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Y:\FONDS\1_FONDS SOUS GESTION\00 - FCT\RED &amp; BLACK HOME LOANS FRANCE 3\04 - MR\01 - Diffusion\Management Report Diffusé\2025\2025 04 28\"/>
    </mc:Choice>
  </mc:AlternateContent>
  <xr:revisionPtr revIDLastSave="0" documentId="13_ncr:1_{32EF1DA7-C008-4E20-929A-90CD57BF14AE}" xr6:coauthVersionLast="47" xr6:coauthVersionMax="47" xr10:uidLastSave="{00000000-0000-0000-0000-000000000000}"/>
  <bookViews>
    <workbookView xWindow="-110" yWindow="-110" windowWidth="19420" windowHeight="11500" tabRatio="838" firstSheet="37" activeTab="49" xr2:uid="{12274D95-C06D-46F0-9B5C-96CBB00B45F1}"/>
  </bookViews>
  <sheets>
    <sheet name="00 - Cover" sheetId="2" r:id="rId1"/>
    <sheet name="02 - Eligibility Criteria" sheetId="3" r:id="rId2"/>
    <sheet name="03 - Monthly Asset Follow up" sheetId="4" r:id="rId3"/>
    <sheet name="04 - Monthly Collection" sheetId="5" r:id="rId4"/>
    <sheet name="05 - Repurchase and Rescission" sheetId="42" r:id="rId5"/>
    <sheet name="06 - Prepayment Rate" sheetId="6" r:id="rId6"/>
    <sheet name="07 - Asset Amortisation Profile" sheetId="7" r:id="rId7"/>
    <sheet name="08 - Delinquent Home Loans Stat" sheetId="8" r:id="rId8"/>
    <sheet name="09 - Default &amp; Recovery Stat" sheetId="9" r:id="rId9"/>
    <sheet name="10 -Principal Deficiency Amount" sheetId="10" r:id="rId10"/>
    <sheet name="11 - Notes Follow-up" sheetId="11" r:id="rId11"/>
    <sheet name="11 bis-Notes Calculation" sheetId="45" r:id="rId12"/>
    <sheet name="12 - Notes Interest" sheetId="12" r:id="rId13"/>
    <sheet name="Reserve calculation" sheetId="49" r:id="rId14"/>
    <sheet name="13 - Issuer Account" sheetId="13" r:id="rId15"/>
    <sheet name="14 - Fees" sheetId="14" r:id="rId16"/>
    <sheet name="15 - Priority of Payments" sheetId="15" r:id="rId17"/>
    <sheet name="16 - Simplified Balance Sheet" sheetId="16" r:id="rId18"/>
    <sheet name="17 - Events" sheetId="51" r:id="rId19"/>
    <sheet name="Cover Page" sheetId="17" r:id="rId20"/>
    <sheet name="Contact Information" sheetId="18" r:id="rId21"/>
    <sheet name="Key Figures" sheetId="19" r:id="rId22"/>
    <sheet name="Triggers" sheetId="20" r:id="rId23"/>
    <sheet name="Ratings" sheetId="21" r:id="rId24"/>
    <sheet name="Notes Information I" sheetId="22" r:id="rId25"/>
    <sheet name="Notes Information II" sheetId="23" r:id="rId26"/>
    <sheet name="Notes Follow up" sheetId="24" r:id="rId27"/>
    <sheet name="Asset Follow up" sheetId="25" r:id="rId28"/>
    <sheet name="Collections" sheetId="26" r:id="rId29"/>
    <sheet name="Reserves" sheetId="28" r:id="rId30"/>
    <sheet name="Issuer Expenses" sheetId="27" r:id="rId31"/>
    <sheet name="Priority of Payments" sheetId="29" r:id="rId32"/>
    <sheet name="Cashflow Synthesis" sheetId="30" r:id="rId33"/>
    <sheet name="Balance Sheet" sheetId="31" r:id="rId34"/>
    <sheet name="Stratification Tables" sheetId="32" r:id="rId35"/>
    <sheet name="Delinquencies Analysis" sheetId="33" r:id="rId36"/>
    <sheet name="Default &amp; Recovery Analysis" sheetId="34" r:id="rId37"/>
    <sheet name="Prepayment Analysis" sheetId="35" r:id="rId38"/>
    <sheet name="AMORT. PROFILE 0% CPR" sheetId="36" r:id="rId39"/>
    <sheet name="AMORT. PROFILE 8% CPR (SG)" sheetId="44" r:id="rId40"/>
    <sheet name="Business Day Paris" sheetId="43" state="hidden" r:id="rId41"/>
    <sheet name="Output" sheetId="50" state="hidden" r:id="rId42"/>
    <sheet name="HISTORICAL_DATA" sheetId="41" state="hidden" r:id="rId43"/>
    <sheet name="INPUT_DATA" sheetId="39" state="hidden" r:id="rId44"/>
    <sheet name="Calendar" sheetId="40" state="hidden" r:id="rId45"/>
    <sheet name="Annex 12" sheetId="54" r:id="rId46"/>
    <sheet name="Sheet1" sheetId="62" state="hidden" r:id="rId47"/>
    <sheet name="Annex 14" sheetId="53" r:id="rId48"/>
    <sheet name="Instructions" sheetId="63" state="hidden" r:id="rId49"/>
    <sheet name="2_Securitisation" sheetId="55" r:id="rId50"/>
    <sheet name="2_Cashflow" sheetId="56" r:id="rId51"/>
    <sheet name="12_Counterparty" sheetId="57" r:id="rId52"/>
    <sheet name="12_Securitisation" sheetId="58" r:id="rId53"/>
    <sheet name="12_Account" sheetId="59" r:id="rId54"/>
    <sheet name="12_Bond" sheetId="60" r:id="rId55"/>
    <sheet name="2_TestsEventsTriggers" sheetId="61" r:id="rId56"/>
  </sheets>
  <definedNames>
    <definedName name="____a2" localSheetId="18" hidden="1">{#N/A,#N/A,FALSE,"Sheet1"}</definedName>
    <definedName name="____a2" hidden="1">{#N/A,#N/A,FALSE,"Sheet1"}</definedName>
    <definedName name="____a3" localSheetId="18" hidden="1">{#N/A,#N/A,FALSE,"Sheet1"}</definedName>
    <definedName name="____a3" hidden="1">{#N/A,#N/A,FALSE,"Sheet1"}</definedName>
    <definedName name="____e2" localSheetId="18" hidden="1">{#N/A,#N/A,FALSE,"FY97";#N/A,#N/A,FALSE,"FY98";#N/A,#N/A,FALSE,"FY99";#N/A,#N/A,FALSE,"FY00";#N/A,#N/A,FALSE,"FY01"}</definedName>
    <definedName name="____e2" hidden="1">{#N/A,#N/A,FALSE,"FY97";#N/A,#N/A,FALSE,"FY98";#N/A,#N/A,FALSE,"FY99";#N/A,#N/A,FALSE,"FY00";#N/A,#N/A,FALSE,"FY01"}</definedName>
    <definedName name="____e4" localSheetId="18" hidden="1">{#N/A,#N/A,FALSE,"Cover";#N/A,#N/A,FALSE,"Projections";#N/A,#N/A,FALSE,"10 Year Summary";#N/A,#N/A,FALSE,"Balance Sheet Summary";#N/A,#N/A,FALSE,"Adjustments";#N/A,#N/A,FALSE,"Discount Rate";#N/A,#N/A,FALSE,"Comps";#N/A,#N/A,FALSE,"Executive Comp"}</definedName>
    <definedName name="____e4" hidden="1">{#N/A,#N/A,FALSE,"Cover";#N/A,#N/A,FALSE,"Projections";#N/A,#N/A,FALSE,"10 Year Summary";#N/A,#N/A,FALSE,"Balance Sheet Summary";#N/A,#N/A,FALSE,"Adjustments";#N/A,#N/A,FALSE,"Discount Rate";#N/A,#N/A,FALSE,"Comps";#N/A,#N/A,FALSE,"Executive Comp"}</definedName>
    <definedName name="____t34" localSheetId="18" hidden="1">{#N/A,#N/A,FALSE,"FY97";#N/A,#N/A,FALSE,"FY98";#N/A,#N/A,FALSE,"FY99";#N/A,#N/A,FALSE,"FY00";#N/A,#N/A,FALSE,"FY01"}</definedName>
    <definedName name="____t34" hidden="1">{#N/A,#N/A,FALSE,"FY97";#N/A,#N/A,FALSE,"FY98";#N/A,#N/A,FALSE,"FY99";#N/A,#N/A,FALSE,"FY00";#N/A,#N/A,FALSE,"FY01"}</definedName>
    <definedName name="___a2" localSheetId="18" hidden="1">{#N/A,#N/A,FALSE,"Sheet1"}</definedName>
    <definedName name="___a2" hidden="1">{#N/A,#N/A,FALSE,"Sheet1"}</definedName>
    <definedName name="___a3" localSheetId="18" hidden="1">{#N/A,#N/A,FALSE,"Sheet1"}</definedName>
    <definedName name="___a3" hidden="1">{#N/A,#N/A,FALSE,"Sheet1"}</definedName>
    <definedName name="___CF2" localSheetId="18" hidden="1">{#N/A,#N/A,FALSE,"Aging Summary";#N/A,#N/A,FALSE,"Ratio Analysis";#N/A,#N/A,FALSE,"Test 120 Day Accts";#N/A,#N/A,FALSE,"Tickmarks"}</definedName>
    <definedName name="___CF2" hidden="1">{#N/A,#N/A,FALSE,"Aging Summary";#N/A,#N/A,FALSE,"Ratio Analysis";#N/A,#N/A,FALSE,"Test 120 Day Accts";#N/A,#N/A,FALSE,"Tickmarks"}</definedName>
    <definedName name="___e2" localSheetId="18" hidden="1">{#N/A,#N/A,FALSE,"FY97";#N/A,#N/A,FALSE,"FY98";#N/A,#N/A,FALSE,"FY99";#N/A,#N/A,FALSE,"FY00";#N/A,#N/A,FALSE,"FY01"}</definedName>
    <definedName name="___e2" hidden="1">{#N/A,#N/A,FALSE,"FY97";#N/A,#N/A,FALSE,"FY98";#N/A,#N/A,FALSE,"FY99";#N/A,#N/A,FALSE,"FY00";#N/A,#N/A,FALSE,"FY01"}</definedName>
    <definedName name="___e4" localSheetId="18" hidden="1">{#N/A,#N/A,FALSE,"Cover";#N/A,#N/A,FALSE,"Projections";#N/A,#N/A,FALSE,"10 Year Summary";#N/A,#N/A,FALSE,"Balance Sheet Summary";#N/A,#N/A,FALSE,"Adjustments";#N/A,#N/A,FALSE,"Discount Rate";#N/A,#N/A,FALSE,"Comps";#N/A,#N/A,FALSE,"Executive Comp"}</definedName>
    <definedName name="___e4" hidden="1">{#N/A,#N/A,FALSE,"Cover";#N/A,#N/A,FALSE,"Projections";#N/A,#N/A,FALSE,"10 Year Summary";#N/A,#N/A,FALSE,"Balance Sheet Summary";#N/A,#N/A,FALSE,"Adjustments";#N/A,#N/A,FALSE,"Discount Rate";#N/A,#N/A,FALSE,"Comps";#N/A,#N/A,FALSE,"Executive Comp"}</definedName>
    <definedName name="___o1" localSheetId="18" hidden="1">{"det (May)",#N/A,FALSE,"June";"sum (MAY YTD)",#N/A,FALSE,"June YTD"}</definedName>
    <definedName name="___o1" hidden="1">{"det (May)",#N/A,FALSE,"June";"sum (MAY YTD)",#N/A,FALSE,"June YTD"}</definedName>
    <definedName name="___t34" localSheetId="18" hidden="1">{#N/A,#N/A,FALSE,"FY97";#N/A,#N/A,FALSE,"FY98";#N/A,#N/A,FALSE,"FY99";#N/A,#N/A,FALSE,"FY00";#N/A,#N/A,FALSE,"FY01"}</definedName>
    <definedName name="___t34" hidden="1">{#N/A,#N/A,FALSE,"FY97";#N/A,#N/A,FALSE,"FY98";#N/A,#N/A,FALSE,"FY99";#N/A,#N/A,FALSE,"FY00";#N/A,#N/A,FALSE,"FY01"}</definedName>
    <definedName name="___thinkcell5mjZJtZSu0ult42fyQc1lA" hidden="1">#REF!</definedName>
    <definedName name="___thinkcell6OHD5X2wekSBfZ_2WPDFlQ" hidden="1">#REF!</definedName>
    <definedName name="___thinkcell8plL4caEI0OCyRDhTlbnnA" hidden="1">#REF!</definedName>
    <definedName name="___thinkcellaHJDO4qPCUWOrXhDYLipDA" hidden="1">#REF!</definedName>
    <definedName name="___thinkcelldi8jyq780ky6hCLvJ33mIA" hidden="1">#REF!</definedName>
    <definedName name="___thinkcellFncf3DEYn0SzaRaGtB0AxQ" hidden="1">#REF!</definedName>
    <definedName name="___thinkcellg4uj.DANe0CdbOhVtSyjQw" hidden="1">#REF!</definedName>
    <definedName name="___thinkcellG6KksuaX9kWikdraJKHB2Q" hidden="1">#REF!</definedName>
    <definedName name="___thinkcellL2zENZDg.k2V3nwoCyURsQ" hidden="1">#REF!</definedName>
    <definedName name="___thinkcellmE_7XqlXLkycTufvxOXwbQ" hidden="1">#REF!</definedName>
    <definedName name="___thinkcellp6VjpD653kKKjQHsQlKN6A" hidden="1">#REF!</definedName>
    <definedName name="___thinkcellTOhMxRkATEK8IjkIG3di0Q" hidden="1">#REF!</definedName>
    <definedName name="___thinkcellxMEEtN5fU0q_gaSwC53OYA" hidden="1">#REF!</definedName>
    <definedName name="___thinkcellXSSI97X4VEOQOBkkcMn5FQ" hidden="1">#REF!</definedName>
    <definedName name="__123Graph_A" hidden="1">#REF!</definedName>
    <definedName name="__123Graph_ARISK" hidden="1">#REF!</definedName>
    <definedName name="__123Graph_B" hidden="1">#REF!</definedName>
    <definedName name="__123Graph_BRISK"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23Graph_XROCE" hidden="1">#REF!</definedName>
    <definedName name="__a2" localSheetId="18" hidden="1">{#N/A,#N/A,FALSE,"Sheet1"}</definedName>
    <definedName name="__a2" hidden="1">{#N/A,#N/A,FALSE,"Sheet1"}</definedName>
    <definedName name="__a3" localSheetId="18" hidden="1">{#N/A,#N/A,FALSE,"Sheet1"}</definedName>
    <definedName name="__a3" hidden="1">{#N/A,#N/A,FALSE,"Sheet1"}</definedName>
    <definedName name="__APW_RESTORE_DATA104__" localSheetId="18" hidden="1">#REF!,#REF!,#REF!,#REF!,#REF!,#REF!,#REF!,#REF!,#REF!,#REF!</definedName>
    <definedName name="__APW_RESTORE_DATA104__" hidden="1">#REF!,#REF!,#REF!,#REF!,#REF!,#REF!,#REF!,#REF!,#REF!,#REF!</definedName>
    <definedName name="__APW_RESTORE_DATA105__" localSheetId="18" hidden="1">#REF!,#REF!,#REF!,#REF!,#REF!,#REF!,#REF!,#REF!,#REF!,#REF!</definedName>
    <definedName name="__APW_RESTORE_DATA105__" hidden="1">#REF!,#REF!,#REF!,#REF!,#REF!,#REF!,#REF!,#REF!,#REF!,#REF!</definedName>
    <definedName name="__APW_RESTORE_DATA106__" localSheetId="18" hidden="1">#REF!,#REF!,#REF!,#REF!,#REF!,#REF!,#REF!,#REF!,#REF!,#REF!</definedName>
    <definedName name="__APW_RESTORE_DATA106__" hidden="1">#REF!,#REF!,#REF!,#REF!,#REF!,#REF!,#REF!,#REF!,#REF!,#REF!</definedName>
    <definedName name="__APW_RESTORE_DATA107__" hidden="1">#REF!,#REF!,#REF!,#REF!,#REF!,#REF!,#REF!,#REF!,#REF!,#REF!</definedName>
    <definedName name="__APW_RESTORE_DATA3__" hidden="1">#REF!</definedName>
    <definedName name="__APW_RESTORE_DATA4__" hidden="1">#REF!</definedName>
    <definedName name="__APW_RESTORE_DATA5__" hidden="1">#REF!</definedName>
    <definedName name="__CF2" localSheetId="18" hidden="1">{#N/A,#N/A,FALSE,"Aging Summary";#N/A,#N/A,FALSE,"Ratio Analysis";#N/A,#N/A,FALSE,"Test 120 Day Accts";#N/A,#N/A,FALSE,"Tickmarks"}</definedName>
    <definedName name="__CF2" hidden="1">{#N/A,#N/A,FALSE,"Aging Summary";#N/A,#N/A,FALSE,"Ratio Analysis";#N/A,#N/A,FALSE,"Test 120 Day Accts";#N/A,#N/A,FALSE,"Tickmarks"}</definedName>
    <definedName name="__e2" localSheetId="18" hidden="1">{#N/A,#N/A,FALSE,"FY97";#N/A,#N/A,FALSE,"FY98";#N/A,#N/A,FALSE,"FY99";#N/A,#N/A,FALSE,"FY00";#N/A,#N/A,FALSE,"FY01"}</definedName>
    <definedName name="__e2" hidden="1">{#N/A,#N/A,FALSE,"FY97";#N/A,#N/A,FALSE,"FY98";#N/A,#N/A,FALSE,"FY99";#N/A,#N/A,FALSE,"FY00";#N/A,#N/A,FALSE,"FY01"}</definedName>
    <definedName name="__e4" localSheetId="18" hidden="1">{#N/A,#N/A,FALSE,"Cover";#N/A,#N/A,FALSE,"Projections";#N/A,#N/A,FALSE,"10 Year Summary";#N/A,#N/A,FALSE,"Balance Sheet Summary";#N/A,#N/A,FALSE,"Adjustments";#N/A,#N/A,FALSE,"Discount Rate";#N/A,#N/A,FALSE,"Comps";#N/A,#N/A,FALSE,"Executive Comp"}</definedName>
    <definedName name="__e4" hidden="1">{#N/A,#N/A,FALSE,"Cover";#N/A,#N/A,FALSE,"Projections";#N/A,#N/A,FALSE,"10 Year Summary";#N/A,#N/A,FALSE,"Balance Sheet Summary";#N/A,#N/A,FALSE,"Adjustments";#N/A,#N/A,FALSE,"Discount Rate";#N/A,#N/A,FALSE,"Comps";#N/A,#N/A,FALSE,"Executive Comp"}</definedName>
    <definedName name="__FDS_HYPERLINK_TOGGLE_STATE__" hidden="1">"ON"</definedName>
    <definedName name="__FDS_UNIQUE_RANGE_ID_GENERATOR_COUNTER" hidden="1">1</definedName>
    <definedName name="__IntlFixup" hidden="1">TRUE</definedName>
    <definedName name="__o1" localSheetId="18" hidden="1">{"det (May)",#N/A,FALSE,"June";"sum (MAY YTD)",#N/A,FALSE,"June YTD"}</definedName>
    <definedName name="__o1" hidden="1">{"det (May)",#N/A,FALSE,"June";"sum (MAY YTD)",#N/A,FALSE,"June YTD"}</definedName>
    <definedName name="__t34" localSheetId="18" hidden="1">{#N/A,#N/A,FALSE,"FY97";#N/A,#N/A,FALSE,"FY98";#N/A,#N/A,FALSE,"FY99";#N/A,#N/A,FALSE,"FY00";#N/A,#N/A,FALSE,"FY01"}</definedName>
    <definedName name="__t34" hidden="1">{#N/A,#N/A,FALSE,"FY97";#N/A,#N/A,FALSE,"FY98";#N/A,#N/A,FALSE,"FY99";#N/A,#N/A,FALSE,"FY00";#N/A,#N/A,FALSE,"FY01"}</definedName>
    <definedName name="_1__FDSAUDITLINK__" localSheetId="18"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0__FDSAUDITLINK__" localSheetId="18"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0__FDSAUDITLINK__" localSheetId="18"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localSheetId="18"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localSheetId="18"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3__FDSAUDITLINK__" localSheetId="18"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3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4__FDSAUDITLINK__" localSheetId="18"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4__FDSAUDITLINK__"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5__FDSAUDITLINK__" localSheetId="18"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5__FDSAUDITLINK__"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6__FDSAUDITLINK__" localSheetId="18"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6__FDSAUDITLINK__"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7__FDSAUDITLINK__" localSheetId="18"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7__FDSAUDITLINK__"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8__FDSAUDITLINK__" localSheetId="18"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8__FDSAUDITLINK__"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9__FDSAUDITLINK__" localSheetId="1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9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ALA642C761" hidden="1">#N/A</definedName>
    <definedName name="_11__FDSAUDITLINK__" localSheetId="18"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0__FDSAUDITLINK__" localSheetId="18"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0__FDSAUDITLINK__"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1__FDSAUDITLINK__" localSheetId="18"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1__FDSAUDITLINK__"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2__FDSAUDITLINK__" localSheetId="18"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2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localSheetId="18"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4__FDSAUDITLINK__" localSheetId="18"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4__FDSAUDITLINK__"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5__FDSAUDITLINK__" localSheetId="18"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5__FDSAUDITLINK__"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6__FDSAUDITLINK__" localSheetId="18"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6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7__FDSAUDITLINK__" localSheetId="18"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7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8__FDSAUDITLINK__" localSheetId="18"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8__FDSAUDITLINK__"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9__FDSAUDITLINK__" localSheetId="18"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9__FDSAUDITLINK__"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ALA642C761" hidden="1">#N/A</definedName>
    <definedName name="_12__FDSAUDITLINK__" localSheetId="18"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0__123Grap" hidden="1">#REF!</definedName>
    <definedName name="_120__FDSAUDITLINK__" localSheetId="18"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0__FDSAUDITLINK__"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1__FDSAUDITLINK__" localSheetId="18"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1__FDSAUDITLINK__"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2__FDSAUDITLINK__" localSheetId="18"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2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3__FDSAUDITLINK__" localSheetId="18"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3__FDSAUDITLINK__"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4__FDSAUDITLINK__" localSheetId="1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4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5__FDSAUDITLINK__" localSheetId="1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5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6__FDSAUDITLINK__" localSheetId="18"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6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localSheetId="18"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8__FDSAUDITLINK__" localSheetId="1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8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9__FDSAUDITLINK__" localSheetId="18"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9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ALA642C761" hidden="1">#N/A</definedName>
    <definedName name="_13__FDSAUDITLINK__" localSheetId="18"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0__123Grap" hidden="1">#REF!</definedName>
    <definedName name="_130__FDSAUDITLINK__" localSheetId="18"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0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1__FDSAUDITLINK__" localSheetId="1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2__FDSAUDITLINK__" localSheetId="18"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2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localSheetId="18"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4__FDSAUDITLINK__" localSheetId="18"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4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5__FDSAUDITLINK__" localSheetId="1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5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6__FDSAUDITLINK__" localSheetId="1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7__FDSAUDITLINK__" localSheetId="18"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7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8__FDSAUDITLINK__" localSheetId="18"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8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localSheetId="18"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ALA642C761" hidden="1">#N/A</definedName>
    <definedName name="_14__FDSAUDITLINK__" localSheetId="18"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0__123Grap" hidden="1">#REF!</definedName>
    <definedName name="_140__FDSAUDITLINK__" localSheetId="1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0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1__FDSAUDITLINK__" localSheetId="18"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1__FDSAUDITLINK__"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2__FDSAUDITLINK__" localSheetId="18"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2__FDSAUDITLINK__"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3__FDSAUDITLINK__" localSheetId="1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3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4__FDSAUDITLINK__" localSheetId="18"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4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localSheetId="18"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6__FDSAUDITLINK__" localSheetId="1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6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7__FDSAUDITLINK__" localSheetId="18"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7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localSheetId="18"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9__FDSAUDITLINK__" localSheetId="1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9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ALA642C761" hidden="1">#N/A</definedName>
    <definedName name="_15__FDSAUDITLINK__" localSheetId="18"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0__123Grap" hidden="1">#REF!</definedName>
    <definedName name="_150__FDSAUDITLINK__" localSheetId="18"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0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localSheetId="18"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2__FDSAUDITLINK__" localSheetId="1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3__FDSAUDITLINK__" localSheetId="18"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3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4__FDSAUDITLINK__" localSheetId="1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4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localSheetId="1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6__FDSAUDITLINK__" localSheetId="1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6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localSheetId="1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8__FDSAUDITLINK__" localSheetId="1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8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localSheetId="1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ALA642C761" hidden="1">#N/A</definedName>
    <definedName name="_16__FDSAUDITLINK__" localSheetId="1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0__123Graph_AFI" hidden="1">#REF!</definedName>
    <definedName name="_160__FDSAUDITLINK__" localSheetId="1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0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localSheetId="1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2__FDSAUDITLINK__" localSheetId="1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localSheetId="1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4__FDSAUDITLINK__" localSheetId="18"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4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localSheetId="18"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6__FDSAUDITLINK__" localSheetId="1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7__FDSAUDITLINK__" localSheetId="18"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7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localSheetId="18"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localSheetId="18"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ALA642C761" hidden="1">#N/A</definedName>
    <definedName name="_17__FDSAUDITLINK__" localSheetId="18"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0__123Graph_BFI" hidden="1">#REF!</definedName>
    <definedName name="_170__FDSAUDITLINK__" localSheetId="18"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0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1__FDSAUDITLINK__" localSheetId="18"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1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localSheetId="18"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3__FDSAUDITLINK__" localSheetId="18"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3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localSheetId="18"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5__FDSAUDITLINK__" localSheetId="1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5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localSheetId="1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7__FDSAUDITLINK__" localSheetId="1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7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localSheetId="1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9__FDSAUDITLINK__" localSheetId="1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9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ALA642C761" hidden="1">#N/A</definedName>
    <definedName name="_18__FDSAUDITLINK__" localSheetId="18"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_FDSAUDITLINK__"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0__123Graph_CFI" hidden="1">#REF!</definedName>
    <definedName name="_180__FDSAUDITLINK__" localSheetId="1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0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1__FDSAUDITLINK__" localSheetId="1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localSheetId="1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3__FDSAUDITLINK__" localSheetId="18"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3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4__FDSAUDITLINK__" localSheetId="18"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4__FDSAUDITLINK__"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localSheetId="18"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6__FDSAUDITLINK__" localSheetId="18"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6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7__FDSAUDITLINK__" localSheetId="18"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8__FDSAUDITLINK__" localSheetId="18"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8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9__FDSAUDITLINK__" localSheetId="18"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9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ALA642C761" hidden="1">#N/A</definedName>
    <definedName name="_19__FDSAUDITLINK__" localSheetId="18"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_FDSAUDITLINK__"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0__123Graph_DFI" hidden="1">#REF!</definedName>
    <definedName name="_190__FDSAUDITLINK__" localSheetId="18"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0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1__FDSAUDITLINK__" localSheetId="18"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1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2__FDSAUDITLINK__" localSheetId="18"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2__FDSAUDITLINK__"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3__FDSAUDITLINK__" localSheetId="1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3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localSheetId="1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5__FDSAUDITLINK__" localSheetId="18"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5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localSheetId="18"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7__FDSAUDITLINK__" localSheetId="18"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7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localSheetId="18"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9__FDSAUDITLINK__" localSheetId="18"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9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ALA642C761" hidden="1">#N/A</definedName>
    <definedName name="_1ALA642C761" hidden="1">#N/A</definedName>
    <definedName name="_2__FDSAUDITLINK__" localSheetId="18"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__FDSAUDITLINK__" localSheetId="18"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0__123Graph_EFI" hidden="1">#REF!</definedName>
    <definedName name="_200__FDSAUDITLINK__" localSheetId="18"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0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1__FDSAUDITLINK__" localSheetId="18"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1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localSheetId="18"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3__FDSAUDITLINK__" localSheetId="18"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3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4__FDSAUDITLINK__" localSheetId="18"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4__FDSAUDITLINK__"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5__FDSAUDITLINK__" localSheetId="18"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5__FDSAUDITLINK__"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6__FDSAUDITLINK__" localSheetId="18"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6__FDSAUDITLINK__"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7__FDSAUDITLINK__" localSheetId="18"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7__FDSAUDITLINK__"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8__FDSAUDITLINK__" localSheetId="18"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8__FDSAUDITLINK__"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9__FDSAUDITLINK__" localSheetId="18"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09__FDSAUDITLINK__"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1__FDSAUDITLINK__" localSheetId="18"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0__FDSAUDITLINK__" localSheetId="18"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0__FDSAUDITLINK__"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1__FDSAUDITLINK__" localSheetId="18"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1__FDSAUDITLINK__"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2__FDSAUDITLINK__" localSheetId="18"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2__FDSAUDITLINK__"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3__FDSAUDITLINK__" localSheetId="18"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3__FDSAUDITLINK__"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4__FDSAUDITLINK__" localSheetId="18"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4__FDSAUDITLINK__"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5__FDSAUDITLINK__" localSheetId="18"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5__FDSAUDITLINK__"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6__FDSAUDITLINK__" localSheetId="18"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6__FDSAUDITLINK__"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7__FDSAUDITLINK__" localSheetId="18"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7__FDSAUDITLINK__"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localSheetId="18"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9__FDSAUDITLINK__" localSheetId="18"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19__FDSAUDITLINK__"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2__FDSAUDITLINK__" localSheetId="18"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0__FDSAUDITLINK__" localSheetId="18"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0__FDSAUDITLINK__"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1__FDSAUDITLINK__" localSheetId="18"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1__FDSAUDITLINK__"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2__FDSAUDITLINK__" localSheetId="18"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2__FDSAUDITLINK__"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3__FDSAUDITLINK__" localSheetId="18"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3__FDSAUDITLINK__"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4__FDSAUDITLINK__" localSheetId="18"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4__FDSAUDITLINK__"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5__FDSAUDITLINK__" localSheetId="18"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5__FDSAUDITLINK__"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6__FDSAUDITLINK__" localSheetId="18"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6__FDSAUDITLINK__"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7__FDSAUDITLINK__" localSheetId="18"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7__FDSAUDITLINK__"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8__FDSAUDITLINK__" localSheetId="18"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8__FDSAUDITLINK__"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9__FDSAUDITLINK__" localSheetId="18"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29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3__FDSAUDITLINK__" localSheetId="18"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0__FDSAUDITLINK__" localSheetId="18"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0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1__FDSAUDITLINK__" localSheetId="18"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1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2__FDSAUDITLINK__" localSheetId="18"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3__FDSAUDITLINK__" localSheetId="18"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3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4__FDSAUDITLINK__" localSheetId="18"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4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5__FDSAUDITLINK__" localSheetId="18"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5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6__FDSAUDITLINK__" localSheetId="1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6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localSheetId="18"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8__FDSAUDITLINK__" localSheetId="18"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8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localSheetId="18"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4__FDSAUDITLINK__" localSheetId="18"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0__FDSAUDITLINK__" localSheetId="1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0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1__FDSAUDITLINK__" localSheetId="18"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1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localSheetId="18"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3__FDSAUDITLINK__" localSheetId="18"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3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4__FDSAUDITLINK__" localSheetId="18"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4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localSheetId="18"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6__FDSAUDITLINK__" localSheetId="18"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6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7__FDSAUDITLINK__" localSheetId="18"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7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localSheetId="18"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9__FDSAUDITLINK__" localSheetId="18"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49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5__FDSAUDITLINK__" localSheetId="18"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0__FDSAUDITLINK__" localSheetId="18"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0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localSheetId="18"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2__FDSAUDITLINK__" localSheetId="18"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3__FDSAUDITLINK__" localSheetId="18"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3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localSheetId="18"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5__FDSAUDITLINK__" localSheetId="18"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5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6__FDSAUDITLINK__" localSheetId="18"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6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localSheetId="18"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8__FDSAUDITLINK__" localSheetId="18"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8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9__FDSAUDITLINK__" localSheetId="18"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59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__FDSAUDITLINK__" localSheetId="18"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__FDSAUDITLINK__"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0__FDSAUDITLINK__" localSheetId="18"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0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1__FDSAUDITLINK__" localSheetId="18"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1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2__FDSAUDITLINK__" localSheetId="18"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2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localSheetId="18"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4__FDSAUDITLINK__" localSheetId="1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4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5__FDSAUDITLINK__" localSheetId="18"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5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localSheetId="18"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7__FDSAUDITLINK__" localSheetId="18"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8__FDSAUDITLINK__" localSheetId="18"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8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localSheetId="18"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7__FDSAUDITLINK__" localSheetId="18"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0__FDSAUDITLINK__" localSheetId="18"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0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1__FDSAUDITLINK__" localSheetId="18"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1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localSheetId="18"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3__FDSAUDITLINK__" localSheetId="18"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3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4__FDSAUDITLINK__" localSheetId="1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4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5__FDSAUDITLINK__" localSheetId="18"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5__FDSAUDITLINK__"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6__FDSAUDITLINK__" localSheetId="18"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6__FDSAUDITLINK__"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7__FDSAUDITLINK__" localSheetId="18"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7__FDSAUDITLINK__"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8__FDSAUDITLINK__" localSheetId="18"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8__FDSAUDITLINK__"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9__FDSAUDITLINK__" localSheetId="18"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79__FDSAUDITLINK__"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8__FDSAUDITLINK__" localSheetId="18"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0__FDSAUDITLINK__" localSheetId="18"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0__FDSAUDITLINK__"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1__FDSAUDITLINK__" localSheetId="18"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1__FDSAUDITLINK__"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2__FDSAUDITLINK__" localSheetId="18"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2__FDSAUDITLINK__"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3__FDSAUDITLINK__" localSheetId="18"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3__FDSAUDITLINK__"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4__FDSAUDITLINK__" localSheetId="18"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4__FDSAUDITLINK__"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5__FDSAUDITLINK__" localSheetId="18"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5__FDSAUDITLINK__"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6__FDSAUDITLINK__" localSheetId="18"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6__FDSAUDITLINK__"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7__FDSAUDITLINK__" localSheetId="18"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7__FDSAUDITLINK__"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8__FDSAUDITLINK__" localSheetId="18"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8__FDSAUDITLINK__"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9__FDSAUDITLINK__" localSheetId="18"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89__FDSAUDITLINK__"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9__FDSAUDITLINK__" localSheetId="18"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__FDSAUDITLINK__"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0__FDSAUDITLINK__" localSheetId="18"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0__FDSAUDITLINK__"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1__FDSAUDITLINK__" localSheetId="18"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1__FDSAUDITLINK__"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2__FDSAUDITLINK__" localSheetId="18"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2__FDSAUDITLINK__"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3__FDSAUDITLINK__" localSheetId="18"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3__FDSAUDITLINK__"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4__FDSAUDITLINK__" localSheetId="18"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4__FDSAUDITLINK__"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5__FDSAUDITLINK__" localSheetId="18"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5__FDSAUDITLINK__"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6__FDSAUDITLINK__" localSheetId="18"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6__FDSAUDITLINK__"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7__FDSAUDITLINK__" localSheetId="18"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7__FDSAUDITLINK__"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8__FDSAUDITLINK__" localSheetId="18"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8__FDSAUDITLINK__"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9__FDSAUDITLINK__" localSheetId="18"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99__FDSAUDITLINK__"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ALA642C761" hidden="1">#N/A</definedName>
    <definedName name="_3__FDSAUDITLINK__" localSheetId="1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0__FDSAUDITLINK__" localSheetId="18"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0__FDSAUDITLINK__" localSheetId="18"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0__FDSAUDITLINK__"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1__FDSAUDITLINK__" localSheetId="18"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1__FDSAUDITLINK__"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2__FDSAUDITLINK__" localSheetId="18"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2__FDSAUDITLINK__"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3__FDSAUDITLINK__" localSheetId="18"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3__FDSAUDITLINK__"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4__FDSAUDITLINK__" localSheetId="18"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4__FDSAUDITLINK__"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5__FDSAUDITLINK__" localSheetId="18"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5__FDSAUDITLINK__"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6__FDSAUDITLINK__" localSheetId="18"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6__FDSAUDITLINK__"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7__FDSAUDITLINK__" localSheetId="18"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7__FDSAUDITLINK__"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8__FDSAUDITLINK__" localSheetId="18"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8__FDSAUDITLINK__"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9__FDSAUDITLINK__" localSheetId="18"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09__FDSAUDITLINK__"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1__FDSAUDITLINK__" localSheetId="18"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__FDSAUDITLINK__"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0__FDSAUDITLINK__" localSheetId="18"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0__FDSAUDITLINK__"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1__FDSAUDITLINK__" localSheetId="18"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1__FDSAUDITLINK__"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2__FDSAUDITLINK__" localSheetId="18"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2__FDSAUDITLINK__"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3__FDSAUDITLINK__" localSheetId="18"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3__FDSAUDITLINK__"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4__FDSAUDITLINK__" localSheetId="18"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4__FDSAUDITLINK__"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5__FDSAUDITLINK__" localSheetId="18"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5__FDSAUDITLINK__"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6__FDSAUDITLINK__" localSheetId="18"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6__FDSAUDITLINK__"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7__FDSAUDITLINK__" localSheetId="18"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7__FDSAUDITLINK__"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8__FDSAUDITLINK__" localSheetId="18"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8__FDSAUDITLINK__"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9__FDSAUDITLINK__" localSheetId="18"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19__FDSAUDITLINK__"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2__FDSAUDITLINK__" localSheetId="18"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0__FDSAUDITLINK__" localSheetId="18"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0__FDSAUDITLINK__"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1__FDSAUDITLINK__" localSheetId="18"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1__FDSAUDITLINK__"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2__FDSAUDITLINK__" localSheetId="18"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2__FDSAUDITLINK__"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3__FDSAUDITLINK__" localSheetId="18"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3__FDSAUDITLINK__"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4__FDSAUDITLINK__" localSheetId="18"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4__FDSAUDITLINK__"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5__FDSAUDITLINK__" localSheetId="18"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5__FDSAUDITLINK__"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6__FDSAUDITLINK__" localSheetId="18"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6__FDSAUDITLINK__"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7__FDSAUDITLINK__" localSheetId="18"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7__FDSAUDITLINK__"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8__FDSAUDITLINK__" localSheetId="18"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8__FDSAUDITLINK__"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9__FDSAUDITLINK__" localSheetId="18"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29__FDSAUDITLINK__"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3__FDSAUDITLINK__" localSheetId="18"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0__FDSAUDITLINK__" localSheetId="18"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0__FDSAUDITLINK__"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1__FDSAUDITLINK__" localSheetId="18"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1__FDSAUDITLINK__"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2__FDSAUDITLINK__" localSheetId="18"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2__FDSAUDITLINK__"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3__FDSAUDITLINK__" localSheetId="18"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3__FDSAUDITLINK__"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4__FDSAUDITLINK__" localSheetId="18"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4__FDSAUDITLINK__"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5__FDSAUDITLINK__" localSheetId="18"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5__FDSAUDITLINK__"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6__FDSAUDITLINK__" localSheetId="18"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6__FDSAUDITLINK__"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7__FDSAUDITLINK__" localSheetId="18"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7__FDSAUDITLINK__"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8__FDSAUDITLINK__" localSheetId="18"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8__FDSAUDITLINK__"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9__FDSAUDITLINK__" localSheetId="18"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39__FDSAUDITLINK__"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4__FDSAUDITLINK__" localSheetId="18"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0__FDSAUDITLINK__" localSheetId="18"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0__FDSAUDITLINK__"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1__FDSAUDITLINK__" localSheetId="18"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1__FDSAUDITLINK__"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2__FDSAUDITLINK__" localSheetId="18"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2__FDSAUDITLINK__"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3__FDSAUDITLINK__" localSheetId="18"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3__FDSAUDITLINK__"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4__FDSAUDITLINK__" localSheetId="18"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4__FDSAUDITLINK__"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5__FDSAUDITLINK__" localSheetId="18"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5__FDSAUDITLINK__"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6__FDSAUDITLINK__" localSheetId="18"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6__FDSAUDITLINK__"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7__FDSAUDITLINK__" localSheetId="18"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7__FDSAUDITLINK__"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8__FDSAUDITLINK__" localSheetId="18"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8__FDSAUDITLINK__"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9__FDSAUDITLINK__" localSheetId="18"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49__FDSAUDITLINK__"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5__FDSAUDITLINK__" localSheetId="18"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__FDSAUDITLINK__"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0__FDSAUDITLINK__" localSheetId="18"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0__FDSAUDITLINK__"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1__FDSAUDITLINK__" localSheetId="18"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1__FDSAUDITLINK__"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2__FDSAUDITLINK__" localSheetId="18"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2__FDSAUDITLINK__"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3__FDSAUDITLINK__" localSheetId="18"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3__FDSAUDITLINK__"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4__FDSAUDITLINK__" localSheetId="18"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4__FDSAUDITLINK__"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5__FDSAUDITLINK__" localSheetId="18"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5__FDSAUDITLINK__"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6__FDSAUDITLINK__" localSheetId="18"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6__FDSAUDITLINK__"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7__FDSAUDITLINK__" localSheetId="18"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7__FDSAUDITLINK__"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8__FDSAUDITLINK__" localSheetId="18"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8__FDSAUDITLINK__"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9__FDSAUDITLINK__" localSheetId="18"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59__FDSAUDITLINK__"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6__FDSAUDITLINK__" localSheetId="18"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__FDSAUDITLINK__"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0__FDSAUDITLINK__" localSheetId="18"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0__FDSAUDITLINK__"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1__FDSAUDITLINK__" localSheetId="18"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1__FDSAUDITLINK__"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2__FDSAUDITLINK__" localSheetId="18"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2__FDSAUDITLINK__"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3__FDSAUDITLINK__" localSheetId="18"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3__FDSAUDITLINK__"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4__FDSAUDITLINK__" localSheetId="18"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4__FDSAUDITLINK__"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5__FDSAUDITLINK__" localSheetId="18"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5__FDSAUDITLINK__"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6__FDSAUDITLINK__" localSheetId="18"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6__FDSAUDITLINK__"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7__FDSAUDITLINK__" localSheetId="18"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7__FDSAUDITLINK__"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8__FDSAUDITLINK__" localSheetId="18"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8__FDSAUDITLINK__"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9__FDSAUDITLINK__" localSheetId="18"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69__FDSAUDITLINK__"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7__FDSAUDITLINK__" localSheetId="1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0__FDSAUDITLINK__" localSheetId="18"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0__FDSAUDITLINK__"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1__FDSAUDITLINK__" localSheetId="18"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1__FDSAUDITLINK__"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2__FDSAUDITLINK__" localSheetId="18"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2__FDSAUDITLINK__"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3__FDSAUDITLINK__" localSheetId="18"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3__FDSAUDITLINK__"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4__FDSAUDITLINK__" localSheetId="18"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4__FDSAUDITLINK__"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5__FDSAUDITLINK__" localSheetId="18"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5__FDSAUDITLINK__"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6__FDSAUDITLINK__" localSheetId="18"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6__FDSAUDITLINK__"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7__FDSAUDITLINK__" localSheetId="18"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7__FDSAUDITLINK__"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8__FDSAUDITLINK__" localSheetId="18"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8__FDSAUDITLINK__"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9__FDSAUDITLINK__" localSheetId="18"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79__FDSAUDITLINK__"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8__FDSAUDITLINK__" localSheetId="18"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0__FDSAUDITLINK__" localSheetId="18"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0__FDSAUDITLINK__"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1__FDSAUDITLINK__" localSheetId="18"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1__FDSAUDITLINK__"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2__FDSAUDITLINK__" localSheetId="18"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2__FDSAUDITLINK__"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3__FDSAUDITLINK__" localSheetId="18"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3__FDSAUDITLINK__"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4__FDSAUDITLINK__" localSheetId="18"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4__FDSAUDITLINK__"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5__FDSAUDITLINK__" localSheetId="18"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5__FDSAUDITLINK__"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6__FDSAUDITLINK__" localSheetId="18"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6__FDSAUDITLINK__"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7__FDSAUDITLINK__" localSheetId="18"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7__FDSAUDITLINK__"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8__FDSAUDITLINK__" localSheetId="18"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8__FDSAUDITLINK__"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9__FDSAUDITLINK__" localSheetId="18"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89__FDSAUDITLINK__"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9__FDSAUDITLINK__" localSheetId="1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0__FDSAUDITLINK__" localSheetId="18"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0__FDSAUDITLINK__"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1__FDSAUDITLINK__" localSheetId="18"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1__FDSAUDITLINK__"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2__FDSAUDITLINK__" localSheetId="18"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2__FDSAUDITLINK__"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3__FDSAUDITLINK__" localSheetId="18"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3__FDSAUDITLINK__"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4__FDSAUDITLINK__" localSheetId="18"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4__FDSAUDITLINK__"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5__FDSAUDITLINK__" localSheetId="18"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5__FDSAUDITLINK__"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6__FDSAUDITLINK__" localSheetId="18"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6__FDSAUDITLINK__"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7__FDSAUDITLINK__" localSheetId="18"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7__FDSAUDITLINK__"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8__FDSAUDITLINK__" localSheetId="18"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8__FDSAUDITLINK__"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9__FDSAUDITLINK__" localSheetId="18"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99__FDSAUDITLINK__"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ALA642C761" hidden="1">#N/A</definedName>
    <definedName name="_4__FDSAUDITLINK__" localSheetId="18"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0__123Grap" hidden="1">#REF!</definedName>
    <definedName name="_40__FDSAUDITLINK__" localSheetId="18"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__FDSAUDITLINK__"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0__FDSAUDITLINK__" localSheetId="18"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0__FDSAUDITLINK__"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1__FDSAUDITLINK__" localSheetId="18"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1__FDSAUDITLINK__"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2__FDSAUDITLINK__" localSheetId="18"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2__FDSAUDITLINK__"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3__FDSAUDITLINK__" localSheetId="18"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3__FDSAUDITLINK__"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4__FDSAUDITLINK__" localSheetId="18"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4__FDSAUDITLINK__"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5__FDSAUDITLINK__" localSheetId="18"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5__FDSAUDITLINK__"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6__FDSAUDITLINK__" localSheetId="18"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6__FDSAUDITLINK__"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7__FDSAUDITLINK__" localSheetId="18"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7__FDSAUDITLINK__"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8__FDSAUDITLINK__" localSheetId="18"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8__FDSAUDITLINK__"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9__FDSAUDITLINK__" localSheetId="18"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09__FDSAUDITLINK__"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1__FDSAUDITLINK__" localSheetId="1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0__FDSAUDITLINK__" localSheetId="18"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0__FDSAUDITLINK__"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1__FDSAUDITLINK__" localSheetId="18"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1__FDSAUDITLINK__"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2__FDSAUDITLINK__" localSheetId="18"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2__FDSAUDITLINK__"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3__FDSAUDITLINK__" localSheetId="18"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3__FDSAUDITLINK__"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4__FDSAUDITLINK__" localSheetId="18"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4__FDSAUDITLINK__"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5__FDSAUDITLINK__" localSheetId="18"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5__FDSAUDITLINK__"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6__FDSAUDITLINK__" localSheetId="18"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6__FDSAUDITLINK__"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7__FDSAUDITLINK__" localSheetId="18"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7__FDSAUDITLINK__"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8__FDSAUDITLINK__" localSheetId="18"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8__FDSAUDITLINK__"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9__FDSAUDITLINK__" localSheetId="18"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19__FDSAUDITLINK__"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2__FDSAUDITLINK__" localSheetId="18"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0__FDSAUDITLINK__" localSheetId="18"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0__FDSAUDITLINK__"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1__FDSAUDITLINK__" localSheetId="18"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1__FDSAUDITLINK__"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2__FDSAUDITLINK__" localSheetId="18"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2__FDSAUDITLINK__"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3__FDSAUDITLINK__" localSheetId="18"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3__FDSAUDITLINK__"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4__FDSAUDITLINK__" localSheetId="18"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4__FDSAUDITLINK__"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5__FDSAUDITLINK__" localSheetId="18"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5__FDSAUDITLINK__"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6__FDSAUDITLINK__" localSheetId="18"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6__FDSAUDITLINK__"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7__FDSAUDITLINK__" localSheetId="18"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7__FDSAUDITLINK__"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8__FDSAUDITLINK__" localSheetId="18"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8__FDSAUDITLINK__"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9__FDSAUDITLINK__" localSheetId="18"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29__FDSAUDITLINK__"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3__FDSAUDITLINK__" localSheetId="18"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0__FDSAUDITLINK__" localSheetId="18"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0__FDSAUDITLINK__"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1__FDSAUDITLINK__" localSheetId="18"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1__FDSAUDITLINK__"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2__FDSAUDITLINK__" localSheetId="18"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2__FDSAUDITLINK__"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3__FDSAUDITLINK__" localSheetId="18"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3__FDSAUDITLINK__"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4__FDSAUDITLINK__" localSheetId="18"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4__FDSAUDITLINK__"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5__FDSAUDITLINK__" localSheetId="18"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5__FDSAUDITLINK__"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6__FDSAUDITLINK__" localSheetId="18"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6__FDSAUDITLINK__"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7__FDSAUDITLINK__" localSheetId="18"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7__FDSAUDITLINK__"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8__FDSAUDITLINK__" localSheetId="18"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8__FDSAUDITLINK__"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9__FDSAUDITLINK__" localSheetId="18"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39__FDSAUDITLINK__"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4__FDSAUDITLINK__" localSheetId="18"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__FDSAUDITLINK__"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0__FDSAUDITLINK__" localSheetId="18"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0__FDSAUDITLINK__"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1__FDSAUDITLINK__" localSheetId="18"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1__FDSAUDITLINK__"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2__FDSAUDITLINK__" localSheetId="18"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2__FDSAUDITLINK__"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3__FDSAUDITLINK__" localSheetId="18"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3__FDSAUDITLINK__"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4__FDSAUDITLINK__" localSheetId="18"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4__FDSAUDITLINK__"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5__FDSAUDITLINK__" localSheetId="18"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5__FDSAUDITLINK__"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6__FDSAUDITLINK__" localSheetId="18"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6__FDSAUDITLINK__"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7__FDSAUDITLINK__" localSheetId="18"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7__FDSAUDITLINK__"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8__FDSAUDITLINK__" localSheetId="18"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8__FDSAUDITLINK__"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9__FDSAUDITLINK__" localSheetId="18"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49__FDSAUDITLINK__"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5__FDSAUDITLINK__" localSheetId="18"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0__FDSAUDITLINK__" localSheetId="18"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0__FDSAUDITLINK__"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1__FDSAUDITLINK__" localSheetId="18"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1__FDSAUDITLINK__"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2__FDSAUDITLINK__" localSheetId="18"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2__FDSAUDITLINK__"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3__FDSAUDITLINK__" localSheetId="18"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3__FDSAUDITLINK__"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4__FDSAUDITLINK__" localSheetId="18"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4__FDSAUDITLINK__"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5__FDSAUDITLINK__" localSheetId="18"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5__FDSAUDITLINK__"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6__FDSAUDITLINK__" localSheetId="18"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6__FDSAUDITLINK__"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7__FDSAUDITLINK__" localSheetId="18"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7__FDSAUDITLINK__"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8__FDSAUDITLINK__" localSheetId="18"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8__FDSAUDITLINK__"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9__FDSAUDITLINK__" localSheetId="18"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59__FDSAUDITLINK__"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6__FDSAUDITLINK__" localSheetId="18"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0__FDSAUDITLINK__" localSheetId="18"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0__FDSAUDITLINK__"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1__FDSAUDITLINK__" localSheetId="18"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1__FDSAUDITLINK__"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2__FDSAUDITLINK__" localSheetId="18"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2__FDSAUDITLINK__"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3__FDSAUDITLINK__" localSheetId="18"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3__FDSAUDITLINK__"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4__FDSAUDITLINK__" localSheetId="18"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4__FDSAUDITLINK__"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5__FDSAUDITLINK__" localSheetId="18"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5__FDSAUDITLINK__"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6__FDSAUDITLINK__" localSheetId="18"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6__FDSAUDITLINK__"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7__FDSAUDITLINK__" localSheetId="18"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7__FDSAUDITLINK__"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8__FDSAUDITLINK__" localSheetId="18"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8__FDSAUDITLINK__"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9__FDSAUDITLINK__" localSheetId="18"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69__FDSAUDITLINK__"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7__FDSAUDITLINK__" localSheetId="18"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__FDSAUDITLINK__"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0__FDSAUDITLINK__" localSheetId="18"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0__FDSAUDITLINK__"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1__FDSAUDITLINK__" localSheetId="18"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1__FDSAUDITLINK__"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2__FDSAUDITLINK__" localSheetId="18"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2__FDSAUDITLINK__"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3__FDSAUDITLINK__" localSheetId="18"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3__FDSAUDITLINK__"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4__FDSAUDITLINK__" localSheetId="18"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4__FDSAUDITLINK__"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5__FDSAUDITLINK__" localSheetId="18"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5__FDSAUDITLINK__"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6__FDSAUDITLINK__" localSheetId="18"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6__FDSAUDITLINK__"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7__FDSAUDITLINK__" localSheetId="18"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7__FDSAUDITLINK__"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8__FDSAUDITLINK__" localSheetId="18"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8__FDSAUDITLINK__"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9__FDSAUDITLINK__" localSheetId="18"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79__FDSAUDITLINK__"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8__FDSAUDITLINK__" localSheetId="18"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__FDSAUDITLINK__"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0__FDSAUDITLINK__" localSheetId="18"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0__FDSAUDITLINK__"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1__FDSAUDITLINK__" localSheetId="18"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1__FDSAUDITLINK__"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2__FDSAUDITLINK__" localSheetId="18"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2__FDSAUDITLINK__"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3__FDSAUDITLINK__" localSheetId="18"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3__FDSAUDITLINK__"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4__FDSAUDITLINK__" localSheetId="18"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4__FDSAUDITLINK__"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5__FDSAUDITLINK__" localSheetId="18"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5__FDSAUDITLINK__"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6__FDSAUDITLINK__" localSheetId="18"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6__FDSAUDITLINK__"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7__FDSAUDITLINK__" localSheetId="18"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7__FDSAUDITLINK__"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8__FDSAUDITLINK__" localSheetId="18"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8__FDSAUDITLINK__"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9__FDSAUDITLINK__" localSheetId="18"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89__FDSAUDITLINK__"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9__FDSAUDITLINK__" localSheetId="18"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0__FDSAUDITLINK__" localSheetId="18"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0__FDSAUDITLINK__"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1__FDSAUDITLINK__" localSheetId="18"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1__FDSAUDITLINK__"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2__FDSAUDITLINK__" localSheetId="18"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2__FDSAUDITLINK__"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3__FDSAUDITLINK__" localSheetId="18"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3__FDSAUDITLINK__"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4__FDSAUDITLINK__" localSheetId="18"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4__FDSAUDITLINK__"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5__FDSAUDITLINK__" localSheetId="18"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5__FDSAUDITLINK__"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6__FDSAUDITLINK__" localSheetId="18"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6__FDSAUDITLINK__"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7__FDSAUDITLINK__" localSheetId="18"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7__FDSAUDITLINK__"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8__FDSAUDITLINK__" localSheetId="18"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8__FDSAUDITLINK__"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9__FDSAUDITLINK__" localSheetId="18"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99__FDSAUDITLINK__"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ALA642C761" hidden="1">#N/A</definedName>
    <definedName name="_5__FDSAUDITLINK__" localSheetId="18"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0__123Graph_AFI" hidden="1">#REF!</definedName>
    <definedName name="_50__FDSAUDITLINK__" localSheetId="18"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0__FDSAUDITLINK__" localSheetId="18"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0__FDSAUDITLINK__"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1__FDSAUDITLINK__" localSheetId="18"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1__FDSAUDITLINK__"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2__FDSAUDITLINK__" localSheetId="18"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2__FDSAUDITLINK__"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3__FDSAUDITLINK__" localSheetId="18"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3__FDSAUDITLINK__"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4__FDSAUDITLINK__" localSheetId="18"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4__FDSAUDITLINK__"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5__FDSAUDITLINK__" localSheetId="18"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5__FDSAUDITLINK__"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6__FDSAUDITLINK__" localSheetId="18"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6__FDSAUDITLINK__"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7__FDSAUDITLINK__" localSheetId="18"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7__FDSAUDITLINK__"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8__FDSAUDITLINK__" localSheetId="18"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8__FDSAUDITLINK__"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9__FDSAUDITLINK__" localSheetId="18"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09__FDSAUDITLINK__"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1__FDSAUDITLINK__" localSheetId="18"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0__FDSAUDITLINK__" localSheetId="18"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0__FDSAUDITLINK__"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1__FDSAUDITLINK__" localSheetId="18"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1__FDSAUDITLINK__"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2__FDSAUDITLINK__" localSheetId="18"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2__FDSAUDITLINK__"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3__FDSAUDITLINK__" localSheetId="18"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3__FDSAUDITLINK__"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4__FDSAUDITLINK__" localSheetId="18"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4__FDSAUDITLINK__"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5__FDSAUDITLINK__" localSheetId="18"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5__FDSAUDITLINK__"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6__FDSAUDITLINK__" localSheetId="18"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6__FDSAUDITLINK__"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7__FDSAUDITLINK__" localSheetId="18"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7__FDSAUDITLINK__"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8__FDSAUDITLINK__" localSheetId="18"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8__FDSAUDITLINK__"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9__FDSAUDITLINK__" localSheetId="18"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19__FDSAUDITLINK__"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2__FDSAUDITLINK__" localSheetId="18"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__FDSAUDITLINK__"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0__FDSAUDITLINK__" localSheetId="18"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0__FDSAUDITLINK__"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1__FDSAUDITLINK__" localSheetId="18"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1__FDSAUDITLINK__"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2__FDSAUDITLINK__" localSheetId="18"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2__FDSAUDITLINK__"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3__FDSAUDITLINK__" localSheetId="18"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3__FDSAUDITLINK__"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4__FDSAUDITLINK__" localSheetId="18"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4__FDSAUDITLINK__"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5__FDSAUDITLINK__" localSheetId="18"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5__FDSAUDITLINK__"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6__FDSAUDITLINK__" localSheetId="18"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6__FDSAUDITLINK__"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7__FDSAUDITLINK__" localSheetId="18"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7__FDSAUDITLINK__"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8__FDSAUDITLINK__" localSheetId="18"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8__FDSAUDITLINK__"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9__FDSAUDITLINK__" localSheetId="18"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29__FDSAUDITLINK__"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3__FDSAUDITLINK__" localSheetId="18"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0__FDSAUDITLINK__" localSheetId="18"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0__FDSAUDITLINK__"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1__FDSAUDITLINK__" localSheetId="18"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1__FDSAUDITLINK__"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2__FDSAUDITLINK__" localSheetId="18"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2__FDSAUDITLINK__"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3__FDSAUDITLINK__" localSheetId="18"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3__FDSAUDITLINK__"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4__FDSAUDITLINK__" localSheetId="18"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4__FDSAUDITLINK__"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5__FDSAUDITLINK__" localSheetId="18"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5__FDSAUDITLINK__"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6__FDSAUDITLINK__" localSheetId="18"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6__FDSAUDITLINK__"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7__FDSAUDITLINK__" localSheetId="18"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7__FDSAUDITLINK__"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8__FDSAUDITLINK__" localSheetId="18"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8__FDSAUDITLINK__"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9__FDSAUDITLINK__" localSheetId="18"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39__FDSAUDITLINK__"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4__FDSAUDITLINK__" localSheetId="18"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0__FDSAUDITLINK__" localSheetId="18"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0__FDSAUDITLINK__"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1__FDSAUDITLINK__" localSheetId="18"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1__FDSAUDITLINK__"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2__FDSAUDITLINK__" localSheetId="18"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2__FDSAUDITLINK__"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3__FDSAUDITLINK__" localSheetId="18"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3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4__FDSAUDITLINK__" localSheetId="18"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4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5__FDSAUDITLINK__" localSheetId="18"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5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6__FDSAUDITLINK__" localSheetId="18"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6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7__FDSAUDITLINK__" localSheetId="18"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7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8__FDSAUDITLINK__" localSheetId="18"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8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9__FDSAUDITLINK__" localSheetId="18"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49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5__FDSAUDITLINK__" localSheetId="18"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0__FDSAUDITLINK__" localSheetId="18"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0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1__FDSAUDITLINK__" localSheetId="18"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1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2__FDSAUDITLINK__" localSheetId="18"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2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3__FDSAUDITLINK__" localSheetId="18"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3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4__FDSAUDITLINK__" localSheetId="18"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4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5__FDSAUDITLINK__" localSheetId="18"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5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6__FDSAUDITLINK__" localSheetId="18"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6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7__FDSAUDITLINK__" localSheetId="18"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7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8__FDSAUDITLINK__" localSheetId="18"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8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9__FDSAUDITLINK__" localSheetId="18"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59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6__FDSAUDITLINK__" localSheetId="18"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0__FDSAUDITLINK__" localSheetId="18"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0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1__FDSAUDITLINK__" localSheetId="18"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1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2__FDSAUDITLINK__" localSheetId="18"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2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3__FDSAUDITLINK__" localSheetId="18"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3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4__FDSAUDITLINK__" localSheetId="18"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4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5__FDSAUDITLINK__" localSheetId="18"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5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6__FDSAUDITLINK__" localSheetId="18"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6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7__FDSAUDITLINK__" localSheetId="18"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7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8__FDSAUDITLINK__" localSheetId="18"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8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9__FDSAUDITLINK__" localSheetId="18"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69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7__FDSAUDITLINK__" localSheetId="18"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0__FDSAUDITLINK__" localSheetId="18"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0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1__FDSAUDITLINK__" localSheetId="18"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1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2__FDSAUDITLINK__" localSheetId="18"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2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3__FDSAUDITLINK__" localSheetId="18"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3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4__FDSAUDITLINK__" localSheetId="18"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4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5__FDSAUDITLINK__" localSheetId="18"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5__FDSAUDITLINK__"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6__FDSAUDITLINK__" localSheetId="18"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6__FDSAUDITLINK__"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7__FDSAUDITLINK__" localSheetId="18"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7__FDSAUDITLINK__"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8__FDSAUDITLINK__" localSheetId="18"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8__FDSAUDITLINK__"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9__FDSAUDITLINK__" localSheetId="18"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79__FDSAUDITLINK__"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8__FDSAUDITLINK__" localSheetId="18"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0__FDSAUDITLINK__" localSheetId="18"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0__FDSAUDITLINK__"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1__FDSAUDITLINK__" localSheetId="18"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1__FDSAUDITLINK__"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2__FDSAUDITLINK__" localSheetId="18"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2__FDSAUDITLINK__"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3__FDSAUDITLINK__" localSheetId="18"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3__FDSAUDITLINK__"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4__FDSAUDITLINK__" localSheetId="18"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4__FDSAUDITLINK__"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5__FDSAUDITLINK__" localSheetId="18"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5__FDSAUDITLINK__"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6__FDSAUDITLINK__" localSheetId="18"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6__FDSAUDITLINK__"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7__FDSAUDITLINK__" localSheetId="18"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7__FDSAUDITLINK__"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8__FDSAUDITLINK__" localSheetId="18"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8__FDSAUDITLINK__"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9__FDSAUDITLINK__" localSheetId="18"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89__FDSAUDITLINK__"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9__FDSAUDITLINK__" localSheetId="18"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0__FDSAUDITLINK__" localSheetId="18"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0__FDSAUDITLINK__"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1__FDSAUDITLINK__" localSheetId="18"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1__FDSAUDITLINK__"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2__FDSAUDITLINK__" localSheetId="18"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2__FDSAUDITLINK__"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3__FDSAUDITLINK__" localSheetId="18"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3__FDSAUDITLINK__"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4__FDSAUDITLINK__" localSheetId="18"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4__FDSAUDITLINK__"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5__FDSAUDITLINK__" localSheetId="18"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5__FDSAUDITLINK__"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6__FDSAUDITLINK__" localSheetId="18"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6__FDSAUDITLINK__"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7__FDSAUDITLINK__" localSheetId="18"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7__FDSAUDITLINK__"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8__FDSAUDITLINK__" localSheetId="18"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8__FDSAUDITLINK__"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9__FDSAUDITLINK__" localSheetId="18"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99__FDSAUDITLINK__"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ALA642C761" hidden="1">#N/A</definedName>
    <definedName name="_6__FDSAUDITLINK__" localSheetId="1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0__123Graph_DFI" hidden="1">#REF!</definedName>
    <definedName name="_60__FDSAUDITLINK__" localSheetId="18"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0__FDSAUDITLINK__" localSheetId="18"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0__FDSAUDITLINK__"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1__FDSAUDITLINK__" localSheetId="18"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1__FDSAUDITLINK__"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2__FDSAUDITLINK__" localSheetId="18"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2__FDSAUDITLINK__"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3__FDSAUDITLINK__" localSheetId="18"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3__FDSAUDITLINK__"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4__FDSAUDITLINK__" localSheetId="18"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4__FDSAUDITLINK__"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5__FDSAUDITLINK__" localSheetId="18"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5__FDSAUDITLINK__"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6__FDSAUDITLINK__" localSheetId="18"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6__FDSAUDITLINK__"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7__FDSAUDITLINK__" localSheetId="18"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7__FDSAUDITLINK__"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8__FDSAUDITLINK__" localSheetId="18"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8__FDSAUDITLINK__"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9__FDSAUDITLINK__" localSheetId="18"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09__FDSAUDITLINK__"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1__FDSAUDITLINK__" localSheetId="18"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0__FDSAUDITLINK__" localSheetId="18"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0__FDSAUDITLINK__"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1__FDSAUDITLINK__" localSheetId="18"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1__FDSAUDITLINK__"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2__FDSAUDITLINK__" localSheetId="18"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2__FDSAUDITLINK__"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3__FDSAUDITLINK__" localSheetId="18"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3__FDSAUDITLINK__"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4__FDSAUDITLINK__" localSheetId="18"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4__FDSAUDITLINK__"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5__FDSAUDITLINK__" localSheetId="18"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5__FDSAUDITLINK__"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6__FDSAUDITLINK__" localSheetId="18"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6__FDSAUDITLINK__"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7__FDSAUDITLINK__" localSheetId="18"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7__FDSAUDITLINK__"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8__FDSAUDITLINK__" localSheetId="18"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8__FDSAUDITLINK__"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9__FDSAUDITLINK__" localSheetId="18"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19__FDSAUDITLINK__"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2__FDSAUDITLINK__" localSheetId="18"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0__FDSAUDITLINK__" localSheetId="18"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0__FDSAUDITLINK__"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1__FDSAUDITLINK__" localSheetId="18"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1__FDSAUDITLINK__"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2__FDSAUDITLINK__" localSheetId="18"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2__FDSAUDITLINK__"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3__FDSAUDITLINK__" localSheetId="18"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3__FDSAUDITLINK__"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4__FDSAUDITLINK__" localSheetId="18"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4__FDSAUDITLINK__"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5__FDSAUDITLINK__" localSheetId="18"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5__FDSAUDITLINK__"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6__FDSAUDITLINK__" localSheetId="18"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6__FDSAUDITLINK__"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7__FDSAUDITLINK__" localSheetId="18"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7__FDSAUDITLINK__"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8__FDSAUDITLINK__" localSheetId="18"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8__FDSAUDITLINK__"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9__FDSAUDITLINK__" localSheetId="18"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29__FDSAUDITLINK__"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3__FDSAUDITLINK__" localSheetId="18"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0__FDSAUDITLINK__" localSheetId="18"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0__FDSAUDITLINK__"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1__FDSAUDITLINK__" localSheetId="18"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1__FDSAUDITLINK__"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2__FDSAUDITLINK__" localSheetId="18"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2__FDSAUDITLINK__"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3__FDSAUDITLINK__" localSheetId="18"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3__FDSAUDITLINK__"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4__FDSAUDITLINK__" localSheetId="18"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4__FDSAUDITLINK__"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5__FDSAUDITLINK__" localSheetId="18"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5__FDSAUDITLINK__"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6__FDSAUDITLINK__" localSheetId="18"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6__FDSAUDITLINK__"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7__FDSAUDITLINK__" localSheetId="18"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7__FDSAUDITLINK__"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8__FDSAUDITLINK__" localSheetId="18"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8__FDSAUDITLINK__"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9__FDSAUDITLINK__" localSheetId="18"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39__FDSAUDITLINK__"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4__FDSAUDITLINK__" localSheetId="18"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0__FDSAUDITLINK__" localSheetId="18"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0__FDSAUDITLINK__"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1__FDSAUDITLINK__" localSheetId="18"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1__FDSAUDITLINK__"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2__FDSAUDITLINK__" localSheetId="18"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2__FDSAUDITLINK__"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3__FDSAUDITLINK__" localSheetId="18"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3__FDSAUDITLINK__"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4__FDSAUDITLINK__" localSheetId="18"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4__FDSAUDITLINK__"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5__FDSAUDITLINK__" localSheetId="18"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5__FDSAUDITLINK__"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6__FDSAUDITLINK__" localSheetId="18"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6__FDSAUDITLINK__"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7__FDSAUDITLINK__" localSheetId="18"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7__FDSAUDITLINK__"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8__FDSAUDITLINK__" localSheetId="18"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8__FDSAUDITLINK__"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9__FDSAUDITLINK__" localSheetId="18"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49__FDSAUDITLINK__"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5__FDSAUDITLINK__" localSheetId="18"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__FDSAUDITLINK__"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0__FDSAUDITLINK__" localSheetId="18"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0__FDSAUDITLINK__"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1__FDSAUDITLINK__" localSheetId="18"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1__FDSAUDITLINK__"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2__FDSAUDITLINK__" localSheetId="18"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2__FDSAUDITLINK__"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3__FDSAUDITLINK__" localSheetId="18"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3__FDSAUDITLINK__"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4__FDSAUDITLINK__" localSheetId="18"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4__FDSAUDITLINK__"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5__FDSAUDITLINK__" localSheetId="18"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5__FDSAUDITLINK__"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6__FDSAUDITLINK__" localSheetId="18"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6__FDSAUDITLINK__"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7__FDSAUDITLINK__" localSheetId="18"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7__FDSAUDITLINK__"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8__FDSAUDITLINK__" localSheetId="18"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8__FDSAUDITLINK__"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9__FDSAUDITLINK__" localSheetId="18"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59__FDSAUDITLINK__"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6__FDSAUDITLINK__" localSheetId="18"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__FDSAUDITLINK__"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0__FDSAUDITLINK__" localSheetId="18"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0__FDSAUDITLINK__"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1__FDSAUDITLINK__" localSheetId="18"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1__FDSAUDITLINK__"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2__FDSAUDITLINK__" localSheetId="18"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2__FDSAUDITLINK__"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3__FDSAUDITLINK__" localSheetId="18"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3__FDSAUDITLINK__"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4__FDSAUDITLINK__" localSheetId="18"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4__FDSAUDITLINK__"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5__FDSAUDITLINK__" localSheetId="18"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5__FDSAUDITLINK__"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6__FDSAUDITLINK__" localSheetId="18"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6__FDSAUDITLINK__"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7__FDSAUDITLINK__" localSheetId="18"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7__FDSAUDITLINK__"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8__FDSAUDITLINK__" localSheetId="18"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8__FDSAUDITLINK__"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9__FDSAUDITLINK__" localSheetId="18"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69__FDSAUDITLINK__"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7__FDSAUDITLINK__" localSheetId="18"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__FDSAUDITLINK__"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0__FDSAUDITLINK__" localSheetId="18"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0__FDSAUDITLINK__"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1__FDSAUDITLINK__" localSheetId="18"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1__FDSAUDITLINK__"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2__FDSAUDITLINK__" localSheetId="18"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2__FDSAUDITLINK__"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3__FDSAUDITLINK__" localSheetId="18"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3__FDSAUDITLINK__"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4__FDSAUDITLINK__" localSheetId="18"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4__FDSAUDITLINK__"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5__FDSAUDITLINK__" localSheetId="18"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5__FDSAUDITLINK__"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6__FDSAUDITLINK__" localSheetId="18"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6__FDSAUDITLINK__"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7__FDSAUDITLINK__" localSheetId="18"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7__FDSAUDITLINK__"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8__FDSAUDITLINK__" localSheetId="18"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8__FDSAUDITLINK__"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9__FDSAUDITLINK__" localSheetId="18"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79__FDSAUDITLINK__"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8__FDSAUDITLINK__" localSheetId="18"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__FDSAUDITLINK__"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0__FDSAUDITLINK__" localSheetId="18"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0__FDSAUDITLINK__"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1__FDSAUDITLINK__" localSheetId="18"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1__FDSAUDITLINK__"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2__FDSAUDITLINK__" localSheetId="18"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2__FDSAUDITLINK__"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3__FDSAUDITLINK__" localSheetId="18"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3__FDSAUDITLINK__"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4__FDSAUDITLINK__" localSheetId="18"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4__FDSAUDITLINK__"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5__FDSAUDITLINK__" localSheetId="18"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5__FDSAUDITLINK__"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6__FDSAUDITLINK__" localSheetId="18"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6__FDSAUDITLINK__"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7__FDSAUDITLINK__" localSheetId="18"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7__FDSAUDITLINK__"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8__FDSAUDITLINK__" localSheetId="18"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8__FDSAUDITLINK__"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9__FDSAUDITLINK__" localSheetId="18"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89__FDSAUDITLINK__"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9__FDSAUDITLINK__" localSheetId="18"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__FDSAUDITLINK__"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0__FDSAUDITLINK__" localSheetId="18"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0__FDSAUDITLINK__"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1__FDSAUDITLINK__" localSheetId="18"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1__FDSAUDITLINK__"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2__FDSAUDITLINK__" localSheetId="18"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2__FDSAUDITLINK__"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3__FDSAUDITLINK__" localSheetId="18"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3__FDSAUDITLINK__"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4__FDSAUDITLINK__" localSheetId="18"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4__FDSAUDITLINK__"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5__FDSAUDITLINK__" localSheetId="18"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5__FDSAUDITLINK__"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6__FDSAUDITLINK__" localSheetId="18"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6__FDSAUDITLINK__"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7__FDSAUDITLINK__" localSheetId="18"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7__FDSAUDITLINK__"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8__FDSAUDITLINK__" localSheetId="18"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8__FDSAUDITLINK__"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9__FDSAUDITLINK__" localSheetId="18"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99__FDSAUDITLINK__"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ALA642C761" hidden="1">#N/A</definedName>
    <definedName name="_7__FDSAUDITLINK__" localSheetId="1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0__123Graph_EFI" hidden="1">#REF!</definedName>
    <definedName name="_70__FDSAUDITLINK__" localSheetId="18"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__FDSAUDITLINK__"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0__FDSAUDITLINK__" localSheetId="18"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0__FDSAUDITLINK__"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1__FDSAUDITLINK__" localSheetId="18"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1__FDSAUDITLINK__"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2__FDSAUDITLINK__" localSheetId="18"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2__FDSAUDITLINK__"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3__FDSAUDITLINK__" localSheetId="18"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3__FDSAUDITLINK__"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4__FDSAUDITLINK__" localSheetId="18"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4__FDSAUDITLINK__"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5__FDSAUDITLINK__" localSheetId="18"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5__FDSAUDITLINK__"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6__FDSAUDITLINK__" localSheetId="18"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6__FDSAUDITLINK__"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7__FDSAUDITLINK__" localSheetId="18"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7__FDSAUDITLINK__"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8__FDSAUDITLINK__" localSheetId="18"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8__FDSAUDITLINK__"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9__FDSAUDITLINK__" localSheetId="18"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09__FDSAUDITLINK__"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1__FDSAUDITLINK__" localSheetId="18"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__FDSAUDITLINK__"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0__FDSAUDITLINK__" localSheetId="18"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0__FDSAUDITLINK__"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1__FDSAUDITLINK__" localSheetId="18"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1__FDSAUDITLINK__"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2__FDSAUDITLINK__" localSheetId="18"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2__FDSAUDITLINK__"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3__FDSAUDITLINK__" localSheetId="18"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3__FDSAUDITLINK__"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4__FDSAUDITLINK__" localSheetId="18"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4__FDSAUDITLINK__"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5__FDSAUDITLINK__" localSheetId="18"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5__FDSAUDITLINK__"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6__FDSAUDITLINK__" localSheetId="18"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6__FDSAUDITLINK__"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7__FDSAUDITLINK__" localSheetId="18"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7__FDSAUDITLINK__"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8__FDSAUDITLINK__" localSheetId="18"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8__FDSAUDITLINK__"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9__FDSAUDITLINK__" localSheetId="18"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19__FDSAUDITLINK__"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2__FDSAUDITLINK__" localSheetId="18"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__FDSAUDITLINK__"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0__FDSAUDITLINK__" localSheetId="18"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0__FDSAUDITLINK__"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1__FDSAUDITLINK__" localSheetId="18"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1__FDSAUDITLINK__"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2__FDSAUDITLINK__" localSheetId="18"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2__FDSAUDITLINK__"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3__FDSAUDITLINK__" localSheetId="18"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3__FDSAUDITLINK__"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4__FDSAUDITLINK__" localSheetId="18"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4__FDSAUDITLINK__"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5__FDSAUDITLINK__" localSheetId="18"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5__FDSAUDITLINK__"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6__FDSAUDITLINK__" localSheetId="18"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6__FDSAUDITLINK__"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7__FDSAUDITLINK__" localSheetId="18"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7__FDSAUDITLINK__"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8__FDSAUDITLINK__" localSheetId="18"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8__FDSAUDITLINK__"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9__FDSAUDITLINK__" localSheetId="18"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29__FDSAUDITLINK__"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3__FDSAUDITLINK__" localSheetId="18"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__FDSAUDITLINK__"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0__FDSAUDITLINK__" localSheetId="18"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0__FDSAUDITLINK__"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1__FDSAUDITLINK__" localSheetId="18"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1__FDSAUDITLINK__"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2__FDSAUDITLINK__" localSheetId="18"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2__FDSAUDITLINK__"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3__FDSAUDITLINK__" localSheetId="18"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3__FDSAUDITLINK__"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4__FDSAUDITLINK__" localSheetId="18"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4__FDSAUDITLINK__"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5__FDSAUDITLINK__" localSheetId="18"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5__FDSAUDITLINK__"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6__FDSAUDITLINK__" localSheetId="18"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6__FDSAUDITLINK__"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7__FDSAUDITLINK__" localSheetId="18"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7__FDSAUDITLINK__"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8__FDSAUDITLINK__" localSheetId="18"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8__FDSAUDITLINK__"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9__FDSAUDITLINK__" localSheetId="18"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39__FDSAUDITLINK__"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4__FDSAUDITLINK__" localSheetId="18"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__FDSAUDITLINK__"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0__FDSAUDITLINK__" localSheetId="18"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0__FDSAUDITLINK__"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1__FDSAUDITLINK__" localSheetId="18"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1__FDSAUDITLINK__"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2__FDSAUDITLINK__" localSheetId="18"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2__FDSAUDITLINK__"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3__FDSAUDITLINK__" localSheetId="18"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3__FDSAUDITLINK__"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4__FDSAUDITLINK__" localSheetId="18"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4__FDSAUDITLINK__"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5__FDSAUDITLINK__" localSheetId="18"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5__FDSAUDITLINK__"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6__FDSAUDITLINK__" localSheetId="18"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6__FDSAUDITLINK__"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7__FDSAUDITLINK__" localSheetId="18"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7__FDSAUDITLINK__"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8__FDSAUDITLINK__" localSheetId="18"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8__FDSAUDITLINK__"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9__FDSAUDITLINK__" localSheetId="18"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49__FDSAUDITLINK__"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5__FDSAUDITLINK__" localSheetId="18"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__FDSAUDITLINK__"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0__FDSAUDITLINK__" localSheetId="18"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0__FDSAUDITLINK__"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1__FDSAUDITLINK__" localSheetId="18"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1__FDSAUDITLINK__"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2__FDSAUDITLINK__" localSheetId="18"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2__FDSAUDITLINK__"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3__FDSAUDITLINK__" localSheetId="18"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3__FDSAUDITLINK__"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4__FDSAUDITLINK__" localSheetId="18"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4__FDSAUDITLINK__"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5__FDSAUDITLINK__" localSheetId="18"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5__FDSAUDITLINK__"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6__FDSAUDITLINK__" localSheetId="18"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6__FDSAUDITLINK__"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7__FDSAUDITLINK__" localSheetId="18"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7__FDSAUDITLINK__"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8__FDSAUDITLINK__" localSheetId="18"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8__FDSAUDITLINK__"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9__FDSAUDITLINK__" localSheetId="18"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59__FDSAUDITLINK__"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6__FDSAUDITLINK__" localSheetId="18"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__FDSAUDITLINK__"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0__FDSAUDITLINK__" localSheetId="18"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0__FDSAUDITLINK__"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1__FDSAUDITLINK__" localSheetId="18"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1__FDSAUDITLINK__"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2__FDSAUDITLINK__" localSheetId="18"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2__FDSAUDITLINK__"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3__FDSAUDITLINK__" localSheetId="18"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3__FDSAUDITLINK__"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4__FDSAUDITLINK__" localSheetId="18"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4__FDSAUDITLINK__"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5__FDSAUDITLINK__" localSheetId="18"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5__FDSAUDITLINK__"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6__FDSAUDITLINK__" localSheetId="18"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6__FDSAUDITLINK__"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7__FDSAUDITLINK__" localSheetId="18"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7__FDSAUDITLINK__"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8__FDSAUDITLINK__" localSheetId="18"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8__FDSAUDITLINK__"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9__FDSAUDITLINK__" localSheetId="18"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69__FDSAUDITLINK__"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7__FDSAUDITLINK__" localSheetId="18"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__FDSAUDITLINK__"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0__FDSAUDITLINK__" localSheetId="18"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0__FDSAUDITLINK__"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1__FDSAUDITLINK__" localSheetId="18"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1__FDSAUDITLINK__"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2__FDSAUDITLINK__" localSheetId="18"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2__FDSAUDITLINK__"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3__FDSAUDITLINK__" localSheetId="18"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3__FDSAUDITLINK__"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4__FDSAUDITLINK__" localSheetId="18"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4__FDSAUDITLINK__"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5__FDSAUDITLINK__" localSheetId="18"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5__FDSAUDITLINK__"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6__FDSAUDITLINK__" localSheetId="18"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6__FDSAUDITLINK__"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7__FDSAUDITLINK__" localSheetId="18"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7__FDSAUDITLINK__"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8__FDSAUDITLINK__" localSheetId="18"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8__FDSAUDITLINK__"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9__FDSAUDITLINK__" localSheetId="18"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79__FDSAUDITLINK__"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8__FDSAUDITLINK__" localSheetId="18"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__FDSAUDITLINK__"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0__FDSAUDITLINK__" localSheetId="18"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0__FDSAUDITLINK__"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1__FDSAUDITLINK__" localSheetId="18"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1__FDSAUDITLINK__"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2__FDSAUDITLINK__" localSheetId="18"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2__FDSAUDITLINK__"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3__FDSAUDITLINK__" localSheetId="18"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3__FDSAUDITLINK__"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4__FDSAUDITLINK__" localSheetId="18"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4__FDSAUDITLINK__"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5__FDSAUDITLINK__" localSheetId="18"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5__FDSAUDITLINK__"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6__FDSAUDITLINK__" localSheetId="18"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6__FDSAUDITLINK__"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7__FDSAUDITLINK__" localSheetId="18"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7__FDSAUDITLINK__"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8__FDSAUDITLINK__" localSheetId="18"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8__FDSAUDITLINK__"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9__FDSAUDITLINK__" localSheetId="18"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89__FDSAUDITLINK__"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9__FDSAUDITLINK__" localSheetId="18"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0__FDSAUDITLINK__" localSheetId="18"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0__FDSAUDITLINK__"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1__FDSAUDITLINK__" localSheetId="18"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1__FDSAUDITLINK__"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2__FDSAUDITLINK__" localSheetId="18"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2__FDSAUDITLINK__"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3__FDSAUDITLINK__" localSheetId="18"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3__FDSAUDITLINK__"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4__FDSAUDITLINK__" localSheetId="18"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4__FDSAUDITLINK__"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5__FDSAUDITLINK__" localSheetId="18"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5__FDSAUDITLINK__"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6__FDSAUDITLINK__" localSheetId="18"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6__FDSAUDITLINK__"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7__FDSAUDITLINK__" localSheetId="18"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7__FDSAUDITLINK__"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8__FDSAUDITLINK__" localSheetId="18"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8__FDSAUDITLINK__"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9__FDSAUDITLINK__" localSheetId="18"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99__FDSAUDITLINK__"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ALA642C761" hidden="1">#N/A</definedName>
    <definedName name="_8__FDSAUDITLINK__" localSheetId="18"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__FDSAUDITLINK__"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0__FDSAUDITLINK__" localSheetId="18"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0__FDSAUDITLINK__" localSheetId="18"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0__FDSAUDITLINK__"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1__FDSAUDITLINK__" localSheetId="18"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1__FDSAUDITLINK__"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2__FDSAUDITLINK__" localSheetId="18"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2__FDSAUDITLINK__"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3__FDSAUDITLINK__" localSheetId="18"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3__FDSAUDITLINK__"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4__FDSAUDITLINK__" localSheetId="18"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4__FDSAUDITLINK__"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5__FDSAUDITLINK__" localSheetId="18"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5__FDSAUDITLINK__"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6__FDSAUDITLINK__" localSheetId="18"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6__FDSAUDITLINK__"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7__FDSAUDITLINK__" localSheetId="18"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7__FDSAUDITLINK__"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8__FDSAUDITLINK__" localSheetId="18"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8__FDSAUDITLINK__"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9__FDSAUDITLINK__" localSheetId="18"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09__FDSAUDITLINK__"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1__FDSAUDITLINK__" localSheetId="18"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__FDSAUDITLINK__"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0__FDSAUDITLINK__" localSheetId="18"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0__FDSAUDITLINK__"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1__FDSAUDITLINK__" localSheetId="18"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1__FDSAUDITLINK__"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2__FDSAUDITLINK__" localSheetId="18"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2__FDSAUDITLINK__"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3__FDSAUDITLINK__" localSheetId="18"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3__FDSAUDITLINK__"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4__FDSAUDITLINK__" localSheetId="18"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4__FDSAUDITLINK__"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5__FDSAUDITLINK__" localSheetId="18"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5__FDSAUDITLINK__"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6__FDSAUDITLINK__" localSheetId="18"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6__FDSAUDITLINK__"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7__FDSAUDITLINK__" localSheetId="18"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7__FDSAUDITLINK__"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8__FDSAUDITLINK__" localSheetId="18"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8__FDSAUDITLINK__"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9__FDSAUDITLINK__" localSheetId="18"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19__FDSAUDITLINK__"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2__FDSAUDITLINK__" localSheetId="18"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0__FDSAUDITLINK__" localSheetId="18"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0__FDSAUDITLINK__"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1__FDSAUDITLINK__" localSheetId="18"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1__FDSAUDITLINK__"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2__FDSAUDITLINK__" localSheetId="18"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2__FDSAUDITLINK__"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3__FDSAUDITLINK__" localSheetId="18"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3__FDSAUDITLINK__"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4__FDSAUDITLINK__" localSheetId="18"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4__FDSAUDITLINK__"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5__FDSAUDITLINK__" localSheetId="18"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5__FDSAUDITLINK__"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6__FDSAUDITLINK__" localSheetId="18"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6__FDSAUDITLINK__"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7__FDSAUDITLINK__" localSheetId="18"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7__FDSAUDITLINK__"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8__FDSAUDITLINK__" localSheetId="18"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8__FDSAUDITLINK__"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9__FDSAUDITLINK__" localSheetId="18"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29__FDSAUDITLINK__"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3__FDSAUDITLINK__" localSheetId="18"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0__FDSAUDITLINK__" localSheetId="18"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0__FDSAUDITLINK__"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1__FDSAUDITLINK__" localSheetId="18"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1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2__FDSAUDITLINK__" localSheetId="18"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2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3__FDSAUDITLINK__" localSheetId="18"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3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4__FDSAUDITLINK__" localSheetId="18"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4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5__FDSAUDITLINK__" localSheetId="18"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5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6__FDSAUDITLINK__" localSheetId="18"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6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7__FDSAUDITLINK__" localSheetId="18"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7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8__FDSAUDITLINK__" localSheetId="18"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8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9__FDSAUDITLINK__" localSheetId="18"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39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4__FDSAUDITLINK__" localSheetId="18"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0__FDSAUDITLINK__" localSheetId="18"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0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1__FDSAUDITLINK__" localSheetId="18"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1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2__FDSAUDITLINK__" localSheetId="18"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2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3__FDSAUDITLINK__" localSheetId="18"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3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4__FDSAUDITLINK__" localSheetId="18"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4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5__FDSAUDITLINK__" localSheetId="18"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5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6__FDSAUDITLINK__" localSheetId="18"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6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7__FDSAUDITLINK__" localSheetId="18"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7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8__FDSAUDITLINK__" localSheetId="18"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8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9__FDSAUDITLINK__" localSheetId="18"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49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5__FDSAUDITLINK__" localSheetId="18"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0__FDSAUDITLINK__" localSheetId="18"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0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1__FDSAUDITLINK__" localSheetId="18"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1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2__FDSAUDITLINK__" localSheetId="18"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2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3__FDSAUDITLINK__" localSheetId="18"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3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4__FDSAUDITLINK__" localSheetId="18"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4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5__FDSAUDITLINK__" localSheetId="18"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5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6__FDSAUDITLINK__" localSheetId="18"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6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7__FDSAUDITLINK__" localSheetId="18"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7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8__FDSAUDITLINK__" localSheetId="18"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8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9__FDSAUDITLINK__" localSheetId="18"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59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6__FDSAUDITLINK__" localSheetId="18"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__FDSAUDITLINK__"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0__FDSAUDITLINK__" localSheetId="18"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0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1__FDSAUDITLINK__" localSheetId="18"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1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2__FDSAUDITLINK__" localSheetId="18"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62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7__FDSAUDITLINK__" localSheetId="18"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8__FDSAUDITLINK__" localSheetId="1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8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9__FDSAUDITLINK__" localSheetId="18"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9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ALA642C761" hidden="1">#N/A</definedName>
    <definedName name="_9__FDSAUDITLINK__" localSheetId="18"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__FDSAUDITLINK__"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0__FDSAUDITLINK__" localSheetId="18"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0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1__FDSAUDITLINK__" localSheetId="18"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1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2__FDSAUDITLINK__" localSheetId="18"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2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3__FDSAUDITLINK__" localSheetId="18"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3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4__FDSAUDITLINK__" localSheetId="18"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4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5__FDSAUDITLINK__" localSheetId="18"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5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6__FDSAUDITLINK__" localSheetId="18"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6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7__FDSAUDITLINK__" localSheetId="18"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7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8__FDSAUDITLINK__" localSheetId="18"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9__FDSAUDITLINK__" localSheetId="18"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9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ALA642C761" hidden="1">#N/A</definedName>
    <definedName name="_a1" localSheetId="18" hidden="1">{"mgmt forecast",#N/A,FALSE,"Mgmt Forecast";"dcf table",#N/A,FALSE,"Mgmt Forecast";"sensitivity",#N/A,FALSE,"Mgmt Forecast";"table inputs",#N/A,FALSE,"Mgmt Forecast";"calculations",#N/A,FALSE,"Mgmt Forecast"}</definedName>
    <definedName name="_a1" hidden="1">{"mgmt forecast",#N/A,FALSE,"Mgmt Forecast";"dcf table",#N/A,FALSE,"Mgmt Forecast";"sensitivity",#N/A,FALSE,"Mgmt Forecast";"table inputs",#N/A,FALSE,"Mgmt Forecast";"calculations",#N/A,FALSE,"Mgmt Forecast"}</definedName>
    <definedName name="_a2" localSheetId="18"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3" localSheetId="18" hidden="1">{#N/A,#N/A,FALSE,"Sheet1"}</definedName>
    <definedName name="_a3" hidden="1">{#N/A,#N/A,FALSE,"Sheet1"}</definedName>
    <definedName name="_a8" localSheetId="18" hidden="1">{#N/A,#N/A,FALSE,"Partnership Splits";#N/A,#N/A,FALSE,"Condensed Financials-Endo";#N/A,#N/A,FALSE,"Condensed Financials-Partner";#N/A,#N/A,FALSE,"P&amp;L Detail";#N/A,#N/A,FALSE,"Payments";#N/A,#N/A,FALSE,"Selling &amp; Mktg Summary (3)"}</definedName>
    <definedName name="_a8" hidden="1">{#N/A,#N/A,FALSE,"Partnership Splits";#N/A,#N/A,FALSE,"Condensed Financials-Endo";#N/A,#N/A,FALSE,"Condensed Financials-Partner";#N/A,#N/A,FALSE,"P&amp;L Detail";#N/A,#N/A,FALSE,"Payments";#N/A,#N/A,FALSE,"Selling &amp; Mktg Summary (3)"}</definedName>
    <definedName name="_b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b2" hidden="1">{#N/A,#N/A,FALSE,"Group_Results";#N/A,#N/A,FALSE,"Basis";#N/A,#N/A,FALSE,"Total_Results";#N/A,#N/A,FALSE,"IFA_Results";#N/A,#N/A,FALSE,"Adviser_Results";#N/A,#N/A,FALSE,"ASLD_Results";#N/A,#N/A,FALSE,"Key_Results";#N/A,#N/A,FALSE,"SLI_Results";#N/A,#N/A,FALSE,"Partner_Results";#N/A,#N/A,FALSE,"Other_Results";#N/A,#N/A,FALSE,"Product_Results"}</definedName>
    <definedName name="_bdm.00395AAD27D648EEBD0EA8E2744324D3.edm" hidden="1">#REF!</definedName>
    <definedName name="_bdm.005304E09E2848DEA5C7FC78B0518589.edm" hidden="1">#REF!</definedName>
    <definedName name="_bdm.0111345D8EBC4486A27E393952B90286.edm" hidden="1">#REF!</definedName>
    <definedName name="_bdm.016B783254634214802440D3AE0A2FEF.edm" hidden="1">#REF!</definedName>
    <definedName name="_bdm.0173E58011EC4ADEB4B7432DC9DB63BD.edm" hidden="1">#REF!</definedName>
    <definedName name="_bdm.019BF552008E4626BDBAA5AE60D566BB.edm" hidden="1">#REF!</definedName>
    <definedName name="_bdm.03754501D3DC48CBBC6C7CB3247C8BAA.edm" hidden="1">#REF!</definedName>
    <definedName name="_bdm.03A64222224747E2897C485B06FDEE98.edm" hidden="1">#REF!</definedName>
    <definedName name="_bdm.048F31D3C3E9452FBF4FFEFA2CA684C2.edm" hidden="1">#REF!</definedName>
    <definedName name="_bdm.06271045AE5A43FF850C0D5A85A70934.edm" hidden="1">#REF!</definedName>
    <definedName name="_bdm.06AC214399E64E1B8A65F1B381E8080D.edm" hidden="1">#REF!</definedName>
    <definedName name="_bdm.07A9476A1C38450BB6F21F0D8C40EE80.edm" hidden="1">#REF!</definedName>
    <definedName name="_bdm.07E04E34B85540189BB31F28CF563532.edm" hidden="1">#REF!</definedName>
    <definedName name="_bdm.0BDDEE6D410C4B3AA67FF315EAB2EB20.edm" hidden="1">#REF!</definedName>
    <definedName name="_bdm.0E1ACF4842B248D294ACCAC1F9CFAEBA.edm" hidden="1">#REF!</definedName>
    <definedName name="_bdm.0fe1e789f6ee4b62bac38ec5b5691be1.edm" hidden="1">#REF!</definedName>
    <definedName name="_bdm.10587A5266C34B26965627DAFF24C4D3.edm" hidden="1">#REF!</definedName>
    <definedName name="_bdm.1180E9CD6D6D4543A5FF04009387E0B2.edm" hidden="1">#REF!</definedName>
    <definedName name="_bdm.12378E185C9F41DE9722C67FCC83C6BB.edm" hidden="1">#REF!</definedName>
    <definedName name="_bdm.13316C7E93CE4A5DB1EE88D52D81FBE7.edm" hidden="1">#REF!</definedName>
    <definedName name="_bdm.1429D9C3CF6D4D4A85968A3557AD9C36.edm" hidden="1">#REF!</definedName>
    <definedName name="_bdm.14330CDBE81447FAB49D708DC5BCCEFD.edm" hidden="1">#REF!</definedName>
    <definedName name="_bdm.163EC9A29A8047EB9E412DBF64BEB61A.edm" hidden="1">#REF!</definedName>
    <definedName name="_bdm.16D1DDEA412F4793AD9661059C6E9D17.edm" hidden="1">#REF!</definedName>
    <definedName name="_bdm.1745B48391BB449FA1D7D94AF8FFB856.edm" hidden="1">#REF!</definedName>
    <definedName name="_bdm.178B7BCEEE0542C19511990DDE32473F.edm" hidden="1">#REF!</definedName>
    <definedName name="_bdm.18527F2DEA2F4C3B81F545C0ECE101DD.edm" hidden="1">#REF!</definedName>
    <definedName name="_bdm.195FF48B72BB42CDBAFE773304F45952.edm" hidden="1">#REF!</definedName>
    <definedName name="_bdm.1A1D5BA1FFC84CDD9F48C6F20D09E804.edm" hidden="1">#REF!</definedName>
    <definedName name="_bdm.1A3B030ADB424D829D462082A38C3237.edm" hidden="1">#REF!</definedName>
    <definedName name="_bdm.1BD98CF2716A4F539E606F44447582FC.edm" hidden="1">#REF!</definedName>
    <definedName name="_bdm.1D0D1466EF774F7988E1907DBF069C60.edm" hidden="1">#REF!</definedName>
    <definedName name="_bdm.1E65A4B0965F4DC5BBF26A4759EC89C1.edm" hidden="1">#REF!</definedName>
    <definedName name="_bdm.1E75708138A44EDE94C95ED434E90ED3.edm" hidden="1">#REF!</definedName>
    <definedName name="_bdm.1E900786CA4E48E1871D2E4463344CC7.edm" hidden="1">#REF!</definedName>
    <definedName name="_bdm.1EC012F9478B4382AFF072DB70F79B85.edm" hidden="1">#REF!</definedName>
    <definedName name="_bdm.1F35E35EF4A448CC9233B8AD63E6A8F2.edm" hidden="1">#REF!</definedName>
    <definedName name="_bdm.2050E12963604FE6BCB0072CD156B5B6.edm" hidden="1">#REF!</definedName>
    <definedName name="_bdm.2051743BF01A4E009AB4E48C6A9C9732.edm" hidden="1">#REF!</definedName>
    <definedName name="_bdm.20F09CEBC4FD4AF98A806C72DB1AEFCA.edm" hidden="1">#REF!</definedName>
    <definedName name="_bdm.210737737D5A4D42BA0D8951DA8C7B04.edm" hidden="1">#REF!</definedName>
    <definedName name="_bdm.2201ED6E251B453382E1AE108E59F072.edm" hidden="1">#REF!</definedName>
    <definedName name="_bdm.2271402295364750858FDE2780EEF2C6.edm" hidden="1">#REF!</definedName>
    <definedName name="_bdm.2290D434776A4091B55DD9AAB4BF0C5E.edm" hidden="1">#REF!</definedName>
    <definedName name="_bdm.23801D19D04E47AA8982FEE771D54D93.edm" hidden="1">#REF!</definedName>
    <definedName name="_bdm.2433667245E24B9584917953AF8E1EED.edm" hidden="1">#REF!</definedName>
    <definedName name="_bdm.247F344229424A0EBC4931578F2EA357.edm" hidden="1">#REF!</definedName>
    <definedName name="_bdm.25B036555503490D8B6F2C1290D2C9D7.edm" hidden="1">#REF!</definedName>
    <definedName name="_bdm.25B1ACB1B4384F02A9AEBF92CCB0B62D.edm" hidden="1">#REF!</definedName>
    <definedName name="_bdm.264313C79F3542EA9314D4A05E9AF39D.edm" hidden="1">#REF!</definedName>
    <definedName name="_bdm.281BDCDB80F14EFE826F675F75F0E54E.edm" hidden="1">#REF!</definedName>
    <definedName name="_bdm.28C62A190A0E46D5BBB21E13499EEBBF.edm" hidden="1">#REF!</definedName>
    <definedName name="_bdm.295BECB375B8481BB62B035593DD3BFF.edm" hidden="1">#REF!</definedName>
    <definedName name="_bdm.2B6B2EFB4EC044BB9D2BB8A91331EA7A.edm" hidden="1">#REF!</definedName>
    <definedName name="_bdm.2BD5A6B41BDE4570A148AD5C1FFB1C17.edm" hidden="1">#REF!</definedName>
    <definedName name="_bdm.2C561038BA944FBEB3F8FB613EF671AD.edm" hidden="1">#REF!</definedName>
    <definedName name="_bdm.2F4E22B11353448497B34B93D9BE6FE0.edm" hidden="1">#REF!</definedName>
    <definedName name="_bdm.2FB307275C4D4C4F8E6D196FE64E9FFD.edm" hidden="1">#REF!</definedName>
    <definedName name="_bdm.3008A9D46901431B99BC542ACB3B804B.edm" hidden="1">#REF!</definedName>
    <definedName name="_bdm.30531CEB0AE14B26987E14055552B8EF.edm" hidden="1">#REF!</definedName>
    <definedName name="_bdm.314218200993464A943B8E3FED0C4628.edm" hidden="1">#REF!</definedName>
    <definedName name="_bdm.31ECACE8524A45CD82413BC6A78E49AC.edm" hidden="1">#REF!</definedName>
    <definedName name="_bdm.330B99E2CD6E41C090311DB5E5498B45.edm" hidden="1">#REF!</definedName>
    <definedName name="_bdm.3508D189F3A34D6AADA4F1E5DDDEA289.edm" hidden="1">#REF!</definedName>
    <definedName name="_bdm.36FC4D1143AF421EBE43034889C405C3.edm" hidden="1">#REF!</definedName>
    <definedName name="_bdm.374FD1884E334052B3A6650F04E2C392.edm" hidden="1">#REF!</definedName>
    <definedName name="_bdm.3A18811AA3DF4B638C99246CF722A94E.edm" hidden="1">#REF!</definedName>
    <definedName name="_bdm.3a423427061a48b8baf12decbda83dfa.edm" hidden="1">#REF!</definedName>
    <definedName name="_bdm.3A9AF25BE9E740E2B6797451B5B99933.edm" hidden="1">#REF!</definedName>
    <definedName name="_bdm.3AC4E552977C4224A9D8EC1C45041C3E.edm" hidden="1">#REF!</definedName>
    <definedName name="_bdm.3E699B9EC0AC443D9DAE4F6639D08D5E.edm" hidden="1">#REF!</definedName>
    <definedName name="_bdm.3EEF800D16AB48F695D48C3124DB78CD.edm" hidden="1">#REF!</definedName>
    <definedName name="_bdm.3F1B881FC3D5423C87A2058CBDCD7C92.edm" hidden="1">#REF!</definedName>
    <definedName name="_bdm.3F3869E6A3B44D2FA519E8C4124839F0.edm" hidden="1">#REF!</definedName>
    <definedName name="_bdm.3F91322EE00D40399C5A22B5DB2B7778.edm" hidden="1">#REF!</definedName>
    <definedName name="_bdm.413AD1CA05164A029A06B062E4DD7835.edm" hidden="1">#REF!</definedName>
    <definedName name="_bdm.4450D2BCFEBA4B818F4500072DB19324.edm" hidden="1">#REF!</definedName>
    <definedName name="_bdm.4478864F9D9B4DE5A2941B1445892520.edm" hidden="1">#REF!</definedName>
    <definedName name="_bdm.45B0CC4557A64FBB88F3D63CC1E15A43.edm" hidden="1">#REF!</definedName>
    <definedName name="_bdm.460EDDBDCA214A71B30924AB6178DEF4.edm" hidden="1">#REF!</definedName>
    <definedName name="_bdm.46215B051B584DFCA8BCAB9ACF68EE0C.edm" hidden="1">#REF!</definedName>
    <definedName name="_bdm.463455B9915948218DBB83C411D7B6D5.edm" hidden="1">#REF!</definedName>
    <definedName name="_bdm.46408081FF2B4D948685982DB26076B0.edm" hidden="1">#REF!</definedName>
    <definedName name="_bdm.4751BB1C3D4E436AA88C13F96249B62E.edm" hidden="1">#REF!</definedName>
    <definedName name="_bdm.48ABF4BF55DA4777908437A4650E992D.edm" hidden="1">#REF!</definedName>
    <definedName name="_bdm.48D962C61822412AA3DD07268B951F7B.edm" hidden="1">#REF!</definedName>
    <definedName name="_bdm.4C7760B4A4BB428AAD2BE94F694514ED.edm" hidden="1">#REF!</definedName>
    <definedName name="_bdm.4E162A0ABE81433ABA326AF13D28D9C6.edm" hidden="1">#REF!</definedName>
    <definedName name="_bdm.4E7810808B5441F5BFB0B53D9AF25D05.edm" hidden="1">#REF!</definedName>
    <definedName name="_bdm.4E8E31C920A94ADE8250C7FD48EAAB86.edm" hidden="1">#REF!</definedName>
    <definedName name="_bdm.4EFE501468884B359531470AB053444C.edm" hidden="1">#REF!</definedName>
    <definedName name="_bdm.4F272C2489694392B5EE4585E2553C66.edm" hidden="1">#REF!</definedName>
    <definedName name="_bdm.4FFD5C0C8D8B40FA931A9C030982E7A3.edm" hidden="1">#REF!</definedName>
    <definedName name="_bdm.50663EF559A2463B9C847F16ED0404DA.edm" hidden="1">#REF!</definedName>
    <definedName name="_bdm.50C6480F2A8D4B748FF03E90A0FA0A15.edm" hidden="1">#REF!</definedName>
    <definedName name="_bdm.51A84923D8C74588A04784E1006210D4.edm" hidden="1">#REF!</definedName>
    <definedName name="_bdm.52ABE04F116B42F1BFF6F4C249F2AB0C.edm" hidden="1">#REF!</definedName>
    <definedName name="_bdm.536C82F1C6964703A29AE13744B8503D.edm" hidden="1">#REF!</definedName>
    <definedName name="_bdm.53F56D0A6F4C44A38ADDB94BB23B2507.edm" hidden="1">#REF!</definedName>
    <definedName name="_bdm.53FD122E79634C3497450DDB8F03EA49.edm" hidden="1">#REF!</definedName>
    <definedName name="_bdm.5485CE550C3E423287E935A7A6F0884A.edm" hidden="1">#REF!</definedName>
    <definedName name="_bdm.55531FAB3F924A039FE50A56FAE5A388.edm" hidden="1">#REF!</definedName>
    <definedName name="_bdm.55E3F1BAFC394B16A4B3E8C8517C430C.edm" hidden="1">#REF!</definedName>
    <definedName name="_bdm.56A8955BBC8D4009A15181DF81F6BEB6.edm" hidden="1">#REF!</definedName>
    <definedName name="_bdm.56BC076EA10D41FEBC300B7D3A907E51.edm" hidden="1">#REF!</definedName>
    <definedName name="_bdm.56E15F77195145F381C8385BB01FB7C6.edm" hidden="1">#REF!</definedName>
    <definedName name="_bdm.57902ACE7CCC4772986A3ADE01F47A97.edm" hidden="1">#REF!</definedName>
    <definedName name="_bdm.57AC580E07604023ADE5ED16D320E7F9.edm" hidden="1">#REF!</definedName>
    <definedName name="_bdm.57CFF173B1BC490DA69E5897DA5D2270.edm" hidden="1">#REF!</definedName>
    <definedName name="_bdm.5838A4EBACA34274A42879AA46DC7A71.edm" hidden="1">#REF!</definedName>
    <definedName name="_bdm.58D54DDAE99040E4B6EE59AD04575A4B.edm" hidden="1">#REF!</definedName>
    <definedName name="_bdm.5919ADDF3AC14599BEE9405BAF3A34D4.edm" hidden="1">#REF!</definedName>
    <definedName name="_bdm.592F71BF06EA4B01B5191FEBC51F8CDF.edm" hidden="1">#REF!</definedName>
    <definedName name="_bdm.594F685B61D8431C8C8B0FF0D777472B.edm" hidden="1">#REF!</definedName>
    <definedName name="_bdm.59CFEED6AA914D15BE28EFC4AFB0276E.edm" hidden="1">#REF!</definedName>
    <definedName name="_bdm.5A7F9A6AA0434CBDB299B54AFF6C8525.edm" hidden="1">#REF!</definedName>
    <definedName name="_bdm.5AC65FFBFCF445BF90F37DF1EA388478.edm" hidden="1">#REF!</definedName>
    <definedName name="_bdm.5B1EE444928946499E48FB19A4D2F875.edm" hidden="1">#REF!</definedName>
    <definedName name="_bdm.5B9538538824488F90EEFABD5D5CB2A8.edm" hidden="1">#REF!</definedName>
    <definedName name="_bdm.5B9E67A156824CBAAC05667F7D1D6B59.edm" hidden="1">#REF!</definedName>
    <definedName name="_bdm.5BDCDC74731E4018AB8B781F9847F2F4.edm" hidden="1">#REF!</definedName>
    <definedName name="_bdm.5DF9FAE699B14A2D817AF29697AADF3F.edm" hidden="1">#REF!</definedName>
    <definedName name="_bdm.5E38EC3CC73C42469FBC2B7A9712C15F.edm" hidden="1">#REF!</definedName>
    <definedName name="_bdm.5E7E16722F754BAE98E548996383DE37.edm" hidden="1">#REF!</definedName>
    <definedName name="_bdm.5FF571C479AD47B895916C3CEE26A911.edm" hidden="1">#REF!</definedName>
    <definedName name="_bdm.60A1F85651FE4D0793D4C58409A8246D.edm" hidden="1">#REF!</definedName>
    <definedName name="_bdm.611BDBC9665A47E59CE65BEDE8BC49E3.edm" hidden="1">#REF!</definedName>
    <definedName name="_bdm.61DF7FCBD85A4471ABFEC95C75793747.edm" hidden="1">#REF!</definedName>
    <definedName name="_bdm.627107C87D9C4F2FAC8D07D3360B60F1.edm" hidden="1">#REF!</definedName>
    <definedName name="_bdm.62A5D008FDB544C9A2B650DEF6C54ABA.edm" hidden="1">#REF!</definedName>
    <definedName name="_bdm.62ED90D3C4E34B1C8F6681A4EA50097C.edm" hidden="1">#REF!</definedName>
    <definedName name="_bdm.62F3E9600C904F9987878BAB16CF3EC8.edm" hidden="1">#REF!</definedName>
    <definedName name="_bdm.639E72E0F8024FD79147D08DE448574E.edm" hidden="1">#REF!</definedName>
    <definedName name="_bdm.63B0132153634703837F146D13D4EA80.edm" hidden="1">#REF!</definedName>
    <definedName name="_bdm.650508424A33419CADC4561C26DBB91F.edm" hidden="1">#REF!</definedName>
    <definedName name="_bdm.65456A832AD942E784374ACFFC7F3692.edm" hidden="1">#REF!</definedName>
    <definedName name="_bdm.660CE0C22A2A4741945969485F6C5078.edm" hidden="1">#REF!</definedName>
    <definedName name="_bdm.6709EE417A704257817665832182769D.edm" hidden="1">#REF!</definedName>
    <definedName name="_bdm.672B84DBF3A14CB8B470C0B3ABE48E90.edm" hidden="1">#REF!</definedName>
    <definedName name="_bdm.67AE25558799455E9029468C0B433245.edm" hidden="1">#REF!</definedName>
    <definedName name="_bdm.69142409A0534ABD8385086C4E13CE72.edm" hidden="1">#REF!</definedName>
    <definedName name="_bdm.699E33346CD64BFE98AEFFC91E5E7BAB.edm" hidden="1">#REF!</definedName>
    <definedName name="_bdm.6AAC9B2052D849EF97947568E98CC0DE.edm" hidden="1">#REF!</definedName>
    <definedName name="_bdm.6ABCC83D62C641998459F10CCDC91068.edm" hidden="1">#REF!</definedName>
    <definedName name="_bdm.6B20FBB240CB4D2188AA4DE8BFC2D228.edm" hidden="1">#REF!</definedName>
    <definedName name="_bdm.6B5357083D2D4ECC80FCF5FB140E0807.edm" hidden="1">#REF!</definedName>
    <definedName name="_bdm.6B7F01BACC6B4477A3159A9DFDCA3A8F.edm" hidden="1">#REF!</definedName>
    <definedName name="_bdm.6B806199E79B4799A2D5FEA1B62BDF0D.edm" hidden="1">#REF!</definedName>
    <definedName name="_bdm.6CFB64CCB1884F01AB80EC492C5D5376.edm" hidden="1">#REF!</definedName>
    <definedName name="_bdm.6D5C9460C03244BD8D6A9E4964FA3B4B.edm" hidden="1">#REF!</definedName>
    <definedName name="_bdm.6DA7FB60E2FA491E989C7865B9F4560A.edm" hidden="1">#REF!</definedName>
    <definedName name="_bdm.6DAE8116244E49C399A5096EA7D0D219.edm" hidden="1">#REF!</definedName>
    <definedName name="_bdm.6E7C0EF77B254E43A64AC07230A0DF27.edm" hidden="1">#REF!</definedName>
    <definedName name="_bdm.70778CBB2CEB470D818AC25AF0A85CE6.edm" hidden="1">#REF!</definedName>
    <definedName name="_bdm.7105B8D547FA413DB3CD639142D3D7B4.edm" hidden="1">#REF!</definedName>
    <definedName name="_bdm.718090843FEA4278BD8198B247A99D36.edm" hidden="1">#REF!</definedName>
    <definedName name="_bdm.718F3776C66243A39CE40156BE3C013E.edm" hidden="1">#REF!</definedName>
    <definedName name="_bdm.71bd87e48fa341a89b91d09b619e9a44.edm" hidden="1">#REF!</definedName>
    <definedName name="_bdm.71E25E7715DE4643BE21A6D2E32CD8D3.edm" hidden="1">#REF!</definedName>
    <definedName name="_bdm.72340E80066C4559A20038507143AC7A.edm" hidden="1">#REF!</definedName>
    <definedName name="_bdm.72C49928F65646DD876941C34661FB16.edm" hidden="1">#REF!</definedName>
    <definedName name="_bdm.72EFACBBEE1C42A58637B115E17A38A4.edm" hidden="1">#REF!</definedName>
    <definedName name="_bdm.74191880862649108BB5F14C93E9EF99.edm" hidden="1">#REF!</definedName>
    <definedName name="_bdm.74864346E322411D95F7D082EACCCF66.edm" hidden="1">#REF!</definedName>
    <definedName name="_bdm.757A897CCFC64BA5B0241DDE8CFA7085.edm" hidden="1">#REF!</definedName>
    <definedName name="_bdm.76A384E411A54C48908D3B4D499096E5.edm" hidden="1">#REF!</definedName>
    <definedName name="_bdm.77047F355BBA4F5AB91C409B81319DA8.edm" hidden="1">#REF!</definedName>
    <definedName name="_bdm.7735E84BF78D4FD99FBF92E786B31003.edm" hidden="1">#REF!</definedName>
    <definedName name="_bdm.77A517E35D374EFD8A1B141FEDC202ED.edm" hidden="1">#REF!</definedName>
    <definedName name="_bdm.77D6A9B295C14A2391424D82B795C6B3.edm" hidden="1">#REF!</definedName>
    <definedName name="_bdm.77F9F71548094D7C96C5CCB4E25D8A45.edm" hidden="1">#REF!</definedName>
    <definedName name="_bdm.780F4BBBA10B451B901E63175090988B.edm" hidden="1">#REF!</definedName>
    <definedName name="_bdm.790F2EF1CE8049A0B96C3F5BBBFB38A0.edm" hidden="1">#REF!</definedName>
    <definedName name="_bdm.796F80E595324F8ABCBBD572F0F39900.edm" hidden="1">#REF!</definedName>
    <definedName name="_bdm.7AD68E6064A84F7391E58686DF0CFF3B.edm" hidden="1">#REF!</definedName>
    <definedName name="_bdm.7C11A0DD6A084EBFADA13952B7811522.edm" hidden="1">#REF!</definedName>
    <definedName name="_bdm.7C889991AF4D4437B6DC7530723A4631.edm" hidden="1">#REF!</definedName>
    <definedName name="_bdm.7D171D401E7949428A8CA92E6CEDD4FD.edm" hidden="1">#REF!</definedName>
    <definedName name="_bdm.7DB47C50528145CCB73ACEF85A742BE6.edm" hidden="1">#REF!</definedName>
    <definedName name="_bdm.7DD3B53356B24B129DE5DA052D47FF00.edm" hidden="1">#REF!</definedName>
    <definedName name="_bdm.7DDDD31A9DF1437F9FA268377471EA73.edm" hidden="1">#REF!</definedName>
    <definedName name="_bdm.7FA4040E06534249BA15E165E39E0B2C.edm" hidden="1">#REF!</definedName>
    <definedName name="_bdm.80519E1CA10E4DABA00A7CDF998FD6FE.edm" hidden="1">#REF!</definedName>
    <definedName name="_bdm.8072C46ED61C4BE089A0C09146BE37DB.edm" hidden="1">#REF!</definedName>
    <definedName name="_bdm.816BC32710DE420BB1CA4DE0A55FFFB4.edm" hidden="1">#REF!</definedName>
    <definedName name="_bdm.819B3849CCED400CB70173A65316D0AC.edm" hidden="1">#REF!</definedName>
    <definedName name="_bdm.81B6C47488E64C14AB2E9724E3B6D5AE.edm" hidden="1">#REF!</definedName>
    <definedName name="_bdm.81C45FF89AD14292BE5E8F44133B72A7.edm" hidden="1">#REF!</definedName>
    <definedName name="_bdm.81E4B852A8974DB8BF2DFD06D9FB24C6.edm" hidden="1">#REF!</definedName>
    <definedName name="_bdm.83565DA1748A46329565A425B9F0C7EE.edm" hidden="1">#REF!</definedName>
    <definedName name="_bdm.83A66FEC9F5648628EC3944F93FF429B.edm" hidden="1">#REF!</definedName>
    <definedName name="_bdm.842E1A1F587A449CA0B5338B4311601F.edm" hidden="1">#REF!</definedName>
    <definedName name="_bdm.86649CF513044D6CB490DCC5AC836E24.edm" hidden="1">#REF!</definedName>
    <definedName name="_bdm.87E84C4E8F094B63B20CDA2F17737A0F.edm" hidden="1">#REF!</definedName>
    <definedName name="_bdm.880415746E014D398CEF8D2E81E58BE7.edm" hidden="1">#REF!</definedName>
    <definedName name="_bdm.8862B409A2194AF998C20E8B7E3F3A9B.edm" hidden="1">#REF!</definedName>
    <definedName name="_bdm.88942134E7014B7C9F08FCA11ED77AA7.edm" hidden="1">#REF!</definedName>
    <definedName name="_bdm.8921DFC0C2464F62A64902961BBCEEE3.edm" hidden="1">#REF!</definedName>
    <definedName name="_bdm.89FD12DBABD249BD814088019C971442.edm" hidden="1">#REF!</definedName>
    <definedName name="_bdm.8B835B69B3354A64ACA86A23C2F1F4BE.edm" hidden="1">#REF!</definedName>
    <definedName name="_bdm.8BC0C9C3B9EA40F693B999B7A2FF747F.edm" hidden="1">#REF!</definedName>
    <definedName name="_bdm.8C67D8825C7144B8973AE925D0F02478.edm" hidden="1">#REF!</definedName>
    <definedName name="_bdm.8D7BB024B58641E5950D992B9EADF633.edm" hidden="1">#REF!</definedName>
    <definedName name="_bdm.8DCE30BF260B4A2EB38B9DDECFD8F390.edm" hidden="1">#REF!</definedName>
    <definedName name="_bdm.8E0FFCFC02AF41DE9EC4C11046F73CF0.edm" hidden="1">#REF!</definedName>
    <definedName name="_bdm.8FA7508B84624FBFB1E50CE76405360B.edm" hidden="1">#REF!</definedName>
    <definedName name="_bdm.90AA60D91A4542189777CDAB91A1D0DB.edm" hidden="1">#REF!</definedName>
    <definedName name="_bdm.90B53C64B2EE4FCF91F8ED0B01B6EC20.edm" hidden="1">#REF!</definedName>
    <definedName name="_bdm.90C4BE73CEBB4EF38D1CB0FE3DA679A1.edm" hidden="1">#REF!</definedName>
    <definedName name="_bdm.9152C05A7B5E4AD581FF6FFE536C5C56.edm" hidden="1">#REF!</definedName>
    <definedName name="_bdm.91E9D66F8E804B9D836E011BC4EBFB5D.edm" hidden="1">#REF!</definedName>
    <definedName name="_bdm.926A182B5C4F4299B387FD471C70782F.edm" hidden="1">#REF!</definedName>
    <definedName name="_bdm.92FDCB1389354FDF9D5BC6D9AA54D4EB.edm" hidden="1">#REF!</definedName>
    <definedName name="_bdm.9429E946BAB0409A808A48E3AA99F967.edm" hidden="1">#REF!</definedName>
    <definedName name="_bdm.945C0D06CFC347208D1696D445B78099.edm" hidden="1">#REF!</definedName>
    <definedName name="_bdm.94C734B88D73493B8BE8E9B46254A2A9.edm" hidden="1">#REF!</definedName>
    <definedName name="_bdm.959333CF88E7415E9B1F790D0E58C9E3.edm" hidden="1">#REF!</definedName>
    <definedName name="_bdm.95AB281A5FCD44E1944F4BCAFC636558.edm" hidden="1">#REF!</definedName>
    <definedName name="_bdm.9617826B98A04869AB0A07740F0D3844.edm" hidden="1">#REF!</definedName>
    <definedName name="_bdm.971B7E9F3F2942E7811AF644BB439ACB.edm" hidden="1">#REF!</definedName>
    <definedName name="_bdm.977717D254494D2DB0EC1044F95019D9.edm" hidden="1">#REF!</definedName>
    <definedName name="_bdm.980B528D46264C87884EB57E5B7DFE7C.edm" hidden="1">#REF!</definedName>
    <definedName name="_bdm.980FE373C8A04911A7DEA5C87B2112B0.edm" hidden="1">#REF!</definedName>
    <definedName name="_bdm.9916FC45331A4674BA366E6B83E4FB9E.edm" hidden="1">#REF!</definedName>
    <definedName name="_bdm.994C04F9F8FF44B692B6E608A770429F.edm" hidden="1">#REF!</definedName>
    <definedName name="_bdm.99A30986F9344BC2A31BAFB23B9A1DF5.edm" hidden="1">#REF!</definedName>
    <definedName name="_bdm.9AC21A9D352A4C8D97D3FF2F7D3A8146.edm" hidden="1">#REF!</definedName>
    <definedName name="_bdm.9AD66F4582F9409DB41B5785C5198BA1.edm" hidden="1">#REF!</definedName>
    <definedName name="_bdm.9B6985239E814DF683CD499D1BD2F748.edm" hidden="1">#REF!</definedName>
    <definedName name="_bdm.9B9D567534C94BAB8B664F4D4A4CBD19.edm" hidden="1">#REF!</definedName>
    <definedName name="_bdm.9BE0E54D721541C08389D20B24B62B7E.edm" hidden="1">#REF!</definedName>
    <definedName name="_bdm.9C62FDCEDA3D42D0AD7769E754BB6D7F.edm" hidden="1">#REF!</definedName>
    <definedName name="_bdm.9CCCD959E8CC45EE984E79755BBC1829.edm" hidden="1">#REF!</definedName>
    <definedName name="_bdm.9D33C3F65C1D4DCE8FF50651C80ACFAF.edm" hidden="1">#REF!</definedName>
    <definedName name="_bdm.9d5994568c5545dfacec7fba01f0ce12.edm" hidden="1">#REF!</definedName>
    <definedName name="_bdm.9D94F4C2494C4C738A28030F49DF095D.edm" hidden="1">#REF!</definedName>
    <definedName name="_bdm.9E396E40F8E041C7B79DF50C5E71C755.edm" hidden="1">#REF!</definedName>
    <definedName name="_bdm.9E4CB8CFBD8B44B8B7AD9CB96D4308D8.edm" hidden="1">#REF!</definedName>
    <definedName name="_bdm.9E8FFA268066431BAB2621CC3C173574.edm" hidden="1">#REF!</definedName>
    <definedName name="_bdm.9E9C5A31E1F04026BA487283D3D5B9F9.edm" hidden="1">#REF!</definedName>
    <definedName name="_bdm.9ED19D3B3FAC44BFB27603BAB9BD62F0.edm" hidden="1">#REF!</definedName>
    <definedName name="_bdm.9F1FCEE439B1436D93076461A8D951E2.edm" hidden="1">#REF!</definedName>
    <definedName name="_bdm.A0EE11C624BD4EB0BAA2BB6AC7727D8F.edm" hidden="1">#REF!</definedName>
    <definedName name="_bdm.A12B1CF9157B4CA4B8AD545964A97DE0.edm" hidden="1">#REF!</definedName>
    <definedName name="_bdm.a1686f5fde464a67bd56734f9bc344d0.edm" hidden="1">#REF!</definedName>
    <definedName name="_bdm.A29ECD12262F4285B348B8CE18F19BFA.edm" hidden="1">#REF!</definedName>
    <definedName name="_bdm.A2C24EE8E7474AE4B2057A7D26FECB73.edm" hidden="1">#REF!</definedName>
    <definedName name="_bdm.A47112FD5C53426E8AD63F136242337E.edm" hidden="1">#REF!</definedName>
    <definedName name="_bdm.A4B3ECAADD7545ED968FBF4AC2B44944.edm" hidden="1">#REF!</definedName>
    <definedName name="_bdm.A4CF10DC3FB1416C8DD7AB1A1A5A3AE5.edm" hidden="1">#REF!</definedName>
    <definedName name="_bdm.A4D439E2C647406CBC775C0EF2B8E6A3.edm" hidden="1">#REF!</definedName>
    <definedName name="_bdm.A4D66E41BD1D46D1B541D0158A089549.edm" hidden="1">#REF!</definedName>
    <definedName name="_bdm.A4D7CCF1C1194E588826CB7766DEF06E.edm" hidden="1">#REF!</definedName>
    <definedName name="_bdm.A4DE5DD861704157B349D221C6B55AE9.edm" hidden="1">#REF!</definedName>
    <definedName name="_bdm.A4F0AB0898FF4D3DBC4239BBEDFD15F7.edm" hidden="1">#REF!</definedName>
    <definedName name="_bdm.A5006453E9974E5EB1B6B3652F13A153.edm" hidden="1">#REF!</definedName>
    <definedName name="_bdm.A6ACF32C85C440CDA1742EEDD50A91D8.edm" hidden="1">#REF!</definedName>
    <definedName name="_bdm.A7104841A03747D8907F3713AFD30F38.edm" hidden="1">#REF!</definedName>
    <definedName name="_bdm.A71F53C9F30C42C08153980AE2B4E424.edm" hidden="1">#REF!</definedName>
    <definedName name="_bdm.A7C2F39E40054950A161EC9F10852DEB.edm" hidden="1">#REF!</definedName>
    <definedName name="_bdm.A90CC373E00C422DB21E6E844C30F9AE.edm" hidden="1">#REF!</definedName>
    <definedName name="_bdm.A9346371BECE4F7584635973490CCFEE.edm" hidden="1">#REF!</definedName>
    <definedName name="_bdm.A9ABCBDA3DA94C15981842A73DFAAE4F.edm" hidden="1">#REF!</definedName>
    <definedName name="_bdm.A9EF0A2ACDA54A04AFB8CC1935955BFA.edm" hidden="1">#REF!</definedName>
    <definedName name="_bdm.AA09678A4B884DAFAD7CF5A3E7FFBEE9.edm" hidden="1">#REF!</definedName>
    <definedName name="_bdm.AA32134049D74B81A2D07051366167E8.edm" hidden="1">#REF!</definedName>
    <definedName name="_bdm.AA604E7BC3AB443BBD1F13A5D0FE0101.edm" hidden="1">#REF!</definedName>
    <definedName name="_bdm.AB73C7CEBCEA47D3822E82224B6C811E.edm" hidden="1">#REF!</definedName>
    <definedName name="_bdm.ac11b65837eb42f9a5a4fb4b50420089.edm" hidden="1">#REF!</definedName>
    <definedName name="_bdm.AC1BE66CC0CA4486A5494D1629858FF2.edm" hidden="1">#REF!</definedName>
    <definedName name="_bdm.AC9349807E284BCB82E4DC9397B23BBC.edm" hidden="1">#REF!</definedName>
    <definedName name="_bdm.ACCB32B45D0F483BA7DC8100CED10F48.edm" hidden="1">#REF!</definedName>
    <definedName name="_bdm.ACD5D96D77234E8BAF44B885413838FF.edm" hidden="1">#REF!</definedName>
    <definedName name="_bdm.ADB6273313A54CAB8B78D4C48279134B.edm" hidden="1">#REF!</definedName>
    <definedName name="_bdm.AE207291874C417B82AD3ED466B90657.edm" hidden="1">#REF!</definedName>
    <definedName name="_bdm.AFE1783A6B3F420083116D7F13B33511.edm" hidden="1">#REF!</definedName>
    <definedName name="_bdm.B0EFB532DE9F4C1F9175575416074562.edm" hidden="1">#REF!</definedName>
    <definedName name="_bdm.B1819D24778B4BD9B1E7F62660270826.edm" hidden="1">#REF!</definedName>
    <definedName name="_bdm.B24E4270D4374837A2727AF3ED8A2770.edm" hidden="1">#REF!</definedName>
    <definedName name="_bdm.B2C70A261E524DC7A60E3CA3705CC862.edm" hidden="1">#REF!</definedName>
    <definedName name="_bdm.B326ED1F1C614A9B887369D9EE61AB24.edm" hidden="1">#REF!</definedName>
    <definedName name="_bdm.B52D3C4EC99B48BB89F016A26C36470B.edm" hidden="1">#REF!</definedName>
    <definedName name="_bdm.B55805E0FE4149FAA33490BD9A34FC25.edm" hidden="1">#REF!</definedName>
    <definedName name="_bdm.B7917D44C11D4BE683915272E10A3395.edm" hidden="1">#REF!</definedName>
    <definedName name="_bdm.B7A13FEDAAF6407A9042889761E24D2A.edm" hidden="1">#REF!</definedName>
    <definedName name="_bdm.B85C52DD6C3044C1AD3CC3814E6ECB48.edm" hidden="1">#REF!</definedName>
    <definedName name="_bdm.B931B04046674683BBE248416A354E25.edm" hidden="1">#REF!</definedName>
    <definedName name="_bdm.B976915F34D6414CA190AD20D675F933.edm" hidden="1">#REF!</definedName>
    <definedName name="_bdm.BA645A00063B4A22A188715D5A39752F.edm" hidden="1">#REF!</definedName>
    <definedName name="_bdm.BAE2AD68A701413392A5438E4BCDCE10.edm" hidden="1">#REF!</definedName>
    <definedName name="_bdm.BAFE7FEBA9D0458C9FDB0B93AA1DB11C.edm" hidden="1">#REF!</definedName>
    <definedName name="_bdm.BCAEF092838E48F790B7E5013A49E04D.edm" hidden="1">#REF!</definedName>
    <definedName name="_bdm.BD4DF3FF9F7F43D8B98B44E2C63F01BD.edm" hidden="1">#REF!</definedName>
    <definedName name="_bdm.BD77CF79C5F6419DAA3EC7A10238F065.edm" hidden="1">#REF!</definedName>
    <definedName name="_bdm.BDB3AA0DD58245889A30C7D4BBA988E2.edm" hidden="1">#REF!</definedName>
    <definedName name="_bdm.BE28A030A4FD4CB89A28081DF696A0B9.edm" hidden="1">#REF!</definedName>
    <definedName name="_bdm.BE371CC61516428B95787D576CB4003F.edm" hidden="1">#REF!</definedName>
    <definedName name="_bdm.BFBBA1AF2810409CB315B80F20892058.edm" hidden="1">#REF!</definedName>
    <definedName name="_bdm.C07DB6778C19445296C8C357CCF9335B.edm" hidden="1">#REF!</definedName>
    <definedName name="_bdm.C14A652363E94E198DC214BF30F11E5A.edm" hidden="1">#REF!</definedName>
    <definedName name="_bdm.C1B14869F0D04821BCB8FA834B4405B0.edm" hidden="1">#REF!</definedName>
    <definedName name="_bdm.c20f84e0d64e48be8812325dc2a100ab.edm" hidden="1">#REF!</definedName>
    <definedName name="_bdm.C26BC579EB994286AC10AEA622EAA0FE.edm" hidden="1">#REF!</definedName>
    <definedName name="_bdm.C3452E3419704EDEA5E99C3972759F39.edm" hidden="1">#REF!</definedName>
    <definedName name="_bdm.C522D225E23846FE86CE087039E66E55.edm" hidden="1">#REF!</definedName>
    <definedName name="_bdm.C66D37466AD54F39922548A6FD96BF3D.edm" hidden="1">#REF!</definedName>
    <definedName name="_bdm.C849D22F20004186AE3ECFFC77D6FFF6.edm" hidden="1">#REF!</definedName>
    <definedName name="_bdm.C85E26D0C99A4799916671B41B0BDCE1.edm" hidden="1">#REF!</definedName>
    <definedName name="_bdm.CAF60591AF5C4A16AD292989F111D603.edm" hidden="1">#REF!</definedName>
    <definedName name="_bdm.CC5A946D0B604E7BA0A175C4E0A25E73.edm" hidden="1">#REF!</definedName>
    <definedName name="_bdm.CFB95340219E47299EC53474A9C2D408.edm" hidden="1">#REF!</definedName>
    <definedName name="_bdm.D06A63215F304B82AA2D087480512928.edm" hidden="1">#REF!</definedName>
    <definedName name="_bdm.D10A981F2E9C4CF3BFED517EB7C2A403.edm" hidden="1">#REF!</definedName>
    <definedName name="_bdm.D23B489607064E24A9E26AA7122D6C50.edm" hidden="1">#REF!</definedName>
    <definedName name="_bdm.D23BB18DE0A54989A3B135F73F25AF33.edm" hidden="1">#REF!</definedName>
    <definedName name="_bdm.D39CFCF1D8324F689160FD716E3079A7.edm" hidden="1">#REF!</definedName>
    <definedName name="_bdm.D3C6FE5EC9534549B3F759F0544A0E00.edm" hidden="1">#REF!</definedName>
    <definedName name="_bdm.d62d930abbd846648d9479fccbcb91d6.edm" hidden="1">#REF!</definedName>
    <definedName name="_bdm.D6E86C6DBEB042E6907FACB7D29FE392.edm" hidden="1">#REF!</definedName>
    <definedName name="_bdm.D7953063794446DB8683E0CFE3F5B9F5.edm" hidden="1">#REF!</definedName>
    <definedName name="_bdm.D8C22E57B0C74C1097036389B49431DD.edm" hidden="1">#REF!</definedName>
    <definedName name="_bdm.D8CAD539F54D4512A21CEC99FE789D82.edm" hidden="1">#REF!</definedName>
    <definedName name="_bdm.DB4E043A20674FB183B00309C009DFBB.edm" hidden="1">#REF!</definedName>
    <definedName name="_bdm.DBDA82DD9A8C4F9A87B2BDDAFDD342F6.edm" hidden="1">#REF!</definedName>
    <definedName name="_bdm.DC1375D5DC424D9BA2D979E54D96DA16.edm" hidden="1">#REF!</definedName>
    <definedName name="_bdm.DE2622B7EDAB49408E332A7A205D4836.edm" hidden="1">#REF!</definedName>
    <definedName name="_bdm.DF476DCD50504C028E6B3B79FB15D621.edm" hidden="1">#REF!</definedName>
    <definedName name="_bdm.DF9EA251C95C4205B5E487FFA337C806.edm" hidden="1">#REF!</definedName>
    <definedName name="_bdm.E0358BD380314A72BC7A434DDC5915D8.edm" hidden="1">#REF!</definedName>
    <definedName name="_bdm.E0A3AE1056FD48F887804C91B87719EB.edm" hidden="1">#REF!</definedName>
    <definedName name="_bdm.E278B9C002BE420A84E0A3BD43F64072.edm" hidden="1">#REF!</definedName>
    <definedName name="_bdm.E2E89DC19838493BA95A9B0A10C9ABB8.edm" hidden="1">#REF!</definedName>
    <definedName name="_bdm.E362A9B6BA7A4943AA4469F1037B70CA.edm" hidden="1">#REF!</definedName>
    <definedName name="_bdm.E3F3EE932AB84807A70ECD33A15E6142.edm" hidden="1">#REF!</definedName>
    <definedName name="_bdm.E404E8E0C40347D8AB2B612540257E08.edm" hidden="1">#REF!</definedName>
    <definedName name="_bdm.E42F01FE9077484887113CFF8036248C.edm" hidden="1">#REF!</definedName>
    <definedName name="_bdm.e48f25b731094958885e01656738793e.edm" hidden="1">#REF!</definedName>
    <definedName name="_bdm.E4ACCBDBC09248279BEE3C120E61F35A.edm" hidden="1">#REF!</definedName>
    <definedName name="_bdm.E5091E6F2D9447FF94E148953666CE5B.edm" hidden="1">#REF!</definedName>
    <definedName name="_bdm.E512B38D9C294496B1C149921E0E15C9.edm" hidden="1">#REF!</definedName>
    <definedName name="_bdm.E59449489249453DB98392E92FEBCA57.edm" hidden="1">#REF!</definedName>
    <definedName name="_bdm.E7FE807CC3594FFD862E908F2E03EAFA.edm" hidden="1">#REF!</definedName>
    <definedName name="_bdm.E89DC7BCCC664A2BB5744C03357770C9.edm" hidden="1">#REF!</definedName>
    <definedName name="_bdm.E9A00822F66D40F19EB5A33A7A42FCF4.edm" hidden="1">#REF!</definedName>
    <definedName name="_bdm.EA998F453F8E49AE89D845B816FA35F8.edm" hidden="1">#REF!</definedName>
    <definedName name="_bdm.EB5F4C08AC3745D79EBEA018A621BAEF.edm" hidden="1">#REF!</definedName>
    <definedName name="_bdm.EBA04AB1A1F344B3B12DD7A0E31BED65.edm" hidden="1">#REF!</definedName>
    <definedName name="_bdm.EC32BBA7423B4ABA9BE9B3C6A23C20D3.edm" hidden="1">#REF!</definedName>
    <definedName name="_bdm.EC5697312A6D4F5C91EA2578B258F4CC.edm" hidden="1">#REF!</definedName>
    <definedName name="_bdm.ED4BC4C9F6444F35945FC345DE59CEB8.edm" hidden="1">#REF!</definedName>
    <definedName name="_bdm.ED603473DF92467CBE6367B3A73689FD.edm" hidden="1">#REF!</definedName>
    <definedName name="_bdm.EE131973AB914E5198B33CA7EF7589FE.edm" hidden="1">#REF!</definedName>
    <definedName name="_bdm.EE2F0AC9267149B1B54F24F24380473B.edm" hidden="1">#REF!</definedName>
    <definedName name="_bdm.EE7F28D8B68A40EEBB8E04484330CBB9.edm" hidden="1">#REF!</definedName>
    <definedName name="_bdm.EEBC16789D554A0EAA8CC440B70F4E5D.edm" hidden="1">#REF!</definedName>
    <definedName name="_bdm.EF3AD86E4E5A4E33A8BBE8CB4B5D37AA.edm" hidden="1">#REF!</definedName>
    <definedName name="_bdm.F1CE4A842A634F36BF9CA91452359C1A.edm" hidden="1">#REF!</definedName>
    <definedName name="_bdm.F477B5BA7C154D1E87B061A2AFD396CF.edm" hidden="1">#REF!</definedName>
    <definedName name="_bdm.F4AD6361BE174AC9A2C53A9DA684FEC9.edm" hidden="1">#REF!</definedName>
    <definedName name="_bdm.F5027DB36526466C9027EE37A6CDF2B8.edm" hidden="1">#REF!</definedName>
    <definedName name="_bdm.F54355E01CF4433BA543002FB15779DE.edm" hidden="1">#REF!</definedName>
    <definedName name="_bdm.F6E14F80397C41FFB689653F0B173008.edm" hidden="1">#REF!</definedName>
    <definedName name="_bdm.F70A99AC78B84B84AC52AC786F981115.edm" hidden="1">#REF!</definedName>
    <definedName name="_bdm.F70AEB6D8A164EACB8445429DD216747.edm" hidden="1">#REF!</definedName>
    <definedName name="_bdm.F73A5DAB56BD4B0D96847942BDCE482C.edm" hidden="1">#REF!</definedName>
    <definedName name="_bdm.F7465DBC723749F0A5C44A39BD828F4E.edm" hidden="1">#REF!</definedName>
    <definedName name="_bdm.F7A51D60594B4C868B622E83AE730BFC.edm" hidden="1">#REF!</definedName>
    <definedName name="_bdm.F8426801BC9E47F5B35FCE5C9F20F8FF.edm" hidden="1">#REF!</definedName>
    <definedName name="_bdm.F90C5B701A8C487096B61DBE55F2533D.edm" hidden="1">#REF!</definedName>
    <definedName name="_bdm.f9d11bd38fbb4dd5903dc6fd3cccc327.edm" hidden="1">#REF!</definedName>
    <definedName name="_bdm.FAEE6A34343A4515B35861A3B94F240E.edm" hidden="1">#REF!</definedName>
    <definedName name="_bdm.FAF49BF034454541AC4A832EC2449AB5.edm" hidden="1">#REF!</definedName>
    <definedName name="_bdm.FD0D555C0AAA458BB7D7D05D11B0FC81.edm" hidden="1">#REF!</definedName>
    <definedName name="_bdm.FD2B6BCAA9F84EB8BDF1D7AAF93D4C25.edm" hidden="1">#REF!</definedName>
    <definedName name="_bdm.FD4521BBE8224F00932E16A08922557B.edm" hidden="1">#REF!</definedName>
    <definedName name="_bdm.FDFC65F827C94A89BBDA0F8B5D0915ED.edm" hidden="1">#REF!</definedName>
    <definedName name="_bdm.FFFDCAD15C404DB89803656465AD6282.edm" hidden="1">#REF!</definedName>
    <definedName name="_bdn.7E397CC752CF11D6B6220010A4863929.edm" hidden="1">#REF!</definedName>
    <definedName name="_bdn.DE3FD33E539511D6B6220010A4863929.edm" hidden="1">#REF!</definedName>
    <definedName name="_bdn.DE3FD340539511D6B6220010A4863929.edm" hidden="1">#REF!</definedName>
    <definedName name="_BQ4.1" hidden="1">#REF!</definedName>
    <definedName name="_ccc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ccc2" hidden="1">{#N/A,#N/A,FALSE,"Group_Results";#N/A,#N/A,FALSE,"Basis";#N/A,#N/A,FALSE,"Total_Results";#N/A,#N/A,FALSE,"IFA_Results";#N/A,#N/A,FALSE,"Adviser_Results";#N/A,#N/A,FALSE,"ASLD_Results";#N/A,#N/A,FALSE,"Key_Results";#N/A,#N/A,FALSE,"SLI_Results";#N/A,#N/A,FALSE,"Partner_Results";#N/A,#N/A,FALSE,"Other_Results";#N/A,#N/A,FALSE,"Product_Results"}</definedName>
    <definedName name="_dd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dd2" hidden="1">{#N/A,#N/A,FALSE,"Group_Results";#N/A,#N/A,FALSE,"Basis";#N/A,#N/A,FALSE,"Total_Results";#N/A,#N/A,FALSE,"IFA_Results";#N/A,#N/A,FALSE,"Adviser_Results";#N/A,#N/A,FALSE,"ASLD_Results";#N/A,#N/A,FALSE,"Key_Results";#N/A,#N/A,FALSE,"SLI_Results";#N/A,#N/A,FALSE,"Partner_Results";#N/A,#N/A,FALSE,"Other_Results";#N/A,#N/A,FALSE,"Product_Results"}</definedName>
    <definedName name="_Dist_Bin" hidden="1">#REF!</definedName>
    <definedName name="_Dist_Values" hidden="1">#REF!</definedName>
    <definedName name="_e2" localSheetId="18" hidden="1">{#N/A,#N/A,FALSE,"FY97";#N/A,#N/A,FALSE,"FY98";#N/A,#N/A,FALSE,"FY99";#N/A,#N/A,FALSE,"FY00";#N/A,#N/A,FALSE,"FY01"}</definedName>
    <definedName name="_e2" hidden="1">{#N/A,#N/A,FALSE,"FY97";#N/A,#N/A,FALSE,"FY98";#N/A,#N/A,FALSE,"FY99";#N/A,#N/A,FALSE,"FY00";#N/A,#N/A,FALSE,"FY01"}</definedName>
    <definedName name="_e4" localSheetId="18" hidden="1">{#N/A,#N/A,FALSE,"Cover";#N/A,#N/A,FALSE,"Projections";#N/A,#N/A,FALSE,"10 Year Summary";#N/A,#N/A,FALSE,"Balance Sheet Summary";#N/A,#N/A,FALSE,"Adjustments";#N/A,#N/A,FALSE,"Discount Rate";#N/A,#N/A,FALSE,"Comps";#N/A,#N/A,FALSE,"Executive Comp"}</definedName>
    <definedName name="_e4" hidden="1">{#N/A,#N/A,FALSE,"Cover";#N/A,#N/A,FALSE,"Projections";#N/A,#N/A,FALSE,"10 Year Summary";#N/A,#N/A,FALSE,"Balance Sheet Summary";#N/A,#N/A,FALSE,"Adjustments";#N/A,#N/A,FALSE,"Discount Rate";#N/A,#N/A,FALSE,"Comps";#N/A,#N/A,FALSE,"Executive Comp"}</definedName>
    <definedName name="_ee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ee2" hidden="1">{#N/A,#N/A,FALSE,"Group_Results";#N/A,#N/A,FALSE,"Basis";#N/A,#N/A,FALSE,"Total_Results";#N/A,#N/A,FALSE,"IFA_Results";#N/A,#N/A,FALSE,"Adviser_Results";#N/A,#N/A,FALSE,"ASLD_Results";#N/A,#N/A,FALSE,"Key_Results";#N/A,#N/A,FALSE,"SLI_Results";#N/A,#N/A,FALSE,"Partner_Results";#N/A,#N/A,FALSE,"Other_Results";#N/A,#N/A,FALSE,"Product_Results"}</definedName>
    <definedName name="_Fill" hidden="1">#REF!</definedName>
    <definedName name="_FU_Label" localSheetId="18" hidden="1">#REF!</definedName>
    <definedName name="_FU_Label" hidden="1">#REF!</definedName>
    <definedName name="_FV_Label" localSheetId="18" hidden="1">#REF!</definedName>
    <definedName name="_FV_Label" hidden="1">#REF!</definedName>
    <definedName name="_fy97" localSheetId="18" hidden="1">{#N/A,#N/A,FALSE,"FY97";#N/A,#N/A,FALSE,"FY98";#N/A,#N/A,FALSE,"FY99";#N/A,#N/A,FALSE,"FY00";#N/A,#N/A,FALSE,"FY01"}</definedName>
    <definedName name="_fy97" hidden="1">{#N/A,#N/A,FALSE,"FY97";#N/A,#N/A,FALSE,"FY98";#N/A,#N/A,FALSE,"FY99";#N/A,#N/A,FALSE,"FY00";#N/A,#N/A,FALSE,"FY01"}</definedName>
    <definedName name="_GSRATES_1" hidden="1">"CT300001Latest          "</definedName>
    <definedName name="_GSRATES_2" hidden="1">"CT30000120031208        "</definedName>
    <definedName name="_GSRATES_3" hidden="1">"CT300001Latest          "</definedName>
    <definedName name="_Key1" localSheetId="0" hidden="1">#REF!</definedName>
    <definedName name="_Key1" localSheetId="1" hidden="1">#REF!</definedName>
    <definedName name="_Key1" localSheetId="5" hidden="1">#REF!</definedName>
    <definedName name="_Key1" localSheetId="7" hidden="1">#REF!</definedName>
    <definedName name="_Key1" localSheetId="8" hidden="1">#REF!</definedName>
    <definedName name="_Key1" localSheetId="10" hidden="1">#REF!</definedName>
    <definedName name="_Key1" localSheetId="12" hidden="1">#REF!</definedName>
    <definedName name="_Key1" localSheetId="14" hidden="1">#REF!</definedName>
    <definedName name="_Key1" localSheetId="16" hidden="1">#REF!</definedName>
    <definedName name="_Key1" localSheetId="18" hidden="1">#REF!</definedName>
    <definedName name="_Key1" localSheetId="20" hidden="1">#REF!</definedName>
    <definedName name="_Key1" localSheetId="48" hidden="1">#REF!</definedName>
    <definedName name="_Key1" hidden="1">#REF!</definedName>
    <definedName name="_Key2" localSheetId="0" hidden="1">#REF!</definedName>
    <definedName name="_Key2" localSheetId="1" hidden="1">#REF!</definedName>
    <definedName name="_Key2" localSheetId="5" hidden="1">#REF!</definedName>
    <definedName name="_Key2" localSheetId="7" hidden="1">#REF!</definedName>
    <definedName name="_Key2" localSheetId="8" hidden="1">#REF!</definedName>
    <definedName name="_Key2" localSheetId="10" hidden="1">#REF!</definedName>
    <definedName name="_Key2" localSheetId="12" hidden="1">#REF!</definedName>
    <definedName name="_Key2" localSheetId="14" hidden="1">#REF!</definedName>
    <definedName name="_Key2" localSheetId="16" hidden="1">#REF!</definedName>
    <definedName name="_Key2" localSheetId="18" hidden="1">#REF!</definedName>
    <definedName name="_Key2" localSheetId="20" hidden="1">#REF!</definedName>
    <definedName name="_Key2" localSheetId="48" hidden="1">#REF!</definedName>
    <definedName name="_Key2" hidden="1">#REF!</definedName>
    <definedName name="_new2" hidden="1">0</definedName>
    <definedName name="_NR_Label" localSheetId="18" hidden="1">#REF!</definedName>
    <definedName name="_NR_Label" hidden="1">#REF!</definedName>
    <definedName name="_Order1" hidden="1">255</definedName>
    <definedName name="_Order2" hidden="1">0</definedName>
    <definedName name="_Pie1_Label" hidden="1">#REF!</definedName>
    <definedName name="_q1" localSheetId="18" hidden="1">{#N/A,#N/A,FALSE,"Aging Summary";#N/A,#N/A,FALSE,"Ratio Analysis";#N/A,#N/A,FALSE,"Test 120 Day Accts";#N/A,#N/A,FALSE,"Tickmarks"}</definedName>
    <definedName name="_q1" hidden="1">{#N/A,#N/A,FALSE,"Aging Summary";#N/A,#N/A,FALSE,"Ratio Analysis";#N/A,#N/A,FALSE,"Test 120 Day Accts";#N/A,#N/A,FALSE,"Tickmarks"}</definedName>
    <definedName name="_Ref320204367" localSheetId="12">'12 - Notes Interest'!#REF!</definedName>
    <definedName name="_Regression_Int" hidden="1">1</definedName>
    <definedName name="_Regression_Out" localSheetId="18" hidden="1">#REF!</definedName>
    <definedName name="_Regression_Out" hidden="1">#REF!</definedName>
    <definedName name="_Regression_X" localSheetId="18" hidden="1">#REF!</definedName>
    <definedName name="_Regression_X" hidden="1">#REF!</definedName>
    <definedName name="_Regression_Y" hidden="1">#REF!</definedName>
    <definedName name="_sdf2" localSheetId="18" hidden="1">{#N/A,#N/A,FALSE,"Calc";#N/A,#N/A,FALSE,"Sensitivity";#N/A,#N/A,FALSE,"LT Earn.Dil.";#N/A,#N/A,FALSE,"Dil. AVP"}</definedName>
    <definedName name="_sdf2" hidden="1">{#N/A,#N/A,FALSE,"Calc";#N/A,#N/A,FALSE,"Sensitivity";#N/A,#N/A,FALSE,"LT Earn.Dil.";#N/A,#N/A,FALSE,"Dil. AVP"}</definedName>
    <definedName name="_Sort" localSheetId="0" hidden="1">#REF!</definedName>
    <definedName name="_Sort" localSheetId="1" hidden="1">#REF!</definedName>
    <definedName name="_Sort" localSheetId="5" hidden="1">#REF!</definedName>
    <definedName name="_Sort" localSheetId="7" hidden="1">#REF!</definedName>
    <definedName name="_Sort" localSheetId="8" hidden="1">#REF!</definedName>
    <definedName name="_Sort" localSheetId="10" hidden="1">#REF!</definedName>
    <definedName name="_Sort" localSheetId="12" hidden="1">#REF!</definedName>
    <definedName name="_Sort" localSheetId="14" hidden="1">#REF!</definedName>
    <definedName name="_Sort" localSheetId="16" hidden="1">#REF!</definedName>
    <definedName name="_Sort" localSheetId="18" hidden="1">#REF!</definedName>
    <definedName name="_Sort" localSheetId="20" hidden="1">#REF!</definedName>
    <definedName name="_Sort" localSheetId="48" hidden="1">#REF!</definedName>
    <definedName name="_Sort" hidden="1">#REF!</definedName>
    <definedName name="_t34" localSheetId="18" hidden="1">{#N/A,#N/A,FALSE,"FY97";#N/A,#N/A,FALSE,"FY98";#N/A,#N/A,FALSE,"FY99";#N/A,#N/A,FALSE,"FY00";#N/A,#N/A,FALSE,"FY01"}</definedName>
    <definedName name="_t34" hidden="1">{#N/A,#N/A,FALSE,"FY97";#N/A,#N/A,FALSE,"FY98";#N/A,#N/A,FALSE,"FY99";#N/A,#N/A,FALSE,"FY00";#N/A,#N/A,FALSE,"FY01"}</definedName>
    <definedName name="_Table1_Out" hidden="1">#REF!</definedName>
    <definedName name="_Table2_In1" hidden="1">#REF!</definedName>
    <definedName name="_Table2_In2" hidden="1">#REF!</definedName>
    <definedName name="_Table2_Out" hidden="1">#REF!</definedName>
    <definedName name="_Table3_In2" hidden="1">#REF!</definedName>
    <definedName name="_UNDO_UPS_" hidden="1">#REF!</definedName>
    <definedName name="_UNDO_UPS_SEL_" hidden="1">#REF!</definedName>
    <definedName name="_UNDO31X31X_" hidden="1">#REF!</definedName>
    <definedName name="_wrn2" localSheetId="18" hidden="1">{#N/A,#N/A,FALSE,"ASSUMPTIONS";#N/A,#N/A,FALSE,"Valuation Summary";"page1",#N/A,FALSE,"PRESENTATION";"page2",#N/A,FALSE,"PRESENTATION";#N/A,#N/A,FALSE,"ORIGINAL_ROLLBACK"}</definedName>
    <definedName name="_wrn2" hidden="1">{#N/A,#N/A,FALSE,"ASSUMPTIONS";#N/A,#N/A,FALSE,"Valuation Summary";"page1",#N/A,FALSE,"PRESENTATION";"page2",#N/A,FALSE,"PRESENTATION";#N/A,#N/A,FALSE,"ORIGINAL_ROLLBACK"}</definedName>
    <definedName name="_wrn3" localSheetId="18"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_y6" localSheetId="18" hidden="1">{#N/A,#N/A,FALSE,"ORIX CSC"}</definedName>
    <definedName name="_y6" hidden="1">{#N/A,#N/A,FALSE,"ORIX CSC"}</definedName>
    <definedName name="_Zcomps2" localSheetId="18" hidden="1">{0,0,0,0,1,-4105,28.3464566929134,28.3464566929134,28.346456664,28.3464566929134,2,TRUE,TRUE,FALSE,FALSE,FALSE,#N/A,1,85,1,2,"","","","&amp;""Kennerly,Roman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_Zprezzi" localSheetId="18" hidden="1">{0,0,0,0,1,-4105,53.8582677165354,53.8582677165354,70.8661417322835,70.8661417322835,2,TRUE,FALSE,FALSE,FALSE,FALSE,#N/A,1,FALSE,1,1,"","","","","","",FALSE}</definedName>
    <definedName name="_Zprezzi" hidden="1">{0,0,0,0,1,-4105,53.8582677165354,53.8582677165354,70.8661417322835,70.8661417322835,2,TRUE,FALSE,FALSE,FALSE,FALSE,#N/A,1,FALSE,1,1,"","","","","","",FALSE}</definedName>
    <definedName name="aa" localSheetId="18" hidden="1">{#N/A,#N/A,TRUE,"Pro Forma";#N/A,#N/A,TRUE,"PF_Bal";#N/A,#N/A,TRUE,"PF_INC";#N/A,#N/A,TRUE,"CBE";#N/A,#N/A,TRUE,"SWK"}</definedName>
    <definedName name="aa" hidden="1">{#N/A,#N/A,TRUE,"Pro Forma";#N/A,#N/A,TRUE,"PF_Bal";#N/A,#N/A,TRUE,"PF_INC";#N/A,#N/A,TRUE,"CBE";#N/A,#N/A,TRUE,"SWK"}</definedName>
    <definedName name="aaa" localSheetId="18" hidden="1">#REF!</definedName>
    <definedName name="aaa" localSheetId="20" hidden="1">#REF!</definedName>
    <definedName name="aaa" hidden="1">#REF!</definedName>
    <definedName name="AAA_DOCTOPS" hidden="1">"AAA_SET"</definedName>
    <definedName name="AAA_duser" hidden="1">"OFF"</definedName>
    <definedName name="aaaaa"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aa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sfsf" hidden="1">#N/A</definedName>
    <definedName name="aasdfafd" localSheetId="18" hidden="1">{"Eur Base Top",#N/A,FALSE,"Europe Base";"Eur Base Bottom",#N/A,FALSE,"Europe Base"}</definedName>
    <definedName name="aasdfafd" hidden="1">{"Eur Base Top",#N/A,FALSE,"Europe Base";"Eur Base Bottom",#N/A,FALSE,"Europe Base"}</definedName>
    <definedName name="abc" localSheetId="18" hidden="1">{"qchm_dcf",#N/A,FALSE,"QCHMDCF2";"qchm_terminal",#N/A,FALSE,"QCHMDCF2"}</definedName>
    <definedName name="abc" hidden="1">{"qchm_dcf",#N/A,FALSE,"QCHMDCF2";"qchm_terminal",#N/A,FALSE,"QCHMDCF2"}</definedName>
    <definedName name="Access_Button" hidden="1">"VASITA_DBA_List"</definedName>
    <definedName name="AccessDatabase" hidden="1">"F:\Models\NOVA model.mdb"</definedName>
    <definedName name="add" localSheetId="18" hidden="1">{"det (May)",#N/A,FALSE,"June";"sum (MAY YTD)",#N/A,FALSE,"June YTD"}</definedName>
    <definedName name="add" hidden="1">{"det (May)",#N/A,FALSE,"June";"sum (MAY YTD)",#N/A,FALSE,"June YTD"}</definedName>
    <definedName name="addg" localSheetId="18" hidden="1">{#N/A,#N/A,FALSE,"CBE";#N/A,#N/A,FALSE,"SWK"}</definedName>
    <definedName name="addg" hidden="1">{#N/A,#N/A,FALSE,"CBE";#N/A,#N/A,FALSE,"SWK"}</definedName>
    <definedName name="addsa" localSheetId="18" hidden="1">{"det (May)",#N/A,FALSE,"June";"sum (MAY YTD)",#N/A,FALSE,"June YTD"}</definedName>
    <definedName name="addsa" hidden="1">{"det (May)",#N/A,FALSE,"June";"sum (MAY YTD)",#N/A,FALSE,"June YTD"}</definedName>
    <definedName name="adf" localSheetId="18" hidden="1">{"standalone1",#N/A,FALSE,"DCFBase";"standalone2",#N/A,FALSE,"DCFBase"}</definedName>
    <definedName name="adf" hidden="1">{"standalone1",#N/A,FALSE,"DCFBase";"standalone2",#N/A,FALSE,"DCFBase"}</definedName>
    <definedName name="adfadasdf" localSheetId="18" hidden="1">{"Assumptions1",#N/A,FALSE,"Assumptions";"MergerPlans1","20yearamort",FALSE,"MergerPlans";"MergerPlans1","40yearamort",FALSE,"MergerPlans";"MergerPlans2",#N/A,FALSE,"MergerPlans";"inputs",#N/A,FALSE,"MergerPlans"}</definedName>
    <definedName name="adfadasdf" hidden="1">{"Assumptions1",#N/A,FALSE,"Assumptions";"MergerPlans1","20yearamort",FALSE,"MergerPlans";"MergerPlans1","40yearamort",FALSE,"MergerPlans";"MergerPlans2",#N/A,FALSE,"MergerPlans";"inputs",#N/A,FALSE,"MergerPlans"}</definedName>
    <definedName name="ADopsterling" localSheetId="18" hidden="1">{#N/A,#N/A,FALSE,"Summary";#N/A,#N/A,FALSE,"CF";#N/A,#N/A,FALSE,"P&amp;L";#N/A,#N/A,FALSE,"BS";#N/A,#N/A,FALSE,"Returns";#N/A,#N/A,FALSE,"Assumptions";#N/A,#N/A,FALSE,"Analysis"}</definedName>
    <definedName name="ADopsterling" hidden="1">{#N/A,#N/A,FALSE,"Summary";#N/A,#N/A,FALSE,"CF";#N/A,#N/A,FALSE,"P&amp;L";#N/A,#N/A,FALSE,"BS";#N/A,#N/A,FALSE,"Returns";#N/A,#N/A,FALSE,"Assumptions";#N/A,#N/A,FALSE,"Analysis"}</definedName>
    <definedName name="Adressenübersicht" localSheetId="38">'AMORT. PROFILE 0% CPR'!Adressenübersicht</definedName>
    <definedName name="Adressenübersicht" localSheetId="39">'AMORT. PROFILE 8% CPR (SG)'!Adressenübersicht</definedName>
    <definedName name="Adressenübersicht">#N/A</definedName>
    <definedName name="adsa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dsaf" hidden="1">{#N/A,#N/A,FALSE,"Group_Results";#N/A,#N/A,FALSE,"Basis";#N/A,#N/A,FALSE,"Total_Results";#N/A,#N/A,FALSE,"IFA_Results";#N/A,#N/A,FALSE,"Adviser_Results";#N/A,#N/A,FALSE,"ASLD_Results";#N/A,#N/A,FALSE,"Key_Results";#N/A,#N/A,FALSE,"SLI_Results";#N/A,#N/A,FALSE,"Partner_Results";#N/A,#N/A,FALSE,"Other_Results";#N/A,#N/A,FALSE,"Product_Results"}</definedName>
    <definedName name="adsa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dsas" hidden="1">{#N/A,#N/A,FALSE,"Group_Results";#N/A,#N/A,FALSE,"Basis";#N/A,#N/A,FALSE,"Total_Results";#N/A,#N/A,FALSE,"IFA_Results";#N/A,#N/A,FALSE,"Adviser_Results";#N/A,#N/A,FALSE,"ASLD_Results";#N/A,#N/A,FALSE,"Key_Results";#N/A,#N/A,FALSE,"SLI_Results";#N/A,#N/A,FALSE,"Partner_Results";#N/A,#N/A,FALSE,"Other_Results";#N/A,#N/A,FALSE,"Product_Results"}</definedName>
    <definedName name="adsfads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dsfadsf" hidden="1">{#N/A,#N/A,FALSE,"Group_Results";#N/A,#N/A,FALSE,"Basis";#N/A,#N/A,FALSE,"Total_Results";#N/A,#N/A,FALSE,"IFA_Results";#N/A,#N/A,FALSE,"Adviser_Results";#N/A,#N/A,FALSE,"ASLD_Results";#N/A,#N/A,FALSE,"Key_Results";#N/A,#N/A,FALSE,"SLI_Results";#N/A,#N/A,FALSE,"Partner_Results";#N/A,#N/A,FALSE,"Other_Results";#N/A,#N/A,FALSE,"Product_Results"}</definedName>
    <definedName name="afadasd" localSheetId="18" hidden="1">{"NA Is w Ratios",#N/A,FALSE,"North America";"PF CFlow NA",#N/A,FALSE,"North America";"NA DCF Matrix",#N/A,FALSE,"North America"}</definedName>
    <definedName name="afadasd" hidden="1">{"NA Is w Ratios",#N/A,FALSE,"North America";"PF CFlow NA",#N/A,FALSE,"North America";"NA DCF Matrix",#N/A,FALSE,"North America"}</definedName>
    <definedName name="af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fd" hidden="1">{#N/A,#N/A,FALSE,"Group_Results";#N/A,#N/A,FALSE,"Basis";#N/A,#N/A,FALSE,"Total_Results";#N/A,#N/A,FALSE,"IFA_Results";#N/A,#N/A,FALSE,"Adviser_Results";#N/A,#N/A,FALSE,"ASLD_Results";#N/A,#N/A,FALSE,"Key_Results";#N/A,#N/A,FALSE,"SLI_Results";#N/A,#N/A,FALSE,"Partner_Results";#N/A,#N/A,FALSE,"Other_Results";#N/A,#N/A,FALSE,"Product_Results"}</definedName>
    <definedName name="afgqwafg"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fñh" localSheetId="18" hidden="1">{"CAP VOL",#N/A,FALSE,"CAPITAL";"CAP VAR",#N/A,FALSE,"CAPITAL";"CAP FIJ",#N/A,FALSE,"CAPITAL";"CAP CONS",#N/A,FALSE,"CAPITAL";"CAP DATA",#N/A,FALSE,"CAPITAL"}</definedName>
    <definedName name="afñh" hidden="1">{"CAP VOL",#N/A,FALSE,"CAPITAL";"CAP VAR",#N/A,FALSE,"CAPITAL";"CAP FIJ",#N/A,FALSE,"CAPITAL";"CAP CONS",#N/A,FALSE,"CAPITAL";"CAP DATA",#N/A,FALSE,"CAPITAL"}</definedName>
    <definedName name="aim" localSheetId="18" hidden="1">{#N/A,#N/A,FALSE,"Cover";#N/A,#N/A,FALSE,"Contents-Pg1";#N/A,#N/A,FALSE,"High-Com-pg2";#N/A,#N/A,FALSE,"1 Full";#N/A,#N/A,FALSE,"1chts";#N/A,#N/A,FALSE,"Table 2";#N/A,#N/A,FALSE,"3New Iss";#N/A,#N/A,FALSE,"4Money raised";#N/A,#N/A,FALSE,"5Aim";#N/A,#N/A,FALSE,"AiM charts";#N/A,#N/A,FALSE,"6FT Smll";#N/A,#N/A,FALSE,"11SEATS";#N/A,#N/A,FALSE,"12Notes"}</definedName>
    <definedName name="aim" hidden="1">{#N/A,#N/A,FALSE,"Cover";#N/A,#N/A,FALSE,"Contents-Pg1";#N/A,#N/A,FALSE,"High-Com-pg2";#N/A,#N/A,FALSE,"1 Full";#N/A,#N/A,FALSE,"1chts";#N/A,#N/A,FALSE,"Table 2";#N/A,#N/A,FALSE,"3New Iss";#N/A,#N/A,FALSE,"4Money raised";#N/A,#N/A,FALSE,"5Aim";#N/A,#N/A,FALSE,"AiM charts";#N/A,#N/A,FALSE,"6FT Smll";#N/A,#N/A,FALSE,"11SEATS";#N/A,#N/A,FALSE,"12Notes"}</definedName>
    <definedName name="ajdja" hidden="1">"c269"</definedName>
    <definedName name="andy"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ndy" hidden="1">{#N/A,#N/A,FALSE,"Group_Results";#N/A,#N/A,FALSE,"Basis";#N/A,#N/A,FALSE,"Total_Results";#N/A,#N/A,FALSE,"IFA_Results";#N/A,#N/A,FALSE,"Adviser_Results";#N/A,#N/A,FALSE,"ASLD_Results";#N/A,#N/A,FALSE,"Key_Results";#N/A,#N/A,FALSE,"SLI_Results";#N/A,#N/A,FALSE,"Partner_Results";#N/A,#N/A,FALSE,"Other_Results";#N/A,#N/A,FALSE,"Product_Results"}</definedName>
    <definedName name="anna" localSheetId="18" hidden="1">{"standalone1",#N/A,FALSE,"DCFBase";"standalone2",#N/A,FALSE,"DCFBase"}</definedName>
    <definedName name="anna" hidden="1">{"standalone1",#N/A,FALSE,"DCFBase";"standalone2",#N/A,FALSE,"DCFBase"}</definedName>
    <definedName name="anna2" localSheetId="18" hidden="1">{#N/A,#N/A,FALSE,"A&amp;E";#N/A,#N/A,FALSE,"HighTop";#N/A,#N/A,FALSE,"JG";#N/A,#N/A,FALSE,"RI";#N/A,#N/A,FALSE,"woHT";#N/A,#N/A,FALSE,"woHT&amp;JG"}</definedName>
    <definedName name="anna2" hidden="1">{#N/A,#N/A,FALSE,"A&amp;E";#N/A,#N/A,FALSE,"HighTop";#N/A,#N/A,FALSE,"JG";#N/A,#N/A,FALSE,"RI";#N/A,#N/A,FALSE,"woHT";#N/A,#N/A,FALSE,"woHT&amp;JG"}</definedName>
    <definedName name="anscount" hidden="1">2</definedName>
    <definedName name="appendix4" localSheetId="18" hidden="1">{#N/A,#N/A,TRUE,"Cover sheet";#N/A,#N/A,TRUE,"Summary";#N/A,#N/A,TRUE,"Key Assumptions";#N/A,#N/A,TRUE,"Profit &amp; Loss";#N/A,#N/A,TRUE,"Balance Sheet";#N/A,#N/A,TRUE,"Cashflow";#N/A,#N/A,TRUE,"IRR";#N/A,#N/A,TRUE,"Ratios";#N/A,#N/A,TRUE,"Debt analysis"}</definedName>
    <definedName name="appendix4" hidden="1">{#N/A,#N/A,TRUE,"Cover sheet";#N/A,#N/A,TRUE,"Summary";#N/A,#N/A,TRUE,"Key Assumptions";#N/A,#N/A,TRUE,"Profit &amp; Loss";#N/A,#N/A,TRUE,"Balance Sheet";#N/A,#N/A,TRUE,"Cashflow";#N/A,#N/A,TRUE,"IRR";#N/A,#N/A,TRUE,"Ratios";#N/A,#N/A,TRUE,"Debt analysis"}</definedName>
    <definedName name="As" localSheetId="18" hidden="1">{#N/A,#N/A,FALSE,"ORIX CSC"}</definedName>
    <definedName name="As" hidden="1">{#N/A,#N/A,FALSE,"ORIX CSC"}</definedName>
    <definedName name="AS2DocOpenMode" hidden="1">"AS2DocumentEdit"</definedName>
    <definedName name="AS2NamedRange" hidden="1">3</definedName>
    <definedName name="ASD" localSheetId="18" hidden="1">{"orixcsc",#N/A,FALSE,"ORIX CSC";"orixcsc2",#N/A,FALSE,"ORIX CSC"}</definedName>
    <definedName name="ASD" hidden="1">{"orixcsc",#N/A,FALSE,"ORIX CSC";"orixcsc2",#N/A,FALSE,"ORIX CSC"}</definedName>
    <definedName name="asdafaffasd" localSheetId="18" hidden="1">{"det (May)",#N/A,FALSE,"June";"sum (MAY YTD)",#N/A,FALSE,"June YTD"}</definedName>
    <definedName name="asdafaffasd" hidden="1">{"det (May)",#N/A,FALSE,"June";"sum (MAY YTD)",#N/A,FALSE,"June YTD"}</definedName>
    <definedName name="asdasd" localSheetId="18" hidden="1">{"det (May)",#N/A,FALSE,"June";"sum (MAY YTD)",#N/A,FALSE,"June YTD"}</definedName>
    <definedName name="asdasd" hidden="1">{"det (May)",#N/A,FALSE,"June";"sum (MAY YTD)",#N/A,FALSE,"June YTD"}</definedName>
    <definedName name="ASDASDASD" localSheetId="18" hidden="1">{#N/A,#N/A,FALSE,"Cover";#N/A,#N/A,FALSE,"Contents-Pg1";#N/A,#N/A,FALSE,"High-Com-pg2";#N/A,#N/A,FALSE,"1 Full";#N/A,#N/A,FALSE,"1chts";#N/A,#N/A,FALSE,"Table 2";#N/A,#N/A,FALSE,"3New Iss";#N/A,#N/A,FALSE,"4Money raised";#N/A,#N/A,FALSE,"5Aim";#N/A,#N/A,FALSE,"AiM charts";#N/A,#N/A,FALSE,"6FT Smll";#N/A,#N/A,FALSE,"11SEATS";#N/A,#N/A,FALSE,"12Notes"}</definedName>
    <definedName name="ASDASDASD" hidden="1">{#N/A,#N/A,FALSE,"Cover";#N/A,#N/A,FALSE,"Contents-Pg1";#N/A,#N/A,FALSE,"High-Com-pg2";#N/A,#N/A,FALSE,"1 Full";#N/A,#N/A,FALSE,"1chts";#N/A,#N/A,FALSE,"Table 2";#N/A,#N/A,FALSE,"3New Iss";#N/A,#N/A,FALSE,"4Money raised";#N/A,#N/A,FALSE,"5Aim";#N/A,#N/A,FALSE,"AiM charts";#N/A,#N/A,FALSE,"6FT Smll";#N/A,#N/A,FALSE,"11SEATS";#N/A,#N/A,FALSE,"12Notes"}</definedName>
    <definedName name="asdasdasddadadad" localSheetId="18" hidden="1">{"det (May)",#N/A,FALSE,"June";"sum (MAY YTD)",#N/A,FALSE,"June YTD"}</definedName>
    <definedName name="asdasdasddadadad" hidden="1">{"det (May)",#N/A,FALSE,"June";"sum (MAY YTD)",#N/A,FALSE,"June YTD"}</definedName>
    <definedName name="asdasdfasdf" localSheetId="18" hidden="1">{"NA Top",#N/A,FALSE,"NA-ULV";"NA Bottom",#N/A,FALSE,"NA-ULV"}</definedName>
    <definedName name="asdasdfasdf" hidden="1">{"NA Top",#N/A,FALSE,"NA-ULV";"NA Bottom",#N/A,FALSE,"NA-ULV"}</definedName>
    <definedName name="asdasdxczvv" localSheetId="18" hidden="1">{"NA Top",#N/A,FALSE,"NA Model";"NA Bottom",#N/A,FALSE,"NA Model"}</definedName>
    <definedName name="asdasdxczvv" hidden="1">{"NA Top",#N/A,FALSE,"NA Model";"NA Bottom",#N/A,FALSE,"NA Model"}</definedName>
    <definedName name="ASDDSAASD" localSheetId="18" hidden="1">{#N/A,#N/A,FALSE,"Cover";#N/A,#N/A,FALSE,"Contents-Pg1";#N/A,#N/A,FALSE,"High-Com-pg2";#N/A,#N/A,FALSE,"1 Full";#N/A,#N/A,FALSE,"1chts";#N/A,#N/A,FALSE,"Table 2";#N/A,#N/A,FALSE,"3New Iss";#N/A,#N/A,FALSE,"4Money raised";#N/A,#N/A,FALSE,"5Aim";#N/A,#N/A,FALSE,"AiM charts";#N/A,#N/A,FALSE,"6FT Smll";#N/A,#N/A,FALSE,"11SEATS";#N/A,#N/A,FALSE,"12Notes"}</definedName>
    <definedName name="ASDDSAASD" hidden="1">{#N/A,#N/A,FALSE,"Cover";#N/A,#N/A,FALSE,"Contents-Pg1";#N/A,#N/A,FALSE,"High-Com-pg2";#N/A,#N/A,FALSE,"1 Full";#N/A,#N/A,FALSE,"1chts";#N/A,#N/A,FALSE,"Table 2";#N/A,#N/A,FALSE,"3New Iss";#N/A,#N/A,FALSE,"4Money raised";#N/A,#N/A,FALSE,"5Aim";#N/A,#N/A,FALSE,"AiM charts";#N/A,#N/A,FALSE,"6FT Smll";#N/A,#N/A,FALSE,"11SEATS";#N/A,#N/A,FALSE,"12Notes"}</definedName>
    <definedName name="ASDDSADSA" localSheetId="18" hidden="1">{#N/A,#N/A,FALSE,"Cover";#N/A,#N/A,FALSE,"Contents-Pg1";#N/A,#N/A,FALSE,"High-Com-pg2";#N/A,#N/A,FALSE,"1 Full";#N/A,#N/A,FALSE,"1chts";#N/A,#N/A,FALSE,"Table 2";#N/A,#N/A,FALSE,"3New Iss";#N/A,#N/A,FALSE,"4Money raised";#N/A,#N/A,FALSE,"5Aim";#N/A,#N/A,FALSE,"AiM charts";#N/A,#N/A,FALSE,"6FT Smll";#N/A,#N/A,FALSE,"11SEATS";#N/A,#N/A,FALSE,"12Notes"}</definedName>
    <definedName name="ASDDSADSA" hidden="1">{#N/A,#N/A,FALSE,"Cover";#N/A,#N/A,FALSE,"Contents-Pg1";#N/A,#N/A,FALSE,"High-Com-pg2";#N/A,#N/A,FALSE,"1 Full";#N/A,#N/A,FALSE,"1chts";#N/A,#N/A,FALSE,"Table 2";#N/A,#N/A,FALSE,"3New Iss";#N/A,#N/A,FALSE,"4Money raised";#N/A,#N/A,FALSE,"5Aim";#N/A,#N/A,FALSE,"AiM charts";#N/A,#N/A,FALSE,"6FT Smll";#N/A,#N/A,FALSE,"11SEATS";#N/A,#N/A,FALSE,"12Notes"}</definedName>
    <definedName name="ASDDSADSAASD" localSheetId="18" hidden="1">{#N/A,#N/A,FALSE,"Cover";#N/A,#N/A,FALSE,"Contents-Pg1";#N/A,#N/A,FALSE,"High-Com-pg2";#N/A,#N/A,FALSE,"1 Full";#N/A,#N/A,FALSE,"1chts";#N/A,#N/A,FALSE,"Table 2";#N/A,#N/A,FALSE,"3New Iss";#N/A,#N/A,FALSE,"4Money raised";#N/A,#N/A,FALSE,"5Aim";#N/A,#N/A,FALSE,"AiM charts";#N/A,#N/A,FALSE,"6FT Smll";#N/A,#N/A,FALSE,"11SEATS";#N/A,#N/A,FALSE,"12Notes"}</definedName>
    <definedName name="ASDDSADSAASD" hidden="1">{#N/A,#N/A,FALSE,"Cover";#N/A,#N/A,FALSE,"Contents-Pg1";#N/A,#N/A,FALSE,"High-Com-pg2";#N/A,#N/A,FALSE,"1 Full";#N/A,#N/A,FALSE,"1chts";#N/A,#N/A,FALSE,"Table 2";#N/A,#N/A,FALSE,"3New Iss";#N/A,#N/A,FALSE,"4Money raised";#N/A,#N/A,FALSE,"5Aim";#N/A,#N/A,FALSE,"AiM charts";#N/A,#N/A,FALSE,"6FT Smll";#N/A,#N/A,FALSE,"11SEATS";#N/A,#N/A,FALSE,"12Notes"}</definedName>
    <definedName name="asdf" hidden="1">#REF!</definedName>
    <definedName name="asdfafdsaasdf" localSheetId="18" hidden="1">{"a",#N/A,FALSE,"LBO - 100%, Sell C,CT 98......";"aa",#N/A,FALSE,"LBO - 100%, Sell C,CT 98......";"aaa",#N/A,FALSE,"LBO - 100%, Sell C,CT 98......";"aaaa",#N/A,FALSE,"LBO - 100%, Sell C,CT 98......";"aaaaa",#N/A,FALSE,"LBO - 100%, Sell C,CT 98......";"aaaaaa",#N/A,FALSE,"LBO - 100%, Sell C,CT 98......"}</definedName>
    <definedName name="asdfafdsaasdf" hidden="1">{"a",#N/A,FALSE,"LBO - 100%, Sell C,CT 98......";"aa",#N/A,FALSE,"LBO - 100%, Sell C,CT 98......";"aaa",#N/A,FALSE,"LBO - 100%, Sell C,CT 98......";"aaaa",#N/A,FALSE,"LBO - 100%, Sell C,CT 98......";"aaaaa",#N/A,FALSE,"LBO - 100%, Sell C,CT 98......";"aaaaaa",#N/A,FALSE,"LBO - 100%, Sell C,CT 98......"}</definedName>
    <definedName name="asdfas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sdfasd" hidden="1">{#N/A,#N/A,FALSE,"Group_Results";#N/A,#N/A,FALSE,"Basis";#N/A,#N/A,FALSE,"Total_Results";#N/A,#N/A,FALSE,"IFA_Results";#N/A,#N/A,FALSE,"Adviser_Results";#N/A,#N/A,FALSE,"ASLD_Results";#N/A,#N/A,FALSE,"Key_Results";#N/A,#N/A,FALSE,"SLI_Results";#N/A,#N/A,FALSE,"Partner_Results";#N/A,#N/A,FALSE,"Other_Results";#N/A,#N/A,FALSE,"Product_Results"}</definedName>
    <definedName name="asdfasdf" localSheetId="18" hidden="1">{"Assumptions1",#N/A,FALSE,"Assumptions";"MergerPlans1","20yearamort",FALSE,"MergerPlans";"MergerPlans1","40yearamort",FALSE,"MergerPlans";"MergerPlans2",#N/A,FALSE,"MergerPlans";"inputs",#N/A,FALSE,"MergerPlans"}</definedName>
    <definedName name="asdfasdf" hidden="1">{"Assumptions1",#N/A,FALSE,"Assumptions";"MergerPlans1","20yearamort",FALSE,"MergerPlans";"MergerPlans1","40yearamort",FALSE,"MergerPlans";"MergerPlans2",#N/A,FALSE,"MergerPlans";"inputs",#N/A,FALSE,"MergerPlans"}</definedName>
    <definedName name="asdfasdfasfasd" localSheetId="18" hidden="1">{"Far East Top",#N/A,FALSE,"FE Model";"Far East Mid",#N/A,FALSE,"FE Model";"Far East Base",#N/A,FALSE,"FE Model"}</definedName>
    <definedName name="asdfasdfasfasd" hidden="1">{"Far East Top",#N/A,FALSE,"FE Model";"Far East Mid",#N/A,FALSE,"FE Model";"Far East Base",#N/A,FALSE,"FE Model"}</definedName>
    <definedName name="asdfast"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as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dsfdc" localSheetId="18" hidden="1">{"Far East Top",#N/A,FALSE,"FE Model";"Far East Bottom",#N/A,FALSE,"FE Model"}</definedName>
    <definedName name="asdfdsfdc" hidden="1">{"Far East Top",#N/A,FALSE,"FE Model";"Far East Bottom",#N/A,FALSE,"FE Model"}</definedName>
    <definedName name="asfasdf" localSheetId="18" hidden="1">{"NA Is w Ratios",#N/A,FALSE,"North America";"PF CFlow NA",#N/A,FALSE,"North America";"NA DCF Matrix",#N/A,FALSE,"North America"}</definedName>
    <definedName name="asfasdf" hidden="1">{"NA Is w Ratios",#N/A,FALSE,"North America";"PF CFlow NA",#N/A,FALSE,"North America";"NA DCF Matrix",#N/A,FALSE,"North America"}</definedName>
    <definedName name="asfsdaf" localSheetId="18" hidden="1">{"IS w Ratios",#N/A,FALSE,"Europe";"PF CF Europe",#N/A,FALSE,"Europe";"DCF Eur Matrix",#N/A,FALSE,"Europe"}</definedName>
    <definedName name="asfsdaf" hidden="1">{"IS w Ratios",#N/A,FALSE,"Europe";"PF CF Europe",#N/A,FALSE,"Europe";"DCF Eur Matrix",#N/A,FALSE,"Europe"}</definedName>
    <definedName name="ass" localSheetId="18" hidden="1">{0,0,0,0,1,-4105,42.5196850393701,42.5196850393701,42.5196850393701,42.5196850393701,2,TRUE,TRUE,FALSE,FALSE,FALSE,#N/A,1,85,1,1,"","","","&amp;""Kennerly,Roman Bold""&amp;14L&amp;12EHMAN &amp;14 B&amp;12ROTHERS","","",FALSE}</definedName>
    <definedName name="ass" hidden="1">{0,0,0,0,1,-4105,42.5196850393701,42.5196850393701,42.5196850393701,42.5196850393701,2,TRUE,TRUE,FALSE,FALSE,FALSE,#N/A,1,85,1,1,"","","","&amp;""Kennerly,Roman Bold""&amp;14L&amp;12EHMAN &amp;14 B&amp;12ROTHERS","","",FALSE}</definedName>
    <definedName name="ath" localSheetId="18" hidden="1">{#N/A,#N/A,FALSE,"94-95";"SAMANDR",#N/A,FALSE,"94-95"}</definedName>
    <definedName name="ath" hidden="1">{#N/A,#N/A,FALSE,"94-95";"SAMANDR",#N/A,FALSE,"94-95"}</definedName>
    <definedName name="Auswahl_Anschreiben" localSheetId="38">'AMORT. PROFILE 0% CPR'!Auswahl_Anschreiben</definedName>
    <definedName name="Auswahl_Anschreiben" localSheetId="39">'AMORT. PROFILE 8% CPR (SG)'!Auswahl_Anschreiben</definedName>
    <definedName name="Auswahl_Anschreiben">#N/A</definedName>
    <definedName name="avb" localSheetId="18" hidden="1">{"ratios",#N/A,FALSE,"Analyse";"multiples",#N/A,FALSE,"Analyse";"places",#N/A,FALSE,"Analyse";"résultats_édition client",#N/A,FALSE,"Résultats";"reg_edition client",#N/A,FALSE,"Regressions";"SYNTHESE",#N/A,FALSE,"Synthese"}</definedName>
    <definedName name="avb" hidden="1">{"ratios",#N/A,FALSE,"Analyse";"multiples",#N/A,FALSE,"Analyse";"places",#N/A,FALSE,"Analyse";"résultats_édition client",#N/A,FALSE,"Résultats";"reg_edition client",#N/A,FALSE,"Regressions";"SYNTHESE",#N/A,FALSE,"Synthese"}</definedName>
    <definedName name="AVP" localSheetId="18" hidden="1">{"JG FE Top",#N/A,FALSE,"JG FE $";"JG FE Bottom",#N/A,FALSE,"JG FE $"}</definedName>
    <definedName name="AVP" hidden="1">{"JG FE Top",#N/A,FALSE,"JG FE $";"JG FE Bottom",#N/A,FALSE,"JG FE $"}</definedName>
    <definedName name="b" localSheetId="18" hidden="1">{"mgmt forecast",#N/A,FALSE,"Mgmt Forecast";"dcf table",#N/A,FALSE,"Mgmt Forecast";"sensitivity",#N/A,FALSE,"Mgmt Forecast";"table inputs",#N/A,FALSE,"Mgmt Forecast";"calculations",#N/A,FALSE,"Mgmt Forecast"}</definedName>
    <definedName name="b" hidden="1">{"mgmt forecast",#N/A,FALSE,"Mgmt Forecast";"dcf table",#N/A,FALSE,"Mgmt Forecast";"sensitivity",#N/A,FALSE,"Mgmt Forecast";"table inputs",#N/A,FALSE,"Mgmt Forecast";"calculations",#N/A,FALSE,"Mgmt Forecast"}</definedName>
    <definedName name="B_2" localSheetId="12">#REF!</definedName>
    <definedName name="B_2">#REF!</definedName>
    <definedName name="BA" localSheetId="18" hidden="1">{#N/A,#N/A,FALSE,"94-95";"SAMANDR",#N/A,FALSE,"94-95"}</definedName>
    <definedName name="BA" hidden="1">{#N/A,#N/A,FALSE,"94-95";"SAMANDR",#N/A,FALSE,"94-95"}</definedName>
    <definedName name="bam" localSheetId="18" hidden="1">{"EBITDA",#N/A,TRUE,"P&amp;L Net of Disc Ops";"output net of disc ops",#N/A,TRUE,"Revenue";"input",#N/A,TRUE,"Revenue";"output",#N/A,TRUE,"DC";"Input",#N/A,TRUE,"DC";"MTN and MCN",#N/A,TRUE,"Margin";"output detail line items",#N/A,TRUE,"SGA";"personnel by year",#N/A,TRUE,"Payroll";#N/A,#N/A,TRUE,"CapEx"}</definedName>
    <definedName name="bam" hidden="1">{"EBITDA",#N/A,TRUE,"P&amp;L Net of Disc Ops";"output net of disc ops",#N/A,TRUE,"Revenue";"input",#N/A,TRUE,"Revenue";"output",#N/A,TRUE,"DC";"Input",#N/A,TRUE,"DC";"MTN and MCN",#N/A,TRUE,"Margin";"output detail line items",#N/A,TRUE,"SGA";"personnel by year",#N/A,TRUE,"Payroll";#N/A,#N/A,TRUE,"CapEx"}</definedName>
    <definedName name="Banken" localSheetId="38">'AMORT. PROFILE 0% CPR'!Banken</definedName>
    <definedName name="Banken" localSheetId="39">'AMORT. PROFILE 8% CPR (SG)'!Banken</definedName>
    <definedName name="Banken">#N/A</definedName>
    <definedName name="Bankverbindungen" localSheetId="38">'AMORT. PROFILE 0% CPR'!Bankverbindungen</definedName>
    <definedName name="Bankverbindungen" localSheetId="39">'AMORT. PROFILE 8% CPR (SG)'!Bankverbindungen</definedName>
    <definedName name="Bankverbindungen">#N/A</definedName>
    <definedName name="barra" localSheetId="18" hidden="1">{"mgmt forecast",#N/A,FALSE,"Mgmt Forecast";"dcf table",#N/A,FALSE,"Mgmt Forecast";"sensitivity",#N/A,FALSE,"Mgmt Forecast";"table inputs",#N/A,FALSE,"Mgmt Forecast";"calculations",#N/A,FALSE,"Mgmt Forecast"}</definedName>
    <definedName name="barra" hidden="1">{"mgmt forecast",#N/A,FALSE,"Mgmt Forecast";"dcf table",#N/A,FALSE,"Mgmt Forecast";"sensitivity",#N/A,FALSE,"Mgmt Forecast";"table inputs",#N/A,FALSE,"Mgmt Forecast";"calculations",#N/A,FALSE,"Mgmt Forecast"}</definedName>
    <definedName name="barrabeta"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arrabeta"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b" localSheetId="18" hidden="1">{#N/A,#N/A,TRUE,"Pro Forma";#N/A,#N/A,TRUE,"PF_Bal";#N/A,#N/A,TRUE,"PF_INC";#N/A,#N/A,TRUE,"CBE";#N/A,#N/A,TRUE,"SWK"}</definedName>
    <definedName name="bb" hidden="1">{#N/A,#N/A,TRUE,"Pro Forma";#N/A,#N/A,TRUE,"PF_Bal";#N/A,#N/A,TRUE,"PF_INC";#N/A,#N/A,TRUE,"CBE";#N/A,#N/A,TRUE,"SWK"}</definedName>
    <definedName name="BBB" localSheetId="0" hidden="1">{#N/A,#N/A,FALSE,"Sheet1";#N/A,#N/A,FALSE,"Sheet2";#N/A,#N/A,FALSE,"Sheet3";#N/A,#N/A,FALSE,"Sheet9";#N/A,#N/A,FALSE,"Sheet4";#N/A,#N/A,FALSE,"Sheet5";#N/A,#N/A,FALSE,"Sheet6";#N/A,#N/A,FALSE,"Sheet7";#N/A,#N/A,FALSE,"Sheet8";#N/A,#N/A,FALSE,"Sheet10";#N/A,#N/A,FALSE,"Sheet11";#N/A,#N/A,FALSE,"Sheet12";#N/A,#N/A,FALSE,"Sheet17";#N/A,#N/A,FALSE,"Sheet16"}</definedName>
    <definedName name="BBB" localSheetId="1" hidden="1">{#N/A,#N/A,FALSE,"Sheet1";#N/A,#N/A,FALSE,"Sheet2";#N/A,#N/A,FALSE,"Sheet3";#N/A,#N/A,FALSE,"Sheet9";#N/A,#N/A,FALSE,"Sheet4";#N/A,#N/A,FALSE,"Sheet5";#N/A,#N/A,FALSE,"Sheet6";#N/A,#N/A,FALSE,"Sheet7";#N/A,#N/A,FALSE,"Sheet8";#N/A,#N/A,FALSE,"Sheet10";#N/A,#N/A,FALSE,"Sheet11";#N/A,#N/A,FALSE,"Sheet12";#N/A,#N/A,FALSE,"Sheet17";#N/A,#N/A,FALSE,"Sheet16"}</definedName>
    <definedName name="BBB" localSheetId="5" hidden="1">{#N/A,#N/A,FALSE,"Sheet1";#N/A,#N/A,FALSE,"Sheet2";#N/A,#N/A,FALSE,"Sheet3";#N/A,#N/A,FALSE,"Sheet9";#N/A,#N/A,FALSE,"Sheet4";#N/A,#N/A,FALSE,"Sheet5";#N/A,#N/A,FALSE,"Sheet6";#N/A,#N/A,FALSE,"Sheet7";#N/A,#N/A,FALSE,"Sheet8";#N/A,#N/A,FALSE,"Sheet10";#N/A,#N/A,FALSE,"Sheet11";#N/A,#N/A,FALSE,"Sheet12";#N/A,#N/A,FALSE,"Sheet17";#N/A,#N/A,FALSE,"Sheet16"}</definedName>
    <definedName name="BBB" localSheetId="6" hidden="1">{#N/A,#N/A,FALSE,"Sheet1";#N/A,#N/A,FALSE,"Sheet2";#N/A,#N/A,FALSE,"Sheet3";#N/A,#N/A,FALSE,"Sheet9";#N/A,#N/A,FALSE,"Sheet4";#N/A,#N/A,FALSE,"Sheet5";#N/A,#N/A,FALSE,"Sheet6";#N/A,#N/A,FALSE,"Sheet7";#N/A,#N/A,FALSE,"Sheet8";#N/A,#N/A,FALSE,"Sheet10";#N/A,#N/A,FALSE,"Sheet11";#N/A,#N/A,FALSE,"Sheet12";#N/A,#N/A,FALSE,"Sheet17";#N/A,#N/A,FALSE,"Sheet16"}</definedName>
    <definedName name="BBB" localSheetId="7" hidden="1">{#N/A,#N/A,FALSE,"Sheet1";#N/A,#N/A,FALSE,"Sheet2";#N/A,#N/A,FALSE,"Sheet3";#N/A,#N/A,FALSE,"Sheet9";#N/A,#N/A,FALSE,"Sheet4";#N/A,#N/A,FALSE,"Sheet5";#N/A,#N/A,FALSE,"Sheet6";#N/A,#N/A,FALSE,"Sheet7";#N/A,#N/A,FALSE,"Sheet8";#N/A,#N/A,FALSE,"Sheet10";#N/A,#N/A,FALSE,"Sheet11";#N/A,#N/A,FALSE,"Sheet12";#N/A,#N/A,FALSE,"Sheet17";#N/A,#N/A,FALSE,"Sheet16"}</definedName>
    <definedName name="BBB" localSheetId="8" hidden="1">{#N/A,#N/A,FALSE,"Sheet1";#N/A,#N/A,FALSE,"Sheet2";#N/A,#N/A,FALSE,"Sheet3";#N/A,#N/A,FALSE,"Sheet9";#N/A,#N/A,FALSE,"Sheet4";#N/A,#N/A,FALSE,"Sheet5";#N/A,#N/A,FALSE,"Sheet6";#N/A,#N/A,FALSE,"Sheet7";#N/A,#N/A,FALSE,"Sheet8";#N/A,#N/A,FALSE,"Sheet10";#N/A,#N/A,FALSE,"Sheet11";#N/A,#N/A,FALSE,"Sheet12";#N/A,#N/A,FALSE,"Sheet17";#N/A,#N/A,FALSE,"Sheet16"}</definedName>
    <definedName name="BBB" localSheetId="10" hidden="1">{#N/A,#N/A,FALSE,"Sheet1";#N/A,#N/A,FALSE,"Sheet2";#N/A,#N/A,FALSE,"Sheet3";#N/A,#N/A,FALSE,"Sheet9";#N/A,#N/A,FALSE,"Sheet4";#N/A,#N/A,FALSE,"Sheet5";#N/A,#N/A,FALSE,"Sheet6";#N/A,#N/A,FALSE,"Sheet7";#N/A,#N/A,FALSE,"Sheet8";#N/A,#N/A,FALSE,"Sheet10";#N/A,#N/A,FALSE,"Sheet11";#N/A,#N/A,FALSE,"Sheet12";#N/A,#N/A,FALSE,"Sheet17";#N/A,#N/A,FALSE,"Sheet16"}</definedName>
    <definedName name="BBB" localSheetId="12" hidden="1">{#N/A,#N/A,FALSE,"Sheet1";#N/A,#N/A,FALSE,"Sheet2";#N/A,#N/A,FALSE,"Sheet3";#N/A,#N/A,FALSE,"Sheet9";#N/A,#N/A,FALSE,"Sheet4";#N/A,#N/A,FALSE,"Sheet5";#N/A,#N/A,FALSE,"Sheet6";#N/A,#N/A,FALSE,"Sheet7";#N/A,#N/A,FALSE,"Sheet8";#N/A,#N/A,FALSE,"Sheet10";#N/A,#N/A,FALSE,"Sheet11";#N/A,#N/A,FALSE,"Sheet12";#N/A,#N/A,FALSE,"Sheet17";#N/A,#N/A,FALSE,"Sheet16"}</definedName>
    <definedName name="BBB" localSheetId="14" hidden="1">{#N/A,#N/A,FALSE,"Sheet1";#N/A,#N/A,FALSE,"Sheet2";#N/A,#N/A,FALSE,"Sheet3";#N/A,#N/A,FALSE,"Sheet9";#N/A,#N/A,FALSE,"Sheet4";#N/A,#N/A,FALSE,"Sheet5";#N/A,#N/A,FALSE,"Sheet6";#N/A,#N/A,FALSE,"Sheet7";#N/A,#N/A,FALSE,"Sheet8";#N/A,#N/A,FALSE,"Sheet10";#N/A,#N/A,FALSE,"Sheet11";#N/A,#N/A,FALSE,"Sheet12";#N/A,#N/A,FALSE,"Sheet17";#N/A,#N/A,FALSE,"Sheet16"}</definedName>
    <definedName name="BBB" localSheetId="16" hidden="1">{#N/A,#N/A,FALSE,"Sheet1";#N/A,#N/A,FALSE,"Sheet2";#N/A,#N/A,FALSE,"Sheet3";#N/A,#N/A,FALSE,"Sheet9";#N/A,#N/A,FALSE,"Sheet4";#N/A,#N/A,FALSE,"Sheet5";#N/A,#N/A,FALSE,"Sheet6";#N/A,#N/A,FALSE,"Sheet7";#N/A,#N/A,FALSE,"Sheet8";#N/A,#N/A,FALSE,"Sheet10";#N/A,#N/A,FALSE,"Sheet11";#N/A,#N/A,FALSE,"Sheet12";#N/A,#N/A,FALSE,"Sheet17";#N/A,#N/A,FALSE,"Sheet16"}</definedName>
    <definedName name="BBB" localSheetId="18" hidden="1">{#N/A,#N/A,FALSE,"Sheet1";#N/A,#N/A,FALSE,"Sheet2";#N/A,#N/A,FALSE,"Sheet3";#N/A,#N/A,FALSE,"Sheet9";#N/A,#N/A,FALSE,"Sheet4";#N/A,#N/A,FALSE,"Sheet5";#N/A,#N/A,FALSE,"Sheet6";#N/A,#N/A,FALSE,"Sheet7";#N/A,#N/A,FALSE,"Sheet8";#N/A,#N/A,FALSE,"Sheet10";#N/A,#N/A,FALSE,"Sheet11";#N/A,#N/A,FALSE,"Sheet12";#N/A,#N/A,FALSE,"Sheet17";#N/A,#N/A,FALSE,"Sheet16"}</definedName>
    <definedName name="BBB" localSheetId="38" hidden="1">{#N/A,#N/A,FALSE,"Sheet1";#N/A,#N/A,FALSE,"Sheet2";#N/A,#N/A,FALSE,"Sheet3";#N/A,#N/A,FALSE,"Sheet9";#N/A,#N/A,FALSE,"Sheet4";#N/A,#N/A,FALSE,"Sheet5";#N/A,#N/A,FALSE,"Sheet6";#N/A,#N/A,FALSE,"Sheet7";#N/A,#N/A,FALSE,"Sheet8";#N/A,#N/A,FALSE,"Sheet10";#N/A,#N/A,FALSE,"Sheet11";#N/A,#N/A,FALSE,"Sheet12";#N/A,#N/A,FALSE,"Sheet17";#N/A,#N/A,FALSE,"Sheet16"}</definedName>
    <definedName name="BBB" localSheetId="39" hidden="1">{#N/A,#N/A,FALSE,"Sheet1";#N/A,#N/A,FALSE,"Sheet2";#N/A,#N/A,FALSE,"Sheet3";#N/A,#N/A,FALSE,"Sheet9";#N/A,#N/A,FALSE,"Sheet4";#N/A,#N/A,FALSE,"Sheet5";#N/A,#N/A,FALSE,"Sheet6";#N/A,#N/A,FALSE,"Sheet7";#N/A,#N/A,FALSE,"Sheet8";#N/A,#N/A,FALSE,"Sheet10";#N/A,#N/A,FALSE,"Sheet11";#N/A,#N/A,FALSE,"Sheet12";#N/A,#N/A,FALSE,"Sheet17";#N/A,#N/A,FALSE,"Sheet16"}</definedName>
    <definedName name="BBB" localSheetId="20" hidden="1">{#N/A,#N/A,FALSE,"Sheet1";#N/A,#N/A,FALSE,"Sheet2";#N/A,#N/A,FALSE,"Sheet3";#N/A,#N/A,FALSE,"Sheet9";#N/A,#N/A,FALSE,"Sheet4";#N/A,#N/A,FALSE,"Sheet5";#N/A,#N/A,FALSE,"Sheet6";#N/A,#N/A,FALSE,"Sheet7";#N/A,#N/A,FALSE,"Sheet8";#N/A,#N/A,FALSE,"Sheet10";#N/A,#N/A,FALSE,"Sheet11";#N/A,#N/A,FALSE,"Sheet12";#N/A,#N/A,FALSE,"Sheet17";#N/A,#N/A,FALSE,"Sheet16"}</definedName>
    <definedName name="BBB" localSheetId="48" hidden="1">{#N/A,#N/A,FALSE,"Sheet1";#N/A,#N/A,FALSE,"Sheet2";#N/A,#N/A,FALSE,"Sheet3";#N/A,#N/A,FALSE,"Sheet9";#N/A,#N/A,FALSE,"Sheet4";#N/A,#N/A,FALSE,"Sheet5";#N/A,#N/A,FALSE,"Sheet6";#N/A,#N/A,FALSE,"Sheet7";#N/A,#N/A,FALSE,"Sheet8";#N/A,#N/A,FALSE,"Sheet10";#N/A,#N/A,FALSE,"Sheet11";#N/A,#N/A,FALSE,"Sheet12";#N/A,#N/A,FALSE,"Sheet17";#N/A,#N/A,FALSE,"Sheet16"}</definedName>
    <definedName name="BBB" hidden="1">{#N/A,#N/A,FALSE,"Sheet1";#N/A,#N/A,FALSE,"Sheet2";#N/A,#N/A,FALSE,"Sheet3";#N/A,#N/A,FALSE,"Sheet9";#N/A,#N/A,FALSE,"Sheet4";#N/A,#N/A,FALSE,"Sheet5";#N/A,#N/A,FALSE,"Sheet6";#N/A,#N/A,FALSE,"Sheet7";#N/A,#N/A,FALSE,"Sheet8";#N/A,#N/A,FALSE,"Sheet10";#N/A,#N/A,FALSE,"Sheet11";#N/A,#N/A,FALSE,"Sheet12";#N/A,#N/A,FALSE,"Sheet17";#N/A,#N/A,FALSE,"Sheet16"}</definedName>
    <definedName name="BBBB" localSheetId="12" hidden="1">{#N/A,#N/A,FALSE,"Sheet1";#N/A,#N/A,FALSE,"Sheet2";#N/A,#N/A,FALSE,"Sheet3";#N/A,#N/A,FALSE,"Sheet9";#N/A,#N/A,FALSE,"Sheet4";#N/A,#N/A,FALSE,"Sheet5";#N/A,#N/A,FALSE,"Sheet6";#N/A,#N/A,FALSE,"Sheet7";#N/A,#N/A,FALSE,"Sheet8";#N/A,#N/A,FALSE,"Sheet10";#N/A,#N/A,FALSE,"Sheet11";#N/A,#N/A,FALSE,"Sheet12";#N/A,#N/A,FALSE,"Sheet17";#N/A,#N/A,FALSE,"Sheet16"}</definedName>
    <definedName name="BBBB" localSheetId="14" hidden="1">{#N/A,#N/A,FALSE,"Sheet1";#N/A,#N/A,FALSE,"Sheet2";#N/A,#N/A,FALSE,"Sheet3";#N/A,#N/A,FALSE,"Sheet9";#N/A,#N/A,FALSE,"Sheet4";#N/A,#N/A,FALSE,"Sheet5";#N/A,#N/A,FALSE,"Sheet6";#N/A,#N/A,FALSE,"Sheet7";#N/A,#N/A,FALSE,"Sheet8";#N/A,#N/A,FALSE,"Sheet10";#N/A,#N/A,FALSE,"Sheet11";#N/A,#N/A,FALSE,"Sheet12";#N/A,#N/A,FALSE,"Sheet17";#N/A,#N/A,FALSE,"Sheet16"}</definedName>
    <definedName name="BBBB" localSheetId="18" hidden="1">{#N/A,#N/A,FALSE,"Sheet1";#N/A,#N/A,FALSE,"Sheet2";#N/A,#N/A,FALSE,"Sheet3";#N/A,#N/A,FALSE,"Sheet9";#N/A,#N/A,FALSE,"Sheet4";#N/A,#N/A,FALSE,"Sheet5";#N/A,#N/A,FALSE,"Sheet6";#N/A,#N/A,FALSE,"Sheet7";#N/A,#N/A,FALSE,"Sheet8";#N/A,#N/A,FALSE,"Sheet10";#N/A,#N/A,FALSE,"Sheet11";#N/A,#N/A,FALSE,"Sheet12";#N/A,#N/A,FALSE,"Sheet17";#N/A,#N/A,FALSE,"Sheet16"}</definedName>
    <definedName name="bbbb" localSheetId="38">'AMORT. PROFILE 0% CPR'!bbbb</definedName>
    <definedName name="bbbb" localSheetId="39">'AMORT. PROFILE 8% CPR (SG)'!bbbb</definedName>
    <definedName name="BBBB" hidden="1">{#N/A,#N/A,FALSE,"Sheet1";#N/A,#N/A,FALSE,"Sheet2";#N/A,#N/A,FALSE,"Sheet3";#N/A,#N/A,FALSE,"Sheet9";#N/A,#N/A,FALSE,"Sheet4";#N/A,#N/A,FALSE,"Sheet5";#N/A,#N/A,FALSE,"Sheet6";#N/A,#N/A,FALSE,"Sheet7";#N/A,#N/A,FALSE,"Sheet8";#N/A,#N/A,FALSE,"Sheet10";#N/A,#N/A,FALSE,"Sheet11";#N/A,#N/A,FALSE,"Sheet12";#N/A,#N/A,FALSE,"Sheet17";#N/A,#N/A,FALSE,"Sheet16"}</definedName>
    <definedName name="BBBBis" localSheetId="1" hidden="1">{#N/A,#N/A,FALSE,"Sheet1";#N/A,#N/A,FALSE,"Sheet2";#N/A,#N/A,FALSE,"Sheet3";#N/A,#N/A,FALSE,"Sheet9";#N/A,#N/A,FALSE,"Sheet4";#N/A,#N/A,FALSE,"Sheet5";#N/A,#N/A,FALSE,"Sheet6";#N/A,#N/A,FALSE,"Sheet7";#N/A,#N/A,FALSE,"Sheet8";#N/A,#N/A,FALSE,"Sheet10";#N/A,#N/A,FALSE,"Sheet11";#N/A,#N/A,FALSE,"Sheet12";#N/A,#N/A,FALSE,"Sheet17";#N/A,#N/A,FALSE,"Sheet16"}</definedName>
    <definedName name="BBBBis" localSheetId="6" hidden="1">{#N/A,#N/A,FALSE,"Sheet1";#N/A,#N/A,FALSE,"Sheet2";#N/A,#N/A,FALSE,"Sheet3";#N/A,#N/A,FALSE,"Sheet9";#N/A,#N/A,FALSE,"Sheet4";#N/A,#N/A,FALSE,"Sheet5";#N/A,#N/A,FALSE,"Sheet6";#N/A,#N/A,FALSE,"Sheet7";#N/A,#N/A,FALSE,"Sheet8";#N/A,#N/A,FALSE,"Sheet10";#N/A,#N/A,FALSE,"Sheet11";#N/A,#N/A,FALSE,"Sheet12";#N/A,#N/A,FALSE,"Sheet17";#N/A,#N/A,FALSE,"Sheet16"}</definedName>
    <definedName name="BBBBis" localSheetId="18" hidden="1">{#N/A,#N/A,FALSE,"Sheet1";#N/A,#N/A,FALSE,"Sheet2";#N/A,#N/A,FALSE,"Sheet3";#N/A,#N/A,FALSE,"Sheet9";#N/A,#N/A,FALSE,"Sheet4";#N/A,#N/A,FALSE,"Sheet5";#N/A,#N/A,FALSE,"Sheet6";#N/A,#N/A,FALSE,"Sheet7";#N/A,#N/A,FALSE,"Sheet8";#N/A,#N/A,FALSE,"Sheet10";#N/A,#N/A,FALSE,"Sheet11";#N/A,#N/A,FALSE,"Sheet12";#N/A,#N/A,FALSE,"Sheet17";#N/A,#N/A,FALSE,"Sheet16"}</definedName>
    <definedName name="BBBBis" localSheetId="48" hidden="1">{#N/A,#N/A,FALSE,"Sheet1";#N/A,#N/A,FALSE,"Sheet2";#N/A,#N/A,FALSE,"Sheet3";#N/A,#N/A,FALSE,"Sheet9";#N/A,#N/A,FALSE,"Sheet4";#N/A,#N/A,FALSE,"Sheet5";#N/A,#N/A,FALSE,"Sheet6";#N/A,#N/A,FALSE,"Sheet7";#N/A,#N/A,FALSE,"Sheet8";#N/A,#N/A,FALSE,"Sheet10";#N/A,#N/A,FALSE,"Sheet11";#N/A,#N/A,FALSE,"Sheet12";#N/A,#N/A,FALSE,"Sheet17";#N/A,#N/A,FALSE,"Sheet16"}</definedName>
    <definedName name="BBBBis" hidden="1">{#N/A,#N/A,FALSE,"Sheet1";#N/A,#N/A,FALSE,"Sheet2";#N/A,#N/A,FALSE,"Sheet3";#N/A,#N/A,FALSE,"Sheet9";#N/A,#N/A,FALSE,"Sheet4";#N/A,#N/A,FALSE,"Sheet5";#N/A,#N/A,FALSE,"Sheet6";#N/A,#N/A,FALSE,"Sheet7";#N/A,#N/A,FALSE,"Sheet8";#N/A,#N/A,FALSE,"Sheet10";#N/A,#N/A,FALSE,"Sheet11";#N/A,#N/A,FALSE,"Sheet12";#N/A,#N/A,FALSE,"Sheet17";#N/A,#N/A,FALSE,"Sheet16"}</definedName>
    <definedName name="bil" localSheetId="18" hidden="1">{#N/A,#N/A,FALSE,"attivo";#N/A,#N/A,FALSE,"passivo";#N/A,#N/A,FALSE,"garanzie";#N/A,#N/A,FALSE,"economico";#N/A,#N/A,FALSE,"elenco";#N/A,#N/A,FALSE,"costo";#N/A,#N/A,FALSE,"patrimonio";#N/A,#N/A,FALSE,"temporali"}</definedName>
    <definedName name="bil" hidden="1">{#N/A,#N/A,FALSE,"attivo";#N/A,#N/A,FALSE,"passivo";#N/A,#N/A,FALSE,"garanzie";#N/A,#N/A,FALSE,"economico";#N/A,#N/A,FALSE,"elenco";#N/A,#N/A,FALSE,"costo";#N/A,#N/A,FALSE,"patrimonio";#N/A,#N/A,FALSE,"temporali"}</definedName>
    <definedName name="blb" localSheetId="18" hidden="1">{"det (May)",#N/A,FALSE,"June";"sum (MAY YTD)",#N/A,FALSE,"June YTD"}</definedName>
    <definedName name="blb" hidden="1">{"det (May)",#N/A,FALSE,"June";"sum (MAY YTD)",#N/A,FALSE,"June YTD"}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 localSheetId="18" hidden="1">{"EBITDA",#N/A,TRUE,"P&amp;L Net of Disc Ops";"output net of disc ops",#N/A,TRUE,"Revenue";"input",#N/A,TRUE,"Revenue";"output",#N/A,TRUE,"DC";"Input",#N/A,TRUE,"DC";"MTN and MCN",#N/A,TRUE,"Margin";"output detail line items",#N/A,TRUE,"SGA";"personnel by year",#N/A,TRUE,"Payroll";#N/A,#N/A,TRUE,"CapEx"}</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 localSheetId="18" hidden="1">{"det (May)",#N/A,FALSE,"June";"sum (MAY YTD)",#N/A,FALSE,"June YTD"}</definedName>
    <definedName name="bn" hidden="1">{"det (May)",#N/A,FALSE,"June";"sum (MAY YTD)",#N/A,FALSE,"June YTD"}</definedName>
    <definedName name="bnmnbm" localSheetId="18" hidden="1">{"det (May)",#N/A,FALSE,"June";"sum (MAY YTD)",#N/A,FALSE,"June YTD"}</definedName>
    <definedName name="bnmnbm" hidden="1">{"det (May)",#N/A,FALSE,"June";"sum (MAY YTD)",#N/A,FALSE,"June YTD"}</definedName>
    <definedName name="bnmv" localSheetId="18" hidden="1">{"det (May)",#N/A,FALSE,"June";"sum (MAY YTD)",#N/A,FALSE,"June YTD"}</definedName>
    <definedName name="bnmv" hidden="1">{"det (May)",#N/A,FALSE,"June";"sum (MAY YTD)",#N/A,FALSE,"June YTD"}</definedName>
    <definedName name="boerse" localSheetId="18" hidden="1">{"standalone1",#N/A,FALSE,"DCFBase";"standalone2",#N/A,FALSE,"DCFBase"}</definedName>
    <definedName name="boerse" hidden="1">{"standalone1",#N/A,FALSE,"DCFBase";"standalone2",#N/A,FALSE,"DCFBase"}</definedName>
    <definedName name="book" localSheetId="18" hidden="1">{"det (May)",#N/A,FALSE,"June";"sum (MAY YTD)",#N/A,FALSE,"June YTD"}</definedName>
    <definedName name="book" hidden="1">{"det (May)",#N/A,FALSE,"June";"sum (MAY YTD)",#N/A,FALSE,"June YTD"}</definedName>
    <definedName name="bxc" localSheetId="18" hidden="1">{"orixcsc",#N/A,FALSE,"ORIX CSC";"orixcsc2",#N/A,FALSE,"ORIX CSC"}</definedName>
    <definedName name="bxc" hidden="1">{"orixcsc",#N/A,FALSE,"ORIX CSC";"orixcsc2",#N/A,FALSE,"ORIX CSC"}</definedName>
    <definedName name="Cable" localSheetId="18" hidden="1">{#N/A,#N/A,FALSE,"Operations";#N/A,#N/A,FALSE,"Financials"}</definedName>
    <definedName name="Cable" hidden="1">{#N/A,#N/A,FALSE,"Operations";#N/A,#N/A,FALSE,"Financials"}</definedName>
    <definedName name="Cable2" localSheetId="18" hidden="1">{#N/A,#N/A,FALSE,"Operations";#N/A,#N/A,FALSE,"Financials"}</definedName>
    <definedName name="Cable2" hidden="1">{#N/A,#N/A,FALSE,"Operations";#N/A,#N/A,FALSE,"Financials"}</definedName>
    <definedName name="CALD">#REF!</definedName>
    <definedName name="calle" localSheetId="18" hidden="1">{#N/A,#N/A,FALSE,"CreditStat";#N/A,#N/A,FALSE,"SPbrkup";#N/A,#N/A,FALSE,"MerSPsyn";#N/A,#N/A,FALSE,"MerSPwKCsyn";#N/A,#N/A,FALSE,"MerSPwKCsyn (2)";#N/A,#N/A,FALSE,"CreditStat (2)"}</definedName>
    <definedName name="calle" hidden="1">{#N/A,#N/A,FALSE,"CreditStat";#N/A,#N/A,FALSE,"SPbrkup";#N/A,#N/A,FALSE,"MerSPsyn";#N/A,#N/A,FALSE,"MerSPwKCsyn";#N/A,#N/A,FALSE,"MerSPwKCsyn (2)";#N/A,#N/A,FALSE,"CreditStat (2)"}</definedName>
    <definedName name="cantrib3" localSheetId="18" hidden="1">{"page1",#N/A,FALSE,"Temp";"page2",#N/A,FALSE,"Temp";"page3",#N/A,FALSE,"Temp";"page4",#N/A,FALSE,"Temp";"page5",#N/A,FALSE,"Temp";"page6",#N/A,FALSE,"Temp"}</definedName>
    <definedName name="cantrib3" hidden="1">{"page1",#N/A,FALSE,"Temp";"page2",#N/A,FALSE,"Temp";"page3",#N/A,FALSE,"Temp";"page4",#N/A,FALSE,"Temp";"page5",#N/A,FALSE,"Temp";"page6",#N/A,FALSE,"Temp"}</definedName>
    <definedName name="casdfasf" localSheetId="18" hidden="1">{"DCF1",#N/A,TRUE,"CC";"DCF2",#N/A,TRUE,"CC";"DCF3",#N/A,TRUE,"CC";#N/A,#N/A,TRUE,"LBO Analysis";"CC_overview",#N/A,TRUE,"CC";"RR_summary",#N/A,TRUE,"RR";"Contribution",#N/A,TRUE,"Contribution CC-RR";"CPE_merger_plan",#N/A,TRUE,"CC Merger Plan (CP&amp;E)";#N/A,#N/A,TRUE,"Break-Up";#N/A,#N/A,TRUE,"CC Merger Plan"}</definedName>
    <definedName name="casdfasf" hidden="1">{"DCF1",#N/A,TRUE,"CC";"DCF2",#N/A,TRUE,"CC";"DCF3",#N/A,TRUE,"CC";#N/A,#N/A,TRUE,"LBO Analysis";"CC_overview",#N/A,TRUE,"CC";"RR_summary",#N/A,TRUE,"RR";"Contribution",#N/A,TRUE,"Contribution CC-RR";"CPE_merger_plan",#N/A,TRUE,"CC Merger Plan (CP&amp;E)";#N/A,#N/A,TRUE,"Break-Up";#N/A,#N/A,TRUE,"CC Merger Plan"}</definedName>
    <definedName name="cbfbehjzje" hidden="1">#REF!</definedName>
    <definedName name="cc" localSheetId="18" hidden="1">{"CAP VOL",#N/A,FALSE,"CAPITAL";"CAP VAR",#N/A,FALSE,"CAPITAL";"CAP FIJ",#N/A,FALSE,"CAPITAL";"CAP CONS",#N/A,FALSE,"CAPITAL";"CAP DATA",#N/A,FALSE,"CAPITAL"}</definedName>
    <definedName name="cc" hidden="1">{"CAP VOL",#N/A,FALSE,"CAPITAL";"CAP VAR",#N/A,FALSE,"CAPITAL";"CAP FIJ",#N/A,FALSE,"CAPITAL";"CAP CONS",#N/A,FALSE,"CAPITAL";"CAP DATA",#N/A,FALSE,"CAPITAL"}</definedName>
    <definedName name="ccc" localSheetId="18" hidden="1">{"Print Top",#N/A,FALSE,"Europe Model";"Print Bottom",#N/A,FALSE,"Europe Model"}</definedName>
    <definedName name="ccc" hidden="1">{"Print Top",#N/A,FALSE,"Europe Model";"Print Bottom",#N/A,FALSE,"Europe Model"}</definedName>
    <definedName name="cccc" localSheetId="18" hidden="1">{"det (May)",#N/A,FALSE,"June";"sum (MAY YTD)",#N/A,FALSE,"June YTD"}</definedName>
    <definedName name="cccc" hidden="1">{"det (May)",#N/A,FALSE,"June";"sum (MAY YTD)",#N/A,FALSE,"June YTD"}</definedName>
    <definedName name="ccccc" localSheetId="18" hidden="1">{"10yp key data",#N/A,FALSE,"Market Data"}</definedName>
    <definedName name="ccccc" hidden="1">{"10yp key data",#N/A,FALSE,"Market Data"}</definedName>
    <definedName name="cdscdsfds" localSheetId="18" hidden="1">{#N/A,#N/A,FALSE,"Cover";#N/A,#N/A,FALSE,"Contents-Pg1";#N/A,#N/A,FALSE,"High-Com-pg2";#N/A,#N/A,FALSE,"1 Full";#N/A,#N/A,FALSE,"1chts";#N/A,#N/A,FALSE,"Table 2";#N/A,#N/A,FALSE,"3New Iss";#N/A,#N/A,FALSE,"4Money raised";#N/A,#N/A,FALSE,"5Aim";#N/A,#N/A,FALSE,"AiM charts";#N/A,#N/A,FALSE,"6FT Smll";#N/A,#N/A,FALSE,"11SEATS";#N/A,#N/A,FALSE,"12Notes"}</definedName>
    <definedName name="cdscdsfds" hidden="1">{#N/A,#N/A,FALSE,"Cover";#N/A,#N/A,FALSE,"Contents-Pg1";#N/A,#N/A,FALSE,"High-Com-pg2";#N/A,#N/A,FALSE,"1 Full";#N/A,#N/A,FALSE,"1chts";#N/A,#N/A,FALSE,"Table 2";#N/A,#N/A,FALSE,"3New Iss";#N/A,#N/A,FALSE,"4Money raised";#N/A,#N/A,FALSE,"5Aim";#N/A,#N/A,FALSE,"AiM charts";#N/A,#N/A,FALSE,"6FT Smll";#N/A,#N/A,FALSE,"11SEATS";#N/A,#N/A,FALSE,"12Notes"}</definedName>
    <definedName name="ce_ce" localSheetId="18" hidden="1">{"PRO FORMA RIEPILOGO",#N/A,FALSE,"Pro forma";"PRO FORMA DETTAGLIO",#N/A,FALSE,"Pro forma";"IMPOSTE",#N/A,FALSE,"Imposte puntuali"}</definedName>
    <definedName name="ce_ce" hidden="1">{"PRO FORMA RIEPILOGO",#N/A,FALSE,"Pro forma";"PRO FORMA DETTAGLIO",#N/A,FALSE,"Pro forma";"IMPOSTE",#N/A,FALSE,"Imposte puntuali"}</definedName>
    <definedName name="cem" localSheetId="18" hidden="1">{"det (May)",#N/A,FALSE,"June";"sum (MAY YTD)",#N/A,FALSE,"June YTD"}</definedName>
    <definedName name="cem" hidden="1">{"det (May)",#N/A,FALSE,"June";"sum (MAY YTD)",#N/A,FALSE,"June YTD"}</definedName>
    <definedName name="Charts" localSheetId="18" hidden="1">{#N/A,#N/A,FALSE,"Sheet1"}</definedName>
    <definedName name="Charts" hidden="1">{#N/A,#N/A,FALSE,"Sheet1"}</definedName>
    <definedName name="CIQWBGuid" hidden="1">"Case Review List.xlsx"</definedName>
    <definedName name="cmw" localSheetId="18" hidden="1">{#N/A,#N/A,FALSE,"A&amp;E";#N/A,#N/A,FALSE,"HighTop";#N/A,#N/A,FALSE,"JG";#N/A,#N/A,FALSE,"RI";#N/A,#N/A,FALSE,"woHT";#N/A,#N/A,FALSE,"woHT&amp;JG"}</definedName>
    <definedName name="cmw" hidden="1">{#N/A,#N/A,FALSE,"A&amp;E";#N/A,#N/A,FALSE,"HighTop";#N/A,#N/A,FALSE,"JG";#N/A,#N/A,FALSE,"RI";#N/A,#N/A,FALSE,"woHT";#N/A,#N/A,FALSE,"woHT&amp;JG"}</definedName>
    <definedName name="cnbfhshzk" hidden="1">#REF!</definedName>
    <definedName name="comp9" localSheetId="18" hidden="1">{#N/A,#N/A,FALSE,"Sheet1"}</definedName>
    <definedName name="comp9" hidden="1">{#N/A,#N/A,FALSE,"Sheet1"}</definedName>
    <definedName name="Compco1" localSheetId="18" hidden="1">{"Page1",#N/A,FALSE,"CompCo";"Page2",#N/A,FALSE,"CompCo"}</definedName>
    <definedName name="Compco1" hidden="1">{"Page1",#N/A,FALSE,"CompCo";"Page2",#N/A,FALSE,"CompCo"}</definedName>
    <definedName name="Compco2" localSheetId="18" hidden="1">{"Page1",#N/A,FALSE,"CompCo";"Page2",#N/A,FALSE,"CompCo"}</definedName>
    <definedName name="Compco2" hidden="1">{"Page1",#N/A,FALSE,"CompCo";"Page2",#N/A,FALSE,"CompCo"}</definedName>
    <definedName name="concentration">#REF!</definedName>
    <definedName name="cont" localSheetId="18" hidden="1">{"PRO FORMA RIEPILOGO",#N/A,TRUE,"Pro forma";"PRO FORMA DETTAGLIO",#N/A,TRUE,"Pro forma";#N/A,#N/A,TRUE,"Imposte puntuali"}</definedName>
    <definedName name="cont" hidden="1">{"PRO FORMA RIEPILOGO",#N/A,TRUE,"Pro forma";"PRO FORMA DETTAGLIO",#N/A,TRUE,"Pro forma";#N/A,#N/A,TRUE,"Imposte puntuali"}</definedName>
    <definedName name="Contr" localSheetId="18" hidden="1">{"page1",#N/A,FALSE,"Temp";"page2",#N/A,FALSE,"Temp";"page3",#N/A,FALSE,"Temp";"page4",#N/A,FALSE,"Temp";"page5",#N/A,FALSE,"Temp";"page6",#N/A,FALSE,"Temp"}</definedName>
    <definedName name="Contr" hidden="1">{"page1",#N/A,FALSE,"Temp";"page2",#N/A,FALSE,"Temp";"page3",#N/A,FALSE,"Temp";"page4",#N/A,FALSE,"Temp";"page5",#N/A,FALSE,"Temp";"page6",#N/A,FALSE,"Temp"}</definedName>
    <definedName name="contrib2" localSheetId="18" hidden="1">{"page1",#N/A,FALSE,"Temp";"page2",#N/A,FALSE,"Temp";"page3",#N/A,FALSE,"Temp";"page4",#N/A,FALSE,"Temp";"page5",#N/A,FALSE,"Temp";"page6",#N/A,FALSE,"Temp"}</definedName>
    <definedName name="contrib2" hidden="1">{"page1",#N/A,FALSE,"Temp";"page2",#N/A,FALSE,"Temp";"page3",#N/A,FALSE,"Temp";"page4",#N/A,FALSE,"Temp";"page5",#N/A,FALSE,"Temp";"page6",#N/A,FALSE,"Temp"}</definedName>
    <definedName name="contrib3" localSheetId="18" hidden="1">{"page1",#N/A,FALSE,"Temp";"page2",#N/A,FALSE,"Temp";"page3",#N/A,FALSE,"Temp";"page4",#N/A,FALSE,"Temp";"page5",#N/A,FALSE,"Temp";"page6",#N/A,FALSE,"Temp"}</definedName>
    <definedName name="contrib3" hidden="1">{"page1",#N/A,FALSE,"Temp";"page2",#N/A,FALSE,"Temp";"page3",#N/A,FALSE,"Temp";"page4",#N/A,FALSE,"Temp";"page5",#N/A,FALSE,"Temp";"page6",#N/A,FALSE,"Temp"}</definedName>
    <definedName name="cooper2" localSheetId="18" hidden="1">{#N/A,#N/A,TRUE,"Pro Forma";#N/A,#N/A,TRUE,"PF_Bal";#N/A,#N/A,TRUE,"PF_INC";#N/A,#N/A,TRUE,"CBE";#N/A,#N/A,TRUE,"SWK"}</definedName>
    <definedName name="cooper2" hidden="1">{#N/A,#N/A,TRUE,"Pro Forma";#N/A,#N/A,TRUE,"PF_Bal";#N/A,#N/A,TRUE,"PF_INC";#N/A,#N/A,TRUE,"CBE";#N/A,#N/A,TRUE,"SWK"}</definedName>
    <definedName name="coucou" localSheetId="18" hidden="1">{#N/A,#N/A,TRUE,"Cover sheet";#N/A,#N/A,TRUE,"INPUTS";#N/A,#N/A,TRUE,"OUTPUTS";#N/A,#N/A,TRUE,"VALUATION"}</definedName>
    <definedName name="coucou" hidden="1">{#N/A,#N/A,TRUE,"Cover sheet";#N/A,#N/A,TRUE,"INPUTS";#N/A,#N/A,TRUE,"OUTPUTS";#N/A,#N/A,TRUE,"VALUATION"}</definedName>
    <definedName name="Cover.v1" localSheetId="18" hidden="1">{"mgmt forecast",#N/A,FALSE,"Mgmt Forecast";"dcf table",#N/A,FALSE,"Mgmt Forecast";"sensitivity",#N/A,FALSE,"Mgmt Forecast";"table inputs",#N/A,FALSE,"Mgmt Forecast";"calculations",#N/A,FALSE,"Mgmt Forecast"}</definedName>
    <definedName name="Cover.v1" hidden="1">{"mgmt forecast",#N/A,FALSE,"Mgmt Forecast";"dcf table",#N/A,FALSE,"Mgmt Forecast";"sensitivity",#N/A,FALSE,"Mgmt Forecast";"table inputs",#N/A,FALSE,"Mgmt Forecast";"calculations",#N/A,FALSE,"Mgmt Forecast"}</definedName>
    <definedName name="Crete" localSheetId="18" hidden="1">{"Output1",#N/A,FALSE,"Output";"Ratios1",#N/A,FALSE,"Ratios"}</definedName>
    <definedName name="Crete" hidden="1">{"Output1",#N/A,FALSE,"Output";"Ratios1",#N/A,FALSE,"Ratios"}</definedName>
    <definedName name="cu102.ShareScalingFactor" hidden="1">1000000</definedName>
    <definedName name="cu103.EmployeeScalingFactor" hidden="1">1000</definedName>
    <definedName name="cu107.DPSSymbol" hidden="1">"p"</definedName>
    <definedName name="cu107.EPSSymbol" hidden="1">"p"</definedName>
    <definedName name="cu71.ScalingFactor" hidden="1">1000000</definedName>
    <definedName name="cxb" localSheetId="18" hidden="1">{#N/A,#N/A,FALSE,"Contribution Analysis"}</definedName>
    <definedName name="cxb" hidden="1">{#N/A,#N/A,FALSE,"Contribution Analysis"}</definedName>
    <definedName name="cxvcxvfda" localSheetId="18" hidden="1">{#N/A,#N/A,FALSE,"Cover";#N/A,#N/A,FALSE,"Contents-Pg1";#N/A,#N/A,FALSE,"High-Com-pg2";#N/A,#N/A,FALSE,"1 Full";#N/A,#N/A,FALSE,"1chts";#N/A,#N/A,FALSE,"Table 2";#N/A,#N/A,FALSE,"3New Iss";#N/A,#N/A,FALSE,"4Money raised";#N/A,#N/A,FALSE,"5Aim";#N/A,#N/A,FALSE,"AiM charts";#N/A,#N/A,FALSE,"6FT Smll";#N/A,#N/A,FALSE,"11SEATS";#N/A,#N/A,FALSE,"12Notes"}</definedName>
    <definedName name="cxvcxvfda" hidden="1">{#N/A,#N/A,FALSE,"Cover";#N/A,#N/A,FALSE,"Contents-Pg1";#N/A,#N/A,FALSE,"High-Com-pg2";#N/A,#N/A,FALSE,"1 Full";#N/A,#N/A,FALSE,"1chts";#N/A,#N/A,FALSE,"Table 2";#N/A,#N/A,FALSE,"3New Iss";#N/A,#N/A,FALSE,"4Money raised";#N/A,#N/A,FALSE,"5Aim";#N/A,#N/A,FALSE,"AiM charts";#N/A,#N/A,FALSE,"6FT Smll";#N/A,#N/A,FALSE,"11SEATS";#N/A,#N/A,FALSE,"12Notes"}</definedName>
    <definedName name="D"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arlehn" localSheetId="38">'AMORT. PROFILE 0% CPR'!Darlehn</definedName>
    <definedName name="Darlehn" localSheetId="39">'AMORT. PROFILE 8% CPR (SG)'!Darlehn</definedName>
    <definedName name="Darlehn">#N/A</definedName>
    <definedName name="dasda"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asda" hidden="1">{#N/A,#N/A,FALSE,"Group_Results";#N/A,#N/A,FALSE,"Basis";#N/A,#N/A,FALSE,"Total_Results";#N/A,#N/A,FALSE,"IFA_Results";#N/A,#N/A,FALSE,"Adviser_Results";#N/A,#N/A,FALSE,"ASLD_Results";#N/A,#N/A,FALSE,"Key_Results";#N/A,#N/A,FALSE,"SLI_Results";#N/A,#N/A,FALSE,"Partner_Results";#N/A,#N/A,FALSE,"Other_Results";#N/A,#N/A,FALSE,"Product_Results"}</definedName>
    <definedName name="das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asdf" hidden="1">{#N/A,#N/A,FALSE,"Group_Results";#N/A,#N/A,FALSE,"Basis";#N/A,#N/A,FALSE,"Total_Results";#N/A,#N/A,FALSE,"IFA_Results";#N/A,#N/A,FALSE,"Adviser_Results";#N/A,#N/A,FALSE,"ASLD_Results";#N/A,#N/A,FALSE,"Key_Results";#N/A,#N/A,FALSE,"SLI_Results";#N/A,#N/A,FALSE,"Partner_Results";#N/A,#N/A,FALSE,"Other_Results";#N/A,#N/A,FALSE,"Product_Results"}</definedName>
    <definedName name="dasfadsfa"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asfadsfa" hidden="1">{#N/A,#N/A,FALSE,"Group_Results";#N/A,#N/A,FALSE,"Basis";#N/A,#N/A,FALSE,"Total_Results";#N/A,#N/A,FALSE,"IFA_Results";#N/A,#N/A,FALSE,"Adviser_Results";#N/A,#N/A,FALSE,"ASLD_Results";#N/A,#N/A,FALSE,"Key_Results";#N/A,#N/A,FALSE,"SLI_Results";#N/A,#N/A,FALSE,"Partner_Results";#N/A,#N/A,FALSE,"Other_Results";#N/A,#N/A,FALSE,"Product_Results"}</definedName>
    <definedName name="Database1" localSheetId="12">#REF!</definedName>
    <definedName name="Database1">#REF!</definedName>
    <definedName name="DATE" localSheetId="12">#REF!</definedName>
    <definedName name="DATE">#REF!</definedName>
    <definedName name="Date_Actuelle" localSheetId="12">#REF!</definedName>
    <definedName name="Date_Actuelle">#REF!</definedName>
    <definedName name="dbfd" localSheetId="18" hidden="1">{#N/A,#N/A,TRUE,"Cover Page";#N/A,#N/A,TRUE,"Summary";#N/A,#N/A,TRUE,"Acquisition Analysis";#N/A,#N/A,TRUE,"Acquiror Financials";#N/A,#N/A,TRUE,"Target Financials";#N/A,#N/A,TRUE,"Pro Forma";#N/A,#N/A,TRUE,"Shares";#N/A,#N/A,TRUE,"ESOP Recon";#N/A,#N/A,TRUE,"IRR";#N/A,#N/A,TRUE,"Sensitivity";#N/A,#N/A,TRUE,"Inputs"}</definedName>
    <definedName name="dbfd" hidden="1">{#N/A,#N/A,TRUE,"Cover Page";#N/A,#N/A,TRUE,"Summary";#N/A,#N/A,TRUE,"Acquisition Analysis";#N/A,#N/A,TRUE,"Acquiror Financials";#N/A,#N/A,TRUE,"Target Financials";#N/A,#N/A,TRUE,"Pro Forma";#N/A,#N/A,TRUE,"Shares";#N/A,#N/A,TRUE,"ESOP Recon";#N/A,#N/A,TRUE,"IRR";#N/A,#N/A,TRUE,"Sensitivity";#N/A,#N/A,TRUE,"Inputs"}</definedName>
    <definedName name="DCF_" localSheetId="1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localSheetId="18" hidden="1">{#N/A,#N/A,FALSE}</definedName>
    <definedName name="dd" hidden="1">{#N/A,#N/A,FALSE}</definedName>
    <definedName name="ddd" localSheetId="18" hidden="1">{"standalone1",#N/A,FALSE,"DCFBase";"standalone2",#N/A,FALSE,"DCFBase"}</definedName>
    <definedName name="ddd" hidden="1">{"standalone1",#N/A,FALSE,"DCFBase";"standalone2",#N/A,FALSE,"DCFBase"}</definedName>
    <definedName name="ddddd" localSheetId="18" hidden="1">{"10yp tariffs",#N/A,FALSE,"Celtel alternative 6"}</definedName>
    <definedName name="ddddd" hidden="1">{"10yp tariffs",#N/A,FALSE,"Celtel alternative 6"}</definedName>
    <definedName name="dddddd" localSheetId="18" hidden="1">{"10yp profit and loss",#N/A,FALSE,"Celtel alternative 6"}</definedName>
    <definedName name="dddddd" hidden="1">{"10yp profit and loss",#N/A,FALSE,"Celtel alternative 6"}</definedName>
    <definedName name="dde" localSheetId="18" hidden="1">{#N/A,#N/A,TRUE,"Pro Forma";#N/A,#N/A,TRUE,"PF_Bal";#N/A,#N/A,TRUE,"PF_INC";#N/A,#N/A,TRUE,"CBE";#N/A,#N/A,TRUE,"SWK"}</definedName>
    <definedName name="dde" hidden="1">{#N/A,#N/A,TRUE,"Pro Forma";#N/A,#N/A,TRUE,"PF_Bal";#N/A,#N/A,TRUE,"PF_INC";#N/A,#N/A,TRUE,"CBE";#N/A,#N/A,TRUE,"SWK"}</definedName>
    <definedName name="ddfddddd" localSheetId="18" hidden="1">{#N/A,#N/A,FALSE,"DAOCM 2차 검토"}</definedName>
    <definedName name="ddfddddd" hidden="1">{#N/A,#N/A,FALSE,"DAOCM 2차 검토"}</definedName>
    <definedName name="ddfff" localSheetId="18" hidden="1">{"standalone1",#N/A,FALSE,"DCFBase";"standalone2",#N/A,FALSE,"DCFBase"}</definedName>
    <definedName name="ddfff" hidden="1">{"standalone1",#N/A,FALSE,"DCFBase";"standalone2",#N/A,FALSE,"DCFBase"}</definedName>
    <definedName name="ddsaas" localSheetId="18" hidden="1">{#N/A,#N/A,FALSE,"CreditStat";#N/A,#N/A,FALSE,"SPbrkup";#N/A,#N/A,FALSE,"MerSPsyn";#N/A,#N/A,FALSE,"MerSPwKCsyn";#N/A,#N/A,FALSE,"MerSPwKCsyn (2)";#N/A,#N/A,FALSE,"CreditStat (2)"}</definedName>
    <definedName name="ddsaas" hidden="1">{#N/A,#N/A,FALSE,"CreditStat";#N/A,#N/A,FALSE,"SPbrkup";#N/A,#N/A,FALSE,"MerSPsyn";#N/A,#N/A,FALSE,"MerSPwKCsyn";#N/A,#N/A,FALSE,"MerSPwKCsyn (2)";#N/A,#N/A,FALSE,"CreditStat (2)"}</definedName>
    <definedName name="Debi_Kredi_Übersicht" localSheetId="38">'AMORT. PROFILE 0% CPR'!Debi_Kredi_Übersicht</definedName>
    <definedName name="Debi_Kredi_Übersicht" localSheetId="39">'AMORT. PROFILE 8% CPR (SG)'!Debi_Kredi_Übersicht</definedName>
    <definedName name="Debi_Kredi_Übersicht">#N/A</definedName>
    <definedName name="def" localSheetId="18" hidden="1">{"histincome",#N/A,FALSE,"hyfins";"closing balance",#N/A,FALSE,"hyfins"}</definedName>
    <definedName name="def" hidden="1">{"histincome",#N/A,FALSE,"hyfins";"closing balance",#N/A,FALSE,"hyfins"}</definedName>
    <definedName name="defaulted_recovery">#REF!</definedName>
    <definedName name="deleteme" localSheetId="18" hidden="1">{#N/A,#N/A,FALSE,"Output";#N/A,#N/A,FALSE,"Cover Sheet";#N/A,#N/A,FALSE,"Current Mkt. Projections"}</definedName>
    <definedName name="deleteme" hidden="1">{#N/A,#N/A,FALSE,"Output";#N/A,#N/A,FALSE,"Cover Sheet";#N/A,#N/A,FALSE,"Current Mkt. Projections"}</definedName>
    <definedName name="deleteme2" localSheetId="18" hidden="1">{#N/A,#N/A,FALSE,"Output";#N/A,#N/A,FALSE,"Cover Sheet";#N/A,#N/A,FALSE,"Current Mkt. Projections"}</definedName>
    <definedName name="deleteme2" hidden="1">{#N/A,#N/A,FALSE,"Output";#N/A,#N/A,FALSE,"Cover Sheet";#N/A,#N/A,FALSE,"Current Mkt. Projections"}</definedName>
    <definedName name="deleteme3" localSheetId="18" hidden="1">{#N/A,#N/A,FALSE,"Output";#N/A,#N/A,FALSE,"Cover Sheet";#N/A,#N/A,FALSE,"Current Mkt. Projections"}</definedName>
    <definedName name="deleteme3" hidden="1">{#N/A,#N/A,FALSE,"Output";#N/A,#N/A,FALSE,"Cover Sheet";#N/A,#N/A,FALSE,"Current Mkt. Projections"}</definedName>
    <definedName name="deleteme333" localSheetId="18" hidden="1">{#N/A,#N/A,FALSE,"Output";#N/A,#N/A,FALSE,"Cover Sheet";#N/A,#N/A,FALSE,"Current Mkt. Projections"}</definedName>
    <definedName name="deleteme333" hidden="1">{#N/A,#N/A,FALSE,"Output";#N/A,#N/A,FALSE,"Cover Sheet";#N/A,#N/A,FALSE,"Current Mkt. Projections"}</definedName>
    <definedName name="delinquency_i">#REF!</definedName>
    <definedName name="delinquency_m">#REF!</definedName>
    <definedName name="delinquency_n">#REF!</definedName>
    <definedName name="Delinquency2">#REF!</definedName>
    <definedName name="Delinquency3">#REF!</definedName>
    <definedName name="depwc" localSheetId="18" hidden="1">{#N/A,#N/A,FALSE,"Summary";#N/A,#N/A,FALSE,"CF";#N/A,#N/A,FALSE,"P&amp;L";#N/A,#N/A,FALSE,"BS";#N/A,#N/A,FALSE,"Returns";#N/A,#N/A,FALSE,"Assumptions";#N/A,#N/A,FALSE,"Analysis"}</definedName>
    <definedName name="depwc" hidden="1">{#N/A,#N/A,FALSE,"Summary";#N/A,#N/A,FALSE,"CF";#N/A,#N/A,FALSE,"P&amp;L";#N/A,#N/A,FALSE,"BS";#N/A,#N/A,FALSE,"Returns";#N/A,#N/A,FALSE,"Assumptions";#N/A,#N/A,FALSE,"Analysis"}</definedName>
    <definedName name="df" localSheetId="18" hidden="1">{"det (May)",#N/A,FALSE,"June";"sum (MAY YTD)",#N/A,FALSE,"June YTD"}</definedName>
    <definedName name="df" hidden="1">{"det (May)",#N/A,FALSE,"June";"sum (MAY YTD)",#N/A,FALSE,"June YTD"}</definedName>
    <definedName name="dfa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fad" hidden="1">{#N/A,#N/A,FALSE,"Group_Results";#N/A,#N/A,FALSE,"Basis";#N/A,#N/A,FALSE,"Total_Results";#N/A,#N/A,FALSE,"IFA_Results";#N/A,#N/A,FALSE,"Adviser_Results";#N/A,#N/A,FALSE,"ASLD_Results";#N/A,#N/A,FALSE,"Key_Results";#N/A,#N/A,FALSE,"SLI_Results";#N/A,#N/A,FALSE,"Partner_Results";#N/A,#N/A,FALSE,"Other_Results";#N/A,#N/A,FALSE,"Product_Results"}</definedName>
    <definedName name="dfd" localSheetId="18" hidden="1">{"comp1",#N/A,FALSE,"COMPS";"footnotes",#N/A,FALSE,"COMPS"}</definedName>
    <definedName name="dfd" hidden="1">{"comp1",#N/A,FALSE,"COMPS";"footnotes",#N/A,FALSE,"COMPS"}</definedName>
    <definedName name="DFDF"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F"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s" localSheetId="18" hidden="1">{"det (May)",#N/A,FALSE,"June";"sum (MAY YTD)",#N/A,FALSE,"June YTD"}</definedName>
    <definedName name="dfds" hidden="1">{"det (May)",#N/A,FALSE,"June";"sum (MAY YTD)",#N/A,FALSE,"June YTD"}</definedName>
    <definedName name="dfjkndfkjndfk" localSheetId="18" hidden="1">{#VALUE!,#N/A,FALSE,0}</definedName>
    <definedName name="dfjkndfkjndfk" hidden="1">{#VALUE!,#N/A,FALSE,0}</definedName>
    <definedName name="dfsd" localSheetId="18" hidden="1">{"mgmt forecast",#N/A,FALSE,"Mgmt Forecast";"dcf table",#N/A,FALSE,"Mgmt Forecast";"sensitivity",#N/A,FALSE,"Mgmt Forecast";"table inputs",#N/A,FALSE,"Mgmt Forecast";"calculations",#N/A,FALSE,"Mgmt Forecast"}</definedName>
    <definedName name="dfsd" hidden="1">{"mgmt forecast",#N/A,FALSE,"Mgmt Forecast";"dcf table",#N/A,FALSE,"Mgmt Forecast";"sensitivity",#N/A,FALSE,"Mgmt Forecast";"table inputs",#N/A,FALSE,"Mgmt Forecast";"calculations",#N/A,FALSE,"Mgmt Forecast"}</definedName>
    <definedName name="dfsfds" localSheetId="18" hidden="1">{"mgmt forecast",#N/A,FALSE,"Mgmt Forecast";"dcf table",#N/A,FALSE,"Mgmt Forecast";"sensitivity",#N/A,FALSE,"Mgmt Forecast";"table inputs",#N/A,FALSE,"Mgmt Forecast";"calculations",#N/A,FALSE,"Mgmt Forecast"}</definedName>
    <definedName name="dfsfds" hidden="1">{"mgmt forecast",#N/A,FALSE,"Mgmt Forecast";"dcf table",#N/A,FALSE,"Mgmt Forecast";"sensitivity",#N/A,FALSE,"Mgmt Forecast";"table inputs",#N/A,FALSE,"Mgmt Forecast";"calculations",#N/A,FALSE,"Mgmt Forecast"}</definedName>
    <definedName name="dfssds"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ssds"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g" localSheetId="18" hidden="1">{"mgmt forecast",#N/A,FALSE,"Mgmt Forecast";"dcf table",#N/A,FALSE,"Mgmt Forecast";"sensitivity",#N/A,FALSE,"Mgmt Forecast";"table inputs",#N/A,FALSE,"Mgmt Forecast";"calculations",#N/A,FALSE,"Mgmt Forecast"}</definedName>
    <definedName name="dg" hidden="1">{"mgmt forecast",#N/A,FALSE,"Mgmt Forecast";"dcf table",#N/A,FALSE,"Mgmt Forecast";"sensitivity",#N/A,FALSE,"Mgmt Forecast";"table inputs",#N/A,FALSE,"Mgmt Forecast";"calculations",#N/A,FALSE,"Mgmt Forecast"}</definedName>
    <definedName name="dgsdg" localSheetId="18" hidden="1">{#N/A,#N/A,FALSE,"A&amp;E";#N/A,#N/A,FALSE,"HighTop";#N/A,#N/A,FALSE,"JG";#N/A,#N/A,FALSE,"RI";#N/A,#N/A,FALSE,"woHT";#N/A,#N/A,FALSE,"woHT&amp;JG"}</definedName>
    <definedName name="dgsdg" hidden="1">{#N/A,#N/A,FALSE,"A&amp;E";#N/A,#N/A,FALSE,"HighTop";#N/A,#N/A,FALSE,"JG";#N/A,#N/A,FALSE,"RI";#N/A,#N/A,FALSE,"woHT";#N/A,#N/A,FALSE,"woHT&amp;JG"}</definedName>
    <definedName name="dh" localSheetId="18" hidden="1">{#N/A,#N/A,FALSE,"Antony Financials";#N/A,#N/A,FALSE,"Cowboy Financials";#N/A,#N/A,FALSE,"Combined";#N/A,#N/A,FALSE,"Valuematrix";#N/A,#N/A,FALSE,"DCFAntony";#N/A,#N/A,FALSE,"DCFCowboy";#N/A,#N/A,FALSE,"DCFCombined"}</definedName>
    <definedName name="dh" hidden="1">{#N/A,#N/A,FALSE,"Antony Financials";#N/A,#N/A,FALSE,"Cowboy Financials";#N/A,#N/A,FALSE,"Combined";#N/A,#N/A,FALSE,"Valuematrix";#N/A,#N/A,FALSE,"DCFAntony";#N/A,#N/A,FALSE,"DCFCowboy";#N/A,#N/A,FALSE,"DCFCombined"}</definedName>
    <definedName name="dis_int_nom">#REF!</definedName>
    <definedName name="dis_mat">#REF!</definedName>
    <definedName name="dis_or">#REF!</definedName>
    <definedName name="dis_orig">#REF!</definedName>
    <definedName name="dis_rema">#REF!</definedName>
    <definedName name="dis_seas">#REF!</definedName>
    <definedName name="dist_bal_curr">#REF!</definedName>
    <definedName name="dist_bal_org">#REF!</definedName>
    <definedName name="dist_res">#REF!</definedName>
    <definedName name="dj" localSheetId="18" hidden="1">{#N/A,#N/A,FALSE,"CreditStat";#N/A,#N/A,FALSE,"SPbrkup";#N/A,#N/A,FALSE,"MerSPsyn";#N/A,#N/A,FALSE,"MerSPwKCsyn";#N/A,#N/A,FALSE,"MerSPwKCsyn (2)";#N/A,#N/A,FALSE,"CreditStat (2)"}</definedName>
    <definedName name="dj" hidden="1">{#N/A,#N/A,FALSE,"CreditStat";#N/A,#N/A,FALSE,"SPbrkup";#N/A,#N/A,FALSE,"MerSPsyn";#N/A,#N/A,FALSE,"MerSPwKCsyn";#N/A,#N/A,FALSE,"MerSPwKCsyn (2)";#N/A,#N/A,FALSE,"CreditStat (2)"}</definedName>
    <definedName name="djdhjghdhj" localSheetId="18" hidden="1">{"Consolidated IS w Ratios",#N/A,FALSE,"Consolidated";"Consolidated CF",#N/A,FALSE,"Consolidated";"Consolidated DCF",#N/A,FALSE,"Consolidated"}</definedName>
    <definedName name="djdhjghdhj" hidden="1">{"Consolidated IS w Ratios",#N/A,FALSE,"Consolidated";"Consolidated CF",#N/A,FALSE,"Consolidated";"Consolidated DCF",#N/A,FALSE,"Consolidated"}</definedName>
    <definedName name="dRAFT" localSheetId="38">'AMORT. PROFILE 0% CPR'!dRAFT</definedName>
    <definedName name="dRAFT" localSheetId="39">'AMORT. PROFILE 8% CPR (SG)'!dRAFT</definedName>
    <definedName name="dRAFT">#N/A</definedName>
    <definedName name="draft01" localSheetId="18" hidden="1">{#N/A,#N/A,FALSE,"Cover";#N/A,#N/A,FALSE,"Contents-Pg1";#N/A,#N/A,FALSE,"High-Com-pg2";#N/A,#N/A,FALSE,"1 Full";#N/A,#N/A,FALSE,"1chts";#N/A,#N/A,FALSE,"Table 2";#N/A,#N/A,FALSE,"3New Iss";#N/A,#N/A,FALSE,"4Money raised";#N/A,#N/A,FALSE,"5Aim";#N/A,#N/A,FALSE,"AiM charts";#N/A,#N/A,FALSE,"6FT Smll";#N/A,#N/A,FALSE,"11SEATS";#N/A,#N/A,FALSE,"12Notes"}</definedName>
    <definedName name="draft01" hidden="1">{#N/A,#N/A,FALSE,"Cover";#N/A,#N/A,FALSE,"Contents-Pg1";#N/A,#N/A,FALSE,"High-Com-pg2";#N/A,#N/A,FALSE,"1 Full";#N/A,#N/A,FALSE,"1chts";#N/A,#N/A,FALSE,"Table 2";#N/A,#N/A,FALSE,"3New Iss";#N/A,#N/A,FALSE,"4Money raised";#N/A,#N/A,FALSE,"5Aim";#N/A,#N/A,FALSE,"AiM charts";#N/A,#N/A,FALSE,"6FT Smll";#N/A,#N/A,FALSE,"11SEATS";#N/A,#N/A,FALSE,"12Notes"}</definedName>
    <definedName name="draft1" localSheetId="18" hidden="1">{#N/A,#N/A,FALSE,"Cover";#N/A,#N/A,FALSE,"Contents-Pg1";#N/A,#N/A,FALSE,"High-Com-pg2";#N/A,#N/A,FALSE,"1 Full";#N/A,#N/A,FALSE,"1chts";#N/A,#N/A,FALSE,"Table 2";#N/A,#N/A,FALSE,"3New Iss";#N/A,#N/A,FALSE,"4Money raised";#N/A,#N/A,FALSE,"5Aim";#N/A,#N/A,FALSE,"AiM charts";#N/A,#N/A,FALSE,"6FT Smll";#N/A,#N/A,FALSE,"11SEATS";#N/A,#N/A,FALSE,"12Notes"}</definedName>
    <definedName name="draft1" hidden="1">{#N/A,#N/A,FALSE,"Cover";#N/A,#N/A,FALSE,"Contents-Pg1";#N/A,#N/A,FALSE,"High-Com-pg2";#N/A,#N/A,FALSE,"1 Full";#N/A,#N/A,FALSE,"1chts";#N/A,#N/A,FALSE,"Table 2";#N/A,#N/A,FALSE,"3New Iss";#N/A,#N/A,FALSE,"4Money raised";#N/A,#N/A,FALSE,"5Aim";#N/A,#N/A,FALSE,"AiM charts";#N/A,#N/A,FALSE,"6FT Smll";#N/A,#N/A,FALSE,"11SEATS";#N/A,#N/A,FALSE,"12Notes"}</definedName>
    <definedName name="drfgsdgsd" localSheetId="18" hidden="1">{#N/A,#N/A,FALSE,"P&amp;L";#N/A,#N/A,FALSE,"BS";#N/A,#N/A,FALSE,"HILITE";#N/A,#N/A,FALSE,"KEY"}</definedName>
    <definedName name="drfgsdgsd" hidden="1">{#N/A,#N/A,FALSE,"P&amp;L";#N/A,#N/A,FALSE,"BS";#N/A,#N/A,FALSE,"HILITE";#N/A,#N/A,FALSE,"KEY"}</definedName>
    <definedName name="Druckübersicht" localSheetId="38">'AMORT. PROFILE 0% CPR'!Druckübersicht</definedName>
    <definedName name="Druckübersicht" localSheetId="39">'AMORT. PROFILE 8% CPR (SG)'!Druckübersicht</definedName>
    <definedName name="Druckübersicht">#N/A</definedName>
    <definedName name="dsa" localSheetId="18" hidden="1">{#N/A,#N/A,FALSE,"Cover";#N/A,#N/A,FALSE,"Contents-Pg1";#N/A,#N/A,FALSE,"High-Com-pg2";#N/A,#N/A,FALSE,"1 Full";#N/A,#N/A,FALSE,"1chts";#N/A,#N/A,FALSE,"Table 2";#N/A,#N/A,FALSE,"3New Iss";#N/A,#N/A,FALSE,"4Money raised";#N/A,#N/A,FALSE,"5Aim";#N/A,#N/A,FALSE,"AiM charts";#N/A,#N/A,FALSE,"6FT Smll";#N/A,#N/A,FALSE,"11SEATS";#N/A,#N/A,FALSE,"12Notes"}</definedName>
    <definedName name="dsa" hidden="1">{#N/A,#N/A,FALSE,"Cover";#N/A,#N/A,FALSE,"Contents-Pg1";#N/A,#N/A,FALSE,"High-Com-pg2";#N/A,#N/A,FALSE,"1 Full";#N/A,#N/A,FALSE,"1chts";#N/A,#N/A,FALSE,"Table 2";#N/A,#N/A,FALSE,"3New Iss";#N/A,#N/A,FALSE,"4Money raised";#N/A,#N/A,FALSE,"5Aim";#N/A,#N/A,FALSE,"AiM charts";#N/A,#N/A,FALSE,"6FT Smll";#N/A,#N/A,FALSE,"11SEATS";#N/A,#N/A,FALSE,"12Notes"}</definedName>
    <definedName name="DSAAA" localSheetId="18" hidden="1">{#N/A,#N/A,FALSE,"Cover";#N/A,#N/A,FALSE,"Contents-Pg1";#N/A,#N/A,FALSE,"High-Com-pg2";#N/A,#N/A,FALSE,"1 Full";#N/A,#N/A,FALSE,"1chts";#N/A,#N/A,FALSE,"Table 2";#N/A,#N/A,FALSE,"3New Iss";#N/A,#N/A,FALSE,"4Money raised";#N/A,#N/A,FALSE,"5Aim";#N/A,#N/A,FALSE,"AiM charts";#N/A,#N/A,FALSE,"6FT Smll";#N/A,#N/A,FALSE,"11SEATS";#N/A,#N/A,FALSE,"12Notes"}</definedName>
    <definedName name="DSAAA" hidden="1">{#N/A,#N/A,FALSE,"Cover";#N/A,#N/A,FALSE,"Contents-Pg1";#N/A,#N/A,FALSE,"High-Com-pg2";#N/A,#N/A,FALSE,"1 Full";#N/A,#N/A,FALSE,"1chts";#N/A,#N/A,FALSE,"Table 2";#N/A,#N/A,FALSE,"3New Iss";#N/A,#N/A,FALSE,"4Money raised";#N/A,#N/A,FALSE,"5Aim";#N/A,#N/A,FALSE,"AiM charts";#N/A,#N/A,FALSE,"6FT Smll";#N/A,#N/A,FALSE,"11SEATS";#N/A,#N/A,FALSE,"12Notes"}</definedName>
    <definedName name="DSAASD" localSheetId="18" hidden="1">{#N/A,#N/A,FALSE,"Cover";#N/A,#N/A,FALSE,"Contents-Pg1";#N/A,#N/A,FALSE,"High-Com-pg2";#N/A,#N/A,FALSE,"1 Full";#N/A,#N/A,FALSE,"1chts";#N/A,#N/A,FALSE,"Table 2";#N/A,#N/A,FALSE,"3New Iss";#N/A,#N/A,FALSE,"4Money raised";#N/A,#N/A,FALSE,"5Aim";#N/A,#N/A,FALSE,"AiM charts";#N/A,#N/A,FALSE,"6FT Smll";#N/A,#N/A,FALSE,"11SEATS";#N/A,#N/A,FALSE,"12Notes"}</definedName>
    <definedName name="DSAASD" hidden="1">{#N/A,#N/A,FALSE,"Cover";#N/A,#N/A,FALSE,"Contents-Pg1";#N/A,#N/A,FALSE,"High-Com-pg2";#N/A,#N/A,FALSE,"1 Full";#N/A,#N/A,FALSE,"1chts";#N/A,#N/A,FALSE,"Table 2";#N/A,#N/A,FALSE,"3New Iss";#N/A,#N/A,FALSE,"4Money raised";#N/A,#N/A,FALSE,"5Aim";#N/A,#N/A,FALSE,"AiM charts";#N/A,#N/A,FALSE,"6FT Smll";#N/A,#N/A,FALSE,"11SEATS";#N/A,#N/A,FALSE,"12Notes"}</definedName>
    <definedName name="DSAASDDSA" localSheetId="18" hidden="1">{#N/A,#N/A,FALSE,"Cover";#N/A,#N/A,FALSE,"Contents-Pg1";#N/A,#N/A,FALSE,"High-Com-pg2";#N/A,#N/A,FALSE,"1 Full";#N/A,#N/A,FALSE,"1chts";#N/A,#N/A,FALSE,"Table 2";#N/A,#N/A,FALSE,"3New Iss";#N/A,#N/A,FALSE,"4Money raised";#N/A,#N/A,FALSE,"5Aim";#N/A,#N/A,FALSE,"AiM charts";#N/A,#N/A,FALSE,"6FT Smll";#N/A,#N/A,FALSE,"11SEATS";#N/A,#N/A,FALSE,"12Notes"}</definedName>
    <definedName name="DSAASDDSA" hidden="1">{#N/A,#N/A,FALSE,"Cover";#N/A,#N/A,FALSE,"Contents-Pg1";#N/A,#N/A,FALSE,"High-Com-pg2";#N/A,#N/A,FALSE,"1 Full";#N/A,#N/A,FALSE,"1chts";#N/A,#N/A,FALSE,"Table 2";#N/A,#N/A,FALSE,"3New Iss";#N/A,#N/A,FALSE,"4Money raised";#N/A,#N/A,FALSE,"5Aim";#N/A,#N/A,FALSE,"AiM charts";#N/A,#N/A,FALSE,"6FT Smll";#N/A,#N/A,FALSE,"11SEATS";#N/A,#N/A,FALSE,"12Notes"}</definedName>
    <definedName name="dsadsa" localSheetId="18" hidden="1">{#N/A,#N/A,FALSE,"Cover";#N/A,#N/A,FALSE,"Contents-Pg1";#N/A,#N/A,FALSE,"High-Com-pg2";#N/A,#N/A,FALSE,"1 Full";#N/A,#N/A,FALSE,"1chts";#N/A,#N/A,FALSE,"Table 2";#N/A,#N/A,FALSE,"3New Iss";#N/A,#N/A,FALSE,"4Money raised";#N/A,#N/A,FALSE,"5Aim";#N/A,#N/A,FALSE,"AiM charts";#N/A,#N/A,FALSE,"6FT Smll";#N/A,#N/A,FALSE,"11SEATS";#N/A,#N/A,FALSE,"12Notes"}</definedName>
    <definedName name="dsadsa" hidden="1">{#N/A,#N/A,FALSE,"Cover";#N/A,#N/A,FALSE,"Contents-Pg1";#N/A,#N/A,FALSE,"High-Com-pg2";#N/A,#N/A,FALSE,"1 Full";#N/A,#N/A,FALSE,"1chts";#N/A,#N/A,FALSE,"Table 2";#N/A,#N/A,FALSE,"3New Iss";#N/A,#N/A,FALSE,"4Money raised";#N/A,#N/A,FALSE,"5Aim";#N/A,#N/A,FALSE,"AiM charts";#N/A,#N/A,FALSE,"6FT Smll";#N/A,#N/A,FALSE,"11SEATS";#N/A,#N/A,FALSE,"12Notes"}</definedName>
    <definedName name="dsaf" localSheetId="18" hidden="1">{"Employee Efficiency",#N/A,FALSE,"Benchmarking"}</definedName>
    <definedName name="dsaf" hidden="1">{"Employee Efficiency",#N/A,FALSE,"Benchmarking"}</definedName>
    <definedName name="dsajsdj" localSheetId="18" hidden="1">{"mgmt forecast",#N/A,FALSE,"Mgmt Forecast";"dcf table",#N/A,FALSE,"Mgmt Forecast";"sensitivity",#N/A,FALSE,"Mgmt Forecast";"table inputs",#N/A,FALSE,"Mgmt Forecast";"calculations",#N/A,FALSE,"Mgmt Forecast"}</definedName>
    <definedName name="dsajsdj" hidden="1">{"mgmt forecast",#N/A,FALSE,"Mgmt Forecast";"dcf table",#N/A,FALSE,"Mgmt Forecast";"sensitivity",#N/A,FALSE,"Mgmt Forecast";"table inputs",#N/A,FALSE,"Mgmt Forecast";"calculations",#N/A,FALSE,"Mgmt Forecast"}</definedName>
    <definedName name="dsd" localSheetId="18" hidden="1">{"orixcsc",#N/A,FALSE,"ORIX CSC";"orixcsc2",#N/A,FALSE,"ORIX CSC"}</definedName>
    <definedName name="dsd" hidden="1">{"orixcsc",#N/A,FALSE,"ORIX CSC";"orixcsc2",#N/A,FALSE,"ORIX CSC"}</definedName>
    <definedName name="dsddsa" localSheetId="18" hidden="1">{#N/A,#N/A,FALSE,"A&amp;E";#N/A,#N/A,FALSE,"HighTop";#N/A,#N/A,FALSE,"JG";#N/A,#N/A,FALSE,"RI";#N/A,#N/A,FALSE,"woHT";#N/A,#N/A,FALSE,"woHT&amp;JG"}</definedName>
    <definedName name="dsddsa" hidden="1">{#N/A,#N/A,FALSE,"A&amp;E";#N/A,#N/A,FALSE,"HighTop";#N/A,#N/A,FALSE,"JG";#N/A,#N/A,FALSE,"RI";#N/A,#N/A,FALSE,"woHT";#N/A,#N/A,FALSE,"woHT&amp;JG"}</definedName>
    <definedName name="dsfddsf" localSheetId="18" hidden="1">{"standalone1",#N/A,FALSE,"DCFBase";"standalone2",#N/A,FALSE,"DCFBase"}</definedName>
    <definedName name="dsfddsf" hidden="1">{"standalone1",#N/A,FALSE,"DCFBase";"standalone2",#N/A,FALSE,"DCFBase"}</definedName>
    <definedName name="dsfg" localSheetId="18" hidden="1">{"Eur Base Top",#N/A,FALSE,"Europe Base";"Eur Base Bottom",#N/A,FALSE,"Europe Base"}</definedName>
    <definedName name="dsfg" hidden="1">{"Eur Base Top",#N/A,FALSE,"Europe Base";"Eur Base Bottom",#N/A,FALSE,"Europe Base"}</definedName>
    <definedName name="dsfsdfdsaf" localSheetId="18" hidden="1">{#N/A,#N/A,FALSE,"Cover";#N/A,#N/A,FALSE,"Contents-Pg1";#N/A,#N/A,FALSE,"High-Com-pg2";#N/A,#N/A,FALSE,"1 Full";#N/A,#N/A,FALSE,"1chts";#N/A,#N/A,FALSE,"Table 2";#N/A,#N/A,FALSE,"3New Iss";#N/A,#N/A,FALSE,"4Money raised";#N/A,#N/A,FALSE,"5Aim";#N/A,#N/A,FALSE,"AiM charts";#N/A,#N/A,FALSE,"6FT Smll";#N/A,#N/A,FALSE,"11SEATS";#N/A,#N/A,FALSE,"12Notes"}</definedName>
    <definedName name="dsfsdfdsaf" hidden="1">{#N/A,#N/A,FALSE,"Cover";#N/A,#N/A,FALSE,"Contents-Pg1";#N/A,#N/A,FALSE,"High-Com-pg2";#N/A,#N/A,FALSE,"1 Full";#N/A,#N/A,FALSE,"1chts";#N/A,#N/A,FALSE,"Table 2";#N/A,#N/A,FALSE,"3New Iss";#N/A,#N/A,FALSE,"4Money raised";#N/A,#N/A,FALSE,"5Aim";#N/A,#N/A,FALSE,"AiM charts";#N/A,#N/A,FALSE,"6FT Smll";#N/A,#N/A,FALSE,"11SEATS";#N/A,#N/A,FALSE,"12Notes"}</definedName>
    <definedName name="dsgsfgsdfg" localSheetId="18" hidden="1">{"NA Is w Ratios",#N/A,FALSE,"North America";"PF CFlow NA",#N/A,FALSE,"North America";"NA DCF Matrix",#N/A,FALSE,"North America"}</definedName>
    <definedName name="dsgsfgsdfg" hidden="1">{"NA Is w Ratios",#N/A,FALSE,"North America";"PF CFlow NA",#N/A,FALSE,"North America";"NA DCF Matrix",#N/A,FALSE,"North America"}</definedName>
    <definedName name="dssd" localSheetId="18" hidden="1">{#N/A,#N/A,FALSE,"CreditStat";#N/A,#N/A,FALSE,"SPbrkup";#N/A,#N/A,FALSE,"MerSPsyn";#N/A,#N/A,FALSE,"MerSPwKCsyn";#N/A,#N/A,FALSE,"MerSPwKCsyn (2)";#N/A,#N/A,FALSE,"CreditStat (2)"}</definedName>
    <definedName name="dssd" hidden="1">{#N/A,#N/A,FALSE,"CreditStat";#N/A,#N/A,FALSE,"SPbrkup";#N/A,#N/A,FALSE,"MerSPsyn";#N/A,#N/A,FALSE,"MerSPwKCsyn";#N/A,#N/A,FALSE,"MerSPwKCsyn (2)";#N/A,#N/A,FALSE,"CreditStat (2)"}</definedName>
    <definedName name="dwfdwfd" localSheetId="18" hidden="1">{#N/A,#N/A,FALSE,"Cover";#N/A,#N/A,FALSE,"Contents-Pg1";#N/A,#N/A,FALSE,"High-Com-pg2";#N/A,#N/A,FALSE,"1 Full";#N/A,#N/A,FALSE,"1chts";#N/A,#N/A,FALSE,"Table 2";#N/A,#N/A,FALSE,"3New Iss";#N/A,#N/A,FALSE,"4Money raised";#N/A,#N/A,FALSE,"5Aim";#N/A,#N/A,FALSE,"AiM charts";#N/A,#N/A,FALSE,"6FT Smll";#N/A,#N/A,FALSE,"11SEATS";#N/A,#N/A,FALSE,"12Notes"}</definedName>
    <definedName name="dwfdwfd" hidden="1">{#N/A,#N/A,FALSE,"Cover";#N/A,#N/A,FALSE,"Contents-Pg1";#N/A,#N/A,FALSE,"High-Com-pg2";#N/A,#N/A,FALSE,"1 Full";#N/A,#N/A,FALSE,"1chts";#N/A,#N/A,FALSE,"Table 2";#N/A,#N/A,FALSE,"3New Iss";#N/A,#N/A,FALSE,"4Money raised";#N/A,#N/A,FALSE,"5Aim";#N/A,#N/A,FALSE,"AiM charts";#N/A,#N/A,FALSE,"6FT Smll";#N/A,#N/A,FALSE,"11SEATS";#N/A,#N/A,FALSE,"12Notes"}</definedName>
    <definedName name="dwrwerwe" localSheetId="18" hidden="1">{#N/A,#N/A,FALSE,"Cover";#N/A,#N/A,FALSE,"Contents-Pg1";#N/A,#N/A,FALSE,"High-Com-pg2";#N/A,#N/A,FALSE,"1 Full";#N/A,#N/A,FALSE,"1chts";#N/A,#N/A,FALSE,"Table 2";#N/A,#N/A,FALSE,"3New Iss";#N/A,#N/A,FALSE,"4Money raised";#N/A,#N/A,FALSE,"5Aim";#N/A,#N/A,FALSE,"AiM charts";#N/A,#N/A,FALSE,"6FT Smll";#N/A,#N/A,FALSE,"11SEATS";#N/A,#N/A,FALSE,"12Notes"}</definedName>
    <definedName name="dwrwerwe" hidden="1">{#N/A,#N/A,FALSE,"Cover";#N/A,#N/A,FALSE,"Contents-Pg1";#N/A,#N/A,FALSE,"High-Com-pg2";#N/A,#N/A,FALSE,"1 Full";#N/A,#N/A,FALSE,"1chts";#N/A,#N/A,FALSE,"Table 2";#N/A,#N/A,FALSE,"3New Iss";#N/A,#N/A,FALSE,"4Money raised";#N/A,#N/A,FALSE,"5Aim";#N/A,#N/A,FALSE,"AiM charts";#N/A,#N/A,FALSE,"6FT Smll";#N/A,#N/A,FALSE,"11SEATS";#N/A,#N/A,FALSE,"12Notes"}</definedName>
    <definedName name="dx"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3ewe" localSheetId="18" hidden="1">{#N/A,#N/A,FALSE,"Cover";#N/A,#N/A,FALSE,"Contents-Pg1";#N/A,#N/A,FALSE,"High-Com-pg2";#N/A,#N/A,FALSE,"1 Full";#N/A,#N/A,FALSE,"1chts";#N/A,#N/A,FALSE,"Table 2";#N/A,#N/A,FALSE,"3New Iss";#N/A,#N/A,FALSE,"4Money raised";#N/A,#N/A,FALSE,"5Aim";#N/A,#N/A,FALSE,"AiM charts";#N/A,#N/A,FALSE,"6FT Smll";#N/A,#N/A,FALSE,"11SEATS";#N/A,#N/A,FALSE,"12Notes"}</definedName>
    <definedName name="e3ewe" hidden="1">{#N/A,#N/A,FALSE,"Cover";#N/A,#N/A,FALSE,"Contents-Pg1";#N/A,#N/A,FALSE,"High-Com-pg2";#N/A,#N/A,FALSE,"1 Full";#N/A,#N/A,FALSE,"1chts";#N/A,#N/A,FALSE,"Table 2";#N/A,#N/A,FALSE,"3New Iss";#N/A,#N/A,FALSE,"4Money raised";#N/A,#N/A,FALSE,"5Aim";#N/A,#N/A,FALSE,"AiM charts";#N/A,#N/A,FALSE,"6FT Smll";#N/A,#N/A,FALSE,"11SEATS";#N/A,#N/A,FALSE,"12Notes"}</definedName>
    <definedName name="edp" localSheetId="18"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dsads" localSheetId="18" hidden="1">{#N/A,#N/A,FALSE,"Cover";#N/A,#N/A,FALSE,"Contents-Pg1";#N/A,#N/A,FALSE,"High-Com-pg2";#N/A,#N/A,FALSE,"1 Full";#N/A,#N/A,FALSE,"1chts";#N/A,#N/A,FALSE,"Table 2";#N/A,#N/A,FALSE,"3New Iss";#N/A,#N/A,FALSE,"4Money raised";#N/A,#N/A,FALSE,"5Aim";#N/A,#N/A,FALSE,"AiM charts";#N/A,#N/A,FALSE,"6FT Smll";#N/A,#N/A,FALSE,"11SEATS";#N/A,#N/A,FALSE,"12Notes"}</definedName>
    <definedName name="edsads" hidden="1">{#N/A,#N/A,FALSE,"Cover";#N/A,#N/A,FALSE,"Contents-Pg1";#N/A,#N/A,FALSE,"High-Com-pg2";#N/A,#N/A,FALSE,"1 Full";#N/A,#N/A,FALSE,"1chts";#N/A,#N/A,FALSE,"Table 2";#N/A,#N/A,FALSE,"3New Iss";#N/A,#N/A,FALSE,"4Money raised";#N/A,#N/A,FALSE,"5Aim";#N/A,#N/A,FALSE,"AiM charts";#N/A,#N/A,FALSE,"6FT Smll";#N/A,#N/A,FALSE,"11SEATS";#N/A,#N/A,FALSE,"12Notes"}</definedName>
    <definedName name="ee" localSheetId="18" hidden="1">{"subs",#N/A,FALSE,"database ";"proportional",#N/A,FALSE,"database "}</definedName>
    <definedName name="ee" hidden="1">{"subs",#N/A,FALSE,"database ";"proportional",#N/A,FALSE,"database "}</definedName>
    <definedName name="eee" localSheetId="18" hidden="1">{"RESUMEN",#N/A,FALSE,"RESUMEN";"RESUMEN_MARG",#N/A,FALSE,"RESUMEN"}</definedName>
    <definedName name="eee" hidden="1">{"RESUMEN",#N/A,FALSE,"RESUMEN";"RESUMEN_MARG",#N/A,FALSE,"RESUMEN"}</definedName>
    <definedName name="eeeee" localSheetId="18" hidden="1">{"budget992000 tariff and usage",#N/A,FALSE,"Celtel alternative 6"}</definedName>
    <definedName name="eeeee" hidden="1">{"budget992000 tariff and usage",#N/A,FALSE,"Celtel alternative 6"}</definedName>
    <definedName name="eer" localSheetId="18" hidden="1">{#N/A,#N/A,FALSE,"Hoja1";#N/A,#N/A,FALSE,"Hoja2"}</definedName>
    <definedName name="eer" hidden="1">{#N/A,#N/A,FALSE,"Hoja1";#N/A,#N/A,FALSE,"Hoja2"}</definedName>
    <definedName name="ENDEX" localSheetId="18" hidden="1">{#N/A,#N/A,FALSE,"94-95";"SAMANDR",#N/A,FALSE,"94-95"}</definedName>
    <definedName name="ENDEX" hidden="1">{#N/A,#N/A,FALSE,"94-95";"SAMANDR",#N/A,FALSE,"94-95"}</definedName>
    <definedName name="er" localSheetId="18" hidden="1">{#N/A,#N/A,FALSE,"Cover";#N/A,#N/A,FALSE,"Projections";#N/A,#N/A,FALSE,"10 Year Summary";#N/A,#N/A,FALSE,"Balance Sheet Summary";#N/A,#N/A,FALSE,"Adjustments";#N/A,#N/A,FALSE,"Discount Rate";#N/A,#N/A,FALSE,"Comps";#N/A,#N/A,FALSE,"Executive Comp"}</definedName>
    <definedName name="er" hidden="1">{#N/A,#N/A,FALSE,"Cover";#N/A,#N/A,FALSE,"Projections";#N/A,#N/A,FALSE,"10 Year Summary";#N/A,#N/A,FALSE,"Balance Sheet Summary";#N/A,#N/A,FALSE,"Adjustments";#N/A,#N/A,FALSE,"Discount Rate";#N/A,#N/A,FALSE,"Comps";#N/A,#N/A,FALSE,"Executive Comp"}</definedName>
    <definedName name="ERKRGFKEMG"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ERKRGFKEMG" hidden="1">{#N/A,#N/A,FALSE,"Kümülatif Gelir Tablosu";#N/A,#N/A,FALSE,"Aylık Gelir Tablosu";#N/A,#N/A,FALSE,"Karş.Kümülatif Gelir Tab";#N/A,#N/A,FALSE,"Karş. Aylık Gelir Tab";#N/A,#N/A,FALSE,"Bilanço";#N/A,#N/A,FALSE,"Karşılaştırmalı Bilanço";#N/A,#N/A,FALSE,"Raşyo 1";#N/A,#N/A,FALSE,"Karşılaştırmalı Raşyolar"}</definedName>
    <definedName name="erthrt" localSheetId="0" hidden="1">{#N/A,#N/A,FALSE,"fnma22pi";#N/A,#N/A,FALSE,"1888144"}</definedName>
    <definedName name="erthrt" localSheetId="1" hidden="1">{#N/A,#N/A,FALSE,"fnma22pi";#N/A,#N/A,FALSE,"1888144"}</definedName>
    <definedName name="erthrt" localSheetId="6" hidden="1">{#N/A,#N/A,FALSE,"fnma22pi";#N/A,#N/A,FALSE,"1888144"}</definedName>
    <definedName name="erthrt" localSheetId="10" hidden="1">{#N/A,#N/A,FALSE,"fnma22pi";#N/A,#N/A,FALSE,"1888144"}</definedName>
    <definedName name="erthrt" localSheetId="12" hidden="1">{#N/A,#N/A,FALSE,"fnma22pi";#N/A,#N/A,FALSE,"1888144"}</definedName>
    <definedName name="erthrt" localSheetId="14" hidden="1">{#N/A,#N/A,FALSE,"fnma22pi";#N/A,#N/A,FALSE,"1888144"}</definedName>
    <definedName name="erthrt" localSheetId="16" hidden="1">{#N/A,#N/A,FALSE,"fnma22pi";#N/A,#N/A,FALSE,"1888144"}</definedName>
    <definedName name="erthrt" localSheetId="18" hidden="1">{#N/A,#N/A,FALSE,"fnma22pi";#N/A,#N/A,FALSE,"1888144"}</definedName>
    <definedName name="erthrt" localSheetId="38" hidden="1">{#N/A,#N/A,FALSE,"fnma22pi";#N/A,#N/A,FALSE,"1888144"}</definedName>
    <definedName name="erthrt" localSheetId="39" hidden="1">{#N/A,#N/A,FALSE,"fnma22pi";#N/A,#N/A,FALSE,"1888144"}</definedName>
    <definedName name="erthrt" localSheetId="20" hidden="1">{#N/A,#N/A,FALSE,"fnma22pi";#N/A,#N/A,FALSE,"1888144"}</definedName>
    <definedName name="erthrt" localSheetId="48" hidden="1">{#N/A,#N/A,FALSE,"fnma22pi";#N/A,#N/A,FALSE,"1888144"}</definedName>
    <definedName name="erthrt" hidden="1">{#N/A,#N/A,FALSE,"fnma22pi";#N/A,#N/A,FALSE,"1888144"}</definedName>
    <definedName name="erthx" localSheetId="0" hidden="1">#REF!</definedName>
    <definedName name="erthx" localSheetId="1" hidden="1">#REF!</definedName>
    <definedName name="erthx" localSheetId="10" hidden="1">#REF!</definedName>
    <definedName name="erthx" localSheetId="12" hidden="1">#REF!</definedName>
    <definedName name="erthx" localSheetId="14" hidden="1">#REF!</definedName>
    <definedName name="erthx" localSheetId="16" hidden="1">#REF!</definedName>
    <definedName name="erthx" localSheetId="18" hidden="1">#REF!</definedName>
    <definedName name="erthx" localSheetId="48" hidden="1">#REF!</definedName>
    <definedName name="erthx" hidden="1">#REF!</definedName>
    <definedName name="esnrc100c1_values" localSheetId="18" hidden="1">{"FTSE100","COMPANIES",TRUE}</definedName>
    <definedName name="esnrc100c1_values" hidden="1">{"FTSE100","COMPANIES",TRUE}</definedName>
    <definedName name="esnrc1c1" hidden="1">#REF!</definedName>
    <definedName name="esnrc33c1_values" localSheetId="18" hidden="1">{"EUMOT","COMPANIES",TRUE}</definedName>
    <definedName name="esnrc33c1_values" hidden="1">{"EUMOT","COMPANIES",TRUE}</definedName>
    <definedName name="esnrc56c1_values" localSheetId="18" hidden="1">{"ASCONGRP","COMPANIES",TRUE}</definedName>
    <definedName name="esnrc56c1_values" hidden="1">{"ASCONGRP","COMPANIES",TRUE}</definedName>
    <definedName name="esnrc63c1_values" localSheetId="18" hidden="1">{"EUUTIGRP","COMPANIES",TRUE}</definedName>
    <definedName name="esnrc63c1_values" hidden="1">{"EUUTIGRP","COMPANIES",TRUE}</definedName>
    <definedName name="esnrc91c1_values" localSheetId="18" hidden="1">{"EUUTI","COMPANIES",TRUE}</definedName>
    <definedName name="esnrc91c1_values" hidden="1">{"EUUTI","COMPANIES",TRUE}</definedName>
    <definedName name="ev.Calculation" hidden="1">-4105</definedName>
    <definedName name="ev.Initialized" hidden="1">FALSE</definedName>
    <definedName name="EV__EXPOPTIONS__" hidden="1">1</definedName>
    <definedName name="EV__LASTREFTIME__" hidden="1">39785.7138310185</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w" localSheetId="18" hidden="1">{"CAP VOL",#N/A,FALSE,"CAPITAL";"CAP VAR",#N/A,FALSE,"CAPITAL";"CAP FIJ",#N/A,FALSE,"CAPITAL";"CAP CONS",#N/A,FALSE,"CAPITAL";"CAP DATA",#N/A,FALSE,"CAPITAL"}</definedName>
    <definedName name="ew" hidden="1">{"CAP VOL",#N/A,FALSE,"CAPITAL";"CAP VAR",#N/A,FALSE,"CAPITAL";"CAP FIJ",#N/A,FALSE,"CAPITAL";"CAP CONS",#N/A,FALSE,"CAPITAL";"CAP DATA",#N/A,FALSE,"CAPITAL"}</definedName>
    <definedName name="ewarnall" localSheetId="18" hidden="1">{#N/A,#N/A,FALSE,"assumptions";#N/A,#N/A,FALSE,"v_projcy";#N/A,#N/A,FALSE,"tar_proj";#N/A,#N/A,FALSE,"contrib_annual";#N/A,#N/A,FALSE,"Proforma";#N/A,#N/A,FALSE,"purc_97";#N/A,#N/A,FALSE,"syn_purc_97";#N/A,#N/A,FALSE,"pool_97";#N/A,#N/A,FALSE,"syn_pool_97";#N/A,#N/A,FALSE,"pool1_FY2"}</definedName>
    <definedName name="ewarnall" hidden="1">{#N/A,#N/A,FALSE,"assumptions";#N/A,#N/A,FALSE,"v_projcy";#N/A,#N/A,FALSE,"tar_proj";#N/A,#N/A,FALSE,"contrib_annual";#N/A,#N/A,FALSE,"Proforma";#N/A,#N/A,FALSE,"purc_97";#N/A,#N/A,FALSE,"syn_purc_97";#N/A,#N/A,FALSE,"pool_97";#N/A,#N/A,FALSE,"syn_pool_97";#N/A,#N/A,FALSE,"pool1_FY2"}</definedName>
    <definedName name="ewet3" localSheetId="18" hidden="1">Main.SAPF4Help()</definedName>
    <definedName name="ewet3" localSheetId="39" hidden="1">Main.SAPF4Help()</definedName>
    <definedName name="ewet3" hidden="1">Main.SAPF4Help()</definedName>
    <definedName name="ewfas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ewfasdf" hidden="1">{#N/A,#N/A,FALSE,"Group_Results";#N/A,#N/A,FALSE,"Basis";#N/A,#N/A,FALSE,"Total_Results";#N/A,#N/A,FALSE,"IFA_Results";#N/A,#N/A,FALSE,"Adviser_Results";#N/A,#N/A,FALSE,"ASLD_Results";#N/A,#N/A,FALSE,"Key_Results";#N/A,#N/A,FALSE,"SLI_Results";#N/A,#N/A,FALSE,"Partner_Results";#N/A,#N/A,FALSE,"Other_Results";#N/A,#N/A,FALSE,"Product_Results"}</definedName>
    <definedName name="ewrfull" localSheetId="18" hidden="1">{#N/A,#N/A,TRUE,"Cover Page";#N/A,#N/A,TRUE,"Summary";#N/A,#N/A,TRUE,"Acquisition Analysis";#N/A,#N/A,TRUE,"Acquiror Financials";#N/A,#N/A,TRUE,"Target Financials";#N/A,#N/A,TRUE,"Pro Forma";#N/A,#N/A,TRUE,"Shares";#N/A,#N/A,TRUE,"ESOP Recon";#N/A,#N/A,TRUE,"IRR";#N/A,#N/A,TRUE,"Sensitivity";#N/A,#N/A,TRUE,"Inputs"}</definedName>
    <definedName name="ewrfull" hidden="1">{#N/A,#N/A,TRUE,"Cover Page";#N/A,#N/A,TRUE,"Summary";#N/A,#N/A,TRUE,"Acquisition Analysis";#N/A,#N/A,TRUE,"Acquiror Financials";#N/A,#N/A,TRUE,"Target Financials";#N/A,#N/A,TRUE,"Pro Forma";#N/A,#N/A,TRUE,"Shares";#N/A,#N/A,TRUE,"ESOP Recon";#N/A,#N/A,TRUE,"IRR";#N/A,#N/A,TRUE,"Sensitivity";#N/A,#N/A,TRUE,"Inputs"}</definedName>
    <definedName name="ewrnsummary" localSheetId="18" hidden="1">{#N/A,#N/A,TRUE,"Cover Page";#N/A,#N/A,TRUE,"Summary";#N/A,#N/A,TRUE,"Acquisition Analysis";#N/A,#N/A,TRUE,"Pro Forma";#N/A,#N/A,TRUE,"Sensitivity";#N/A,#N/A,TRUE,"Inputs"}</definedName>
    <definedName name="ewrnsummary" hidden="1">{#N/A,#N/A,TRUE,"Cover Page";#N/A,#N/A,TRUE,"Summary";#N/A,#N/A,TRUE,"Acquisition Analysis";#N/A,#N/A,TRUE,"Pro Forma";#N/A,#N/A,TRUE,"Sensitivity";#N/A,#N/A,TRUE,"Inputs"}</definedName>
    <definedName name="ewrwerwe" localSheetId="18" hidden="1">{#N/A,#N/A,FALSE,"Cover";#N/A,#N/A,FALSE,"Contents-Pg1";#N/A,#N/A,FALSE,"High-Com-pg2";#N/A,#N/A,FALSE,"1 Full";#N/A,#N/A,FALSE,"1chts";#N/A,#N/A,FALSE,"Table 2";#N/A,#N/A,FALSE,"3New Iss";#N/A,#N/A,FALSE,"4Money raised";#N/A,#N/A,FALSE,"5Aim";#N/A,#N/A,FALSE,"AiM charts";#N/A,#N/A,FALSE,"6FT Smll";#N/A,#N/A,FALSE,"11SEATS";#N/A,#N/A,FALSE,"12Notes"}</definedName>
    <definedName name="ewrwerwe" hidden="1">{#N/A,#N/A,FALSE,"Cover";#N/A,#N/A,FALSE,"Contents-Pg1";#N/A,#N/A,FALSE,"High-Com-pg2";#N/A,#N/A,FALSE,"1 Full";#N/A,#N/A,FALSE,"1chts";#N/A,#N/A,FALSE,"Table 2";#N/A,#N/A,FALSE,"3New Iss";#N/A,#N/A,FALSE,"4Money raised";#N/A,#N/A,FALSE,"5Aim";#N/A,#N/A,FALSE,"AiM charts";#N/A,#N/A,FALSE,"6FT Smll";#N/A,#N/A,FALSE,"11SEATS";#N/A,#N/A,FALSE,"12Notes"}</definedName>
    <definedName name="ewrwerwer2" localSheetId="18" hidden="1">{#N/A,#N/A,FALSE,"Cover";#N/A,#N/A,FALSE,"Contents-Pg1";#N/A,#N/A,FALSE,"High-Com-pg2";#N/A,#N/A,FALSE,"1 Full";#N/A,#N/A,FALSE,"1chts";#N/A,#N/A,FALSE,"Table 2";#N/A,#N/A,FALSE,"3New Iss";#N/A,#N/A,FALSE,"4Money raised";#N/A,#N/A,FALSE,"5Aim";#N/A,#N/A,FALSE,"AiM charts";#N/A,#N/A,FALSE,"6FT Smll";#N/A,#N/A,FALSE,"11SEATS";#N/A,#N/A,FALSE,"12Notes"}</definedName>
    <definedName name="ewrwerwer2" hidden="1">{#N/A,#N/A,FALSE,"Cover";#N/A,#N/A,FALSE,"Contents-Pg1";#N/A,#N/A,FALSE,"High-Com-pg2";#N/A,#N/A,FALSE,"1 Full";#N/A,#N/A,FALSE,"1chts";#N/A,#N/A,FALSE,"Table 2";#N/A,#N/A,FALSE,"3New Iss";#N/A,#N/A,FALSE,"4Money raised";#N/A,#N/A,FALSE,"5Aim";#N/A,#N/A,FALSE,"AiM charts";#N/A,#N/A,FALSE,"6FT Smll";#N/A,#N/A,FALSE,"11SEATS";#N/A,#N/A,FALSE,"12Notes"}</definedName>
    <definedName name="ewsör" localSheetId="18" hidden="1">{"standalone1",#N/A,FALSE,"DCFBase";"standalone2",#N/A,FALSE,"DCFBase"}</definedName>
    <definedName name="ewsör" hidden="1">{"standalone1",#N/A,FALSE,"DCFBase";"standalone2",#N/A,FALSE,"DCFBase"}</definedName>
    <definedName name="fasdfasdfc" localSheetId="18" hidden="1">{"Print Top",#N/A,FALSE,"Europe Model";"Print Bottom",#N/A,FALSE,"Europe Model"}</definedName>
    <definedName name="fasdfasdfc" hidden="1">{"Print Top",#N/A,FALSE,"Europe Model";"Print Bottom",#N/A,FALSE,"Europe Model"}</definedName>
    <definedName name="FD" localSheetId="18" hidden="1">{"IS w Ratios",#N/A,FALSE,"Europe";"PF CF Europe",#N/A,FALSE,"Europe";"DCF Eur Matrix",#N/A,FALSE,"Europe"}</definedName>
    <definedName name="FD" hidden="1">{"IS w Ratios",#N/A,FALSE,"Europe";"PF CF Europe",#N/A,FALSE,"Europe";"DCF Eur Matrix",#N/A,FALSE,"Europe"}</definedName>
    <definedName name="fddfd" localSheetId="18" hidden="1">{#N/A,#N/A,FALSE,"CreditStat";#N/A,#N/A,FALSE,"SPbrkup";#N/A,#N/A,FALSE,"MerSPsyn";#N/A,#N/A,FALSE,"MerSPwKCsyn";#N/A,#N/A,FALSE,"MerSPwKCsyn (2)";#N/A,#N/A,FALSE,"CreditStat (2)"}</definedName>
    <definedName name="fddfd" hidden="1">{#N/A,#N/A,FALSE,"CreditStat";#N/A,#N/A,FALSE,"SPbrkup";#N/A,#N/A,FALSE,"MerSPsyn";#N/A,#N/A,FALSE,"MerSPwKCsyn";#N/A,#N/A,FALSE,"MerSPwKCsyn (2)";#N/A,#N/A,FALSE,"CreditStat (2)"}</definedName>
    <definedName name="fdefeawfd" localSheetId="18" hidden="1">{#N/A,#N/A,FALSE,"Cover";#N/A,#N/A,FALSE,"Contents-Pg1";#N/A,#N/A,FALSE,"High-Com-pg2";#N/A,#N/A,FALSE,"1 Full";#N/A,#N/A,FALSE,"1chts";#N/A,#N/A,FALSE,"Table 2";#N/A,#N/A,FALSE,"3New Iss";#N/A,#N/A,FALSE,"4Money raised";#N/A,#N/A,FALSE,"5Aim";#N/A,#N/A,FALSE,"AiM charts";#N/A,#N/A,FALSE,"6FT Smll";#N/A,#N/A,FALSE,"11SEATS";#N/A,#N/A,FALSE,"12Notes"}</definedName>
    <definedName name="fdefeawfd" hidden="1">{#N/A,#N/A,FALSE,"Cover";#N/A,#N/A,FALSE,"Contents-Pg1";#N/A,#N/A,FALSE,"High-Com-pg2";#N/A,#N/A,FALSE,"1 Full";#N/A,#N/A,FALSE,"1chts";#N/A,#N/A,FALSE,"Table 2";#N/A,#N/A,FALSE,"3New Iss";#N/A,#N/A,FALSE,"4Money raised";#N/A,#N/A,FALSE,"5Aim";#N/A,#N/A,FALSE,"AiM charts";#N/A,#N/A,FALSE,"6FT Smll";#N/A,#N/A,FALSE,"11SEATS";#N/A,#N/A,FALSE,"12Notes"}</definedName>
    <definedName name="fdfsdfsf" localSheetId="18" hidden="1">{#N/A,#N/A,FALSE,"Cover";#N/A,#N/A,FALSE,"Contents-Pg1";#N/A,#N/A,FALSE,"High-Com-pg2";#N/A,#N/A,FALSE,"1 Full";#N/A,#N/A,FALSE,"1chts";#N/A,#N/A,FALSE,"Table 2";#N/A,#N/A,FALSE,"3New Iss";#N/A,#N/A,FALSE,"4Money raised";#N/A,#N/A,FALSE,"5Aim";#N/A,#N/A,FALSE,"AiM charts";#N/A,#N/A,FALSE,"6FT Smll";#N/A,#N/A,FALSE,"11SEATS";#N/A,#N/A,FALSE,"12Notes"}</definedName>
    <definedName name="fdfsdfsf" hidden="1">{#N/A,#N/A,FALSE,"Cover";#N/A,#N/A,FALSE,"Contents-Pg1";#N/A,#N/A,FALSE,"High-Com-pg2";#N/A,#N/A,FALSE,"1 Full";#N/A,#N/A,FALSE,"1chts";#N/A,#N/A,FALSE,"Table 2";#N/A,#N/A,FALSE,"3New Iss";#N/A,#N/A,FALSE,"4Money raised";#N/A,#N/A,FALSE,"5Aim";#N/A,#N/A,FALSE,"AiM charts";#N/A,#N/A,FALSE,"6FT Smll";#N/A,#N/A,FALSE,"11SEATS";#N/A,#N/A,FALSE,"12Notes"}</definedName>
    <definedName name="fdghdfghfg" localSheetId="0" hidden="1">{#N/A,#N/A,FALSE,"Sheet1";#N/A,#N/A,FALSE,"Sheet2";#N/A,#N/A,FALSE,"Sheet3";#N/A,#N/A,FALSE,"Sheet9";#N/A,#N/A,FALSE,"Sheet4";#N/A,#N/A,FALSE,"Sheet5";#N/A,#N/A,FALSE,"Sheet6";#N/A,#N/A,FALSE,"Sheet7";#N/A,#N/A,FALSE,"Sheet8";#N/A,#N/A,FALSE,"Sheet10";#N/A,#N/A,FALSE,"Sheet11";#N/A,#N/A,FALSE,"Sheet12";#N/A,#N/A,FALSE,"Sheet17";#N/A,#N/A,FALSE,"Sheet16"}</definedName>
    <definedName name="fdghdfghfg" localSheetId="1" hidden="1">{#N/A,#N/A,FALSE,"Sheet1";#N/A,#N/A,FALSE,"Sheet2";#N/A,#N/A,FALSE,"Sheet3";#N/A,#N/A,FALSE,"Sheet9";#N/A,#N/A,FALSE,"Sheet4";#N/A,#N/A,FALSE,"Sheet5";#N/A,#N/A,FALSE,"Sheet6";#N/A,#N/A,FALSE,"Sheet7";#N/A,#N/A,FALSE,"Sheet8";#N/A,#N/A,FALSE,"Sheet10";#N/A,#N/A,FALSE,"Sheet11";#N/A,#N/A,FALSE,"Sheet12";#N/A,#N/A,FALSE,"Sheet17";#N/A,#N/A,FALSE,"Sheet16"}</definedName>
    <definedName name="fdghdfghfg" localSheetId="6" hidden="1">{#N/A,#N/A,FALSE,"Sheet1";#N/A,#N/A,FALSE,"Sheet2";#N/A,#N/A,FALSE,"Sheet3";#N/A,#N/A,FALSE,"Sheet9";#N/A,#N/A,FALSE,"Sheet4";#N/A,#N/A,FALSE,"Sheet5";#N/A,#N/A,FALSE,"Sheet6";#N/A,#N/A,FALSE,"Sheet7";#N/A,#N/A,FALSE,"Sheet8";#N/A,#N/A,FALSE,"Sheet10";#N/A,#N/A,FALSE,"Sheet11";#N/A,#N/A,FALSE,"Sheet12";#N/A,#N/A,FALSE,"Sheet17";#N/A,#N/A,FALSE,"Sheet16"}</definedName>
    <definedName name="fdghdfghfg" localSheetId="10" hidden="1">{#N/A,#N/A,FALSE,"Sheet1";#N/A,#N/A,FALSE,"Sheet2";#N/A,#N/A,FALSE,"Sheet3";#N/A,#N/A,FALSE,"Sheet9";#N/A,#N/A,FALSE,"Sheet4";#N/A,#N/A,FALSE,"Sheet5";#N/A,#N/A,FALSE,"Sheet6";#N/A,#N/A,FALSE,"Sheet7";#N/A,#N/A,FALSE,"Sheet8";#N/A,#N/A,FALSE,"Sheet10";#N/A,#N/A,FALSE,"Sheet11";#N/A,#N/A,FALSE,"Sheet12";#N/A,#N/A,FALSE,"Sheet17";#N/A,#N/A,FALSE,"Sheet16"}</definedName>
    <definedName name="fdghdfghfg" localSheetId="12" hidden="1">{#N/A,#N/A,FALSE,"Sheet1";#N/A,#N/A,FALSE,"Sheet2";#N/A,#N/A,FALSE,"Sheet3";#N/A,#N/A,FALSE,"Sheet9";#N/A,#N/A,FALSE,"Sheet4";#N/A,#N/A,FALSE,"Sheet5";#N/A,#N/A,FALSE,"Sheet6";#N/A,#N/A,FALSE,"Sheet7";#N/A,#N/A,FALSE,"Sheet8";#N/A,#N/A,FALSE,"Sheet10";#N/A,#N/A,FALSE,"Sheet11";#N/A,#N/A,FALSE,"Sheet12";#N/A,#N/A,FALSE,"Sheet17";#N/A,#N/A,FALSE,"Sheet16"}</definedName>
    <definedName name="fdghdfghfg" localSheetId="14" hidden="1">{#N/A,#N/A,FALSE,"Sheet1";#N/A,#N/A,FALSE,"Sheet2";#N/A,#N/A,FALSE,"Sheet3";#N/A,#N/A,FALSE,"Sheet9";#N/A,#N/A,FALSE,"Sheet4";#N/A,#N/A,FALSE,"Sheet5";#N/A,#N/A,FALSE,"Sheet6";#N/A,#N/A,FALSE,"Sheet7";#N/A,#N/A,FALSE,"Sheet8";#N/A,#N/A,FALSE,"Sheet10";#N/A,#N/A,FALSE,"Sheet11";#N/A,#N/A,FALSE,"Sheet12";#N/A,#N/A,FALSE,"Sheet17";#N/A,#N/A,FALSE,"Sheet16"}</definedName>
    <definedName name="fdghdfghfg" localSheetId="16" hidden="1">{#N/A,#N/A,FALSE,"Sheet1";#N/A,#N/A,FALSE,"Sheet2";#N/A,#N/A,FALSE,"Sheet3";#N/A,#N/A,FALSE,"Sheet9";#N/A,#N/A,FALSE,"Sheet4";#N/A,#N/A,FALSE,"Sheet5";#N/A,#N/A,FALSE,"Sheet6";#N/A,#N/A,FALSE,"Sheet7";#N/A,#N/A,FALSE,"Sheet8";#N/A,#N/A,FALSE,"Sheet10";#N/A,#N/A,FALSE,"Sheet11";#N/A,#N/A,FALSE,"Sheet12";#N/A,#N/A,FALSE,"Sheet17";#N/A,#N/A,FALSE,"Sheet16"}</definedName>
    <definedName name="fdghdfghfg" localSheetId="18" hidden="1">{#N/A,#N/A,FALSE,"Sheet1";#N/A,#N/A,FALSE,"Sheet2";#N/A,#N/A,FALSE,"Sheet3";#N/A,#N/A,FALSE,"Sheet9";#N/A,#N/A,FALSE,"Sheet4";#N/A,#N/A,FALSE,"Sheet5";#N/A,#N/A,FALSE,"Sheet6";#N/A,#N/A,FALSE,"Sheet7";#N/A,#N/A,FALSE,"Sheet8";#N/A,#N/A,FALSE,"Sheet10";#N/A,#N/A,FALSE,"Sheet11";#N/A,#N/A,FALSE,"Sheet12";#N/A,#N/A,FALSE,"Sheet17";#N/A,#N/A,FALSE,"Sheet16"}</definedName>
    <definedName name="fdghdfghfg" localSheetId="38" hidden="1">{#N/A,#N/A,FALSE,"Sheet1";#N/A,#N/A,FALSE,"Sheet2";#N/A,#N/A,FALSE,"Sheet3";#N/A,#N/A,FALSE,"Sheet9";#N/A,#N/A,FALSE,"Sheet4";#N/A,#N/A,FALSE,"Sheet5";#N/A,#N/A,FALSE,"Sheet6";#N/A,#N/A,FALSE,"Sheet7";#N/A,#N/A,FALSE,"Sheet8";#N/A,#N/A,FALSE,"Sheet10";#N/A,#N/A,FALSE,"Sheet11";#N/A,#N/A,FALSE,"Sheet12";#N/A,#N/A,FALSE,"Sheet17";#N/A,#N/A,FALSE,"Sheet16"}</definedName>
    <definedName name="fdghdfghfg" localSheetId="39" hidden="1">{#N/A,#N/A,FALSE,"Sheet1";#N/A,#N/A,FALSE,"Sheet2";#N/A,#N/A,FALSE,"Sheet3";#N/A,#N/A,FALSE,"Sheet9";#N/A,#N/A,FALSE,"Sheet4";#N/A,#N/A,FALSE,"Sheet5";#N/A,#N/A,FALSE,"Sheet6";#N/A,#N/A,FALSE,"Sheet7";#N/A,#N/A,FALSE,"Sheet8";#N/A,#N/A,FALSE,"Sheet10";#N/A,#N/A,FALSE,"Sheet11";#N/A,#N/A,FALSE,"Sheet12";#N/A,#N/A,FALSE,"Sheet17";#N/A,#N/A,FALSE,"Sheet16"}</definedName>
    <definedName name="fdghdfghfg" localSheetId="20" hidden="1">{#N/A,#N/A,FALSE,"Sheet1";#N/A,#N/A,FALSE,"Sheet2";#N/A,#N/A,FALSE,"Sheet3";#N/A,#N/A,FALSE,"Sheet9";#N/A,#N/A,FALSE,"Sheet4";#N/A,#N/A,FALSE,"Sheet5";#N/A,#N/A,FALSE,"Sheet6";#N/A,#N/A,FALSE,"Sheet7";#N/A,#N/A,FALSE,"Sheet8";#N/A,#N/A,FALSE,"Sheet10";#N/A,#N/A,FALSE,"Sheet11";#N/A,#N/A,FALSE,"Sheet12";#N/A,#N/A,FALSE,"Sheet17";#N/A,#N/A,FALSE,"Sheet16"}</definedName>
    <definedName name="fdghdfghfg" localSheetId="48" hidden="1">{#N/A,#N/A,FALSE,"Sheet1";#N/A,#N/A,FALSE,"Sheet2";#N/A,#N/A,FALSE,"Sheet3";#N/A,#N/A,FALSE,"Sheet9";#N/A,#N/A,FALSE,"Sheet4";#N/A,#N/A,FALSE,"Sheet5";#N/A,#N/A,FALSE,"Sheet6";#N/A,#N/A,FALSE,"Sheet7";#N/A,#N/A,FALSE,"Sheet8";#N/A,#N/A,FALSE,"Sheet10";#N/A,#N/A,FALSE,"Sheet11";#N/A,#N/A,FALSE,"Sheet12";#N/A,#N/A,FALSE,"Sheet17";#N/A,#N/A,FALSE,"Sheet16"}</definedName>
    <definedName name="fdghdfghfg" hidden="1">{#N/A,#N/A,FALSE,"Sheet1";#N/A,#N/A,FALSE,"Sheet2";#N/A,#N/A,FALSE,"Sheet3";#N/A,#N/A,FALSE,"Sheet9";#N/A,#N/A,FALSE,"Sheet4";#N/A,#N/A,FALSE,"Sheet5";#N/A,#N/A,FALSE,"Sheet6";#N/A,#N/A,FALSE,"Sheet7";#N/A,#N/A,FALSE,"Sheet8";#N/A,#N/A,FALSE,"Sheet10";#N/A,#N/A,FALSE,"Sheet11";#N/A,#N/A,FALSE,"Sheet12";#N/A,#N/A,FALSE,"Sheet17";#N/A,#N/A,FALSE,"Sheet16"}</definedName>
    <definedName name="fdjgj" localSheetId="18" hidden="1">{"a",#N/A,FALSE,"LBO - 100%, Sell C,CT 98......";"aa",#N/A,FALSE,"LBO - 100%, Sell C,CT 98......";"aaa",#N/A,FALSE,"LBO - 100%, Sell C,CT 98......";"aaaa",#N/A,FALSE,"LBO - 100%, Sell C,CT 98......";"aaaaa",#N/A,FALSE,"LBO - 100%, Sell C,CT 98......";"aaaaaa",#N/A,FALSE,"LBO - 100%, Sell C,CT 98......"}</definedName>
    <definedName name="fdjgj" hidden="1">{"a",#N/A,FALSE,"LBO - 100%, Sell C,CT 98......";"aa",#N/A,FALSE,"LBO - 100%, Sell C,CT 98......";"aaa",#N/A,FALSE,"LBO - 100%, Sell C,CT 98......";"aaaa",#N/A,FALSE,"LBO - 100%, Sell C,CT 98......";"aaaaa",#N/A,FALSE,"LBO - 100%, Sell C,CT 98......";"aaaaaa",#N/A,FALSE,"LBO - 100%, Sell C,CT 98......"}</definedName>
    <definedName name="fdjtyj" localSheetId="0" hidden="1">{#N/A,#N/A,FALSE,"Sheet1";#N/A,#N/A,FALSE,"Sheet2";#N/A,#N/A,FALSE,"Sheet3";#N/A,#N/A,FALSE,"Sheet9";#N/A,#N/A,FALSE,"Sheet4";#N/A,#N/A,FALSE,"Sheet5";#N/A,#N/A,FALSE,"Sheet6";#N/A,#N/A,FALSE,"Sheet7";#N/A,#N/A,FALSE,"Sheet8";#N/A,#N/A,FALSE,"Sheet10";#N/A,#N/A,FALSE,"Sheet11";#N/A,#N/A,FALSE,"Sheet12";#N/A,#N/A,FALSE,"Sheet17";#N/A,#N/A,FALSE,"Sheet16"}</definedName>
    <definedName name="fdjtyj" localSheetId="1" hidden="1">{#N/A,#N/A,FALSE,"Sheet1";#N/A,#N/A,FALSE,"Sheet2";#N/A,#N/A,FALSE,"Sheet3";#N/A,#N/A,FALSE,"Sheet9";#N/A,#N/A,FALSE,"Sheet4";#N/A,#N/A,FALSE,"Sheet5";#N/A,#N/A,FALSE,"Sheet6";#N/A,#N/A,FALSE,"Sheet7";#N/A,#N/A,FALSE,"Sheet8";#N/A,#N/A,FALSE,"Sheet10";#N/A,#N/A,FALSE,"Sheet11";#N/A,#N/A,FALSE,"Sheet12";#N/A,#N/A,FALSE,"Sheet17";#N/A,#N/A,FALSE,"Sheet16"}</definedName>
    <definedName name="fdjtyj" localSheetId="6" hidden="1">{#N/A,#N/A,FALSE,"Sheet1";#N/A,#N/A,FALSE,"Sheet2";#N/A,#N/A,FALSE,"Sheet3";#N/A,#N/A,FALSE,"Sheet9";#N/A,#N/A,FALSE,"Sheet4";#N/A,#N/A,FALSE,"Sheet5";#N/A,#N/A,FALSE,"Sheet6";#N/A,#N/A,FALSE,"Sheet7";#N/A,#N/A,FALSE,"Sheet8";#N/A,#N/A,FALSE,"Sheet10";#N/A,#N/A,FALSE,"Sheet11";#N/A,#N/A,FALSE,"Sheet12";#N/A,#N/A,FALSE,"Sheet17";#N/A,#N/A,FALSE,"Sheet16"}</definedName>
    <definedName name="fdjtyj" localSheetId="10" hidden="1">{#N/A,#N/A,FALSE,"Sheet1";#N/A,#N/A,FALSE,"Sheet2";#N/A,#N/A,FALSE,"Sheet3";#N/A,#N/A,FALSE,"Sheet9";#N/A,#N/A,FALSE,"Sheet4";#N/A,#N/A,FALSE,"Sheet5";#N/A,#N/A,FALSE,"Sheet6";#N/A,#N/A,FALSE,"Sheet7";#N/A,#N/A,FALSE,"Sheet8";#N/A,#N/A,FALSE,"Sheet10";#N/A,#N/A,FALSE,"Sheet11";#N/A,#N/A,FALSE,"Sheet12";#N/A,#N/A,FALSE,"Sheet17";#N/A,#N/A,FALSE,"Sheet16"}</definedName>
    <definedName name="fdjtyj" localSheetId="12" hidden="1">{#N/A,#N/A,FALSE,"Sheet1";#N/A,#N/A,FALSE,"Sheet2";#N/A,#N/A,FALSE,"Sheet3";#N/A,#N/A,FALSE,"Sheet9";#N/A,#N/A,FALSE,"Sheet4";#N/A,#N/A,FALSE,"Sheet5";#N/A,#N/A,FALSE,"Sheet6";#N/A,#N/A,FALSE,"Sheet7";#N/A,#N/A,FALSE,"Sheet8";#N/A,#N/A,FALSE,"Sheet10";#N/A,#N/A,FALSE,"Sheet11";#N/A,#N/A,FALSE,"Sheet12";#N/A,#N/A,FALSE,"Sheet17";#N/A,#N/A,FALSE,"Sheet16"}</definedName>
    <definedName name="fdjtyj" localSheetId="14" hidden="1">{#N/A,#N/A,FALSE,"Sheet1";#N/A,#N/A,FALSE,"Sheet2";#N/A,#N/A,FALSE,"Sheet3";#N/A,#N/A,FALSE,"Sheet9";#N/A,#N/A,FALSE,"Sheet4";#N/A,#N/A,FALSE,"Sheet5";#N/A,#N/A,FALSE,"Sheet6";#N/A,#N/A,FALSE,"Sheet7";#N/A,#N/A,FALSE,"Sheet8";#N/A,#N/A,FALSE,"Sheet10";#N/A,#N/A,FALSE,"Sheet11";#N/A,#N/A,FALSE,"Sheet12";#N/A,#N/A,FALSE,"Sheet17";#N/A,#N/A,FALSE,"Sheet16"}</definedName>
    <definedName name="fdjtyj" localSheetId="16" hidden="1">{#N/A,#N/A,FALSE,"Sheet1";#N/A,#N/A,FALSE,"Sheet2";#N/A,#N/A,FALSE,"Sheet3";#N/A,#N/A,FALSE,"Sheet9";#N/A,#N/A,FALSE,"Sheet4";#N/A,#N/A,FALSE,"Sheet5";#N/A,#N/A,FALSE,"Sheet6";#N/A,#N/A,FALSE,"Sheet7";#N/A,#N/A,FALSE,"Sheet8";#N/A,#N/A,FALSE,"Sheet10";#N/A,#N/A,FALSE,"Sheet11";#N/A,#N/A,FALSE,"Sheet12";#N/A,#N/A,FALSE,"Sheet17";#N/A,#N/A,FALSE,"Sheet16"}</definedName>
    <definedName name="fdjtyj" localSheetId="18" hidden="1">{#N/A,#N/A,FALSE,"Sheet1";#N/A,#N/A,FALSE,"Sheet2";#N/A,#N/A,FALSE,"Sheet3";#N/A,#N/A,FALSE,"Sheet9";#N/A,#N/A,FALSE,"Sheet4";#N/A,#N/A,FALSE,"Sheet5";#N/A,#N/A,FALSE,"Sheet6";#N/A,#N/A,FALSE,"Sheet7";#N/A,#N/A,FALSE,"Sheet8";#N/A,#N/A,FALSE,"Sheet10";#N/A,#N/A,FALSE,"Sheet11";#N/A,#N/A,FALSE,"Sheet12";#N/A,#N/A,FALSE,"Sheet17";#N/A,#N/A,FALSE,"Sheet16"}</definedName>
    <definedName name="fdjtyj" localSheetId="38" hidden="1">{#N/A,#N/A,FALSE,"Sheet1";#N/A,#N/A,FALSE,"Sheet2";#N/A,#N/A,FALSE,"Sheet3";#N/A,#N/A,FALSE,"Sheet9";#N/A,#N/A,FALSE,"Sheet4";#N/A,#N/A,FALSE,"Sheet5";#N/A,#N/A,FALSE,"Sheet6";#N/A,#N/A,FALSE,"Sheet7";#N/A,#N/A,FALSE,"Sheet8";#N/A,#N/A,FALSE,"Sheet10";#N/A,#N/A,FALSE,"Sheet11";#N/A,#N/A,FALSE,"Sheet12";#N/A,#N/A,FALSE,"Sheet17";#N/A,#N/A,FALSE,"Sheet16"}</definedName>
    <definedName name="fdjtyj" localSheetId="39" hidden="1">{#N/A,#N/A,FALSE,"Sheet1";#N/A,#N/A,FALSE,"Sheet2";#N/A,#N/A,FALSE,"Sheet3";#N/A,#N/A,FALSE,"Sheet9";#N/A,#N/A,FALSE,"Sheet4";#N/A,#N/A,FALSE,"Sheet5";#N/A,#N/A,FALSE,"Sheet6";#N/A,#N/A,FALSE,"Sheet7";#N/A,#N/A,FALSE,"Sheet8";#N/A,#N/A,FALSE,"Sheet10";#N/A,#N/A,FALSE,"Sheet11";#N/A,#N/A,FALSE,"Sheet12";#N/A,#N/A,FALSE,"Sheet17";#N/A,#N/A,FALSE,"Sheet16"}</definedName>
    <definedName name="fdjtyj" localSheetId="20" hidden="1">{#N/A,#N/A,FALSE,"Sheet1";#N/A,#N/A,FALSE,"Sheet2";#N/A,#N/A,FALSE,"Sheet3";#N/A,#N/A,FALSE,"Sheet9";#N/A,#N/A,FALSE,"Sheet4";#N/A,#N/A,FALSE,"Sheet5";#N/A,#N/A,FALSE,"Sheet6";#N/A,#N/A,FALSE,"Sheet7";#N/A,#N/A,FALSE,"Sheet8";#N/A,#N/A,FALSE,"Sheet10";#N/A,#N/A,FALSE,"Sheet11";#N/A,#N/A,FALSE,"Sheet12";#N/A,#N/A,FALSE,"Sheet17";#N/A,#N/A,FALSE,"Sheet16"}</definedName>
    <definedName name="fdjtyj" localSheetId="48" hidden="1">{#N/A,#N/A,FALSE,"Sheet1";#N/A,#N/A,FALSE,"Sheet2";#N/A,#N/A,FALSE,"Sheet3";#N/A,#N/A,FALSE,"Sheet9";#N/A,#N/A,FALSE,"Sheet4";#N/A,#N/A,FALSE,"Sheet5";#N/A,#N/A,FALSE,"Sheet6";#N/A,#N/A,FALSE,"Sheet7";#N/A,#N/A,FALSE,"Sheet8";#N/A,#N/A,FALSE,"Sheet10";#N/A,#N/A,FALSE,"Sheet11";#N/A,#N/A,FALSE,"Sheet12";#N/A,#N/A,FALSE,"Sheet17";#N/A,#N/A,FALSE,"Sheet16"}</definedName>
    <definedName name="fdjtyj" hidden="1">{#N/A,#N/A,FALSE,"Sheet1";#N/A,#N/A,FALSE,"Sheet2";#N/A,#N/A,FALSE,"Sheet3";#N/A,#N/A,FALSE,"Sheet9";#N/A,#N/A,FALSE,"Sheet4";#N/A,#N/A,FALSE,"Sheet5";#N/A,#N/A,FALSE,"Sheet6";#N/A,#N/A,FALSE,"Sheet7";#N/A,#N/A,FALSE,"Sheet8";#N/A,#N/A,FALSE,"Sheet10";#N/A,#N/A,FALSE,"Sheet11";#N/A,#N/A,FALSE,"Sheet12";#N/A,#N/A,FALSE,"Sheet17";#N/A,#N/A,FALSE,"Sheet16"}</definedName>
    <definedName name="fdsfa"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fdsfa" hidden="1">{#N/A,#N/A,FALSE,"Group_Results";#N/A,#N/A,FALSE,"Basis";#N/A,#N/A,FALSE,"Total_Results";#N/A,#N/A,FALSE,"IFA_Results";#N/A,#N/A,FALSE,"Adviser_Results";#N/A,#N/A,FALSE,"ASLD_Results";#N/A,#N/A,FALSE,"Key_Results";#N/A,#N/A,FALSE,"SLI_Results";#N/A,#N/A,FALSE,"Partner_Results";#N/A,#N/A,FALSE,"Other_Results";#N/A,#N/A,FALSE,"Product_Results"}</definedName>
    <definedName name="fdsfsd" localSheetId="18" hidden="1">{#N/A,#N/A,FALSE,"Cover";#N/A,#N/A,FALSE,"Contents-Pg1";#N/A,#N/A,FALSE,"High-Com-pg2";#N/A,#N/A,FALSE,"1 Full";#N/A,#N/A,FALSE,"1chts";#N/A,#N/A,FALSE,"Table 2";#N/A,#N/A,FALSE,"3New Iss";#N/A,#N/A,FALSE,"4Money raised";#N/A,#N/A,FALSE,"5Aim";#N/A,#N/A,FALSE,"AiM charts";#N/A,#N/A,FALSE,"6FT Smll";#N/A,#N/A,FALSE,"11SEATS";#N/A,#N/A,FALSE,"12Notes"}</definedName>
    <definedName name="fdsfsd" hidden="1">{#N/A,#N/A,FALSE,"Cover";#N/A,#N/A,FALSE,"Contents-Pg1";#N/A,#N/A,FALSE,"High-Com-pg2";#N/A,#N/A,FALSE,"1 Full";#N/A,#N/A,FALSE,"1chts";#N/A,#N/A,FALSE,"Table 2";#N/A,#N/A,FALSE,"3New Iss";#N/A,#N/A,FALSE,"4Money raised";#N/A,#N/A,FALSE,"5Aim";#N/A,#N/A,FALSE,"AiM charts";#N/A,#N/A,FALSE,"6FT Smll";#N/A,#N/A,FALSE,"11SEATS";#N/A,#N/A,FALSE,"12Notes"}</definedName>
    <definedName name="fdwfd" localSheetId="18" hidden="1">{"standalone1",#N/A,FALSE,"DCFBase";"standalone2",#N/A,FALSE,"DCFBase"}</definedName>
    <definedName name="fdwfd" hidden="1">{"standalone1",#N/A,FALSE,"DCFBase";"standalone2",#N/A,FALSE,"DCFBase"}</definedName>
    <definedName name="fe"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localSheetId="18" hidden="1">{"sweden",#N/A,FALSE,"Sweden";"germany",#N/A,FALSE,"Germany";"portugal",#N/A,FALSE,"Portugal";"belgium",#N/A,FALSE,"Belgium";"japan",#N/A,FALSE,"Japan ";"italy",#N/A,FALSE,"Italy";"spain",#N/A,FALSE,"Spain";"korea",#N/A,FALSE,"Korea"}</definedName>
    <definedName name="ff" hidden="1">{"sweden",#N/A,FALSE,"Sweden";"germany",#N/A,FALSE,"Germany";"portugal",#N/A,FALSE,"Portugal";"belgium",#N/A,FALSE,"Belgium";"japan",#N/A,FALSE,"Japan ";"italy",#N/A,FALSE,"Italy";"spain",#N/A,FALSE,"Spain";"korea",#N/A,FALSE,"Korea"}</definedName>
    <definedName name="fff" localSheetId="18" hidden="1">{"Assumptions1",#N/A,FALSE,"Assumptions";"MergerPlans1","20yearamort",FALSE,"MergerPlans";"MergerPlans1","40yearamort",FALSE,"MergerPlans";"MergerPlans2",#N/A,FALSE,"MergerPlans";"inputs",#N/A,FALSE,"MergerPlans"}</definedName>
    <definedName name="fff" hidden="1">{"Assumptions1",#N/A,FALSE,"Assumptions";"MergerPlans1","20yearamort",FALSE,"MergerPlans";"MergerPlans1","40yearamort",FALSE,"MergerPlans";"MergerPlans2",#N/A,FALSE,"MergerPlans";"inputs",#N/A,FALSE,"MergerPlans"}</definedName>
    <definedName name="ffffff" localSheetId="18" hidden="1">{"budget992000 capex",#N/A,FALSE,"Celtel alternative 6"}</definedName>
    <definedName name="ffffff" hidden="1">{"budget992000 capex",#N/A,FALSE,"Celtel alternative 6"}</definedName>
    <definedName name="fgfgf" localSheetId="18" hidden="1">{"subs",#N/A,FALSE,"database ";"proportional",#N/A,FALSE,"database "}</definedName>
    <definedName name="fgfgf" hidden="1">{"subs",#N/A,FALSE,"database ";"proportional",#N/A,FALSE,"database "}</definedName>
    <definedName name="fggfh" localSheetId="18" hidden="1">{#N/A,#N/A,TRUE,"Cover Page";#N/A,#N/A,TRUE,"Summary";#N/A,#N/A,TRUE,"Acquisition Analysis";#N/A,#N/A,TRUE,"Acquiror Financials";#N/A,#N/A,TRUE,"Target Financials";#N/A,#N/A,TRUE,"Pro Forma";#N/A,#N/A,TRUE,"Shares";#N/A,#N/A,TRUE,"ESOP Recon";#N/A,#N/A,TRUE,"IRR";#N/A,#N/A,TRUE,"Sensitivity";#N/A,#N/A,TRUE,"Inputs"}</definedName>
    <definedName name="fggfh" hidden="1">{#N/A,#N/A,TRUE,"Cover Page";#N/A,#N/A,TRUE,"Summary";#N/A,#N/A,TRUE,"Acquisition Analysis";#N/A,#N/A,TRUE,"Acquiror Financials";#N/A,#N/A,TRUE,"Target Financials";#N/A,#N/A,TRUE,"Pro Forma";#N/A,#N/A,TRUE,"Shares";#N/A,#N/A,TRUE,"ESOP Recon";#N/A,#N/A,TRUE,"IRR";#N/A,#N/A,TRUE,"Sensitivity";#N/A,#N/A,TRUE,"Inputs"}</definedName>
    <definedName name="fgh" localSheetId="18" hidden="1">{#N/A,#N/A,FALSE,"ORIX CSC"}</definedName>
    <definedName name="fgh" hidden="1">{#N/A,#N/A,FALSE,"ORIX CSC"}</definedName>
    <definedName name="fghdfhgd" localSheetId="0" hidden="1">#REF!</definedName>
    <definedName name="fghdfhgd" localSheetId="1" hidden="1">#REF!</definedName>
    <definedName name="fghdfhgd" localSheetId="10" hidden="1">#REF!</definedName>
    <definedName name="fghdfhgd" localSheetId="12" hidden="1">#REF!</definedName>
    <definedName name="fghdfhgd" localSheetId="14" hidden="1">#REF!</definedName>
    <definedName name="fghdfhgd" localSheetId="16" hidden="1">#REF!</definedName>
    <definedName name="fghdfhgd" localSheetId="18" hidden="1">#REF!</definedName>
    <definedName name="fghdfhgd" localSheetId="48" hidden="1">#REF!</definedName>
    <definedName name="fghdfhgd" hidden="1">#REF!</definedName>
    <definedName name="Fig" localSheetId="18" hidden="1">{"det (May)",#N/A,FALSE,"June";"sum (MAY YTD)",#N/A,FALSE,"June YTD"}</definedName>
    <definedName name="Fig" hidden="1">{"det (May)",#N/A,FALSE,"June";"sum (MAY YTD)",#N/A,FALSE,"June YTD"}</definedName>
    <definedName name="finance" localSheetId="18" hidden="1">{"standalone1",#N/A,FALSE,"DCFBase";"standalone2",#N/A,FALSE,"DCFBase"}</definedName>
    <definedName name="finance" hidden="1">{"standalone1",#N/A,FALSE,"DCFBase";"standalone2",#N/A,FALSE,"DCFBase"}</definedName>
    <definedName name="finans" localSheetId="18" hidden="1">{#N/A,#N/A,FALSE,"Antony Financials";#N/A,#N/A,FALSE,"Cowboy Financials";#N/A,#N/A,FALSE,"Combined";#N/A,#N/A,FALSE,"Valuematrix";#N/A,#N/A,FALSE,"DCFAntony";#N/A,#N/A,FALSE,"DCFCowboy";#N/A,#N/A,FALSE,"DCFCombined"}</definedName>
    <definedName name="finans" hidden="1">{#N/A,#N/A,FALSE,"Antony Financials";#N/A,#N/A,FALSE,"Cowboy Financials";#N/A,#N/A,FALSE,"Combined";#N/A,#N/A,FALSE,"Valuematrix";#N/A,#N/A,FALSE,"DCFAntony";#N/A,#N/A,FALSE,"DCFCowboy";#N/A,#N/A,FALSE,"DCFCombined"}</definedName>
    <definedName name="fine" localSheetId="18" hidden="1">{"standalone1",#N/A,FALSE,"DCFBase";"standalone2",#N/A,FALSE,"DCFBase"}</definedName>
    <definedName name="fine" hidden="1">{"standalone1",#N/A,FALSE,"DCFBase";"standalone2",#N/A,FALSE,"DCFBase"}</definedName>
    <definedName name="Folder" localSheetId="12">#REF!</definedName>
    <definedName name="Folder" localSheetId="14">#REF!</definedName>
    <definedName name="Folder">#REF!</definedName>
    <definedName name="Frank" localSheetId="18" hidden="1">{#N/A,#N/A,TRUE,"Cover sheet";#N/A,#N/A,TRUE,"DCF analysis";#N/A,#N/A,TRUE,"WACC calculation"}</definedName>
    <definedName name="Frank" hidden="1">{#N/A,#N/A,TRUE,"Cover sheet";#N/A,#N/A,TRUE,"DCF analysis";#N/A,#N/A,TRUE,"WACC calculation"}</definedName>
    <definedName name="FSDF" localSheetId="18" hidden="1">{"IS FE with Ratios",#N/A,FALSE,"Far East";"PF CF Far East",#N/A,FALSE,"Far East";"DCF Far East Matrix",#N/A,FALSE,"Far East"}</definedName>
    <definedName name="FSDF" hidden="1">{"IS FE with Ratios",#N/A,FALSE,"Far East";"PF CF Far East",#N/A,FALSE,"Far East";"DCF Far East Matrix",#N/A,FALSE,"Far East"}</definedName>
    <definedName name="FSoPacific" localSheetId="18" hidden="1">{"BS",#N/A,FALSE,"USA"}</definedName>
    <definedName name="FSoPacific" hidden="1">{"BS",#N/A,FALSE,"USA"}</definedName>
    <definedName name="gadhfdsh" localSheetId="18" hidden="1">{"a",#N/A,FALSE,"LBO - 100%, No Sales";"aa",#N/A,FALSE,"LBO - 100%, No Sales";"aaa",#N/A,FALSE,"LBO - 100%, No Sales";"aaaa",#N/A,FALSE,"LBO - 100%, No Sales";"aaaaa",#N/A,FALSE,"LBO - 100%, No Sales";"aaaaaa",#N/A,FALSE,"LBO - 100%, No Sales";"aaaaaaa",#N/A,FALSE,"LBO - 100%, No Sales";"aaaaaaaa",#N/A,FALSE,"LBO - 100%, No Sales"}</definedName>
    <definedName name="gadhfdsh" hidden="1">{"a",#N/A,FALSE,"LBO - 100%, No Sales";"aa",#N/A,FALSE,"LBO - 100%, No Sales";"aaa",#N/A,FALSE,"LBO - 100%, No Sales";"aaaa",#N/A,FALSE,"LBO - 100%, No Sales";"aaaaa",#N/A,FALSE,"LBO - 100%, No Sales";"aaaaaa",#N/A,FALSE,"LBO - 100%, No Sales";"aaaaaaa",#N/A,FALSE,"LBO - 100%, No Sales";"aaaaaaaa",#N/A,FALSE,"LBO - 100%, No Sales"}</definedName>
    <definedName name="gate" localSheetId="18" hidden="1">{"mgmt forecast",#N/A,FALSE,"Mgmt Forecast";"dcf table",#N/A,FALSE,"Mgmt Forecast";"sensitivity",#N/A,FALSE,"Mgmt Forecast";"table inputs",#N/A,FALSE,"Mgmt Forecast";"calculations",#N/A,FALSE,"Mgmt Forecast"}</definedName>
    <definedName name="gate" hidden="1">{"mgmt forecast",#N/A,FALSE,"Mgmt Forecast";"dcf table",#N/A,FALSE,"Mgmt Forecast";"sensitivity",#N/A,FALSE,"Mgmt Forecast";"table inputs",#N/A,FALSE,"Mgmt Forecast";"calculations",#N/A,FALSE,"Mgmt Forecast"}</definedName>
    <definedName name="gbfb" localSheetId="18" hidden="1">{"NA Top",#N/A,FALSE,"NA-ULV";"NA Bottom",#N/A,FALSE,"NA-ULV"}</definedName>
    <definedName name="gbfb" hidden="1">{"NA Top",#N/A,FALSE,"NA-ULV";"NA Bottom",#N/A,FALSE,"NA-ULV"}</definedName>
    <definedName name="gd" localSheetId="18" hidden="1">{#N/A,#N/A,FALSE,"CreditStat";#N/A,#N/A,FALSE,"SPbrkup";#N/A,#N/A,FALSE,"MerSPsyn";#N/A,#N/A,FALSE,"MerSPwKCsyn";#N/A,#N/A,FALSE,"MerSPwKCsyn (2)";#N/A,#N/A,FALSE,"CreditStat (2)"}</definedName>
    <definedName name="gd" hidden="1">{#N/A,#N/A,FALSE,"CreditStat";#N/A,#N/A,FALSE,"SPbrkup";#N/A,#N/A,FALSE,"MerSPsyn";#N/A,#N/A,FALSE,"MerSPwKCsyn";#N/A,#N/A,FALSE,"MerSPwKCsyn (2)";#N/A,#N/A,FALSE,"CreditStat (2)"}</definedName>
    <definedName name="gdgfdsf" localSheetId="18" hidden="1">{"Eur Base Top",#N/A,FALSE,"Europe Base";"Eur Base Bottom",#N/A,FALSE,"Europe Base"}</definedName>
    <definedName name="gdgfdsf" hidden="1">{"Eur Base Top",#N/A,FALSE,"Europe Base";"Eur Base Bottom",#N/A,FALSE,"Europe Base"}</definedName>
    <definedName name="geo_mat">#REF!</definedName>
    <definedName name="george" localSheetId="18" hidden="1">{"targetdcf",#N/A,FALSE,"Merger consequences";"TARGETASSU",#N/A,FALSE,"Merger consequences";"TERMINAL VALUE",#N/A,FALSE,"Merger consequences"}</definedName>
    <definedName name="george" hidden="1">{"targetdcf",#N/A,FALSE,"Merger consequences";"TARGETASSU",#N/A,FALSE,"Merger consequences";"TERMINAL VALUE",#N/A,FALSE,"Merger consequences"}</definedName>
    <definedName name="gfdag"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ag"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G" localSheetId="18" hidden="1">{#N/A,#N/A,TRUE,"Cover Page";#N/A,#N/A,TRUE,"Summary";#N/A,#N/A,TRUE,"Acquisition Analysis";#N/A,#N/A,TRUE,"Acquiror Financials";#N/A,#N/A,TRUE,"Target Financials";#N/A,#N/A,TRUE,"Pro Forma";#N/A,#N/A,TRUE,"Shares";#N/A,#N/A,TRUE,"ESOP Recon";#N/A,#N/A,TRUE,"IRR";#N/A,#N/A,TRUE,"Sensitivity";#N/A,#N/A,TRUE,"Inputs"}</definedName>
    <definedName name="GFDG" hidden="1">{#N/A,#N/A,TRUE,"Cover Page";#N/A,#N/A,TRUE,"Summary";#N/A,#N/A,TRUE,"Acquisition Analysis";#N/A,#N/A,TRUE,"Acquiror Financials";#N/A,#N/A,TRUE,"Target Financials";#N/A,#N/A,TRUE,"Pro Forma";#N/A,#N/A,TRUE,"Shares";#N/A,#N/A,TRUE,"ESOP Recon";#N/A,#N/A,TRUE,"IRR";#N/A,#N/A,TRUE,"Sensitivity";#N/A,#N/A,TRUE,"Inputs"}</definedName>
    <definedName name="gfdhgfh" localSheetId="18" hidden="1">{#N/A,#N/A,TRUE,"Cover Page";#N/A,#N/A,TRUE,"Summary";#N/A,#N/A,TRUE,"Acquisition Analysis";#N/A,#N/A,TRUE,"Acquiror Financials";#N/A,#N/A,TRUE,"Target Financials";#N/A,#N/A,TRUE,"Pro Forma";#N/A,#N/A,TRUE,"Shares";#N/A,#N/A,TRUE,"ESOP Recon";#N/A,#N/A,TRUE,"IRR";#N/A,#N/A,TRUE,"Sensitivity";#N/A,#N/A,TRUE,"Inputs"}</definedName>
    <definedName name="gfdhgfh" hidden="1">{#N/A,#N/A,TRUE,"Cover Page";#N/A,#N/A,TRUE,"Summary";#N/A,#N/A,TRUE,"Acquisition Analysis";#N/A,#N/A,TRUE,"Acquiror Financials";#N/A,#N/A,TRUE,"Target Financials";#N/A,#N/A,TRUE,"Pro Forma";#N/A,#N/A,TRUE,"Shares";#N/A,#N/A,TRUE,"ESOP Recon";#N/A,#N/A,TRUE,"IRR";#N/A,#N/A,TRUE,"Sensitivity";#N/A,#N/A,TRUE,"Inputs"}</definedName>
    <definedName name="gfedgfef" localSheetId="18" hidden="1">{#N/A,#N/A,FALSE,"Cover";#N/A,#N/A,FALSE,"Contents-Pg1";#N/A,#N/A,FALSE,"High-Com-pg2";#N/A,#N/A,FALSE,"1 Full";#N/A,#N/A,FALSE,"1chts";#N/A,#N/A,FALSE,"Table 2";#N/A,#N/A,FALSE,"3New Iss";#N/A,#N/A,FALSE,"4Money raised";#N/A,#N/A,FALSE,"5Aim";#N/A,#N/A,FALSE,"AiM charts";#N/A,#N/A,FALSE,"6FT Smll";#N/A,#N/A,FALSE,"11SEATS";#N/A,#N/A,FALSE,"12Notes"}</definedName>
    <definedName name="gfedgfef" hidden="1">{#N/A,#N/A,FALSE,"Cover";#N/A,#N/A,FALSE,"Contents-Pg1";#N/A,#N/A,FALSE,"High-Com-pg2";#N/A,#N/A,FALSE,"1 Full";#N/A,#N/A,FALSE,"1chts";#N/A,#N/A,FALSE,"Table 2";#N/A,#N/A,FALSE,"3New Iss";#N/A,#N/A,FALSE,"4Money raised";#N/A,#N/A,FALSE,"5Aim";#N/A,#N/A,FALSE,"AiM charts";#N/A,#N/A,FALSE,"6FT Smll";#N/A,#N/A,FALSE,"11SEATS";#N/A,#N/A,FALSE,"12Notes"}</definedName>
    <definedName name="gfgdf" localSheetId="18" hidden="1">{#N/A,#N/A,FALSE,"Cover";#N/A,#N/A,FALSE,"Contents-Pg1";#N/A,#N/A,FALSE,"High-Com-pg2";#N/A,#N/A,FALSE,"1 Full";#N/A,#N/A,FALSE,"1chts";#N/A,#N/A,FALSE,"Table 2";#N/A,#N/A,FALSE,"3New Iss";#N/A,#N/A,FALSE,"4Money raised";#N/A,#N/A,FALSE,"5Aim";#N/A,#N/A,FALSE,"AiM charts";#N/A,#N/A,FALSE,"6FT Smll";#N/A,#N/A,FALSE,"11SEATS";#N/A,#N/A,FALSE,"12Notes"}</definedName>
    <definedName name="gfgdf" hidden="1">{#N/A,#N/A,FALSE,"Cover";#N/A,#N/A,FALSE,"Contents-Pg1";#N/A,#N/A,FALSE,"High-Com-pg2";#N/A,#N/A,FALSE,"1 Full";#N/A,#N/A,FALSE,"1chts";#N/A,#N/A,FALSE,"Table 2";#N/A,#N/A,FALSE,"3New Iss";#N/A,#N/A,FALSE,"4Money raised";#N/A,#N/A,FALSE,"5Aim";#N/A,#N/A,FALSE,"AiM charts";#N/A,#N/A,FALSE,"6FT Smll";#N/A,#N/A,FALSE,"11SEATS";#N/A,#N/A,FALSE,"12Notes"}</definedName>
    <definedName name="gfgfgf" localSheetId="18" hidden="1">{#N/A,#N/A,FALSE,"A&amp;E";#N/A,#N/A,FALSE,"HighTop";#N/A,#N/A,FALSE,"JG";#N/A,#N/A,FALSE,"RI";#N/A,#N/A,FALSE,"woHT";#N/A,#N/A,FALSE,"woHT&amp;JG"}</definedName>
    <definedName name="gfgfgf" hidden="1">{#N/A,#N/A,FALSE,"A&amp;E";#N/A,#N/A,FALSE,"HighTop";#N/A,#N/A,FALSE,"JG";#N/A,#N/A,FALSE,"RI";#N/A,#N/A,FALSE,"woHT";#N/A,#N/A,FALSE,"woHT&amp;JG"}</definedName>
    <definedName name="gfh" localSheetId="18"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fh"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gfhgfh"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hgfh"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thgf" localSheetId="18" hidden="1">{#N/A,#N/A,TRUE,"Cover Page";#N/A,#N/A,TRUE,"Summary";#N/A,#N/A,TRUE,"Acquisition Analysis";#N/A,#N/A,TRUE,"Acquiror Financials";#N/A,#N/A,TRUE,"Target Financials";#N/A,#N/A,TRUE,"Pro Forma";#N/A,#N/A,TRUE,"Shares";#N/A,#N/A,TRUE,"ESOP Recon";#N/A,#N/A,TRUE,"IRR";#N/A,#N/A,TRUE,"Sensitivity";#N/A,#N/A,TRUE,"Inputs"}</definedName>
    <definedName name="ggfthgf" hidden="1">{#N/A,#N/A,TRUE,"Cover Page";#N/A,#N/A,TRUE,"Summary";#N/A,#N/A,TRUE,"Acquisition Analysis";#N/A,#N/A,TRUE,"Acquiror Financials";#N/A,#N/A,TRUE,"Target Financials";#N/A,#N/A,TRUE,"Pro Forma";#N/A,#N/A,TRUE,"Shares";#N/A,#N/A,TRUE,"ESOP Recon";#N/A,#N/A,TRUE,"IRR";#N/A,#N/A,TRUE,"Sensitivity";#N/A,#N/A,TRUE,"Inputs"}</definedName>
    <definedName name="ggg" localSheetId="18" hidden="1">{"JG FE Top",#N/A,FALSE,"JG FE $";"JG FE Bottom",#N/A,FALSE,"JG FE $"}</definedName>
    <definedName name="ggg" hidden="1">{"JG FE Top",#N/A,FALSE,"JG FE $";"JG FE Bottom",#N/A,FALSE,"JG FE $"}</definedName>
    <definedName name="gggdsattt" localSheetId="18" hidden="1">{"page1",#N/A,FALSE,"Temp";"page2",#N/A,FALSE,"Temp";"page3",#N/A,FALSE,"Temp";"page4",#N/A,FALSE,"Temp";"page5",#N/A,FALSE,"Temp";"page6",#N/A,FALSE,"Temp"}</definedName>
    <definedName name="gggdsattt" hidden="1">{"page1",#N/A,FALSE,"Temp";"page2",#N/A,FALSE,"Temp";"page3",#N/A,FALSE,"Temp";"page4",#N/A,FALSE,"Temp";"page5",#N/A,FALSE,"Temp";"page6",#N/A,FALSE,"Temp"}</definedName>
    <definedName name="ggggg" localSheetId="18" hidden="1">{"budget992000_customers",#N/A,FALSE,"Celtel alternative 6"}</definedName>
    <definedName name="ggggg" hidden="1">{"budget992000_customers",#N/A,FALSE,"Celtel alternative 6"}</definedName>
    <definedName name="ggggggg" localSheetId="18" hidden="1">{"budget992000 profit and loss",#N/A,FALSE,"Celtel alternative 6"}</definedName>
    <definedName name="ggggggg" hidden="1">{"budget992000 profit and loss",#N/A,FALSE,"Celtel alternative 6"}</definedName>
    <definedName name="gh" localSheetId="18" hidden="1">{#N/A,#N/A,FALSE,"CreditStat";#N/A,#N/A,FALSE,"SPbrkup";#N/A,#N/A,FALSE,"MerSPsyn";#N/A,#N/A,FALSE,"MerSPwKCsyn";#N/A,#N/A,FALSE,"MerSPwKCsyn (2)";#N/A,#N/A,FALSE,"CreditStat (2)"}</definedName>
    <definedName name="gh" hidden="1">{#N/A,#N/A,FALSE,"CreditStat";#N/A,#N/A,FALSE,"SPbrkup";#N/A,#N/A,FALSE,"MerSPsyn";#N/A,#N/A,FALSE,"MerSPwKCsyn";#N/A,#N/A,FALSE,"MerSPwKCsyn (2)";#N/A,#N/A,FALSE,"CreditStat (2)"}</definedName>
    <definedName name="gh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ghdf" hidden="1">{#N/A,#N/A,FALSE,"Group_Results";#N/A,#N/A,FALSE,"Basis";#N/A,#N/A,FALSE,"Total_Results";#N/A,#N/A,FALSE,"IFA_Results";#N/A,#N/A,FALSE,"Adviser_Results";#N/A,#N/A,FALSE,"ASLD_Results";#N/A,#N/A,FALSE,"Key_Results";#N/A,#N/A,FALSE,"SLI_Results";#N/A,#N/A,FALSE,"Partner_Results";#N/A,#N/A,FALSE,"Other_Results";#N/A,#N/A,FALSE,"Product_Results"}</definedName>
    <definedName name="ghgfhgf" localSheetId="18" hidden="1">{#N/A,#N/A,TRUE,"Cover Page";#N/A,#N/A,TRUE,"Summary";#N/A,#N/A,TRUE,"Acquisition Analysis";#N/A,#N/A,TRUE,"Pro Forma";#N/A,#N/A,TRUE,"Sensitivity";#N/A,#N/A,TRUE,"Inputs"}</definedName>
    <definedName name="ghgfhgf" hidden="1">{#N/A,#N/A,TRUE,"Cover Page";#N/A,#N/A,TRUE,"Summary";#N/A,#N/A,TRUE,"Acquisition Analysis";#N/A,#N/A,TRUE,"Pro Forma";#N/A,#N/A,TRUE,"Sensitivity";#N/A,#N/A,TRUE,"Inputs"}</definedName>
    <definedName name="ghjtj" localSheetId="0" hidden="1">{#N/A,#N/A,FALSE,"fnma22pi";#N/A,#N/A,FALSE,"1888144"}</definedName>
    <definedName name="ghjtj" localSheetId="1" hidden="1">{#N/A,#N/A,FALSE,"fnma22pi";#N/A,#N/A,FALSE,"1888144"}</definedName>
    <definedName name="ghjtj" localSheetId="6" hidden="1">{#N/A,#N/A,FALSE,"fnma22pi";#N/A,#N/A,FALSE,"1888144"}</definedName>
    <definedName name="ghjtj" localSheetId="10" hidden="1">{#N/A,#N/A,FALSE,"fnma22pi";#N/A,#N/A,FALSE,"1888144"}</definedName>
    <definedName name="ghjtj" localSheetId="12" hidden="1">{#N/A,#N/A,FALSE,"fnma22pi";#N/A,#N/A,FALSE,"1888144"}</definedName>
    <definedName name="ghjtj" localSheetId="14" hidden="1">{#N/A,#N/A,FALSE,"fnma22pi";#N/A,#N/A,FALSE,"1888144"}</definedName>
    <definedName name="ghjtj" localSheetId="16" hidden="1">{#N/A,#N/A,FALSE,"fnma22pi";#N/A,#N/A,FALSE,"1888144"}</definedName>
    <definedName name="ghjtj" localSheetId="18" hidden="1">{#N/A,#N/A,FALSE,"fnma22pi";#N/A,#N/A,FALSE,"1888144"}</definedName>
    <definedName name="ghjtj" localSheetId="38" hidden="1">{#N/A,#N/A,FALSE,"fnma22pi";#N/A,#N/A,FALSE,"1888144"}</definedName>
    <definedName name="ghjtj" localSheetId="39" hidden="1">{#N/A,#N/A,FALSE,"fnma22pi";#N/A,#N/A,FALSE,"1888144"}</definedName>
    <definedName name="ghjtj" localSheetId="20" hidden="1">{#N/A,#N/A,FALSE,"fnma22pi";#N/A,#N/A,FALSE,"1888144"}</definedName>
    <definedName name="ghjtj" localSheetId="48" hidden="1">{#N/A,#N/A,FALSE,"fnma22pi";#N/A,#N/A,FALSE,"1888144"}</definedName>
    <definedName name="ghjtj" hidden="1">{#N/A,#N/A,FALSE,"fnma22pi";#N/A,#N/A,FALSE,"1888144"}</definedName>
    <definedName name="gjgjg" localSheetId="18" hidden="1">{"IS FE with Ratios",#N/A,FALSE,"Far East";"PF CF Far East",#N/A,FALSE,"Far East";"DCF Far East Matrix",#N/A,FALSE,"Far East"}</definedName>
    <definedName name="gjgjg" hidden="1">{"IS FE with Ratios",#N/A,FALSE,"Far East";"PF CF Far East",#N/A,FALSE,"Far East";"DCF Far East Matrix",#N/A,FALSE,"Far East"}</definedName>
    <definedName name="gogo" localSheetId="18" hidden="1">{#N/A,#N/A,TRUE,"Cover sheet";#N/A,#N/A,TRUE,"INPUTS";#N/A,#N/A,TRUE,"OUTPUTS";#N/A,#N/A,TRUE,"VALUATION"}</definedName>
    <definedName name="gogo" hidden="1">{#N/A,#N/A,TRUE,"Cover sheet";#N/A,#N/A,TRUE,"INPUTS";#N/A,#N/A,TRUE,"OUTPUTS";#N/A,#N/A,TRUE,"VALUATION"}</definedName>
    <definedName name="gsdfgdsfg" localSheetId="18" hidden="1">{"IS w Ratios",#N/A,FALSE,"Europe";"PF CF Europe",#N/A,FALSE,"Europe";"DCF Eur Matrix",#N/A,FALSE,"Europe"}</definedName>
    <definedName name="gsdfgdsfg" hidden="1">{"IS w Ratios",#N/A,FALSE,"Europe";"PF CF Europe",#N/A,FALSE,"Europe";"DCF Eur Matrix",#N/A,FALSE,"Europe"}</definedName>
    <definedName name="gsdgfs" localSheetId="18" hidden="1">{"Far East Top",#N/A,FALSE,"FE Model";"Far East Bottom",#N/A,FALSE,"FE Model"}</definedName>
    <definedName name="gsdgfs" hidden="1">{"Far East Top",#N/A,FALSE,"FE Model";"Far East Bottom",#N/A,FALSE,"FE Model"}</definedName>
    <definedName name="h">#REF!</definedName>
    <definedName name="hdf" localSheetId="18" hidden="1">{"mgmt forecast",#N/A,FALSE,"Mgmt Forecast";"dcf table",#N/A,FALSE,"Mgmt Forecast";"sensitivity",#N/A,FALSE,"Mgmt Forecast";"table inputs",#N/A,FALSE,"Mgmt Forecast";"calculations",#N/A,FALSE,"Mgmt Forecast"}</definedName>
    <definedName name="hdf" hidden="1">{"mgmt forecast",#N/A,FALSE,"Mgmt Forecast";"dcf table",#N/A,FALSE,"Mgmt Forecast";"sensitivity",#N/A,FALSE,"Mgmt Forecast";"table inputs",#N/A,FALSE,"Mgmt Forecast";"calculations",#N/A,FALSE,"Mgmt Forecast"}</definedName>
    <definedName name="hdghdf" hidden="1">#N/A</definedName>
    <definedName name="hello" localSheetId="18" hidden="1">{"mgmt forecast",#N/A,FALSE,"Mgmt Forecast";"dcf table",#N/A,FALSE,"Mgmt Forecast";"sensitivity",#N/A,FALSE,"Mgmt Forecast";"table inputs",#N/A,FALSE,"Mgmt Forecast";"calculations",#N/A,FALSE,"Mgmt Forecast"}</definedName>
    <definedName name="hello" hidden="1">{"mgmt forecast",#N/A,FALSE,"Mgmt Forecast";"dcf table",#N/A,FALSE,"Mgmt Forecast";"sensitivity",#N/A,FALSE,"Mgmt Forecast";"table inputs",#N/A,FALSE,"Mgmt Forecast";"calculations",#N/A,FALSE,"Mgmt Forecast"}</definedName>
    <definedName name="hfds" localSheetId="18" hidden="1">{"IS w Ratios",#N/A,FALSE,"Europe";"PF CF Europe",#N/A,FALSE,"Europe";"DCF Eur Matrix",#N/A,FALSE,"Europe"}</definedName>
    <definedName name="hfds" hidden="1">{"IS w Ratios",#N/A,FALSE,"Europe";"PF CF Europe",#N/A,FALSE,"Europe";"DCF Eur Matrix",#N/A,FALSE,"Europe"}</definedName>
    <definedName name="HFJ"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FJ"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g" localSheetId="18" hidden="1">{"JG FE Top",#N/A,FALSE,"JG FE $";"JG FE Bottom",#N/A,FALSE,"JG FE $"}</definedName>
    <definedName name="hg" hidden="1">{"JG FE Top",#N/A,FALSE,"JG FE $";"JG FE Bottom",#N/A,FALSE,"JG FE $"}</definedName>
    <definedName name="hgfhdfg" localSheetId="18" hidden="1">{"NA Top",#N/A,FALSE,"NA Model";"NA Bottom",#N/A,FALSE,"NA Model"}</definedName>
    <definedName name="hgfhdfg" hidden="1">{"NA Top",#N/A,FALSE,"NA Model";"NA Bottom",#N/A,FALSE,"NA Model"}</definedName>
    <definedName name="hgfhsf" localSheetId="18" hidden="1">{#N/A,#N/A,TRUE,"Cover Page";#N/A,#N/A,TRUE,"Summary";#N/A,#N/A,TRUE,"Acquisition Analysis";#N/A,#N/A,TRUE,"Pro Forma";#N/A,#N/A,TRUE,"Sensitivity";#N/A,#N/A,TRUE,"Inputs"}</definedName>
    <definedName name="hgfhsf" hidden="1">{#N/A,#N/A,TRUE,"Cover Page";#N/A,#N/A,TRUE,"Summary";#N/A,#N/A,TRUE,"Acquisition Analysis";#N/A,#N/A,TRUE,"Pro Forma";#N/A,#N/A,TRUE,"Sensitivity";#N/A,#N/A,TRUE,"Inputs"}</definedName>
    <definedName name="hghg" localSheetId="18" hidden="1">{#N/A,#N/A,FALSE,"Cover";#N/A,#N/A,FALSE,"Contents-Pg1";#N/A,#N/A,FALSE,"High-Com-pg2";#N/A,#N/A,FALSE,"1 Full";#N/A,#N/A,FALSE,"1chts";#N/A,#N/A,FALSE,"Table 2";#N/A,#N/A,FALSE,"3New Iss";#N/A,#N/A,FALSE,"4Money raised";#N/A,#N/A,FALSE,"5Aim";#N/A,#N/A,FALSE,"AiM charts";#N/A,#N/A,FALSE,"6FT Smll";#N/A,#N/A,FALSE,"11SEATS";#N/A,#N/A,FALSE,"12Notes"}</definedName>
    <definedName name="hghg" hidden="1">{#N/A,#N/A,FALSE,"Cover";#N/A,#N/A,FALSE,"Contents-Pg1";#N/A,#N/A,FALSE,"High-Com-pg2";#N/A,#N/A,FALSE,"1 Full";#N/A,#N/A,FALSE,"1chts";#N/A,#N/A,FALSE,"Table 2";#N/A,#N/A,FALSE,"3New Iss";#N/A,#N/A,FALSE,"4Money raised";#N/A,#N/A,FALSE,"5Aim";#N/A,#N/A,FALSE,"AiM charts";#N/A,#N/A,FALSE,"6FT Smll";#N/A,#N/A,FALSE,"11SEATS";#N/A,#N/A,FALSE,"12Notes"}</definedName>
    <definedName name="hhh" localSheetId="18" hidden="1">{"JG FE Top",#N/A,FALSE,"JG FE ¥";"JG FE Bottom",#N/A,FALSE,"JG FE ¥"}</definedName>
    <definedName name="hhh" hidden="1">{"JG FE Top",#N/A,FALSE,"JG FE ¥";"JG FE Bottom",#N/A,FALSE,"JG FE ¥"}</definedName>
    <definedName name="hhhsdf" localSheetId="18" hidden="1">{"up stand alones",#N/A,FALSE,"Acquiror"}</definedName>
    <definedName name="hhhsdf" hidden="1">{"up stand alones",#N/A,FALSE,"Acquiror"}</definedName>
    <definedName name="HJHGJHG" localSheetId="18" hidden="1">{#N/A,#N/A,FALSE,"Cover";#N/A,#N/A,FALSE,"Contents-Pg1";#N/A,#N/A,FALSE,"High-Com-pg2";#N/A,#N/A,FALSE,"1 Full";#N/A,#N/A,FALSE,"1chts";#N/A,#N/A,FALSE,"Table 2";#N/A,#N/A,FALSE,"3New Iss";#N/A,#N/A,FALSE,"4Money raised";#N/A,#N/A,FALSE,"5Aim";#N/A,#N/A,FALSE,"AiM charts";#N/A,#N/A,FALSE,"6FT Smll";#N/A,#N/A,FALSE,"11SEATS";#N/A,#N/A,FALSE,"12Notes"}</definedName>
    <definedName name="HJHGJHG" hidden="1">{#N/A,#N/A,FALSE,"Cover";#N/A,#N/A,FALSE,"Contents-Pg1";#N/A,#N/A,FALSE,"High-Com-pg2";#N/A,#N/A,FALSE,"1 Full";#N/A,#N/A,FALSE,"1chts";#N/A,#N/A,FALSE,"Table 2";#N/A,#N/A,FALSE,"3New Iss";#N/A,#N/A,FALSE,"4Money raised";#N/A,#N/A,FALSE,"5Aim";#N/A,#N/A,FALSE,"AiM charts";#N/A,#N/A,FALSE,"6FT Smll";#N/A,#N/A,FALSE,"11SEATS";#N/A,#N/A,FALSE,"12Notes"}</definedName>
    <definedName name="hkjlhjkh" localSheetId="18" hidden="1">{"print 1",#N/A,FALSE,"PrimeCo PCS";"print 2",#N/A,FALSE,"PrimeCo PCS";"valuation",#N/A,FALSE,"PrimeCo PCS"}</definedName>
    <definedName name="hkjlhjkh" hidden="1">{"print 1",#N/A,FALSE,"PrimeCo PCS";"print 2",#N/A,FALSE,"PrimeCo PCS";"valuation",#N/A,FALSE,"PrimeCo PCS"}</definedName>
    <definedName name="hn.Delete015" localSheetId="18" hidden="1">#REF!,#REF!,#REF!,#REF!,#REF!</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OLA" localSheetId="18" hidden="1">{"AR",#N/A,FALSE,"ASMGTSUM";"INV",#N/A,FALSE,"ASMGTSUM";"HCCOMP",#N/A,FALSE,"ASMGTSUM";"cap.depr",#N/A,FALSE,"ASMGTSUM"}</definedName>
    <definedName name="HOLA" hidden="1">{"AR",#N/A,FALSE,"ASMGTSUM";"INV",#N/A,FALSE,"ASMGTSUM";"HCCOMP",#N/A,FALSE,"ASMGTSUM";"cap.depr",#N/A,FALSE,"ASMGTSUM"}</definedName>
    <definedName name="hsfg" localSheetId="18" hidden="1">{"JG FE Top",#N/A,FALSE,"JG FE $";"JG FE Bottom",#N/A,FALSE,"JG FE $"}</definedName>
    <definedName name="hsfg" hidden="1">{"JG FE Top",#N/A,FALSE,"JG FE $";"JG FE Bottom",#N/A,FALSE,"JG FE $"}</definedName>
    <definedName name="hsghgjhf" localSheetId="1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ghgjhf"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hs" localSheetId="18" hidden="1">{#N/A,#N/A,FALSE,"A&amp;E";#N/A,#N/A,FALSE,"HighTop";#N/A,#N/A,FALSE,"JG";#N/A,#N/A,FALSE,"RI";#N/A,#N/A,FALSE,"woHT";#N/A,#N/A,FALSE,"woHT&amp;JG"}</definedName>
    <definedName name="hshs" hidden="1">{#N/A,#N/A,FALSE,"A&amp;E";#N/A,#N/A,FALSE,"HighTop";#N/A,#N/A,FALSE,"JG";#N/A,#N/A,FALSE,"RI";#N/A,#N/A,FALSE,"woHT";#N/A,#N/A,FALSE,"woHT&amp;JG"}</definedName>
    <definedName name="hsv" localSheetId="18" hidden="1">{#N/A,#N/A,FALSE,"SKG_SC";#N/A,#N/A,FALSE,"SKG_KP";#N/A,#N/A,FALSE,"SCG_KC";#N/A,#N/A,FALSE,"SKG_PM";#N/A,#N/A,FALSE,"SKG_Asta";#N/A,#N/A,FALSE,"SKG_DE";#N/A,#N/A,FALSE,"SKG_FA";#N/A,#N/A,FALSE,"SKG_EM";#N/A,#N/A,FALSE,"SKG_AK";#N/A,#N/A,FALSE,"SKG_CER";#N/A,#N/A,FALSE,"SKG_BA";#N/A,#N/A,FALSE,"SKG_KO"}</definedName>
    <definedName name="hsv" hidden="1">{#N/A,#N/A,FALSE,"SKG_SC";#N/A,#N/A,FALSE,"SKG_KP";#N/A,#N/A,FALSE,"SCG_KC";#N/A,#N/A,FALSE,"SKG_PM";#N/A,#N/A,FALSE,"SKG_Asta";#N/A,#N/A,FALSE,"SKG_DE";#N/A,#N/A,FALSE,"SKG_FA";#N/A,#N/A,FALSE,"SKG_EM";#N/A,#N/A,FALSE,"SKG_AK";#N/A,#N/A,FALSE,"SKG_CER";#N/A,#N/A,FALSE,"SKG_BA";#N/A,#N/A,FALSE,"SKG_KO"}</definedName>
    <definedName name="HTML_CodePage" hidden="1">1252</definedName>
    <definedName name="HTML_Control" localSheetId="0" hidden="1">{"'Description'!$A$1:$G$45"}</definedName>
    <definedName name="HTML_Control" localSheetId="1" hidden="1">{"'Description'!$A$1:$G$45"}</definedName>
    <definedName name="HTML_Control" localSheetId="5" hidden="1">{"'Description'!$A$1:$G$45"}</definedName>
    <definedName name="HTML_Control" localSheetId="6" hidden="1">{"'Description'!$A$1:$G$45"}</definedName>
    <definedName name="HTML_Control" localSheetId="7" hidden="1">{"'Description'!$A$1:$G$45"}</definedName>
    <definedName name="HTML_Control" localSheetId="8" hidden="1">{"'Description'!$A$1:$G$45"}</definedName>
    <definedName name="HTML_Control" localSheetId="10" hidden="1">{"'Description'!$A$1:$G$45"}</definedName>
    <definedName name="HTML_Control" localSheetId="12" hidden="1">{"'Description'!$A$1:$G$45"}</definedName>
    <definedName name="HTML_Control" localSheetId="14" hidden="1">{"'Description'!$A$1:$G$45"}</definedName>
    <definedName name="HTML_Control" localSheetId="16" hidden="1">{"'Description'!$A$1:$G$45"}</definedName>
    <definedName name="HTML_Control" localSheetId="18" hidden="1">{"'Description'!$A$1:$G$45"}</definedName>
    <definedName name="HTML_Control" localSheetId="48" hidden="1">{"'Description'!$A$1:$G$45"}</definedName>
    <definedName name="HTML_Control" hidden="1">{"'Description'!$A$1:$G$45"}</definedName>
    <definedName name="HTML_Description" hidden="1">""</definedName>
    <definedName name="HTML_Email" hidden="1">""</definedName>
    <definedName name="HTML_Header" hidden="1">"Description"</definedName>
    <definedName name="HTML_LastUpdate" hidden="1">"11/10/2000"</definedName>
    <definedName name="HTML_LineAfter" hidden="1">FALSE</definedName>
    <definedName name="HTML_LineBefore" hidden="1">FALSE</definedName>
    <definedName name="HTML_Name" hidden="1">"minato"</definedName>
    <definedName name="HTML_OBDlg2" hidden="1">TRUE</definedName>
    <definedName name="HTML_OBDlg3" hidden="1">TRUE</definedName>
    <definedName name="HTML_OBDlg4" hidden="1">TRUE</definedName>
    <definedName name="HTML_OS" hidden="1">0</definedName>
    <definedName name="HTML_PathFile" hidden="1">"C:\sviluppo\finint\Finint\modifiche\MioHTML.htm"</definedName>
    <definedName name="HTML_PathTemplate" hidden="1">"C:\sviluppo\finint\Finint\modifiche\Modello_iris2.htm"</definedName>
    <definedName name="HTML_Title" hidden="1">"definition"</definedName>
    <definedName name="HTML1_1" hidden="1">"[이동계획.xls]손익대비!$CV$1:$DF$44"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D" localSheetId="12">#REF!</definedName>
    <definedName name="ID" localSheetId="14">#REF!</definedName>
    <definedName name="ID">#REF!</definedName>
    <definedName name="iii" localSheetId="18" hidden="1">{"IS w Ratios",#N/A,FALSE,"Europe";"PF CF Europe",#N/A,FALSE,"Europe";"DCF Eur Matrix",#N/A,FALSE,"Europe"}</definedName>
    <definedName name="iii" hidden="1">{"IS w Ratios",#N/A,FALSE,"Europe";"PF CF Europe",#N/A,FALSE,"Europe";"DCF Eur Matrix",#N/A,FALSE,"Europe"}</definedName>
    <definedName name="Img_ML_3e2q4k7i" hidden="1">"IMG_12"</definedName>
    <definedName name="Img_ML_4k4p2k2y" hidden="1">"IMG_13"</definedName>
    <definedName name="Img_ML_5h6q3g8u" hidden="1">"IMG_12"</definedName>
    <definedName name="Img_ML_5w4p4b1d" hidden="1">"IMG_12"</definedName>
    <definedName name="Img_ML_6f2p1m9g" hidden="1">"IMG_10"</definedName>
    <definedName name="Img_ML_6y9f7y3n" hidden="1">"IMG_12"</definedName>
    <definedName name="Img_ML_7n6h3t1t" hidden="1">"IMG_12"</definedName>
    <definedName name="Img_ML_8j3w6p4c" hidden="1">"IMG_10"</definedName>
    <definedName name="Img_ML_9j3t2m3v" hidden="1">"IMG_12"</definedName>
    <definedName name="in">{"Client Name or Project Name"}</definedName>
    <definedName name="Info" localSheetId="38">'AMORT. PROFILE 0% CPR'!Info</definedName>
    <definedName name="Info" localSheetId="39">'AMORT. PROFILE 8% CPR (SG)'!Info</definedName>
    <definedName name="Info">#N/A</definedName>
    <definedName name="Input_End_Date" localSheetId="12">#REF!</definedName>
    <definedName name="Input_End_Date">#REF!</definedName>
    <definedName name="Input_Invoice" localSheetId="12">#REF!</definedName>
    <definedName name="Input_Invoice">#REF!</definedName>
    <definedName name="Input_Name" localSheetId="12">#REF!</definedName>
    <definedName name="Input_Name">#REF!</definedName>
    <definedName name="Input_NAP" localSheetId="12">#REF!</definedName>
    <definedName name="Input_NAP">#REF!</definedName>
    <definedName name="Input_Price_HT" localSheetId="12">#REF!</definedName>
    <definedName name="Input_Price_HT">#REF!</definedName>
    <definedName name="Input_Price_TTC" localSheetId="12">#REF!</definedName>
    <definedName name="Input_Price_TTC">#REF!</definedName>
    <definedName name="Input_Services" localSheetId="12">#REF!</definedName>
    <definedName name="Input_Services">#REF!</definedName>
    <definedName name="Input_Start_Date" localSheetId="12">#REF!</definedName>
    <definedName name="Input_Start_Date">#REF!</definedName>
    <definedName name="Input_Total_HT" localSheetId="12">#REF!</definedName>
    <definedName name="Input_Total_HT">#REF!</definedName>
    <definedName name="Input_Total_TTC" localSheetId="12">#REF!</definedName>
    <definedName name="Input_Total_TTC">#REF!</definedName>
    <definedName name="int_mat">#REF!</definedName>
    <definedName name="InterestType" localSheetId="18" hidden="1">#REF!</definedName>
    <definedName name="InterestType" hidden="1">#REF!</definedName>
    <definedName name="Investor" localSheetId="12">#REF!</definedName>
    <definedName name="Investor" localSheetId="14">#REF!</definedName>
    <definedName name="Investor">#REF!</definedName>
    <definedName name="ıopı"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hidden="1">{"04-12brpr",#N/A,FALSE,"Total jan-dec";"05brpr",#N/A,FALSE,"Total jan-dec";"07brpr",#N/A,FALSE,"Total jan-dec";"01-12absdet",#N/A,FALSE,"Total jan-dec";"01-12abs",#N/A,FALSE,"Total jan-dec";"04-12abs",#N/A,FALSE,"Total jan-dec";"04-12absdet",#N/A,FALSE,"Total jan-dec";"01-12hl",#N/A,FALSE,"Total jan-dec";"04-12HL",#N/A,FALSE,"Total jan-dec"}</definedName>
    <definedName name="ıopıop" localSheetId="18" hidden="1">{"det (May)",#N/A,FALSE,"June";"sum (MAY YTD)",#N/A,FALSE,"June YTD"}</definedName>
    <definedName name="ıopıop" hidden="1">{"det (May)",#N/A,FALSE,"June";"sum (MAY YTD)",#N/A,FALSE,"June YTD"}</definedName>
    <definedName name="ıopıopıp" localSheetId="18" hidden="1">{"det (May)",#N/A,FALSE,"June";"sum (MAY YTD)",#N/A,FALSE,"June YTD"}</definedName>
    <definedName name="ıopıopıp" hidden="1">{"det (May)",#N/A,FALSE,"June";"sum (MAY YTD)",#N/A,FALSE,"June YTD"}</definedName>
    <definedName name="ıopjjk" localSheetId="18" hidden="1">{"det (May)",#N/A,FALSE,"June";"sum (MAY YTD)",#N/A,FALSE,"June YTD"}</definedName>
    <definedName name="ıopjjk" hidden="1">{"det (May)",#N/A,FALSE,"June";"sum (MAY YTD)",#N/A,FALSE,"June YTD"}</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EST" hidden="1">"c1674"</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CIQ" hidden="1">"c3667"</definedName>
    <definedName name="IQ_EST_ACT_EBITDA_THOM" hidden="1">"c3998"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CIQ" hidden="1">"c3690"</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CIQ" hidden="1">"c12022"</definedName>
    <definedName name="IQ_EST_FOOTNOTE_THOM" hidden="1">"c5313"</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THOM" hidden="1">"c3999"</definedName>
    <definedName name="IQ_FFO_GUIDANCE_CIQ" hidden="1">"c4968"</definedName>
    <definedName name="IQ_FFO_GUIDANCE_CIQ_COL" hidden="1">"c11615"</definedName>
    <definedName name="IQ_FFO_HIGH_EST" hidden="1">"c419"</definedName>
    <definedName name="IQ_FFO_HIGH_EST_THOM" hidden="1">"c4001"</definedName>
    <definedName name="IQ_FFO_HIGH_GUIDANCE_CIQ" hidden="1">"c4596"</definedName>
    <definedName name="IQ_FFO_HIGH_GUIDANCE_CIQ_COL" hidden="1">"c11245"</definedName>
    <definedName name="IQ_FFO_LOW_EST" hidden="1">"c420"</definedName>
    <definedName name="IQ_FFO_LOW_EST_THOM" hidden="1">"c4002"</definedName>
    <definedName name="IQ_FFO_LOW_GUIDANCE_CIQ" hidden="1">"c4636"</definedName>
    <definedName name="IQ_FFO_LOW_GUIDANCE_CIQ_COL" hidden="1">"c11285"</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42493.4701041667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RE" hidden="1">"c16011"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_CIQ" hidden="1">"c12025"</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39895.58875</definedName>
    <definedName name="IQ_REVISION_DATE_FM" hidden="1">39492.863587963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sColHidden" hidden="1">FALSE</definedName>
    <definedName name="IsLTMColHidden" hidden="1">FALSE</definedName>
    <definedName name="J" localSheetId="18" hidden="1">{"Print Top",#N/A,FALSE,"Europe Model";"Print Bottom",#N/A,FALSE,"Europe Model"}</definedName>
    <definedName name="J" hidden="1">{"Print Top",#N/A,FALSE,"Europe Model";"Print Bottom",#N/A,FALSE,"Europe Model"}</definedName>
    <definedName name="jazz" localSheetId="18" hidden="1">{#N/A,#N/A,FALSE,"Spain MKT";#N/A,#N/A,FALSE,"Assumptions";#N/A,#N/A,FALSE,"Adve";#N/A,#N/A,FALSE,"E-Commerce";#N/A,#N/A,FALSE,"Opex";#N/A,#N/A,FALSE,"P&amp;L";#N/A,#N/A,FALSE,"FCF &amp; DCF"}</definedName>
    <definedName name="jazz" hidden="1">{#N/A,#N/A,FALSE,"Spain MKT";#N/A,#N/A,FALSE,"Assumptions";#N/A,#N/A,FALSE,"Adve";#N/A,#N/A,FALSE,"E-Commerce";#N/A,#N/A,FALSE,"Opex";#N/A,#N/A,FALSE,"P&amp;L";#N/A,#N/A,FALSE,"FCF &amp; DCF"}</definedName>
    <definedName name="jazz2" localSheetId="18"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d" localSheetId="18" hidden="1">{"JG FE Top",#N/A,FALSE,"JG FE ¥";"JG FE Bottom",#N/A,FALSE,"JG FE ¥"}</definedName>
    <definedName name="jd" hidden="1">{"JG FE Top",#N/A,FALSE,"JG FE ¥";"JG FE Bottom",#N/A,FALSE,"JG FE ¥"}</definedName>
    <definedName name="jdhgjdghjd" localSheetId="18" hidden="1">{#N/A,#N/A,FALSE,"Contribution Analysis"}</definedName>
    <definedName name="jdhgjdghjd" hidden="1">{#N/A,#N/A,FALSE,"Contribution Analysis"}</definedName>
    <definedName name="JGFH" localSheetId="18" hidden="1">{"a",#N/A,FALSE,"LBO - 100%, No Sales";"aa",#N/A,FALSE,"LBO - 100%, No Sales";"aaa",#N/A,FALSE,"LBO - 100%, No Sales";"aaaa",#N/A,FALSE,"LBO - 100%, No Sales";"aaaaa",#N/A,FALSE,"LBO - 100%, No Sales";"aaaaaa",#N/A,FALSE,"LBO - 100%, No Sales";"aaaaaaa",#N/A,FALSE,"LBO - 100%, No Sales";"aaaaaaaa",#N/A,FALSE,"LBO - 100%, No Sales"}</definedName>
    <definedName name="JGFH" hidden="1">{"a",#N/A,FALSE,"LBO - 100%, No Sales";"aa",#N/A,FALSE,"LBO - 100%, No Sales";"aaa",#N/A,FALSE,"LBO - 100%, No Sales";"aaaa",#N/A,FALSE,"LBO - 100%, No Sales";"aaaaa",#N/A,FALSE,"LBO - 100%, No Sales";"aaaaaa",#N/A,FALSE,"LBO - 100%, No Sales";"aaaaaaa",#N/A,FALSE,"LBO - 100%, No Sales";"aaaaaaaa",#N/A,FALSE,"LBO - 100%, No Sales"}</definedName>
    <definedName name="jh" localSheetId="18" hidden="1">{#N/A,#N/A,FALSE,"CreditStat";#N/A,#N/A,FALSE,"SPbrkup";#N/A,#N/A,FALSE,"MerSPsyn";#N/A,#N/A,FALSE,"MerSPwKCsyn";#N/A,#N/A,FALSE,"MerSPwKCsyn (2)";#N/A,#N/A,FALSE,"CreditStat (2)"}</definedName>
    <definedName name="jh" hidden="1">{#N/A,#N/A,FALSE,"CreditStat";#N/A,#N/A,FALSE,"SPbrkup";#N/A,#N/A,FALSE,"MerSPsyn";#N/A,#N/A,FALSE,"MerSPwKCsyn";#N/A,#N/A,FALSE,"MerSPwKCsyn (2)";#N/A,#N/A,FALSE,"CreditStat (2)"}</definedName>
    <definedName name="jjjj" localSheetId="18" hidden="1">{"Assumptions",#N/A,FALSE,"Sheet1";"Main Report",#N/A,FALSE,"Sheet1";"Results",#N/A,FALSE,"Sheet1";"Advances",#N/A,FALSE,"Sheet1"}</definedName>
    <definedName name="jjjj" hidden="1">{"Assumptions",#N/A,FALSE,"Sheet1";"Main Report",#N/A,FALSE,"Sheet1";"Results",#N/A,FALSE,"Sheet1";"Advances",#N/A,FALSE,"Sheet1"}</definedName>
    <definedName name="jjyfdjddjd" hidden="1">#N/A</definedName>
    <definedName name="jk" localSheetId="18" hidden="1">{#N/A,#N/A,FALSE,"FY97";#N/A,#N/A,FALSE,"FY98";#N/A,#N/A,FALSE,"FY99";#N/A,#N/A,FALSE,"FY00";#N/A,#N/A,FALSE,"FY01"}</definedName>
    <definedName name="jk" hidden="1">{#N/A,#N/A,FALSE,"FY97";#N/A,#N/A,FALSE,"FY98";#N/A,#N/A,FALSE,"FY99";#N/A,#N/A,FALSE,"FY00";#N/A,#N/A,FALSE,"FY01"}</definedName>
    <definedName name="jkşş" localSheetId="18" hidden="1">{"det (May)",#N/A,FALSE,"June";"sum (MAY YTD)",#N/A,FALSE,"June YTD"}</definedName>
    <definedName name="jkşş" hidden="1">{"det (May)",#N/A,FALSE,"June";"sum (MAY YTD)",#N/A,FALSE,"June YTD"}</definedName>
    <definedName name="jljl" localSheetId="18" hidden="1">{"det (May)",#N/A,FALSE,"June";"sum (MAY YTD)",#N/A,FALSE,"June YTD"}</definedName>
    <definedName name="jljl" hidden="1">{"det (May)",#N/A,FALSE,"June";"sum (MAY YTD)",#N/A,FALSE,"June YTD"}</definedName>
    <definedName name="jnv" localSheetId="18" hidden="1">{#N/A,#N/A,FALSE,"Hoja1";#N/A,#N/A,FALSE,"Hoja2"}</definedName>
    <definedName name="jnv" hidden="1">{#N/A,#N/A,FALSE,"Hoja1";#N/A,#N/A,FALSE,"Hoja2"}</definedName>
    <definedName name="JOE" localSheetId="18" hidden="1">{"Assumptions",#N/A,FALSE,"Model"}</definedName>
    <definedName name="JOE" hidden="1">{"Assumptions",#N/A,FALSE,"Model"}</definedName>
    <definedName name="JUNK" localSheetId="18" hidden="1">{#N/A,#N/A,FALSE,"All Bus A";#N/A,#N/A,FALSE,"All Bus B";#N/A,#N/A,FALSE,"Tot UK A";#N/A,#N/A,FALSE,"Tot UK B";#N/A,#N/A,FALSE,"UK Dt A";#N/A,#N/A,FALSE,"UK Dt B";#N/A,#N/A,FALSE,"UK Bd A";#N/A,#N/A,FALSE,"UK Bd B";#N/A,#N/A,FALSE,"Int A";#N/A,#N/A,FALSE,"Int B"}</definedName>
    <definedName name="JUNK" hidden="1">{#N/A,#N/A,FALSE,"All Bus A";#N/A,#N/A,FALSE,"All Bus B";#N/A,#N/A,FALSE,"Tot UK A";#N/A,#N/A,FALSE,"Tot UK B";#N/A,#N/A,FALSE,"UK Dt A";#N/A,#N/A,FALSE,"UK Dt B";#N/A,#N/A,FALSE,"UK Bd A";#N/A,#N/A,FALSE,"UK Bd B";#N/A,#N/A,FALSE,"Int A";#N/A,#N/A,FALSE,"Int B"}</definedName>
    <definedName name="K2_WBEVMODE" hidden="1">-1</definedName>
    <definedName name="kasım" localSheetId="18" hidden="1">{"Dayanıklı tüketim",#N/A,FALSE,"9511kar(TL)"}</definedName>
    <definedName name="kasım" hidden="1">{"Dayanıklı tüketim",#N/A,FALSE,"9511kar(TL)"}</definedName>
    <definedName name="kasım_1" localSheetId="18" hidden="1">{"KOÇ TOP 2",#N/A,FALSE,"9511kar(TL)"}</definedName>
    <definedName name="kasım_1" hidden="1">{"KOÇ TOP 2",#N/A,FALSE,"9511kar(TL)"}</definedName>
    <definedName name="kasım_2" localSheetId="18" hidden="1">{"Tofaş",#N/A,FALSE,"9511kar(TL)"}</definedName>
    <definedName name="kasım_2" hidden="1">{"Tofaş",#N/A,FALSE,"9511kar(TL)"}</definedName>
    <definedName name="kdfjkdfjfjd" localSheetId="18" hidden="1">{0,0,0,0}</definedName>
    <definedName name="kdfjkdfjfjd" hidden="1">{0,0,0,0}</definedName>
    <definedName name="kegs" localSheetId="18" hidden="1">{"det (May)",#N/A,FALSE,"June";"sum (MAY YTD)",#N/A,FALSE,"June YTD"}</definedName>
    <definedName name="kegs" hidden="1">{"det (May)",#N/A,FALSE,"June";"sum (MAY YTD)",#N/A,FALSE,"June YTD"}</definedName>
    <definedName name="kgnvbdneke" hidden="1">#REF!</definedName>
    <definedName name="KH" localSheetId="18" hidden="1">Main.SAPF4Help()</definedName>
    <definedName name="KH" localSheetId="39" hidden="1">Main.SAPF4Help()</definedName>
    <definedName name="KH" hidden="1">Main.SAPF4Help()</definedName>
    <definedName name="khyu" localSheetId="0" hidden="1">#REF!</definedName>
    <definedName name="khyu" localSheetId="1" hidden="1">#REF!</definedName>
    <definedName name="khyu" localSheetId="10" hidden="1">#REF!</definedName>
    <definedName name="khyu" localSheetId="12" hidden="1">#REF!</definedName>
    <definedName name="khyu" localSheetId="14" hidden="1">#REF!</definedName>
    <definedName name="khyu" localSheetId="16" hidden="1">#REF!</definedName>
    <definedName name="khyu" localSheetId="18" hidden="1">#REF!</definedName>
    <definedName name="khyu" localSheetId="48" hidden="1">#REF!</definedName>
    <definedName name="khyu" hidden="1">#REF!</definedName>
    <definedName name="kikj" localSheetId="18" hidden="1">{#N/A,#N/A,FALSE,"Cover";#N/A,#N/A,FALSE,"Contents-Pg1";#N/A,#N/A,FALSE,"High-Com-pg2";#N/A,#N/A,FALSE,"1 Full";#N/A,#N/A,FALSE,"1chts";#N/A,#N/A,FALSE,"Table 2";#N/A,#N/A,FALSE,"3New Iss";#N/A,#N/A,FALSE,"4Money raised";#N/A,#N/A,FALSE,"5Aim";#N/A,#N/A,FALSE,"AiM charts";#N/A,#N/A,FALSE,"6FT Smll";#N/A,#N/A,FALSE,"11SEATS";#N/A,#N/A,FALSE,"12Notes"}</definedName>
    <definedName name="kikj" hidden="1">{#N/A,#N/A,FALSE,"Cover";#N/A,#N/A,FALSE,"Contents-Pg1";#N/A,#N/A,FALSE,"High-Com-pg2";#N/A,#N/A,FALSE,"1 Full";#N/A,#N/A,FALSE,"1chts";#N/A,#N/A,FALSE,"Table 2";#N/A,#N/A,FALSE,"3New Iss";#N/A,#N/A,FALSE,"4Money raised";#N/A,#N/A,FALSE,"5Aim";#N/A,#N/A,FALSE,"AiM charts";#N/A,#N/A,FALSE,"6FT Smll";#N/A,#N/A,FALSE,"11SEATS";#N/A,#N/A,FALSE,"12Notes"}</definedName>
    <definedName name="kjhkjh" localSheetId="18" hidden="1">{#N/A,#N/A,FALSE,"ORIX CSC"}</definedName>
    <definedName name="kjhkjh" hidden="1">{#N/A,#N/A,FALSE,"ORIX CSC"}</definedName>
    <definedName name="kjkj" localSheetId="18" hidden="1">{#N/A,#N/A,FALSE,"Cover";#N/A,#N/A,FALSE,"Contents-Pg1";#N/A,#N/A,FALSE,"High-Com-pg2";#N/A,#N/A,FALSE,"1 Full";#N/A,#N/A,FALSE,"1chts";#N/A,#N/A,FALSE,"Table 2";#N/A,#N/A,FALSE,"3New Iss";#N/A,#N/A,FALSE,"4Money raised";#N/A,#N/A,FALSE,"5Aim";#N/A,#N/A,FALSE,"AiM charts";#N/A,#N/A,FALSE,"6FT Smll";#N/A,#N/A,FALSE,"11SEATS";#N/A,#N/A,FALSE,"12Notes"}</definedName>
    <definedName name="kjkj" hidden="1">{#N/A,#N/A,FALSE,"Cover";#N/A,#N/A,FALSE,"Contents-Pg1";#N/A,#N/A,FALSE,"High-Com-pg2";#N/A,#N/A,FALSE,"1 Full";#N/A,#N/A,FALSE,"1chts";#N/A,#N/A,FALSE,"Table 2";#N/A,#N/A,FALSE,"3New Iss";#N/A,#N/A,FALSE,"4Money raised";#N/A,#N/A,FALSE,"5Aim";#N/A,#N/A,FALSE,"AiM charts";#N/A,#N/A,FALSE,"6FT Smll";#N/A,#N/A,FALSE,"11SEATS";#N/A,#N/A,FALSE,"12Notes"}</definedName>
    <definedName name="kjlk" localSheetId="18" hidden="1">{"det (May)",#N/A,FALSE,"June";"sum (MAY YTD)",#N/A,FALSE,"June YTD"}</definedName>
    <definedName name="kjlk" hidden="1">{"det (May)",#N/A,FALSE,"June";"sum (MAY YTD)",#N/A,FALSE,"June YTD"}</definedName>
    <definedName name="kjlşhş"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hidden="1">{"04-12brpr",#N/A,FALSE,"Total jan-dec";"05brpr",#N/A,FALSE,"Total jan-dec";"07brpr",#N/A,FALSE,"Total jan-dec";"01-12absdet",#N/A,FALSE,"Total jan-dec";"01-12abs",#N/A,FALSE,"Total jan-dec";"04-12abs",#N/A,FALSE,"Total jan-dec";"04-12absdet",#N/A,FALSE,"Total jan-dec";"01-12hl",#N/A,FALSE,"Total jan-dec";"04-12HL",#N/A,FALSE,"Total jan-dec"}</definedName>
    <definedName name="kjlşkljş" localSheetId="18" hidden="1">{"det (May)",#N/A,FALSE,"June";"sum (MAY YTD)",#N/A,FALSE,"June YTD"}</definedName>
    <definedName name="kjlşkljş" hidden="1">{"det (May)",#N/A,FALSE,"June";"sum (MAY YTD)",#N/A,FALSE,"June YTD"}</definedName>
    <definedName name="kl" localSheetId="18" hidden="1">{#N/A,#N/A,FALSE,"FY97";#N/A,#N/A,FALSE,"FY98";#N/A,#N/A,FALSE,"FY99";#N/A,#N/A,FALSE,"FY00";#N/A,#N/A,FALSE,"FY01"}</definedName>
    <definedName name="kl" hidden="1">{#N/A,#N/A,FALSE,"FY97";#N/A,#N/A,FALSE,"FY98";#N/A,#N/A,FALSE,"FY99";#N/A,#N/A,FALSE,"FY00";#N/A,#N/A,FALSE,"FY01"}</definedName>
    <definedName name="kmh" localSheetId="18" hidden="1">{#N/A,#N/A,TRUE,"Cover sheet";#N/A,#N/A,TRUE,"DCF analysis";#N/A,#N/A,TRUE,"WACC calculation"}</definedName>
    <definedName name="kmh" hidden="1">{#N/A,#N/A,TRUE,"Cover sheet";#N/A,#N/A,TRUE,"DCF analysis";#N/A,#N/A,TRUE,"WACC calculation"}</definedName>
    <definedName name="Kontoauszug" localSheetId="38">'AMORT. PROFILE 0% CPR'!Kontoauszug</definedName>
    <definedName name="Kontoauszug" localSheetId="39">'AMORT. PROFILE 8% CPR (SG)'!Kontoauszug</definedName>
    <definedName name="Kontoauszug">#N/A</definedName>
    <definedName name="Kontokorrentumbuchung21" localSheetId="38">'AMORT. PROFILE 0% CPR'!Kontokorrentumbuchung21</definedName>
    <definedName name="Kontokorrentumbuchung21" localSheetId="39">'AMORT. PROFILE 8% CPR (SG)'!Kontokorrentumbuchung21</definedName>
    <definedName name="Kontokorrentumbuchung21">#N/A</definedName>
    <definedName name="Kontokorrentumbuchung39" localSheetId="38">'AMORT. PROFILE 0% CPR'!Kontokorrentumbuchung39</definedName>
    <definedName name="Kontokorrentumbuchung39" localSheetId="39">'AMORT. PROFILE 8% CPR (SG)'!Kontokorrentumbuchung39</definedName>
    <definedName name="Kontokorrentumbuchung39">#N/A</definedName>
    <definedName name="LANC"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ANC"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EB_Meldungen" localSheetId="38">'AMORT. PROFILE 0% CPR'!LEB_Meldungen</definedName>
    <definedName name="LEB_Meldungen" localSheetId="39">'AMORT. PROFILE 8% CPR (SG)'!LEB_Meldungen</definedName>
    <definedName name="LEB_Meldungen">#N/A</definedName>
    <definedName name="limcount" hidden="1">1</definedName>
    <definedName name="ListOffset" hidden="1">1</definedName>
    <definedName name="lkjlj" localSheetId="1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şlkş" localSheetId="18" hidden="1">{"det (May)",#N/A,FALSE,"June";"sum (MAY YTD)",#N/A,FALSE,"June YTD"}</definedName>
    <definedName name="lkşlkş" hidden="1">{"det (May)",#N/A,FALSE,"June";"sum (MAY YTD)",#N/A,FALSE,"June YTD"}</definedName>
    <definedName name="loan_cat">#REF!</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şjlkşjklş" localSheetId="18" hidden="1">{"det (May)",#N/A,FALSE,"June";"sum (MAY YTD)",#N/A,FALSE,"June YTD"}</definedName>
    <definedName name="lşjlkşjklş" hidden="1">{"det (May)",#N/A,FALSE,"June";"sum (MAY YTD)",#N/A,FALSE,"June YTD"}</definedName>
    <definedName name="M" localSheetId="0" hidden="1">{#N/A,#N/A,FALSE,"fnma22pi";#N/A,#N/A,FALSE,"1888144"}</definedName>
    <definedName name="M" localSheetId="1" hidden="1">{#N/A,#N/A,FALSE,"fnma22pi";#N/A,#N/A,FALSE,"1888144"}</definedName>
    <definedName name="M" localSheetId="5" hidden="1">{#N/A,#N/A,FALSE,"fnma22pi";#N/A,#N/A,FALSE,"1888144"}</definedName>
    <definedName name="M" localSheetId="6" hidden="1">{#N/A,#N/A,FALSE,"fnma22pi";#N/A,#N/A,FALSE,"1888144"}</definedName>
    <definedName name="M" localSheetId="7" hidden="1">{#N/A,#N/A,FALSE,"fnma22pi";#N/A,#N/A,FALSE,"1888144"}</definedName>
    <definedName name="M" localSheetId="8" hidden="1">{#N/A,#N/A,FALSE,"fnma22pi";#N/A,#N/A,FALSE,"1888144"}</definedName>
    <definedName name="M" localSheetId="10" hidden="1">{#N/A,#N/A,FALSE,"fnma22pi";#N/A,#N/A,FALSE,"1888144"}</definedName>
    <definedName name="M" localSheetId="12" hidden="1">{#N/A,#N/A,FALSE,"fnma22pi";#N/A,#N/A,FALSE,"1888144"}</definedName>
    <definedName name="M" localSheetId="14" hidden="1">{#N/A,#N/A,FALSE,"fnma22pi";#N/A,#N/A,FALSE,"1888144"}</definedName>
    <definedName name="M" localSheetId="16" hidden="1">{#N/A,#N/A,FALSE,"fnma22pi";#N/A,#N/A,FALSE,"1888144"}</definedName>
    <definedName name="M" localSheetId="18" hidden="1">{#N/A,#N/A,FALSE,"fnma22pi";#N/A,#N/A,FALSE,"1888144"}</definedName>
    <definedName name="M" localSheetId="38" hidden="1">{#N/A,#N/A,FALSE,"fnma22pi";#N/A,#N/A,FALSE,"1888144"}</definedName>
    <definedName name="M" localSheetId="39" hidden="1">{#N/A,#N/A,FALSE,"fnma22pi";#N/A,#N/A,FALSE,"1888144"}</definedName>
    <definedName name="M" localSheetId="20" hidden="1">{#N/A,#N/A,FALSE,"fnma22pi";#N/A,#N/A,FALSE,"1888144"}</definedName>
    <definedName name="M" localSheetId="48" hidden="1">{#N/A,#N/A,FALSE,"fnma22pi";#N/A,#N/A,FALSE,"1888144"}</definedName>
    <definedName name="M" hidden="1">{#N/A,#N/A,FALSE,"fnma22pi";#N/A,#N/A,FALSE,"1888144"}</definedName>
    <definedName name="MA">#REF!</definedName>
    <definedName name="MAma14">#REF!</definedName>
    <definedName name="mb_inputLocation" localSheetId="18" hidden="1">#REF!</definedName>
    <definedName name="mb_inputLocation" hidden="1">#REF!</definedName>
    <definedName name="mizan" localSheetId="18" hidden="1">#REF!</definedName>
    <definedName name="mizan" hidden="1">#REF!</definedName>
    <definedName name="mj" localSheetId="18" hidden="1">{#N/A,#N/A,FALSE,"FY97";#N/A,#N/A,FALSE,"FY98";#N/A,#N/A,FALSE,"FY99";#N/A,#N/A,FALSE,"FY00";#N/A,#N/A,FALSE,"FY01"}</definedName>
    <definedName name="mj" hidden="1">{#N/A,#N/A,FALSE,"FY97";#N/A,#N/A,FALSE,"FY98";#N/A,#N/A,FALSE,"FY99";#N/A,#N/A,FALSE,"FY00";#N/A,#N/A,FALSE,"FY01"}</definedName>
    <definedName name="n" localSheetId="18" hidden="1">{"a",#N/A,FALSE,"LBO - 100%, No Sales";"aa",#N/A,FALSE,"LBO - 100%, No Sales";"aaa",#N/A,FALSE,"LBO - 100%, No Sales";"aaaa",#N/A,FALSE,"LBO - 100%, No Sales";"aaaaa",#N/A,FALSE,"LBO - 100%, No Sales";"aaaaaa",#N/A,FALSE,"LBO - 100%, No Sales";"aaaaaaa",#N/A,FALSE,"LBO - 100%, No Sales";"aaaaaaaa",#N/A,FALSE,"LBO - 100%, No Sales"}</definedName>
    <definedName name="n" localSheetId="38">'AMORT. PROFILE 0% CPR'!n</definedName>
    <definedName name="n" localSheetId="39">'AMORT. PROFILE 8% CPR (SG)'!n</definedName>
    <definedName name="n" hidden="1">{"a",#N/A,FALSE,"LBO - 100%, No Sales";"aa",#N/A,FALSE,"LBO - 100%, No Sales";"aaa",#N/A,FALSE,"LBO - 100%, No Sales";"aaaa",#N/A,FALSE,"LBO - 100%, No Sales";"aaaaa",#N/A,FALSE,"LBO - 100%, No Sales";"aaaaaa",#N/A,FALSE,"LBO - 100%, No Sales";"aaaaaaa",#N/A,FALSE,"LBO - 100%, No Sales";"aaaaaaaa",#N/A,FALSE,"LBO - 100%, No Sales"}</definedName>
    <definedName name="nbmn" localSheetId="18" hidden="1">{"det (May)",#N/A,FALSE,"June";"sum (MAY YTD)",#N/A,FALSE,"June YTD"}</definedName>
    <definedName name="nbmn" hidden="1">{"det (May)",#N/A,FALSE,"June";"sum (MAY YTD)",#N/A,FALSE,"June YTD"}</definedName>
    <definedName name="New" localSheetId="18" hidden="1">{"subs",#N/A,FALSE,"database ";"proportional",#N/A,FALSE,"database "}</definedName>
    <definedName name="New" hidden="1">{"subs",#N/A,FALSE,"database ";"proportional",#N/A,FALSE,"database "}</definedName>
    <definedName name="newDC" localSheetId="18" hidden="1">{#N/A,#N/A,TRUE,"Cover sheet";#N/A,#N/A,TRUE,"DCF analysis";#N/A,#N/A,TRUE,"WACC calculation"}</definedName>
    <definedName name="newDC" hidden="1">{#N/A,#N/A,TRUE,"Cover sheet";#N/A,#N/A,TRUE,"DCF analysis";#N/A,#N/A,TRUE,"WACC calculation"}</definedName>
    <definedName name="newer" localSheetId="18" hidden="1">{#N/A,#N/A,FALSE,"Sheet1"}</definedName>
    <definedName name="newer" hidden="1">{#N/A,#N/A,FALSE,"Sheet1"}</definedName>
    <definedName name="newer2" localSheetId="18" hidden="1">{#N/A,#N/A,FALSE,"Sheet1"}</definedName>
    <definedName name="newer2" hidden="1">{#N/A,#N/A,FALSE,"Sheet1"}</definedName>
    <definedName name="NewSummary" localSheetId="18" hidden="1">{#N/A,#N/A,FALSE,"Cover";#N/A,#N/A,FALSE,"Projections";#N/A,#N/A,FALSE,"10 Year Summary";#N/A,#N/A,FALSE,"Balance Sheet Summary";#N/A,#N/A,FALSE,"Adjustments";#N/A,#N/A,FALSE,"Discount Rate";#N/A,#N/A,FALSE,"Comps";#N/A,#N/A,FALSE,"Executive Comp"}</definedName>
    <definedName name="NewSummary" hidden="1">{#N/A,#N/A,FALSE,"Cover";#N/A,#N/A,FALSE,"Projections";#N/A,#N/A,FALSE,"10 Year Summary";#N/A,#N/A,FALSE,"Balance Sheet Summary";#N/A,#N/A,FALSE,"Adjustments";#N/A,#N/A,FALSE,"Discount Rate";#N/A,#N/A,FALSE,"Comps";#N/A,#N/A,FALSE,"Executive Comp"}</definedName>
    <definedName name="ni" localSheetId="18" hidden="1">{#N/A,#N/A,FALSE,"2";#N/A,#N/A,FALSE,"2,1";#N/A,#N/A,FALSE,"Var annue tit.imm. ";#N/A,#N/A,FALSE,"2,3";#N/A,#N/A,FALSE,"Var annue titoli - prospetto"}</definedName>
    <definedName name="ni" hidden="1">{#N/A,#N/A,FALSE,"2";#N/A,#N/A,FALSE,"2,1";#N/A,#N/A,FALSE,"Var annue tit.imm. ";#N/A,#N/A,FALSE,"2,3";#N/A,#N/A,FALSE,"Var annue titoli - prospetto"}</definedName>
    <definedName name="nn" localSheetId="18" hidden="1">{#N/A,#N/A,FALSE,"All Bus A";#N/A,#N/A,FALSE,"All Bus B";#N/A,#N/A,FALSE,"Tot UK A";#N/A,#N/A,FALSE,"Tot UK B";#N/A,#N/A,FALSE,"UK Dt A";#N/A,#N/A,FALSE,"UK Dt B";#N/A,#N/A,FALSE,"UK Bd A";#N/A,#N/A,FALSE,"UK Bd B";#N/A,#N/A,FALSE,"Int A";#N/A,#N/A,FALSE,"Int B"}</definedName>
    <definedName name="nn" localSheetId="38">'AMORT. PROFILE 0% CPR'!nn</definedName>
    <definedName name="nn" localSheetId="39">'AMORT. PROFILE 8% CPR (SG)'!nn</definedName>
    <definedName name="nn" hidden="1">{#N/A,#N/A,FALSE,"All Bus A";#N/A,#N/A,FALSE,"All Bus B";#N/A,#N/A,FALSE,"Tot UK A";#N/A,#N/A,FALSE,"Tot UK B";#N/A,#N/A,FALSE,"UK Dt A";#N/A,#N/A,FALSE,"UK Dt B";#N/A,#N/A,FALSE,"UK Bd A";#N/A,#N/A,FALSE,"UK Bd B";#N/A,#N/A,FALSE,"Int A";#N/A,#N/A,FALSE,"Int B"}</definedName>
    <definedName name="No" localSheetId="18" hidden="1">{#N/A,#N/A,FALSE,"Summary";#N/A,#N/A,FALSE,"Returns";#N/A,#N/A,FALSE,"IS";#N/A,#N/A,FALSE,"CFS";#N/A,#N/A,FALSE,"Opening BS";#N/A,#N/A,FALSE,"BS";#N/A,#N/A,FALSE,"Int. Rates";#N/A,#N/A,FALSE,"Int. Cost";#N/A,#N/A,FALSE,"Fees";#N/A,#N/A,FALSE,"Ratios";#N/A,#N/A,FALSE,"DCF"}</definedName>
    <definedName name="No" hidden="1">{#N/A,#N/A,FALSE,"Summary";#N/A,#N/A,FALSE,"Returns";#N/A,#N/A,FALSE,"IS";#N/A,#N/A,FALSE,"CFS";#N/A,#N/A,FALSE,"Opening BS";#N/A,#N/A,FALSE,"BS";#N/A,#N/A,FALSE,"Int. Rates";#N/A,#N/A,FALSE,"Int. Cost";#N/A,#N/A,FALSE,"Fees";#N/A,#N/A,FALSE,"Ratios";#N/A,#N/A,FALSE,"DCF"}</definedName>
    <definedName name="noidea" localSheetId="18" hidden="1">{#N/A,#N/A,FALSE,"Calc";#N/A,#N/A,FALSE,"Sensitivity";#N/A,#N/A,FALSE,"LT Earn.Dil.";#N/A,#N/A,FALSE,"Dil. AVP"}</definedName>
    <definedName name="noidea" hidden="1">{#N/A,#N/A,FALSE,"Calc";#N/A,#N/A,FALSE,"Sensitivity";#N/A,#N/A,FALSE,"LT Earn.Dil.";#N/A,#N/A,FALSE,"Dil. AVP"}</definedName>
    <definedName name="NOIDEA2" localSheetId="18" hidden="1">{#N/A,#N/A,FALSE,"Calc";#N/A,#N/A,FALSE,"Sensitivity";#N/A,#N/A,FALSE,"LT Earn.Dil.";#N/A,#N/A,FALSE,"Dil. AVP"}</definedName>
    <definedName name="NOIDEA2" hidden="1">{#N/A,#N/A,FALSE,"Calc";#N/A,#N/A,FALSE,"Sensitivity";#N/A,#N/A,FALSE,"LT Earn.Dil.";#N/A,#N/A,FALSE,"Dil. AVP"}</definedName>
    <definedName name="non_perf">#REF!</definedName>
    <definedName name="o"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ctober" localSheetId="18" hidden="1">{#N/A,#N/A,FALSE,"Development";#N/A,#N/A,FALSE,"Summary";#N/A,#N/A,FALSE,"People Time";#N/A,#N/A,FALSE,"Summary of People";#N/A,#N/A,FALSE,"Planing"}</definedName>
    <definedName name="October" hidden="1">{#N/A,#N/A,FALSE,"Development";#N/A,#N/A,FALSE,"Summary";#N/A,#N/A,FALSE,"People Time";#N/A,#N/A,FALSE,"Summary of People";#N/A,#N/A,FALSE,"Planing"}</definedName>
    <definedName name="oj" localSheetId="18" hidden="1">{#N/A,#N/A,FALSE,"RGD$";#N/A,#N/A,FALSE,"BG$";#N/A,#N/A,FALSE,"FC$"}</definedName>
    <definedName name="oj" hidden="1">{#N/A,#N/A,FALSE,"RGD$";#N/A,#N/A,FALSE,"BG$";#N/A,#N/A,FALSE,"FC$"}</definedName>
    <definedName name="ömnö" localSheetId="18" hidden="1">{"det (May)",#N/A,FALSE,"June";"sum (MAY YTD)",#N/A,FALSE,"June YTD"}</definedName>
    <definedName name="ömnö" hidden="1">{"det (May)",#N/A,FALSE,"June";"sum (MAY YTD)",#N/A,FALSE,"June YTD"}</definedName>
    <definedName name="ooo" localSheetId="18" hidden="1">{"IS FE with Ratios",#N/A,FALSE,"Far East";"PF CF Far East",#N/A,FALSE,"Far East";"DCF Far East Matrix",#N/A,FALSE,"Far East"}</definedName>
    <definedName name="ooo" hidden="1">{"IS FE with Ratios",#N/A,FALSE,"Far East";"PF CF Far East",#N/A,FALSE,"Far East";"DCF Far East Matrix",#N/A,FALSE,"Far East"}</definedName>
    <definedName name="OP" localSheetId="18" hidden="1">{#N/A,#N/A,FALSE,"Operations";#N/A,#N/A,FALSE,"Financials"}</definedName>
    <definedName name="OP" hidden="1">{#N/A,#N/A,FALSE,"Operations";#N/A,#N/A,FALSE,"Financials"}</definedName>
    <definedName name="org_balance">#REF!</definedName>
    <definedName name="os" localSheetId="18" hidden="1">{#N/A,#N/A,FALSE,"Cover";#N/A,#N/A,FALSE,"Contents-Pg1";#N/A,#N/A,FALSE,"High-Com-pg2";#N/A,#N/A,FALSE,"1 Full";#N/A,#N/A,FALSE,"1chts";#N/A,#N/A,FALSE,"Table 2";#N/A,#N/A,FALSE,"3New Iss";#N/A,#N/A,FALSE,"4Money raised";#N/A,#N/A,FALSE,"5Aim";#N/A,#N/A,FALSE,"AiM charts";#N/A,#N/A,FALSE,"6FT Smll";#N/A,#N/A,FALSE,"11SEATS";#N/A,#N/A,FALSE,"12Notes"}</definedName>
    <definedName name="os" hidden="1">{#N/A,#N/A,FALSE,"Cover";#N/A,#N/A,FALSE,"Contents-Pg1";#N/A,#N/A,FALSE,"High-Com-pg2";#N/A,#N/A,FALSE,"1 Full";#N/A,#N/A,FALSE,"1chts";#N/A,#N/A,FALSE,"Table 2";#N/A,#N/A,FALSE,"3New Iss";#N/A,#N/A,FALSE,"4Money raised";#N/A,#N/A,FALSE,"5Aim";#N/A,#N/A,FALSE,"AiM charts";#N/A,#N/A,FALSE,"6FT Smll";#N/A,#N/A,FALSE,"11SEATS";#N/A,#N/A,FALSE,"12Notes"}</definedName>
    <definedName name="oseas" localSheetId="18" hidden="1">{#N/A,#N/A,FALSE,"Cover";#N/A,#N/A,FALSE,"Contents-Pg1";#N/A,#N/A,FALSE,"High-Com-pg2";#N/A,#N/A,FALSE,"1 Full";#N/A,#N/A,FALSE,"1chts";#N/A,#N/A,FALSE,"Table 2";#N/A,#N/A,FALSE,"3New Iss";#N/A,#N/A,FALSE,"4Money raised";#N/A,#N/A,FALSE,"5Aim";#N/A,#N/A,FALSE,"AiM charts";#N/A,#N/A,FALSE,"6FT Smll";#N/A,#N/A,FALSE,"11SEATS";#N/A,#N/A,FALSE,"12Notes"}</definedName>
    <definedName name="oseas" hidden="1">{#N/A,#N/A,FALSE,"Cover";#N/A,#N/A,FALSE,"Contents-Pg1";#N/A,#N/A,FALSE,"High-Com-pg2";#N/A,#N/A,FALSE,"1 Full";#N/A,#N/A,FALSE,"1chts";#N/A,#N/A,FALSE,"Table 2";#N/A,#N/A,FALSE,"3New Iss";#N/A,#N/A,FALSE,"4Money raised";#N/A,#N/A,FALSE,"5Aim";#N/A,#N/A,FALSE,"AiM charts";#N/A,#N/A,FALSE,"6FT Smll";#N/A,#N/A,FALSE,"11SEATS";#N/A,#N/A,FALSE,"12Notes"}</definedName>
    <definedName name="OtherSec" hidden="1">#REF!</definedName>
    <definedName name="out_balance">#REF!</definedName>
    <definedName name="OUTPUT">#N/A</definedName>
    <definedName name="OUTPUT_FC">#REF!</definedName>
    <definedName name="Overview" localSheetId="38">'AMORT. PROFILE 0% CPR'!Overview</definedName>
    <definedName name="Overview" localSheetId="39">'AMORT. PROFILE 8% CPR (SG)'!Overview</definedName>
    <definedName name="Overview">#N/A</definedName>
    <definedName name="PAYD">#REF!</definedName>
    <definedName name="pdfendname" localSheetId="12">#REF!</definedName>
    <definedName name="pdfendname">#REF!</definedName>
    <definedName name="perbolag" localSheetId="18" hidden="1">{#N/A,#N/A,FALSE,"intag";#N/A,#N/A,FALSE,"budg";#N/A,#N/A,FALSE,"samtl"}</definedName>
    <definedName name="perbolag" hidden="1">{#N/A,#N/A,FALSE,"intag";#N/A,#N/A,FALSE,"budg";#N/A,#N/A,FALSE,"samtl"}</definedName>
    <definedName name="perf">#REF!</definedName>
    <definedName name="pi" localSheetId="18" hidden="1">{"UTILE NETTO RIEPILOGO",#N/A,TRUE,"dati puntuali (D.E.)";"UTILE NETTO DETTAGLIO",#N/A,TRUE,"dati puntuali (D.E.)";#N/A,#N/A,TRUE,"Imposte puntuali"}</definedName>
    <definedName name="pi" hidden="1">{"UTILE NETTO RIEPILOGO",#N/A,TRUE,"dati puntuali (D.E.)";"UTILE NETTO DETTAGLIO",#N/A,TRUE,"dati puntuali (D.E.)";#N/A,#N/A,TRUE,"Imposte puntuali"}</definedName>
    <definedName name="PIPPO" localSheetId="18" hidden="1">{"UTILE NETTO RIEPILOGO",#N/A,TRUE,"dati puntuali (D.E.)";"UTILE NETTO DETTAGLIO",#N/A,TRUE,"dati puntuali (D.E.)";#N/A,#N/A,TRUE,"Imposte puntuali"}</definedName>
    <definedName name="PIPPO" hidden="1">{"UTILE NETTO RIEPILOGO",#N/A,TRUE,"dati puntuali (D.E.)";"UTILE NETTO DETTAGLIO",#N/A,TRUE,"dati puntuali (D.E.)";#N/A,#N/A,TRUE,"Imposte puntuali"}</definedName>
    <definedName name="POA" localSheetId="18" hidden="1">{"det (May)",#N/A,FALSE,"June";"sum (MAY YTD)",#N/A,FALSE,"June YTD"}</definedName>
    <definedName name="POA" hidden="1">{"det (May)",#N/A,FALSE,"June";"sum (MAY YTD)",#N/A,FALSE,"June YTD"}</definedName>
    <definedName name="pop" localSheetId="18" hidden="1">{"det (May)",#N/A,FALSE,"June";"sum (MAY YTD)",#N/A,FALSE,"June YTD"}</definedName>
    <definedName name="pop" hidden="1">{"det (May)",#N/A,FALSE,"June";"sum (MAY YTD)",#N/A,FALSE,"June YTD"}</definedName>
    <definedName name="ppp" localSheetId="18" hidden="1">{"Far East Top",#N/A,FALSE,"FE Model";"Far East Mid",#N/A,FALSE,"FE Model";"Far East Base",#N/A,FALSE,"FE Model"}</definedName>
    <definedName name="ppp" hidden="1">{"Far East Top",#N/A,FALSE,"FE Model";"Far East Mid",#N/A,FALSE,"FE Model";"Far East Base",#N/A,FALSE,"FE Model"}</definedName>
    <definedName name="Pres" localSheetId="18"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2" localSheetId="18" hidden="1">{"Print Top",#N/A,FALSE,"Europe Model";"Print Bottom",#N/A,FALSE,"Europe Model"}</definedName>
    <definedName name="Pres2" hidden="1">{"Print Top",#N/A,FALSE,"Europe Model";"Print Bottom",#N/A,FALSE,"Europe Model"}</definedName>
    <definedName name="print" localSheetId="18"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print"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_xlnm.Print_Area" localSheetId="0">'00 - Cover'!$A$1:$I$62</definedName>
    <definedName name="_xlnm.Print_Area" localSheetId="1">'02 - Eligibility Criteria'!$A$1:$M$58</definedName>
    <definedName name="_xlnm.Print_Area" localSheetId="5">'06 - Prepayment Rate'!$A$1:$H$72</definedName>
    <definedName name="_xlnm.Print_Area" localSheetId="6">'07 - Asset Amortisation Profile'!$A$1:$I$239</definedName>
    <definedName name="_xlnm.Print_Area" localSheetId="7">'08 - Delinquent Home Loans Stat'!$A$1:$M$72</definedName>
    <definedName name="_xlnm.Print_Area" localSheetId="8">'09 - Default &amp; Recovery Stat'!$A$1:$I$72</definedName>
    <definedName name="_xlnm.Print_Area" localSheetId="9">'10 -Principal Deficiency Amount'!$A$1:$H$85</definedName>
    <definedName name="_xlnm.Print_Area" localSheetId="10">'11 - Notes Follow-up'!$A$1:$Y$221</definedName>
    <definedName name="_xlnm.Print_Area" localSheetId="11">'11 bis-Notes Calculation'!$A$1:$AN$223</definedName>
    <definedName name="_xlnm.Print_Area" localSheetId="12">'12 - Notes Interest'!$A$2:$U$35</definedName>
    <definedName name="_xlnm.Print_Area" localSheetId="14">'13 - Issuer Account'!$A$1:$N$56</definedName>
    <definedName name="_xlnm.Print_Area" localSheetId="15">'14 - Fees'!$A$1:$K$61</definedName>
    <definedName name="_xlnm.Print_Area" localSheetId="16">'15 - Priority of Payments'!$A$1:$N$57</definedName>
    <definedName name="_xlnm.Print_Area" localSheetId="17">'16 - Simplified Balance Sheet'!$A$1:$K$29</definedName>
    <definedName name="_xlnm.Print_Area" localSheetId="27">'Asset Follow up'!$A$1:$G$20</definedName>
    <definedName name="_xlnm.Print_Area" localSheetId="33">'Balance Sheet'!$A$1:$N$29</definedName>
    <definedName name="_xlnm.Print_Area" localSheetId="32">'Cashflow Synthesis'!$A$1:$L$38</definedName>
    <definedName name="_xlnm.Print_Area" localSheetId="28">Collections!$A$1:$J$30</definedName>
    <definedName name="_xlnm.Print_Area" localSheetId="20">'Contact Information'!$A$1:$F$101</definedName>
    <definedName name="_xlnm.Print_Area" localSheetId="19">'Cover Page'!$A$1:$G$19</definedName>
    <definedName name="_xlnm.Print_Area" localSheetId="36">'Default &amp; Recovery Analysis'!$A$1:$M$45</definedName>
    <definedName name="_xlnm.Print_Area" localSheetId="35">'Delinquencies Analysis'!$A$1:$S$21</definedName>
    <definedName name="_xlnm.Print_Area" localSheetId="48">Instructions!$A$1:$Z$2</definedName>
    <definedName name="_xlnm.Print_Area" localSheetId="30">'Issuer Expenses'!$A$1:$N$31</definedName>
    <definedName name="_xlnm.Print_Area" localSheetId="26">'Notes Follow up'!$A$1:$AC$37</definedName>
    <definedName name="_xlnm.Print_Area" localSheetId="24">'Notes Information I'!$A$1:$H$37</definedName>
    <definedName name="_xlnm.Print_Area" localSheetId="25">'Notes Information II'!$A$1:$J$43</definedName>
    <definedName name="_xlnm.Print_Area" localSheetId="37">'Prepayment Analysis'!$A$1:$J$16</definedName>
    <definedName name="_xlnm.Print_Area" localSheetId="31">'Priority of Payments'!$A$1:$M$109</definedName>
    <definedName name="_xlnm.Print_Area" localSheetId="23">Ratings!$A$1:$P$23</definedName>
    <definedName name="_xlnm.Print_Area" localSheetId="29">Reserves!$A$1:$J$26</definedName>
    <definedName name="_xlnm.Print_Area" localSheetId="34">'Stratification Tables'!$A$1:$N$390</definedName>
    <definedName name="_xlnm.Print_Area" localSheetId="22">Triggers!$A$1:$J$28</definedName>
    <definedName name="print4" localSheetId="18" hidden="1">{#N/A,#N/A,FALSE,"Operations";#N/A,#N/A,FALSE,"Financials"}</definedName>
    <definedName name="print4" hidden="1">{#N/A,#N/A,FALSE,"Operations";#N/A,#N/A,FALSE,"Financials"}</definedName>
    <definedName name="PRO" localSheetId="18" hidden="1">{"det (May)",#N/A,FALSE,"June";"sum (MAY YTD)",#N/A,FALSE,"June YTD"}</definedName>
    <definedName name="PRO" hidden="1">{"det (May)",#N/A,FALSE,"June";"sum (MAY YTD)",#N/A,FALSE,"June YTD"}</definedName>
    <definedName name="prof" localSheetId="18" hidden="1">{#N/A,#N/A,FALSE,"A3";#N/A,#N/A,FALSE,"AT2";#N/A,#N/A,FALSE,"PA2";#N/A,#N/A,FALSE,"GI2";#N/A,#N/A,FALSE,"EC2"}</definedName>
    <definedName name="prof" hidden="1">{#N/A,#N/A,FALSE,"A3";#N/A,#N/A,FALSE,"AT2";#N/A,#N/A,FALSE,"PA2";#N/A,#N/A,FALSE,"GI2";#N/A,#N/A,FALSE,"EC2"}</definedName>
    <definedName name="ProjectName">{"Client Name or Project Name"}</definedName>
    <definedName name="qq" localSheetId="18" hidden="1">{#N/A,#N/A,FALSE,"Aging Summary";#N/A,#N/A,FALSE,"Ratio Analysis";#N/A,#N/A,FALSE,"Test 120 Day Accts";#N/A,#N/A,FALSE,"Tickmarks"}</definedName>
    <definedName name="qq" hidden="1">{#N/A,#N/A,FALSE,"Aging Summary";#N/A,#N/A,FALSE,"Ratio Analysis";#N/A,#N/A,FALSE,"Test 120 Day Accts";#N/A,#N/A,FALSE,"Tickmarks"}</definedName>
    <definedName name="qqq" localSheetId="18" hidden="1">{"NA Is w Ratios",#N/A,FALSE,"North America";"PF CFlow NA",#N/A,FALSE,"North America";"NA DCF Matrix",#N/A,FALSE,"North America"}</definedName>
    <definedName name="qqq" hidden="1">{"NA Is w Ratios",#N/A,FALSE,"North America";"PF CFlow NA",#N/A,FALSE,"North America";"NA DCF Matrix",#N/A,FALSE,"North America"}</definedName>
    <definedName name="qqqq" localSheetId="18" hidden="1">{#N/A,#N/A,TRUE,"Sales Comparison";#N/A,#N/A,TRUE,"Cum. Summary FFR";#N/A,#N/A,TRUE,"Monthly Summary FFR";#N/A,#N/A,TRUE,"Cum. Summary TL";#N/A,#N/A,TRUE,"Monthly Summary TL"}</definedName>
    <definedName name="qqqq" hidden="1">{#N/A,#N/A,TRUE,"Sales Comparison";#N/A,#N/A,TRUE,"Cum. Summary FFR";#N/A,#N/A,TRUE,"Monthly Summary FFR";#N/A,#N/A,TRUE,"Cum. Summary TL";#N/A,#N/A,TRUE,"Monthly Summary TL"}</definedName>
    <definedName name="qqqqq" localSheetId="18" hidden="1">{#N/A,#N/A,FALSE,"Aging Summary";#N/A,#N/A,FALSE,"Ratio Analysis";#N/A,#N/A,FALSE,"Test 120 Day Accts";#N/A,#N/A,FALSE,"Tickmarks"}</definedName>
    <definedName name="qqqqq" hidden="1">{#N/A,#N/A,FALSE,"Aging Summary";#N/A,#N/A,FALSE,"Ratio Analysis";#N/A,#N/A,FALSE,"Test 120 Day Accts";#N/A,#N/A,FALSE,"Tickmarks"}</definedName>
    <definedName name="qqqqqq" localSheetId="18" hidden="1">{#N/A,#N/A,FALSE,"Aging Summary";#N/A,#N/A,FALSE,"Ratio Analysis";#N/A,#N/A,FALSE,"Test 120 Day Accts";#N/A,#N/A,FALSE,"Tickmarks"}</definedName>
    <definedName name="qqqqqq" hidden="1">{#N/A,#N/A,FALSE,"Aging Summary";#N/A,#N/A,FALSE,"Ratio Analysis";#N/A,#N/A,FALSE,"Test 120 Day Accts";#N/A,#N/A,FALSE,"Tickmarks"}</definedName>
    <definedName name="qsfd" localSheetId="18" hidden="1">{#N/A,#N/A,TRUE,"Cover sheet";#N/A,#N/A,TRUE,"INPUTS";#N/A,#N/A,TRUE,"OUTPUTS";#N/A,#N/A,TRUE,"VALUATION"}</definedName>
    <definedName name="qsfd" hidden="1">{#N/A,#N/A,TRUE,"Cover sheet";#N/A,#N/A,TRUE,"INPUTS";#N/A,#N/A,TRUE,"OUTPUTS";#N/A,#N/A,TRUE,"VALUATION"}</definedName>
    <definedName name="qterter"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terter"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uarterlybs" localSheetId="18" hidden="1">{#N/A,#N/A,FALSE,"JKFLASH2";#N/A,#N/A,FALSE,"Page 4";#N/A,#N/A,FALSE,"page 3"}</definedName>
    <definedName name="quarterlybs" hidden="1">{#N/A,#N/A,FALSE,"JKFLASH2";#N/A,#N/A,FALSE,"Page 4";#N/A,#N/A,FALSE,"page 3"}</definedName>
    <definedName name="qwe" localSheetId="18" hidden="1">{#N/A,#N/A,FALSE,"Hoja1";#N/A,#N/A,FALSE,"Hoja2"}</definedName>
    <definedName name="qwe" hidden="1">{#N/A,#N/A,FALSE,"Hoja1";#N/A,#N/A,FALSE,"Hoja2"}</definedName>
    <definedName name="qzef" localSheetId="0" hidden="1">{#N/A,#N/A,FALSE,"DELQ";#N/A,#N/A,FALSE,"REO";#N/A,#N/A,FALSE,"WATCHDSC";#N/A,#N/A,FALSE,"2LOSSMOD";#N/A,#N/A,FALSE,"2LOSS";#N/A,#N/A,FALSE,"DSC";#N/A,#N/A,FALSE,"OPERAT";#N/A,#N/A,FALSE,"ADJUST";#N/A,#N/A,FALSE,"PAIDOFF";#N/A,#N/A,FALSE,"TENANT";#N/A,#N/A,FALSE,"LEASE EXPIRE"}</definedName>
    <definedName name="qzef" localSheetId="1" hidden="1">{#N/A,#N/A,FALSE,"DELQ";#N/A,#N/A,FALSE,"REO";#N/A,#N/A,FALSE,"WATCHDSC";#N/A,#N/A,FALSE,"2LOSSMOD";#N/A,#N/A,FALSE,"2LOSS";#N/A,#N/A,FALSE,"DSC";#N/A,#N/A,FALSE,"OPERAT";#N/A,#N/A,FALSE,"ADJUST";#N/A,#N/A,FALSE,"PAIDOFF";#N/A,#N/A,FALSE,"TENANT";#N/A,#N/A,FALSE,"LEASE EXPIRE"}</definedName>
    <definedName name="qzef" localSheetId="6" hidden="1">{#N/A,#N/A,FALSE,"DELQ";#N/A,#N/A,FALSE,"REO";#N/A,#N/A,FALSE,"WATCHDSC";#N/A,#N/A,FALSE,"2LOSSMOD";#N/A,#N/A,FALSE,"2LOSS";#N/A,#N/A,FALSE,"DSC";#N/A,#N/A,FALSE,"OPERAT";#N/A,#N/A,FALSE,"ADJUST";#N/A,#N/A,FALSE,"PAIDOFF";#N/A,#N/A,FALSE,"TENANT";#N/A,#N/A,FALSE,"LEASE EXPIRE"}</definedName>
    <definedName name="qzef" localSheetId="10" hidden="1">{#N/A,#N/A,FALSE,"DELQ";#N/A,#N/A,FALSE,"REO";#N/A,#N/A,FALSE,"WATCHDSC";#N/A,#N/A,FALSE,"2LOSSMOD";#N/A,#N/A,FALSE,"2LOSS";#N/A,#N/A,FALSE,"DSC";#N/A,#N/A,FALSE,"OPERAT";#N/A,#N/A,FALSE,"ADJUST";#N/A,#N/A,FALSE,"PAIDOFF";#N/A,#N/A,FALSE,"TENANT";#N/A,#N/A,FALSE,"LEASE EXPIRE"}</definedName>
    <definedName name="qzef" localSheetId="12" hidden="1">{#N/A,#N/A,FALSE,"DELQ";#N/A,#N/A,FALSE,"REO";#N/A,#N/A,FALSE,"WATCHDSC";#N/A,#N/A,FALSE,"2LOSSMOD";#N/A,#N/A,FALSE,"2LOSS";#N/A,#N/A,FALSE,"DSC";#N/A,#N/A,FALSE,"OPERAT";#N/A,#N/A,FALSE,"ADJUST";#N/A,#N/A,FALSE,"PAIDOFF";#N/A,#N/A,FALSE,"TENANT";#N/A,#N/A,FALSE,"LEASE EXPIRE"}</definedName>
    <definedName name="qzef" localSheetId="14" hidden="1">{#N/A,#N/A,FALSE,"DELQ";#N/A,#N/A,FALSE,"REO";#N/A,#N/A,FALSE,"WATCHDSC";#N/A,#N/A,FALSE,"2LOSSMOD";#N/A,#N/A,FALSE,"2LOSS";#N/A,#N/A,FALSE,"DSC";#N/A,#N/A,FALSE,"OPERAT";#N/A,#N/A,FALSE,"ADJUST";#N/A,#N/A,FALSE,"PAIDOFF";#N/A,#N/A,FALSE,"TENANT";#N/A,#N/A,FALSE,"LEASE EXPIRE"}</definedName>
    <definedName name="qzef" localSheetId="16" hidden="1">{#N/A,#N/A,FALSE,"DELQ";#N/A,#N/A,FALSE,"REO";#N/A,#N/A,FALSE,"WATCHDSC";#N/A,#N/A,FALSE,"2LOSSMOD";#N/A,#N/A,FALSE,"2LOSS";#N/A,#N/A,FALSE,"DSC";#N/A,#N/A,FALSE,"OPERAT";#N/A,#N/A,FALSE,"ADJUST";#N/A,#N/A,FALSE,"PAIDOFF";#N/A,#N/A,FALSE,"TENANT";#N/A,#N/A,FALSE,"LEASE EXPIRE"}</definedName>
    <definedName name="qzef" localSheetId="18" hidden="1">{#N/A,#N/A,FALSE,"DELQ";#N/A,#N/A,FALSE,"REO";#N/A,#N/A,FALSE,"WATCHDSC";#N/A,#N/A,FALSE,"2LOSSMOD";#N/A,#N/A,FALSE,"2LOSS";#N/A,#N/A,FALSE,"DSC";#N/A,#N/A,FALSE,"OPERAT";#N/A,#N/A,FALSE,"ADJUST";#N/A,#N/A,FALSE,"PAIDOFF";#N/A,#N/A,FALSE,"TENANT";#N/A,#N/A,FALSE,"LEASE EXPIRE"}</definedName>
    <definedName name="qzef" localSheetId="38" hidden="1">{#N/A,#N/A,FALSE,"DELQ";#N/A,#N/A,FALSE,"REO";#N/A,#N/A,FALSE,"WATCHDSC";#N/A,#N/A,FALSE,"2LOSSMOD";#N/A,#N/A,FALSE,"2LOSS";#N/A,#N/A,FALSE,"DSC";#N/A,#N/A,FALSE,"OPERAT";#N/A,#N/A,FALSE,"ADJUST";#N/A,#N/A,FALSE,"PAIDOFF";#N/A,#N/A,FALSE,"TENANT";#N/A,#N/A,FALSE,"LEASE EXPIRE"}</definedName>
    <definedName name="qzef" localSheetId="39" hidden="1">{#N/A,#N/A,FALSE,"DELQ";#N/A,#N/A,FALSE,"REO";#N/A,#N/A,FALSE,"WATCHDSC";#N/A,#N/A,FALSE,"2LOSSMOD";#N/A,#N/A,FALSE,"2LOSS";#N/A,#N/A,FALSE,"DSC";#N/A,#N/A,FALSE,"OPERAT";#N/A,#N/A,FALSE,"ADJUST";#N/A,#N/A,FALSE,"PAIDOFF";#N/A,#N/A,FALSE,"TENANT";#N/A,#N/A,FALSE,"LEASE EXPIRE"}</definedName>
    <definedName name="qzef" localSheetId="20" hidden="1">{#N/A,#N/A,FALSE,"DELQ";#N/A,#N/A,FALSE,"REO";#N/A,#N/A,FALSE,"WATCHDSC";#N/A,#N/A,FALSE,"2LOSSMOD";#N/A,#N/A,FALSE,"2LOSS";#N/A,#N/A,FALSE,"DSC";#N/A,#N/A,FALSE,"OPERAT";#N/A,#N/A,FALSE,"ADJUST";#N/A,#N/A,FALSE,"PAIDOFF";#N/A,#N/A,FALSE,"TENANT";#N/A,#N/A,FALSE,"LEASE EXPIRE"}</definedName>
    <definedName name="qzef" localSheetId="48" hidden="1">{#N/A,#N/A,FALSE,"DELQ";#N/A,#N/A,FALSE,"REO";#N/A,#N/A,FALSE,"WATCHDSC";#N/A,#N/A,FALSE,"2LOSSMOD";#N/A,#N/A,FALSE,"2LOSS";#N/A,#N/A,FALSE,"DSC";#N/A,#N/A,FALSE,"OPERAT";#N/A,#N/A,FALSE,"ADJUST";#N/A,#N/A,FALSE,"PAIDOFF";#N/A,#N/A,FALSE,"TENANT";#N/A,#N/A,FALSE,"LEASE EXPIRE"}</definedName>
    <definedName name="qzef" hidden="1">{#N/A,#N/A,FALSE,"DELQ";#N/A,#N/A,FALSE,"REO";#N/A,#N/A,FALSE,"WATCHDSC";#N/A,#N/A,FALSE,"2LOSSMOD";#N/A,#N/A,FALSE,"2LOSS";#N/A,#N/A,FALSE,"DSC";#N/A,#N/A,FALSE,"OPERAT";#N/A,#N/A,FALSE,"ADJUST";#N/A,#N/A,FALSE,"PAIDOFF";#N/A,#N/A,FALSE,"TENANT";#N/A,#N/A,FALSE,"LEASE EXPIRE"}</definedName>
    <definedName name="Recap_scenario" localSheetId="18" hidden="1">{"cap_structure",#N/A,FALSE,"Graph-Mkt Cap";"price",#N/A,FALSE,"Graph-Price";"ebit",#N/A,FALSE,"Graph-EBITDA";"ebitda",#N/A,FALSE,"Graph-EBITDA"}</definedName>
    <definedName name="Recap_scenario" hidden="1">{"cap_structure",#N/A,FALSE,"Graph-Mkt Cap";"price",#N/A,FALSE,"Graph-Price";"ebit",#N/A,FALSE,"Graph-EBITDA";"ebitda",#N/A,FALSE,"Graph-EBITDA"}</definedName>
    <definedName name="re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red" hidden="1">{#N/A,#N/A,FALSE,"Group_Results";#N/A,#N/A,FALSE,"Basis";#N/A,#N/A,FALSE,"Total_Results";#N/A,#N/A,FALSE,"IFA_Results";#N/A,#N/A,FALSE,"Adviser_Results";#N/A,#N/A,FALSE,"ASLD_Results";#N/A,#N/A,FALSE,"Key_Results";#N/A,#N/A,FALSE,"SLI_Results";#N/A,#N/A,FALSE,"Partner_Results";#N/A,#N/A,FALSE,"Other_Results";#N/A,#N/A,FALSE,"Product_Results"}</definedName>
    <definedName name="ReferenceRate" hidden="1">#REF!</definedName>
    <definedName name="removed_name3" localSheetId="18" hidden="1">{0,0,"",0;0,0,0,0;0,0,0,0;0,0,0,0;0,0,0,0}</definedName>
    <definedName name="removed_name3" hidden="1">{0,0,"",0;0,0,0,0;0,0,0,0;0,0,0,0;0,0,0,0}</definedName>
    <definedName name="removed_name7" localSheetId="18" hidden="1">{0,0,"",0;0,0,0,0;0,0,0,0;0,0,0,0;0,0,0,0}</definedName>
    <definedName name="removed_name7" hidden="1">{0,0,"",0;0,0,0,0;0,0,0,0;0,0,0,0;0,0,0,0}</definedName>
    <definedName name="RepaymentType" hidden="1">#REF!</definedName>
    <definedName name="res_mat">#REF!</definedName>
    <definedName name="rewrwerw" localSheetId="18" hidden="1">{#N/A,#N/A,FALSE,"Cover";#N/A,#N/A,FALSE,"Contents-Pg1";#N/A,#N/A,FALSE,"High-Com-pg2";#N/A,#N/A,FALSE,"1 Full";#N/A,#N/A,FALSE,"1chts";#N/A,#N/A,FALSE,"Table 2";#N/A,#N/A,FALSE,"3New Iss";#N/A,#N/A,FALSE,"4Money raised";#N/A,#N/A,FALSE,"5Aim";#N/A,#N/A,FALSE,"AiM charts";#N/A,#N/A,FALSE,"6FT Smll";#N/A,#N/A,FALSE,"11SEATS";#N/A,#N/A,FALSE,"12Notes"}</definedName>
    <definedName name="rewrwerw" hidden="1">{#N/A,#N/A,FALSE,"Cover";#N/A,#N/A,FALSE,"Contents-Pg1";#N/A,#N/A,FALSE,"High-Com-pg2";#N/A,#N/A,FALSE,"1 Full";#N/A,#N/A,FALSE,"1chts";#N/A,#N/A,FALSE,"Table 2";#N/A,#N/A,FALSE,"3New Iss";#N/A,#N/A,FALSE,"4Money raised";#N/A,#N/A,FALSE,"5Aim";#N/A,#N/A,FALSE,"AiM charts";#N/A,#N/A,FALSE,"6FT Smll";#N/A,#N/A,FALSE,"11SEATS";#N/A,#N/A,FALSE,"12Notes"}</definedName>
    <definedName name="rgte3" localSheetId="18" hidden="1">{#N/A,#N/A,FALSE,"Cover";#N/A,#N/A,FALSE,"Contents-Pg1";#N/A,#N/A,FALSE,"High-Com-pg2";#N/A,#N/A,FALSE,"1 Full";#N/A,#N/A,FALSE,"1chts";#N/A,#N/A,FALSE,"Table 2";#N/A,#N/A,FALSE,"3New Iss";#N/A,#N/A,FALSE,"4Money raised";#N/A,#N/A,FALSE,"5Aim";#N/A,#N/A,FALSE,"AiM charts";#N/A,#N/A,FALSE,"6FT Smll";#N/A,#N/A,FALSE,"11SEATS";#N/A,#N/A,FALSE,"12Notes"}</definedName>
    <definedName name="rgte3" hidden="1">{#N/A,#N/A,FALSE,"Cover";#N/A,#N/A,FALSE,"Contents-Pg1";#N/A,#N/A,FALSE,"High-Com-pg2";#N/A,#N/A,FALSE,"1 Full";#N/A,#N/A,FALSE,"1chts";#N/A,#N/A,FALSE,"Table 2";#N/A,#N/A,FALSE,"3New Iss";#N/A,#N/A,FALSE,"4Money raised";#N/A,#N/A,FALSE,"5Aim";#N/A,#N/A,FALSE,"AiM charts";#N/A,#N/A,FALSE,"6FT Smll";#N/A,#N/A,FALSE,"11SEATS";#N/A,#N/A,FALSE,"12Notes"}</definedName>
    <definedName name="rr" localSheetId="18" hidden="1">{"hiden",#N/A,FALSE,"14";"hidden",#N/A,FALSE,"16";"hidden",#N/A,FALSE,"18";"hidden",#N/A,FALSE,"20"}</definedName>
    <definedName name="rr" hidden="1">{"hiden",#N/A,FALSE,"14";"hidden",#N/A,FALSE,"16";"hidden",#N/A,FALSE,"18";"hidden",#N/A,FALSE,"20"}</definedName>
    <definedName name="rrrrrr" localSheetId="18" hidden="1">{"cash plan",#N/A,FALSE,"fccashflow"}</definedName>
    <definedName name="rrrrrr" hidden="1">{"cash plan",#N/A,FALSE,"fccashflow"}</definedName>
    <definedName name="rtertertre"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tertertre"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WERE" localSheetId="18" hidden="1">{#N/A,#N/A,FALSE,"Cover";#N/A,#N/A,FALSE,"Contents-Pg1";#N/A,#N/A,FALSE,"High-Com-pg2";#N/A,#N/A,FALSE,"1 Full";#N/A,#N/A,FALSE,"1chts";#N/A,#N/A,FALSE,"Table 2";#N/A,#N/A,FALSE,"3New Iss";#N/A,#N/A,FALSE,"4Money raised";#N/A,#N/A,FALSE,"5Aim";#N/A,#N/A,FALSE,"AiM charts";#N/A,#N/A,FALSE,"6FT Smll";#N/A,#N/A,FALSE,"11SEATS";#N/A,#N/A,FALSE,"12Notes"}</definedName>
    <definedName name="RWERE" hidden="1">{#N/A,#N/A,FALSE,"Cover";#N/A,#N/A,FALSE,"Contents-Pg1";#N/A,#N/A,FALSE,"High-Com-pg2";#N/A,#N/A,FALSE,"1 Full";#N/A,#N/A,FALSE,"1chts";#N/A,#N/A,FALSE,"Table 2";#N/A,#N/A,FALSE,"3New Iss";#N/A,#N/A,FALSE,"4Money raised";#N/A,#N/A,FALSE,"5Aim";#N/A,#N/A,FALSE,"AiM charts";#N/A,#N/A,FALSE,"6FT Smll";#N/A,#N/A,FALSE,"11SEATS";#N/A,#N/A,FALSE,"12Notes"}</definedName>
    <definedName name="RWEREWRW" localSheetId="18" hidden="1">{#N/A,#N/A,FALSE,"Cover";#N/A,#N/A,FALSE,"Contents-Pg1";#N/A,#N/A,FALSE,"High-Com-pg2";#N/A,#N/A,FALSE,"1 Full";#N/A,#N/A,FALSE,"1chts";#N/A,#N/A,FALSE,"Table 2";#N/A,#N/A,FALSE,"3New Iss";#N/A,#N/A,FALSE,"4Money raised";#N/A,#N/A,FALSE,"5Aim";#N/A,#N/A,FALSE,"AiM charts";#N/A,#N/A,FALSE,"6FT Smll";#N/A,#N/A,FALSE,"11SEATS";#N/A,#N/A,FALSE,"12Notes"}</definedName>
    <definedName name="RWEREWRW" hidden="1">{#N/A,#N/A,FALSE,"Cover";#N/A,#N/A,FALSE,"Contents-Pg1";#N/A,#N/A,FALSE,"High-Com-pg2";#N/A,#N/A,FALSE,"1 Full";#N/A,#N/A,FALSE,"1chts";#N/A,#N/A,FALSE,"Table 2";#N/A,#N/A,FALSE,"3New Iss";#N/A,#N/A,FALSE,"4Money raised";#N/A,#N/A,FALSE,"5Aim";#N/A,#N/A,FALSE,"AiM charts";#N/A,#N/A,FALSE,"6FT Smll";#N/A,#N/A,FALSE,"11SEATS";#N/A,#N/A,FALSE,"12Notes"}</definedName>
    <definedName name="rwerwer" localSheetId="18" hidden="1">{#N/A,#N/A,FALSE,"Cover";#N/A,#N/A,FALSE,"Contents-Pg1";#N/A,#N/A,FALSE,"High-Com-pg2";#N/A,#N/A,FALSE,"1 Full";#N/A,#N/A,FALSE,"1chts";#N/A,#N/A,FALSE,"Table 2";#N/A,#N/A,FALSE,"3New Iss";#N/A,#N/A,FALSE,"4Money raised";#N/A,#N/A,FALSE,"5Aim";#N/A,#N/A,FALSE,"AiM charts";#N/A,#N/A,FALSE,"6FT Smll";#N/A,#N/A,FALSE,"11SEATS";#N/A,#N/A,FALSE,"12Notes"}</definedName>
    <definedName name="rwerwer" hidden="1">{#N/A,#N/A,FALSE,"Cover";#N/A,#N/A,FALSE,"Contents-Pg1";#N/A,#N/A,FALSE,"High-Com-pg2";#N/A,#N/A,FALSE,"1 Full";#N/A,#N/A,FALSE,"1chts";#N/A,#N/A,FALSE,"Table 2";#N/A,#N/A,FALSE,"3New Iss";#N/A,#N/A,FALSE,"4Money raised";#N/A,#N/A,FALSE,"5Aim";#N/A,#N/A,FALSE,"AiM charts";#N/A,#N/A,FALSE,"6FT Smll";#N/A,#N/A,FALSE,"11SEATS";#N/A,#N/A,FALSE,"12Notes"}</definedName>
    <definedName name="RWREWRW" localSheetId="18" hidden="1">{#N/A,#N/A,FALSE,"Cover";#N/A,#N/A,FALSE,"Contents-Pg1";#N/A,#N/A,FALSE,"High-Com-pg2";#N/A,#N/A,FALSE,"1 Full";#N/A,#N/A,FALSE,"1chts";#N/A,#N/A,FALSE,"Table 2";#N/A,#N/A,FALSE,"3New Iss";#N/A,#N/A,FALSE,"4Money raised";#N/A,#N/A,FALSE,"5Aim";#N/A,#N/A,FALSE,"AiM charts";#N/A,#N/A,FALSE,"6FT Smll";#N/A,#N/A,FALSE,"11SEATS";#N/A,#N/A,FALSE,"12Notes"}</definedName>
    <definedName name="RWREWRW" hidden="1">{#N/A,#N/A,FALSE,"Cover";#N/A,#N/A,FALSE,"Contents-Pg1";#N/A,#N/A,FALSE,"High-Com-pg2";#N/A,#N/A,FALSE,"1 Full";#N/A,#N/A,FALSE,"1chts";#N/A,#N/A,FALSE,"Table 2";#N/A,#N/A,FALSE,"3New Iss";#N/A,#N/A,FALSE,"4Money raised";#N/A,#N/A,FALSE,"5Aim";#N/A,#N/A,FALSE,"AiM charts";#N/A,#N/A,FALSE,"6FT Smll";#N/A,#N/A,FALSE,"11SEATS";#N/A,#N/A,FALSE,"12Notes"}</definedName>
    <definedName name="SAPBEXdnldView" hidden="1">"40QC648996ZJ3KOLP51JWYAP3"</definedName>
    <definedName name="SAPBEXrevision" hidden="1">17</definedName>
    <definedName name="SAPBEXsysID" hidden="1">"FBP"</definedName>
    <definedName name="SAPBEXwbID" hidden="1">"3VLVO8DNFBSDDI223U2WGB0F2"</definedName>
    <definedName name="SAPFuncF4Help" localSheetId="18" hidden="1">Main.SAPF4Help()</definedName>
    <definedName name="SAPFuncF4Help" localSheetId="39" hidden="1">Main.SAPF4Help()</definedName>
    <definedName name="SAPFuncF4Help" hidden="1">Main.SAPF4Help()</definedName>
    <definedName name="sbx" localSheetId="18" hidden="1">{"Consolidated IS w Ratios",#N/A,FALSE,"Consolidated";"Consolidated CF",#N/A,FALSE,"Consolidated";"Consolidated DCF",#N/A,FALSE,"Consolidated"}</definedName>
    <definedName name="sbx" hidden="1">{"Consolidated IS w Ratios",#N/A,FALSE,"Consolidated";"Consolidated CF",#N/A,FALSE,"Consolidated";"Consolidated DCF",#N/A,FALSE,"Consolidated"}</definedName>
    <definedName name="scb" localSheetId="18" hidden="1">{#N/A,#N/A,FALSE,"Japan 2003";#N/A,#N/A,FALSE,"Sheet2"}</definedName>
    <definedName name="scb" hidden="1">{#N/A,#N/A,FALSE,"Japan 2003";#N/A,#N/A,FALSE,"Sheet2"}</definedName>
    <definedName name="sd" localSheetId="18" hidden="1">{#N/A,#N/A,FALSE,"Contribution Analysis"}</definedName>
    <definedName name="sd" localSheetId="38">'AMORT. PROFILE 0% CPR'!sd</definedName>
    <definedName name="sd" localSheetId="39">'AMORT. PROFILE 8% CPR (SG)'!sd</definedName>
    <definedName name="sd" hidden="1">{#N/A,#N/A,FALSE,"Contribution Analysis"}</definedName>
    <definedName name="sddwsd" localSheetId="18" hidden="1">{#N/A,#N/A,FALSE,"Cover";#N/A,#N/A,FALSE,"Contents-Pg1";#N/A,#N/A,FALSE,"High-Com-pg2";#N/A,#N/A,FALSE,"1 Full";#N/A,#N/A,FALSE,"1chts";#N/A,#N/A,FALSE,"Table 2";#N/A,#N/A,FALSE,"3New Iss";#N/A,#N/A,FALSE,"4Money raised";#N/A,#N/A,FALSE,"5Aim";#N/A,#N/A,FALSE,"AiM charts";#N/A,#N/A,FALSE,"6FT Smll";#N/A,#N/A,FALSE,"11SEATS";#N/A,#N/A,FALSE,"12Notes"}</definedName>
    <definedName name="sddwsd" hidden="1">{#N/A,#N/A,FALSE,"Cover";#N/A,#N/A,FALSE,"Contents-Pg1";#N/A,#N/A,FALSE,"High-Com-pg2";#N/A,#N/A,FALSE,"1 Full";#N/A,#N/A,FALSE,"1chts";#N/A,#N/A,FALSE,"Table 2";#N/A,#N/A,FALSE,"3New Iss";#N/A,#N/A,FALSE,"4Money raised";#N/A,#N/A,FALSE,"5Aim";#N/A,#N/A,FALSE,"AiM charts";#N/A,#N/A,FALSE,"6FT Smll";#N/A,#N/A,FALSE,"11SEATS";#N/A,#N/A,FALSE,"12Notes"}</definedName>
    <definedName name="SDF" localSheetId="18" hidden="1">{"JG FE Top",#N/A,FALSE,"JG FE $";"JG FE Bottom",#N/A,FALSE,"JG FE $"}</definedName>
    <definedName name="SDF" hidden="1">{"JG FE Top",#N/A,FALSE,"JG FE $";"JG FE Bottom",#N/A,FALSE,"JG FE $"}</definedName>
    <definedName name="sdfadsfa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sdfadsfadf" hidden="1">{#N/A,#N/A,FALSE,"Group_Results";#N/A,#N/A,FALSE,"Basis";#N/A,#N/A,FALSE,"Total_Results";#N/A,#N/A,FALSE,"IFA_Results";#N/A,#N/A,FALSE,"Adviser_Results";#N/A,#N/A,FALSE,"ASLD_Results";#N/A,#N/A,FALSE,"Key_Results";#N/A,#N/A,FALSE,"SLI_Results";#N/A,#N/A,FALSE,"Partner_Results";#N/A,#N/A,FALSE,"Other_Results";#N/A,#N/A,FALSE,"Product_Results"}</definedName>
    <definedName name="sdfd" localSheetId="18" hidden="1">{"det (May)",#N/A,FALSE,"June";"sum (MAY YTD)",#N/A,FALSE,"June YTD"}</definedName>
    <definedName name="sdfd" hidden="1">{"det (May)",#N/A,FALSE,"June";"sum (MAY YTD)",#N/A,FALSE,"June YTD"}</definedName>
    <definedName name="sdfdsf" localSheetId="18" hidden="1">{"det (May)",#N/A,FALSE,"June";"sum (MAY YTD)",#N/A,FALSE,"June YTD"}</definedName>
    <definedName name="sdfdsf" hidden="1">{"det (May)",#N/A,FALSE,"June";"sum (MAY YTD)",#N/A,FALSE,"June YTD"}</definedName>
    <definedName name="sdff" localSheetId="0" hidden="1">#REF!</definedName>
    <definedName name="sdff" localSheetId="1" hidden="1">#REF!</definedName>
    <definedName name="sdff" localSheetId="10" hidden="1">#REF!</definedName>
    <definedName name="sdff" localSheetId="12" hidden="1">#REF!</definedName>
    <definedName name="sdff" localSheetId="14" hidden="1">#REF!</definedName>
    <definedName name="sdff" localSheetId="16" hidden="1">#REF!</definedName>
    <definedName name="sdff" localSheetId="18" hidden="1">#REF!</definedName>
    <definedName name="sdff" localSheetId="38" hidden="1">#REF!</definedName>
    <definedName name="sdff" localSheetId="39" hidden="1">#REF!</definedName>
    <definedName name="sdff" localSheetId="20" hidden="1">#REF!</definedName>
    <definedName name="sdff" localSheetId="48" hidden="1">#REF!</definedName>
    <definedName name="sdff" hidden="1">#REF!</definedName>
    <definedName name="sdfg" localSheetId="18" hidden="1">{"mgmt forecast",#N/A,FALSE,"Mgmt Forecast";"dcf table",#N/A,FALSE,"Mgmt Forecast";"sensitivity",#N/A,FALSE,"Mgmt Forecast";"table inputs",#N/A,FALSE,"Mgmt Forecast";"calculations",#N/A,FALSE,"Mgmt Forecast"}</definedName>
    <definedName name="sdfg" hidden="1">{"mgmt forecast",#N/A,FALSE,"Mgmt Forecast";"dcf table",#N/A,FALSE,"Mgmt Forecast";"sensitivity",#N/A,FALSE,"Mgmt Forecast";"table inputs",#N/A,FALSE,"Mgmt Forecast";"calculations",#N/A,FALSE,"Mgmt Forecast"}</definedName>
    <definedName name="sdfgdfg"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dfg"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sd" localSheetId="18" hidden="1">{"DCF1",#N/A,TRUE,"CC";"DCF2",#N/A,TRUE,"CC";"DCF3",#N/A,TRUE,"CC";#N/A,#N/A,TRUE,"LBO Analysis";"CC_overview",#N/A,TRUE,"CC";"RR_summary",#N/A,TRUE,"RR";"Contribution",#N/A,TRUE,"Contribution CC-RR";"CPE_merger_plan",#N/A,TRUE,"CC Merger Plan (CP&amp;E)";#N/A,#N/A,TRUE,"Break-Up";#N/A,#N/A,TRUE,"CC Merger Plan"}</definedName>
    <definedName name="sdfgsd" hidden="1">{"DCF1",#N/A,TRUE,"CC";"DCF2",#N/A,TRUE,"CC";"DCF3",#N/A,TRUE,"CC";#N/A,#N/A,TRUE,"LBO Analysis";"CC_overview",#N/A,TRUE,"CC";"RR_summary",#N/A,TRUE,"RR";"Contribution",#N/A,TRUE,"Contribution CC-RR";"CPE_merger_plan",#N/A,TRUE,"CC Merger Plan (CP&amp;E)";#N/A,#N/A,TRUE,"Break-Up";#N/A,#N/A,TRUE,"CC Merger Plan"}</definedName>
    <definedName name="sdfh" localSheetId="18" hidden="1">{"Far East Top",#N/A,FALSE,"FE Model";"Far East Mid",#N/A,FALSE,"FE Model";"Far East Base",#N/A,FALSE,"FE Model"}</definedName>
    <definedName name="sdfh" hidden="1">{"Far East Top",#N/A,FALSE,"FE Model";"Far East Mid",#N/A,FALSE,"FE Model";"Far East Base",#N/A,FALSE,"FE Model"}</definedName>
    <definedName name="sdfsda" localSheetId="18" hidden="1">{"standalone1",#N/A,FALSE,"DCFBase";"standalone2",#N/A,FALSE,"DCFBase"}</definedName>
    <definedName name="sdfsda" hidden="1">{"standalone1",#N/A,FALSE,"DCFBase";"standalone2",#N/A,FALSE,"DCFBase"}</definedName>
    <definedName name="sdfsdf" localSheetId="0" hidden="1">#REF!</definedName>
    <definedName name="sdfsdf" localSheetId="1" hidden="1">#REF!</definedName>
    <definedName name="sdfsdf" localSheetId="10" hidden="1">#REF!</definedName>
    <definedName name="sdfsdf" localSheetId="12" hidden="1">#REF!</definedName>
    <definedName name="sdfsdf" localSheetId="14" hidden="1">#REF!</definedName>
    <definedName name="sdfsdf" localSheetId="16" hidden="1">#REF!</definedName>
    <definedName name="sdfsdf" localSheetId="18" hidden="1">#REF!</definedName>
    <definedName name="sdfsdf" localSheetId="20" hidden="1">#REF!</definedName>
    <definedName name="sdfsdf" localSheetId="48" hidden="1">#REF!</definedName>
    <definedName name="sdfsdf" hidden="1">#REF!</definedName>
    <definedName name="sdgsdgfdsg" localSheetId="18" hidden="1">{"orixcsc",#N/A,FALSE,"ORIX CSC";"orixcsc2",#N/A,FALSE,"ORIX CSC"}</definedName>
    <definedName name="sdgsdgfdsg" hidden="1">{"orixcsc",#N/A,FALSE,"ORIX CSC";"orixcsc2",#N/A,FALSE,"ORIX CSC"}</definedName>
    <definedName name="sdgsgfsd" localSheetId="18" hidden="1">{"mgmt forecast",#N/A,FALSE,"Mgmt Forecast";"dcf table",#N/A,FALSE,"Mgmt Forecast";"sensitivity",#N/A,FALSE,"Mgmt Forecast";"table inputs",#N/A,FALSE,"Mgmt Forecast";"calculations",#N/A,FALSE,"Mgmt Forecast"}</definedName>
    <definedName name="sdgsgfsd" hidden="1">{"mgmt forecast",#N/A,FALSE,"Mgmt Forecast";"dcf table",#N/A,FALSE,"Mgmt Forecast";"sensitivity",#N/A,FALSE,"Mgmt Forecast";"table inputs",#N/A,FALSE,"Mgmt Forecast";"calculations",#N/A,FALSE,"Mgmt Forecast"}</definedName>
    <definedName name="sdhdhfdfhh" localSheetId="18" hidden="1">{#N/A,#N/A,FALSE,"Balance Sheet";#N/A,#N/A,FALSE,"Income Statement";#N/A,#N/A,FALSE,"Changes in Financial Position"}</definedName>
    <definedName name="sdhdhfdfhh" hidden="1">{#N/A,#N/A,FALSE,"Balance Sheet";#N/A,#N/A,FALSE,"Income Statement";#N/A,#N/A,FALSE,"Changes in Financial Position"}</definedName>
    <definedName name="sdsds" localSheetId="18" hidden="1">{"standalone1",#N/A,FALSE,"DCFBase";"standalone2",#N/A,FALSE,"DCFBase"}</definedName>
    <definedName name="sdsds" hidden="1">{"standalone1",#N/A,FALSE,"DCFBase";"standalone2",#N/A,FALSE,"DCFBase"}</definedName>
    <definedName name="secteur" localSheetId="10">#REF!</definedName>
    <definedName name="secteur" localSheetId="12">#REF!</definedName>
    <definedName name="secteur" localSheetId="14">#REF!</definedName>
    <definedName name="secteur" localSheetId="48">#REF!</definedName>
    <definedName name="secteur">#REF!</definedName>
    <definedName name="sencount" hidden="1">1</definedName>
    <definedName name="ses" localSheetId="18" hidden="1">{"RESUMEN",#N/A,FALSE,"RESUMEN";"RESUMEN_MARG",#N/A,FALSE,"RESUMEN"}</definedName>
    <definedName name="ses" hidden="1">{"RESUMEN",#N/A,FALSE,"RESUMEN";"RESUMEN_MARG",#N/A,FALSE,"RESUMEN"}</definedName>
    <definedName name="sfd" localSheetId="18" hidden="1">{#N/A,#N/A,FALSE,"Hoja1";#N/A,#N/A,FALSE,"Hoja2"}</definedName>
    <definedName name="sfd" hidden="1">{#N/A,#N/A,FALSE,"Hoja1";#N/A,#N/A,FALSE,"Hoja2"}</definedName>
    <definedName name="sfdg" localSheetId="18" hidden="1">{#N/A,#N/A,FALSE,"A&amp;E";#N/A,#N/A,FALSE,"HighTop";#N/A,#N/A,FALSE,"JG";#N/A,#N/A,FALSE,"RI";#N/A,#N/A,FALSE,"woHT";#N/A,#N/A,FALSE,"woHT&amp;JG"}</definedName>
    <definedName name="sfdg" hidden="1">{#N/A,#N/A,FALSE,"A&amp;E";#N/A,#N/A,FALSE,"HighTop";#N/A,#N/A,FALSE,"JG";#N/A,#N/A,FALSE,"RI";#N/A,#N/A,FALSE,"woHT";#N/A,#N/A,FALSE,"woHT&amp;JG"}</definedName>
    <definedName name="SFDGHH" localSheetId="18" hidden="1">{#N/A,#N/A,TRUE,"Cover Page";#N/A,#N/A,TRUE,"Summary";#N/A,#N/A,TRUE,"Acquisition Analysis";#N/A,#N/A,TRUE,"Pro Forma";#N/A,#N/A,TRUE,"Sensitivity";#N/A,#N/A,TRUE,"Inputs"}</definedName>
    <definedName name="SFDGHH" hidden="1">{#N/A,#N/A,TRUE,"Cover Page";#N/A,#N/A,TRUE,"Summary";#N/A,#N/A,TRUE,"Acquisition Analysis";#N/A,#N/A,TRUE,"Pro Forma";#N/A,#N/A,TRUE,"Sensitivity";#N/A,#N/A,TRUE,"Inputs"}</definedName>
    <definedName name="sfgh" localSheetId="0" hidden="1">#REF!</definedName>
    <definedName name="sfgh" localSheetId="1" hidden="1">#REF!</definedName>
    <definedName name="sfgh" localSheetId="10" hidden="1">#REF!</definedName>
    <definedName name="sfgh" localSheetId="12" hidden="1">#REF!</definedName>
    <definedName name="sfgh" localSheetId="14" hidden="1">#REF!</definedName>
    <definedName name="sfgh" localSheetId="16" hidden="1">#REF!</definedName>
    <definedName name="sfgh" localSheetId="18" hidden="1">#REF!</definedName>
    <definedName name="sfgh" localSheetId="20" hidden="1">#REF!</definedName>
    <definedName name="sfgh" localSheetId="48" hidden="1">#REF!</definedName>
    <definedName name="sfgh" hidden="1">#REF!</definedName>
    <definedName name="sfh" localSheetId="18" hidden="1">{"Bal Sht Wallace",#N/A,FALSE,"Wall BS";"Wall Cash Flow",#N/A,FALSE,"Wall CF Stmt";"Income Statement Wallace",#N/A,FALSE,"Wall Inc Stmt";"INc Statement Matt",#N/A,FALSE,"Moore Inc stmt";"Balance Sheets Matt",#N/A,FALSE,"Moore BS";"Cash Flow Statements Matt",#N/A,FALSE,"Moore CF Stmt"}</definedName>
    <definedName name="sfh" hidden="1">{"Bal Sht Wallace",#N/A,FALSE,"Wall BS";"Wall Cash Flow",#N/A,FALSE,"Wall CF Stmt";"Income Statement Wallace",#N/A,FALSE,"Wall Inc Stmt";"INc Statement Matt",#N/A,FALSE,"Moore Inc stmt";"Balance Sheets Matt",#N/A,FALSE,"Moore BS";"Cash Flow Statements Matt",#N/A,FALSE,"Moore CF Stmt"}</definedName>
    <definedName name="sfsd" localSheetId="18" hidden="1">{#N/A,#N/A,TRUE,"Pro Forma";#N/A,#N/A,TRUE,"PF_Bal";#N/A,#N/A,TRUE,"PF_INC";#N/A,#N/A,TRUE,"CBE";#N/A,#N/A,TRUE,"SWK"}</definedName>
    <definedName name="sfsd" hidden="1">{#N/A,#N/A,TRUE,"Pro Forma";#N/A,#N/A,TRUE,"PF_Bal";#N/A,#N/A,TRUE,"PF_INC";#N/A,#N/A,TRUE,"CBE";#N/A,#N/A,TRUE,"SWK"}</definedName>
    <definedName name="sgagaga" localSheetId="18" hidden="1">{#N/A,#N/A,FALSE,"Antony Financials";#N/A,#N/A,FALSE,"Cowboy Financials";#N/A,#N/A,FALSE,"Combined";#N/A,#N/A,FALSE,"Valuematrix";#N/A,#N/A,FALSE,"DCFAntony";#N/A,#N/A,FALSE,"DCFCowboy";#N/A,#N/A,FALSE,"DCFCombined"}</definedName>
    <definedName name="sgagaga" hidden="1">{#N/A,#N/A,FALSE,"Antony Financials";#N/A,#N/A,FALSE,"Cowboy Financials";#N/A,#N/A,FALSE,"Combined";#N/A,#N/A,FALSE,"Valuematrix";#N/A,#N/A,FALSE,"DCFAntony";#N/A,#N/A,FALSE,"DCFCowboy";#N/A,#N/A,FALSE,"DCFCombined"}</definedName>
    <definedName name="sgsdfgds" localSheetId="18" hidden="1">{#N/A,#N/A,FALSE,"ORIX CSC"}</definedName>
    <definedName name="sgsdfgds" hidden="1">{#N/A,#N/A,FALSE,"ORIX CSC"}</definedName>
    <definedName name="shg" localSheetId="1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g"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shhsfg" localSheetId="18" hidden="1">{"JG FE Top",#N/A,FALSE,"JG FE $";"JG FE Bottom",#N/A,FALSE,"JG FE $"}</definedName>
    <definedName name="shshhsfg" hidden="1">{"JG FE Top",#N/A,FALSE,"JG FE $";"JG FE Bottom",#N/A,FALSE,"JG FE $"}</definedName>
    <definedName name="SID" hidden="1">"Cpavan"</definedName>
    <definedName name="SIG_CONTROLE" hidden="1">#REF!</definedName>
    <definedName name="SIG_DERNIERECOLONNE" hidden="1">#REF!</definedName>
    <definedName name="SIG_ENTETE2_H036" hidden="1">#REF!</definedName>
    <definedName name="SIG_ENTETE2_H037" hidden="1">#REF!</definedName>
    <definedName name="SIG_FIASBILD_firstLine" hidden="1">#REF!</definedName>
    <definedName name="SIG_FIASBILD_H231" hidden="1">#REF!</definedName>
    <definedName name="SIG_FIASBILD_H232" hidden="1">#REF!</definedName>
    <definedName name="SIG_FIASBILD_H233" hidden="1">#REF!</definedName>
    <definedName name="SIG_FIASBILD_H234" hidden="1">#REF!</definedName>
    <definedName name="SIG_FIASBILD_H235" hidden="1">#REF!</definedName>
    <definedName name="SIG_FIASBILD_H236" hidden="1">#REF!</definedName>
    <definedName name="SIG_FIASBILD_H237" hidden="1">#REF!</definedName>
    <definedName name="SIG_FIASBILD_H238" hidden="1">#REF!</definedName>
    <definedName name="SIG_FIASBILD_H239" hidden="1">#REF!</definedName>
    <definedName name="SIG_FIASBILD_H240" hidden="1">#REF!</definedName>
    <definedName name="SIG_FIASBILD_H241" hidden="1">#REF!</definedName>
    <definedName name="SIG_FIASBILD_H242" hidden="1">#REF!</definedName>
    <definedName name="SIG_FIASBILD_IsControlOK" hidden="1">#REF!</definedName>
    <definedName name="SIG_FIASBILD_lastLine" hidden="1">#REF!</definedName>
    <definedName name="SIG_FIASBILD_TITLECOL" hidden="1">#REF!</definedName>
    <definedName name="SIG_FIASBILD_TITLELINE" hidden="1">#REF!</definedName>
    <definedName name="SIG_FIASRESD_firstLine" hidden="1">#REF!</definedName>
    <definedName name="SIG_FIASRESD_H281" hidden="1">#REF!</definedName>
    <definedName name="SIG_FIASRESD_H282" hidden="1">#REF!</definedName>
    <definedName name="SIG_FIASRESD_H283" hidden="1">#REF!</definedName>
    <definedName name="SIG_FIASRESD_H284" hidden="1">#REF!</definedName>
    <definedName name="SIG_FIASRESD_H285" hidden="1">#REF!</definedName>
    <definedName name="SIG_FIASRESD_H286" hidden="1">#REF!</definedName>
    <definedName name="SIG_FIASRESD_H287" hidden="1">#REF!</definedName>
    <definedName name="SIG_FIASRESD_H288" hidden="1">#REF!</definedName>
    <definedName name="SIG_FIASRESD_H289" hidden="1">#REF!</definedName>
    <definedName name="SIG_FIASRESD_H290" hidden="1">#REF!</definedName>
    <definedName name="SIG_FIASRESD_H291" hidden="1">#REF!</definedName>
    <definedName name="SIG_FIASRESD_H292" hidden="1">#REF!</definedName>
    <definedName name="SIG_FIASRESD_IsControlOK" hidden="1">#REF!</definedName>
    <definedName name="SIG_FIASRESD_lastLine" hidden="1">#REF!</definedName>
    <definedName name="SIG_FIASRESD_TITLECOL" hidden="1">#REF!</definedName>
    <definedName name="SIG_FIASRESD_TITLELINE" hidden="1">#REF!</definedName>
    <definedName name="SIG_FLDECH_firstLine" hidden="1">#REF!</definedName>
    <definedName name="SIG_FLDECH_IsControlOK" hidden="1">#REF!</definedName>
    <definedName name="SIG_FLDECH_lastLine" hidden="1">#REF!</definedName>
    <definedName name="SIG_PTBD_FIASBILD" hidden="1">#REF!</definedName>
    <definedName name="SIG_PTBD_FIASRESD" hidden="1">#REF!</definedName>
    <definedName name="SIG_PTBD_VLANARUB" hidden="1">#REF!</definedName>
    <definedName name="SIG_PTHG_FIASBILD" hidden="1">#REF!</definedName>
    <definedName name="SIG_PTHG_FIASRESD" hidden="1">#REF!</definedName>
    <definedName name="SIG_PTHG_VLANARUB" hidden="1">#REF!</definedName>
    <definedName name="SIG_VLANARUB_firstLine" hidden="1">#REF!</definedName>
    <definedName name="SIG_VLANARUB_H001" hidden="1">#REF!</definedName>
    <definedName name="SIG_VLANARUB_H002" hidden="1">#REF!</definedName>
    <definedName name="SIG_VLANARUB_H003" hidden="1">#REF!</definedName>
    <definedName name="SIG_VLANARUB_H004" hidden="1">#REF!</definedName>
    <definedName name="SIG_VLANARUB_H005" hidden="1">#REF!</definedName>
    <definedName name="SIG_VLANARUB_H006" hidden="1">#REF!</definedName>
    <definedName name="SIG_VLANARUB_H007" hidden="1">#REF!</definedName>
    <definedName name="SIG_VLANARUB_H008" hidden="1">#REF!</definedName>
    <definedName name="SIG_VLANARUB_H009" hidden="1">#REF!</definedName>
    <definedName name="SIG_VLANARUB_H010" hidden="1">#REF!</definedName>
    <definedName name="SIG_VLANARUB_H011" hidden="1">#REF!</definedName>
    <definedName name="SIG_VLANARUB_H012" hidden="1">#REF!</definedName>
    <definedName name="SIG_VLANARUB_H013" hidden="1">#REF!</definedName>
    <definedName name="SIG_VLANARUB_H014" hidden="1">#REF!</definedName>
    <definedName name="SIG_VLANARUB_H015" hidden="1">#REF!</definedName>
    <definedName name="SIG_VLANARUB_H016" hidden="1">#REF!</definedName>
    <definedName name="SIG_VLANARUB_H017" hidden="1">#REF!</definedName>
    <definedName name="SIG_VLANARUB_H018" hidden="1">#REF!</definedName>
    <definedName name="SIG_VLANARUB_H019" hidden="1">#REF!</definedName>
    <definedName name="SIG_VLANARUB_H020" hidden="1">#REF!</definedName>
    <definedName name="SIG_VLANARUB_H021" hidden="1">#REF!</definedName>
    <definedName name="SIG_VLANARUB_H022" hidden="1">#REF!</definedName>
    <definedName name="SIG_VLANARUB_H023" hidden="1">#REF!</definedName>
    <definedName name="SIG_VLANARUB_H024" hidden="1">#REF!</definedName>
    <definedName name="SIG_VLANARUB_IsControlOK" hidden="1">#REF!</definedName>
    <definedName name="SIG_VLANARUB_lastLine" hidden="1">#REF!</definedName>
    <definedName name="SIG_VLANARUB_TITLELINE" hidden="1">#REF!</definedName>
    <definedName name="sk" localSheetId="18" hidden="1">{#N/A,#N/A,FALSE,"A&amp;E";#N/A,#N/A,FALSE,"HighTop";#N/A,#N/A,FALSE,"JG";#N/A,#N/A,FALSE,"RI";#N/A,#N/A,FALSE,"woHT";#N/A,#N/A,FALSE,"woHT&amp;JG"}</definedName>
    <definedName name="sk" hidden="1">{#N/A,#N/A,FALSE,"A&amp;E";#N/A,#N/A,FALSE,"HighTop";#N/A,#N/A,FALSE,"JG";#N/A,#N/A,FALSE,"RI";#N/A,#N/A,FALSE,"woHT";#N/A,#N/A,FALSE,"woHT&amp;JG"}</definedName>
    <definedName name="ŞKDFHVGJDADFV"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ŞKDFHVGJDADFV" hidden="1">{#N/A,#N/A,FALSE,"Kümülatif Gelir Tablosu";#N/A,#N/A,FALSE,"Aylık Gelir Tablosu";#N/A,#N/A,FALSE,"Karş.Kümülatif Gelir Tab";#N/A,#N/A,FALSE,"Karş. Aylık Gelir Tab";#N/A,#N/A,FALSE,"Bilanço";#N/A,#N/A,FALSE,"Karşılaştırmalı Bilanço";#N/A,#N/A,FALSE,"Raşyo 1";#N/A,#N/A,FALSE,"Karşılaştırmalı Raşyolar"}</definedName>
    <definedName name="şkllş"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hidden="1">{"04-12brpr",#N/A,FALSE,"Total jan-dec";"05brpr",#N/A,FALSE,"Total jan-dec";"07brpr",#N/A,FALSE,"Total jan-dec";"01-12absdet",#N/A,FALSE,"Total jan-dec";"01-12abs",#N/A,FALSE,"Total jan-dec";"04-12abs",#N/A,FALSE,"Total jan-dec";"04-12absdet",#N/A,FALSE,"Total jan-dec";"01-12hl",#N/A,FALSE,"Total jan-dec";"04-12HL",#N/A,FALSE,"Total jan-dec"}</definedName>
    <definedName name="sks" localSheetId="18" hidden="1">{#N/A,#N/A,FALSE,"DAOCM 2차 검토"}</definedName>
    <definedName name="sks" hidden="1">{#N/A,#N/A,FALSE,"DAOCM 2차 검토"}</definedName>
    <definedName name="slov"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oft" localSheetId="18" hidden="1">{"det (May)",#N/A,FALSE,"June";"sum (MAY YTD)",#N/A,FALSE,"June YTD"}</definedName>
    <definedName name="Soft" hidden="1">{"det (May)",#N/A,FALSE,"June";"sum (MAY YTD)",#N/A,FALSE,"June YTD"}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0.000001</definedName>
    <definedName name="solver_rel1" hidden="1">3</definedName>
    <definedName name="solver_rel2" hidden="1">3</definedName>
    <definedName name="solver_rhs1" hidden="1">0</definedName>
    <definedName name="solver_rhs2"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0.1076</definedName>
    <definedName name="SPWD" hidden="1">"pepsico"</definedName>
    <definedName name="ss" localSheetId="18" hidden="1">{"det (May)",#N/A,FALSE,"June";"sum (MAY YTD)",#N/A,FALSE,"June YTD"}</definedName>
    <definedName name="ss" hidden="1">{"det (May)",#N/A,FALSE,"June";"sum (MAY YTD)",#N/A,FALSE,"June YTD"}</definedName>
    <definedName name="ssqf" localSheetId="0" hidden="1">{"'Description'!$A$1:$G$45"}</definedName>
    <definedName name="ssqf" localSheetId="1" hidden="1">{"'Description'!$A$1:$G$45"}</definedName>
    <definedName name="ssqf" localSheetId="6" hidden="1">{"'Description'!$A$1:$G$45"}</definedName>
    <definedName name="ssqf" localSheetId="10" hidden="1">{"'Description'!$A$1:$G$45"}</definedName>
    <definedName name="ssqf" localSheetId="12" hidden="1">{"'Description'!$A$1:$G$45"}</definedName>
    <definedName name="ssqf" localSheetId="14" hidden="1">{"'Description'!$A$1:$G$45"}</definedName>
    <definedName name="ssqf" localSheetId="16" hidden="1">{"'Description'!$A$1:$G$45"}</definedName>
    <definedName name="ssqf" localSheetId="18" hidden="1">{"'Description'!$A$1:$G$45"}</definedName>
    <definedName name="ssqf" localSheetId="38" hidden="1">{"'Description'!$A$1:$G$45"}</definedName>
    <definedName name="ssqf" localSheetId="39" hidden="1">{"'Description'!$A$1:$G$45"}</definedName>
    <definedName name="ssqf" localSheetId="20" hidden="1">{"'Description'!$A$1:$G$45"}</definedName>
    <definedName name="ssqf" localSheetId="48" hidden="1">{"'Description'!$A$1:$G$45"}</definedName>
    <definedName name="ssqf" hidden="1">{"'Description'!$A$1:$G$45"}</definedName>
    <definedName name="sss" localSheetId="18" hidden="1">{"Bal Sht Wallace",#N/A,FALSE,"Wall BS";"Wall Cash Flow",#N/A,FALSE,"Wall CF Stmt";"Income Statement Wallace",#N/A,FALSE,"Wall Inc Stmt";"INc Statement Matt",#N/A,FALSE,"Moore Inc stmt";"Balance Sheets Matt",#N/A,FALSE,"Moore BS";"Cash Flow Statements Matt",#N/A,FALSE,"Moore CF Stmt"}</definedName>
    <definedName name="sss" hidden="1">{"Bal Sht Wallace",#N/A,FALSE,"Wall BS";"Wall Cash Flow",#N/A,FALSE,"Wall CF Stmt";"Income Statement Wallace",#N/A,FALSE,"Wall Inc Stmt";"INc Statement Matt",#N/A,FALSE,"Moore Inc stmt";"Balance Sheets Matt",#N/A,FALSE,"Moore BS";"Cash Flow Statements Matt",#N/A,FALSE,"Moore CF Stmt"}</definedName>
    <definedName name="SSSSS" localSheetId="18" hidden="1">{#N/A,#N/A,TRUE,"Cover sheet";#N/A,#N/A,TRUE,"Summary";#N/A,#N/A,TRUE,"Key Assumptions";#N/A,#N/A,TRUE,"Profit &amp; Loss";#N/A,#N/A,TRUE,"Balance Sheet";#N/A,#N/A,TRUE,"Cashflow";#N/A,#N/A,TRUE,"IRR";#N/A,#N/A,TRUE,"Ratios";#N/A,#N/A,TRUE,"Debt analysis"}</definedName>
    <definedName name="SSSSS" hidden="1">{#N/A,#N/A,TRUE,"Cover sheet";#N/A,#N/A,TRUE,"Summary";#N/A,#N/A,TRUE,"Key Assumptions";#N/A,#N/A,TRUE,"Profit &amp; Loss";#N/A,#N/A,TRUE,"Balance Sheet";#N/A,#N/A,TRUE,"Cashflow";#N/A,#N/A,TRUE,"IRR";#N/A,#N/A,TRUE,"Ratios";#N/A,#N/A,TRUE,"Debt analysis"}</definedName>
    <definedName name="ssssssssssss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sssssssssssss" hidden="1">{#N/A,#N/A,FALSE,"Group_Results";#N/A,#N/A,FALSE,"Basis";#N/A,#N/A,FALSE,"Total_Results";#N/A,#N/A,FALSE,"IFA_Results";#N/A,#N/A,FALSE,"Adviser_Results";#N/A,#N/A,FALSE,"ASLD_Results";#N/A,#N/A,FALSE,"Key_Results";#N/A,#N/A,FALSE,"SLI_Results";#N/A,#N/A,FALSE,"Partner_Results";#N/A,#N/A,FALSE,"Other_Results";#N/A,#N/A,FALSE,"Product_Results"}</definedName>
    <definedName name="stef" localSheetId="18" hidden="1">{#N/A,#N/A,TRUE,"Cover sheet";#N/A,#N/A,TRUE,"Summary";#N/A,#N/A,TRUE,"Key Assumptions";#N/A,#N/A,TRUE,"Profit &amp; Loss";#N/A,#N/A,TRUE,"Balance Sheet";#N/A,#N/A,TRUE,"Cashflow";#N/A,#N/A,TRUE,"IRR";#N/A,#N/A,TRUE,"Ratios";#N/A,#N/A,TRUE,"Debt analysis"}</definedName>
    <definedName name="stef" hidden="1">{#N/A,#N/A,TRUE,"Cover sheet";#N/A,#N/A,TRUE,"Summary";#N/A,#N/A,TRUE,"Key Assumptions";#N/A,#N/A,TRUE,"Profit &amp; Loss";#N/A,#N/A,TRUE,"Balance Sheet";#N/A,#N/A,TRUE,"Cashflow";#N/A,#N/A,TRUE,"IRR";#N/A,#N/A,TRUE,"Ratios";#N/A,#N/A,TRUE,"Debt analysis"}</definedName>
    <definedName name="stella" localSheetId="18" hidden="1">{"det (May)",#N/A,FALSE,"June";"sum (MAY YTD)",#N/A,FALSE,"June YTD"}</definedName>
    <definedName name="stella" hidden="1">{"det (May)",#N/A,FALSE,"June";"sum (MAY YTD)",#N/A,FALSE,"June YTD"}</definedName>
    <definedName name="t3new" localSheetId="18" hidden="1">{#N/A,#N/A,FALSE,"Cover";#N/A,#N/A,FALSE,"Contents-Pg1";#N/A,#N/A,FALSE,"High-Com-pg2";#N/A,#N/A,FALSE,"1 Full";#N/A,#N/A,FALSE,"1chts";#N/A,#N/A,FALSE,"Table 2";#N/A,#N/A,FALSE,"3New Iss";#N/A,#N/A,FALSE,"4Money raised";#N/A,#N/A,FALSE,"5Aim";#N/A,#N/A,FALSE,"AiM charts";#N/A,#N/A,FALSE,"6FT Smll";#N/A,#N/A,FALSE,"11SEATS";#N/A,#N/A,FALSE,"12Notes"}</definedName>
    <definedName name="t3new" hidden="1">{#N/A,#N/A,FALSE,"Cover";#N/A,#N/A,FALSE,"Contents-Pg1";#N/A,#N/A,FALSE,"High-Com-pg2";#N/A,#N/A,FALSE,"1 Full";#N/A,#N/A,FALSE,"1chts";#N/A,#N/A,FALSE,"Table 2";#N/A,#N/A,FALSE,"3New Iss";#N/A,#N/A,FALSE,"4Money raised";#N/A,#N/A,FALSE,"5Aim";#N/A,#N/A,FALSE,"AiM charts";#N/A,#N/A,FALSE,"6FT Smll";#N/A,#N/A,FALSE,"11SEATS";#N/A,#N/A,FALSE,"12Notes"}</definedName>
    <definedName name="tab_ta_new">#REF!</definedName>
    <definedName name="tabla" localSheetId="18" hidden="1">{#N/A,#N/A,FALSE,"Resumen";#N/A,#N/A,FALSE,"Full";#N/A,"Carabeer",FALSE,"Dscto.";#N/A,"Disbracentro",FALSE,"Dscto.";#N/A,"Andes",FALSE,"Dscto.";#N/A,"Mar Caribe",FALSE,"Dscto.";#N/A,"Río Beer",FALSE,"Dscto.";#N/A,#N/A,FALSE,"P.L.Full";#N/A,#N/A,FALSE,"P.L.Desc."}</definedName>
    <definedName name="tabla" hidden="1">{#N/A,#N/A,FALSE,"Resumen";#N/A,#N/A,FALSE,"Full";#N/A,"Carabeer",FALSE,"Dscto.";#N/A,"Disbracentro",FALSE,"Dscto.";#N/A,"Andes",FALSE,"Dscto.";#N/A,"Mar Caribe",FALSE,"Dscto.";#N/A,"Río Beer",FALSE,"Dscto.";#N/A,#N/A,FALSE,"P.L.Full";#N/A,#N/A,FALSE,"P.L.Desc."}</definedName>
    <definedName name="tabla1" localSheetId="18" hidden="1">{#N/A,#N/A,FALSE,"Resumen";#N/A,#N/A,FALSE,"Full";#N/A,"Carabeer",FALSE,"Dscto.";#N/A,"Disbracentro",FALSE,"Dscto.";#N/A,"Andes",FALSE,"Dscto.";#N/A,"Mar Caribe",FALSE,"Dscto.";#N/A,"Río Beer",FALSE,"Dscto.";#N/A,#N/A,FALSE,"P.L.Full";#N/A,#N/A,FALSE,"P.L.Desc."}</definedName>
    <definedName name="tabla1" hidden="1">{#N/A,#N/A,FALSE,"Resumen";#N/A,#N/A,FALSE,"Full";#N/A,"Carabeer",FALSE,"Dscto.";#N/A,"Disbracentro",FALSE,"Dscto.";#N/A,"Andes",FALSE,"Dscto.";#N/A,"Mar Caribe",FALSE,"Dscto.";#N/A,"Río Beer",FALSE,"Dscto.";#N/A,#N/A,FALSE,"P.L.Full";#N/A,#N/A,FALSE,"P.L.Desc."}</definedName>
    <definedName name="table3new" localSheetId="18" hidden="1">{#N/A,#N/A,FALSE,"Cover";#N/A,#N/A,FALSE,"Contents-Pg1";#N/A,#N/A,FALSE,"High-Com-pg2";#N/A,#N/A,FALSE,"1 Full";#N/A,#N/A,FALSE,"1chts";#N/A,#N/A,FALSE,"Table 2";#N/A,#N/A,FALSE,"3New Iss";#N/A,#N/A,FALSE,"4Money raised";#N/A,#N/A,FALSE,"5Aim";#N/A,#N/A,FALSE,"AiM charts";#N/A,#N/A,FALSE,"6FT Smll";#N/A,#N/A,FALSE,"11SEATS";#N/A,#N/A,FALSE,"12Notes"}</definedName>
    <definedName name="table3new" hidden="1">{#N/A,#N/A,FALSE,"Cover";#N/A,#N/A,FALSE,"Contents-Pg1";#N/A,#N/A,FALSE,"High-Com-pg2";#N/A,#N/A,FALSE,"1 Full";#N/A,#N/A,FALSE,"1chts";#N/A,#N/A,FALSE,"Table 2";#N/A,#N/A,FALSE,"3New Iss";#N/A,#N/A,FALSE,"4Money raised";#N/A,#N/A,FALSE,"5Aim";#N/A,#N/A,FALSE,"AiM charts";#N/A,#N/A,FALSE,"6FT Smll";#N/A,#N/A,FALSE,"11SEATS";#N/A,#N/A,FALSE,"12Notes"}</definedName>
    <definedName name="table6ab" localSheetId="18" hidden="1">{#N/A,#N/A,FALSE,"Cover";#N/A,#N/A,FALSE,"Contents-Pg1";#N/A,#N/A,FALSE,"High-Com-pg2";#N/A,#N/A,FALSE,"1 Full";#N/A,#N/A,FALSE,"1chts";#N/A,#N/A,FALSE,"Table 2";#N/A,#N/A,FALSE,"3New Iss";#N/A,#N/A,FALSE,"4Money raised";#N/A,#N/A,FALSE,"5Aim";#N/A,#N/A,FALSE,"AiM charts";#N/A,#N/A,FALSE,"6FT Smll";#N/A,#N/A,FALSE,"11SEATS";#N/A,#N/A,FALSE,"12Notes"}</definedName>
    <definedName name="table6ab" hidden="1">{#N/A,#N/A,FALSE,"Cover";#N/A,#N/A,FALSE,"Contents-Pg1";#N/A,#N/A,FALSE,"High-Com-pg2";#N/A,#N/A,FALSE,"1 Full";#N/A,#N/A,FALSE,"1chts";#N/A,#N/A,FALSE,"Table 2";#N/A,#N/A,FALSE,"3New Iss";#N/A,#N/A,FALSE,"4Money raised";#N/A,#N/A,FALSE,"5Aim";#N/A,#N/A,FALSE,"AiM charts";#N/A,#N/A,FALSE,"6FT Smll";#N/A,#N/A,FALSE,"11SEATS";#N/A,#N/A,FALSE,"12Notes"}</definedName>
    <definedName name="TBD" hidden="1">#REF!</definedName>
    <definedName name="TBDD" hidden="1">#REF!</definedName>
    <definedName name="TBDDD" hidden="1">#REF!</definedName>
    <definedName name="Tempme" localSheetId="18" hidden="1">{#N/A,#N/A,FALSE,"Output";#N/A,#N/A,FALSE,"Cover Sheet";#N/A,#N/A,FALSE,"Current Mkt. Projections"}</definedName>
    <definedName name="Tempme" hidden="1">{#N/A,#N/A,FALSE,"Output";#N/A,#N/A,FALSE,"Cover Sheet";#N/A,#N/A,FALSE,"Current Mkt. Projections"}</definedName>
    <definedName name="Tempme3" localSheetId="18" hidden="1">{#N/A,#N/A,FALSE,"Output";#N/A,#N/A,FALSE,"Cover Sheet";#N/A,#N/A,FALSE,"Current Mkt. Projections"}</definedName>
    <definedName name="Tempme3" hidden="1">{#N/A,#N/A,FALSE,"Output";#N/A,#N/A,FALSE,"Cover Sheet";#N/A,#N/A,FALSE,"Current Mkt. Projections"}</definedName>
    <definedName name="Tempme4" localSheetId="18" hidden="1">{#N/A,#N/A,FALSE,"Output";#N/A,#N/A,FALSE,"Cover Sheet";#N/A,#N/A,FALSE,"Current Mkt. Projections"}</definedName>
    <definedName name="Tempme4" hidden="1">{#N/A,#N/A,FALSE,"Output";#N/A,#N/A,FALSE,"Cover Sheet";#N/A,#N/A,FALSE,"Current Mkt. Projections"}</definedName>
    <definedName name="Tempo5" localSheetId="18" hidden="1">{#N/A,#N/A,FALSE,"Output";#N/A,#N/A,FALSE,"Cover Sheet";#N/A,#N/A,FALSE,"Current Mkt. Projections"}</definedName>
    <definedName name="Tempo5" hidden="1">{#N/A,#N/A,FALSE,"Output";#N/A,#N/A,FALSE,"Cover Sheet";#N/A,#N/A,FALSE,"Current Mkt. Projections"}</definedName>
    <definedName name="Tempo5a" localSheetId="18" hidden="1">{#N/A,#N/A,FALSE,"Output";#N/A,#N/A,FALSE,"Cover Sheet";#N/A,#N/A,FALSE,"Current Mkt. Projections"}</definedName>
    <definedName name="Tempo5a" hidden="1">{#N/A,#N/A,FALSE,"Output";#N/A,#N/A,FALSE,"Cover Sheet";#N/A,#N/A,FALSE,"Current Mkt. Projections"}</definedName>
    <definedName name="Tenure" hidden="1">#REF!</definedName>
    <definedName name="test" localSheetId="38">'AMORT. PROFILE 0% CPR'!test</definedName>
    <definedName name="test" localSheetId="39">'AMORT. PROFILE 8% CPR (SG)'!test</definedName>
    <definedName name="test">#N/A</definedName>
    <definedName name="test2" localSheetId="38">'AMORT. PROFILE 0% CPR'!test2</definedName>
    <definedName name="test2" localSheetId="39">'AMORT. PROFILE 8% CPR (SG)'!test2</definedName>
    <definedName name="test2">#N/A</definedName>
    <definedName name="tewataa" localSheetId="18" hidden="1">{"page1",#N/A,FALSE,"Temp";"page2",#N/A,FALSE,"Temp";"page3",#N/A,FALSE,"Temp";"page4",#N/A,FALSE,"Temp";"page5",#N/A,FALSE,"Temp";"page6",#N/A,FALSE,"Temp"}</definedName>
    <definedName name="tewataa" hidden="1">{"page1",#N/A,FALSE,"Temp";"page2",#N/A,FALSE,"Temp";"page3",#N/A,FALSE,"Temp";"page4",#N/A,FALSE,"Temp";"page5",#N/A,FALSE,"Temp";"page6",#N/A,FALSE,"Temp"}</definedName>
    <definedName name="TextRefCopyRangeCount" hidden="1">13</definedName>
    <definedName name="Transfer" localSheetId="38">'AMORT. PROFILE 0% CPR'!Transfer</definedName>
    <definedName name="Transfer" localSheetId="39">'AMORT. PROFILE 8% CPR (SG)'!Transfer</definedName>
    <definedName name="Transfer">#N/A</definedName>
    <definedName name="tt" localSheetId="18"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_recv">#REF!</definedName>
    <definedName name="ttt" localSheetId="18"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t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urn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 hidden="1">{#N/A,#N/A,FALSE,"Group_Results";#N/A,#N/A,FALSE,"Basis";#N/A,#N/A,FALSE,"Total_Results";#N/A,#N/A,FALSE,"IFA_Results";#N/A,#N/A,FALSE,"Adviser_Results";#N/A,#N/A,FALSE,"ASLD_Results";#N/A,#N/A,FALSE,"Key_Results";#N/A,#N/A,FALSE,"SLI_Results";#N/A,#N/A,FALSE,"Partner_Results";#N/A,#N/A,FALSE,"Other_Results";#N/A,#N/A,FALSE,"Product_Results"}</definedName>
    <definedName name="turns1"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1" hidden="1">{#N/A,#N/A,FALSE,"Group_Results";#N/A,#N/A,FALSE,"Basis";#N/A,#N/A,FALSE,"Total_Results";#N/A,#N/A,FALSE,"IFA_Results";#N/A,#N/A,FALSE,"Adviser_Results";#N/A,#N/A,FALSE,"ASLD_Results";#N/A,#N/A,FALSE,"Key_Results";#N/A,#N/A,FALSE,"SLI_Results";#N/A,#N/A,FALSE,"Partner_Results";#N/A,#N/A,FALSE,"Other_Results";#N/A,#N/A,FALSE,"Product_Results"}</definedName>
    <definedName name="turns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2" hidden="1">{#N/A,#N/A,FALSE,"Group_Results";#N/A,#N/A,FALSE,"Basis";#N/A,#N/A,FALSE,"Total_Results";#N/A,#N/A,FALSE,"IFA_Results";#N/A,#N/A,FALSE,"Adviser_Results";#N/A,#N/A,FALSE,"ASLD_Results";#N/A,#N/A,FALSE,"Key_Results";#N/A,#N/A,FALSE,"SLI_Results";#N/A,#N/A,FALSE,"Partner_Results";#N/A,#N/A,FALSE,"Other_Results";#N/A,#N/A,FALSE,"Product_Results"}</definedName>
    <definedName name="turns3"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3" hidden="1">{#N/A,#N/A,FALSE,"Group_Results";#N/A,#N/A,FALSE,"Basis";#N/A,#N/A,FALSE,"Total_Results";#N/A,#N/A,FALSE,"IFA_Results";#N/A,#N/A,FALSE,"Adviser_Results";#N/A,#N/A,FALSE,"ASLD_Results";#N/A,#N/A,FALSE,"Key_Results";#N/A,#N/A,FALSE,"SLI_Results";#N/A,#N/A,FALSE,"Partner_Results";#N/A,#N/A,FALSE,"Other_Results";#N/A,#N/A,FALSE,"Product_Results"}</definedName>
    <definedName name="twetwe" localSheetId="18" hidden="1">{"IS FE with Ratios",#N/A,FALSE,"Far East";"PF CF Far East",#N/A,FALSE,"Far East";"DCF Far East Matrix",#N/A,FALSE,"Far East"}</definedName>
    <definedName name="twetwe" hidden="1">{"IS FE with Ratios",#N/A,FALSE,"Far East";"PF CF Far East",#N/A,FALSE,"Far East";"DCF Far East Matrix",#N/A,FALSE,"Far East"}</definedName>
    <definedName name="twetwertw" localSheetId="18" hidden="1">{"JG FE Top",#N/A,FALSE,"JG FE ¥";"JG FE Bottom",#N/A,FALSE,"JG FE ¥"}</definedName>
    <definedName name="twetwertw" hidden="1">{"JG FE Top",#N/A,FALSE,"JG FE ¥";"JG FE Bottom",#N/A,FALSE,"JG FE ¥"}</definedName>
    <definedName name="tyjuyj" localSheetId="0" hidden="1">{#N/A,#N/A,FALSE,"Sheet16";#N/A,#N/A,FALSE,"Sheet17";#N/A,#N/A,FALSE,"Sheet15";#N/A,#N/A,FALSE,"Sheet14";#N/A,#N/A,FALSE,"Sheet13";#N/A,#N/A,FALSE,"Sheet12";#N/A,#N/A,FALSE,"Sheet11";#N/A,#N/A,FALSE,"Sheet10";#N/A,#N/A,FALSE,"Sheet8";#N/A,#N/A,FALSE,"Sheet6";#N/A,#N/A,FALSE,"Sheet7";#N/A,#N/A,FALSE,"Sheet5";#N/A,#N/A,FALSE,"Sheet1";#N/A,#N/A,FALSE,"Sheet4"}</definedName>
    <definedName name="tyjuyj" localSheetId="1" hidden="1">{#N/A,#N/A,FALSE,"Sheet16";#N/A,#N/A,FALSE,"Sheet17";#N/A,#N/A,FALSE,"Sheet15";#N/A,#N/A,FALSE,"Sheet14";#N/A,#N/A,FALSE,"Sheet13";#N/A,#N/A,FALSE,"Sheet12";#N/A,#N/A,FALSE,"Sheet11";#N/A,#N/A,FALSE,"Sheet10";#N/A,#N/A,FALSE,"Sheet8";#N/A,#N/A,FALSE,"Sheet6";#N/A,#N/A,FALSE,"Sheet7";#N/A,#N/A,FALSE,"Sheet5";#N/A,#N/A,FALSE,"Sheet1";#N/A,#N/A,FALSE,"Sheet4"}</definedName>
    <definedName name="tyjuyj" localSheetId="6" hidden="1">{#N/A,#N/A,FALSE,"Sheet16";#N/A,#N/A,FALSE,"Sheet17";#N/A,#N/A,FALSE,"Sheet15";#N/A,#N/A,FALSE,"Sheet14";#N/A,#N/A,FALSE,"Sheet13";#N/A,#N/A,FALSE,"Sheet12";#N/A,#N/A,FALSE,"Sheet11";#N/A,#N/A,FALSE,"Sheet10";#N/A,#N/A,FALSE,"Sheet8";#N/A,#N/A,FALSE,"Sheet6";#N/A,#N/A,FALSE,"Sheet7";#N/A,#N/A,FALSE,"Sheet5";#N/A,#N/A,FALSE,"Sheet1";#N/A,#N/A,FALSE,"Sheet4"}</definedName>
    <definedName name="tyjuyj" localSheetId="10" hidden="1">{#N/A,#N/A,FALSE,"Sheet16";#N/A,#N/A,FALSE,"Sheet17";#N/A,#N/A,FALSE,"Sheet15";#N/A,#N/A,FALSE,"Sheet14";#N/A,#N/A,FALSE,"Sheet13";#N/A,#N/A,FALSE,"Sheet12";#N/A,#N/A,FALSE,"Sheet11";#N/A,#N/A,FALSE,"Sheet10";#N/A,#N/A,FALSE,"Sheet8";#N/A,#N/A,FALSE,"Sheet6";#N/A,#N/A,FALSE,"Sheet7";#N/A,#N/A,FALSE,"Sheet5";#N/A,#N/A,FALSE,"Sheet1";#N/A,#N/A,FALSE,"Sheet4"}</definedName>
    <definedName name="tyjuyj" localSheetId="12" hidden="1">{#N/A,#N/A,FALSE,"Sheet16";#N/A,#N/A,FALSE,"Sheet17";#N/A,#N/A,FALSE,"Sheet15";#N/A,#N/A,FALSE,"Sheet14";#N/A,#N/A,FALSE,"Sheet13";#N/A,#N/A,FALSE,"Sheet12";#N/A,#N/A,FALSE,"Sheet11";#N/A,#N/A,FALSE,"Sheet10";#N/A,#N/A,FALSE,"Sheet8";#N/A,#N/A,FALSE,"Sheet6";#N/A,#N/A,FALSE,"Sheet7";#N/A,#N/A,FALSE,"Sheet5";#N/A,#N/A,FALSE,"Sheet1";#N/A,#N/A,FALSE,"Sheet4"}</definedName>
    <definedName name="tyjuyj" localSheetId="14" hidden="1">{#N/A,#N/A,FALSE,"Sheet16";#N/A,#N/A,FALSE,"Sheet17";#N/A,#N/A,FALSE,"Sheet15";#N/A,#N/A,FALSE,"Sheet14";#N/A,#N/A,FALSE,"Sheet13";#N/A,#N/A,FALSE,"Sheet12";#N/A,#N/A,FALSE,"Sheet11";#N/A,#N/A,FALSE,"Sheet10";#N/A,#N/A,FALSE,"Sheet8";#N/A,#N/A,FALSE,"Sheet6";#N/A,#N/A,FALSE,"Sheet7";#N/A,#N/A,FALSE,"Sheet5";#N/A,#N/A,FALSE,"Sheet1";#N/A,#N/A,FALSE,"Sheet4"}</definedName>
    <definedName name="tyjuyj" localSheetId="16" hidden="1">{#N/A,#N/A,FALSE,"Sheet16";#N/A,#N/A,FALSE,"Sheet17";#N/A,#N/A,FALSE,"Sheet15";#N/A,#N/A,FALSE,"Sheet14";#N/A,#N/A,FALSE,"Sheet13";#N/A,#N/A,FALSE,"Sheet12";#N/A,#N/A,FALSE,"Sheet11";#N/A,#N/A,FALSE,"Sheet10";#N/A,#N/A,FALSE,"Sheet8";#N/A,#N/A,FALSE,"Sheet6";#N/A,#N/A,FALSE,"Sheet7";#N/A,#N/A,FALSE,"Sheet5";#N/A,#N/A,FALSE,"Sheet1";#N/A,#N/A,FALSE,"Sheet4"}</definedName>
    <definedName name="tyjuyj" localSheetId="18" hidden="1">{#N/A,#N/A,FALSE,"Sheet16";#N/A,#N/A,FALSE,"Sheet17";#N/A,#N/A,FALSE,"Sheet15";#N/A,#N/A,FALSE,"Sheet14";#N/A,#N/A,FALSE,"Sheet13";#N/A,#N/A,FALSE,"Sheet12";#N/A,#N/A,FALSE,"Sheet11";#N/A,#N/A,FALSE,"Sheet10";#N/A,#N/A,FALSE,"Sheet8";#N/A,#N/A,FALSE,"Sheet6";#N/A,#N/A,FALSE,"Sheet7";#N/A,#N/A,FALSE,"Sheet5";#N/A,#N/A,FALSE,"Sheet1";#N/A,#N/A,FALSE,"Sheet4"}</definedName>
    <definedName name="tyjuyj" localSheetId="38" hidden="1">{#N/A,#N/A,FALSE,"Sheet16";#N/A,#N/A,FALSE,"Sheet17";#N/A,#N/A,FALSE,"Sheet15";#N/A,#N/A,FALSE,"Sheet14";#N/A,#N/A,FALSE,"Sheet13";#N/A,#N/A,FALSE,"Sheet12";#N/A,#N/A,FALSE,"Sheet11";#N/A,#N/A,FALSE,"Sheet10";#N/A,#N/A,FALSE,"Sheet8";#N/A,#N/A,FALSE,"Sheet6";#N/A,#N/A,FALSE,"Sheet7";#N/A,#N/A,FALSE,"Sheet5";#N/A,#N/A,FALSE,"Sheet1";#N/A,#N/A,FALSE,"Sheet4"}</definedName>
    <definedName name="tyjuyj" localSheetId="39" hidden="1">{#N/A,#N/A,FALSE,"Sheet16";#N/A,#N/A,FALSE,"Sheet17";#N/A,#N/A,FALSE,"Sheet15";#N/A,#N/A,FALSE,"Sheet14";#N/A,#N/A,FALSE,"Sheet13";#N/A,#N/A,FALSE,"Sheet12";#N/A,#N/A,FALSE,"Sheet11";#N/A,#N/A,FALSE,"Sheet10";#N/A,#N/A,FALSE,"Sheet8";#N/A,#N/A,FALSE,"Sheet6";#N/A,#N/A,FALSE,"Sheet7";#N/A,#N/A,FALSE,"Sheet5";#N/A,#N/A,FALSE,"Sheet1";#N/A,#N/A,FALSE,"Sheet4"}</definedName>
    <definedName name="tyjuyj" localSheetId="20" hidden="1">{#N/A,#N/A,FALSE,"Sheet16";#N/A,#N/A,FALSE,"Sheet17";#N/A,#N/A,FALSE,"Sheet15";#N/A,#N/A,FALSE,"Sheet14";#N/A,#N/A,FALSE,"Sheet13";#N/A,#N/A,FALSE,"Sheet12";#N/A,#N/A,FALSE,"Sheet11";#N/A,#N/A,FALSE,"Sheet10";#N/A,#N/A,FALSE,"Sheet8";#N/A,#N/A,FALSE,"Sheet6";#N/A,#N/A,FALSE,"Sheet7";#N/A,#N/A,FALSE,"Sheet5";#N/A,#N/A,FALSE,"Sheet1";#N/A,#N/A,FALSE,"Sheet4"}</definedName>
    <definedName name="tyjuyj" localSheetId="48" hidden="1">{#N/A,#N/A,FALSE,"Sheet16";#N/A,#N/A,FALSE,"Sheet17";#N/A,#N/A,FALSE,"Sheet15";#N/A,#N/A,FALSE,"Sheet14";#N/A,#N/A,FALSE,"Sheet13";#N/A,#N/A,FALSE,"Sheet12";#N/A,#N/A,FALSE,"Sheet11";#N/A,#N/A,FALSE,"Sheet10";#N/A,#N/A,FALSE,"Sheet8";#N/A,#N/A,FALSE,"Sheet6";#N/A,#N/A,FALSE,"Sheet7";#N/A,#N/A,FALSE,"Sheet5";#N/A,#N/A,FALSE,"Sheet1";#N/A,#N/A,FALSE,"Sheet4"}</definedName>
    <definedName name="tyjuyj" hidden="1">{#N/A,#N/A,FALSE,"Sheet16";#N/A,#N/A,FALSE,"Sheet17";#N/A,#N/A,FALSE,"Sheet15";#N/A,#N/A,FALSE,"Sheet14";#N/A,#N/A,FALSE,"Sheet13";#N/A,#N/A,FALSE,"Sheet12";#N/A,#N/A,FALSE,"Sheet11";#N/A,#N/A,FALSE,"Sheet10";#N/A,#N/A,FALSE,"Sheet8";#N/A,#N/A,FALSE,"Sheet6";#N/A,#N/A,FALSE,"Sheet7";#N/A,#N/A,FALSE,"Sheet5";#N/A,#N/A,FALSE,"Sheet1";#N/A,#N/A,FALSE,"Sheet4"}</definedName>
    <definedName name="tyujyf" localSheetId="0" hidden="1">{#N/A,#N/A,FALSE,"40645444";#N/A,#N/A,FALSE,"CITIBANK INTEREST"}</definedName>
    <definedName name="tyujyf" localSheetId="1" hidden="1">{#N/A,#N/A,FALSE,"40645444";#N/A,#N/A,FALSE,"CITIBANK INTEREST"}</definedName>
    <definedName name="tyujyf" localSheetId="6" hidden="1">{#N/A,#N/A,FALSE,"40645444";#N/A,#N/A,FALSE,"CITIBANK INTEREST"}</definedName>
    <definedName name="tyujyf" localSheetId="10" hidden="1">{#N/A,#N/A,FALSE,"40645444";#N/A,#N/A,FALSE,"CITIBANK INTEREST"}</definedName>
    <definedName name="tyujyf" localSheetId="12" hidden="1">{#N/A,#N/A,FALSE,"40645444";#N/A,#N/A,FALSE,"CITIBANK INTEREST"}</definedName>
    <definedName name="tyujyf" localSheetId="14" hidden="1">{#N/A,#N/A,FALSE,"40645444";#N/A,#N/A,FALSE,"CITIBANK INTEREST"}</definedName>
    <definedName name="tyujyf" localSheetId="16" hidden="1">{#N/A,#N/A,FALSE,"40645444";#N/A,#N/A,FALSE,"CITIBANK INTEREST"}</definedName>
    <definedName name="tyujyf" localSheetId="18" hidden="1">{#N/A,#N/A,FALSE,"40645444";#N/A,#N/A,FALSE,"CITIBANK INTEREST"}</definedName>
    <definedName name="tyujyf" localSheetId="38" hidden="1">{#N/A,#N/A,FALSE,"40645444";#N/A,#N/A,FALSE,"CITIBANK INTEREST"}</definedName>
    <definedName name="tyujyf" localSheetId="39" hidden="1">{#N/A,#N/A,FALSE,"40645444";#N/A,#N/A,FALSE,"CITIBANK INTEREST"}</definedName>
    <definedName name="tyujyf" localSheetId="20" hidden="1">{#N/A,#N/A,FALSE,"40645444";#N/A,#N/A,FALSE,"CITIBANK INTEREST"}</definedName>
    <definedName name="tyujyf" localSheetId="48" hidden="1">{#N/A,#N/A,FALSE,"40645444";#N/A,#N/A,FALSE,"CITIBANK INTEREST"}</definedName>
    <definedName name="tyujyf" hidden="1">{#N/A,#N/A,FALSE,"40645444";#N/A,#N/A,FALSE,"CITIBANK INTEREST"}</definedName>
    <definedName name="tyur" localSheetId="18" hidden="1">{"NA Is w Ratios",#N/A,FALSE,"North America";"PF CFlow NA",#N/A,FALSE,"North America";"NA DCF Matrix",#N/A,FALSE,"North America"}</definedName>
    <definedName name="tyur" hidden="1">{"NA Is w Ratios",#N/A,FALSE,"North America";"PF CFlow NA",#N/A,FALSE,"North America";"NA DCF Matrix",#N/A,FALSE,"North America"}</definedName>
    <definedName name="tyut" localSheetId="18" hidden="1">{"NA Is w Ratios",#N/A,FALSE,"North America";"PF CFlow NA",#N/A,FALSE,"North America";"NA DCF Matrix",#N/A,FALSE,"North America"}</definedName>
    <definedName name="tyut" hidden="1">{"NA Is w Ratios",#N/A,FALSE,"North America";"PF CFlow NA",#N/A,FALSE,"North America";"NA DCF Matrix",#N/A,FALSE,"North America"}</definedName>
    <definedName name="uıoıuo" localSheetId="18" hidden="1">{"det (May)",#N/A,FALSE,"June";"sum (MAY YTD)",#N/A,FALSE,"June YTD"}</definedName>
    <definedName name="uıoıuo" hidden="1">{"det (May)",#N/A,FALSE,"June";"sum (MAY YTD)",#N/A,FALSE,"June YTD"}</definedName>
    <definedName name="uıouıo"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localSheetId="18" hidden="1">{"det (May)",#N/A,FALSE,"June";"sum (MAY YTD)",#N/A,FALSE,"June YTD"}</definedName>
    <definedName name="uıouıouıouı" hidden="1">{"det (May)",#N/A,FALSE,"June";"sum (MAY YTD)",#N/A,FALSE,"June YTD"}</definedName>
    <definedName name="ujyt" localSheetId="18" hidden="1">{"test2",#N/A,TRUE,"Prices"}</definedName>
    <definedName name="ujyt" hidden="1">{"test2",#N/A,TRUE,"Prices"}</definedName>
    <definedName name="Unterschriften" localSheetId="38">'AMORT. PROFILE 0% CPR'!Unterschriften</definedName>
    <definedName name="Unterschriften" localSheetId="39">'AMORT. PROFILE 8% CPR (SG)'!Unterschriften</definedName>
    <definedName name="Unterschriften">#N/A</definedName>
    <definedName name="uu" localSheetId="18" hidden="1">{"Eur Base Top",#N/A,FALSE,"Europe Base";"Eur Base Bottom",#N/A,FALSE,"Europe Base"}</definedName>
    <definedName name="uu" hidden="1">{"Eur Base Top",#N/A,FALSE,"Europe Base";"Eur Base Bottom",#N/A,FALSE,"Europe Base"}</definedName>
    <definedName name="VARKPS2005_IFRS" localSheetId="18" hidden="1">{#N/A,#N/A,TRUE,"BILAN";#N/A,#N/A,TRUE,"HORS BILAN";#N/A,#N/A,TRUE,"CPTE RESUL";#N/A,#N/A,TRUE,"PLAQ1";#N/A,#N/A,TRUE,"PLAQ2";#N/A,#N/A,TRUE,"PLAQ3";#N/A,#N/A,TRUE,"PLAQ4";#N/A,#N/A,TRUE,"PLAQ5";#N/A,#N/A,TRUE,"PLAQ6";#N/A,#N/A,TRUE,"PLAQ7";#N/A,#N/A,TRUE,"PLAQ8";#N/A,#N/A,TRUE,"PLAQ9";#N/A,#N/A,TRUE,"PLAQ10";#N/A,#N/A,TRUE,"PLAQ11"}</definedName>
    <definedName name="VARKPS2005_IFRS" hidden="1">{#N/A,#N/A,TRUE,"BILAN";#N/A,#N/A,TRUE,"HORS BILAN";#N/A,#N/A,TRUE,"CPTE RESUL";#N/A,#N/A,TRUE,"PLAQ1";#N/A,#N/A,TRUE,"PLAQ2";#N/A,#N/A,TRUE,"PLAQ3";#N/A,#N/A,TRUE,"PLAQ4";#N/A,#N/A,TRUE,"PLAQ5";#N/A,#N/A,TRUE,"PLAQ6";#N/A,#N/A,TRUE,"PLAQ7";#N/A,#N/A,TRUE,"PLAQ8";#N/A,#N/A,TRUE,"PLAQ9";#N/A,#N/A,TRUE,"PLAQ10";#N/A,#N/A,TRUE,"PLAQ11"}</definedName>
    <definedName name="vbarra" localSheetId="18" hidden="1">{"mgmt forecast",#N/A,FALSE,"Mgmt Forecast";"dcf table",#N/A,FALSE,"Mgmt Forecast";"sensitivity",#N/A,FALSE,"Mgmt Forecast";"table inputs",#N/A,FALSE,"Mgmt Forecast";"calculations",#N/A,FALSE,"Mgmt Forecast"}</definedName>
    <definedName name="vbarra" hidden="1">{"mgmt forecast",#N/A,FALSE,"Mgmt Forecast";"dcf table",#N/A,FALSE,"Mgmt Forecast";"sensitivity",#N/A,FALSE,"Mgmt Forecast";"table inputs",#N/A,FALSE,"Mgmt Forecast";"calculations",#N/A,FALSE,"Mgmt Forecast"}</definedName>
    <definedName name="vbn" localSheetId="18" hidden="1">{"Assumptions1",#N/A,FALSE,"Assumptions";"MergerPlans1","20yearamort",FALSE,"MergerPlans";"MergerPlans1","40yearamort",FALSE,"MergerPlans";"MergerPlans2",#N/A,FALSE,"MergerPlans";"inputs",#N/A,FALSE,"MergerPlans"}</definedName>
    <definedName name="vbn" hidden="1">{"Assumptions1",#N/A,FALSE,"Assumptions";"MergerPlans1","20yearamort",FALSE,"MergerPlans";"MergerPlans1","40yearamort",FALSE,"MergerPlans";"MergerPlans2",#N/A,FALSE,"MergerPlans";"inputs",#N/A,FALSE,"MergerPlans"}</definedName>
    <definedName name="Vergleich" localSheetId="38">'AMORT. PROFILE 0% CPR'!Vergleich</definedName>
    <definedName name="Vergleich" localSheetId="39">'AMORT. PROFILE 8% CPR (SG)'!Vergleich</definedName>
    <definedName name="Vergleich">#N/A</definedName>
    <definedName name="Vergleich1" localSheetId="38">'AMORT. PROFILE 0% CPR'!Vergleich1</definedName>
    <definedName name="Vergleich1" localSheetId="39">'AMORT. PROFILE 8% CPR (SG)'!Vergleich1</definedName>
    <definedName name="Vergleich1">#N/A</definedName>
    <definedName name="vision" localSheetId="18" hidden="1">{"mgmt forecast",#N/A,FALSE,"Mgmt Forecast";"dcf table",#N/A,FALSE,"Mgmt Forecast";"sensitivity",#N/A,FALSE,"Mgmt Forecast";"table inputs",#N/A,FALSE,"Mgmt Forecast";"calculations",#N/A,FALSE,"Mgmt Forecast"}</definedName>
    <definedName name="vision" hidden="1">{"mgmt forecast",#N/A,FALSE,"Mgmt Forecast";"dcf table",#N/A,FALSE,"Mgmt Forecast";"sensitivity",#N/A,FALSE,"Mgmt Forecast";"table inputs",#N/A,FALSE,"Mgmt Forecast";"calculations",#N/A,FALSE,"Mgmt Forecast"}</definedName>
    <definedName name="visps" localSheetId="18" hidden="1">{"mgmt forecast",#N/A,FALSE,"Mgmt Forecast";"dcf table",#N/A,FALSE,"Mgmt Forecast";"sensitivity",#N/A,FALSE,"Mgmt Forecast";"table inputs",#N/A,FALSE,"Mgmt Forecast";"calculations",#N/A,FALSE,"Mgmt Forecast"}</definedName>
    <definedName name="visps" hidden="1">{"mgmt forecast",#N/A,FALSE,"Mgmt Forecast";"dcf table",#N/A,FALSE,"Mgmt Forecast";"sensitivity",#N/A,FALSE,"Mgmt Forecast";"table inputs",#N/A,FALSE,"Mgmt Forecast";"calculations",#N/A,FALSE,"Mgmt Forecast"}</definedName>
    <definedName name="vsd" localSheetId="18" hidden="1">{"IS FE with Ratios",#N/A,FALSE,"Far East";"PF CF Far East",#N/A,FALSE,"Far East";"DCF Far East Matrix",#N/A,FALSE,"Far East"}</definedName>
    <definedName name="vsd" hidden="1">{"IS FE with Ratios",#N/A,FALSE,"Far East";"PF CF Far East",#N/A,FALSE,"Far East";"DCF Far East Matrix",#N/A,FALSE,"Far East"}</definedName>
    <definedName name="vvvv" localSheetId="18" hidden="1">{"Far East Top",#N/A,FALSE,"FE Model";"Far East Bottom",#N/A,FALSE,"FE Model"}</definedName>
    <definedName name="vvvv" hidden="1">{"Far East Top",#N/A,FALSE,"FE Model";"Far East Bottom",#N/A,FALSE,"FE Model"}</definedName>
    <definedName name="WaterfallII" localSheetId="38">'AMORT. PROFILE 0% CPR'!WaterfallII</definedName>
    <definedName name="WaterfallII" localSheetId="39">'AMORT. PROFILE 8% CPR (SG)'!WaterfallII</definedName>
    <definedName name="WaterfallII">#N/A</definedName>
    <definedName name="wertwertw"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ertw"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rtwrt" localSheetId="18" hidden="1">{"Print Top",#N/A,FALSE,"Europe Model";"Print Bottom",#N/A,FALSE,"Europe Model"}</definedName>
    <definedName name="wertwrtwrt" hidden="1">{"Print Top",#N/A,FALSE,"Europe Model";"Print Bottom",#N/A,FALSE,"Europe Model"}</definedName>
    <definedName name="wntr.dcf" localSheetId="18" hidden="1">{"DCF1",#N/A,FALSE,"SIERRA DCF";"MATRIX1",#N/A,FALSE,"SIERRA DCF"}</definedName>
    <definedName name="wntr.dcf" hidden="1">{"DCF1",#N/A,FALSE,"SIERRA DCF";"MATRIX1",#N/A,FALSE,"SIERRA DCF"}</definedName>
    <definedName name="wrn" localSheetId="18" hidden="1">{"vue1",#N/A,FALSE,"synthese";"vue2",#N/A,FALSE,"synthese"}</definedName>
    <definedName name="wrn" hidden="1">{"vue1",#N/A,FALSE,"synthese";"vue2",#N/A,FALSE,"synthese"}</definedName>
    <definedName name="wrn.1." localSheetId="18" hidden="1">{#N/A,#N/A,FALSE,"Calc";#N/A,#N/A,FALSE,"Sensitivity";#N/A,#N/A,FALSE,"LT Earn.Dil.";#N/A,#N/A,FALSE,"Dil. AVP"}</definedName>
    <definedName name="wrn.1." hidden="1">{#N/A,#N/A,FALSE,"Calc";#N/A,#N/A,FALSE,"Sensitivity";#N/A,#N/A,FALSE,"LT Earn.Dil.";#N/A,#N/A,FALSE,"Dil. AVP"}</definedName>
    <definedName name="wrn.10yp._.balance._.sheet." localSheetId="18" hidden="1">{"10yp balance sheet",#N/A,FALSE,"Celtel alternative 6"}</definedName>
    <definedName name="wrn.10yp._.balance._.sheet." hidden="1">{"10yp balance sheet",#N/A,FALSE,"Celtel alternative 6"}</definedName>
    <definedName name="wrn.10yp._.capex." localSheetId="18" hidden="1">{"10yp capex",#N/A,FALSE,"Celtel alternative 6"}</definedName>
    <definedName name="wrn.10yp._.capex." hidden="1">{"10yp capex",#N/A,FALSE,"Celtel alternative 6"}</definedName>
    <definedName name="wrn.10yp._.customers." localSheetId="18" hidden="1">{"10yp customers",#N/A,FALSE,"Celtel alternative 6"}</definedName>
    <definedName name="wrn.10yp._.customers." hidden="1">{"10yp customers",#N/A,FALSE,"Celtel alternative 6"}</definedName>
    <definedName name="wrn.10yp._.graphs." localSheetId="18" hidden="1">{"10yp graphs",#N/A,FALSE,"Market Data"}</definedName>
    <definedName name="wrn.10yp._.graphs." hidden="1">{"10yp graphs",#N/A,FALSE,"Market Data"}</definedName>
    <definedName name="wrn.10yp._.key._.data." localSheetId="18" hidden="1">{"10yp key data",#N/A,FALSE,"Market Data"}</definedName>
    <definedName name="wrn.10yp._.key._.data." hidden="1">{"10yp key data",#N/A,FALSE,"Market Data"}</definedName>
    <definedName name="wrn.10yp._.profit._.and._.loss." localSheetId="18" hidden="1">{"10yp profit and loss",#N/A,FALSE,"Celtel alternative 6"}</definedName>
    <definedName name="wrn.10yp._.profit._.and._.loss." hidden="1">{"10yp profit and loss",#N/A,FALSE,"Celtel alternative 6"}</definedName>
    <definedName name="wrn.10yp._.tariffs." localSheetId="18" hidden="1">{"10yp tariffs",#N/A,FALSE,"Celtel alternative 6"}</definedName>
    <definedName name="wrn.10yp._.tariffs." hidden="1">{"10yp tariffs",#N/A,FALSE,"Celtel alternative 6"}</definedName>
    <definedName name="WRN.2." localSheetId="18" hidden="1">{#N/A,#N/A,FALSE,"Calc";#N/A,#N/A,FALSE,"Sensitivity";#N/A,#N/A,FALSE,"LT Earn.Dil.";#N/A,#N/A,FALSE,"Dil. AVP"}</definedName>
    <definedName name="WRN.2." hidden="1">{#N/A,#N/A,FALSE,"Calc";#N/A,#N/A,FALSE,"Sensitivity";#N/A,#N/A,FALSE,"LT Earn.Dil.";#N/A,#N/A,FALSE,"Dil. AVP"}</definedName>
    <definedName name="wrn.2._.pagers." localSheetId="18" hidden="1">{"Cover",#N/A,FALSE,"Cover";"Summary",#N/A,FALSE,"Summarpage"}</definedName>
    <definedName name="wrn.2._.pagers." hidden="1">{"Cover",#N/A,FALSE,"Cover";"Summary",#N/A,FALSE,"Summarpage"}</definedName>
    <definedName name="wrn.2000Base." localSheetId="18" hidden="1">{"a_assump1",#N/A,FALSE,"BPlan 96-00 - Base";"a_assump2",#N/A,FALSE,"BPlan 96-00 - Base";"a_plus",#N/A,FALSE,"BPlan 96-00 - Base";"a_bs",#N/A,FALSE,"BPlan 96-00 - Base";"a_cf",#N/A,FALSE,"BPlan 96-00 - Base";"a_irrbase",#N/A,FALSE,"BPlan 96-00 - Base";"a_notes",#N/A,FALSE,"BPlan 96-00 - Base"}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3cases." localSheetId="18" hidden="1">{#N/A,"Base",FALSE,"Dividend";#N/A,"Conservative",FALSE,"Dividend";#N/A,"Downside",FALSE,"Dividend"}</definedName>
    <definedName name="wrn.3cases." hidden="1">{#N/A,"Base",FALSE,"Dividend";#N/A,"Conservative",FALSE,"Dividend";#N/A,"Downside",FALSE,"Dividend"}</definedName>
    <definedName name="wrn.40645444." localSheetId="0" hidden="1">{#N/A,#N/A,FALSE,"40645444";#N/A,#N/A,FALSE,"CITIBANK INTEREST"}</definedName>
    <definedName name="wrn.40645444." localSheetId="1" hidden="1">{#N/A,#N/A,FALSE,"40645444";#N/A,#N/A,FALSE,"CITIBANK INTEREST"}</definedName>
    <definedName name="wrn.40645444." localSheetId="5" hidden="1">{#N/A,#N/A,FALSE,"40645444";#N/A,#N/A,FALSE,"CITIBANK INTEREST"}</definedName>
    <definedName name="wrn.40645444." localSheetId="6" hidden="1">{#N/A,#N/A,FALSE,"40645444";#N/A,#N/A,FALSE,"CITIBANK INTEREST"}</definedName>
    <definedName name="wrn.40645444." localSheetId="7" hidden="1">{#N/A,#N/A,FALSE,"40645444";#N/A,#N/A,FALSE,"CITIBANK INTEREST"}</definedName>
    <definedName name="wrn.40645444." localSheetId="8" hidden="1">{#N/A,#N/A,FALSE,"40645444";#N/A,#N/A,FALSE,"CITIBANK INTEREST"}</definedName>
    <definedName name="wrn.40645444." localSheetId="10" hidden="1">{#N/A,#N/A,FALSE,"40645444";#N/A,#N/A,FALSE,"CITIBANK INTEREST"}</definedName>
    <definedName name="wrn.40645444." localSheetId="12" hidden="1">{#N/A,#N/A,FALSE,"40645444";#N/A,#N/A,FALSE,"CITIBANK INTEREST"}</definedName>
    <definedName name="wrn.40645444." localSheetId="14" hidden="1">{#N/A,#N/A,FALSE,"40645444";#N/A,#N/A,FALSE,"CITIBANK INTEREST"}</definedName>
    <definedName name="wrn.40645444." localSheetId="16" hidden="1">{#N/A,#N/A,FALSE,"40645444";#N/A,#N/A,FALSE,"CITIBANK INTEREST"}</definedName>
    <definedName name="wrn.40645444." localSheetId="18" hidden="1">{#N/A,#N/A,FALSE,"40645444";#N/A,#N/A,FALSE,"CITIBANK INTEREST"}</definedName>
    <definedName name="wrn.40645444." localSheetId="38" hidden="1">{#N/A,#N/A,FALSE,"40645444";#N/A,#N/A,FALSE,"CITIBANK INTEREST"}</definedName>
    <definedName name="wrn.40645444." localSheetId="39" hidden="1">{#N/A,#N/A,FALSE,"40645444";#N/A,#N/A,FALSE,"CITIBANK INTEREST"}</definedName>
    <definedName name="wrn.40645444." localSheetId="20" hidden="1">{#N/A,#N/A,FALSE,"40645444";#N/A,#N/A,FALSE,"CITIBANK INTEREST"}</definedName>
    <definedName name="wrn.40645444." localSheetId="48" hidden="1">{#N/A,#N/A,FALSE,"40645444";#N/A,#N/A,FALSE,"CITIBANK INTEREST"}</definedName>
    <definedName name="wrn.40645444." hidden="1">{#N/A,#N/A,FALSE,"40645444";#N/A,#N/A,FALSE,"CITIBANK INTEREST"}</definedName>
    <definedName name="wrn.50._.50." localSheetId="18"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50.2" localSheetId="18"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AAA." localSheetId="18" hidden="1">{#N/A,#N/A,FALSE,"Sheet1";#N/A,#N/A,FALSE,"Sheet1";#N/A,#N/A,FALSE,"Sheet1"}</definedName>
    <definedName name="wrn.AAA." hidden="1">{#N/A,#N/A,FALSE,"Sheet1";#N/A,#N/A,FALSE,"Sheet1";#N/A,#N/A,FALSE,"Sheet1"}</definedName>
    <definedName name="wrn.abc" localSheetId="18" hidden="1">{#N/A,#N/A,FALSE,"Index";#N/A,#N/A,FALSE,"IncStmt";#N/A,#N/A,FALSE,"Ratios";#N/A,#N/A,FALSE,"CashFlows";#N/A,#N/A,FALSE,"Ins1";#N/A,#N/A,FALSE,"Ins2";#N/A,#N/A,FALSE,"SelfFund";#N/A,#N/A,FALSE,"SGA";#N/A,#N/A,FALSE,"Recon";#N/A,#N/A,FALSE,"Earnings";#N/A,#N/A,FALSE,"Earnings (2)";#N/A,#N/A,FALSE,"Stock";#N/A,#N/A,FALSE,"Stock (2)";#N/A,#N/A,FALSE,"PeerRatios";#N/A,#N/A,FALSE,"PeerRanks"}</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_.and._.Assumptions." localSheetId="18" hidden="1">{"S&amp;U",#N/A,FALSE,"s&amp;u";"financing",#N/A,FALSE,"Input";"financing2",#N/A,FALSE,"Input";"Balance Sheet",#N/A,FALSE,"BS";"P&amp;L",#N/A,FALSE,"P&amp;L";"Cashflow",#N/A,FALSE,"CF"}</definedName>
    <definedName name="wrn.Accounts._.and._.Assumptions." hidden="1">{"S&amp;U",#N/A,FALSE,"s&amp;u";"financing",#N/A,FALSE,"Input";"financing2",#N/A,FALSE,"Input";"Balance Sheet",#N/A,FALSE,"BS";"P&amp;L",#N/A,FALSE,"P&amp;L";"Cashflow",#N/A,FALSE,"CF"}</definedName>
    <definedName name="wrn.Acquisition_matrix." localSheetId="18" hidden="1">{"Acq_matrix",#N/A,FALSE,"Acquisition Matrix"}</definedName>
    <definedName name="wrn.Acquisition_matrix." hidden="1">{"Acq_matrix",#N/A,FALSE,"Acquisition Matrix"}</definedName>
    <definedName name="wrn.Adjustments." localSheetId="18" hidden="1">{"Page1",#N/A,FALSE,"Matrix (1)";"Page2",#N/A,FALSE,"Pay-Out";"Page3",#N/A,FALSE,"Prems_Reserves";"Page4",#N/A,FALSE,"Adj. EPS";"Page5",#N/A,FALSE,"Acc_Dil"}</definedName>
    <definedName name="wrn.Adjustments." hidden="1">{"Page1",#N/A,FALSE,"Matrix (1)";"Page2",#N/A,FALSE,"Pay-Out";"Page3",#N/A,FALSE,"Prems_Reserves";"Page4",#N/A,FALSE,"Adj. EPS";"Page5",#N/A,FALSE,"Acc_Dil"}</definedName>
    <definedName name="wrn.Adjustments2" localSheetId="18" hidden="1">{"Page1",#N/A,FALSE,"Matrix (1)";"Page2",#N/A,FALSE,"Pay-Out";"Page3",#N/A,FALSE,"Prems_Reserves";"Page4",#N/A,FALSE,"Adj. EPS";"Page5",#N/A,FALSE,"Acc_Dil"}</definedName>
    <definedName name="wrn.Adjustments2" hidden="1">{"Page1",#N/A,FALSE,"Matrix (1)";"Page2",#N/A,FALSE,"Pay-Out";"Page3",#N/A,FALSE,"Prems_Reserves";"Page4",#N/A,FALSE,"Adj. EPS";"Page5",#N/A,FALSE,"Acc_Dil"}</definedName>
    <definedName name="wrn.Aging._.and._.Trend._.Analysis." localSheetId="1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_.Company._.Analyses." localSheetId="18"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localSheetId="18"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Pages." localSheetId="18"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localSheetId="18"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Sheets." localSheetId="18" hidden="1">{#N/A,#N/A,FALSE,"Sum";#N/A,#N/A,FALSE,"Presentation";#N/A,#N/A,FALSE,"Constr Alt 1";#N/A,#N/A,FALSE,"US PD";#N/A,#N/A,FALSE,"US Presentation";#N/A,#N/A,FALSE,"Operation";#N/A,#N/A,FALSE,"Schedule";#N/A,#N/A,FALSE,"Net area";#N/A,#N/A,FALSE,"Projection"}</definedName>
    <definedName name="wrn.All._.Sheets." hidden="1">{#N/A,#N/A,FALSE,"Sum";#N/A,#N/A,FALSE,"Presentation";#N/A,#N/A,FALSE,"Constr Alt 1";#N/A,#N/A,FALSE,"US PD";#N/A,#N/A,FALSE,"US Presentation";#N/A,#N/A,FALSE,"Operation";#N/A,#N/A,FALSE,"Schedule";#N/A,#N/A,FALSE,"Net area";#N/A,#N/A,FALSE,"Projection"}</definedName>
    <definedName name="wrn.ALL._.US." localSheetId="18" hidden="1">{"CON US6",#N/A,FALSE,"CONS";"JAPAN US3",#N/A,FALSE,"JAP";"HKUS",#N/A,FALSE,"HK";"SPOREUS",#N/A,FALSE,"SP";"TAIW US1",#N/A,FALSE,"TAIW";"THAI US1",#N/A,FALSE,"THAI";"IND US1",#N/A,FALSE,"IND";"MALUS",#N/A,FALSE,"MAL";"OTB DETAIL",#N/A,FALSE,"OTB";"OTB US5",#N/A,FALSE,"OTB";"OTB WITH ALT US6",#N/A,FALSE,"OTB"}</definedName>
    <definedName name="wrn.ALL._.US." hidden="1">{"CON US6",#N/A,FALSE,"CONS";"JAPAN US3",#N/A,FALSE,"JAP";"HKUS",#N/A,FALSE,"HK";"SPOREUS",#N/A,FALSE,"SP";"TAIW US1",#N/A,FALSE,"TAIW";"THAI US1",#N/A,FALSE,"THAI";"IND US1",#N/A,FALSE,"IND";"MALUS",#N/A,FALSE,"MAL";"OTB DETAIL",#N/A,FALSE,"OTB";"OTB US5",#N/A,FALSE,"OTB";"OTB WITH ALT US6",#N/A,FALSE,"OTB"}</definedName>
    <definedName name="wrn.All.1"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1"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4" localSheetId="18" hidden="1">{#N/A,#N/A,FALSE,"ASSUMPTIONS";#N/A,#N/A,FALSE,"Valuation Summary";"page1",#N/A,FALSE,"PRESENTATION";"page2",#N/A,FALSE,"PRESENTATION";#N/A,#N/A,FALSE,"ORIGINAL_ROLLBACK"}</definedName>
    <definedName name="wrn.ALL4" hidden="1">{#N/A,#N/A,FALSE,"ASSUMPTIONS";#N/A,#N/A,FALSE,"Valuation Summary";"page1",#N/A,FALSE,"PRESENTATION";"page2",#N/A,FALSE,"PRESENTATION";#N/A,#N/A,FALSE,"ORIGINAL_ROLLBACK"}</definedName>
    <definedName name="wrn.ALL5" localSheetId="18"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localSheetId="18"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localSheetId="18"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lDataPages." localSheetId="18" hidden="1">{#N/A,#N/A,FALSE,"Balance Sheet";#N/A,#N/A,FALSE,"Income Statement";#N/A,#N/A,FALSE,"Changes in Financial Position"}</definedName>
    <definedName name="wrn.AllDataPages." hidden="1">{#N/A,#N/A,FALSE,"Balance Sheet";#N/A,#N/A,FALSE,"Income Statement";#N/A,#N/A,FALSE,"Changes in Financial Position"}</definedName>
    <definedName name="wrn.ALLF." localSheetId="18" hidden="1">{"COF",#N/A,TRUE,"CONS";"JAF",#N/A,TRUE,"JAP";"HKF",#N/A,TRUE,"HK";#N/A,#N/A,TRUE,"SP";"TAF",#N/A,TRUE,"TAIW";"INF",#N/A,TRUE,"IND";"THF",#N/A,TRUE,"THAI";"MAF",#N/A,TRUE,"MAL"}</definedName>
    <definedName name="wrn.ALLF." hidden="1">{"COF",#N/A,TRUE,"CONS";"JAF",#N/A,TRUE,"JAP";"HKF",#N/A,TRUE,"HK";#N/A,#N/A,TRUE,"SP";"TAF",#N/A,TRUE,"TAIW";"INF",#N/A,TRUE,"IND";"THF",#N/A,TRUE,"THAI";"MAF",#N/A,TRUE,"MAL"}</definedName>
    <definedName name="wrn.Alloutput." localSheetId="18"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mortization." localSheetId="18" hidden="1">{"Exist Debt Amort",#N/A,TRUE,"Financials";"Intangible Amort",#N/A,TRUE,"Financials";"Proj Debt Amort",#N/A,TRUE,"Financials";"Proj Pfd Amort",#N/A,TRUE,"Financials"}</definedName>
    <definedName name="wrn.Amortization." hidden="1">{"Exist Debt Amort",#N/A,TRUE,"Financials";"Intangible Amort",#N/A,TRUE,"Financials";"Proj Debt Amort",#N/A,TRUE,"Financials";"Proj Pfd Amort",#N/A,TRUE,"Financials"}</definedName>
    <definedName name="wrn.Analysis." localSheetId="18" hidden="1">{"ratios",#N/A,FALSE,"Analyse";"multiples",#N/A,FALSE,"Analyse";"places",#N/A,FALSE,"Analyse"}</definedName>
    <definedName name="wrn.Analysis." hidden="1">{"ratios",#N/A,FALSE,"Analyse";"multiples",#N/A,FALSE,"Analyse";"places",#N/A,FALSE,"Analyse"}</definedName>
    <definedName name="wrn.AnnualRentRoll" localSheetId="18" hidden="1">{"AnnualRentRoll",#N/A,FALSE,"RentRoll"}</definedName>
    <definedName name="wrn.AnnualRentRoll" hidden="1">{"AnnualRentRoll",#N/A,FALSE,"RentRoll"}</definedName>
    <definedName name="wrn.AnnualRentRoll." localSheetId="18" hidden="1">{"AnnualRentRoll",#N/A,FALSE,"RentRoll"}</definedName>
    <definedName name="wrn.AnnualRentRoll." hidden="1">{"AnnualRentRoll",#N/A,FALSE,"RentRoll"}</definedName>
    <definedName name="wrn.Apple._.Report." localSheetId="18" hidden="1">{#N/A,#N/A,FALSE,"Cover";#N/A,#N/A,FALSE,"Projections";#N/A,#N/A,FALSE,"10 Year Summary";#N/A,#N/A,FALSE,"Balance Sheet Summary";#N/A,#N/A,FALSE,"Adjustments";#N/A,#N/A,FALSE,"Discount Rate";#N/A,#N/A,FALSE,"Comps";#N/A,#N/A,FALSE,"Executive Comp"}</definedName>
    <definedName name="wrn.Apple._.Report." hidden="1">{#N/A,#N/A,FALSE,"Cover";#N/A,#N/A,FALSE,"Projections";#N/A,#N/A,FALSE,"10 Year Summary";#N/A,#N/A,FALSE,"Balance Sheet Summary";#N/A,#N/A,FALSE,"Adjustments";#N/A,#N/A,FALSE,"Discount Rate";#N/A,#N/A,FALSE,"Comps";#N/A,#N/A,FALSE,"Executive Comp"}</definedName>
    <definedName name="wrn.AQUIROR._.DCF." localSheetId="18" hidden="1">{"AQUIRORDCF",#N/A,FALSE,"Merger consequences";"Acquirorassns",#N/A,FALSE,"Merger consequences"}</definedName>
    <definedName name="wrn.AQUIROR._.DCF." hidden="1">{"AQUIRORDCF",#N/A,FALSE,"Merger consequences";"Acquirorassns",#N/A,FALSE,"Merger consequences"}</definedName>
    <definedName name="wrn.Asia." localSheetId="1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localSheetId="18" hidden="1">{"Rev and Exp",#N/A,TRUE,"Financials";"Working Capital",#N/A,TRUE,"Financials"}</definedName>
    <definedName name="wrn.Assumptions." hidden="1">{"Rev and Exp",#N/A,TRUE,"Financials";"Working Capital",#N/A,TRUE,"Financials"}</definedName>
    <definedName name="wrn.aug" localSheetId="18" hidden="1">{"det (May)",#N/A,FALSE,"June";"sum (MAY YTD)",#N/A,FALSE,"June YTD"}</definedName>
    <definedName name="wrn.aug" hidden="1">{"det (May)",#N/A,FALSE,"June";"sum (MAY YTD)",#N/A,FALSE,"June YTD"}</definedName>
    <definedName name="wrn.augyt" localSheetId="18" hidden="1">{"det (May)",#N/A,FALSE,"June";"sum (MAY YTD)",#N/A,FALSE,"June YTD"}</definedName>
    <definedName name="wrn.augyt" hidden="1">{"det (May)",#N/A,FALSE,"June";"sum (MAY YTD)",#N/A,FALSE,"June YTD"}</definedName>
    <definedName name="wrn.augYTD" localSheetId="18" hidden="1">{"det (May)",#N/A,FALSE,"June";"sum (MAY YTD)",#N/A,FALSE,"June YTD"}</definedName>
    <definedName name="wrn.augYTD" hidden="1">{"det (May)",#N/A,FALSE,"June";"sum (MAY YTD)",#N/A,FALSE,"June YTD"}</definedName>
    <definedName name="wrn.Auto._.Comp." localSheetId="18" hidden="1">{#N/A,#N/A,FALSE,"Sheet1"}</definedName>
    <definedName name="wrn.Auto._.Comp." hidden="1">{#N/A,#N/A,FALSE,"Sheet1"}</definedName>
    <definedName name="wrn.away." localSheetId="18" hidden="1">{"away stand alones",#N/A,FALSE,"Target"}</definedName>
    <definedName name="wrn.away." hidden="1">{"away stand alones",#N/A,FALSE,"Target"}</definedName>
    <definedName name="wrn.Aylık."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BALANCE._.PARA._.LUIZ._.CLAUDIO." localSheetId="18" hidden="1">{#N/A,#N/A,FALSE,"Hoja1";#N/A,#N/A,FALSE,"Hoja2"}</definedName>
    <definedName name="wrn.BALANCE._.PARA._.LUIZ._.CLAUDIO." hidden="1">{#N/A,#N/A,FALSE,"Hoja1";#N/A,#N/A,FALSE,"Hoja2"}</definedName>
    <definedName name="wrn.Balance._.sheet." localSheetId="18" hidden="1">{"Balance sheet",#N/A,FALSE,"Model"}</definedName>
    <definedName name="wrn.Balance._.sheet." hidden="1">{"Balance sheet",#N/A,FALSE,"Model"}</definedName>
    <definedName name="wrn.baseDEV." localSheetId="18" hidden="1">{"cover",#N/A,TRUE,"Cover";"pnldet",#N/A,TRUE,"BaseCaseDEV";"pnl",#N/A,TRUE,"BaseCaseDEV";"bil",#N/A,TRUE,"BaseCaseDEV";"tabfi",#N/A,TRUE,"BaseCaseDEV";"ratios",#N/A,TRUE,"BaseCaseDEV";"variab",#N/A,TRUE,"BaseCaseDEV";"inv",#N/A,TRUE,"BaseCaseDEV"}</definedName>
    <definedName name="wrn.baseDEV." hidden="1">{"cover",#N/A,TRUE,"Cover";"pnldet",#N/A,TRUE,"BaseCaseDEV";"pnl",#N/A,TRUE,"BaseCaseDEV";"bil",#N/A,TRUE,"BaseCaseDEV";"tabfi",#N/A,TRUE,"BaseCaseDEV";"ratios",#N/A,TRUE,"BaseCaseDEV";"variab",#N/A,TRUE,"BaseCaseDEV";"inv",#N/A,TRUE,"BaseCaseDEV"}</definedName>
    <definedName name="wrn.Basic._.Report." localSheetId="18"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ilancio._.dicembre._.1995." localSheetId="18" hidden="1">{#N/A,#N/A,FALSE,"attivo";#N/A,#N/A,FALSE,"passivo";#N/A,#N/A,FALSE,"garanzie";#N/A,#N/A,FALSE,"economico";#N/A,#N/A,FALSE,"elenco";#N/A,#N/A,FALSE,"costo";#N/A,#N/A,FALSE,"patrimonio";#N/A,#N/A,FALSE,"temporali"}</definedName>
    <definedName name="wrn.Bilancio._.dicembre._.1995." hidden="1">{#N/A,#N/A,FALSE,"attivo";#N/A,#N/A,FALSE,"passivo";#N/A,#N/A,FALSE,"garanzie";#N/A,#N/A,FALSE,"economico";#N/A,#N/A,FALSE,"elenco";#N/A,#N/A,FALSE,"costo";#N/A,#N/A,FALSE,"patrimonio";#N/A,#N/A,FALSE,"temporali"}</definedName>
    <definedName name="wrn.brian." localSheetId="18" hidden="1">{#N/A,#N/A,FALSE,"output";#N/A,#N/A,FALSE,"contrib";#N/A,#N/A,FALSE,"profile";#N/A,#N/A,FALSE,"comps"}</definedName>
    <definedName name="wrn.brian." hidden="1">{#N/A,#N/A,FALSE,"output";#N/A,#N/A,FALSE,"contrib";#N/A,#N/A,FALSE,"profile";#N/A,#N/A,FALSE,"comps"}</definedName>
    <definedName name="wrn.brol."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S._.Segments." localSheetId="18" hidden="1">{"PMA Cap",#N/A,FALSE,"PMA Capital";"Re",#N/A,FALSE,"PMA Re";"PMA Group",#N/A,FALSE,"PMA Insur";"Caliber",#N/A,FALSE,"Caliber"}</definedName>
    <definedName name="wrn.BS._.Segments." hidden="1">{"PMA Cap",#N/A,FALSE,"PMA Capital";"Re",#N/A,FALSE,"PMA Re";"PMA Group",#N/A,FALSE,"PMA Insur";"Caliber",#N/A,FALSE,"Caliber"}</definedName>
    <definedName name="wrn.budget._.balance._.sheet." localSheetId="18" hidden="1">{"bugdet992000 balance sheet",#N/A,FALSE,"Celtel alternative 6"}</definedName>
    <definedName name="wrn.budget._.balance._.sheet." hidden="1">{"bugdet992000 balance sheet",#N/A,FALSE,"Celtel alternative 6"}</definedName>
    <definedName name="wrn.budget._.capex." localSheetId="18" hidden="1">{"budget992000 capex",#N/A,FALSE,"Celtel alternative 6"}</definedName>
    <definedName name="wrn.budget._.capex." hidden="1">{"budget992000 capex",#N/A,FALSE,"Celtel alternative 6"}</definedName>
    <definedName name="wrn.budget._.customers." localSheetId="18" hidden="1">{"budget992000_customers",#N/A,FALSE,"Celtel alternative 6"}</definedName>
    <definedName name="wrn.budget._.customers." hidden="1">{"budget992000_customers",#N/A,FALSE,"Celtel alternative 6"}</definedName>
    <definedName name="wrn.budget._.profit._.and._.loss." localSheetId="18" hidden="1">{"budget992000 profit and loss",#N/A,FALSE,"Celtel alternative 6"}</definedName>
    <definedName name="wrn.budget._.profit._.and._.loss." hidden="1">{"budget992000 profit and loss",#N/A,FALSE,"Celtel alternative 6"}</definedName>
    <definedName name="wrn.budget._.tariffs._.and._.usage." localSheetId="18" hidden="1">{"budget992000 tariff and usage",#N/A,FALSE,"Celtel alternative 6"}</definedName>
    <definedName name="wrn.budget._.tariffs._.and._.usage." hidden="1">{"budget992000 tariff and usage",#N/A,FALSE,"Celtel alternative 6"}</definedName>
    <definedName name="wrn.CAPITAL._.TODO." localSheetId="18" hidden="1">{"CAP VOL",#N/A,FALSE,"CAPITAL";"CAP VAR",#N/A,FALSE,"CAPITAL";"CAP FIJ",#N/A,FALSE,"CAPITAL";"CAP CONS",#N/A,FALSE,"CAPITAL";"CAP DATA",#N/A,FALSE,"CAPITAL"}</definedName>
    <definedName name="wrn.CAPITAL._.TODO." hidden="1">{"CAP VOL",#N/A,FALSE,"CAPITAL";"CAP VAR",#N/A,FALSE,"CAPITAL";"CAP FIJ",#N/A,FALSE,"CAPITAL";"CAP CONS",#N/A,FALSE,"CAPITAL";"CAP DATA",#N/A,FALSE,"CAPITAL"}</definedName>
    <definedName name="wrn.Cari._.Ay." localSheetId="18" hidden="1">{#N/A,#N/A,FALSE,"Bilanço";#N/A,#N/A,FALSE,"Kümülatif Gelir Tablosu";#N/A,#N/A,FALSE,"Aylık Gelir Tablosu";#N/A,#N/A,FALSE,"Raşyo 1"}</definedName>
    <definedName name="wrn.Cari._.Ay." hidden="1">{#N/A,#N/A,FALSE,"Bilanço";#N/A,#N/A,FALSE,"Kümülatif Gelir Tablosu";#N/A,#N/A,FALSE,"Aylık Gelir Tablosu";#N/A,#N/A,FALSE,"Raşyo 1"}</definedName>
    <definedName name="wrn.cash." localSheetId="18"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ash._.flow." localSheetId="18" hidden="1">{"cash flow",#N/A,FALSE,"Model"}</definedName>
    <definedName name="wrn.Cash._.flow." hidden="1">{"cash flow",#N/A,FALSE,"Model"}</definedName>
    <definedName name="wrn.Cash._.Plan." localSheetId="18" hidden="1">{"cash plan",#N/A,FALSE,"fccashflow"}</definedName>
    <definedName name="wrn.Cash._.Plan." hidden="1">{"cash plan",#N/A,FALSE,"fccashflow"}</definedName>
    <definedName name="wrn.CGIC._.PLICO._.Statutory._.Results." localSheetId="18"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IS." localSheetId="18"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ompare." localSheetId="18" hidden="1">{"page1",#N/A,FALSE,"Temp";"page2",#N/A,FALSE,"Temp";"page3",#N/A,FALSE,"Temp";"page4",#N/A,FALSE,"Temp";"page5",#N/A,FALSE,"Temp";"page6",#N/A,FALSE,"Temp"}</definedName>
    <definedName name="wrn.compare." hidden="1">{"page1",#N/A,FALSE,"Temp";"page2",#N/A,FALSE,"Temp";"page3",#N/A,FALSE,"Temp";"page4",#N/A,FALSE,"Temp";"page5",#N/A,FALSE,"Temp";"page6",#N/A,FALSE,"Temp"}</definedName>
    <definedName name="wrn.compare.2" localSheetId="18" hidden="1">{"page1",#N/A,FALSE,"Temp";"page2",#N/A,FALSE,"Temp";"page3",#N/A,FALSE,"Temp";"page4",#N/A,FALSE,"Temp";"page5",#N/A,FALSE,"Temp";"page6",#N/A,FALSE,"Temp"}</definedName>
    <definedName name="wrn.compare.2" hidden="1">{"page1",#N/A,FALSE,"Temp";"page2",#N/A,FALSE,"Temp";"page3",#N/A,FALSE,"Temp";"page4",#N/A,FALSE,"Temp";"page5",#N/A,FALSE,"Temp";"page6",#N/A,FALSE,"Temp"}</definedName>
    <definedName name="wrn.COMPCO." localSheetId="18" hidden="1">{"Page1",#N/A,FALSE,"CompCo";"Page2",#N/A,FALSE,"CompCo"}</definedName>
    <definedName name="wrn.COMPCO." hidden="1">{"Page1",#N/A,FALSE,"CompCo";"Page2",#N/A,FALSE,"CompCo"}</definedName>
    <definedName name="wrn.Complete." localSheetId="18" hidden="1">{"Page1",#N/A,FALSE,"Model";"Profit and Loss",#N/A,FALSE,"Model";"cash flow",#N/A,FALSE,"Model";"Balance sheet",#N/A,FALSE,"Model";"Assumptions",#N/A,FALSE,"Model";"Analysis",#N/A,FALSE,"P&amp;L Analysis";"IRR",#N/A,FALSE,"Model";"Addtl Schedules",#N/A,FALSE,"Addtl Schedules"}</definedName>
    <definedName name="wrn.Complete." hidden="1">{"Page1",#N/A,FALSE,"Model";"Profit and Loss",#N/A,FALSE,"Model";"cash flow",#N/A,FALSE,"Model";"Balance sheet",#N/A,FALSE,"Model";"Assumptions",#N/A,FALSE,"Model";"Analysis",#N/A,FALSE,"P&amp;L Analysis";"IRR",#N/A,FALSE,"Model";"Addtl Schedules",#N/A,FALSE,"Addtl Schedules"}</definedName>
    <definedName name="wrn.Complete._.Report." localSheetId="18"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s." localSheetId="18" hidden="1">{"comps",#N/A,FALSE,"Intl comps";"notes",#N/A,FALSE,"Intl comps"}</definedName>
    <definedName name="wrn.comps." hidden="1">{"comps",#N/A,FALSE,"Intl comps";"notes",#N/A,FALSE,"Intl comps"}</definedName>
    <definedName name="wrn.CON_DESCUENTO." localSheetId="18" hidden="1">{#N/A,"Carabeer",FALSE,"Dscto.";#N/A,"Disbracentro",FALSE,"Dscto.";#N/A,"Río Beer",FALSE,"Dscto.";#N/A,"Andes",FALSE,"Dscto."}</definedName>
    <definedName name="wrn.CON_DESCUENTO." hidden="1">{#N/A,"Carabeer",FALSE,"Dscto.";#N/A,"Disbracentro",FALSE,"Dscto.";#N/A,"Río Beer",FALSE,"Dscto.";#N/A,"Andes",FALSE,"Dscto."}</definedName>
    <definedName name="wrn.Consolidated._.Set." localSheetId="18" hidden="1">{"Consolidated IS w Ratios",#N/A,FALSE,"Consolidated";"Consolidated CF",#N/A,FALSE,"Consolidated";"Consolidated DCF",#N/A,FALSE,"Consolidated"}</definedName>
    <definedName name="wrn.Consolidated._.Set." hidden="1">{"Consolidated IS w Ratios",#N/A,FALSE,"Consolidated";"Consolidated CF",#N/A,FALSE,"Consolidated";"Consolidated DCF",#N/A,FALSE,"Consolidated"}</definedName>
    <definedName name="wrn.CONSOLIDATION." localSheetId="18" hidden="1">{"PAGE1",#N/A,FALSE,"Consolidation";"PAGE2",#N/A,FALSE,"Consolidation";"PAGE3",#N/A,FALSE,"Consolidation";"PAGE4",#N/A,FALSE,"Consolidation";"PAGE5",#N/A,FALSE,"Consolidation";"PAGE6",#N/A,FALSE,"Consolidation";"PAGE7",#N/A,FALSE,"Consolidation"}</definedName>
    <definedName name="wrn.CONSOLIDATION." hidden="1">{"PAGE1",#N/A,FALSE,"Consolidation";"PAGE2",#N/A,FALSE,"Consolidation";"PAGE3",#N/A,FALSE,"Consolidation";"PAGE4",#N/A,FALSE,"Consolidation";"PAGE5",#N/A,FALSE,"Consolidation";"PAGE6",#N/A,FALSE,"Consolidation";"PAGE7",#N/A,FALSE,"Consolidation"}</definedName>
    <definedName name="wrn.CONTO._.ECON._.PRO._.FORMA." localSheetId="18" hidden="1">{"PRO FORMA RIEPILOGO",#N/A,TRUE,"Pro forma";"PRO FORMA DETTAGLIO",#N/A,TRUE,"Pro forma";#N/A,#N/A,TRUE,"Imposte puntuali"}</definedName>
    <definedName name="wrn.CONTO._.ECON._.PRO._.FORMA." hidden="1">{"PRO FORMA RIEPILOGO",#N/A,TRUE,"Pro forma";"PRO FORMA DETTAGLIO",#N/A,TRUE,"Pro forma";#N/A,#N/A,TRUE,"Imposte puntuali"}</definedName>
    <definedName name="wrn.Conto._.economico." localSheetId="18" hidden="1">{"PRO FORMA RIEPILOGO",#N/A,FALSE,"Pro forma";"PRO FORMA DETTAGLIO",#N/A,FALSE,"Pro forma";"IMPOSTE",#N/A,FALSE,"Imposte puntuali"}</definedName>
    <definedName name="wrn.Conto._.economico." hidden="1">{"PRO FORMA RIEPILOGO",#N/A,FALSE,"Pro forma";"PRO FORMA DETTAGLIO",#N/A,FALSE,"Pro forma";"IMPOSTE",#N/A,FALSE,"Imposte puntuali"}</definedName>
    <definedName name="wrn.contribution." localSheetId="18" hidden="1">{#N/A,#N/A,FALSE,"Contribution Analysis"}</definedName>
    <definedName name="wrn.contribution." hidden="1">{#N/A,#N/A,FALSE,"Contribution Analysis"}</definedName>
    <definedName name="wrn.cooper." localSheetId="18" hidden="1">{#N/A,#N/A,TRUE,"Pro Forma";#N/A,#N/A,TRUE,"PF_Bal";#N/A,#N/A,TRUE,"PF_INC";#N/A,#N/A,TRUE,"CBE";#N/A,#N/A,TRUE,"SWK"}</definedName>
    <definedName name="wrn.cooper." hidden="1">{#N/A,#N/A,TRUE,"Pro Forma";#N/A,#N/A,TRUE,"PF_Bal";#N/A,#N/A,TRUE,"PF_INC";#N/A,#N/A,TRUE,"CBE";#N/A,#N/A,TRUE,"SWK"}</definedName>
    <definedName name="wrn.CORMM." localSheetId="0" hidden="1">{#N/A,#N/A,FALSE,"Sheet1";#N/A,#N/A,FALSE,"Sheet2";#N/A,#N/A,FALSE,"Sheet3";#N/A,#N/A,FALSE,"Sheet9";#N/A,#N/A,FALSE,"Sheet4";#N/A,#N/A,FALSE,"Sheet5";#N/A,#N/A,FALSE,"Sheet6";#N/A,#N/A,FALSE,"Sheet7";#N/A,#N/A,FALSE,"Sheet8";#N/A,#N/A,FALSE,"Sheet10";#N/A,#N/A,FALSE,"Sheet11";#N/A,#N/A,FALSE,"Sheet12";#N/A,#N/A,FALSE,"Sheet17";#N/A,#N/A,FALSE,"Sheet16"}</definedName>
    <definedName name="wrn.CORMM." localSheetId="1" hidden="1">{#N/A,#N/A,FALSE,"Sheet1";#N/A,#N/A,FALSE,"Sheet2";#N/A,#N/A,FALSE,"Sheet3";#N/A,#N/A,FALSE,"Sheet9";#N/A,#N/A,FALSE,"Sheet4";#N/A,#N/A,FALSE,"Sheet5";#N/A,#N/A,FALSE,"Sheet6";#N/A,#N/A,FALSE,"Sheet7";#N/A,#N/A,FALSE,"Sheet8";#N/A,#N/A,FALSE,"Sheet10";#N/A,#N/A,FALSE,"Sheet11";#N/A,#N/A,FALSE,"Sheet12";#N/A,#N/A,FALSE,"Sheet17";#N/A,#N/A,FALSE,"Sheet16"}</definedName>
    <definedName name="wrn.CORMM." localSheetId="5" hidden="1">{#N/A,#N/A,FALSE,"Sheet1";#N/A,#N/A,FALSE,"Sheet2";#N/A,#N/A,FALSE,"Sheet3";#N/A,#N/A,FALSE,"Sheet9";#N/A,#N/A,FALSE,"Sheet4";#N/A,#N/A,FALSE,"Sheet5";#N/A,#N/A,FALSE,"Sheet6";#N/A,#N/A,FALSE,"Sheet7";#N/A,#N/A,FALSE,"Sheet8";#N/A,#N/A,FALSE,"Sheet10";#N/A,#N/A,FALSE,"Sheet11";#N/A,#N/A,FALSE,"Sheet12";#N/A,#N/A,FALSE,"Sheet17";#N/A,#N/A,FALSE,"Sheet16"}</definedName>
    <definedName name="wrn.CORMM." localSheetId="6" hidden="1">{#N/A,#N/A,FALSE,"Sheet1";#N/A,#N/A,FALSE,"Sheet2";#N/A,#N/A,FALSE,"Sheet3";#N/A,#N/A,FALSE,"Sheet9";#N/A,#N/A,FALSE,"Sheet4";#N/A,#N/A,FALSE,"Sheet5";#N/A,#N/A,FALSE,"Sheet6";#N/A,#N/A,FALSE,"Sheet7";#N/A,#N/A,FALSE,"Sheet8";#N/A,#N/A,FALSE,"Sheet10";#N/A,#N/A,FALSE,"Sheet11";#N/A,#N/A,FALSE,"Sheet12";#N/A,#N/A,FALSE,"Sheet17";#N/A,#N/A,FALSE,"Sheet16"}</definedName>
    <definedName name="wrn.CORMM." localSheetId="7" hidden="1">{#N/A,#N/A,FALSE,"Sheet1";#N/A,#N/A,FALSE,"Sheet2";#N/A,#N/A,FALSE,"Sheet3";#N/A,#N/A,FALSE,"Sheet9";#N/A,#N/A,FALSE,"Sheet4";#N/A,#N/A,FALSE,"Sheet5";#N/A,#N/A,FALSE,"Sheet6";#N/A,#N/A,FALSE,"Sheet7";#N/A,#N/A,FALSE,"Sheet8";#N/A,#N/A,FALSE,"Sheet10";#N/A,#N/A,FALSE,"Sheet11";#N/A,#N/A,FALSE,"Sheet12";#N/A,#N/A,FALSE,"Sheet17";#N/A,#N/A,FALSE,"Sheet16"}</definedName>
    <definedName name="wrn.CORMM." localSheetId="8" hidden="1">{#N/A,#N/A,FALSE,"Sheet1";#N/A,#N/A,FALSE,"Sheet2";#N/A,#N/A,FALSE,"Sheet3";#N/A,#N/A,FALSE,"Sheet9";#N/A,#N/A,FALSE,"Sheet4";#N/A,#N/A,FALSE,"Sheet5";#N/A,#N/A,FALSE,"Sheet6";#N/A,#N/A,FALSE,"Sheet7";#N/A,#N/A,FALSE,"Sheet8";#N/A,#N/A,FALSE,"Sheet10";#N/A,#N/A,FALSE,"Sheet11";#N/A,#N/A,FALSE,"Sheet12";#N/A,#N/A,FALSE,"Sheet17";#N/A,#N/A,FALSE,"Sheet16"}</definedName>
    <definedName name="wrn.CORMM." localSheetId="10" hidden="1">{#N/A,#N/A,FALSE,"Sheet1";#N/A,#N/A,FALSE,"Sheet2";#N/A,#N/A,FALSE,"Sheet3";#N/A,#N/A,FALSE,"Sheet9";#N/A,#N/A,FALSE,"Sheet4";#N/A,#N/A,FALSE,"Sheet5";#N/A,#N/A,FALSE,"Sheet6";#N/A,#N/A,FALSE,"Sheet7";#N/A,#N/A,FALSE,"Sheet8";#N/A,#N/A,FALSE,"Sheet10";#N/A,#N/A,FALSE,"Sheet11";#N/A,#N/A,FALSE,"Sheet12";#N/A,#N/A,FALSE,"Sheet17";#N/A,#N/A,FALSE,"Sheet16"}</definedName>
    <definedName name="wrn.CORMM." localSheetId="12" hidden="1">{#N/A,#N/A,FALSE,"Sheet1";#N/A,#N/A,FALSE,"Sheet2";#N/A,#N/A,FALSE,"Sheet3";#N/A,#N/A,FALSE,"Sheet9";#N/A,#N/A,FALSE,"Sheet4";#N/A,#N/A,FALSE,"Sheet5";#N/A,#N/A,FALSE,"Sheet6";#N/A,#N/A,FALSE,"Sheet7";#N/A,#N/A,FALSE,"Sheet8";#N/A,#N/A,FALSE,"Sheet10";#N/A,#N/A,FALSE,"Sheet11";#N/A,#N/A,FALSE,"Sheet12";#N/A,#N/A,FALSE,"Sheet17";#N/A,#N/A,FALSE,"Sheet16"}</definedName>
    <definedName name="wrn.CORMM." localSheetId="14" hidden="1">{#N/A,#N/A,FALSE,"Sheet1";#N/A,#N/A,FALSE,"Sheet2";#N/A,#N/A,FALSE,"Sheet3";#N/A,#N/A,FALSE,"Sheet9";#N/A,#N/A,FALSE,"Sheet4";#N/A,#N/A,FALSE,"Sheet5";#N/A,#N/A,FALSE,"Sheet6";#N/A,#N/A,FALSE,"Sheet7";#N/A,#N/A,FALSE,"Sheet8";#N/A,#N/A,FALSE,"Sheet10";#N/A,#N/A,FALSE,"Sheet11";#N/A,#N/A,FALSE,"Sheet12";#N/A,#N/A,FALSE,"Sheet17";#N/A,#N/A,FALSE,"Sheet16"}</definedName>
    <definedName name="wrn.CORMM." localSheetId="16" hidden="1">{#N/A,#N/A,FALSE,"Sheet1";#N/A,#N/A,FALSE,"Sheet2";#N/A,#N/A,FALSE,"Sheet3";#N/A,#N/A,FALSE,"Sheet9";#N/A,#N/A,FALSE,"Sheet4";#N/A,#N/A,FALSE,"Sheet5";#N/A,#N/A,FALSE,"Sheet6";#N/A,#N/A,FALSE,"Sheet7";#N/A,#N/A,FALSE,"Sheet8";#N/A,#N/A,FALSE,"Sheet10";#N/A,#N/A,FALSE,"Sheet11";#N/A,#N/A,FALSE,"Sheet12";#N/A,#N/A,FALSE,"Sheet17";#N/A,#N/A,FALSE,"Sheet16"}</definedName>
    <definedName name="wrn.CORMM." localSheetId="18" hidden="1">{#N/A,#N/A,FALSE,"Sheet1";#N/A,#N/A,FALSE,"Sheet2";#N/A,#N/A,FALSE,"Sheet3";#N/A,#N/A,FALSE,"Sheet9";#N/A,#N/A,FALSE,"Sheet4";#N/A,#N/A,FALSE,"Sheet5";#N/A,#N/A,FALSE,"Sheet6";#N/A,#N/A,FALSE,"Sheet7";#N/A,#N/A,FALSE,"Sheet8";#N/A,#N/A,FALSE,"Sheet10";#N/A,#N/A,FALSE,"Sheet11";#N/A,#N/A,FALSE,"Sheet12";#N/A,#N/A,FALSE,"Sheet17";#N/A,#N/A,FALSE,"Sheet16"}</definedName>
    <definedName name="wrn.CORMM." localSheetId="38" hidden="1">{#N/A,#N/A,FALSE,"Sheet1";#N/A,#N/A,FALSE,"Sheet2";#N/A,#N/A,FALSE,"Sheet3";#N/A,#N/A,FALSE,"Sheet9";#N/A,#N/A,FALSE,"Sheet4";#N/A,#N/A,FALSE,"Sheet5";#N/A,#N/A,FALSE,"Sheet6";#N/A,#N/A,FALSE,"Sheet7";#N/A,#N/A,FALSE,"Sheet8";#N/A,#N/A,FALSE,"Sheet10";#N/A,#N/A,FALSE,"Sheet11";#N/A,#N/A,FALSE,"Sheet12";#N/A,#N/A,FALSE,"Sheet17";#N/A,#N/A,FALSE,"Sheet16"}</definedName>
    <definedName name="wrn.CORMM." localSheetId="39" hidden="1">{#N/A,#N/A,FALSE,"Sheet1";#N/A,#N/A,FALSE,"Sheet2";#N/A,#N/A,FALSE,"Sheet3";#N/A,#N/A,FALSE,"Sheet9";#N/A,#N/A,FALSE,"Sheet4";#N/A,#N/A,FALSE,"Sheet5";#N/A,#N/A,FALSE,"Sheet6";#N/A,#N/A,FALSE,"Sheet7";#N/A,#N/A,FALSE,"Sheet8";#N/A,#N/A,FALSE,"Sheet10";#N/A,#N/A,FALSE,"Sheet11";#N/A,#N/A,FALSE,"Sheet12";#N/A,#N/A,FALSE,"Sheet17";#N/A,#N/A,FALSE,"Sheet16"}</definedName>
    <definedName name="wrn.CORMM." localSheetId="20" hidden="1">{#N/A,#N/A,FALSE,"Sheet1";#N/A,#N/A,FALSE,"Sheet2";#N/A,#N/A,FALSE,"Sheet3";#N/A,#N/A,FALSE,"Sheet9";#N/A,#N/A,FALSE,"Sheet4";#N/A,#N/A,FALSE,"Sheet5";#N/A,#N/A,FALSE,"Sheet6";#N/A,#N/A,FALSE,"Sheet7";#N/A,#N/A,FALSE,"Sheet8";#N/A,#N/A,FALSE,"Sheet10";#N/A,#N/A,FALSE,"Sheet11";#N/A,#N/A,FALSE,"Sheet12";#N/A,#N/A,FALSE,"Sheet17";#N/A,#N/A,FALSE,"Sheet16"}</definedName>
    <definedName name="wrn.CORMM." localSheetId="48" hidden="1">{#N/A,#N/A,FALSE,"Sheet1";#N/A,#N/A,FALSE,"Sheet2";#N/A,#N/A,FALSE,"Sheet3";#N/A,#N/A,FALSE,"Sheet9";#N/A,#N/A,FALSE,"Sheet4";#N/A,#N/A,FALSE,"Sheet5";#N/A,#N/A,FALSE,"Sheet6";#N/A,#N/A,FALSE,"Sheet7";#N/A,#N/A,FALSE,"Sheet8";#N/A,#N/A,FALSE,"Sheet10";#N/A,#N/A,FALSE,"Sheet11";#N/A,#N/A,FALSE,"Sheet12";#N/A,#N/A,FALSE,"Sheet17";#N/A,#N/A,FALSE,"Sheet16"}</definedName>
    <definedName name="wrn.CORMM." hidden="1">{#N/A,#N/A,FALSE,"Sheet1";#N/A,#N/A,FALSE,"Sheet2";#N/A,#N/A,FALSE,"Sheet3";#N/A,#N/A,FALSE,"Sheet9";#N/A,#N/A,FALSE,"Sheet4";#N/A,#N/A,FALSE,"Sheet5";#N/A,#N/A,FALSE,"Sheet6";#N/A,#N/A,FALSE,"Sheet7";#N/A,#N/A,FALSE,"Sheet8";#N/A,#N/A,FALSE,"Sheet10";#N/A,#N/A,FALSE,"Sheet11";#N/A,#N/A,FALSE,"Sheet12";#N/A,#N/A,FALSE,"Sheet17";#N/A,#N/A,FALSE,"Sheet16"}</definedName>
    <definedName name="wrn.Covenants." localSheetId="18" hidden="1">{"Covenants",#N/A,FALSE,"Covs";"quarterly covenants",#N/A,FALSE,"Covs";"quarterly projections",#N/A,FALSE,"Covs"}</definedName>
    <definedName name="wrn.Covenants." hidden="1">{"Covenants",#N/A,FALSE,"Covs";"quarterly covenants",#N/A,FALSE,"Covs";"quarterly projections",#N/A,FALSE,"Covs"}</definedName>
    <definedName name="wrn.Cover." localSheetId="18"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owboy." localSheetId="18" hidden="1">{"assumptions",#N/A,FALSE,"Assumption Summary";"proforma97",#N/A,FALSE,"97 pro forma";"sensitivity97",#N/A,FALSE,"97 sensitivity ";"proforma98",#N/A,FALSE,"98 pro forma";"sensitivity98",#N/A,FALSE,"98 sensitivity"}</definedName>
    <definedName name="wrn.cowboy." hidden="1">{"assumptions",#N/A,FALSE,"Assumption Summary";"proforma97",#N/A,FALSE,"97 pro forma";"sensitivity97",#N/A,FALSE,"97 sensitivity ";"proforma98",#N/A,FALSE,"98 pro forma";"sensitivity98",#N/A,FALSE,"98 sensitivity"}</definedName>
    <definedName name="wrn.CSC." localSheetId="18" hidden="1">{"Output1",#N/A,FALSE,"Output";"Ratios1",#N/A,FALSE,"Ratios"}</definedName>
    <definedName name="wrn.CSC." hidden="1">{"Output1",#N/A,FALSE,"Output";"Ratios1",#N/A,FALSE,"Ratios"}</definedName>
    <definedName name="wrn.csc2." localSheetId="18" hidden="1">{#N/A,#N/A,FALSE,"ORIX CSC"}</definedName>
    <definedName name="wrn.csc2." hidden="1">{#N/A,#N/A,FALSE,"ORIX CSC"}</definedName>
    <definedName name="wrn.DACOM._.광전송장치._.투찰가._.검토." localSheetId="18" hidden="1">{#N/A,#N/A,FALSE,"DAOCM 2차 검토"}</definedName>
    <definedName name="wrn.DACOM._.광전송장치._.투찰가._.검토." hidden="1">{#N/A,#N/A,FALSE,"DAOCM 2차 검토"}</definedName>
    <definedName name="wrn.database." localSheetId="18" hidden="1">{"subs",#N/A,FALSE,"database ";"proportional",#N/A,FALSE,"database "}</definedName>
    <definedName name="wrn.database." hidden="1">{"subs",#N/A,FALSE,"database ";"proportional",#N/A,FALSE,"database "}</definedName>
    <definedName name="wrn.database.?" localSheetId="18" hidden="1">{"subs",#N/A,FALSE,"database ";"proportional",#N/A,FALSE,"database "}</definedName>
    <definedName name="wrn.database.?" hidden="1">{"subs",#N/A,FALSE,"database ";"proportional",#N/A,FALSE,"database "}</definedName>
    <definedName name="wrn.Dayanıklı._.tüketim." localSheetId="18" hidden="1">{"Dayanıklı tüketim",#N/A,FALSE,"9511kar(TL)"}</definedName>
    <definedName name="wrn.Dayanıklı._.tüketim." hidden="1">{"Dayanıklı tüketim",#N/A,FALSE,"9511kar(TL)"}</definedName>
    <definedName name="wrn.Dayanıklı._.tüketim._.dolar." localSheetId="18" hidden="1">{"Dayanıklı tüketimdolar",#N/A,FALSE,"9511kar($)"}</definedName>
    <definedName name="wrn.Dayanıklı._.tüketim._.dolar." hidden="1">{"Dayanıklı tüketimdolar",#N/A,FALSE,"9511kar($)"}</definedName>
    <definedName name="wrn.dcf" localSheetId="18"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 localSheetId="18"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_.III._.Report." localSheetId="18" hidden="1">{#N/A,#N/A,FALSE,"Cover";#N/A,#N/A,FALSE,"Pres ";#N/A,#N/A,FALSE,"Outputs";#N/A,#N/A,FALSE,"DCF ";#N/A,#N/A,FALSE,"CFS";#N/A,#N/A,FALSE,"BS";#N/A,#N/A,FALSE,"PL";#N/A,#N/A,FALSE,"Control (In)";#N/A,#N/A,FALSE,"Broker (In)";#N/A,#N/A,FALSE,"In-House (In)";#N/A,#N/A,FALSE,"WACC";#N/A,#N/A,FALSE,"Ass";#N/A,#N/A,FALSE,"Check"}</definedName>
    <definedName name="wrn.DCF._.III._.Report." hidden="1">{#N/A,#N/A,FALSE,"Cover";#N/A,#N/A,FALSE,"Pres ";#N/A,#N/A,FALSE,"Outputs";#N/A,#N/A,FALSE,"DCF ";#N/A,#N/A,FALSE,"CFS";#N/A,#N/A,FALSE,"BS";#N/A,#N/A,FALSE,"PL";#N/A,#N/A,FALSE,"Control (In)";#N/A,#N/A,FALSE,"Broker (In)";#N/A,#N/A,FALSE,"In-House (In)";#N/A,#N/A,FALSE,"WACC";#N/A,#N/A,FALSE,"Ass";#N/A,#N/A,FALSE,"Check"}</definedName>
    <definedName name="wrn.DCF_Terminal_Value_qchm." localSheetId="18" hidden="1">{"qchm_dcf",#N/A,FALSE,"QCHMDCF2";"qchm_terminal",#N/A,FALSE,"QCHMDCF2"}</definedName>
    <definedName name="wrn.DCF_Terminal_Value_qchm." hidden="1">{"qchm_dcf",#N/A,FALSE,"QCHMDCF2";"qchm_terminal",#N/A,FALSE,"QCHMDCF2"}</definedName>
    <definedName name="wrn.Depreciation." localSheetId="18" hidden="1">{"GAAP Deprec",#N/A,TRUE,"Financials";"Tax Deprec",#N/A,TRUE,"Financials"}</definedName>
    <definedName name="wrn.Depreciation." hidden="1">{"GAAP Deprec",#N/A,TRUE,"Financials";"Tax Deprec",#N/A,TRUE,"Financials"}</definedName>
    <definedName name="wrn.Development." localSheetId="18" hidden="1">{#N/A,#N/A,FALSE,"Development";#N/A,#N/A,FALSE,"Summary";#N/A,#N/A,FALSE,"People Time";#N/A,#N/A,FALSE,"Summary of People";#N/A,#N/A,FALSE,"Planing"}</definedName>
    <definedName name="wrn.Development." hidden="1">{#N/A,#N/A,FALSE,"Development";#N/A,#N/A,FALSE,"Summary";#N/A,#N/A,FALSE,"People Time";#N/A,#N/A,FALSE,"Summary of People";#N/A,#N/A,FALSE,"Planing"}</definedName>
    <definedName name="wrn.dil_anal." localSheetId="18" hidden="1">{"hiden",#N/A,FALSE,"14";"hidden",#N/A,FALSE,"16";"hidden",#N/A,FALSE,"18";"hidden",#N/A,FALSE,"20"}</definedName>
    <definedName name="wrn.dil_anal." hidden="1">{"hiden",#N/A,FALSE,"14";"hidden",#N/A,FALSE,"16";"hidden",#N/A,FALSE,"18";"hidden",#N/A,FALSE,"20"}</definedName>
    <definedName name="wrn.Dış._.ticaret." localSheetId="18" hidden="1">{"Dış ticaret",#N/A,FALSE,"9511kar(TL)"}</definedName>
    <definedName name="wrn.Dış._.ticaret." hidden="1">{"Dış ticaret",#N/A,FALSE,"9511kar(TL)"}</definedName>
    <definedName name="wrn.Dış._.ticaret._.dolar." localSheetId="18" hidden="1">{"Dış ticaret dolar",#N/A,FALSE,"9511kar($)"}</definedName>
    <definedName name="wrn.Dış._.ticaret._.dolar." hidden="1">{"Dış ticaret dolar",#N/A,FALSE,"9511kar($)"}</definedName>
    <definedName name="wrn.document." localSheetId="18" hidden="1">{"comp",#N/A,FALSE,"SPEC";"footnotes",#N/A,FALSE,"SPEC"}</definedName>
    <definedName name="wrn.document." hidden="1">{"comp",#N/A,FALSE,"SPEC";"footnotes",#N/A,FALSE,"SPEC"}</definedName>
    <definedName name="wrn.documentaero." localSheetId="18" hidden="1">{"comps2",#N/A,FALSE,"AERO";"footnotes",#N/A,FALSE,"AERO"}</definedName>
    <definedName name="wrn.documentaero." hidden="1">{"comps2",#N/A,FALSE,"AERO";"footnotes",#N/A,FALSE,"AERO"}</definedName>
    <definedName name="wrn.documenthand." localSheetId="18" hidden="1">{"comps",#N/A,FALSE,"HANDPACK";"footnotes",#N/A,FALSE,"HANDPACK"}</definedName>
    <definedName name="wrn.documenthand." hidden="1">{"comps",#N/A,FALSE,"HANDPACK";"footnotes",#N/A,FALSE,"HANDPACK"}</definedName>
    <definedName name="wrn.Earnings._.Model." localSheetId="1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st._.Jefferson." localSheetId="18" hidden="1">{"Savings",#N/A,FALSE,"East Jeff OP Surgery 090897";"OPS",#N/A,FALSE,"East Jeff OP Surgery 090897"}</definedName>
    <definedName name="wrn.East._.Jefferson." hidden="1">{"Savings",#N/A,FALSE,"East Jeff OP Surgery 090897";"OPS",#N/A,FALSE,"East Jeff OP Surgery 090897"}</definedName>
    <definedName name="wrn.Employee._.Efficiency." localSheetId="18" hidden="1">{"Employee Efficiency",#N/A,FALSE,"Benchmarking"}</definedName>
    <definedName name="wrn.Employee._.Efficiency." hidden="1">{"Employee Efficiency",#N/A,FALSE,"Benchmarking"}</definedName>
    <definedName name="wrn.Enerji._.maden." localSheetId="18" hidden="1">{"Enerji maden",#N/A,FALSE,"9511kar(TL)"}</definedName>
    <definedName name="wrn.Enerji._.maden." hidden="1">{"Enerji maden",#N/A,FALSE,"9511kar(TL)"}</definedName>
    <definedName name="wrn.Enerji._.maden._.dolar." localSheetId="18" hidden="1">{"Enerji maden dolar",#N/A,FALSE,"9511kar($)"}</definedName>
    <definedName name="wrn.Enerji._.maden._.dolar." hidden="1">{"Enerji maden dolar",#N/A,FALSE,"9511kar($)"}</definedName>
    <definedName name="wrn.Ensemble_client." localSheetId="18" hidden="1">{"ratios",#N/A,FALSE,"Analyse";"multiples",#N/A,FALSE,"Analyse";"places",#N/A,FALSE,"Analyse";"résultats_édition client",#N/A,FALSE,"Résultats";"reg_edition client",#N/A,FALSE,"Regressions";"SYNTHESE",#N/A,FALSE,"Synthese"}</definedName>
    <definedName name="wrn.Ensemble_client." hidden="1">{"ratios",#N/A,FALSE,"Analyse";"multiples",#N/A,FALSE,"Analyse";"places",#N/A,FALSE,"Analyse";"résultats_édition client",#N/A,FALSE,"Résultats";"reg_edition client",#N/A,FALSE,"Regressions";"SYNTHESE",#N/A,FALSE,"Synthese"}</definedName>
    <definedName name="wrn.Ensemble_travail." localSheetId="18" hidden="1">{"données",#N/A,FALSE,"Input";"ratios",#N/A,FALSE,"Analyse";"multiples",#N/A,FALSE,"Analyse";"places",#N/A,FALSE,"Analyse";"res_travail",#N/A,FALSE,"Résultats";"reg_travail",#N/A,FALSE,"Regressions";"SYNTHESE",#N/A,FALSE,"Synthese"}</definedName>
    <definedName name="wrn.Ensemble_travail." hidden="1">{"données",#N/A,FALSE,"Input";"ratios",#N/A,FALSE,"Analyse";"multiples",#N/A,FALSE,"Analyse";"places",#N/A,FALSE,"Analyse";"res_travail",#N/A,FALSE,"Résultats";"reg_travail",#N/A,FALSE,"Regressions";"SYNTHESE",#N/A,FALSE,"Synthese"}</definedName>
    <definedName name="wrn.Entire._.Model." localSheetId="18"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quity._.comps." localSheetId="18"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Europe._.Base." localSheetId="18" hidden="1">{"Eur Base Top",#N/A,FALSE,"Europe Base";"Eur Base Bottom",#N/A,FALSE,"Europe Base"}</definedName>
    <definedName name="wrn.Europe._.Base." hidden="1">{"Eur Base Top",#N/A,FALSE,"Europe Base";"Eur Base Bottom",#N/A,FALSE,"Europe Base"}</definedName>
    <definedName name="wrn.Europe._.Set." localSheetId="18" hidden="1">{"IS w Ratios",#N/A,FALSE,"Europe";"PF CF Europe",#N/A,FALSE,"Europe";"DCF Eur Matrix",#N/A,FALSE,"Europe"}</definedName>
    <definedName name="wrn.Europe._.Set." hidden="1">{"IS w Ratios",#N/A,FALSE,"Europe";"PF CF Europe",#N/A,FALSE,"Europe";"DCF Eur Matrix",#N/A,FALSE,"Europe"}</definedName>
    <definedName name="wrn.Everything." localSheetId="18"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itAndSalesAssumptions." localSheetId="18" hidden="1">{#N/A,#N/A,FALSE,"ExitStratigy"}</definedName>
    <definedName name="wrn.ExitAndSalesAssumptions." hidden="1">{#N/A,#N/A,FALSE,"ExitStratigy"}</definedName>
    <definedName name="wrn.Far._.East._.Set." localSheetId="18" hidden="1">{"IS FE with Ratios",#N/A,FALSE,"Far East";"PF CF Far East",#N/A,FALSE,"Far East";"DCF Far East Matrix",#N/A,FALSE,"Far East"}</definedName>
    <definedName name="wrn.Far._.East._.Set." hidden="1">{"IS FE with Ratios",#N/A,FALSE,"Far East";"PF CF Far East",#N/A,FALSE,"Far East";"DCF Far East Matrix",#N/A,FALSE,"Far East"}</definedName>
    <definedName name="wrn.FE._.Sensitivity." localSheetId="18" hidden="1">{"Far East Top",#N/A,FALSE,"FE Model";"Far East Mid",#N/A,FALSE,"FE Model";"Far East Base",#N/A,FALSE,"FE Model"}</definedName>
    <definedName name="wrn.FE._.Sensitivity." hidden="1">{"Far East Top",#N/A,FALSE,"FE Model";"Far East Mid",#N/A,FALSE,"FE Model";"Far East Base",#N/A,FALSE,"FE Model"}</definedName>
    <definedName name="wrn.Fergus._.and._.Nigel._.Variances." localSheetId="18" hidden="1">{"Total",#N/A,FALSE,"TOTAL";"5300",#N/A,FALSE,"5300";"5302",#N/A,FALSE,"5302";"5303",#N/A,FALSE,"5303";"5304",#N/A,FALSE,"5304";"5305",#N/A,FALSE,"5305";"5306",#N/A,FALSE,"5306";"Conformance",#N/A,FALSE,"CONFORM"}</definedName>
    <definedName name="wrn.Fergus._.and._.Nigel._.Variances." hidden="1">{"Total",#N/A,FALSE,"TOTAL";"5300",#N/A,FALSE,"5300";"5302",#N/A,FALSE,"5302";"5303",#N/A,FALSE,"5303";"5304",#N/A,FALSE,"5304";"5305",#N/A,FALSE,"5305";"5306",#N/A,FALSE,"5306";"Conformance",#N/A,FALSE,"CONFORM"}</definedName>
    <definedName name="wrn.Final._.Copy." localSheetId="18" hidden="1">{#N/A,#N/A,TRUE,"Assumptions";#N/A,#N/A,TRUE,"Financial  Statements";#N/A,#N/A,TRUE,"Unl. Free CF Valuation ";#N/A,#N/A,TRUE,"Funding Schedule";#N/A,#N/A,TRUE,"High Yield &amp; Equity Schedule"}</definedName>
    <definedName name="wrn.Final._.Copy." hidden="1">{#N/A,#N/A,TRUE,"Assumptions";#N/A,#N/A,TRUE,"Financial  Statements";#N/A,#N/A,TRUE,"Unl. Free CF Valuation ";#N/A,#N/A,TRUE,"Funding Schedule";#N/A,#N/A,TRUE,"High Yield &amp; Equity Schedule"}</definedName>
    <definedName name="wrn.financial._.model." localSheetId="18" hidden="1">{#N/A,#N/A,FALSE,"Financials";#N/A,#N/A,FALSE,"B.S.";#N/A,#N/A,FALSE,"Costs";#N/A,#N/A,FALSE,"Fixed Assets";#N/A,#N/A,FALSE,"DCF";#N/A,#N/A,FALSE,"AVP"}</definedName>
    <definedName name="wrn.financial._.model." hidden="1">{#N/A,#N/A,FALSE,"Financials";#N/A,#N/A,FALSE,"B.S.";#N/A,#N/A,FALSE,"Costs";#N/A,#N/A,FALSE,"Fixed Assets";#N/A,#N/A,FALSE,"DCF";#N/A,#N/A,FALSE,"AVP"}</definedName>
    <definedName name="wrn.financials." localSheetId="18" hidden="1">{"Bal Sht Wallace",#N/A,FALSE,"Wall BS";"Wall Cash Flow",#N/A,FALSE,"Wall CF Stmt";"Income Statement Wallace",#N/A,FALSE,"Wall Inc Stmt";"INc Statement Matt",#N/A,FALSE,"Moore Inc stmt";"Balance Sheets Matt",#N/A,FALSE,"Moore BS";"Cash Flow Statements Matt",#N/A,FALSE,"Moore CF Stmt"}</definedName>
    <definedName name="wrn.financials." hidden="1">{"Bal Sht Wallace",#N/A,FALSE,"Wall BS";"Wall Cash Flow",#N/A,FALSE,"Wall CF Stmt";"Income Statement Wallace",#N/A,FALSE,"Wall Inc Stmt";"INc Statement Matt",#N/A,FALSE,"Moore Inc stmt";"Balance Sheets Matt",#N/A,FALSE,"Moore BS";"Cash Flow Statements Matt",#N/A,FALSE,"Moore CF Stmt"}</definedName>
    <definedName name="wrn.Finansman." localSheetId="18" hidden="1">{"Finansman",#N/A,FALSE,"9511kar(TL)"}</definedName>
    <definedName name="wrn.Finansman." hidden="1">{"Finansman",#N/A,FALSE,"9511kar(TL)"}</definedName>
    <definedName name="wrn.Finansman._.dolar." localSheetId="18" hidden="1">{"Finansman dolar",#N/A,FALSE,"9511kar($)"}</definedName>
    <definedName name="wrn.Finansman._.dolar." hidden="1">{"Finansman dolar",#N/A,FALSE,"9511kar($)"}</definedName>
    <definedName name="wrn.FINSTM." localSheetId="18" hidden="1">{#N/A,#N/A,FALSE,"P&amp;L";#N/A,#N/A,FALSE,"BS";#N/A,#N/A,FALSE,"HILITE";#N/A,#N/A,FALSE,"KEY"}</definedName>
    <definedName name="wrn.FINSTM." hidden="1">{#N/A,#N/A,FALSE,"P&amp;L";#N/A,#N/A,FALSE,"BS";#N/A,#N/A,FALSE,"HILITE";#N/A,#N/A,FALSE,"KEY"}</definedName>
    <definedName name="wrn.Flash." localSheetId="18" hidden="1">{#N/A,#N/A,FALSE,"JKFLASH2";#N/A,#N/A,FALSE,"Page 4";#N/A,#N/A,FALSE,"page 3"}</definedName>
    <definedName name="wrn.Flash." hidden="1">{#N/A,#N/A,FALSE,"JKFLASH2";#N/A,#N/A,FALSE,"Page 4";#N/A,#N/A,FALSE,"page 3"}</definedName>
    <definedName name="wrn.FNMA22PI." localSheetId="0" hidden="1">{#N/A,#N/A,FALSE,"fnma22pi";#N/A,#N/A,FALSE,"1888144"}</definedName>
    <definedName name="wrn.FNMA22PI." localSheetId="1" hidden="1">{#N/A,#N/A,FALSE,"fnma22pi";#N/A,#N/A,FALSE,"1888144"}</definedName>
    <definedName name="wrn.FNMA22PI." localSheetId="5" hidden="1">{#N/A,#N/A,FALSE,"fnma22pi";#N/A,#N/A,FALSE,"1888144"}</definedName>
    <definedName name="wrn.FNMA22PI." localSheetId="6" hidden="1">{#N/A,#N/A,FALSE,"fnma22pi";#N/A,#N/A,FALSE,"1888144"}</definedName>
    <definedName name="wrn.FNMA22PI." localSheetId="7" hidden="1">{#N/A,#N/A,FALSE,"fnma22pi";#N/A,#N/A,FALSE,"1888144"}</definedName>
    <definedName name="wrn.FNMA22PI." localSheetId="8" hidden="1">{#N/A,#N/A,FALSE,"fnma22pi";#N/A,#N/A,FALSE,"1888144"}</definedName>
    <definedName name="wrn.FNMA22PI." localSheetId="10" hidden="1">{#N/A,#N/A,FALSE,"fnma22pi";#N/A,#N/A,FALSE,"1888144"}</definedName>
    <definedName name="wrn.FNMA22PI." localSheetId="12" hidden="1">{#N/A,#N/A,FALSE,"fnma22pi";#N/A,#N/A,FALSE,"1888144"}</definedName>
    <definedName name="wrn.FNMA22PI." localSheetId="14" hidden="1">{#N/A,#N/A,FALSE,"fnma22pi";#N/A,#N/A,FALSE,"1888144"}</definedName>
    <definedName name="wrn.FNMA22PI." localSheetId="16" hidden="1">{#N/A,#N/A,FALSE,"fnma22pi";#N/A,#N/A,FALSE,"1888144"}</definedName>
    <definedName name="wrn.FNMA22PI." localSheetId="18" hidden="1">{#N/A,#N/A,FALSE,"fnma22pi";#N/A,#N/A,FALSE,"1888144"}</definedName>
    <definedName name="wrn.FNMA22PI." localSheetId="38" hidden="1">{#N/A,#N/A,FALSE,"fnma22pi";#N/A,#N/A,FALSE,"1888144"}</definedName>
    <definedName name="wrn.FNMA22PI." localSheetId="39" hidden="1">{#N/A,#N/A,FALSE,"fnma22pi";#N/A,#N/A,FALSE,"1888144"}</definedName>
    <definedName name="wrn.FNMA22PI." localSheetId="20" hidden="1">{#N/A,#N/A,FALSE,"fnma22pi";#N/A,#N/A,FALSE,"1888144"}</definedName>
    <definedName name="wrn.FNMA22PI." localSheetId="48" hidden="1">{#N/A,#N/A,FALSE,"fnma22pi";#N/A,#N/A,FALSE,"1888144"}</definedName>
    <definedName name="wrn.FNMA22PI." hidden="1">{#N/A,#N/A,FALSE,"fnma22pi";#N/A,#N/A,FALSE,"1888144"}</definedName>
    <definedName name="wrn.fred." localSheetId="18" hidden="1">{"cover",#N/A,TRUE,"BaseCase";"pnl",#N/A,TRUE,"BaseCase";"pnldet",#N/A,TRUE,"BaseCase";"bil",#N/A,TRUE,"BaseCase";"tabfi",#N/A,TRUE,"BaseCase";"ratios",#N/A,TRUE,"BaseCase";"variab",#N/A,TRUE,"BaseCase";"inv",#N/A,TRUE,"BaseCase"}</definedName>
    <definedName name="wrn.fred." hidden="1">{"cover",#N/A,TRUE,"BaseCase";"pnl",#N/A,TRUE,"BaseCase";"pnldet",#N/A,TRUE,"BaseCase";"bil",#N/A,TRUE,"BaseCase";"tabfi",#N/A,TRUE,"BaseCase";"ratios",#N/A,TRUE,"BaseCase";"variab",#N/A,TRUE,"BaseCase";"inv",#N/A,TRUE,"BaseCase"}</definedName>
    <definedName name="wrn.Full." localSheetId="18" hidden="1">{#N/A,#N/A,TRUE,"Cover Page";#N/A,#N/A,TRUE,"Summary";#N/A,#N/A,TRUE,"Acquisition Analysis";#N/A,#N/A,TRUE,"Acquiror Financials";#N/A,#N/A,TRUE,"Target Financials";#N/A,#N/A,TRUE,"Pro Forma";#N/A,#N/A,TRUE,"Shares";#N/A,#N/A,TRUE,"ESOP Recon";#N/A,#N/A,TRUE,"IRR";#N/A,#N/A,TRUE,"Sensitivity";#N/A,#N/A,TRUE,"Inputs"}</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Full._.model." localSheetId="18" hidden="1">{#N/A,#N/A,TRUE,"Cover sheet";#N/A,#N/A,TRUE,"Summary";#N/A,#N/A,TRUE,"Key Assumptions";#N/A,#N/A,TRUE,"Profit &amp; Loss";#N/A,#N/A,TRUE,"Balance Sheet";#N/A,#N/A,TRUE,"Cashflow";#N/A,#N/A,TRUE,"IRR";#N/A,#N/A,TRUE,"Ratios";#N/A,#N/A,TRUE,"Debt analysis"}</definedName>
    <definedName name="wrn.Full._.model." hidden="1">{#N/A,#N/A,TRUE,"Cover sheet";#N/A,#N/A,TRUE,"Summary";#N/A,#N/A,TRUE,"Key Assumptions";#N/A,#N/A,TRUE,"Profit &amp; Loss";#N/A,#N/A,TRUE,"Balance Sheet";#N/A,#N/A,TRUE,"Cashflow";#N/A,#N/A,TRUE,"IRR";#N/A,#N/A,TRUE,"Ratios";#N/A,#N/A,TRUE,"Debt analysis"}</definedName>
    <definedName name="wrn.Full._.Print." localSheetId="18" hidden="1">{#N/A,#N/A,FALSE,"Summary";#N/A,#N/A,FALSE,"Returns";#N/A,#N/A,FALSE,"Fees";#N/A,#N/A,FALSE,"Opening BS";#N/A,#N/A,FALSE,"EMO";#N/A,#N/A,FALSE,"BS";#N/A,#N/A,FALSE,"IS";#N/A,#N/A,FALSE,"CFS";#N/A,#N/A,FALSE,"Int. Rates";#N/A,#N/A,FALSE,"Int. Cost";#N/A,#N/A,FALSE,"Debt";#N/A,#N/A,FALSE,"Ratios";#N/A,#N/A,FALSE,"Returns Detail";#N/A,#N/A,FALSE,"DCF"}</definedName>
    <definedName name="wrn.Full._.Print." hidden="1">{#N/A,#N/A,FALSE,"Summary";#N/A,#N/A,FALSE,"Returns";#N/A,#N/A,FALSE,"Fees";#N/A,#N/A,FALSE,"Opening BS";#N/A,#N/A,FALSE,"EMO";#N/A,#N/A,FALSE,"BS";#N/A,#N/A,FALSE,"IS";#N/A,#N/A,FALSE,"CFS";#N/A,#N/A,FALSE,"Int. Rates";#N/A,#N/A,FALSE,"Int. Cost";#N/A,#N/A,FALSE,"Debt";#N/A,#N/A,FALSE,"Ratios";#N/A,#N/A,FALSE,"Returns Detail";#N/A,#N/A,FALSE,"DCF"}</definedName>
    <definedName name="wrn.Full._.Report." localSheetId="18" hidden="1">{#N/A,#N/A,TRUE,"Consolidated";#N/A,#N/A,TRUE,"New Home";#N/A,#N/A,TRUE,"Resale";#N/A,#N/A,TRUE,"Insurance";#N/A,#N/A,TRUE,"Services";#N/A,#N/A,TRUE,"Comparison";#N/A,#N/A,TRUE,"Intercompany Adjustments";#N/A,#N/A,TRUE,"FCF";#N/A,#N/A,TRUE,"DCF";#N/A,#N/A,TRUE,"DCF_Sensitivity"}</definedName>
    <definedName name="wrn.Full._.Report." hidden="1">{#N/A,#N/A,TRUE,"Consolidated";#N/A,#N/A,TRUE,"New Home";#N/A,#N/A,TRUE,"Resale";#N/A,#N/A,TRUE,"Insurance";#N/A,#N/A,TRUE,"Services";#N/A,#N/A,TRUE,"Comparison";#N/A,#N/A,TRUE,"Intercompany Adjustments";#N/A,#N/A,TRUE,"FCF";#N/A,#N/A,TRUE,"DCF";#N/A,#N/A,TRUE,"DCF_Sensitivity"}</definedName>
    <definedName name="wrn.Full._.without._.data."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nding._.Summary." localSheetId="18" hidden="1">{"Funding Summary",#N/A,FALSE,"P&amp;L Analysis"}</definedName>
    <definedName name="wrn.Funding._.Summary." hidden="1">{"Funding Summary",#N/A,FALSE,"P&amp;L Analysis"}</definedName>
    <definedName name="wrn.funds." localSheetId="18" hidden="1">{"gscp",#N/A,FALSE,"Funds";"asia",#N/A,FALSE,"Funds";"gscp",#N/A,FALSE,"Funds";"gscpII",#N/A,FALSE,"Funds"}</definedName>
    <definedName name="wrn.funds." hidden="1">{"gscp",#N/A,FALSE,"Funds";"asia",#N/A,FALSE,"Funds";"gscp",#N/A,FALSE,"Funds";"gscpII",#N/A,FALSE,"Funds"}</definedName>
    <definedName name="wrn.FY96sbp99" localSheetId="18" hidden="1">{#N/A,#N/A,FALSE,"FY97";#N/A,#N/A,FALSE,"FY98";#N/A,#N/A,FALSE,"FY99";#N/A,#N/A,FALSE,"FY00";#N/A,#N/A,FALSE,"FY01"}</definedName>
    <definedName name="wrn.FY96sbp99" hidden="1">{#N/A,#N/A,FALSE,"FY97";#N/A,#N/A,FALSE,"FY98";#N/A,#N/A,FALSE,"FY99";#N/A,#N/A,FALSE,"FY00";#N/A,#N/A,FALSE,"FY01"}</definedName>
    <definedName name="wrn.FY97SBP." localSheetId="18" hidden="1">{#N/A,#N/A,FALSE,"FY97";#N/A,#N/A,FALSE,"FY98";#N/A,#N/A,FALSE,"FY99";#N/A,#N/A,FALSE,"FY00";#N/A,#N/A,FALSE,"FY01"}</definedName>
    <definedName name="wrn.FY97SBP." hidden="1">{#N/A,#N/A,FALSE,"FY97";#N/A,#N/A,FALSE,"FY98";#N/A,#N/A,FALSE,"FY99";#N/A,#N/A,FALSE,"FY00";#N/A,#N/A,FALSE,"FY01"}</definedName>
    <definedName name="wrn.FY97SBP2" localSheetId="18" hidden="1">{#N/A,#N/A,FALSE,"FY97";#N/A,#N/A,FALSE,"FY98";#N/A,#N/A,FALSE,"FY99";#N/A,#N/A,FALSE,"FY00";#N/A,#N/A,FALSE,"FY01"}</definedName>
    <definedName name="wrn.FY97SBP2" hidden="1">{#N/A,#N/A,FALSE,"FY97";#N/A,#N/A,FALSE,"FY98";#N/A,#N/A,FALSE,"FY99";#N/A,#N/A,FALSE,"FY00";#N/A,#N/A,FALSE,"FY01"}</definedName>
    <definedName name="wrn.GCC." localSheetId="18" hidden="1">{#N/A,#N/A,FALSE,"IRR"}</definedName>
    <definedName name="wrn.GCC." hidden="1">{#N/A,#N/A,FALSE,"IRR"}</definedName>
    <definedName name="wrn.Group._.and._.Channel._.Result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hidden="1">{#N/A,#N/A,FALSE,"Group_Results";#N/A,#N/A,FALSE,"Basis";#N/A,#N/A,FALSE,"Total_Results";#N/A,#N/A,FALSE,"IFA_Results";#N/A,#N/A,FALSE,"Adviser_Results";#N/A,#N/A,FALSE,"ASLD_Results";#N/A,#N/A,FALSE,"Key_Results";#N/A,#N/A,FALSE,"SLI_Results";#N/A,#N/A,FALSE,"Partner_Results";#N/A,#N/A,FALSE,"Other_Results";#N/A,#N/A,FALSE,"Product_Results"}</definedName>
    <definedName name="wrn.Handout." localSheetId="18" hidden="1">{#N/A,#N/A,FALSE,"Output";#N/A,#N/A,FALSE,"Cover Sheet";#N/A,#N/A,FALSE,"Current Mkt. Projections"}</definedName>
    <definedName name="wrn.Handout." hidden="1">{#N/A,#N/A,FALSE,"Output";#N/A,#N/A,FALSE,"Cover Sheet";#N/A,#N/A,FALSE,"Current Mkt. Projections"}</definedName>
    <definedName name="wrn.HOLDCO." localSheetId="18" hidden="1">{"page1",#N/A,FALSE,"TEMPLATE";"page2",#N/A,FALSE,"TEMPLATE";"page3",#N/A,FALSE,"TEMPLATE";"page3a",#N/A,FALSE,"TEMPLATE";"page4",#N/A,FALSE,"TEMPLATE"}</definedName>
    <definedName name="wrn.HOLDCO." hidden="1">{"page1",#N/A,FALSE,"TEMPLATE";"page2",#N/A,FALSE,"TEMPLATE";"page3",#N/A,FALSE,"TEMPLATE";"page3a",#N/A,FALSE,"TEMPLATE";"page4",#N/A,FALSE,"TEMPLATE"}</definedName>
    <definedName name="wrn.imp." localSheetId="18" hidden="1">{"vue1",#N/A,FALSE,"synthese";"vue2",#N/A,FALSE,"synthese"}</definedName>
    <definedName name="wrn.imp." hidden="1">{"vue1",#N/A,FALSE,"synthese";"vue2",#N/A,FALSE,"synthese"}</definedName>
    <definedName name="wrn.IMPRESION." localSheetId="18" hidden="1">{#N/A,#N/A,FALSE,"Hoja1";#N/A,#N/A,FALSE,"Hoja2"}</definedName>
    <definedName name="wrn.IMPRESION." hidden="1">{#N/A,#N/A,FALSE,"Hoja1";#N/A,#N/A,FALSE,"Hoja2"}</definedName>
    <definedName name="wrn.Income._.Statement." localSheetId="18" hidden="1">{#N/A,#N/A,FALSE}</definedName>
    <definedName name="wrn.Income._.Statement." hidden="1">{#N/A,#N/A,FALSE}</definedName>
    <definedName name="wrn.Input." localSheetId="18" hidden="1">{"données",#N/A,FALSE,"Input"}</definedName>
    <definedName name="wrn.Input." hidden="1">{"données",#N/A,FALSE,"Input"}</definedName>
    <definedName name="wrn.input._.and._.output." localSheetId="18"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 localSheetId="18" hidden="1">{"Input1",#N/A,FALSE,"PF";"Input2",#N/A,FALSE,"PF";"Input3",#N/A,FALSE,"PF"}</definedName>
    <definedName name="wrn.Inputs." hidden="1">{"Input1",#N/A,FALSE,"PF";"Input2",#N/A,FALSE,"PF";"Input3",#N/A,FALSE,"PF"}</definedName>
    <definedName name="wrn.Inputs.2" localSheetId="18" hidden="1">{"Input1",#N/A,FALSE,"PF";"Input2",#N/A,FALSE,"PF";"Input3",#N/A,FALSE,"PF"}</definedName>
    <definedName name="wrn.Inputs.2" hidden="1">{"Input1",#N/A,FALSE,"PF";"Input2",#N/A,FALSE,"PF";"Input3",#N/A,FALSE,"PF"}</definedName>
    <definedName name="wrn.İnşaat." localSheetId="18" hidden="1">{"İnşaat",#N/A,FALSE,"9511kar(TL)"}</definedName>
    <definedName name="wrn.İnşaat." hidden="1">{"İnşaat",#N/A,FALSE,"9511kar(TL)"}</definedName>
    <definedName name="wrn.İnşaat._.dolar." localSheetId="18" hidden="1">{"İnşaatdolar",#N/A,FALSE,"9511kar($)"}</definedName>
    <definedName name="wrn.İnşaat._.dolar." hidden="1">{"İnşaatdolar",#N/A,FALSE,"9511kar($)"}</definedName>
    <definedName name="wrn.international." localSheetId="18"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PO._.Valuation." localSheetId="18" hidden="1">{"assumptions",#N/A,FALSE,"Scenario 1";"valuation",#N/A,FALSE,"Scenario 1"}</definedName>
    <definedName name="wrn.IPO._.Valuation." hidden="1">{"assumptions",#N/A,FALSE,"Scenario 1";"valuation",#N/A,FALSE,"Scenario 1"}</definedName>
    <definedName name="wrn.IRR." localSheetId="18" hidden="1">{"IRR",#N/A,FALSE,"Model"}</definedName>
    <definedName name="wrn.IRR." hidden="1">{"IRR",#N/A,FALSE,"Model"}</definedName>
    <definedName name="wrn.JAP._.CONS._.OTB." localSheetId="18" hidden="1">{"CON US6",#N/A,FALSE,"CONS";"JAPAN US3",#N/A,FALSE,"JAP";"OTB WITH ALT US6",#N/A,FALSE,"OTB";"OTB US5",#N/A,FALSE,"OTB"}</definedName>
    <definedName name="wrn.JAP._.CONS._.OTB." hidden="1">{"CON US6",#N/A,FALSE,"CONS";"JAPAN US3",#N/A,FALSE,"JAP";"OTB WITH ALT US6",#N/A,FALSE,"OTB";"OTB US5",#N/A,FALSE,"OTB"}</definedName>
    <definedName name="wrn.JG._.FE._.Dollar." localSheetId="18" hidden="1">{"JG FE Top",#N/A,FALSE,"JG FE $";"JG FE Bottom",#N/A,FALSE,"JG FE $"}</definedName>
    <definedName name="wrn.JG._.FE._.Dollar." hidden="1">{"JG FE Top",#N/A,FALSE,"JG FE $";"JG FE Bottom",#N/A,FALSE,"JG FE $"}</definedName>
    <definedName name="wrn.JG._.FE._.Yen." localSheetId="18" hidden="1">{"JG FE Top",#N/A,FALSE,"JG FE ¥";"JG FE Bottom",#N/A,FALSE,"JG FE ¥"}</definedName>
    <definedName name="wrn.JG._.FE._.Yen." hidden="1">{"JG FE Top",#N/A,FALSE,"JG FE ¥";"JG FE Bottom",#N/A,FALSE,"JG FE ¥"}</definedName>
    <definedName name="wrn.June." localSheetId="18" hidden="1">{"det (May)",#N/A,FALSE,"June";"sum (MAY YTD)",#N/A,FALSE,"June YTD"}</definedName>
    <definedName name="wrn.June." hidden="1">{"det (May)",#N/A,FALSE,"June";"sum (MAY YTD)",#N/A,FALSE,"June YTD"}</definedName>
    <definedName name="wrn.Kenngb." localSheetId="18"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oç._.Top." localSheetId="18" hidden="1">{"Koç Top",#N/A,FALSE,"9511kar(TL)"}</definedName>
    <definedName name="wrn.Koç._.Top." hidden="1">{"Koç Top",#N/A,FALSE,"9511kar(TL)"}</definedName>
    <definedName name="wrn.KOÇ._.TOP._.2." localSheetId="18" hidden="1">{"KOÇ TOP 2",#N/A,FALSE,"9511kar(TL)"}</definedName>
    <definedName name="wrn.KOÇ._.TOP._.2." hidden="1">{"KOÇ TOP 2",#N/A,FALSE,"9511kar(TL)"}</definedName>
    <definedName name="wrn.Koç._.Top._.dolar." localSheetId="18" hidden="1">{"Koç Top dolar",#N/A,FALSE,"9511kar($)"}</definedName>
    <definedName name="wrn.Koç._.Top._.dolar." hidden="1">{"Koç Top dolar",#N/A,FALSE,"9511kar($)"}</definedName>
    <definedName name="wrn.lbo." localSheetId="18" hidden="1">{"a",#N/A,FALSE,"LBO - 100%, No Sales";"aa",#N/A,FALSE,"LBO - 100%, No Sales";"aaa",#N/A,FALSE,"LBO - 100%, No Sales";"aaaa",#N/A,FALSE,"LBO - 100%, No Sales";"aaaaa",#N/A,FALSE,"LBO - 100%, No Sales";"aaaaaa",#N/A,FALSE,"LBO - 100%, No Sales";"aaaaaaa",#N/A,FALSE,"LBO - 100%, No Sales";"aaaaaaaa",#N/A,FALSE,"LBO - 100%, No Sales"}</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Summary." localSheetId="18" hidden="1">{"LBO Summary",#N/A,FALSE,"Summary"}</definedName>
    <definedName name="wrn.LBO._.Summary." hidden="1">{"LBO Summary",#N/A,FALSE,"Summary"}</definedName>
    <definedName name="wrn.lbo2."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localSheetId="18" hidden="1">{"a",#N/A,FALSE,"LBO - 100%, Sell C,CT 98......";"aa",#N/A,FALSE,"LBO - 100%, Sell C,CT 98......";"aaa",#N/A,FALSE,"LBO - 100%, Sell C,CT 98......";"aaaa",#N/A,FALSE,"LBO - 100%, Sell C,CT 98......";"aaaaa",#N/A,FALSE,"LBO - 100%, Sell C,CT 98......";"aaaaaa",#N/A,FALSE,"LBO - 100%, Sell C,CT 98......"}</definedName>
    <definedName name="wrn.lbo3." hidden="1">{"a",#N/A,FALSE,"LBO - 100%, Sell C,CT 98......";"aa",#N/A,FALSE,"LBO - 100%, Sell C,CT 98......";"aaa",#N/A,FALSE,"LBO - 100%, Sell C,CT 98......";"aaaa",#N/A,FALSE,"LBO - 100%, Sell C,CT 98......";"aaaaa",#N/A,FALSE,"LBO - 100%, Sell C,CT 98......";"aaaaaa",#N/A,FALSE,"LBO - 100%, Sell C,CT 98......"}</definedName>
    <definedName name="wrn.legal." localSheetId="18" hidden="1">{"long",#N/A,FALSE,"ESC"}</definedName>
    <definedName name="wrn.legal." hidden="1">{"long",#N/A,FALSE,"ESC"}</definedName>
    <definedName name="wrn.lh97." localSheetId="18"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ne._.Efficiency." localSheetId="18" hidden="1">{"Line Efficiency",#N/A,FALSE,"Benchmarking"}</definedName>
    <definedName name="wrn.Line._.Efficiency." hidden="1">{"Line Efficiency",#N/A,FALSE,"Benchmarking"}</definedName>
    <definedName name="wrn.LoanInformation." localSheetId="18" hidden="1">{#N/A,#N/A,FALSE,"LoanAssumptions"}</definedName>
    <definedName name="wrn.LoanInformation." hidden="1">{#N/A,#N/A,FALSE,"LoanAssumptions"}</definedName>
    <definedName name="wrn.Lyndas._.variances." localSheetId="18" hidden="1">{"5303",#N/A,FALSE,"5303";"5304",#N/A,FALSE,"5304";"5306",#N/A,FALSE,"5306"}</definedName>
    <definedName name="wrn.Lyndas._.variances." hidden="1">{"5303",#N/A,FALSE,"5303";"5304",#N/A,FALSE,"5304";"5306",#N/A,FALSE,"5306"}</definedName>
    <definedName name="wrn.Main._.Report._.All._.Sections." localSheetId="18"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in._.Report._.All._.Sections."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rio" localSheetId="18" hidden="1">{"Area1",#N/A,TRUE,"Obiettivo";"Area2",#N/A,TRUE,"Dati per Direzione"}</definedName>
    <definedName name="wrn.mario" hidden="1">{"Area1",#N/A,TRUE,"Obiettivo";"Area2",#N/A,TRUE,"Dati per Direzione"}</definedName>
    <definedName name="wrn.Mario." localSheetId="18" hidden="1">{"Area1",#N/A,TRUE,"Obiettivo";"Area2",#N/A,TRUE,"Dati per Direzione"}</definedName>
    <definedName name="wrn.Mario." hidden="1">{"Area1",#N/A,TRUE,"Obiettivo";"Area2",#N/A,TRUE,"Dati per Direzione"}</definedName>
    <definedName name="wrn.Marks._.variances." localSheetId="18" hidden="1">{"5303",#N/A,FALSE,"5303"}</definedName>
    <definedName name="wrn.Marks._.variances." hidden="1">{"5303",#N/A,FALSE,"5303"}</definedName>
    <definedName name="wrn.memo." localSheetId="18" hidden="1">{#N/A,#N/A,TRUE,"financial";#N/A,#N/A,TRUE,"plants"}</definedName>
    <definedName name="wrn.memo." hidden="1">{#N/A,#N/A,TRUE,"financial";#N/A,#N/A,TRUE,"plants"}</definedName>
    <definedName name="wrn.Memorial." localSheetId="18" hidden="1">{"Savings",#N/A,FALSE,"Memorial OP Surgery 090997";"OPS",#N/A,FALSE,"Memorial OP Surgery 090997"}</definedName>
    <definedName name="wrn.Memorial." hidden="1">{"Savings",#N/A,FALSE,"Memorial OP Surgery 090997";"OPS",#N/A,FALSE,"Memorial OP Surgery 090997"}</definedName>
    <definedName name="wrn.merger." localSheetId="1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_.PLANS." localSheetId="18" hidden="1">{"Assumptions1",#N/A,FALSE,"Assumptions";"MergerPlans1","20yearamort",FALSE,"MergerPlans";"MergerPlans1","40yearamort",FALSE,"MergerPlans";"MergerPlans2",#N/A,FALSE,"MergerPlans";"inputs",#N/A,FALSE,"MergerPlans"}</definedName>
    <definedName name="wrn.MERGER._.PLANS." hidden="1">{"Assumptions1",#N/A,FALSE,"Assumptions";"MergerPlans1","20yearamort",FALSE,"MergerPlans";"MergerPlans1","40yearamort",FALSE,"MergerPlans";"MergerPlans2",#N/A,FALSE,"MergerPlans";"inputs",#N/A,FALSE,"MergerPlans"}</definedName>
    <definedName name="wrn.MergerModel." localSheetId="18" hidden="1">{"Deal",#N/A,FALSE,"Deal";"acquiror",#N/A,FALSE,"Acquiror";"Target",#N/A,FALSE,"Target"}</definedName>
    <definedName name="wrn.MergerModel." hidden="1">{"Deal",#N/A,FALSE,"Deal";"acquiror",#N/A,FALSE,"Acquiror";"Target",#N/A,FALSE,"Target"}</definedName>
    <definedName name="wrn.Monthly._.Report." localSheetId="18" hidden="1">{#N/A,#N/A,TRUE,"Sales Comparison";#N/A,#N/A,TRUE,"Cum. Summary FFR";#N/A,#N/A,TRUE,"Monthly Summary FFR";#N/A,#N/A,TRUE,"Cum. Summary TL";#N/A,#N/A,TRUE,"Monthly Summary TL"}</definedName>
    <definedName name="wrn.Monthly._.Report." hidden="1">{#N/A,#N/A,TRUE,"Sales Comparison";#N/A,#N/A,TRUE,"Cum. Summary FFR";#N/A,#N/A,TRUE,"Monthly Summary FFR";#N/A,#N/A,TRUE,"Cum. Summary TL";#N/A,#N/A,TRUE,"Monthly Summary TL"}</definedName>
    <definedName name="wrn.Monthly._.Variance._.Reports." localSheetId="18" hidden="1">{"Total Header",#N/A,FALSE,"Headers for Reports";"Variance Report Prints",#N/A,FALSE,"travel";"Variance Report Prints",#N/A,FALSE,"Cost Centre Summary"}</definedName>
    <definedName name="wrn.Monthly._.Variance._.Reports." hidden="1">{"Total Header",#N/A,FALSE,"Headers for Reports";"Variance Report Prints",#N/A,FALSE,"travel";"Variance Report Prints",#N/A,FALSE,"Cost Centre Summary"}</definedName>
    <definedName name="wrn.MonthlyRentRoll." localSheetId="18" hidden="1">{"MonthlyRentRoll",#N/A,FALSE,"RentRoll"}</definedName>
    <definedName name="wrn.MonthlyRentRoll." hidden="1">{"MonthlyRentRoll",#N/A,FALSE,"RentRoll"}</definedName>
    <definedName name="wrn.Munsell." localSheetId="18"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NA._.Model._.T._.and._.B." localSheetId="18" hidden="1">{"NA Top",#N/A,FALSE,"NA Model";"NA Bottom",#N/A,FALSE,"NA Model"}</definedName>
    <definedName name="wrn.NA._.Model._.T._.and._.B." hidden="1">{"NA Top",#N/A,FALSE,"NA Model";"NA Bottom",#N/A,FALSE,"NA Model"}</definedName>
    <definedName name="wrn.NA_ULV._.Tand._.B." localSheetId="18" hidden="1">{"NA Top",#N/A,FALSE,"NA-ULV";"NA Bottom",#N/A,FALSE,"NA-ULV"}</definedName>
    <definedName name="wrn.NA_ULV._.Tand._.B." hidden="1">{"NA Top",#N/A,FALSE,"NA-ULV";"NA Bottom",#N/A,FALSE,"NA-ULV"}</definedName>
    <definedName name="wrn.newDEV." localSheetId="18" hidden="1">{"cover",#N/A,TRUE,"Cover";"pnl_NEWDEV",#N/A,TRUE,"NewCaseDEV";"bil_NEWDEV",#N/A,TRUE,"NewCaseDEV";"tabfi_NEWDEV",#N/A,TRUE,"NewCaseDEV";"ratios_NEWDEV",#N/A,TRUE,"NewCaseDEV";"variab_NEWDEV",#N/A,TRUE,"NewCaseDEV";"inv_NEWDEV",#N/A,TRUE,"NewCaseDEV"}</definedName>
    <definedName name="wrn.newDEV." hidden="1">{"cover",#N/A,TRUE,"Cover";"pnl_NEWDEV",#N/A,TRUE,"NewCaseDEV";"bil_NEWDEV",#N/A,TRUE,"NewCaseDEV";"tabfi_NEWDEV",#N/A,TRUE,"NewCaseDEV";"ratios_NEWDEV",#N/A,TRUE,"NewCaseDEV";"variab_NEWDEV",#N/A,TRUE,"NewCaseDEV";"inv_NEWDEV",#N/A,TRUE,"NewCaseDEV"}</definedName>
    <definedName name="wrn.newEUR." localSheetId="18" hidden="1">{"cover",#N/A,TRUE,"Cover";"pnl_NEWEUR",#N/A,TRUE,"NewCaseEUR";"bil_NEWEUR",#N/A,TRUE,"NewCaseEUR";"tabfi_NEWEUR",#N/A,TRUE,"NewCaseEUR";"ratios_NEWEUR",#N/A,TRUE,"NewCaseEUR";"variab_NEWEUR",#N/A,TRUE,"NewCaseEUR";"inv_NEWEUR",#N/A,TRUE,"NewCaseEUR"}</definedName>
    <definedName name="wrn.newEUR." hidden="1">{"cover",#N/A,TRUE,"Cover";"pnl_NEWEUR",#N/A,TRUE,"NewCaseEUR";"bil_NEWEUR",#N/A,TRUE,"NewCaseEUR";"tabfi_NEWEUR",#N/A,TRUE,"NewCaseEUR";"ratios_NEWEUR",#N/A,TRUE,"NewCaseEUR";"variab_NEWEUR",#N/A,TRUE,"NewCaseEUR";"inv_NEWEUR",#N/A,TRUE,"NewCaseEUR"}</definedName>
    <definedName name="wrn.NORMMRPT." localSheetId="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 hidden="1">{#N/A,#N/A,FALSE,"Sheet16";#N/A,#N/A,FALSE,"Sheet17";#N/A,#N/A,FALSE,"Sheet15";#N/A,#N/A,FALSE,"Sheet14";#N/A,#N/A,FALSE,"Sheet13";#N/A,#N/A,FALSE,"Sheet12";#N/A,#N/A,FALSE,"Sheet11";#N/A,#N/A,FALSE,"Sheet10";#N/A,#N/A,FALSE,"Sheet8";#N/A,#N/A,FALSE,"Sheet6";#N/A,#N/A,FALSE,"Sheet7";#N/A,#N/A,FALSE,"Sheet5";#N/A,#N/A,FALSE,"Sheet1";#N/A,#N/A,FALSE,"Sheet4"}</definedName>
    <definedName name="wrn.NORMMRPT." localSheetId="5" hidden="1">{#N/A,#N/A,FALSE,"Sheet16";#N/A,#N/A,FALSE,"Sheet17";#N/A,#N/A,FALSE,"Sheet15";#N/A,#N/A,FALSE,"Sheet14";#N/A,#N/A,FALSE,"Sheet13";#N/A,#N/A,FALSE,"Sheet12";#N/A,#N/A,FALSE,"Sheet11";#N/A,#N/A,FALSE,"Sheet10";#N/A,#N/A,FALSE,"Sheet8";#N/A,#N/A,FALSE,"Sheet6";#N/A,#N/A,FALSE,"Sheet7";#N/A,#N/A,FALSE,"Sheet5";#N/A,#N/A,FALSE,"Sheet1";#N/A,#N/A,FALSE,"Sheet4"}</definedName>
    <definedName name="wrn.NORMMRPT." localSheetId="6" hidden="1">{#N/A,#N/A,FALSE,"Sheet16";#N/A,#N/A,FALSE,"Sheet17";#N/A,#N/A,FALSE,"Sheet15";#N/A,#N/A,FALSE,"Sheet14";#N/A,#N/A,FALSE,"Sheet13";#N/A,#N/A,FALSE,"Sheet12";#N/A,#N/A,FALSE,"Sheet11";#N/A,#N/A,FALSE,"Sheet10";#N/A,#N/A,FALSE,"Sheet8";#N/A,#N/A,FALSE,"Sheet6";#N/A,#N/A,FALSE,"Sheet7";#N/A,#N/A,FALSE,"Sheet5";#N/A,#N/A,FALSE,"Sheet1";#N/A,#N/A,FALSE,"Sheet4"}</definedName>
    <definedName name="wrn.NORMMRPT." localSheetId="7" hidden="1">{#N/A,#N/A,FALSE,"Sheet16";#N/A,#N/A,FALSE,"Sheet17";#N/A,#N/A,FALSE,"Sheet15";#N/A,#N/A,FALSE,"Sheet14";#N/A,#N/A,FALSE,"Sheet13";#N/A,#N/A,FALSE,"Sheet12";#N/A,#N/A,FALSE,"Sheet11";#N/A,#N/A,FALSE,"Sheet10";#N/A,#N/A,FALSE,"Sheet8";#N/A,#N/A,FALSE,"Sheet6";#N/A,#N/A,FALSE,"Sheet7";#N/A,#N/A,FALSE,"Sheet5";#N/A,#N/A,FALSE,"Sheet1";#N/A,#N/A,FALSE,"Sheet4"}</definedName>
    <definedName name="wrn.NORMMRPT." localSheetId="8" hidden="1">{#N/A,#N/A,FALSE,"Sheet16";#N/A,#N/A,FALSE,"Sheet17";#N/A,#N/A,FALSE,"Sheet15";#N/A,#N/A,FALSE,"Sheet14";#N/A,#N/A,FALSE,"Sheet13";#N/A,#N/A,FALSE,"Sheet12";#N/A,#N/A,FALSE,"Sheet11";#N/A,#N/A,FALSE,"Sheet10";#N/A,#N/A,FALSE,"Sheet8";#N/A,#N/A,FALSE,"Sheet6";#N/A,#N/A,FALSE,"Sheet7";#N/A,#N/A,FALSE,"Sheet5";#N/A,#N/A,FALSE,"Sheet1";#N/A,#N/A,FALSE,"Sheet4"}</definedName>
    <definedName name="wrn.NORMMRPT." localSheetId="1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2" hidden="1">{#N/A,#N/A,FALSE,"Sheet16";#N/A,#N/A,FALSE,"Sheet17";#N/A,#N/A,FALSE,"Sheet15";#N/A,#N/A,FALSE,"Sheet14";#N/A,#N/A,FALSE,"Sheet13";#N/A,#N/A,FALSE,"Sheet12";#N/A,#N/A,FALSE,"Sheet11";#N/A,#N/A,FALSE,"Sheet10";#N/A,#N/A,FALSE,"Sheet8";#N/A,#N/A,FALSE,"Sheet6";#N/A,#N/A,FALSE,"Sheet7";#N/A,#N/A,FALSE,"Sheet5";#N/A,#N/A,FALSE,"Sheet1";#N/A,#N/A,FALSE,"Sheet4"}</definedName>
    <definedName name="wrn.NORMMRPT." localSheetId="14" hidden="1">{#N/A,#N/A,FALSE,"Sheet16";#N/A,#N/A,FALSE,"Sheet17";#N/A,#N/A,FALSE,"Sheet15";#N/A,#N/A,FALSE,"Sheet14";#N/A,#N/A,FALSE,"Sheet13";#N/A,#N/A,FALSE,"Sheet12";#N/A,#N/A,FALSE,"Sheet11";#N/A,#N/A,FALSE,"Sheet10";#N/A,#N/A,FALSE,"Sheet8";#N/A,#N/A,FALSE,"Sheet6";#N/A,#N/A,FALSE,"Sheet7";#N/A,#N/A,FALSE,"Sheet5";#N/A,#N/A,FALSE,"Sheet1";#N/A,#N/A,FALSE,"Sheet4"}</definedName>
    <definedName name="wrn.NORMMRPT." localSheetId="16" hidden="1">{#N/A,#N/A,FALSE,"Sheet16";#N/A,#N/A,FALSE,"Sheet17";#N/A,#N/A,FALSE,"Sheet15";#N/A,#N/A,FALSE,"Sheet14";#N/A,#N/A,FALSE,"Sheet13";#N/A,#N/A,FALSE,"Sheet12";#N/A,#N/A,FALSE,"Sheet11";#N/A,#N/A,FALSE,"Sheet10";#N/A,#N/A,FALSE,"Sheet8";#N/A,#N/A,FALSE,"Sheet6";#N/A,#N/A,FALSE,"Sheet7";#N/A,#N/A,FALSE,"Sheet5";#N/A,#N/A,FALSE,"Sheet1";#N/A,#N/A,FALSE,"Sheet4"}</definedName>
    <definedName name="wrn.NORMMRPT." localSheetId="18" hidden="1">{#N/A,#N/A,FALSE,"Sheet16";#N/A,#N/A,FALSE,"Sheet17";#N/A,#N/A,FALSE,"Sheet15";#N/A,#N/A,FALSE,"Sheet14";#N/A,#N/A,FALSE,"Sheet13";#N/A,#N/A,FALSE,"Sheet12";#N/A,#N/A,FALSE,"Sheet11";#N/A,#N/A,FALSE,"Sheet10";#N/A,#N/A,FALSE,"Sheet8";#N/A,#N/A,FALSE,"Sheet6";#N/A,#N/A,FALSE,"Sheet7";#N/A,#N/A,FALSE,"Sheet5";#N/A,#N/A,FALSE,"Sheet1";#N/A,#N/A,FALSE,"Sheet4"}</definedName>
    <definedName name="wrn.NORMMRPT." localSheetId="38" hidden="1">{#N/A,#N/A,FALSE,"Sheet16";#N/A,#N/A,FALSE,"Sheet17";#N/A,#N/A,FALSE,"Sheet15";#N/A,#N/A,FALSE,"Sheet14";#N/A,#N/A,FALSE,"Sheet13";#N/A,#N/A,FALSE,"Sheet12";#N/A,#N/A,FALSE,"Sheet11";#N/A,#N/A,FALSE,"Sheet10";#N/A,#N/A,FALSE,"Sheet8";#N/A,#N/A,FALSE,"Sheet6";#N/A,#N/A,FALSE,"Sheet7";#N/A,#N/A,FALSE,"Sheet5";#N/A,#N/A,FALSE,"Sheet1";#N/A,#N/A,FALSE,"Sheet4"}</definedName>
    <definedName name="wrn.NORMMRPT." localSheetId="39" hidden="1">{#N/A,#N/A,FALSE,"Sheet16";#N/A,#N/A,FALSE,"Sheet17";#N/A,#N/A,FALSE,"Sheet15";#N/A,#N/A,FALSE,"Sheet14";#N/A,#N/A,FALSE,"Sheet13";#N/A,#N/A,FALSE,"Sheet12";#N/A,#N/A,FALSE,"Sheet11";#N/A,#N/A,FALSE,"Sheet10";#N/A,#N/A,FALSE,"Sheet8";#N/A,#N/A,FALSE,"Sheet6";#N/A,#N/A,FALSE,"Sheet7";#N/A,#N/A,FALSE,"Sheet5";#N/A,#N/A,FALSE,"Sheet1";#N/A,#N/A,FALSE,"Sheet4"}</definedName>
    <definedName name="wrn.NORMMRPT." localSheetId="20" hidden="1">{#N/A,#N/A,FALSE,"Sheet16";#N/A,#N/A,FALSE,"Sheet17";#N/A,#N/A,FALSE,"Sheet15";#N/A,#N/A,FALSE,"Sheet14";#N/A,#N/A,FALSE,"Sheet13";#N/A,#N/A,FALSE,"Sheet12";#N/A,#N/A,FALSE,"Sheet11";#N/A,#N/A,FALSE,"Sheet10";#N/A,#N/A,FALSE,"Sheet8";#N/A,#N/A,FALSE,"Sheet6";#N/A,#N/A,FALSE,"Sheet7";#N/A,#N/A,FALSE,"Sheet5";#N/A,#N/A,FALSE,"Sheet1";#N/A,#N/A,FALSE,"Sheet4"}</definedName>
    <definedName name="wrn.NORMMRPT." localSheetId="48" hidden="1">{#N/A,#N/A,FALSE,"Sheet16";#N/A,#N/A,FALSE,"Sheet17";#N/A,#N/A,FALSE,"Sheet15";#N/A,#N/A,FALSE,"Sheet14";#N/A,#N/A,FALSE,"Sheet13";#N/A,#N/A,FALSE,"Sheet12";#N/A,#N/A,FALSE,"Sheet11";#N/A,#N/A,FALSE,"Sheet10";#N/A,#N/A,FALSE,"Sheet8";#N/A,#N/A,FALSE,"Sheet6";#N/A,#N/A,FALSE,"Sheet7";#N/A,#N/A,FALSE,"Sheet5";#N/A,#N/A,FALSE,"Sheet1";#N/A,#N/A,FALSE,"Sheet4"}</definedName>
    <definedName name="wrn.NORMMRPT." hidden="1">{#N/A,#N/A,FALSE,"Sheet16";#N/A,#N/A,FALSE,"Sheet17";#N/A,#N/A,FALSE,"Sheet15";#N/A,#N/A,FALSE,"Sheet14";#N/A,#N/A,FALSE,"Sheet13";#N/A,#N/A,FALSE,"Sheet12";#N/A,#N/A,FALSE,"Sheet11";#N/A,#N/A,FALSE,"Sheet10";#N/A,#N/A,FALSE,"Sheet8";#N/A,#N/A,FALSE,"Sheet6";#N/A,#N/A,FALSE,"Sheet7";#N/A,#N/A,FALSE,"Sheet5";#N/A,#N/A,FALSE,"Sheet1";#N/A,#N/A,FALSE,"Sheet4"}</definedName>
    <definedName name="wrn.North._.America._.Set." localSheetId="18" hidden="1">{"NA Is w Ratios",#N/A,FALSE,"North America";"PF CFlow NA",#N/A,FALSE,"North America";"NA DCF Matrix",#N/A,FALSE,"North America"}</definedName>
    <definedName name="wrn.North._.America._.Set." hidden="1">{"NA Is w Ratios",#N/A,FALSE,"North America";"PF CFlow NA",#N/A,FALSE,"North America";"NA DCF Matrix",#N/A,FALSE,"North America"}</definedName>
    <definedName name="wrn.NOTA._.INTEGRATIVA._.TITOLI." localSheetId="18" hidden="1">{#N/A,#N/A,FALSE,"2";#N/A,#N/A,FALSE,"2,1";#N/A,#N/A,FALSE,"Var annue tit.imm. ";#N/A,#N/A,FALSE,"2,3";#N/A,#N/A,FALSE,"Var annue titoli - prospetto"}</definedName>
    <definedName name="wrn.NOTA._.INTEGRATIVA._.TITOLI." hidden="1">{#N/A,#N/A,FALSE,"2";#N/A,#N/A,FALSE,"2,1";#N/A,#N/A,FALSE,"Var annue tit.imm. ";#N/A,#N/A,FALSE,"2,3";#N/A,#N/A,FALSE,"Var annue titoli - prospetto"}</definedName>
    <definedName name="wrn.OP._.Case._.Rates." localSheetId="18" hidden="1">{"OP Case Rates",#N/A,FALSE,"OP Case Rates"}</definedName>
    <definedName name="wrn.OP._.Case._.Rates." hidden="1">{"OP Case Rates",#N/A,FALSE,"OP Case Rates"}</definedName>
    <definedName name="wrn.OperatingAssumtions." localSheetId="18" hidden="1">{#N/A,#N/A,FALSE,"OperatingAssumptions"}</definedName>
    <definedName name="wrn.OperatingAssumtions." hidden="1">{#N/A,#N/A,FALSE,"OperatingAssumptions"}</definedName>
    <definedName name="wrn.Otosan." localSheetId="18" hidden="1">{"Otosan",#N/A,FALSE,"9511kar(TL)"}</definedName>
    <definedName name="wrn.Otosan." hidden="1">{"Otosan",#N/A,FALSE,"9511kar(TL)"}</definedName>
    <definedName name="wrn.Otosandolar." localSheetId="18" hidden="1">{"Otosandolar",#N/A,FALSE,"9511kar($)"}</definedName>
    <definedName name="wrn.Otosandolar." hidden="1">{"Otosandolar",#N/A,FALSE,"9511kar($)"}</definedName>
    <definedName name="wrn.Output." localSheetId="18"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_.1." localSheetId="18" hidden="1">{"Page1",#N/A,FALSE,"Model"}</definedName>
    <definedName name="wrn.Page._.1." hidden="1">{"Page1",#N/A,FALSE,"Model"}</definedName>
    <definedName name="wrn.Pendleton." localSheetId="18" hidden="1">{"Savings",#N/A,FALSE,"Pendleton OP Surgery 09097";"OPS",#N/A,FALSE,"Pendleton OP Surgery 09097"}</definedName>
    <definedName name="wrn.Pendleton." hidden="1">{"Savings",#N/A,FALSE,"Pendleton OP Surgery 09097";"OPS",#N/A,FALSE,"Pendleton OP Surgery 09097"}</definedName>
    <definedName name="wrn.PLAQUETTE._.GR._.FINANCE." localSheetId="18" hidden="1">{#N/A,#N/A,TRUE,"BILAN";#N/A,#N/A,TRUE,"HORS BILAN";#N/A,#N/A,TRUE,"CPTE RESUL";#N/A,#N/A,TRUE,"PLAQ1";#N/A,#N/A,TRUE,"PLAQ2";#N/A,#N/A,TRUE,"PLAQ3";#N/A,#N/A,TRUE,"PLAQ4";#N/A,#N/A,TRUE,"PLAQ5";#N/A,#N/A,TRUE,"PLAQ6";#N/A,#N/A,TRUE,"PLAQ7";#N/A,#N/A,TRUE,"PLAQ8";#N/A,#N/A,TRUE,"PLAQ9";#N/A,#N/A,TRUE,"PLAQ10";#N/A,#N/A,TRUE,"PLAQ11"}</definedName>
    <definedName name="wrn.PLAQUETTE._.GR._.FINANCE." hidden="1">{#N/A,#N/A,TRUE,"BILAN";#N/A,#N/A,TRUE,"HORS BILAN";#N/A,#N/A,TRUE,"CPTE RESUL";#N/A,#N/A,TRUE,"PLAQ1";#N/A,#N/A,TRUE,"PLAQ2";#N/A,#N/A,TRUE,"PLAQ3";#N/A,#N/A,TRUE,"PLAQ4";#N/A,#N/A,TRUE,"PLAQ5";#N/A,#N/A,TRUE,"PLAQ6";#N/A,#N/A,TRUE,"PLAQ7";#N/A,#N/A,TRUE,"PLAQ8";#N/A,#N/A,TRUE,"PLAQ9";#N/A,#N/A,TRUE,"PLAQ10";#N/A,#N/A,TRUE,"PLAQ11"}</definedName>
    <definedName name="wrn.plbscf." localSheetId="18" hidden="1">{"p_l",#N/A,FALSE,"Summary Accounts"}</definedName>
    <definedName name="wrn.plbscf." hidden="1">{"p_l",#N/A,FALSE,"Summary Accounts"}</definedName>
    <definedName name="wrn.pr3sty." localSheetId="18" hidden="1">{#N/A,#N/A,FALSE,"intag";#N/A,#N/A,FALSE,"budg";#N/A,#N/A,FALSE,"samtl"}</definedName>
    <definedName name="wrn.pr3sty." hidden="1">{#N/A,#N/A,FALSE,"intag";#N/A,#N/A,FALSE,"budg";#N/A,#N/A,FALSE,"samtl"}</definedName>
    <definedName name="wrn.PRES_OUT." localSheetId="18" hidden="1">{"page1",#N/A,FALSE,"PRESENTATION";"page2",#N/A,FALSE,"PRESENTATION";#N/A,#N/A,FALSE,"Valuation Summary"}</definedName>
    <definedName name="wrn.PRES_OUT." hidden="1">{"page1",#N/A,FALSE,"PRESENTATION";"page2",#N/A,FALSE,"PRESENTATION";#N/A,#N/A,FALSE,"Valuation Summary"}</definedName>
    <definedName name="wrn.PRES_OUT2" localSheetId="18" hidden="1">{"page1",#N/A,FALSE,"PRESENTATION";"page2",#N/A,FALSE,"PRESENTATION";#N/A,#N/A,FALSE,"Valuation Summary"}</definedName>
    <definedName name="wrn.PRES_OUT2" hidden="1">{"page1",#N/A,FALSE,"PRESENTATION";"page2",#N/A,FALSE,"PRESENTATION";#N/A,#N/A,FALSE,"Valuation Summary"}</definedName>
    <definedName name="wrn.Pres_OUT3" localSheetId="18" hidden="1">{"page1",#N/A,FALSE,"PRESENTATION";"page2",#N/A,FALSE,"PRESENTATION";#N/A,#N/A,FALSE,"Valuation Summary"}</definedName>
    <definedName name="wrn.Pres_OUT3" hidden="1">{"page1",#N/A,FALSE,"PRESENTATION";"page2",#N/A,FALSE,"PRESENTATION";#N/A,#N/A,FALSE,"Valuation Summary"}</definedName>
    <definedName name="wrn.PRES_OUT4" localSheetId="18" hidden="1">{"page1",#N/A,FALSE,"PRESENTATION";"page2",#N/A,FALSE,"PRESENTATION";#N/A,#N/A,FALSE,"Valuation Summary"}</definedName>
    <definedName name="wrn.PRES_OUT4" hidden="1">{"page1",#N/A,FALSE,"PRESENTATION";"page2",#N/A,FALSE,"PRESENTATION";#N/A,#N/A,FALSE,"Valuation Summary"}</definedName>
    <definedName name="wrn.PRES_OUT5" localSheetId="18" hidden="1">{"page1",#N/A,FALSE,"PRESENTATION";"page2",#N/A,FALSE,"PRESENTATION";#N/A,#N/A,FALSE,"Valuation Summary"}</definedName>
    <definedName name="wrn.PRES_OUT5" hidden="1">{"page1",#N/A,FALSE,"PRESENTATION";"page2",#N/A,FALSE,"PRESENTATION";#N/A,#N/A,FALSE,"Valuation Summary"}</definedName>
    <definedName name="wrn.PRES_OUT6" localSheetId="18" hidden="1">{"page1",#N/A,FALSE,"PRESENTATION";"page2",#N/A,FALSE,"PRESENTATION";#N/A,#N/A,FALSE,"Valuation Summary"}</definedName>
    <definedName name="wrn.PRES_OUT6" hidden="1">{"page1",#N/A,FALSE,"PRESENTATION";"page2",#N/A,FALSE,"PRESENTATION";#N/A,#N/A,FALSE,"Valuation Summary"}</definedName>
    <definedName name="wrn.PRES_OUT8" localSheetId="18" hidden="1">{"page1",#N/A,FALSE,"PRESENTATION";"page2",#N/A,FALSE,"PRESENTATION";#N/A,#N/A,FALSE,"Valuation Summary"}</definedName>
    <definedName name="wrn.PRES_OUT8" hidden="1">{"page1",#N/A,FALSE,"PRESENTATION";"page2",#N/A,FALSE,"PRESENTATION";#N/A,#N/A,FALSE,"Valuation Summary"}</definedName>
    <definedName name="wrn.Presentation." localSheetId="18" hidden="1">{#N/A,#N/A,TRUE,"Summary";"AnnualRentRoll",#N/A,TRUE,"RentRoll";#N/A,#N/A,TRUE,"ExitStratigy";#N/A,#N/A,TRUE,"OperatingAssumptions"}</definedName>
    <definedName name="wrn.Presentation." hidden="1">{#N/A,#N/A,TRUE,"Summary";"AnnualRentRoll",#N/A,TRUE,"RentRoll";#N/A,#N/A,TRUE,"ExitStratigy";#N/A,#N/A,TRUE,"OperatingAssumptions"}</definedName>
    <definedName name="wrn.PRESS._.RELEASE." localSheetId="18" hidden="1">{#N/A,#N/A,FALSE,"SUM";#N/A,#N/A,FALSE,"QLOSS"}</definedName>
    <definedName name="wrn.PRESS._.RELEASE." hidden="1">{#N/A,#N/A,FALSE,"SUM";#N/A,#N/A,FALSE,"QLOSS"}</definedName>
    <definedName name="wrn.Price._.Multiples." localSheetId="18" hidden="1">{"Comp1",#N/A,FALSE,"Comps"}</definedName>
    <definedName name="wrn.Price._.Multiples." hidden="1">{"Comp1",#N/A,FALSE,"Comps"}</definedName>
    <definedName name="wrn.PrimeCo." localSheetId="18" hidden="1">{"print 1",#N/A,FALSE,"PrimeCo PCS";"print 2",#N/A,FALSE,"PrimeCo PCS";"valuation",#N/A,FALSE,"PrimeCo PCS"}</definedName>
    <definedName name="wrn.PrimeCo." hidden="1">{"print 1",#N/A,FALSE,"PrimeCo PCS";"print 2",#N/A,FALSE,"PrimeCo PCS";"valuation",#N/A,FALSE,"PrimeCo PCS"}</definedName>
    <definedName name="wrn.print." localSheetId="18" hidden="1">{#N/A,#N/A,FALSE,"Japan 2003";#N/A,#N/A,FALSE,"Sheet2"}</definedName>
    <definedName name="wrn.print." hidden="1">{#N/A,#N/A,FALSE,"Japan 2003";#N/A,#N/A,FALSE,"Sheet2"}</definedName>
    <definedName name="wrn.print._.all." localSheetId="18" hidden="1">{"sum of the parts",#N/A,FALSE,"Sum-of-the-Parts";"LBO analysis",#N/A,FALSE,"LBO P&amp;L";"p&amp;L",#N/A,FALSE,"LBO P&amp;L";"cash flow",#N/A,FALSE,"CF";"cap struct",#N/A,FALSE,"LBO P&amp;L";"equity return",#N/A,FALSE,"return"}</definedName>
    <definedName name="wrn.print._.all." hidden="1">{"sum of the parts",#N/A,FALSE,"Sum-of-the-Parts";"LBO analysis",#N/A,FALSE,"LBO P&amp;L";"p&amp;L",#N/A,FALSE,"LBO P&amp;L";"cash flow",#N/A,FALSE,"CF";"cap struct",#N/A,FALSE,"LBO P&amp;L";"equity return",#N/A,FALSE,"return"}</definedName>
    <definedName name="wrn.Print._.All._.Pages."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Europe._.TandB." localSheetId="18" hidden="1">{"Print Top",#N/A,FALSE,"Europe Model";"Print Bottom",#N/A,FALSE,"Europe Model"}</definedName>
    <definedName name="wrn.Print._.Europe._.TandB." hidden="1">{"Print Top",#N/A,FALSE,"Europe Model";"Print Bottom",#N/A,FALSE,"Europe Model"}</definedName>
    <definedName name="wrn.Print._.FE._.T._.and._.B." localSheetId="18" hidden="1">{"Far East Top",#N/A,FALSE,"FE Model";"Far East Bottom",#N/A,FALSE,"FE Model"}</definedName>
    <definedName name="wrn.Print._.FE._.T._.and._.B." hidden="1">{"Far East Top",#N/A,FALSE,"FE Model";"Far East Bottom",#N/A,FALSE,"FE Model"}</definedName>
    <definedName name="wrn.PRINT._.FULL." localSheetId="18" hidden="1">{"Page1",#N/A,FALSE,"4YR_PROJ";"Page2",#N/A,FALSE,"EPS IMPACT";"Page3",#N/A,FALSE,"TOPrS";"Page4",#N/A,FALSE,"Shares Matrix";"Page5",#N/A,FALSE,"RAT_CAP";"Page6",#N/A,FALSE,"PRIDES"}</definedName>
    <definedName name="wrn.PRINT._.FULL." hidden="1">{"Page1",#N/A,FALSE,"4YR_PROJ";"Page2",#N/A,FALSE,"EPS IMPACT";"Page3",#N/A,FALSE,"TOPrS";"Page4",#N/A,FALSE,"Shares Matrix";"Page5",#N/A,FALSE,"RAT_CAP";"Page6",#N/A,FALSE,"PRIDES"}</definedName>
    <definedName name="wrn.PRINT._.FULL2" localSheetId="18" hidden="1">{"Page1",#N/A,FALSE,"4YR_PROJ";"Page2",#N/A,FALSE,"EPS IMPACT";"Page3",#N/A,FALSE,"TOPrS";"Page4",#N/A,FALSE,"Shares Matrix";"Page5",#N/A,FALSE,"RAT_CAP";"Page6",#N/A,FALSE,"PRIDES"}</definedName>
    <definedName name="wrn.PRINT._.FULL2" hidden="1">{"Page1",#N/A,FALSE,"4YR_PROJ";"Page2",#N/A,FALSE,"EPS IMPACT";"Page3",#N/A,FALSE,"TOPrS";"Page4",#N/A,FALSE,"Shares Matrix";"Page5",#N/A,FALSE,"RAT_CAP";"Page6",#N/A,FALSE,"PRIDES"}</definedName>
    <definedName name="wrn.print._.graphs." localSheetId="18"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18"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Press._.Release._.Document." localSheetId="18" hidden="1">{#N/A,#N/A,FALSE,"Cover";#N/A,#N/A,FALSE,"Important Notes";#N/A,#N/A,FALSE,"Summary Sheet";#N/A,#N/A,FALSE,"AXA Sun Life";#N/A,#N/A,FALSE,"CGNU";#N/A,#N/A,FALSE,"Prudential Group";#N/A,#N/A,FALSE,"Legal &amp; General";#N/A,#N/A,FALSE,"Zurich Group";#N/A,#N/A,FALSE,"Friends Provident"}</definedName>
    <definedName name="wrn.Print._.Press._.Release._.Document." hidden="1">{#N/A,#N/A,FALSE,"Cover";#N/A,#N/A,FALSE,"Important Notes";#N/A,#N/A,FALSE,"Summary Sheet";#N/A,#N/A,FALSE,"AXA Sun Life";#N/A,#N/A,FALSE,"CGNU";#N/A,#N/A,FALSE,"Prudential Group";#N/A,#N/A,FALSE,"Legal &amp; General";#N/A,#N/A,FALSE,"Zurich Group";#N/A,#N/A,FALSE,"Friends Provident"}</definedName>
    <definedName name="wrn.print._.raw._.data._.entry." localSheetId="18" hidden="1">{"inputs raw data",#N/A,TRUE,"INPUT"}</definedName>
    <definedName name="wrn.print._.raw._.data._.entry." hidden="1">{"inputs raw data",#N/A,TRUE,"INPUT"}</definedName>
    <definedName name="wrn.Print._.Report." localSheetId="18" hidden="1">{"Comp1",#N/A,FALSE,"Comps";"Comp2",#N/A,FALSE,"Comps";"Comp3",#N/A,FALSE,"Comps";"Comp5",#N/A,FALSE,"Comps";"Comp4",#N/A,FALSE,"Comps"}</definedName>
    <definedName name="wrn.Print._.Report." hidden="1">{"Comp1",#N/A,FALSE,"Comps";"Comp2",#N/A,FALSE,"Comps";"Comp3",#N/A,FALSE,"Comps";"Comp5",#N/A,FALSE,"Comps";"Comp4",#N/A,FALSE,"Comps"}</definedName>
    <definedName name="wrn.print._.standalone." localSheetId="18" hidden="1">{"standalone1",#N/A,FALSE,"DCFBase";"standalone2",#N/A,FALSE,"DCFBase"}</definedName>
    <definedName name="wrn.print._.standalone." hidden="1">{"standalone1",#N/A,FALSE,"DCFBase";"standalone2",#N/A,FALSE,"DCFBase"}</definedName>
    <definedName name="wrn.print._.summary._.sheets." localSheetId="18" hidden="1">{"summary1",#N/A,TRUE,"Comps";"summary2",#N/A,TRUE,"Comps";"summary3",#N/A,TRUE,"Comps"}</definedName>
    <definedName name="wrn.print._.summary._.sheets." hidden="1">{"summary1",#N/A,TRUE,"Comps";"summary2",#N/A,TRUE,"Comps";"summary3",#N/A,TRUE,"Comps"}</definedName>
    <definedName name="wrn.Print._.Titlepage._.Template." localSheetId="18" hidden="1">{#N/A,#N/A,FALSE,"Titlepage Template";#N/A,#N/A,FALSE,"Sheet2"}</definedName>
    <definedName name="wrn.Print._.Titlepage._.Template." hidden="1">{#N/A,#N/A,FALSE,"Titlepage Template";#N/A,#N/A,FALSE,"Sheet2"}</definedName>
    <definedName name="wrn.print.2" localSheetId="18" hidden="1">{"page1",#N/A,FALSE,"PF";"page2",#N/A,FALSE,"PF";"page3",#N/A,FALSE,"PF";"page4",#N/A,FALSE,"Bal_Sht"}</definedName>
    <definedName name="wrn.print.2" hidden="1">{"page1",#N/A,FALSE,"PF";"page2",#N/A,FALSE,"PF";"page3",#N/A,FALSE,"PF";"page4",#N/A,FALSE,"Bal_Sht"}</definedName>
    <definedName name="wrn.Print_model." localSheetId="18"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 localSheetId="18" hidden="1">{"page1",#N/A,FALSE,"PF";"page2",#N/A,FALSE,"PF";"page3",#N/A,FALSE,"PF";"page4",#N/A,FALSE,"Bal_Sht"}</definedName>
    <definedName name="wrn.PRINT1." hidden="1">{"page1",#N/A,FALSE,"PF";"page2",#N/A,FALSE,"PF";"page3",#N/A,FALSE,"PF";"page4",#N/A,FALSE,"Bal_Sht"}</definedName>
    <definedName name="wrn.PRINT12" localSheetId="18" hidden="1">{"page1",#N/A,FALSE,"PF";"page2",#N/A,FALSE,"PF";"page3",#N/A,FALSE,"PF";"page4",#N/A,FALSE,"Bal_Sht"}</definedName>
    <definedName name="wrn.PRINT12" hidden="1">{"page1",#N/A,FALSE,"PF";"page2",#N/A,FALSE,"PF";"page3",#N/A,FALSE,"PF";"page4",#N/A,FALSE,"Bal_Sht"}</definedName>
    <definedName name="wrn.Profit._.and._.Loss." localSheetId="18" hidden="1">{"Profit and Loss",#N/A,FALSE,"Model"}</definedName>
    <definedName name="wrn.Profit._.and._.Loss." hidden="1">{"Profit and Loss",#N/A,FALSE,"Model"}</definedName>
    <definedName name="wrn.PropertyInformation." localSheetId="18" hidden="1">{#N/A,#N/A,FALSE,"PropertyInfo"}</definedName>
    <definedName name="wrn.PropertyInformation." hidden="1">{#N/A,#N/A,FALSE,"PropertyInfo"}</definedName>
    <definedName name="wrn.PROSPETTI._.PROFORMA." localSheetId="18" hidden="1">{#N/A,#N/A,FALSE,"A3";#N/A,#N/A,FALSE,"AT2";#N/A,#N/A,FALSE,"PA2";#N/A,#N/A,FALSE,"GI2";#N/A,#N/A,FALSE,"EC2"}</definedName>
    <definedName name="wrn.PROSPETTI._.PROFORMA." hidden="1">{#N/A,#N/A,FALSE,"A3";#N/A,#N/A,FALSE,"AT2";#N/A,#N/A,FALSE,"PA2";#N/A,#N/A,FALSE,"GI2";#N/A,#N/A,FALSE,"EC2"}</definedName>
    <definedName name="wrn.public." localSheetId="18" hidden="1">{"Foreign_currency",#N/A,FALSE,"Public Market Values_Currency";"Public_values",#N/A,FALSE,"Public Market Values_Currency"}</definedName>
    <definedName name="wrn.public." hidden="1">{"Foreign_currency",#N/A,FALSE,"Public Market Values_Currency";"Public_values",#N/A,FALSE,"Public Market Values_Currency"}</definedName>
    <definedName name="wrn.Pulp." localSheetId="18" hidden="1">{"Pulp Production",#N/A,FALSE,"Pulp";"Pulp Earnings",#N/A,FALSE,"Pulp"}</definedName>
    <definedName name="wrn.Pulp." hidden="1">{"Pulp Production",#N/A,FALSE,"Pulp";"Pulp Earnings",#N/A,FALSE,"Pulp"}</definedName>
    <definedName name="wrn.PVFP._.Output." localSheetId="18" hidden="1">{#N/A,#N/A,TRUE,"Summary";#N/A,#N/A,TRUE,"IFA";#N/A,#N/A,TRUE,"AAN";#N/A,#N/A,TRUE,"ASLD";#N/A,#N/A,TRUE,"Key";#N/A,#N/A,TRUE,"Other"}</definedName>
    <definedName name="wrn.PVFP._.Output." hidden="1">{#N/A,#N/A,TRUE,"Summary";#N/A,#N/A,TRUE,"IFA";#N/A,#N/A,TRUE,"AAN";#N/A,#N/A,TRUE,"ASLD";#N/A,#N/A,TRUE,"Key";#N/A,#N/A,TRUE,"Other"}</definedName>
    <definedName name="wrn.quick." localSheetId="18"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ratios." localSheetId="18" hidden="1">{"ratios",#N/A,FALSE,"Summary Accounts"}</definedName>
    <definedName name="wrn.ratios." hidden="1">{"ratios",#N/A,FALSE,"Summary Accounts"}</definedName>
    <definedName name="wrn.Régression_client." localSheetId="18" hidden="1">{"reg_edition client",#N/A,FALSE,"Regressions"}</definedName>
    <definedName name="wrn.Régression_client." hidden="1">{"reg_edition client",#N/A,FALSE,"Regressions"}</definedName>
    <definedName name="wrn.Régression_travail." localSheetId="18" hidden="1">{"reg_travail",#N/A,FALSE,"Regressions"}</definedName>
    <definedName name="wrn.Régression_travail." hidden="1">{"reg_travail",#N/A,FALSE,"Regressions"}</definedName>
    <definedName name="wrn.régressions._.corrigées." localSheetId="18" hidden="1">{"regression corrigées",#N/A,FALSE,"Regressions"}</definedName>
    <definedName name="wrn.régressions._.corrigées." hidden="1">{"regression corrigées",#N/A,FALSE,"Regressions"}</definedName>
    <definedName name="wrn.report" localSheetId="18"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18"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_.1." localSheetId="18" hidden="1">{"lbo-1",#N/A,FALSE,"TEMPLATE";"lbo-2",#N/A,FALSE,"TEMPLATE";"lbo-3",#N/A,FALSE,"TEMPLATE";"lbo-4",#N/A,FALSE,"TEMPLATE";"lbo-5",#N/A,FALSE,"TEMPLATE"}</definedName>
    <definedName name="wrn.Report._.1." hidden="1">{"lbo-1",#N/A,FALSE,"TEMPLATE";"lbo-2",#N/A,FALSE,"TEMPLATE";"lbo-3",#N/A,FALSE,"TEMPLATE";"lbo-4",#N/A,FALSE,"TEMPLATE";"lbo-5",#N/A,FALSE,"TEMPLATE"}</definedName>
    <definedName name="wrn.Report1." localSheetId="18" hidden="1">{#N/A,#N/A,FALSE,"Operations";#N/A,#N/A,FALSE,"Financials"}</definedName>
    <definedName name="wrn.Report1." hidden="1">{#N/A,#N/A,FALSE,"Operations";#N/A,#N/A,FALSE,"Financials"}</definedName>
    <definedName name="wrn.Reporte._.1." localSheetId="18" hidden="1">{#N/A,#N/A,FALSE,"PRECIO FULL";#N/A,#N/A,FALSE,"LARA";#N/A,#N/A,FALSE,"CARACAS";#N/A,#N/A,FALSE,"DISBRACENTRO";#N/A,#N/A,FALSE,"ANDES";#N/A,#N/A,FALSE,"MAR CARIBE";#N/A,#N/A,FALSE,"RIO BEER";#N/A,#N/A,FALSE,"DISBRAH"}</definedName>
    <definedName name="wrn.Reporte._.1." hidden="1">{#N/A,#N/A,FALSE,"PRECIO FULL";#N/A,#N/A,FALSE,"LARA";#N/A,#N/A,FALSE,"CARACAS";#N/A,#N/A,FALSE,"DISBRACENTRO";#N/A,#N/A,FALSE,"ANDES";#N/A,#N/A,FALSE,"MAR CARIBE";#N/A,#N/A,FALSE,"RIO BEER";#N/A,#N/A,FALSE,"DISBRAH"}</definedName>
    <definedName name="wrn.Résultats_édition._.client." localSheetId="18" hidden="1">{"résultats_édition client",#N/A,FALSE,"Résultats"}</definedName>
    <definedName name="wrn.Résultats_édition._.client." hidden="1">{"résultats_édition client",#N/A,FALSE,"Résultats"}</definedName>
    <definedName name="wrn.Résultats_travail." localSheetId="18" hidden="1">{"res_travail",#N/A,FALSE,"Résultats"}</definedName>
    <definedName name="wrn.Résultats_travail." hidden="1">{"res_travail",#N/A,FALSE,"Résultats"}</definedName>
    <definedName name="wrn.RESUMEN." localSheetId="18" hidden="1">{"RESUMEN",#N/A,FALSE,"RESUMEN";"RESUMEN_MARG",#N/A,FALSE,"RESUMEN"}</definedName>
    <definedName name="wrn.RESUMEN." hidden="1">{"RESUMEN",#N/A,FALSE,"RESUMEN";"RESUMEN_MARG",#N/A,FALSE,"RESUMEN"}</definedName>
    <definedName name="wrn.RGD_BG_FC." localSheetId="18" hidden="1">{#N/A,#N/A,FALSE,"RGD$";#N/A,#N/A,FALSE,"BG$";#N/A,#N/A,FALSE,"FC$"}</definedName>
    <definedName name="wrn.RGD_BG_FC." hidden="1">{#N/A,#N/A,FALSE,"RGD$";#N/A,#N/A,FALSE,"BG$";#N/A,#N/A,FALSE,"FC$"}</definedName>
    <definedName name="wrn.Roberts._.variances." localSheetId="18" hidden="1">{"5304",#N/A,FALSE,"5304"}</definedName>
    <definedName name="wrn.Roberts._.variances." hidden="1">{"5304",#N/A,FALSE,"5304"}</definedName>
    <definedName name="wrn.Roddy." localSheetId="1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R._.book." localSheetId="18" hidden="1">{"DCF1",#N/A,TRUE,"CC";"DCF2",#N/A,TRUE,"CC";"DCF3",#N/A,TRUE,"CC";#N/A,#N/A,TRUE,"LBO Analysis";"CC_overview",#N/A,TRUE,"CC";"RR_summary",#N/A,TRUE,"RR";"Contribution",#N/A,TRUE,"Contribution CC-RR";"CPE_merger_plan",#N/A,TRUE,"CC Merger Plan (CP&amp;E)";#N/A,#N/A,TRUE,"Break-Up";#N/A,#N/A,TRUE,"CC Merger Plan"}</definedName>
    <definedName name="wrn.RR._.book." hidden="1">{"DCF1",#N/A,TRUE,"CC";"DCF2",#N/A,TRUE,"CC";"DCF3",#N/A,TRUE,"CC";#N/A,#N/A,TRUE,"LBO Analysis";"CC_overview",#N/A,TRUE,"CC";"RR_summary",#N/A,TRUE,"RR";"Contribution",#N/A,TRUE,"Contribution CC-RR";"CPE_merger_plan",#N/A,TRUE,"CC Merger Plan (CP&amp;E)";#N/A,#N/A,TRUE,"Break-Up";#N/A,#N/A,TRUE,"CC Merger Plan"}</definedName>
    <definedName name="wrn.Sales._.and._.LFL._.assumptions." localSheetId="18" hidden="1">{#N/A,#N/A,FALSE,"H1H2";"Sales by division",#N/A,FALSE,"H1H2";"LFL assumptions",#N/A,FALSE,"H1H2"}</definedName>
    <definedName name="wrn.Sales._.and._.LFL._.assumptions." hidden="1">{#N/A,#N/A,FALSE,"H1H2";"Sales by division",#N/A,FALSE,"H1H2";"LFL assumptions",#N/A,FALSE,"H1H2"}</definedName>
    <definedName name="wrn.SAMANDR." localSheetId="18" hidden="1">{#N/A,#N/A,FALSE,"94-95";"SAMANDR",#N/A,FALSE,"94-95"}</definedName>
    <definedName name="wrn.SAMANDR." hidden="1">{#N/A,#N/A,FALSE,"94-95";"SAMANDR",#N/A,FALSE,"94-95"}</definedName>
    <definedName name="wrn.sens." localSheetId="18" hidden="1">{"sens1\",#N/A,FALSE,"PF";"sens2",#N/A,FALSE,"PF";"sens3",#N/A,FALSE,"PF";"sens4",#N/A,FALSE,"PF"}</definedName>
    <definedName name="wrn.sens." hidden="1">{"sens1\",#N/A,FALSE,"PF";"sens2",#N/A,FALSE,"PF";"sens3",#N/A,FALSE,"PF";"sens4",#N/A,FALSE,"PF"}</definedName>
    <definedName name="wrn.sensitivity." localSheetId="18" hidden="1">{"sensitivity",#N/A,FALSE,"Sensitivity"}</definedName>
    <definedName name="wrn.sensitivity." hidden="1">{"sensitivity",#N/A,FALSE,"Sensitivity"}</definedName>
    <definedName name="wrn.sensitivity._.analyses." localSheetId="18" hidden="1">{"general",#N/A,FALSE,"Assumptions"}</definedName>
    <definedName name="wrn.sensitivity._.analyses." hidden="1">{"general",#N/A,FALSE,"Assumptions"}</definedName>
    <definedName name="wrn.Short._.Print." localSheetId="18" hidden="1">{#N/A,#N/A,FALSE,"Summary";#N/A,#N/A,FALSE,"Returns";#N/A,#N/A,FALSE,"Opening BS";#N/A,#N/A,FALSE,"EMO";#N/A,#N/A,FALSE,"BS";#N/A,#N/A,FALSE,"IS";#N/A,#N/A,FALSE,"Metalworking IS";#N/A,#N/A,FALSE,"CFS";#N/A,#N/A,FALSE,"Ratios"}</definedName>
    <definedName name="wrn.Short._.Print." hidden="1">{#N/A,#N/A,FALSE,"Summary";#N/A,#N/A,FALSE,"Returns";#N/A,#N/A,FALSE,"Opening BS";#N/A,#N/A,FALSE,"EMO";#N/A,#N/A,FALSE,"BS";#N/A,#N/A,FALSE,"IS";#N/A,#N/A,FALSE,"Metalworking IS";#N/A,#N/A,FALSE,"CFS";#N/A,#N/A,FALSE,"Ratios"}</definedName>
    <definedName name="wrn.SKSCS1." localSheetId="18"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lidell." localSheetId="18" hidden="1">{"Savings",#N/A,FALSE,"Slidell OP Surgery 090997";"OPS",#N/A,FALSE,"Slidell OP Surgery 090997"}</definedName>
    <definedName name="wrn.Slidell." hidden="1">{"Savings",#N/A,FALSE,"Slidell OP Surgery 090997";"OPS",#N/A,FALSE,"Slidell OP Surgery 090997"}</definedName>
    <definedName name="wrn.small." localSheetId="18" hidden="1">{#N/A,#N/A,FALSE,"Cover";#N/A,#N/A,FALSE,"Contents-Pg1";#N/A,#N/A,FALSE,"High-Com-pg2";#N/A,#N/A,FALSE,"1 Full";#N/A,#N/A,FALSE,"1chts";#N/A,#N/A,FALSE,"Table 2";#N/A,#N/A,FALSE,"3New Iss";#N/A,#N/A,FALSE,"4Money raised";#N/A,#N/A,FALSE,"5Aim";#N/A,#N/A,FALSE,"AiM charts";#N/A,#N/A,FALSE,"6FT Smll";#N/A,#N/A,FALSE,"11SEATS";#N/A,#N/A,FALSE,"12Notes"}</definedName>
    <definedName name="wrn.small." hidden="1">{#N/A,#N/A,FALSE,"Cover";#N/A,#N/A,FALSE,"Contents-Pg1";#N/A,#N/A,FALSE,"High-Com-pg2";#N/A,#N/A,FALSE,"1 Full";#N/A,#N/A,FALSE,"1chts";#N/A,#N/A,FALSE,"Table 2";#N/A,#N/A,FALSE,"3New Iss";#N/A,#N/A,FALSE,"4Money raised";#N/A,#N/A,FALSE,"5Aim";#N/A,#N/A,FALSE,"AiM charts";#N/A,#N/A,FALSE,"6FT Smll";#N/A,#N/A,FALSE,"11SEATS";#N/A,#N/A,FALSE,"12Notes"}</definedName>
    <definedName name="wrn.stand_alone." localSheetId="18" hidden="1">{#N/A,#N/A,FALSE,"CBE";#N/A,#N/A,FALSE,"SWK"}</definedName>
    <definedName name="wrn.stand_alone." hidden="1">{#N/A,#N/A,FALSE,"CBE";#N/A,#N/A,FALSE,"SWK"}</definedName>
    <definedName name="wrn.summary" localSheetId="18" hidden="1">{#N/A,#N/A,FALSE,"Summary";#N/A,#N/A,FALSE,"CF";#N/A,#N/A,FALSE,"P&amp;L";"summary",#N/A,FALSE,"Returns";#N/A,#N/A,FALSE,"BS";"summary",#N/A,FALSE,"Analysis";#N/A,#N/A,FALSE,"Assumptions"}</definedName>
    <definedName name="wrn.summary" hidden="1">{#N/A,#N/A,FALSE,"Summary";#N/A,#N/A,FALSE,"CF";#N/A,#N/A,FALSE,"P&amp;L";"summary",#N/A,FALSE,"Returns";#N/A,#N/A,FALSE,"BS";"summary",#N/A,FALSE,"Analysis";#N/A,#N/A,FALSE,"Assumptions"}</definedName>
    <definedName name="wrn.Summary." localSheetId="18" hidden="1">{#N/A,#N/A,FALSE,"Summary"}</definedName>
    <definedName name="wrn.Summary." hidden="1">{#N/A,#N/A,FALSE,"Summary"}</definedName>
    <definedName name="wrn.SummaryPgs." localSheetId="18"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surveillance." localSheetId="0" hidden="1">{#N/A,#N/A,FALSE,"DELQ";#N/A,#N/A,FALSE,"REO";#N/A,#N/A,FALSE,"WATCHDSC";#N/A,#N/A,FALSE,"2LOSSMOD";#N/A,#N/A,FALSE,"2LOSS";#N/A,#N/A,FALSE,"DSC";#N/A,#N/A,FALSE,"OPERAT";#N/A,#N/A,FALSE,"ADJUST";#N/A,#N/A,FALSE,"PAIDOFF";#N/A,#N/A,FALSE,"TENANT";#N/A,#N/A,FALSE,"LEASE EXPIRE"}</definedName>
    <definedName name="wrn.surveillance." localSheetId="1" hidden="1">{#N/A,#N/A,FALSE,"DELQ";#N/A,#N/A,FALSE,"REO";#N/A,#N/A,FALSE,"WATCHDSC";#N/A,#N/A,FALSE,"2LOSSMOD";#N/A,#N/A,FALSE,"2LOSS";#N/A,#N/A,FALSE,"DSC";#N/A,#N/A,FALSE,"OPERAT";#N/A,#N/A,FALSE,"ADJUST";#N/A,#N/A,FALSE,"PAIDOFF";#N/A,#N/A,FALSE,"TENANT";#N/A,#N/A,FALSE,"LEASE EXPIRE"}</definedName>
    <definedName name="wrn.surveillance." localSheetId="5" hidden="1">{#N/A,#N/A,FALSE,"DELQ";#N/A,#N/A,FALSE,"REO";#N/A,#N/A,FALSE,"WATCHDSC";#N/A,#N/A,FALSE,"2LOSSMOD";#N/A,#N/A,FALSE,"2LOSS";#N/A,#N/A,FALSE,"DSC";#N/A,#N/A,FALSE,"OPERAT";#N/A,#N/A,FALSE,"ADJUST";#N/A,#N/A,FALSE,"PAIDOFF";#N/A,#N/A,FALSE,"TENANT";#N/A,#N/A,FALSE,"LEASE EXPIRE"}</definedName>
    <definedName name="wrn.surveillance." localSheetId="6" hidden="1">{#N/A,#N/A,FALSE,"DELQ";#N/A,#N/A,FALSE,"REO";#N/A,#N/A,FALSE,"WATCHDSC";#N/A,#N/A,FALSE,"2LOSSMOD";#N/A,#N/A,FALSE,"2LOSS";#N/A,#N/A,FALSE,"DSC";#N/A,#N/A,FALSE,"OPERAT";#N/A,#N/A,FALSE,"ADJUST";#N/A,#N/A,FALSE,"PAIDOFF";#N/A,#N/A,FALSE,"TENANT";#N/A,#N/A,FALSE,"LEASE EXPIRE"}</definedName>
    <definedName name="wrn.surveillance." localSheetId="7" hidden="1">{#N/A,#N/A,FALSE,"DELQ";#N/A,#N/A,FALSE,"REO";#N/A,#N/A,FALSE,"WATCHDSC";#N/A,#N/A,FALSE,"2LOSSMOD";#N/A,#N/A,FALSE,"2LOSS";#N/A,#N/A,FALSE,"DSC";#N/A,#N/A,FALSE,"OPERAT";#N/A,#N/A,FALSE,"ADJUST";#N/A,#N/A,FALSE,"PAIDOFF";#N/A,#N/A,FALSE,"TENANT";#N/A,#N/A,FALSE,"LEASE EXPIRE"}</definedName>
    <definedName name="wrn.surveillance." localSheetId="8" hidden="1">{#N/A,#N/A,FALSE,"DELQ";#N/A,#N/A,FALSE,"REO";#N/A,#N/A,FALSE,"WATCHDSC";#N/A,#N/A,FALSE,"2LOSSMOD";#N/A,#N/A,FALSE,"2LOSS";#N/A,#N/A,FALSE,"DSC";#N/A,#N/A,FALSE,"OPERAT";#N/A,#N/A,FALSE,"ADJUST";#N/A,#N/A,FALSE,"PAIDOFF";#N/A,#N/A,FALSE,"TENANT";#N/A,#N/A,FALSE,"LEASE EXPIRE"}</definedName>
    <definedName name="wrn.surveillance." localSheetId="10" hidden="1">{#N/A,#N/A,FALSE,"DELQ";#N/A,#N/A,FALSE,"REO";#N/A,#N/A,FALSE,"WATCHDSC";#N/A,#N/A,FALSE,"2LOSSMOD";#N/A,#N/A,FALSE,"2LOSS";#N/A,#N/A,FALSE,"DSC";#N/A,#N/A,FALSE,"OPERAT";#N/A,#N/A,FALSE,"ADJUST";#N/A,#N/A,FALSE,"PAIDOFF";#N/A,#N/A,FALSE,"TENANT";#N/A,#N/A,FALSE,"LEASE EXPIRE"}</definedName>
    <definedName name="wrn.surveillance." localSheetId="12" hidden="1">{#N/A,#N/A,FALSE,"DELQ";#N/A,#N/A,FALSE,"REO";#N/A,#N/A,FALSE,"WATCHDSC";#N/A,#N/A,FALSE,"2LOSSMOD";#N/A,#N/A,FALSE,"2LOSS";#N/A,#N/A,FALSE,"DSC";#N/A,#N/A,FALSE,"OPERAT";#N/A,#N/A,FALSE,"ADJUST";#N/A,#N/A,FALSE,"PAIDOFF";#N/A,#N/A,FALSE,"TENANT";#N/A,#N/A,FALSE,"LEASE EXPIRE"}</definedName>
    <definedName name="wrn.surveillance." localSheetId="14" hidden="1">{#N/A,#N/A,FALSE,"DELQ";#N/A,#N/A,FALSE,"REO";#N/A,#N/A,FALSE,"WATCHDSC";#N/A,#N/A,FALSE,"2LOSSMOD";#N/A,#N/A,FALSE,"2LOSS";#N/A,#N/A,FALSE,"DSC";#N/A,#N/A,FALSE,"OPERAT";#N/A,#N/A,FALSE,"ADJUST";#N/A,#N/A,FALSE,"PAIDOFF";#N/A,#N/A,FALSE,"TENANT";#N/A,#N/A,FALSE,"LEASE EXPIRE"}</definedName>
    <definedName name="wrn.surveillance." localSheetId="16" hidden="1">{#N/A,#N/A,FALSE,"DELQ";#N/A,#N/A,FALSE,"REO";#N/A,#N/A,FALSE,"WATCHDSC";#N/A,#N/A,FALSE,"2LOSSMOD";#N/A,#N/A,FALSE,"2LOSS";#N/A,#N/A,FALSE,"DSC";#N/A,#N/A,FALSE,"OPERAT";#N/A,#N/A,FALSE,"ADJUST";#N/A,#N/A,FALSE,"PAIDOFF";#N/A,#N/A,FALSE,"TENANT";#N/A,#N/A,FALSE,"LEASE EXPIRE"}</definedName>
    <definedName name="wrn.surveillance." localSheetId="18" hidden="1">{#N/A,#N/A,FALSE,"DELQ";#N/A,#N/A,FALSE,"REO";#N/A,#N/A,FALSE,"WATCHDSC";#N/A,#N/A,FALSE,"2LOSSMOD";#N/A,#N/A,FALSE,"2LOSS";#N/A,#N/A,FALSE,"DSC";#N/A,#N/A,FALSE,"OPERAT";#N/A,#N/A,FALSE,"ADJUST";#N/A,#N/A,FALSE,"PAIDOFF";#N/A,#N/A,FALSE,"TENANT";#N/A,#N/A,FALSE,"LEASE EXPIRE"}</definedName>
    <definedName name="wrn.surveillance." localSheetId="38" hidden="1">{#N/A,#N/A,FALSE,"DELQ";#N/A,#N/A,FALSE,"REO";#N/A,#N/A,FALSE,"WATCHDSC";#N/A,#N/A,FALSE,"2LOSSMOD";#N/A,#N/A,FALSE,"2LOSS";#N/A,#N/A,FALSE,"DSC";#N/A,#N/A,FALSE,"OPERAT";#N/A,#N/A,FALSE,"ADJUST";#N/A,#N/A,FALSE,"PAIDOFF";#N/A,#N/A,FALSE,"TENANT";#N/A,#N/A,FALSE,"LEASE EXPIRE"}</definedName>
    <definedName name="wrn.surveillance." localSheetId="39" hidden="1">{#N/A,#N/A,FALSE,"DELQ";#N/A,#N/A,FALSE,"REO";#N/A,#N/A,FALSE,"WATCHDSC";#N/A,#N/A,FALSE,"2LOSSMOD";#N/A,#N/A,FALSE,"2LOSS";#N/A,#N/A,FALSE,"DSC";#N/A,#N/A,FALSE,"OPERAT";#N/A,#N/A,FALSE,"ADJUST";#N/A,#N/A,FALSE,"PAIDOFF";#N/A,#N/A,FALSE,"TENANT";#N/A,#N/A,FALSE,"LEASE EXPIRE"}</definedName>
    <definedName name="wrn.surveillance." localSheetId="20" hidden="1">{#N/A,#N/A,FALSE,"DELQ";#N/A,#N/A,FALSE,"REO";#N/A,#N/A,FALSE,"WATCHDSC";#N/A,#N/A,FALSE,"2LOSSMOD";#N/A,#N/A,FALSE,"2LOSS";#N/A,#N/A,FALSE,"DSC";#N/A,#N/A,FALSE,"OPERAT";#N/A,#N/A,FALSE,"ADJUST";#N/A,#N/A,FALSE,"PAIDOFF";#N/A,#N/A,FALSE,"TENANT";#N/A,#N/A,FALSE,"LEASE EXPIRE"}</definedName>
    <definedName name="wrn.surveillance." localSheetId="48" hidden="1">{#N/A,#N/A,FALSE,"DELQ";#N/A,#N/A,FALSE,"REO";#N/A,#N/A,FALSE,"WATCHDSC";#N/A,#N/A,FALSE,"2LOSSMOD";#N/A,#N/A,FALSE,"2LOSS";#N/A,#N/A,FALSE,"DSC";#N/A,#N/A,FALSE,"OPERAT";#N/A,#N/A,FALSE,"ADJUST";#N/A,#N/A,FALSE,"PAIDOFF";#N/A,#N/A,FALSE,"TENANT";#N/A,#N/A,FALSE,"LEASE EXPIRE"}</definedName>
    <definedName name="wrn.surveillance." hidden="1">{#N/A,#N/A,FALSE,"DELQ";#N/A,#N/A,FALSE,"REO";#N/A,#N/A,FALSE,"WATCHDSC";#N/A,#N/A,FALSE,"2LOSSMOD";#N/A,#N/A,FALSE,"2LOSS";#N/A,#N/A,FALSE,"DSC";#N/A,#N/A,FALSE,"OPERAT";#N/A,#N/A,FALSE,"ADJUST";#N/A,#N/A,FALSE,"PAIDOFF";#N/A,#N/A,FALSE,"TENANT";#N/A,#N/A,FALSE,"LEASE EXPIRE"}</definedName>
    <definedName name="wrn.Tabla._.PL." localSheetId="18" hidden="1">{#N/A,#N/A,FALSE,"P.L.Full";#N/A,#N/A,FALSE,"P.L.Desc."}</definedName>
    <definedName name="wrn.Tabla._.PL." hidden="1">{#N/A,#N/A,FALSE,"P.L.Full";#N/A,#N/A,FALSE,"P.L.Desc."}</definedName>
    <definedName name="wrn.TARGET._.DCF." localSheetId="18"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RGET._DCF2." localSheetId="18" hidden="1">{"targetdcf",#N/A,FALSE,"Merger consequences";"TARGETASSU",#N/A,FALSE,"Merger consequences";"TERMINAL VALUE",#N/A,FALSE,"Merger consequences"}</definedName>
    <definedName name="wrn.TARGET._DCF2." hidden="1">{"targetdcf",#N/A,FALSE,"Merger consequences";"TARGETASSU",#N/A,FALSE,"Merger consequences";"TERMINAL VALUE",#N/A,FALSE,"Merger consequences"}</definedName>
    <definedName name="wrn.Tariff._.Analysis." localSheetId="18"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18"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xes." localSheetId="18" hidden="1">{"Def Tax Long",#N/A,TRUE,"Financials";"Def Tax Short",#N/A,TRUE,"Financials";"Cons Tax Sched",#N/A,TRUE,"Financials"}</definedName>
    <definedName name="wrn.Taxes." hidden="1">{"Def Tax Long",#N/A,TRUE,"Financials";"Def Tax Short",#N/A,TRUE,"Financials";"Cons Tax Sched",#N/A,TRUE,"Financials"}</definedName>
    <definedName name="wrn.Tekstil." localSheetId="18" hidden="1">{"Tekstil",#N/A,FALSE,"9511kar(TL)"}</definedName>
    <definedName name="wrn.Tekstil." hidden="1">{"Tekstil",#N/A,FALSE,"9511kar(TL)"}</definedName>
    <definedName name="wrn.Tekstil._.dolar." localSheetId="18" hidden="1">{"Tekstil dolar",#N/A,FALSE,"9511kar($)"}</definedName>
    <definedName name="wrn.Tekstil._.dolar." hidden="1">{"Tekstil dolar",#N/A,FALSE,"9511kar($)"}</definedName>
    <definedName name="wrn.test." localSheetId="18" hidden="1">{"test2",#N/A,TRUE,"Prices"}</definedName>
    <definedName name="wrn.test." hidden="1">{"test2",#N/A,TRUE,"Prices"}</definedName>
    <definedName name="wrn.Thomas_Case." localSheetId="18" hidden="1">{#N/A,#N/A,TRUE,"Thomas Case";#N/A,#N/A,TRUE,"Corporate Overhead";#N/A,#N/A,TRUE,"Arizona";#N/A,#N/A,TRUE,"Cal";#N/A,#N/A,TRUE,"Illinois";#N/A,#N/A,TRUE,"Indiana";#N/A,#N/A,TRUE,"Ohio";#N/A,#N/A,TRUE,"Pennsylvania";#N/A,#N/A,TRUE,"Growth";#N/A,#N/A,TRUE,"Anthem";#N/A,#N/A,TRUE,"Pipeline"}</definedName>
    <definedName name="wrn.Thomas_Case." hidden="1">{#N/A,#N/A,TRUE,"Thomas Case";#N/A,#N/A,TRUE,"Corporate Overhead";#N/A,#N/A,TRUE,"Arizona";#N/A,#N/A,TRUE,"Cal";#N/A,#N/A,TRUE,"Illinois";#N/A,#N/A,TRUE,"Indiana";#N/A,#N/A,TRUE,"Ohio";#N/A,#N/A,TRUE,"Pennsylvania";#N/A,#N/A,TRUE,"Growth";#N/A,#N/A,TRUE,"Anthem";#N/A,#N/A,TRUE,"Pipeline"}</definedName>
    <definedName name="wrn.Ticaret._.ve._.turizm." localSheetId="18" hidden="1">{"Ticaret ve turizm",#N/A,FALSE,"9511kar(TL)"}</definedName>
    <definedName name="wrn.Ticaret._.ve._.turizm." hidden="1">{"Ticaret ve turizm",#N/A,FALSE,"9511kar(TL)"}</definedName>
    <definedName name="wrn.Ticaret._.ve._.turizm._.dolar." localSheetId="18" hidden="1">{"Ticaret ve turizm dolar",#N/A,FALSE,"9511kar($)"}</definedName>
    <definedName name="wrn.Ticaret._.ve._.turizm._.dolar." hidden="1">{"Ticaret ve turizm dolar",#N/A,FALSE,"9511kar($)"}</definedName>
    <definedName name="wrn.Todas._.las._.tablas." localSheetId="18" hidden="1">{#N/A,#N/A,FALSE,"Resumen";#N/A,#N/A,FALSE,"Full";#N/A,"Carabeer",FALSE,"Dscto.";#N/A,"Disbracentro",FALSE,"Dscto.";#N/A,"Andes",FALSE,"Dscto.";#N/A,"Mar Caribe",FALSE,"Dscto.";#N/A,"Río Beer",FALSE,"Dscto.";#N/A,#N/A,FALSE,"P.L.Full";#N/A,#N/A,FALSE,"P.L.Desc."}</definedName>
    <definedName name="wrn.Todas._.las._.tablas." hidden="1">{#N/A,#N/A,FALSE,"Resumen";#N/A,#N/A,FALSE,"Full";#N/A,"Carabeer",FALSE,"Dscto.";#N/A,"Disbracentro",FALSE,"Dscto.";#N/A,"Andes",FALSE,"Dscto.";#N/A,"Mar Caribe",FALSE,"Dscto.";#N/A,"Río Beer",FALSE,"Dscto.";#N/A,#N/A,FALSE,"P.L.Full";#N/A,#N/A,FALSE,"P.L.Desc."}</definedName>
    <definedName name="wrn.Tofaş." localSheetId="18" hidden="1">{"Tofaş",#N/A,FALSE,"9511kar(TL)"}</definedName>
    <definedName name="wrn.Tofaş." hidden="1">{"Tofaş",#N/A,FALSE,"9511kar(TL)"}</definedName>
    <definedName name="wrn.Tofaşdolar." localSheetId="18" hidden="1">{"Tofaşdolar",#N/A,FALSE,"9511kar($)"}</definedName>
    <definedName name="wrn.Tofaşdolar." hidden="1">{"Tofaşdolar",#N/A,FALSE,"9511kar($)"}</definedName>
    <definedName name="wrn.Total._.Pack." localSheetId="18"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ack."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comp." localSheetId="18" hidden="1">{"comp1",#N/A,FALSE,"COMPS";"footnotes",#N/A,FALSE,"COMPS"}</definedName>
    <definedName name="wrn.totalcomp." hidden="1">{"comp1",#N/A,FALSE,"COMPS";"footnotes",#N/A,FALSE,"COMPS"}</definedName>
    <definedName name="wrn.Touro." localSheetId="18" hidden="1">{"Savings",#N/A,FALSE,"Touro OP Surgery 090997";"OPS",#N/A,FALSE,"Touro OP Surgery 090997"}</definedName>
    <definedName name="wrn.Touro." hidden="1">{"Savings",#N/A,FALSE,"Touro OP Surgery 090997";"OPS",#N/A,FALSE,"Touro OP Surgery 090997"}</definedName>
    <definedName name="wrn.trans._.sum." localSheetId="18" hidden="1">{"trans assumptions",#N/A,FALSE,"Merger";"trans accretion",#N/A,FALSE,"Merger"}</definedName>
    <definedName name="wrn.trans._.sum." hidden="1">{"trans assumptions",#N/A,FALSE,"Merger";"trans accretion",#N/A,FALSE,"Merger"}</definedName>
    <definedName name="wrn.Tüketim." localSheetId="18" hidden="1">{"Tüketim",#N/A,FALSE,"9511kar(TL)"}</definedName>
    <definedName name="wrn.Tüketim." hidden="1">{"Tüketim",#N/A,FALSE,"9511kar(TL)"}</definedName>
    <definedName name="wrn.Tüketim._.dolar." localSheetId="18" hidden="1">{"Tüketim dolar",#N/A,FALSE,"9511kar($)"}</definedName>
    <definedName name="wrn.Tüketim._.dolar." hidden="1">{"Tüketim dolar",#N/A,FALSE,"9511kar($)"}</definedName>
    <definedName name="wrn.Tweety." localSheetId="18" hidden="1">{#N/A,#N/A,FALSE,"A&amp;E";#N/A,#N/A,FALSE,"HighTop";#N/A,#N/A,FALSE,"JG";#N/A,#N/A,FALSE,"RI";#N/A,#N/A,FALSE,"woHT";#N/A,#N/A,FALSE,"woHT&amp;JG"}</definedName>
    <definedName name="wrn.Tweety." hidden="1">{#N/A,#N/A,FALSE,"A&amp;E";#N/A,#N/A,FALSE,"HighTop";#N/A,#N/A,FALSE,"JG";#N/A,#N/A,FALSE,"RI";#N/A,#N/A,FALSE,"woHT";#N/A,#N/A,FALSE,"woHT&amp;JG"}</definedName>
    <definedName name="wrn.UHCO._.Statutory._.Results." localSheetId="18" hidden="1">{#N/A,#N/A,FALSE,"UHCO Statutory Info ----&gt;";#N/A,#N/A,FALSE,"UHCO Source_Use";#N/A,#N/A,FALSE,"UHCO_Debt Paydown";#N/A,#N/A,FALSE,"Union Bankers";#N/A,#N/A,FALSE,"Penn Life";#N/A,#N/A,FALSE,"Constitution"}</definedName>
    <definedName name="wrn.UHCO._.Statutory._.Results." hidden="1">{#N/A,#N/A,FALSE,"UHCO Statutory Info ----&gt;";#N/A,#N/A,FALSE,"UHCO Source_Use";#N/A,#N/A,FALSE,"UHCO_Debt Paydown";#N/A,#N/A,FALSE,"Union Bankers";#N/A,#N/A,FALSE,"Penn Life";#N/A,#N/A,FALSE,"Constitution"}</definedName>
    <definedName name="wrn.UK._.Retail._.PLs." localSheetId="18" hidden="1">{"Clothing PL",#N/A,FALSE,"H1H2";"Food PL",#N/A,FALSE,"H1H2";"Group PL",#N/A,FALSE,"H1H2";"Home Furnishings PL",#N/A,FALSE,"H1H2"}</definedName>
    <definedName name="wrn.UK._.Retail._.PLs." hidden="1">{"Clothing PL",#N/A,FALSE,"H1H2";"Food PL",#N/A,FALSE,"H1H2";"Group PL",#N/A,FALSE,"H1H2";"Home Furnishings PL",#N/A,FALSE,"H1H2"}</definedName>
    <definedName name="wrn.Universe." localSheetId="18" hidden="1">{"View_6",#N/A,FALSE,"Mix-Int-R&amp;D";"View_4",#N/A,FALSE,"Margins";"View_5",#N/A,FALSE,"Ratios";"View_3",#N/A,FALSE,"Mix";"View_2",#N/A,FALSE,"FV-EBITDA";"View_1",#N/A,FALSE,"EPS"}</definedName>
    <definedName name="wrn.Universe." hidden="1">{"View_6",#N/A,FALSE,"Mix-Int-R&amp;D";"View_4",#N/A,FALSE,"Margins";"View_5",#N/A,FALSE,"Ratios";"View_3",#N/A,FALSE,"Mix";"View_2",#N/A,FALSE,"FV-EBITDA";"View_1",#N/A,FALSE,"EPS"}</definedName>
    <definedName name="wrn.up." localSheetId="18" hidden="1">{"up stand alones",#N/A,FALSE,"Acquiror"}</definedName>
    <definedName name="wrn.up." hidden="1">{"up stand alones",#N/A,FALSE,"Acquiror"}</definedName>
    <definedName name="wrn.Upper._.Case."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localSheetId="18" hidden="1">{"histincome",#N/A,FALSE,"hyfins";"closing balance",#N/A,FALSE,"hyfins"}</definedName>
    <definedName name="wrn.upstairs." hidden="1">{"histincome",#N/A,FALSE,"hyfins";"closing balance",#N/A,FALSE,"hyfins"}</definedName>
    <definedName name="wrn.UTL._.Position." localSheetId="18" hidden="1">{"UTL effect",#N/A,FALSE,"Sensitivity"}</definedName>
    <definedName name="wrn.UTL._.Position." hidden="1">{"UTL effect",#N/A,FALSE,"Sensitivity"}</definedName>
    <definedName name="wrn.values" localSheetId="18" hidden="1">{"gs_bsif",#N/A,FALSE,"Values";"gs_rdcp",#N/A,FALSE,"Values";"SSF",#N/A,FALSE,"Values";"total",#N/A,FALSE,"Values"}</definedName>
    <definedName name="wrn.values" hidden="1">{"gs_bsif",#N/A,FALSE,"Values";"gs_rdcp",#N/A,FALSE,"Values";"SSF",#N/A,FALSE,"Values";"total",#N/A,FALSE,"Values"}</definedName>
    <definedName name="wrn.values." localSheetId="18" hidden="1">{"gs_bsif",#N/A,FALSE,"Values";"gs_rdcp",#N/A,FALSE,"Values";"SSF",#N/A,FALSE,"Values";"total",#N/A,FALSE,"Values"}</definedName>
    <definedName name="wrn.values." hidden="1">{"gs_bsif",#N/A,FALSE,"Values";"gs_rdcp",#N/A,FALSE,"Values";"SSF",#N/A,FALSE,"Values";"total",#N/A,FALSE,"Values"}</definedName>
    <definedName name="wrn.Yan._.sanayi." localSheetId="18" hidden="1">{"Yan sanayi",#N/A,FALSE,"9511kar(TL)"}</definedName>
    <definedName name="wrn.Yan._.sanayi." hidden="1">{"Yan sanayi",#N/A,FALSE,"9511kar(TL)"}</definedName>
    <definedName name="wrn.Yansanayidolar." localSheetId="18" hidden="1">{"Yansanayidolar",#N/A,FALSE,"9511kar($)"}</definedName>
    <definedName name="wrn.Yansanayidolar." hidden="1">{"Yansanayidolar",#N/A,FALSE,"9511kar($)"}</definedName>
    <definedName name="wrn.Детальный._.отчет." localSheetId="18" hidden="1">{#N/A,#N/A,FALSE,"Sheet1"}</definedName>
    <definedName name="wrn.Детальный._.отчет." hidden="1">{#N/A,#N/A,FALSE,"Sheet1"}</definedName>
    <definedName name="wrn1.aug" localSheetId="18" hidden="1">{"det (May)",#N/A,FALSE,"June";"sum (MAY YTD)",#N/A,FALSE,"June YTD"}</definedName>
    <definedName name="wrn1.aug" hidden="1">{"det (May)",#N/A,FALSE,"June";"sum (MAY YTD)",#N/A,FALSE,"June YTD"}</definedName>
    <definedName name="wrn1.augtyd" localSheetId="18" hidden="1">{"det (May)",#N/A,FALSE,"June";"sum (MAY YTD)",#N/A,FALSE,"June YTD"}</definedName>
    <definedName name="wrn1.augtyd" hidden="1">{"det (May)",#N/A,FALSE,"June";"sum (MAY YTD)",#N/A,FALSE,"June YTD"}</definedName>
    <definedName name="wrn1.augyt" localSheetId="18" hidden="1">{"det (May)",#N/A,FALSE,"June";"sum (MAY YTD)",#N/A,FALSE,"June YTD"}</definedName>
    <definedName name="wrn1.augyt" hidden="1">{"det (May)",#N/A,FALSE,"June";"sum (MAY YTD)",#N/A,FALSE,"June YTD"}</definedName>
    <definedName name="wrn1.brol"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18" hidden="1">{"det (May)",#N/A,FALSE,"June";"sum (MAY YTD)",#N/A,FALSE,"June YTD"}</definedName>
    <definedName name="wrn1.june" hidden="1">{"det (May)",#N/A,FALSE,"June";"sum (MAY YTD)",#N/A,FALSE,"June YTD"}</definedName>
    <definedName name="wrn1.Roddy" localSheetId="1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1.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2.brol"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Document" localSheetId="18" hidden="1">{"consolidated",#N/A,FALSE,"Sheet1";"cms",#N/A,FALSE,"Sheet1";"fse",#N/A,FALSE,"Sheet1"}</definedName>
    <definedName name="WRN2.Document" hidden="1">{"consolidated",#N/A,FALSE,"Sheet1";"cms",#N/A,FALSE,"Sheet1";"fse",#N/A,FALSE,"Sheet1"}</definedName>
    <definedName name="wrn2.Handout" localSheetId="18" hidden="1">{#N/A,#N/A,FALSE,"Output";#N/A,#N/A,FALSE,"Cover Sheet";#N/A,#N/A,FALSE,"Current Mkt. Projections"}</definedName>
    <definedName name="wrn2.Handout" hidden="1">{#N/A,#N/A,FALSE,"Output";#N/A,#N/A,FALSE,"Cover Sheet";#N/A,#N/A,FALSE,"Current Mkt. Projections"}</definedName>
    <definedName name="wrn2.june" localSheetId="18" hidden="1">{"det (May)",#N/A,FALSE,"June";"sum (MAY YTD)",#N/A,FALSE,"June YTD"}</definedName>
    <definedName name="wrn2.june" hidden="1">{"det (May)",#N/A,FALSE,"June";"sum (MAY YTD)",#N/A,FALSE,"June YTD"}</definedName>
    <definedName name="wrnfy97" localSheetId="18" hidden="1">{#N/A,#N/A,FALSE,"FY97";#N/A,#N/A,FALSE,"FY98";#N/A,#N/A,FALSE,"FY99";#N/A,#N/A,FALSE,"FY00";#N/A,#N/A,FALSE,"FY01"}</definedName>
    <definedName name="wrnfy97" hidden="1">{#N/A,#N/A,FALSE,"FY97";#N/A,#N/A,FALSE,"FY98";#N/A,#N/A,FALSE,"FY99";#N/A,#N/A,FALSE,"FY00";#N/A,#N/A,FALSE,"FY01"}</definedName>
    <definedName name="wrnn.Roddy" localSheetId="1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t" localSheetId="18" hidden="1">{#N/A,#N/A,FALSE,"FY97";#N/A,#N/A,FALSE,"FY98";#N/A,#N/A,FALSE,"FY99";#N/A,#N/A,FALSE,"FY00";#N/A,#N/A,FALSE,"FY01"}</definedName>
    <definedName name="wt" hidden="1">{#N/A,#N/A,FALSE,"FY97";#N/A,#N/A,FALSE,"FY98";#N/A,#N/A,FALSE,"FY99";#N/A,#N/A,FALSE,"FY00";#N/A,#N/A,FALSE,"FY01"}</definedName>
    <definedName name="wvu.inputs._.raw._.data."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18" hidden="1">{"subs",#N/A,FALSE,"database ";"proportional",#N/A,FALSE,"database "}</definedName>
    <definedName name="ww" hidden="1">{"subs",#N/A,FALSE,"database ";"proportional",#N/A,FALSE,"database "}</definedName>
    <definedName name="www" localSheetId="18" hidden="1">{#N/A,#N/A,FALSE,"ORIX CSC"}</definedName>
    <definedName name="www" hidden="1">{#N/A,#N/A,FALSE,"ORIX CSC"}</definedName>
    <definedName name="wwwww"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WWW"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WWWWWWWW" hidden="1">{#N/A,#N/A,FALSE,"Kümülatif Gelir Tablosu";#N/A,#N/A,FALSE,"Aylık Gelir Tablosu";#N/A,#N/A,FALSE,"Karş.Kümülatif Gelir Tab";#N/A,#N/A,FALSE,"Karş. Aylık Gelir Tab";#N/A,#N/A,FALSE,"Bilanço";#N/A,#N/A,FALSE,"Karşılaştırmalı Bilanço";#N/A,#N/A,FALSE,"Raşyo 1";#N/A,#N/A,FALSE,"Karşılaştırmalı Raşyolar"}</definedName>
    <definedName name="x" localSheetId="18" hidden="1">{#N/A,#N/A,FALSE,"A&amp;E";#N/A,#N/A,FALSE,"HighTop";#N/A,#N/A,FALSE,"JG";#N/A,#N/A,FALSE,"RI";#N/A,#N/A,FALSE,"woHT";#N/A,#N/A,FALSE,"woHT&amp;JG"}</definedName>
    <definedName name="x" localSheetId="38">'AMORT. PROFILE 0% CPR'!x</definedName>
    <definedName name="x" localSheetId="39">'AMORT. PROFILE 8% CPR (SG)'!x</definedName>
    <definedName name="x" hidden="1">{#N/A,#N/A,FALSE,"A&amp;E";#N/A,#N/A,FALSE,"HighTop";#N/A,#N/A,FALSE,"JG";#N/A,#N/A,FALSE,"RI";#N/A,#N/A,FALSE,"woHT";#N/A,#N/A,FALSE,"woHT&amp;JG"}</definedName>
    <definedName name="xbcbekdhehz" hidden="1">#REF!</definedName>
    <definedName name="xrm" localSheetId="18" hidden="1">{"vue1",#N/A,FALSE,"synthese";"vue2",#N/A,FALSE,"synthese"}</definedName>
    <definedName name="xrm" hidden="1">{"vue1",#N/A,FALSE,"synthese";"vue2",#N/A,FALSE,"synthese"}</definedName>
    <definedName name="x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xs" hidden="1">{#N/A,#N/A,FALSE,"Group_Results";#N/A,#N/A,FALSE,"Basis";#N/A,#N/A,FALSE,"Total_Results";#N/A,#N/A,FALSE,"IFA_Results";#N/A,#N/A,FALSE,"Adviser_Results";#N/A,#N/A,FALSE,"ASLD_Results";#N/A,#N/A,FALSE,"Key_Results";#N/A,#N/A,FALSE,"SLI_Results";#N/A,#N/A,FALSE,"Partner_Results";#N/A,#N/A,FALSE,"Other_Results";#N/A,#N/A,FALSE,"Product_Results"}</definedName>
    <definedName name="xxx" localSheetId="18"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 localSheetId="38">'AMORT. PROFILE 0% CPR'!xxx</definedName>
    <definedName name="xxx" localSheetId="39">'AMORT. PROFILE 8% CPR (SG)'!xxx</definedName>
    <definedName name="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 localSheetId="18" hidden="1">{"det (May)",#N/A,FALSE,"June";"sum (MAY YTD)",#N/A,FALSE,"June YTD"}</definedName>
    <definedName name="xxxx" hidden="1">{"det (May)",#N/A,FALSE,"June";"sum (MAY YTD)",#N/A,FALSE,"June YTD"}</definedName>
    <definedName name="xxxxx" localSheetId="18" hidden="1">{"10yp capex",#N/A,FALSE,"Celtel alternative 6"}</definedName>
    <definedName name="xxxxx" localSheetId="38">'AMORT. PROFILE 0% CPR'!xxxxx</definedName>
    <definedName name="xxxxx" localSheetId="39">'AMORT. PROFILE 8% CPR (SG)'!xxxxx</definedName>
    <definedName name="xxxxx" hidden="1">{"10yp capex",#N/A,FALSE,"Celtel alternative 6"}</definedName>
    <definedName name="xxxxxx" localSheetId="18" hidden="1">{"10yp graphs",#N/A,FALSE,"Market Data"}</definedName>
    <definedName name="xxxxxx" hidden="1">{"10yp graphs",#N/A,FALSE,"Market Data"}</definedName>
    <definedName name="xxxxxxxxxx" localSheetId="18"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xxx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yz" localSheetId="18" hidden="1">{#N/A,#N/A,FALSE,"Cover";#N/A,#N/A,FALSE,"Contents-Pg1";#N/A,#N/A,FALSE,"High-Com-pg2";#N/A,#N/A,FALSE,"1 Full";#N/A,#N/A,FALSE,"1chts";#N/A,#N/A,FALSE,"Table 2";#N/A,#N/A,FALSE,"3New Iss";#N/A,#N/A,FALSE,"4Money raised";#N/A,#N/A,FALSE,"5Aim";#N/A,#N/A,FALSE,"AiM charts";#N/A,#N/A,FALSE,"6FT Smll";#N/A,#N/A,FALSE,"11SEATS";#N/A,#N/A,FALSE,"12Notes"}</definedName>
    <definedName name="xyz" hidden="1">{#N/A,#N/A,FALSE,"Cover";#N/A,#N/A,FALSE,"Contents-Pg1";#N/A,#N/A,FALSE,"High-Com-pg2";#N/A,#N/A,FALSE,"1 Full";#N/A,#N/A,FALSE,"1chts";#N/A,#N/A,FALSE,"Table 2";#N/A,#N/A,FALSE,"3New Iss";#N/A,#N/A,FALSE,"4Money raised";#N/A,#N/A,FALSE,"5Aim";#N/A,#N/A,FALSE,"AiM charts";#N/A,#N/A,FALSE,"6FT Smll";#N/A,#N/A,FALSE,"11SEATS";#N/A,#N/A,FALSE,"12Notes"}</definedName>
    <definedName name="yeni2" localSheetId="18" hidden="1">{#N/A,#N/A,FALSE,"Aging Summary";#N/A,#N/A,FALSE,"Ratio Analysis";#N/A,#N/A,FALSE,"Test 120 Day Accts";#N/A,#N/A,FALSE,"Tickmarks"}</definedName>
    <definedName name="yeni2" hidden="1">{#N/A,#N/A,FALSE,"Aging Summary";#N/A,#N/A,FALSE,"Ratio Analysis";#N/A,#N/A,FALSE,"Test 120 Day Accts";#N/A,#N/A,FALSE,"Tickmarks"}</definedName>
    <definedName name="yrey" localSheetId="18" hidden="1">{"up stand alones",#N/A,FALSE,"Acquiror"}</definedName>
    <definedName name="yrey" hidden="1">{"up stand alones",#N/A,FALSE,"Acquiror"}</definedName>
    <definedName name="yrtrt" localSheetId="18" hidden="1">{"NA Is w Ratios",#N/A,FALSE,"North America";"PF CFlow NA",#N/A,FALSE,"North America";"NA DCF Matrix",#N/A,FALSE,"North America"}</definedName>
    <definedName name="yrtrt" hidden="1">{"NA Is w Ratios",#N/A,FALSE,"North America";"PF CFlow NA",#N/A,FALSE,"North America";"NA DCF Matrix",#N/A,FALSE,"North America"}</definedName>
    <definedName name="YT" localSheetId="18" hidden="1">{"NA Is w Ratios",#N/A,FALSE,"North America";"PF CFlow NA",#N/A,FALSE,"North America";"NA DCF Matrix",#N/A,FALSE,"North America"}</definedName>
    <definedName name="YT" hidden="1">{"NA Is w Ratios",#N/A,FALSE,"North America";"PF CFlow NA",#N/A,FALSE,"North America";"NA DCF Matrix",#N/A,FALSE,"North America"}</definedName>
    <definedName name="yukyu" localSheetId="0" hidden="1">#REF!</definedName>
    <definedName name="yukyu" localSheetId="1" hidden="1">#REF!</definedName>
    <definedName name="yukyu" localSheetId="10" hidden="1">#REF!</definedName>
    <definedName name="yukyu" localSheetId="12" hidden="1">#REF!</definedName>
    <definedName name="yukyu" localSheetId="14" hidden="1">#REF!</definedName>
    <definedName name="yukyu" localSheetId="16" hidden="1">#REF!</definedName>
    <definedName name="yukyu" localSheetId="18" hidden="1">#REF!</definedName>
    <definedName name="yukyu" localSheetId="38" hidden="1">#REF!</definedName>
    <definedName name="yukyu" localSheetId="39" hidden="1">#REF!</definedName>
    <definedName name="yukyu" localSheetId="20" hidden="1">#REF!</definedName>
    <definedName name="yukyu" localSheetId="48" hidden="1">#REF!</definedName>
    <definedName name="yukyu" hidden="1">#REF!</definedName>
    <definedName name="yurt"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r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uuuuuu" localSheetId="18" hidden="1">{"ratios",#N/A,FALSE,"Summary Accounts"}</definedName>
    <definedName name="yuuuuuuu" hidden="1">{"ratios",#N/A,FALSE,"Summary Accounts"}</definedName>
    <definedName name="yy" localSheetId="18" hidden="1">{"Eur Base Top",#N/A,FALSE,"Europe Base";"Eur Base Bottom",#N/A,FALSE,"Europe Base"}</definedName>
    <definedName name="yy" hidden="1">{"Eur Base Top",#N/A,FALSE,"Europe Base";"Eur Base Bottom",#N/A,FALSE,"Europe Base"}</definedName>
    <definedName name="YYY" localSheetId="18" hidden="1">{"mgmt forecast",#N/A,FALSE,"Mgmt Forecast";"dcf table",#N/A,FALSE,"Mgmt Forecast";"sensitivity",#N/A,FALSE,"Mgmt Forecast";"table inputs",#N/A,FALSE,"Mgmt Forecast";"calculations",#N/A,FALSE,"Mgmt Forecast"}</definedName>
    <definedName name="YYY" hidden="1">{"mgmt forecast",#N/A,FALSE,"Mgmt Forecast";"dcf table",#N/A,FALSE,"Mgmt Forecast";"sensitivity",#N/A,FALSE,"Mgmt Forecast";"table inputs",#N/A,FALSE,"Mgmt Forecast";"calculations",#N/A,FALSE,"Mgmt Forecast"}</definedName>
    <definedName name="yyyyyy" localSheetId="18" hidden="1">{"p_l",#N/A,FALSE,"Summary Accounts"}</definedName>
    <definedName name="yyyyyy" hidden="1">{"p_l",#N/A,FALSE,"Summary Accounts"}</definedName>
    <definedName name="zeljka" localSheetId="18" hidden="1">{"det (May)",#N/A,FALSE,"June";"sum (MAY YTD)",#N/A,FALSE,"June YTD"}</definedName>
    <definedName name="zeljka" hidden="1">{"det (May)",#N/A,FALSE,"June";"sum (MAY YTD)",#N/A,FALSE,"June YTD"}</definedName>
    <definedName name="zeljka1" localSheetId="18" hidden="1">{"det (May)",#N/A,FALSE,"June";"sum (MAY YTD)",#N/A,FALSE,"June YTD"}</definedName>
    <definedName name="zeljka1" hidden="1">{"det (May)",#N/A,FALSE,"June";"sum (MAY YTD)",#N/A,FALSE,"June YTD"}</definedName>
    <definedName name="zeljka2"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18" hidden="1">{"det (May)",#N/A,FALSE,"June";"sum (MAY YTD)",#N/A,FALSE,"June YTD"}</definedName>
    <definedName name="zeljka3" hidden="1">{"det (May)",#N/A,FALSE,"June";"sum (MAY YTD)",#N/A,FALSE,"June YTD"}</definedName>
    <definedName name="zez" localSheetId="0" hidden="1">#REF!</definedName>
    <definedName name="zez" localSheetId="1" hidden="1">#REF!</definedName>
    <definedName name="zez" localSheetId="10" hidden="1">#REF!</definedName>
    <definedName name="zez" localSheetId="12" hidden="1">#REF!</definedName>
    <definedName name="zez" localSheetId="14" hidden="1">#REF!</definedName>
    <definedName name="zez" localSheetId="16" hidden="1">#REF!</definedName>
    <definedName name="zez" localSheetId="18" hidden="1">#REF!</definedName>
    <definedName name="zez" localSheetId="20" hidden="1">#REF!</definedName>
    <definedName name="zez" localSheetId="48" hidden="1">#REF!</definedName>
    <definedName name="zez" hidden="1">#REF!</definedName>
    <definedName name="zldjfldjkasjfkljal" localSheetId="18" hidden="1">{#N/A,#N/A,FALSE,"DAOCM 2차 검토"}</definedName>
    <definedName name="zldjfldjkasjfkljal" hidden="1">{#N/A,#N/A,FALSE,"DAOCM 2차 검토"}</definedName>
    <definedName name="zvxcxv" localSheetId="18" hidden="1">{"IS FE with Ratios",#N/A,FALSE,"Far East";"PF CF Far East",#N/A,FALSE,"Far East";"DCF Far East Matrix",#N/A,FALSE,"Far East"}</definedName>
    <definedName name="zvxcxv" hidden="1">{"IS FE with Ratios",#N/A,FALSE,"Far East";"PF CF Far East",#N/A,FALSE,"Far East";"DCF Far East Matrix",#N/A,FALSE,"Far East"}</definedName>
    <definedName name="zxcxzc" localSheetId="18" hidden="1">{"det (May)",#N/A,FALSE,"June";"sum (MAY YTD)",#N/A,FALSE,"June YTD"}</definedName>
    <definedName name="zxcxzc" hidden="1">{"det (May)",#N/A,FALSE,"June";"sum (MAY YTD)",#N/A,FALSE,"June YTD"}</definedName>
    <definedName name="zxczxc" localSheetId="18" hidden="1">{"det (May)",#N/A,FALSE,"June";"sum (MAY YTD)",#N/A,FALSE,"June YTD"}</definedName>
    <definedName name="zxczxc" hidden="1">{"det (May)",#N/A,FALSE,"June";"sum (MAY YTD)",#N/A,FALSE,"June YTD"}</definedName>
    <definedName name="zxczxczczxc"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hidden="1">{"04-12brpr",#N/A,FALSE,"Total jan-dec";"05brpr",#N/A,FALSE,"Total jan-dec";"07brpr",#N/A,FALSE,"Total jan-dec";"01-12absdet",#N/A,FALSE,"Total jan-dec";"01-12abs",#N/A,FALSE,"Total jan-dec";"04-12abs",#N/A,FALSE,"Total jan-dec";"04-12absdet",#N/A,FALSE,"Total jan-dec";"01-12hl",#N/A,FALSE,"Total jan-dec";"04-12HL",#N/A,FALSE,"Total jan-dec"}</definedName>
    <definedName name="zz"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zz" hidden="1">{#N/A,#N/A,FALSE,"Group_Results";#N/A,#N/A,FALSE,"Basis";#N/A,#N/A,FALSE,"Total_Results";#N/A,#N/A,FALSE,"IFA_Results";#N/A,#N/A,FALSE,"Adviser_Results";#N/A,#N/A,FALSE,"ASLD_Results";#N/A,#N/A,FALSE,"Key_Results";#N/A,#N/A,FALSE,"SLI_Results";#N/A,#N/A,FALSE,"Partner_Results";#N/A,#N/A,FALSE,"Other_Results";#N/A,#N/A,FALSE,"Product_Results"}</definedName>
    <definedName name="ZZZ" localSheetId="18" hidden="1">{"AR",#N/A,FALSE,"ASMGTSUM";"INV",#N/A,FALSE,"ASMGTSUM";"HCCOMP",#N/A,FALSE,"ASMGTSUM";"cap.depr",#N/A,FALSE,"ASMGTSUM"}</definedName>
    <definedName name="ZZZ" hidden="1">{"AR",#N/A,FALSE,"ASMGTSUM";"INV",#N/A,FALSE,"ASMGTSUM";"HCCOMP",#N/A,FALSE,"ASMGTSUM";"cap.depr",#N/A,FALSE,"ASMGTSUM"}</definedName>
    <definedName name="관리" localSheetId="18" hidden="1">{#N/A,#N/A,FALSE,"DAOCM 2차 검토"}</definedName>
    <definedName name="관리" hidden="1">{#N/A,#N/A,FALSE,"DAOCM 2차 검토"}</definedName>
    <definedName name="권혁성" localSheetId="18" hidden="1">{#N/A,#N/A,FALSE,"DAOCM 2차 검토"}</definedName>
    <definedName name="권혁성" hidden="1">{#N/A,#N/A,FALSE,"DAOCM 2차 검토"}</definedName>
    <definedName name="나라" localSheetId="18" hidden="1">{#N/A,#N/A,FALSE,"DAOCM 2차 검토"}</definedName>
    <definedName name="나라" hidden="1">{#N/A,#N/A,FALSE,"DAOCM 2차 검토"}</definedName>
    <definedName name="대여" localSheetId="18" hidden="1">{#N/A,#N/A,FALSE,"DAOCM 2차 검토"}</definedName>
    <definedName name="대여" hidden="1">{#N/A,#N/A,FALSE,"DAOCM 2차 검토"}</definedName>
    <definedName name="매출" localSheetId="18" hidden="1">{#N/A,#N/A,FALSE,"DAOCM 2차 검토"}</definedName>
    <definedName name="매출" hidden="1">{#N/A,#N/A,FALSE,"DAOCM 2차 검토"}</definedName>
    <definedName name="본사" localSheetId="18" hidden="1">{#N/A,#N/A,FALSE,"DAOCM 2차 검토"}</definedName>
    <definedName name="본사" hidden="1">{#N/A,#N/A,FALSE,"DAOCM 2차 검토"}</definedName>
    <definedName name="수수료" localSheetId="18" hidden="1">{#N/A,#N/A,FALSE,"DAOCM 2차 검토"}</definedName>
    <definedName name="수수료" hidden="1">{#N/A,#N/A,FALSE,"DAOCM 2차 검토"}</definedName>
    <definedName name="수입" localSheetId="18" hidden="1">{#N/A,#N/A,FALSE,"DAOCM 2차 검토"}</definedName>
    <definedName name="수입" hidden="1">{#N/A,#N/A,FALSE,"DAOCM 2차 검토"}</definedName>
    <definedName name="수출3" localSheetId="18" hidden="1">{#N/A,#N/A,FALSE,"DAOCM 2차 검토"}</definedName>
    <definedName name="수출3" hidden="1">{#N/A,#N/A,FALSE,"DAOCM 2차 검토"}</definedName>
    <definedName name="ㅇㅇ" localSheetId="18" hidden="1">{#N/A,#N/A,FALSE,"DAOCM 2차 검토"}</definedName>
    <definedName name="ㅇㅇ" hidden="1">{#N/A,#N/A,FALSE,"DAOCM 2차 검토"}</definedName>
    <definedName name="원가" localSheetId="18" hidden="1">{#N/A,#N/A,FALSE,"DAOCM 2차 검토"}</definedName>
    <definedName name="원가" hidden="1">{#N/A,#N/A,FALSE,"DAOCM 2차 검토"}</definedName>
    <definedName name="이통" localSheetId="18" hidden="1">{#N/A,#N/A,FALSE,"DAOCM 2차 검토"}</definedName>
    <definedName name="이통" hidden="1">{#N/A,#N/A,FALSE,"DAOCM 2차 검토"}</definedName>
    <definedName name="전송영업1" localSheetId="18" hidden="1">{#N/A,#N/A,FALSE,"DAOCM 2차 검토"}</definedName>
    <definedName name="전송영업1" hidden="1">{#N/A,#N/A,FALSE,"DAOCM 2차 검토"}</definedName>
    <definedName name="전송영업2" localSheetId="18" hidden="1">{#N/A,#N/A,FALSE,"DAOCM 2차 검토"}</definedName>
    <definedName name="전송영업2" hidden="1">{#N/A,#N/A,FALSE,"DAOCM 2차 검토"}</definedName>
    <definedName name="정주" localSheetId="18" hidden="1">{#N/A,#N/A,FALSE,"DAOCM 2차 검토"}</definedName>
    <definedName name="정주" hidden="1">{#N/A,#N/A,FALSE,"DAOCM 2차 검토"}</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3" i="55" l="1"/>
  <c r="J35" i="15"/>
  <c r="L34" i="15"/>
  <c r="I35" i="15" s="1"/>
  <c r="L27" i="15"/>
  <c r="K35" i="15" l="1"/>
  <c r="D25" i="40" l="1"/>
  <c r="D26" i="40" s="1"/>
  <c r="D24" i="40"/>
  <c r="E24" i="40" s="1"/>
  <c r="F24" i="40" s="1"/>
  <c r="J23" i="40" s="1"/>
  <c r="I23" i="40" s="1"/>
  <c r="E25" i="40"/>
  <c r="F25" i="40" s="1"/>
  <c r="G25" i="40"/>
  <c r="G23" i="40"/>
  <c r="E23" i="40"/>
  <c r="F23" i="40" s="1"/>
  <c r="E26" i="40" l="1"/>
  <c r="F26" i="40" s="1"/>
  <c r="D27" i="40"/>
  <c r="J24" i="40"/>
  <c r="G24" i="40"/>
  <c r="H23" i="40"/>
  <c r="E27" i="40" l="1"/>
  <c r="F27" i="40" s="1"/>
  <c r="D28" i="40"/>
  <c r="J25" i="40"/>
  <c r="G26" i="40"/>
  <c r="I24" i="40"/>
  <c r="H24" i="40"/>
  <c r="I25" i="40" l="1"/>
  <c r="H25" i="40"/>
  <c r="E28" i="40"/>
  <c r="F28" i="40" s="1"/>
  <c r="D29" i="40"/>
  <c r="J27" i="40"/>
  <c r="G27" i="40"/>
  <c r="J26" i="40"/>
  <c r="I27" i="40" l="1"/>
  <c r="H27" i="40"/>
  <c r="E29" i="40"/>
  <c r="F29" i="40" s="1"/>
  <c r="G29" i="40" s="1"/>
  <c r="D30" i="40"/>
  <c r="H26" i="40"/>
  <c r="I26" i="40"/>
  <c r="J28" i="40"/>
  <c r="G28" i="40"/>
  <c r="E30" i="40" l="1"/>
  <c r="F30" i="40" s="1"/>
  <c r="D31" i="40"/>
  <c r="H28" i="40"/>
  <c r="I28" i="40"/>
  <c r="E31" i="40" l="1"/>
  <c r="F31" i="40" s="1"/>
  <c r="D32" i="40"/>
  <c r="J29" i="40"/>
  <c r="G30" i="40"/>
  <c r="J30" i="40"/>
  <c r="H29" i="40" l="1"/>
  <c r="I29" i="40"/>
  <c r="H30" i="40"/>
  <c r="I30" i="40"/>
  <c r="D33" i="40"/>
  <c r="E32" i="40"/>
  <c r="F32" i="40" s="1"/>
  <c r="G31" i="40"/>
  <c r="J31" i="40"/>
  <c r="I31" i="40" l="1"/>
  <c r="H31" i="40"/>
  <c r="G32" i="40"/>
  <c r="J32" i="40"/>
  <c r="E33" i="40"/>
  <c r="F33" i="40" s="1"/>
  <c r="D34" i="40"/>
  <c r="D35" i="40" l="1"/>
  <c r="E34" i="40"/>
  <c r="F34" i="40" s="1"/>
  <c r="G33" i="40"/>
  <c r="J33" i="40"/>
  <c r="H32" i="40"/>
  <c r="I32" i="40"/>
  <c r="G34" i="40" l="1"/>
  <c r="J34" i="40"/>
  <c r="H33" i="40"/>
  <c r="I33" i="40"/>
  <c r="E35" i="40"/>
  <c r="F35" i="40" s="1"/>
  <c r="D36" i="40"/>
  <c r="D37" i="40" l="1"/>
  <c r="E36" i="40"/>
  <c r="F36" i="40" s="1"/>
  <c r="G35" i="40"/>
  <c r="J35" i="40"/>
  <c r="H34" i="40"/>
  <c r="I34" i="40"/>
  <c r="I35" i="40" l="1"/>
  <c r="H35" i="40"/>
  <c r="G36" i="40"/>
  <c r="D38" i="40"/>
  <c r="E37" i="40"/>
  <c r="F37" i="40" s="1"/>
  <c r="G37" i="40" l="1"/>
  <c r="J37" i="40"/>
  <c r="J36" i="40"/>
  <c r="E38" i="40"/>
  <c r="F38" i="40" s="1"/>
  <c r="D39" i="40"/>
  <c r="E39" i="40" l="1"/>
  <c r="F39" i="40" s="1"/>
  <c r="D40" i="40"/>
  <c r="G38" i="40"/>
  <c r="J38" i="40"/>
  <c r="H36" i="40"/>
  <c r="I36" i="40"/>
  <c r="I37" i="40"/>
  <c r="H37" i="40"/>
  <c r="E40" i="40" l="1"/>
  <c r="F40" i="40" s="1"/>
  <c r="G40" i="40" s="1"/>
  <c r="D41" i="40"/>
  <c r="I38" i="40"/>
  <c r="H38" i="40"/>
  <c r="G39" i="40"/>
  <c r="J39" i="40"/>
  <c r="I39" i="40" l="1"/>
  <c r="H39" i="40"/>
  <c r="E41" i="40"/>
  <c r="F41" i="40" s="1"/>
  <c r="D42" i="40"/>
  <c r="E42" i="40" l="1"/>
  <c r="F42" i="40" s="1"/>
  <c r="D43" i="40"/>
  <c r="J40" i="40"/>
  <c r="J41" i="40"/>
  <c r="G41" i="40"/>
  <c r="H40" i="40" l="1"/>
  <c r="I40" i="40"/>
  <c r="E43" i="40"/>
  <c r="F43" i="40" s="1"/>
  <c r="D44" i="40"/>
  <c r="I41" i="40"/>
  <c r="H41" i="40"/>
  <c r="G42" i="40"/>
  <c r="J42" i="40"/>
  <c r="H42" i="40" l="1"/>
  <c r="I42" i="40"/>
  <c r="E44" i="40"/>
  <c r="F44" i="40" s="1"/>
  <c r="D45" i="40"/>
  <c r="G43" i="40"/>
  <c r="J43" i="40"/>
  <c r="E45" i="40" l="1"/>
  <c r="F45" i="40" s="1"/>
  <c r="D46" i="40"/>
  <c r="H43" i="40"/>
  <c r="I43" i="40"/>
  <c r="G44" i="40"/>
  <c r="J44" i="40"/>
  <c r="H44" i="40" l="1"/>
  <c r="I44" i="40"/>
  <c r="E46" i="40"/>
  <c r="F46" i="40" s="1"/>
  <c r="D47" i="40"/>
  <c r="G45" i="40"/>
  <c r="J45" i="40"/>
  <c r="E47" i="40" l="1"/>
  <c r="F47" i="40" s="1"/>
  <c r="D48" i="40"/>
  <c r="H45" i="40"/>
  <c r="I45" i="40"/>
  <c r="G46" i="40"/>
  <c r="J46" i="40"/>
  <c r="I46" i="40" l="1"/>
  <c r="H46" i="40"/>
  <c r="D49" i="40"/>
  <c r="E48" i="40"/>
  <c r="F48" i="40" s="1"/>
  <c r="G47" i="40"/>
  <c r="J47" i="40"/>
  <c r="I47" i="40" l="1"/>
  <c r="H47" i="40"/>
  <c r="G48" i="40"/>
  <c r="J48" i="40"/>
  <c r="D50" i="40"/>
  <c r="E49" i="40"/>
  <c r="F49" i="40" s="1"/>
  <c r="G49" i="40" l="1"/>
  <c r="J49" i="40"/>
  <c r="E50" i="40"/>
  <c r="F50" i="40" s="1"/>
  <c r="D51" i="40"/>
  <c r="H48" i="40"/>
  <c r="I48" i="40"/>
  <c r="E51" i="40" l="1"/>
  <c r="F51" i="40" s="1"/>
  <c r="D52" i="40"/>
  <c r="J50" i="40"/>
  <c r="G50" i="40"/>
  <c r="H49" i="40"/>
  <c r="I49" i="40"/>
  <c r="E52" i="40" l="1"/>
  <c r="F52" i="40" s="1"/>
  <c r="D53" i="40"/>
  <c r="H50" i="40"/>
  <c r="I50" i="40"/>
  <c r="J51" i="40"/>
  <c r="G51" i="40"/>
  <c r="I51" i="40" l="1"/>
  <c r="H51" i="40"/>
  <c r="E53" i="40"/>
  <c r="F53" i="40" s="1"/>
  <c r="D54" i="40"/>
  <c r="J52" i="40"/>
  <c r="G52" i="40"/>
  <c r="E54" i="40" l="1"/>
  <c r="F54" i="40" s="1"/>
  <c r="D55" i="40"/>
  <c r="I52" i="40"/>
  <c r="H52" i="40"/>
  <c r="G53" i="40"/>
  <c r="J53" i="40"/>
  <c r="I53" i="40" l="1"/>
  <c r="H53" i="40"/>
  <c r="E55" i="40"/>
  <c r="F55" i="40" s="1"/>
  <c r="D56" i="40"/>
  <c r="G54" i="40"/>
  <c r="J54" i="40"/>
  <c r="H54" i="40" l="1"/>
  <c r="I54" i="40"/>
  <c r="D57" i="40"/>
  <c r="E56" i="40"/>
  <c r="F56" i="40" s="1"/>
  <c r="G55" i="40"/>
  <c r="J55" i="40"/>
  <c r="J56" i="40" l="1"/>
  <c r="G56" i="40"/>
  <c r="H55" i="40"/>
  <c r="I55" i="40"/>
  <c r="E57" i="40"/>
  <c r="F57" i="40" s="1"/>
  <c r="D58" i="40"/>
  <c r="E58" i="40" l="1"/>
  <c r="F58" i="40" s="1"/>
  <c r="D59" i="40"/>
  <c r="G57" i="40"/>
  <c r="J57" i="40"/>
  <c r="I56" i="40"/>
  <c r="H56" i="40"/>
  <c r="E59" i="40" l="1"/>
  <c r="F59" i="40" s="1"/>
  <c r="D60" i="40"/>
  <c r="I57" i="40"/>
  <c r="H57" i="40"/>
  <c r="G58" i="40"/>
  <c r="J58" i="40"/>
  <c r="H58" i="40" l="1"/>
  <c r="I58" i="40"/>
  <c r="D61" i="40"/>
  <c r="E60" i="40"/>
  <c r="F60" i="40" s="1"/>
  <c r="G59" i="40"/>
  <c r="J59" i="40"/>
  <c r="I59" i="40" l="1"/>
  <c r="H59" i="40"/>
  <c r="J60" i="40"/>
  <c r="G60" i="40"/>
  <c r="D62" i="40"/>
  <c r="E61" i="40"/>
  <c r="F61" i="40" s="1"/>
  <c r="G61" i="40" l="1"/>
  <c r="J61" i="40"/>
  <c r="E62" i="40"/>
  <c r="F62" i="40" s="1"/>
  <c r="D63" i="40"/>
  <c r="H60" i="40"/>
  <c r="I60" i="40"/>
  <c r="E63" i="40" l="1"/>
  <c r="F63" i="40" s="1"/>
  <c r="D64" i="40"/>
  <c r="G62" i="40"/>
  <c r="J62" i="40"/>
  <c r="H61" i="40"/>
  <c r="I61" i="40"/>
  <c r="I62" i="40" l="1"/>
  <c r="H62" i="40"/>
  <c r="E64" i="40"/>
  <c r="F64" i="40" s="1"/>
  <c r="D65" i="40"/>
  <c r="G63" i="40"/>
  <c r="J63" i="40"/>
  <c r="H63" i="40" l="1"/>
  <c r="I63" i="40"/>
  <c r="E65" i="40"/>
  <c r="F65" i="40" s="1"/>
  <c r="D66" i="40"/>
  <c r="J64" i="40"/>
  <c r="G64" i="40"/>
  <c r="E66" i="40" l="1"/>
  <c r="F66" i="40" s="1"/>
  <c r="D67" i="40"/>
  <c r="H64" i="40"/>
  <c r="I64" i="40"/>
  <c r="G65" i="40"/>
  <c r="J65" i="40"/>
  <c r="I65" i="40" l="1"/>
  <c r="H65" i="40"/>
  <c r="E67" i="40"/>
  <c r="F67" i="40" s="1"/>
  <c r="D68" i="40"/>
  <c r="J66" i="40"/>
  <c r="G66" i="40"/>
  <c r="I66" i="40" l="1"/>
  <c r="H66" i="40"/>
  <c r="D69" i="40"/>
  <c r="E68" i="40"/>
  <c r="F68" i="40" s="1"/>
  <c r="J67" i="40"/>
  <c r="G67" i="40"/>
  <c r="H67" i="40" l="1"/>
  <c r="I67" i="40"/>
  <c r="G68" i="40"/>
  <c r="J68" i="40"/>
  <c r="E69" i="40"/>
  <c r="F69" i="40" s="1"/>
  <c r="D70" i="40"/>
  <c r="G69" i="40" l="1"/>
  <c r="H68" i="40"/>
  <c r="I68" i="40"/>
  <c r="D71" i="40"/>
  <c r="E70" i="40"/>
  <c r="F70" i="40" s="1"/>
  <c r="G70" i="40" s="1"/>
  <c r="E71" i="40" l="1"/>
  <c r="F71" i="40" s="1"/>
  <c r="D72" i="40"/>
  <c r="J69" i="40"/>
  <c r="I69" i="40" l="1"/>
  <c r="H69" i="40"/>
  <c r="D73" i="40"/>
  <c r="E72" i="40"/>
  <c r="F72" i="40" s="1"/>
  <c r="J70" i="40"/>
  <c r="J71" i="40"/>
  <c r="G71" i="40"/>
  <c r="H70" i="40" l="1"/>
  <c r="I70" i="40"/>
  <c r="I71" i="40"/>
  <c r="H71" i="40"/>
  <c r="J72" i="40"/>
  <c r="G72" i="40"/>
  <c r="D74" i="40"/>
  <c r="E73" i="40"/>
  <c r="F73" i="40" s="1"/>
  <c r="I72" i="40" l="1"/>
  <c r="H72" i="40"/>
  <c r="G73" i="40"/>
  <c r="J73" i="40"/>
  <c r="E74" i="40"/>
  <c r="F74" i="40" s="1"/>
  <c r="D75" i="40"/>
  <c r="E75" i="40" l="1"/>
  <c r="F75" i="40" s="1"/>
  <c r="D76" i="40"/>
  <c r="J74" i="40"/>
  <c r="G74" i="40"/>
  <c r="H73" i="40"/>
  <c r="I73" i="40"/>
  <c r="H74" i="40" l="1"/>
  <c r="I74" i="40"/>
  <c r="E76" i="40"/>
  <c r="F76" i="40" s="1"/>
  <c r="D77" i="40"/>
  <c r="J75" i="40"/>
  <c r="G75" i="40"/>
  <c r="H75" i="40" l="1"/>
  <c r="I75" i="40"/>
  <c r="E77" i="40"/>
  <c r="F77" i="40" s="1"/>
  <c r="D78" i="40"/>
  <c r="G76" i="40"/>
  <c r="J76" i="40"/>
  <c r="H76" i="40" l="1"/>
  <c r="I76" i="40"/>
  <c r="E78" i="40"/>
  <c r="F78" i="40" s="1"/>
  <c r="D79" i="40"/>
  <c r="G77" i="40"/>
  <c r="J77" i="40"/>
  <c r="H77" i="40" l="1"/>
  <c r="I77" i="40"/>
  <c r="E79" i="40"/>
  <c r="F79" i="40" s="1"/>
  <c r="D80" i="40"/>
  <c r="G78" i="40"/>
  <c r="J78" i="40"/>
  <c r="H78" i="40" l="1"/>
  <c r="I78" i="40"/>
  <c r="E80" i="40"/>
  <c r="F80" i="40" s="1"/>
  <c r="D81" i="40"/>
  <c r="G79" i="40"/>
  <c r="J79" i="40"/>
  <c r="H79" i="40" l="1"/>
  <c r="I79" i="40"/>
  <c r="E81" i="40"/>
  <c r="F81" i="40" s="1"/>
  <c r="D82" i="40"/>
  <c r="G80" i="40"/>
  <c r="J80" i="40"/>
  <c r="I80" i="40" l="1"/>
  <c r="H80" i="40"/>
  <c r="E82" i="40"/>
  <c r="F82" i="40" s="1"/>
  <c r="D83" i="40"/>
  <c r="G81" i="40"/>
  <c r="J81" i="40"/>
  <c r="I81" i="40" l="1"/>
  <c r="H81" i="40"/>
  <c r="E83" i="40"/>
  <c r="F83" i="40" s="1"/>
  <c r="D84" i="40"/>
  <c r="J82" i="40"/>
  <c r="G82" i="40"/>
  <c r="I82" i="40" l="1"/>
  <c r="H82" i="40"/>
  <c r="D85" i="40"/>
  <c r="E84" i="40"/>
  <c r="F84" i="40" s="1"/>
  <c r="G83" i="40"/>
  <c r="J83" i="40"/>
  <c r="I83" i="40" l="1"/>
  <c r="H83" i="40"/>
  <c r="G84" i="40"/>
  <c r="J84" i="40"/>
  <c r="D86" i="40"/>
  <c r="E85" i="40"/>
  <c r="F85" i="40" s="1"/>
  <c r="J85" i="40" l="1"/>
  <c r="G85" i="40"/>
  <c r="E86" i="40"/>
  <c r="F86" i="40" s="1"/>
  <c r="D87" i="40"/>
  <c r="H84" i="40"/>
  <c r="I84" i="40"/>
  <c r="E87" i="40" l="1"/>
  <c r="F87" i="40" s="1"/>
  <c r="D88" i="40"/>
  <c r="G86" i="40"/>
  <c r="J86" i="40"/>
  <c r="I85" i="40"/>
  <c r="H85" i="40"/>
  <c r="H86" i="40" l="1"/>
  <c r="I86" i="40"/>
  <c r="E88" i="40"/>
  <c r="F88" i="40" s="1"/>
  <c r="D89" i="40"/>
  <c r="G87" i="40"/>
  <c r="J87" i="40"/>
  <c r="H87" i="40" l="1"/>
  <c r="I87" i="40"/>
  <c r="E89" i="40"/>
  <c r="F89" i="40" s="1"/>
  <c r="D90" i="40"/>
  <c r="G88" i="40"/>
  <c r="J88" i="40"/>
  <c r="H88" i="40" l="1"/>
  <c r="I88" i="40"/>
  <c r="E90" i="40"/>
  <c r="F90" i="40" s="1"/>
  <c r="D91" i="40"/>
  <c r="G89" i="40"/>
  <c r="J89" i="40"/>
  <c r="H89" i="40" l="1"/>
  <c r="I89" i="40"/>
  <c r="E91" i="40"/>
  <c r="F91" i="40" s="1"/>
  <c r="D92" i="40"/>
  <c r="J90" i="40"/>
  <c r="G90" i="40"/>
  <c r="H90" i="40" l="1"/>
  <c r="I90" i="40"/>
  <c r="D93" i="40"/>
  <c r="E92" i="40"/>
  <c r="F92" i="40" s="1"/>
  <c r="J91" i="40"/>
  <c r="G91" i="40"/>
  <c r="H91" i="40" l="1"/>
  <c r="I91" i="40"/>
  <c r="G92" i="40"/>
  <c r="J92" i="40"/>
  <c r="E93" i="40"/>
  <c r="F93" i="40" s="1"/>
  <c r="D94" i="40"/>
  <c r="D95" i="40" l="1"/>
  <c r="E94" i="40"/>
  <c r="F94" i="40" s="1"/>
  <c r="G93" i="40"/>
  <c r="J93" i="40"/>
  <c r="I92" i="40"/>
  <c r="H92" i="40"/>
  <c r="G94" i="40" l="1"/>
  <c r="H93" i="40"/>
  <c r="I93" i="40"/>
  <c r="E95" i="40"/>
  <c r="F95" i="40" s="1"/>
  <c r="D96" i="40"/>
  <c r="D97" i="40" l="1"/>
  <c r="E96" i="40"/>
  <c r="F96" i="40" s="1"/>
  <c r="G95" i="40"/>
  <c r="J95" i="40"/>
  <c r="J94" i="40"/>
  <c r="I95" i="40" l="1"/>
  <c r="H95" i="40"/>
  <c r="H94" i="40"/>
  <c r="I94" i="40"/>
  <c r="G96" i="40"/>
  <c r="J96" i="40"/>
  <c r="D98" i="40"/>
  <c r="E97" i="40"/>
  <c r="F97" i="40" s="1"/>
  <c r="E98" i="40" l="1"/>
  <c r="F98" i="40" s="1"/>
  <c r="D99" i="40"/>
  <c r="G97" i="40"/>
  <c r="J97" i="40"/>
  <c r="I96" i="40"/>
  <c r="H96" i="40"/>
  <c r="I97" i="40" l="1"/>
  <c r="H97" i="40"/>
  <c r="E99" i="40"/>
  <c r="F99" i="40" s="1"/>
  <c r="D100" i="40"/>
  <c r="J98" i="40"/>
  <c r="G98" i="40"/>
  <c r="H98" i="40" l="1"/>
  <c r="I98" i="40"/>
  <c r="E100" i="40"/>
  <c r="F100" i="40" s="1"/>
  <c r="D101" i="40"/>
  <c r="G99" i="40"/>
  <c r="J99" i="40"/>
  <c r="E101" i="40" l="1"/>
  <c r="F101" i="40" s="1"/>
  <c r="G101" i="40" s="1"/>
  <c r="D102" i="40"/>
  <c r="I99" i="40"/>
  <c r="H99" i="40"/>
  <c r="G100" i="40"/>
  <c r="J100" i="40"/>
  <c r="I100" i="40" l="1"/>
  <c r="H100" i="40"/>
  <c r="E102" i="40"/>
  <c r="F102" i="40" s="1"/>
  <c r="D103" i="40"/>
  <c r="E103" i="40" l="1"/>
  <c r="F103" i="40" s="1"/>
  <c r="D104" i="40"/>
  <c r="J101" i="40"/>
  <c r="G102" i="40"/>
  <c r="J102" i="40"/>
  <c r="H101" i="40" l="1"/>
  <c r="I101" i="40"/>
  <c r="H102" i="40"/>
  <c r="I102" i="40"/>
  <c r="D105" i="40"/>
  <c r="E104" i="40"/>
  <c r="F104" i="40" s="1"/>
  <c r="J103" i="40"/>
  <c r="G103" i="40"/>
  <c r="G104" i="40" l="1"/>
  <c r="J104" i="40"/>
  <c r="I103" i="40"/>
  <c r="H103" i="40"/>
  <c r="E105" i="40"/>
  <c r="F105" i="40" s="1"/>
  <c r="D106" i="40"/>
  <c r="D107" i="40" l="1"/>
  <c r="E106" i="40"/>
  <c r="F106" i="40" s="1"/>
  <c r="G105" i="40"/>
  <c r="J105" i="40"/>
  <c r="I104" i="40"/>
  <c r="H104" i="40"/>
  <c r="H105" i="40" l="1"/>
  <c r="I105" i="40"/>
  <c r="G106" i="40"/>
  <c r="J106" i="40"/>
  <c r="E107" i="40"/>
  <c r="F107" i="40" s="1"/>
  <c r="D108" i="40"/>
  <c r="D109" i="40" l="1"/>
  <c r="E108" i="40"/>
  <c r="F108" i="40" s="1"/>
  <c r="J107" i="40"/>
  <c r="G107" i="40"/>
  <c r="H106" i="40"/>
  <c r="I106" i="40"/>
  <c r="I107" i="40" l="1"/>
  <c r="H107" i="40"/>
  <c r="G108" i="40"/>
  <c r="J108" i="40"/>
  <c r="D110" i="40"/>
  <c r="E109" i="40"/>
  <c r="F109" i="40" s="1"/>
  <c r="J109" i="40" l="1"/>
  <c r="G109" i="40"/>
  <c r="E110" i="40"/>
  <c r="F110" i="40" s="1"/>
  <c r="G110" i="40" s="1"/>
  <c r="D111" i="40"/>
  <c r="H108" i="40"/>
  <c r="I108" i="40"/>
  <c r="E111" i="40" l="1"/>
  <c r="F111" i="40" s="1"/>
  <c r="D112" i="40"/>
  <c r="I109" i="40"/>
  <c r="H109" i="40"/>
  <c r="E112" i="40" l="1"/>
  <c r="F112" i="40" s="1"/>
  <c r="D113" i="40"/>
  <c r="J110" i="40"/>
  <c r="J111" i="40"/>
  <c r="G111" i="40"/>
  <c r="I110" i="40" l="1"/>
  <c r="H110" i="40"/>
  <c r="E113" i="40"/>
  <c r="F113" i="40" s="1"/>
  <c r="G113" i="40" s="1"/>
  <c r="D114" i="40"/>
  <c r="H111" i="40"/>
  <c r="I111" i="40"/>
  <c r="G112" i="40"/>
  <c r="J112" i="40"/>
  <c r="H112" i="40" l="1"/>
  <c r="I112" i="40"/>
  <c r="E114" i="40"/>
  <c r="F114" i="40" s="1"/>
  <c r="D115" i="40"/>
  <c r="E115" i="40" l="1"/>
  <c r="F115" i="40" s="1"/>
  <c r="D116" i="40"/>
  <c r="J113" i="40"/>
  <c r="J114" i="40"/>
  <c r="G114" i="40"/>
  <c r="H113" i="40" l="1"/>
  <c r="I113" i="40"/>
  <c r="E116" i="40"/>
  <c r="F116" i="40" s="1"/>
  <c r="D117" i="40"/>
  <c r="H114" i="40"/>
  <c r="I114" i="40"/>
  <c r="G115" i="40"/>
  <c r="J115" i="40"/>
  <c r="H115" i="40" l="1"/>
  <c r="I115" i="40"/>
  <c r="E117" i="40"/>
  <c r="F117" i="40" s="1"/>
  <c r="D118" i="40"/>
  <c r="G116" i="40"/>
  <c r="J116" i="40"/>
  <c r="E118" i="40" l="1"/>
  <c r="F118" i="40" s="1"/>
  <c r="D119" i="40"/>
  <c r="I116" i="40"/>
  <c r="H116" i="40"/>
  <c r="G117" i="40"/>
  <c r="J117" i="40"/>
  <c r="I117" i="40" l="1"/>
  <c r="H117" i="40"/>
  <c r="E119" i="40"/>
  <c r="F119" i="40" s="1"/>
  <c r="D120" i="40"/>
  <c r="G118" i="40"/>
  <c r="J118" i="40"/>
  <c r="H118" i="40" l="1"/>
  <c r="I118" i="40"/>
  <c r="D121" i="40"/>
  <c r="E120" i="40"/>
  <c r="F120" i="40" s="1"/>
  <c r="J119" i="40"/>
  <c r="G119" i="40"/>
  <c r="G120" i="40" l="1"/>
  <c r="I119" i="40"/>
  <c r="H119" i="40"/>
  <c r="D122" i="40"/>
  <c r="E121" i="40"/>
  <c r="F121" i="40" s="1"/>
  <c r="G121" i="40" l="1"/>
  <c r="J121" i="40"/>
  <c r="E122" i="40"/>
  <c r="F122" i="40" s="1"/>
  <c r="D123" i="40"/>
  <c r="J120" i="40"/>
  <c r="E123" i="40" l="1"/>
  <c r="F123" i="40" s="1"/>
  <c r="D124" i="40"/>
  <c r="H120" i="40"/>
  <c r="I120" i="40"/>
  <c r="G122" i="40"/>
  <c r="J122" i="40"/>
  <c r="I121" i="40"/>
  <c r="H121" i="40"/>
  <c r="H122" i="40" l="1"/>
  <c r="I122" i="40"/>
  <c r="E124" i="40"/>
  <c r="F124" i="40" s="1"/>
  <c r="D125" i="40"/>
  <c r="G123" i="40"/>
  <c r="J123" i="40"/>
  <c r="E125" i="40" l="1"/>
  <c r="F125" i="40" s="1"/>
  <c r="D126" i="40"/>
  <c r="I123" i="40"/>
  <c r="H123" i="40"/>
  <c r="G124" i="40"/>
  <c r="J124" i="40"/>
  <c r="I124" i="40" l="1"/>
  <c r="H124" i="40"/>
  <c r="E126" i="40"/>
  <c r="F126" i="40" s="1"/>
  <c r="D127" i="40"/>
  <c r="G125" i="40"/>
  <c r="J125" i="40"/>
  <c r="I125" i="40" l="1"/>
  <c r="H125" i="40"/>
  <c r="E127" i="40"/>
  <c r="F127" i="40" s="1"/>
  <c r="D128" i="40"/>
  <c r="J126" i="40"/>
  <c r="G126" i="40"/>
  <c r="D129" i="40" l="1"/>
  <c r="E128" i="40"/>
  <c r="F128" i="40" s="1"/>
  <c r="I126" i="40"/>
  <c r="H126" i="40"/>
  <c r="G127" i="40"/>
  <c r="J127" i="40"/>
  <c r="H127" i="40" l="1"/>
  <c r="I127" i="40"/>
  <c r="G128" i="40"/>
  <c r="J128" i="40"/>
  <c r="E129" i="40"/>
  <c r="F129" i="40" s="1"/>
  <c r="D130" i="40"/>
  <c r="E130" i="40" l="1"/>
  <c r="F130" i="40" s="1"/>
  <c r="D131" i="40"/>
  <c r="G129" i="40"/>
  <c r="J129" i="40"/>
  <c r="I128" i="40"/>
  <c r="H128" i="40"/>
  <c r="H129" i="40" l="1"/>
  <c r="I129" i="40"/>
  <c r="E131" i="40"/>
  <c r="F131" i="40" s="1"/>
  <c r="D132" i="40"/>
  <c r="G130" i="40"/>
  <c r="J130" i="40"/>
  <c r="H130" i="40" l="1"/>
  <c r="I130" i="40"/>
  <c r="D133" i="40"/>
  <c r="E132" i="40"/>
  <c r="F132" i="40" s="1"/>
  <c r="G131" i="40"/>
  <c r="J131" i="40"/>
  <c r="H131" i="40" l="1"/>
  <c r="I131" i="40"/>
  <c r="J132" i="40"/>
  <c r="G132" i="40"/>
  <c r="D134" i="40"/>
  <c r="E133" i="40"/>
  <c r="F133" i="40" s="1"/>
  <c r="J133" i="40" l="1"/>
  <c r="G133" i="40"/>
  <c r="E134" i="40"/>
  <c r="F134" i="40" s="1"/>
  <c r="D135" i="40"/>
  <c r="H132" i="40"/>
  <c r="I132" i="40"/>
  <c r="E135" i="40" l="1"/>
  <c r="F135" i="40" s="1"/>
  <c r="D136" i="40"/>
  <c r="G134" i="40"/>
  <c r="J134" i="40"/>
  <c r="H133" i="40"/>
  <c r="I133" i="40"/>
  <c r="H134" i="40" l="1"/>
  <c r="I134" i="40"/>
  <c r="E136" i="40"/>
  <c r="F136" i="40" s="1"/>
  <c r="G136" i="40" s="1"/>
  <c r="D137" i="40"/>
  <c r="G135" i="40"/>
  <c r="J135" i="40"/>
  <c r="H135" i="40" l="1"/>
  <c r="I135" i="40"/>
  <c r="E137" i="40"/>
  <c r="F137" i="40" s="1"/>
  <c r="D138" i="40"/>
  <c r="E138" i="40" l="1"/>
  <c r="F138" i="40" s="1"/>
  <c r="D139" i="40"/>
  <c r="J136" i="40"/>
  <c r="G137" i="40"/>
  <c r="J137" i="40"/>
  <c r="H137" i="40" l="1"/>
  <c r="I137" i="40"/>
  <c r="E139" i="40"/>
  <c r="F139" i="40" s="1"/>
  <c r="D140" i="40"/>
  <c r="I136" i="40"/>
  <c r="H136" i="40"/>
  <c r="J138" i="40"/>
  <c r="G138" i="40"/>
  <c r="I138" i="40" l="1"/>
  <c r="H138" i="40"/>
  <c r="D141" i="40"/>
  <c r="E140" i="40"/>
  <c r="F140" i="40" s="1"/>
  <c r="G139" i="40"/>
  <c r="J139" i="40"/>
  <c r="I139" i="40" l="1"/>
  <c r="H139" i="40"/>
  <c r="J140" i="40"/>
  <c r="G140" i="40"/>
  <c r="E141" i="40"/>
  <c r="F141" i="40" s="1"/>
  <c r="D142" i="40"/>
  <c r="D143" i="40" l="1"/>
  <c r="E142" i="40"/>
  <c r="F142" i="40" s="1"/>
  <c r="J141" i="40"/>
  <c r="G141" i="40"/>
  <c r="I140" i="40"/>
  <c r="H140" i="40"/>
  <c r="H141" i="40" l="1"/>
  <c r="I141" i="40"/>
  <c r="G142" i="40"/>
  <c r="J142" i="40"/>
  <c r="E143" i="40"/>
  <c r="F143" i="40" s="1"/>
  <c r="D144" i="40"/>
  <c r="D145" i="40" l="1"/>
  <c r="E144" i="40"/>
  <c r="F144" i="40" s="1"/>
  <c r="G143" i="40"/>
  <c r="J143" i="40"/>
  <c r="I142" i="40"/>
  <c r="H142" i="40"/>
  <c r="G144" i="40" l="1"/>
  <c r="J144" i="40"/>
  <c r="H143" i="40"/>
  <c r="I143" i="40"/>
  <c r="D146" i="40"/>
  <c r="E145" i="40"/>
  <c r="F145" i="40" s="1"/>
  <c r="J145" i="40" l="1"/>
  <c r="G145" i="40"/>
  <c r="E146" i="40"/>
  <c r="F146" i="40" s="1"/>
  <c r="D147" i="40"/>
  <c r="I144" i="40"/>
  <c r="H144" i="40"/>
  <c r="E147" i="40" l="1"/>
  <c r="F147" i="40" s="1"/>
  <c r="D148" i="40"/>
  <c r="J146" i="40"/>
  <c r="G146" i="40"/>
  <c r="I145" i="40"/>
  <c r="H145" i="40"/>
  <c r="E148" i="40" l="1"/>
  <c r="F148" i="40" s="1"/>
  <c r="D149" i="40"/>
  <c r="H146" i="40"/>
  <c r="I146" i="40"/>
  <c r="G147" i="40"/>
  <c r="J147" i="40"/>
  <c r="I147" i="40" l="1"/>
  <c r="H147" i="40"/>
  <c r="E149" i="40"/>
  <c r="F149" i="40" s="1"/>
  <c r="D150" i="40"/>
  <c r="G148" i="40"/>
  <c r="J148" i="40"/>
  <c r="H148" i="40" l="1"/>
  <c r="I148" i="40"/>
  <c r="E150" i="40"/>
  <c r="F150" i="40" s="1"/>
  <c r="D151" i="40"/>
  <c r="G149" i="40"/>
  <c r="J149" i="40"/>
  <c r="I149" i="40" l="1"/>
  <c r="H149" i="40"/>
  <c r="E151" i="40"/>
  <c r="F151" i="40" s="1"/>
  <c r="D152" i="40"/>
  <c r="G150" i="40"/>
  <c r="J150" i="40"/>
  <c r="I150" i="40" l="1"/>
  <c r="H150" i="40"/>
  <c r="E152" i="40"/>
  <c r="F152" i="40" s="1"/>
  <c r="D153" i="40"/>
  <c r="G151" i="40"/>
  <c r="J151" i="40"/>
  <c r="I151" i="40" l="1"/>
  <c r="H151" i="40"/>
  <c r="E153" i="40"/>
  <c r="F153" i="40" s="1"/>
  <c r="D154" i="40"/>
  <c r="J152" i="40"/>
  <c r="G152" i="40"/>
  <c r="E154" i="40" l="1"/>
  <c r="F154" i="40" s="1"/>
  <c r="G154" i="40" s="1"/>
  <c r="D155" i="40"/>
  <c r="H152" i="40"/>
  <c r="I152" i="40"/>
  <c r="G153" i="40"/>
  <c r="J153" i="40"/>
  <c r="I153" i="40" l="1"/>
  <c r="H153" i="40"/>
  <c r="E155" i="40"/>
  <c r="F155" i="40" s="1"/>
  <c r="D156" i="40"/>
  <c r="D157" i="40" l="1"/>
  <c r="E156" i="40"/>
  <c r="F156" i="40" s="1"/>
  <c r="J154" i="40"/>
  <c r="J155" i="40"/>
  <c r="G155" i="40"/>
  <c r="I155" i="40" l="1"/>
  <c r="H155" i="40"/>
  <c r="H154" i="40"/>
  <c r="I154" i="40"/>
  <c r="G156" i="40"/>
  <c r="J156" i="40"/>
  <c r="D158" i="40"/>
  <c r="E157" i="40"/>
  <c r="F157" i="40" s="1"/>
  <c r="E158" i="40" l="1"/>
  <c r="F158" i="40" s="1"/>
  <c r="D159" i="40"/>
  <c r="G157" i="40"/>
  <c r="J157" i="40"/>
  <c r="I156" i="40"/>
  <c r="H156" i="40"/>
  <c r="I157" i="40" l="1"/>
  <c r="H157" i="40"/>
  <c r="E159" i="40"/>
  <c r="F159" i="40" s="1"/>
  <c r="D160" i="40"/>
  <c r="J158" i="40"/>
  <c r="G158" i="40"/>
  <c r="E160" i="40" l="1"/>
  <c r="F160" i="40" s="1"/>
  <c r="D161" i="40"/>
  <c r="I158" i="40"/>
  <c r="H158" i="40"/>
  <c r="J159" i="40"/>
  <c r="G159" i="40"/>
  <c r="E161" i="40" l="1"/>
  <c r="F161" i="40" s="1"/>
  <c r="G161" i="40" s="1"/>
  <c r="D162" i="40"/>
  <c r="I159" i="40"/>
  <c r="H159" i="40"/>
  <c r="G160" i="40"/>
  <c r="J160" i="40"/>
  <c r="I160" i="40" l="1"/>
  <c r="H160" i="40"/>
  <c r="E162" i="40"/>
  <c r="F162" i="40" s="1"/>
  <c r="D163" i="40"/>
  <c r="E163" i="40" l="1"/>
  <c r="F163" i="40" s="1"/>
  <c r="D164" i="40"/>
  <c r="J161" i="40"/>
  <c r="G162" i="40"/>
  <c r="J162" i="40"/>
  <c r="I162" i="40" l="1"/>
  <c r="H162" i="40"/>
  <c r="D165" i="40"/>
  <c r="E164" i="40"/>
  <c r="F164" i="40" s="1"/>
  <c r="I161" i="40"/>
  <c r="H161" i="40"/>
  <c r="G163" i="40"/>
  <c r="J163" i="40"/>
  <c r="H163" i="40" l="1"/>
  <c r="I163" i="40"/>
  <c r="G164" i="40"/>
  <c r="E165" i="40"/>
  <c r="F165" i="40" s="1"/>
  <c r="D166" i="40"/>
  <c r="D167" i="40" l="1"/>
  <c r="E166" i="40"/>
  <c r="F166" i="40" s="1"/>
  <c r="G165" i="40"/>
  <c r="J165" i="40"/>
  <c r="J164" i="40"/>
  <c r="H164" i="40" l="1"/>
  <c r="I164" i="40"/>
  <c r="G166" i="40"/>
  <c r="H165" i="40"/>
  <c r="I165" i="40"/>
  <c r="E167" i="40"/>
  <c r="F167" i="40" s="1"/>
  <c r="J166" i="40" s="1"/>
  <c r="D168" i="40"/>
  <c r="H166" i="40" l="1"/>
  <c r="I166" i="40"/>
  <c r="D169" i="40"/>
  <c r="E168" i="40"/>
  <c r="F168" i="40" s="1"/>
  <c r="J167" i="40"/>
  <c r="G167" i="40"/>
  <c r="G168" i="40" l="1"/>
  <c r="J168" i="40"/>
  <c r="H167" i="40"/>
  <c r="I167" i="40"/>
  <c r="D170" i="40"/>
  <c r="E169" i="40"/>
  <c r="F169" i="40" s="1"/>
  <c r="G169" i="40" l="1"/>
  <c r="J169" i="40"/>
  <c r="E170" i="40"/>
  <c r="F170" i="40" s="1"/>
  <c r="D171" i="40"/>
  <c r="H168" i="40"/>
  <c r="I168" i="40"/>
  <c r="E171" i="40" l="1"/>
  <c r="F171" i="40" s="1"/>
  <c r="D172" i="40"/>
  <c r="J170" i="40"/>
  <c r="G170" i="40"/>
  <c r="H169" i="40"/>
  <c r="I169" i="40"/>
  <c r="H170" i="40" l="1"/>
  <c r="I170" i="40"/>
  <c r="E172" i="40"/>
  <c r="F172" i="40" s="1"/>
  <c r="D173" i="40"/>
  <c r="G171" i="40"/>
  <c r="J171" i="40"/>
  <c r="E173" i="40" l="1"/>
  <c r="F173" i="40" s="1"/>
  <c r="G173" i="40" s="1"/>
  <c r="D174" i="40"/>
  <c r="I171" i="40"/>
  <c r="H171" i="40"/>
  <c r="J172" i="40"/>
  <c r="G172" i="40"/>
  <c r="H172" i="40" l="1"/>
  <c r="I172" i="40"/>
  <c r="E174" i="40"/>
  <c r="F174" i="40" s="1"/>
  <c r="D175" i="40"/>
  <c r="E175" i="40" l="1"/>
  <c r="F175" i="40" s="1"/>
  <c r="D176" i="40"/>
  <c r="J173" i="40"/>
  <c r="G174" i="40"/>
  <c r="J174" i="40"/>
  <c r="I174" i="40" l="1"/>
  <c r="H174" i="40"/>
  <c r="H173" i="40"/>
  <c r="I173" i="40"/>
  <c r="D177" i="40"/>
  <c r="E176" i="40"/>
  <c r="F176" i="40" s="1"/>
  <c r="J175" i="40"/>
  <c r="G175" i="40"/>
  <c r="E177" i="40" l="1"/>
  <c r="F177" i="40" s="1"/>
  <c r="D178" i="40"/>
  <c r="H175" i="40"/>
  <c r="I175" i="40"/>
  <c r="G176" i="40"/>
  <c r="J176" i="40"/>
  <c r="D179" i="40" l="1"/>
  <c r="E178" i="40"/>
  <c r="F178" i="40" s="1"/>
  <c r="G178" i="40" s="1"/>
  <c r="H176" i="40"/>
  <c r="I176" i="40"/>
  <c r="J177" i="40"/>
  <c r="G177" i="40"/>
  <c r="H177" i="40" l="1"/>
  <c r="I177" i="40"/>
  <c r="E179" i="40"/>
  <c r="F179" i="40" s="1"/>
  <c r="D180" i="40"/>
  <c r="D181" i="40" l="1"/>
  <c r="E180" i="40"/>
  <c r="F180" i="40" s="1"/>
  <c r="J178" i="40"/>
  <c r="G179" i="40"/>
  <c r="J179" i="40"/>
  <c r="I178" i="40" l="1"/>
  <c r="H178" i="40"/>
  <c r="G180" i="40"/>
  <c r="J180" i="40"/>
  <c r="H179" i="40"/>
  <c r="I179" i="40"/>
  <c r="D182" i="40"/>
  <c r="E181" i="40"/>
  <c r="F181" i="40" s="1"/>
  <c r="J181" i="40" l="1"/>
  <c r="G181" i="40"/>
  <c r="I180" i="40"/>
  <c r="H180" i="40"/>
  <c r="E182" i="40"/>
  <c r="F182" i="40" s="1"/>
  <c r="D183" i="40"/>
  <c r="E183" i="40" l="1"/>
  <c r="F183" i="40" s="1"/>
  <c r="D184" i="40"/>
  <c r="J182" i="40"/>
  <c r="G182" i="40"/>
  <c r="I181" i="40"/>
  <c r="H181" i="40"/>
  <c r="H182" i="40" l="1"/>
  <c r="I182" i="40"/>
  <c r="E184" i="40"/>
  <c r="F184" i="40" s="1"/>
  <c r="D185" i="40"/>
  <c r="J183" i="40"/>
  <c r="G183" i="40"/>
  <c r="H183" i="40" l="1"/>
  <c r="I183" i="40"/>
  <c r="E185" i="40"/>
  <c r="F185" i="40" s="1"/>
  <c r="G185" i="40" s="1"/>
  <c r="D186" i="40"/>
  <c r="G184" i="40"/>
  <c r="J184" i="40"/>
  <c r="H184" i="40" l="1"/>
  <c r="I184" i="40"/>
  <c r="E186" i="40"/>
  <c r="F186" i="40" s="1"/>
  <c r="D187" i="40"/>
  <c r="E187" i="40" l="1"/>
  <c r="F187" i="40" s="1"/>
  <c r="D188" i="40"/>
  <c r="J185" i="40"/>
  <c r="J186" i="40"/>
  <c r="G186" i="40"/>
  <c r="H186" i="40" l="1"/>
  <c r="I186" i="40"/>
  <c r="I185" i="40"/>
  <c r="H185" i="40"/>
  <c r="E188" i="40"/>
  <c r="F188" i="40" s="1"/>
  <c r="D189" i="40"/>
  <c r="G187" i="40"/>
  <c r="J187" i="40"/>
  <c r="H187" i="40" l="1"/>
  <c r="I187" i="40"/>
  <c r="D190" i="40"/>
  <c r="E189" i="40"/>
  <c r="F189" i="40" s="1"/>
  <c r="G188" i="40"/>
  <c r="J188" i="40"/>
  <c r="H188" i="40" l="1"/>
  <c r="I188" i="40"/>
  <c r="G189" i="40"/>
  <c r="J189" i="40"/>
  <c r="E190" i="40"/>
  <c r="F190" i="40" s="1"/>
  <c r="G190" i="40" s="1"/>
  <c r="D191" i="40"/>
  <c r="E191" i="40" l="1"/>
  <c r="F191" i="40" s="1"/>
  <c r="D192" i="40"/>
  <c r="I189" i="40"/>
  <c r="H189" i="40"/>
  <c r="D193" i="40" l="1"/>
  <c r="E192" i="40"/>
  <c r="F192" i="40" s="1"/>
  <c r="J190" i="40"/>
  <c r="J191" i="40"/>
  <c r="G191" i="40"/>
  <c r="H191" i="40" l="1"/>
  <c r="I191" i="40"/>
  <c r="H190" i="40"/>
  <c r="I190" i="40"/>
  <c r="G192" i="40"/>
  <c r="J192" i="40"/>
  <c r="D194" i="40"/>
  <c r="E193" i="40"/>
  <c r="F193" i="40" s="1"/>
  <c r="H192" i="40" l="1"/>
  <c r="I192" i="40"/>
  <c r="E194" i="40"/>
  <c r="F194" i="40" s="1"/>
  <c r="D195" i="40"/>
  <c r="G193" i="40"/>
  <c r="J193" i="40"/>
  <c r="H193" i="40" l="1"/>
  <c r="I193" i="40"/>
  <c r="E195" i="40"/>
  <c r="F195" i="40" s="1"/>
  <c r="D196" i="40"/>
  <c r="J194" i="40"/>
  <c r="G194" i="40"/>
  <c r="I194" i="40" l="1"/>
  <c r="H194" i="40"/>
  <c r="E196" i="40"/>
  <c r="F196" i="40" s="1"/>
  <c r="D197" i="40"/>
  <c r="G195" i="40"/>
  <c r="J195" i="40"/>
  <c r="E197" i="40" l="1"/>
  <c r="F197" i="40" s="1"/>
  <c r="G197" i="40" s="1"/>
  <c r="D198" i="40"/>
  <c r="I195" i="40"/>
  <c r="H195" i="40"/>
  <c r="G196" i="40"/>
  <c r="J196" i="40"/>
  <c r="H196" i="40" l="1"/>
  <c r="I196" i="40"/>
  <c r="E198" i="40"/>
  <c r="F198" i="40" s="1"/>
  <c r="D199" i="40"/>
  <c r="E199" i="40" l="1"/>
  <c r="F199" i="40" s="1"/>
  <c r="D200" i="40"/>
  <c r="J197" i="40"/>
  <c r="G198" i="40"/>
  <c r="J198" i="40"/>
  <c r="I198" i="40" l="1"/>
  <c r="H198" i="40"/>
  <c r="H197" i="40"/>
  <c r="I197" i="40"/>
  <c r="D201" i="40"/>
  <c r="E200" i="40"/>
  <c r="F200" i="40" s="1"/>
  <c r="J199" i="40"/>
  <c r="G199" i="40"/>
  <c r="H199" i="40" l="1"/>
  <c r="I199" i="40"/>
  <c r="G200" i="40"/>
  <c r="D202" i="40"/>
  <c r="E201" i="40"/>
  <c r="F201" i="40" s="1"/>
  <c r="G201" i="40" l="1"/>
  <c r="J201" i="40"/>
  <c r="E202" i="40"/>
  <c r="F202" i="40" s="1"/>
  <c r="G202" i="40" s="1"/>
  <c r="D203" i="40"/>
  <c r="J200" i="40"/>
  <c r="I200" i="40" l="1"/>
  <c r="H200" i="40"/>
  <c r="E203" i="40"/>
  <c r="F203" i="40" s="1"/>
  <c r="D204" i="40"/>
  <c r="I201" i="40"/>
  <c r="H201" i="40"/>
  <c r="D205" i="40" l="1"/>
  <c r="E204" i="40"/>
  <c r="F204" i="40" s="1"/>
  <c r="J202" i="40"/>
  <c r="J203" i="40"/>
  <c r="G203" i="40"/>
  <c r="H202" i="40" l="1"/>
  <c r="I202" i="40"/>
  <c r="J204" i="40"/>
  <c r="G204" i="40"/>
  <c r="H203" i="40"/>
  <c r="I203" i="40"/>
  <c r="D206" i="40"/>
  <c r="E205" i="40"/>
  <c r="F205" i="40" s="1"/>
  <c r="E206" i="40" l="1"/>
  <c r="F206" i="40" s="1"/>
  <c r="D207" i="40"/>
  <c r="J205" i="40"/>
  <c r="G205" i="40"/>
  <c r="H204" i="40"/>
  <c r="I204" i="40"/>
  <c r="H205" i="40" l="1"/>
  <c r="I205" i="40"/>
  <c r="E207" i="40"/>
  <c r="F207" i="40" s="1"/>
  <c r="D208" i="40"/>
  <c r="G206" i="40"/>
  <c r="J206" i="40"/>
  <c r="H206" i="40" l="1"/>
  <c r="I206" i="40"/>
  <c r="E208" i="40"/>
  <c r="F208" i="40" s="1"/>
  <c r="D209" i="40"/>
  <c r="J207" i="40"/>
  <c r="G207" i="40"/>
  <c r="H207" i="40" l="1"/>
  <c r="I207" i="40"/>
  <c r="E209" i="40"/>
  <c r="F209" i="40" s="1"/>
  <c r="D210" i="40"/>
  <c r="G208" i="40"/>
  <c r="J208" i="40"/>
  <c r="E210" i="40" l="1"/>
  <c r="F210" i="40" s="1"/>
  <c r="D211" i="40"/>
  <c r="H208" i="40"/>
  <c r="I208" i="40"/>
  <c r="G209" i="40"/>
  <c r="J209" i="40"/>
  <c r="I209" i="40" l="1"/>
  <c r="H209" i="40"/>
  <c r="E211" i="40"/>
  <c r="F211" i="40" s="1"/>
  <c r="D212" i="40"/>
  <c r="G210" i="40"/>
  <c r="J210" i="40"/>
  <c r="H210" i="40" l="1"/>
  <c r="I210" i="40"/>
  <c r="D213" i="40"/>
  <c r="E212" i="40"/>
  <c r="F212" i="40" s="1"/>
  <c r="J211" i="40"/>
  <c r="G211" i="40"/>
  <c r="H211" i="40" l="1"/>
  <c r="I211" i="40"/>
  <c r="G212" i="40"/>
  <c r="D214" i="40"/>
  <c r="E213" i="40"/>
  <c r="F213" i="40" s="1"/>
  <c r="J212" i="40" s="1"/>
  <c r="H212" i="40" l="1"/>
  <c r="I212" i="40"/>
  <c r="E214" i="40"/>
  <c r="F214" i="40" s="1"/>
  <c r="D215" i="40"/>
  <c r="G213" i="40"/>
  <c r="J213" i="40"/>
  <c r="E215" i="40" l="1"/>
  <c r="F215" i="40" s="1"/>
  <c r="D216" i="40"/>
  <c r="G214" i="40"/>
  <c r="J214" i="40"/>
  <c r="H213" i="40"/>
  <c r="I213" i="40"/>
  <c r="H214" i="40" l="1"/>
  <c r="I214" i="40"/>
  <c r="D217" i="40"/>
  <c r="E216" i="40"/>
  <c r="F216" i="40" s="1"/>
  <c r="J215" i="40"/>
  <c r="G215" i="40"/>
  <c r="G216" i="40" l="1"/>
  <c r="H215" i="40"/>
  <c r="I215" i="40"/>
  <c r="D218" i="40"/>
  <c r="E217" i="40"/>
  <c r="F217" i="40" s="1"/>
  <c r="J217" i="40" l="1"/>
  <c r="G217" i="40"/>
  <c r="E218" i="40"/>
  <c r="F218" i="40" s="1"/>
  <c r="D219" i="40"/>
  <c r="J216" i="40"/>
  <c r="I216" i="40" l="1"/>
  <c r="H216" i="40"/>
  <c r="E219" i="40"/>
  <c r="F219" i="40" s="1"/>
  <c r="D220" i="40"/>
  <c r="J218" i="40"/>
  <c r="G218" i="40"/>
  <c r="I217" i="40"/>
  <c r="H217" i="40"/>
  <c r="E220" i="40" l="1"/>
  <c r="F220" i="40" s="1"/>
  <c r="D221" i="40"/>
  <c r="H218" i="40"/>
  <c r="I218" i="40"/>
  <c r="J219" i="40"/>
  <c r="G219" i="40"/>
  <c r="H219" i="40" l="1"/>
  <c r="I219" i="40"/>
  <c r="E221" i="40"/>
  <c r="F221" i="40" s="1"/>
  <c r="G221" i="40" s="1"/>
  <c r="D222" i="40"/>
  <c r="J220" i="40"/>
  <c r="G220" i="40"/>
  <c r="H220" i="40" l="1"/>
  <c r="I220" i="40"/>
  <c r="E222" i="40"/>
  <c r="F222" i="40" s="1"/>
  <c r="D223" i="40"/>
  <c r="E223" i="40" l="1"/>
  <c r="F223" i="40" s="1"/>
  <c r="D224" i="40"/>
  <c r="J221" i="40"/>
  <c r="J222" i="40"/>
  <c r="G222" i="40"/>
  <c r="I221" i="40" l="1"/>
  <c r="H221" i="40"/>
  <c r="E224" i="40"/>
  <c r="F224" i="40" s="1"/>
  <c r="D225" i="40"/>
  <c r="I222" i="40"/>
  <c r="H222" i="40"/>
  <c r="J223" i="40"/>
  <c r="G223" i="40"/>
  <c r="D226" i="40" l="1"/>
  <c r="E225" i="40"/>
  <c r="F225" i="40" s="1"/>
  <c r="J224" i="40"/>
  <c r="G224" i="40"/>
  <c r="I223" i="40"/>
  <c r="H223" i="40"/>
  <c r="H224" i="40" l="1"/>
  <c r="I224" i="40"/>
  <c r="G225" i="40"/>
  <c r="J225" i="40"/>
  <c r="D227" i="40"/>
  <c r="E226" i="40"/>
  <c r="F226" i="40" s="1"/>
  <c r="G226" i="40" s="1"/>
  <c r="E227" i="40" l="1"/>
  <c r="F227" i="40" s="1"/>
  <c r="D228" i="40"/>
  <c r="H225" i="40"/>
  <c r="I225" i="40"/>
  <c r="D229" i="40" l="1"/>
  <c r="E228" i="40"/>
  <c r="F228" i="40" s="1"/>
  <c r="J226" i="40"/>
  <c r="G227" i="40"/>
  <c r="J227" i="40"/>
  <c r="H227" i="40" l="1"/>
  <c r="I227" i="40"/>
  <c r="H226" i="40"/>
  <c r="I226" i="40"/>
  <c r="G228" i="40"/>
  <c r="J228" i="40"/>
  <c r="D230" i="40"/>
  <c r="E229" i="40"/>
  <c r="F229" i="40" s="1"/>
  <c r="G229" i="40" l="1"/>
  <c r="J229" i="40"/>
  <c r="E230" i="40"/>
  <c r="F230" i="40" s="1"/>
  <c r="D231" i="40"/>
  <c r="H228" i="40"/>
  <c r="I228" i="40"/>
  <c r="E231" i="40" l="1"/>
  <c r="F231" i="40" s="1"/>
  <c r="D232" i="40"/>
  <c r="G230" i="40"/>
  <c r="J230" i="40"/>
  <c r="I229" i="40"/>
  <c r="H229" i="40"/>
  <c r="E232" i="40" l="1"/>
  <c r="F232" i="40" s="1"/>
  <c r="D233" i="40"/>
  <c r="I230" i="40"/>
  <c r="H230" i="40"/>
  <c r="J231" i="40"/>
  <c r="G231" i="40"/>
  <c r="H231" i="40" l="1"/>
  <c r="I231" i="40"/>
  <c r="E233" i="40"/>
  <c r="F233" i="40" s="1"/>
  <c r="G233" i="40" s="1"/>
  <c r="D234" i="40"/>
  <c r="G232" i="40"/>
  <c r="J232" i="40"/>
  <c r="H232" i="40" l="1"/>
  <c r="I232" i="40"/>
  <c r="E234" i="40"/>
  <c r="F234" i="40" s="1"/>
  <c r="D235" i="40"/>
  <c r="E235" i="40" l="1"/>
  <c r="F235" i="40" s="1"/>
  <c r="D236" i="40"/>
  <c r="J233" i="40"/>
  <c r="G234" i="40"/>
  <c r="J234" i="40"/>
  <c r="I233" i="40" l="1"/>
  <c r="H233" i="40"/>
  <c r="D237" i="40"/>
  <c r="E236" i="40"/>
  <c r="F236" i="40" s="1"/>
  <c r="H234" i="40"/>
  <c r="I234" i="40"/>
  <c r="J235" i="40"/>
  <c r="G235" i="40"/>
  <c r="I235" i="40" l="1"/>
  <c r="H235" i="40"/>
  <c r="G236" i="40"/>
  <c r="J236" i="40"/>
  <c r="D238" i="40"/>
  <c r="E237" i="40"/>
  <c r="F237" i="40" s="1"/>
  <c r="G237" i="40" l="1"/>
  <c r="J237" i="40"/>
  <c r="E238" i="40"/>
  <c r="F238" i="40" s="1"/>
  <c r="D239" i="40"/>
  <c r="H236" i="40"/>
  <c r="I236" i="40"/>
  <c r="E239" i="40" l="1"/>
  <c r="F239" i="40" s="1"/>
  <c r="D240" i="40"/>
  <c r="G238" i="40"/>
  <c r="J238" i="40"/>
  <c r="I237" i="40"/>
  <c r="H237" i="40"/>
  <c r="H238" i="40" l="1"/>
  <c r="I238" i="40"/>
  <c r="D241" i="40"/>
  <c r="E240" i="40"/>
  <c r="F240" i="40" s="1"/>
  <c r="J239" i="40"/>
  <c r="G239" i="40"/>
  <c r="H239" i="40" l="1"/>
  <c r="I239" i="40"/>
  <c r="G240" i="40"/>
  <c r="J240" i="40"/>
  <c r="D242" i="40"/>
  <c r="E241" i="40"/>
  <c r="F241" i="40" s="1"/>
  <c r="G241" i="40" l="1"/>
  <c r="J241" i="40"/>
  <c r="E242" i="40"/>
  <c r="F242" i="40" s="1"/>
  <c r="D243" i="40"/>
  <c r="I240" i="40"/>
  <c r="H240" i="40"/>
  <c r="E243" i="40" l="1"/>
  <c r="F243" i="40" s="1"/>
  <c r="D244" i="40"/>
  <c r="G242" i="40"/>
  <c r="J242" i="40"/>
  <c r="H241" i="40"/>
  <c r="I241" i="40"/>
  <c r="H242" i="40" l="1"/>
  <c r="I242" i="40"/>
  <c r="E244" i="40"/>
  <c r="F244" i="40" s="1"/>
  <c r="D245" i="40"/>
  <c r="G243" i="40"/>
  <c r="J243" i="40"/>
  <c r="I243" i="40" l="1"/>
  <c r="H243" i="40"/>
  <c r="E245" i="40"/>
  <c r="F245" i="40" s="1"/>
  <c r="D246" i="40"/>
  <c r="G244" i="40"/>
  <c r="J244" i="40"/>
  <c r="I244" i="40" l="1"/>
  <c r="H244" i="40"/>
  <c r="E246" i="40"/>
  <c r="F246" i="40" s="1"/>
  <c r="D247" i="40"/>
  <c r="G245" i="40"/>
  <c r="J245" i="40"/>
  <c r="I245" i="40" l="1"/>
  <c r="H245" i="40"/>
  <c r="E247" i="40"/>
  <c r="F247" i="40" s="1"/>
  <c r="D248" i="40"/>
  <c r="J246" i="40"/>
  <c r="G246" i="40"/>
  <c r="D249" i="40" l="1"/>
  <c r="E248" i="40"/>
  <c r="F248" i="40" s="1"/>
  <c r="I246" i="40"/>
  <c r="H246" i="40"/>
  <c r="J247" i="40"/>
  <c r="G247" i="40"/>
  <c r="I247" i="40" l="1"/>
  <c r="H247" i="40"/>
  <c r="J248" i="40"/>
  <c r="G248" i="40"/>
  <c r="D250" i="40"/>
  <c r="E249" i="40"/>
  <c r="F249" i="40" s="1"/>
  <c r="G249" i="40" l="1"/>
  <c r="J249" i="40"/>
  <c r="D251" i="40"/>
  <c r="E250" i="40"/>
  <c r="F250" i="40" s="1"/>
  <c r="G250" i="40" s="1"/>
  <c r="H248" i="40"/>
  <c r="I248" i="40"/>
  <c r="E251" i="40" l="1"/>
  <c r="F251" i="40" s="1"/>
  <c r="D252" i="40"/>
  <c r="H249" i="40"/>
  <c r="I249" i="40"/>
  <c r="D253" i="40" l="1"/>
  <c r="E252" i="40"/>
  <c r="F252" i="40" s="1"/>
  <c r="J250" i="40"/>
  <c r="J251" i="40"/>
  <c r="G251" i="40"/>
  <c r="H250" i="40" l="1"/>
  <c r="I250" i="40"/>
  <c r="H251" i="40"/>
  <c r="I251" i="40"/>
  <c r="G252" i="40"/>
  <c r="J252" i="40"/>
  <c r="D254" i="40"/>
  <c r="E253" i="40"/>
  <c r="F253" i="40" s="1"/>
  <c r="E254" i="40" l="1"/>
  <c r="F254" i="40" s="1"/>
  <c r="G254" i="40" s="1"/>
  <c r="D255" i="40"/>
  <c r="I252" i="40"/>
  <c r="H252" i="40"/>
  <c r="J253" i="40"/>
  <c r="G253" i="40"/>
  <c r="I253" i="40" l="1"/>
  <c r="H253" i="40"/>
  <c r="E255" i="40"/>
  <c r="F255" i="40" s="1"/>
  <c r="D256" i="40"/>
  <c r="E256" i="40" l="1"/>
  <c r="F256" i="40" s="1"/>
  <c r="D257" i="40"/>
  <c r="J254" i="40"/>
  <c r="J255" i="40"/>
  <c r="G255" i="40"/>
  <c r="H254" i="40" l="1"/>
  <c r="I254" i="40"/>
  <c r="H255" i="40"/>
  <c r="I255" i="40"/>
  <c r="E257" i="40"/>
  <c r="F257" i="40" s="1"/>
  <c r="G257" i="40" s="1"/>
  <c r="D258" i="40"/>
  <c r="G256" i="40"/>
  <c r="J256" i="40"/>
  <c r="H256" i="40" l="1"/>
  <c r="I256" i="40"/>
  <c r="E258" i="40"/>
  <c r="F258" i="40" s="1"/>
  <c r="D259" i="40"/>
  <c r="E259" i="40" l="1"/>
  <c r="F259" i="40" s="1"/>
  <c r="D260" i="40"/>
  <c r="J257" i="40"/>
  <c r="J258" i="40"/>
  <c r="G258" i="40"/>
  <c r="H257" i="40" l="1"/>
  <c r="I257" i="40"/>
  <c r="E260" i="40"/>
  <c r="F260" i="40" s="1"/>
  <c r="D261" i="40"/>
  <c r="I258" i="40"/>
  <c r="H258" i="40"/>
  <c r="G259" i="40"/>
  <c r="J259" i="40"/>
  <c r="D262" i="40" l="1"/>
  <c r="E261" i="40"/>
  <c r="F261" i="40" s="1"/>
  <c r="H259" i="40"/>
  <c r="I259" i="40"/>
  <c r="J260" i="40"/>
  <c r="G260" i="40"/>
  <c r="H260" i="40" l="1"/>
  <c r="I260" i="40"/>
  <c r="G261" i="40"/>
  <c r="J261" i="40"/>
  <c r="D263" i="40"/>
  <c r="E262" i="40"/>
  <c r="F262" i="40" s="1"/>
  <c r="G262" i="40" s="1"/>
  <c r="E263" i="40" l="1"/>
  <c r="F263" i="40" s="1"/>
  <c r="D264" i="40"/>
  <c r="I261" i="40"/>
  <c r="H261" i="40"/>
  <c r="D265" i="40" l="1"/>
  <c r="E264" i="40"/>
  <c r="F264" i="40" s="1"/>
  <c r="J262" i="40"/>
  <c r="J263" i="40"/>
  <c r="G263" i="40"/>
  <c r="H262" i="40" l="1"/>
  <c r="I262" i="40"/>
  <c r="H263" i="40"/>
  <c r="I263" i="40"/>
  <c r="G264" i="40"/>
  <c r="J264" i="40"/>
  <c r="D266" i="40"/>
  <c r="E265" i="40"/>
  <c r="F265" i="40" s="1"/>
  <c r="J265" i="40" l="1"/>
  <c r="G265" i="40"/>
  <c r="E266" i="40"/>
  <c r="F266" i="40" s="1"/>
  <c r="D267" i="40"/>
  <c r="H264" i="40"/>
  <c r="I264" i="40"/>
  <c r="E267" i="40" l="1"/>
  <c r="F267" i="40" s="1"/>
  <c r="D268" i="40"/>
  <c r="G266" i="40"/>
  <c r="J266" i="40"/>
  <c r="H265" i="40"/>
  <c r="I265" i="40"/>
  <c r="H266" i="40" l="1"/>
  <c r="I266" i="40"/>
  <c r="E268" i="40"/>
  <c r="F268" i="40" s="1"/>
  <c r="D269" i="40"/>
  <c r="G267" i="40"/>
  <c r="J267" i="40"/>
  <c r="E269" i="40" l="1"/>
  <c r="F269" i="40" s="1"/>
  <c r="G269" i="40" s="1"/>
  <c r="D270" i="40"/>
  <c r="H267" i="40"/>
  <c r="I267" i="40"/>
  <c r="G268" i="40"/>
  <c r="J268" i="40"/>
  <c r="H268" i="40" l="1"/>
  <c r="I268" i="40"/>
  <c r="E270" i="40"/>
  <c r="F270" i="40" s="1"/>
  <c r="D271" i="40"/>
  <c r="E271" i="40" l="1"/>
  <c r="F271" i="40" s="1"/>
  <c r="D272" i="40"/>
  <c r="J269" i="40"/>
  <c r="G270" i="40"/>
  <c r="J270" i="40"/>
  <c r="I270" i="40" l="1"/>
  <c r="H270" i="40"/>
  <c r="I269" i="40"/>
  <c r="H269" i="40"/>
  <c r="E272" i="40"/>
  <c r="F272" i="40" s="1"/>
  <c r="D273" i="40"/>
  <c r="G271" i="40"/>
  <c r="J271" i="40"/>
  <c r="D274" i="40" l="1"/>
  <c r="E273" i="40"/>
  <c r="F273" i="40" s="1"/>
  <c r="J272" i="40"/>
  <c r="G272" i="40"/>
  <c r="H271" i="40"/>
  <c r="I271" i="40"/>
  <c r="I272" i="40" l="1"/>
  <c r="H272" i="40"/>
  <c r="G273" i="40"/>
  <c r="J273" i="40"/>
  <c r="E274" i="40"/>
  <c r="F274" i="40" s="1"/>
  <c r="G274" i="40" s="1"/>
  <c r="D275" i="40"/>
  <c r="E275" i="40" l="1"/>
  <c r="F275" i="40" s="1"/>
  <c r="D276" i="40"/>
  <c r="H273" i="40"/>
  <c r="I273" i="40"/>
  <c r="D277" i="40" l="1"/>
  <c r="E276" i="40"/>
  <c r="F276" i="40" s="1"/>
  <c r="J274" i="40"/>
  <c r="G275" i="40"/>
  <c r="J275" i="40"/>
  <c r="I274" i="40" l="1"/>
  <c r="H274" i="40"/>
  <c r="I275" i="40"/>
  <c r="H275" i="40"/>
  <c r="G276" i="40"/>
  <c r="J276" i="40"/>
  <c r="D278" i="40"/>
  <c r="E277" i="40"/>
  <c r="F277" i="40" s="1"/>
  <c r="J277" i="40" l="1"/>
  <c r="G277" i="40"/>
  <c r="E278" i="40"/>
  <c r="F278" i="40" s="1"/>
  <c r="D279" i="40"/>
  <c r="H276" i="40"/>
  <c r="I276" i="40"/>
  <c r="E279" i="40" l="1"/>
  <c r="F279" i="40" s="1"/>
  <c r="D280" i="40"/>
  <c r="J278" i="40"/>
  <c r="G278" i="40"/>
  <c r="I277" i="40"/>
  <c r="H277" i="40"/>
  <c r="H278" i="40" l="1"/>
  <c r="I278" i="40"/>
  <c r="E280" i="40"/>
  <c r="F280" i="40" s="1"/>
  <c r="D281" i="40"/>
  <c r="J279" i="40"/>
  <c r="G279" i="40"/>
  <c r="E281" i="40" l="1"/>
  <c r="F281" i="40" s="1"/>
  <c r="D282" i="40"/>
  <c r="H279" i="40"/>
  <c r="I279" i="40"/>
  <c r="G280" i="40"/>
  <c r="J280" i="40"/>
  <c r="E282" i="40" l="1"/>
  <c r="F282" i="40" s="1"/>
  <c r="D283" i="40"/>
  <c r="I280" i="40"/>
  <c r="H280" i="40"/>
  <c r="G281" i="40"/>
  <c r="J281" i="40"/>
  <c r="E283" i="40" l="1"/>
  <c r="F283" i="40" s="1"/>
  <c r="D284" i="40"/>
  <c r="I281" i="40"/>
  <c r="H281" i="40"/>
  <c r="J282" i="40"/>
  <c r="G282" i="40"/>
  <c r="I282" i="40" l="1"/>
  <c r="H282" i="40"/>
  <c r="D285" i="40"/>
  <c r="E284" i="40"/>
  <c r="F284" i="40" s="1"/>
  <c r="G283" i="40"/>
  <c r="J283" i="40"/>
  <c r="I283" i="40" l="1"/>
  <c r="H283" i="40"/>
  <c r="J284" i="40"/>
  <c r="G284" i="40"/>
  <c r="D286" i="40"/>
  <c r="E285" i="40"/>
  <c r="F285" i="40" s="1"/>
  <c r="G285" i="40" l="1"/>
  <c r="J285" i="40"/>
  <c r="D287" i="40"/>
  <c r="E286" i="40"/>
  <c r="F286" i="40" s="1"/>
  <c r="H284" i="40"/>
  <c r="I284" i="40"/>
  <c r="G286" i="40" l="1"/>
  <c r="J286" i="40"/>
  <c r="E287" i="40"/>
  <c r="F287" i="40" s="1"/>
  <c r="D288" i="40"/>
  <c r="H285" i="40"/>
  <c r="I285" i="40"/>
  <c r="D289" i="40" l="1"/>
  <c r="E288" i="40"/>
  <c r="F288" i="40" s="1"/>
  <c r="G287" i="40"/>
  <c r="J287" i="40"/>
  <c r="H286" i="40"/>
  <c r="I286" i="40"/>
  <c r="I287" i="40" l="1"/>
  <c r="H287" i="40"/>
  <c r="G288" i="40"/>
  <c r="J288" i="40"/>
  <c r="D290" i="40"/>
  <c r="E289" i="40"/>
  <c r="F289" i="40" s="1"/>
  <c r="E290" i="40" l="1"/>
  <c r="F290" i="40" s="1"/>
  <c r="D291" i="40"/>
  <c r="I288" i="40"/>
  <c r="H288" i="40"/>
  <c r="G289" i="40"/>
  <c r="J289" i="40"/>
  <c r="I289" i="40" l="1"/>
  <c r="H289" i="40"/>
  <c r="E291" i="40"/>
  <c r="F291" i="40" s="1"/>
  <c r="D292" i="40"/>
  <c r="G290" i="40"/>
  <c r="J290" i="40"/>
  <c r="E292" i="40" l="1"/>
  <c r="F292" i="40" s="1"/>
  <c r="D293" i="40"/>
  <c r="H290" i="40"/>
  <c r="I290" i="40"/>
  <c r="G291" i="40"/>
  <c r="J291" i="40"/>
  <c r="H291" i="40" l="1"/>
  <c r="I291" i="40"/>
  <c r="E293" i="40"/>
  <c r="F293" i="40" s="1"/>
  <c r="D294" i="40"/>
  <c r="G292" i="40"/>
  <c r="J292" i="40"/>
  <c r="H292" i="40" l="1"/>
  <c r="I292" i="40"/>
  <c r="E294" i="40"/>
  <c r="F294" i="40" s="1"/>
  <c r="D295" i="40"/>
  <c r="G293" i="40"/>
  <c r="J293" i="40"/>
  <c r="E295" i="40" l="1"/>
  <c r="F295" i="40" s="1"/>
  <c r="D296" i="40"/>
  <c r="I293" i="40"/>
  <c r="H293" i="40"/>
  <c r="G294" i="40"/>
  <c r="J294" i="40"/>
  <c r="H294" i="40" l="1"/>
  <c r="I294" i="40"/>
  <c r="E296" i="40"/>
  <c r="F296" i="40" s="1"/>
  <c r="D297" i="40"/>
  <c r="G295" i="40"/>
  <c r="J295" i="40"/>
  <c r="H295" i="40" l="1"/>
  <c r="I295" i="40"/>
  <c r="D298" i="40"/>
  <c r="E297" i="40"/>
  <c r="F297" i="40" s="1"/>
  <c r="G296" i="40"/>
  <c r="J296" i="40"/>
  <c r="I296" i="40" l="1"/>
  <c r="H296" i="40"/>
  <c r="G297" i="40"/>
  <c r="J297" i="40"/>
  <c r="E298" i="40"/>
  <c r="F298" i="40" s="1"/>
  <c r="G298" i="40" s="1"/>
  <c r="D299" i="40"/>
  <c r="I297" i="40" l="1"/>
  <c r="H297" i="40"/>
  <c r="E299" i="40"/>
  <c r="F299" i="40" s="1"/>
  <c r="D300" i="40"/>
  <c r="D301" i="40" l="1"/>
  <c r="E300" i="40"/>
  <c r="F300" i="40" s="1"/>
  <c r="J298" i="40"/>
  <c r="G299" i="40"/>
  <c r="J299" i="40"/>
  <c r="H298" i="40" l="1"/>
  <c r="I298" i="40"/>
  <c r="J300" i="40"/>
  <c r="G300" i="40"/>
  <c r="H299" i="40"/>
  <c r="I299" i="40"/>
  <c r="D302" i="40"/>
  <c r="E301" i="40"/>
  <c r="F301" i="40" s="1"/>
  <c r="G301" i="40" l="1"/>
  <c r="J301" i="40"/>
  <c r="I300" i="40"/>
  <c r="H300" i="40"/>
  <c r="E302" i="40"/>
  <c r="F302" i="40" s="1"/>
  <c r="D303" i="40"/>
  <c r="E303" i="40" l="1"/>
  <c r="F303" i="40" s="1"/>
  <c r="D304" i="40"/>
  <c r="G302" i="40"/>
  <c r="J302" i="40"/>
  <c r="I301" i="40"/>
  <c r="H301" i="40"/>
  <c r="I302" i="40" l="1"/>
  <c r="H302" i="40"/>
  <c r="E304" i="40"/>
  <c r="F304" i="40" s="1"/>
  <c r="D305" i="40"/>
  <c r="G303" i="40"/>
  <c r="J303" i="40"/>
  <c r="I303" i="40" l="1"/>
  <c r="H303" i="40"/>
  <c r="E305" i="40"/>
  <c r="F305" i="40" s="1"/>
  <c r="G305" i="40" s="1"/>
  <c r="D306" i="40"/>
  <c r="J304" i="40"/>
  <c r="G304" i="40"/>
  <c r="H304" i="40" l="1"/>
  <c r="I304" i="40"/>
  <c r="E306" i="40"/>
  <c r="F306" i="40" s="1"/>
  <c r="D307" i="40"/>
  <c r="E307" i="40" l="1"/>
  <c r="F307" i="40" s="1"/>
  <c r="D308" i="40"/>
  <c r="J305" i="40"/>
  <c r="G306" i="40"/>
  <c r="J306" i="40"/>
  <c r="I306" i="40" l="1"/>
  <c r="H306" i="40"/>
  <c r="I305" i="40"/>
  <c r="H305" i="40"/>
  <c r="E308" i="40"/>
  <c r="F308" i="40" s="1"/>
  <c r="D309" i="40"/>
  <c r="J307" i="40"/>
  <c r="G307" i="40"/>
  <c r="H307" i="40" l="1"/>
  <c r="I307" i="40"/>
  <c r="D310" i="40"/>
  <c r="E309" i="40"/>
  <c r="F309" i="40" s="1"/>
  <c r="J308" i="40"/>
  <c r="G308" i="40"/>
  <c r="H308" i="40" l="1"/>
  <c r="I308" i="40"/>
  <c r="G309" i="40"/>
  <c r="J309" i="40"/>
  <c r="E310" i="40"/>
  <c r="F310" i="40" s="1"/>
  <c r="D311" i="40"/>
  <c r="E311" i="40" l="1"/>
  <c r="F311" i="40" s="1"/>
  <c r="D312" i="40"/>
  <c r="G310" i="40"/>
  <c r="J310" i="40"/>
  <c r="H309" i="40"/>
  <c r="I309" i="40"/>
  <c r="D313" i="40" l="1"/>
  <c r="E312" i="40"/>
  <c r="F312" i="40" s="1"/>
  <c r="H310" i="40"/>
  <c r="I310" i="40"/>
  <c r="J311" i="40"/>
  <c r="G311" i="40"/>
  <c r="I311" i="40" l="1"/>
  <c r="H311" i="40"/>
  <c r="G312" i="40"/>
  <c r="J312" i="40"/>
  <c r="D314" i="40"/>
  <c r="E313" i="40"/>
  <c r="F313" i="40" s="1"/>
  <c r="J313" i="40" l="1"/>
  <c r="G313" i="40"/>
  <c r="E314" i="40"/>
  <c r="F314" i="40" s="1"/>
  <c r="D315" i="40"/>
  <c r="H312" i="40"/>
  <c r="I312" i="40"/>
  <c r="E315" i="40" l="1"/>
  <c r="F315" i="40" s="1"/>
  <c r="D316" i="40"/>
  <c r="J314" i="40"/>
  <c r="G314" i="40"/>
  <c r="H313" i="40"/>
  <c r="I313" i="40"/>
  <c r="H314" i="40" l="1"/>
  <c r="I314" i="40"/>
  <c r="E316" i="40"/>
  <c r="F316" i="40" s="1"/>
  <c r="D317" i="40"/>
  <c r="G315" i="40"/>
  <c r="J315" i="40"/>
  <c r="H315" i="40" l="1"/>
  <c r="I315" i="40"/>
  <c r="E317" i="40"/>
  <c r="F317" i="40" s="1"/>
  <c r="G317" i="40" s="1"/>
  <c r="D318" i="40"/>
  <c r="J316" i="40"/>
  <c r="G316" i="40"/>
  <c r="I316" i="40" l="1"/>
  <c r="H316" i="40"/>
  <c r="E318" i="40"/>
  <c r="F318" i="40" s="1"/>
  <c r="D319" i="40"/>
  <c r="E319" i="40" l="1"/>
  <c r="F319" i="40" s="1"/>
  <c r="D320" i="40"/>
  <c r="J317" i="40"/>
  <c r="G318" i="40"/>
  <c r="J318" i="40"/>
  <c r="I317" i="40" l="1"/>
  <c r="H317" i="40"/>
  <c r="D321" i="40"/>
  <c r="E320" i="40"/>
  <c r="F320" i="40" s="1"/>
  <c r="H318" i="40"/>
  <c r="I318" i="40"/>
  <c r="G319" i="40"/>
  <c r="J319" i="40"/>
  <c r="G320" i="40" l="1"/>
  <c r="J320" i="40"/>
  <c r="D322" i="40"/>
  <c r="E321" i="40"/>
  <c r="F321" i="40" s="1"/>
  <c r="H319" i="40"/>
  <c r="I319" i="40"/>
  <c r="G321" i="40" l="1"/>
  <c r="J321" i="40"/>
  <c r="D323" i="40"/>
  <c r="E322" i="40"/>
  <c r="F322" i="40" s="1"/>
  <c r="G322" i="40" s="1"/>
  <c r="H320" i="40"/>
  <c r="I320" i="40"/>
  <c r="E323" i="40" l="1"/>
  <c r="F323" i="40" s="1"/>
  <c r="D324" i="40"/>
  <c r="I321" i="40"/>
  <c r="H321" i="40"/>
  <c r="D325" i="40" l="1"/>
  <c r="E324" i="40"/>
  <c r="F324" i="40" s="1"/>
  <c r="J322" i="40"/>
  <c r="G323" i="40"/>
  <c r="J323" i="40"/>
  <c r="H323" i="40" l="1"/>
  <c r="I323" i="40"/>
  <c r="G324" i="40"/>
  <c r="J324" i="40"/>
  <c r="I322" i="40"/>
  <c r="H322" i="40"/>
  <c r="D326" i="40"/>
  <c r="E325" i="40"/>
  <c r="F325" i="40" s="1"/>
  <c r="G325" i="40" l="1"/>
  <c r="J325" i="40"/>
  <c r="E326" i="40"/>
  <c r="F326" i="40" s="1"/>
  <c r="D327" i="40"/>
  <c r="H324" i="40"/>
  <c r="I324" i="40"/>
  <c r="E327" i="40" l="1"/>
  <c r="F327" i="40" s="1"/>
  <c r="D328" i="40"/>
  <c r="G326" i="40"/>
  <c r="J326" i="40"/>
  <c r="I325" i="40"/>
  <c r="H325" i="40"/>
  <c r="I326" i="40" l="1"/>
  <c r="H326" i="40"/>
  <c r="E328" i="40"/>
  <c r="F328" i="40" s="1"/>
  <c r="D329" i="40"/>
  <c r="J327" i="40"/>
  <c r="G327" i="40"/>
  <c r="H327" i="40" l="1"/>
  <c r="I327" i="40"/>
  <c r="E329" i="40"/>
  <c r="F329" i="40" s="1"/>
  <c r="G329" i="40" s="1"/>
  <c r="D330" i="40"/>
  <c r="G328" i="40"/>
  <c r="J328" i="40"/>
  <c r="H328" i="40" l="1"/>
  <c r="I328" i="40"/>
  <c r="E330" i="40"/>
  <c r="F330" i="40" s="1"/>
  <c r="D331" i="40"/>
  <c r="E331" i="40" l="1"/>
  <c r="F331" i="40" s="1"/>
  <c r="D332" i="40"/>
  <c r="J329" i="40"/>
  <c r="J330" i="40"/>
  <c r="G330" i="40"/>
  <c r="H329" i="40" l="1"/>
  <c r="I329" i="40"/>
  <c r="H330" i="40"/>
  <c r="I330" i="40"/>
  <c r="E332" i="40"/>
  <c r="F332" i="40" s="1"/>
  <c r="D333" i="40"/>
  <c r="J331" i="40"/>
  <c r="G331" i="40"/>
  <c r="J332" i="40" l="1"/>
  <c r="G332" i="40"/>
  <c r="D334" i="40"/>
  <c r="E333" i="40"/>
  <c r="F333" i="40" s="1"/>
  <c r="H331" i="40"/>
  <c r="I331" i="40"/>
  <c r="G333" i="40" l="1"/>
  <c r="J333" i="40"/>
  <c r="E334" i="40"/>
  <c r="F334" i="40" s="1"/>
  <c r="G334" i="40" s="1"/>
  <c r="D335" i="40"/>
  <c r="H332" i="40"/>
  <c r="I332" i="40"/>
  <c r="E335" i="40" l="1"/>
  <c r="F335" i="40" s="1"/>
  <c r="D336" i="40"/>
  <c r="H333" i="40"/>
  <c r="I333" i="40"/>
  <c r="D337" i="40" l="1"/>
  <c r="E336" i="40"/>
  <c r="F336" i="40" s="1"/>
  <c r="J334" i="40"/>
  <c r="G335" i="40"/>
  <c r="J335" i="40"/>
  <c r="H334" i="40" l="1"/>
  <c r="I334" i="40"/>
  <c r="G336" i="40"/>
  <c r="I335" i="40"/>
  <c r="H335" i="40"/>
  <c r="D338" i="40"/>
  <c r="E337" i="40"/>
  <c r="F337" i="40" s="1"/>
  <c r="J336" i="40" s="1"/>
  <c r="H336" i="40" l="1"/>
  <c r="I336" i="40"/>
  <c r="E338" i="40"/>
  <c r="F338" i="40" s="1"/>
  <c r="D339" i="40"/>
  <c r="J337" i="40"/>
  <c r="G337" i="40"/>
  <c r="H337" i="40" l="1"/>
  <c r="I337" i="40"/>
  <c r="E339" i="40"/>
  <c r="F339" i="40" s="1"/>
  <c r="D340" i="40"/>
  <c r="J338" i="40"/>
  <c r="G338" i="40"/>
  <c r="E340" i="40" l="1"/>
  <c r="F340" i="40" s="1"/>
  <c r="D341" i="40"/>
  <c r="I338" i="40"/>
  <c r="H338" i="40"/>
  <c r="G339" i="40"/>
  <c r="J339" i="40"/>
  <c r="I339" i="40" l="1"/>
  <c r="H339" i="40"/>
  <c r="E341" i="40"/>
  <c r="F341" i="40" s="1"/>
  <c r="D342" i="40"/>
  <c r="G340" i="40"/>
  <c r="J340" i="40"/>
  <c r="H340" i="40" l="1"/>
  <c r="I340" i="40"/>
  <c r="E342" i="40"/>
  <c r="F342" i="40" s="1"/>
  <c r="D343" i="40"/>
  <c r="G341" i="40"/>
  <c r="J341" i="40"/>
  <c r="H341" i="40" l="1"/>
  <c r="I341" i="40"/>
  <c r="E343" i="40"/>
  <c r="F343" i="40" s="1"/>
  <c r="D344" i="40"/>
  <c r="G342" i="40"/>
  <c r="J342" i="40"/>
  <c r="H342" i="40" l="1"/>
  <c r="I342" i="40"/>
  <c r="D345" i="40"/>
  <c r="E344" i="40"/>
  <c r="F344" i="40" s="1"/>
  <c r="G343" i="40"/>
  <c r="J343" i="40"/>
  <c r="G344" i="40" l="1"/>
  <c r="J344" i="40"/>
  <c r="H343" i="40"/>
  <c r="I343" i="40"/>
  <c r="D346" i="40"/>
  <c r="E345" i="40"/>
  <c r="F345" i="40" s="1"/>
  <c r="J345" i="40" l="1"/>
  <c r="G345" i="40"/>
  <c r="E346" i="40"/>
  <c r="F346" i="40" s="1"/>
  <c r="G346" i="40" s="1"/>
  <c r="D347" i="40"/>
  <c r="H344" i="40"/>
  <c r="I344" i="40"/>
  <c r="E347" i="40" l="1"/>
  <c r="F347" i="40" s="1"/>
  <c r="D348" i="40"/>
  <c r="H345" i="40"/>
  <c r="I345" i="40"/>
  <c r="D349" i="40" l="1"/>
  <c r="E348" i="40"/>
  <c r="F348" i="40" s="1"/>
  <c r="J346" i="40"/>
  <c r="G347" i="40"/>
  <c r="J347" i="40"/>
  <c r="I346" i="40" l="1"/>
  <c r="H346" i="40"/>
  <c r="H347" i="40"/>
  <c r="I347" i="40"/>
  <c r="G348" i="40"/>
  <c r="J348" i="40"/>
  <c r="D350" i="40"/>
  <c r="E349" i="40"/>
  <c r="F349" i="40" s="1"/>
  <c r="J349" i="40" l="1"/>
  <c r="G349" i="40"/>
  <c r="E350" i="40"/>
  <c r="F350" i="40" s="1"/>
  <c r="D351" i="40"/>
  <c r="H348" i="40"/>
  <c r="I348" i="40"/>
  <c r="E351" i="40" l="1"/>
  <c r="F351" i="40" s="1"/>
  <c r="D352" i="40"/>
  <c r="G350" i="40"/>
  <c r="J350" i="40"/>
  <c r="H349" i="40"/>
  <c r="I349" i="40"/>
  <c r="H350" i="40" l="1"/>
  <c r="I350" i="40"/>
  <c r="E352" i="40"/>
  <c r="F352" i="40" s="1"/>
  <c r="D353" i="40"/>
  <c r="J351" i="40"/>
  <c r="G351" i="40"/>
  <c r="H351" i="40" l="1"/>
  <c r="I351" i="40"/>
  <c r="E353" i="40"/>
  <c r="F353" i="40" s="1"/>
  <c r="D354" i="40"/>
  <c r="G352" i="40"/>
  <c r="J352" i="40"/>
  <c r="I352" i="40" l="1"/>
  <c r="H352" i="40"/>
  <c r="E354" i="40"/>
  <c r="F354" i="40" s="1"/>
  <c r="D355" i="40"/>
  <c r="G353" i="40"/>
  <c r="J353" i="40"/>
  <c r="I353" i="40" l="1"/>
  <c r="H353" i="40"/>
  <c r="E355" i="40"/>
  <c r="F355" i="40" s="1"/>
  <c r="D356" i="40"/>
  <c r="G354" i="40"/>
  <c r="J354" i="40"/>
  <c r="H354" i="40" l="1"/>
  <c r="I354" i="40"/>
  <c r="D357" i="40"/>
  <c r="E356" i="40"/>
  <c r="F356" i="40" s="1"/>
  <c r="J355" i="40"/>
  <c r="G355" i="40"/>
  <c r="I355" i="40" l="1"/>
  <c r="H355" i="40"/>
  <c r="G356" i="40"/>
  <c r="D358" i="40"/>
  <c r="E357" i="40"/>
  <c r="F357" i="40" s="1"/>
  <c r="G357" i="40" l="1"/>
  <c r="J357" i="40"/>
  <c r="E358" i="40"/>
  <c r="F358" i="40" s="1"/>
  <c r="D359" i="40"/>
  <c r="J356" i="40"/>
  <c r="H356" i="40" l="1"/>
  <c r="I356" i="40"/>
  <c r="E359" i="40"/>
  <c r="F359" i="40" s="1"/>
  <c r="D360" i="40"/>
  <c r="G358" i="40"/>
  <c r="J358" i="40"/>
  <c r="H357" i="40"/>
  <c r="I357" i="40"/>
  <c r="I358" i="40" l="1"/>
  <c r="H358" i="40"/>
  <c r="D361" i="40"/>
  <c r="E360" i="40"/>
  <c r="F360" i="40" s="1"/>
  <c r="J359" i="40"/>
  <c r="G359" i="40"/>
  <c r="I359" i="40" l="1"/>
  <c r="H359" i="40"/>
  <c r="G360" i="40"/>
  <c r="J360" i="40"/>
  <c r="D362" i="40"/>
  <c r="E361" i="40"/>
  <c r="F361" i="40" s="1"/>
  <c r="J361" i="40" l="1"/>
  <c r="G361" i="40"/>
  <c r="E362" i="40"/>
  <c r="F362" i="40" s="1"/>
  <c r="D363" i="40"/>
  <c r="I360" i="40"/>
  <c r="H360" i="40"/>
  <c r="E363" i="40" l="1"/>
  <c r="F363" i="40" s="1"/>
  <c r="D364" i="40"/>
  <c r="J362" i="40"/>
  <c r="G362" i="40"/>
  <c r="I361" i="40"/>
  <c r="H361" i="40"/>
  <c r="H362" i="40" l="1"/>
  <c r="I362" i="40"/>
  <c r="E364" i="40"/>
  <c r="F364" i="40" s="1"/>
  <c r="D365" i="40"/>
  <c r="G363" i="40"/>
  <c r="J363" i="40"/>
  <c r="H363" i="40" l="1"/>
  <c r="I363" i="40"/>
  <c r="E365" i="40"/>
  <c r="F365" i="40" s="1"/>
  <c r="G365" i="40" s="1"/>
  <c r="D366" i="40"/>
  <c r="G364" i="40"/>
  <c r="J364" i="40"/>
  <c r="H364" i="40" l="1"/>
  <c r="I364" i="40"/>
  <c r="E366" i="40"/>
  <c r="F366" i="40" s="1"/>
  <c r="D367" i="40"/>
  <c r="E367" i="40" l="1"/>
  <c r="F367" i="40" s="1"/>
  <c r="D368" i="40"/>
  <c r="J365" i="40"/>
  <c r="G366" i="40"/>
  <c r="J366" i="40"/>
  <c r="I365" i="40" l="1"/>
  <c r="H365" i="40"/>
  <c r="I366" i="40"/>
  <c r="H366" i="40"/>
  <c r="E368" i="40"/>
  <c r="F368" i="40" s="1"/>
  <c r="D369" i="40"/>
  <c r="G367" i="40"/>
  <c r="J367" i="40"/>
  <c r="H367" i="40" l="1"/>
  <c r="I367" i="40"/>
  <c r="D370" i="40"/>
  <c r="E369" i="40"/>
  <c r="F369" i="40" s="1"/>
  <c r="G368" i="40"/>
  <c r="J368" i="40"/>
  <c r="I368" i="40" l="1"/>
  <c r="H368" i="40"/>
  <c r="G369" i="40"/>
  <c r="J369" i="40"/>
  <c r="D371" i="40"/>
  <c r="E370" i="40"/>
  <c r="F370" i="40" s="1"/>
  <c r="G370" i="40" l="1"/>
  <c r="J370" i="40"/>
  <c r="E371" i="40"/>
  <c r="F371" i="40" s="1"/>
  <c r="D372" i="40"/>
  <c r="I369" i="40"/>
  <c r="H369" i="40"/>
  <c r="D373" i="40" l="1"/>
  <c r="E372" i="40"/>
  <c r="F372" i="40" s="1"/>
  <c r="G371" i="40"/>
  <c r="J371" i="40"/>
  <c r="H370" i="40"/>
  <c r="I370" i="40"/>
  <c r="H371" i="40" l="1"/>
  <c r="I371" i="40"/>
  <c r="G372" i="40"/>
  <c r="J372" i="40"/>
  <c r="D374" i="40"/>
  <c r="E373" i="40"/>
  <c r="F373" i="40" s="1"/>
  <c r="G373" i="40" l="1"/>
  <c r="J373" i="40"/>
  <c r="E374" i="40"/>
  <c r="F374" i="40" s="1"/>
  <c r="D375" i="40"/>
  <c r="H372" i="40"/>
  <c r="I372" i="40"/>
  <c r="E375" i="40" l="1"/>
  <c r="F375" i="40" s="1"/>
  <c r="D376" i="40"/>
  <c r="G374" i="40"/>
  <c r="J374" i="40"/>
  <c r="I373" i="40"/>
  <c r="H373" i="40"/>
  <c r="H374" i="40" l="1"/>
  <c r="I374" i="40"/>
  <c r="E376" i="40"/>
  <c r="F376" i="40" s="1"/>
  <c r="D377" i="40"/>
  <c r="G375" i="40"/>
  <c r="J375" i="40"/>
  <c r="H375" i="40" l="1"/>
  <c r="I375" i="40"/>
  <c r="E377" i="40"/>
  <c r="F377" i="40" s="1"/>
  <c r="G377" i="40" s="1"/>
  <c r="D378" i="40"/>
  <c r="G376" i="40"/>
  <c r="J376" i="40"/>
  <c r="H376" i="40" l="1"/>
  <c r="I376" i="40"/>
  <c r="E378" i="40"/>
  <c r="F378" i="40" s="1"/>
  <c r="D379" i="40"/>
  <c r="E379" i="40" l="1"/>
  <c r="F379" i="40" s="1"/>
  <c r="D380" i="40"/>
  <c r="J377" i="40"/>
  <c r="G378" i="40"/>
  <c r="J378" i="40"/>
  <c r="I377" i="40" l="1"/>
  <c r="H377" i="40"/>
  <c r="I378" i="40"/>
  <c r="H378" i="40"/>
  <c r="D381" i="40"/>
  <c r="E380" i="40"/>
  <c r="F380" i="40" s="1"/>
  <c r="G379" i="40"/>
  <c r="J379" i="40"/>
  <c r="H379" i="40" l="1"/>
  <c r="I379" i="40"/>
  <c r="G380" i="40"/>
  <c r="J380" i="40"/>
  <c r="D382" i="40"/>
  <c r="E381" i="40"/>
  <c r="F381" i="40" s="1"/>
  <c r="G381" i="40" l="1"/>
  <c r="J381" i="40"/>
  <c r="D383" i="40"/>
  <c r="E382" i="40"/>
  <c r="F382" i="40" s="1"/>
  <c r="H380" i="40"/>
  <c r="I380" i="40"/>
  <c r="G382" i="40" l="1"/>
  <c r="J382" i="40"/>
  <c r="E383" i="40"/>
  <c r="F383" i="40" s="1"/>
  <c r="D384" i="40"/>
  <c r="H381" i="40"/>
  <c r="I381" i="40"/>
  <c r="D385" i="40" l="1"/>
  <c r="E384" i="40"/>
  <c r="F384" i="40" s="1"/>
  <c r="J383" i="40"/>
  <c r="G383" i="40"/>
  <c r="H382" i="40"/>
  <c r="I382" i="40"/>
  <c r="G384" i="40" l="1"/>
  <c r="I383" i="40"/>
  <c r="H383" i="40"/>
  <c r="D386" i="40"/>
  <c r="E385" i="40"/>
  <c r="F385" i="40" s="1"/>
  <c r="G385" i="40" l="1"/>
  <c r="J385" i="40"/>
  <c r="E386" i="40"/>
  <c r="F386" i="40" s="1"/>
  <c r="D387" i="40"/>
  <c r="J384" i="40"/>
  <c r="I384" i="40" l="1"/>
  <c r="H384" i="40"/>
  <c r="E387" i="40"/>
  <c r="F387" i="40" s="1"/>
  <c r="D388" i="40"/>
  <c r="G386" i="40"/>
  <c r="J386" i="40"/>
  <c r="H385" i="40"/>
  <c r="I385" i="40"/>
  <c r="H386" i="40" l="1"/>
  <c r="I386" i="40"/>
  <c r="E388" i="40"/>
  <c r="F388" i="40" s="1"/>
  <c r="G388" i="40" s="1"/>
  <c r="D389" i="40"/>
  <c r="J387" i="40"/>
  <c r="G387" i="40"/>
  <c r="I387" i="40" l="1"/>
  <c r="H387" i="40"/>
  <c r="E389" i="40"/>
  <c r="F389" i="40" s="1"/>
  <c r="D390" i="40"/>
  <c r="E390" i="40" l="1"/>
  <c r="F390" i="40" s="1"/>
  <c r="D391" i="40"/>
  <c r="J388" i="40"/>
  <c r="G389" i="40"/>
  <c r="J389" i="40"/>
  <c r="H389" i="40" l="1"/>
  <c r="I389" i="40"/>
  <c r="I388" i="40"/>
  <c r="H388" i="40"/>
  <c r="E391" i="40"/>
  <c r="F391" i="40" s="1"/>
  <c r="D392" i="40"/>
  <c r="J390" i="40"/>
  <c r="G390" i="40"/>
  <c r="H390" i="40" l="1"/>
  <c r="I390" i="40"/>
  <c r="D393" i="40"/>
  <c r="E392" i="40"/>
  <c r="F392" i="40" s="1"/>
  <c r="J391" i="40"/>
  <c r="G391" i="40"/>
  <c r="I391" i="40" l="1"/>
  <c r="H391" i="40"/>
  <c r="G392" i="40"/>
  <c r="J392" i="40"/>
  <c r="D394" i="40"/>
  <c r="E393" i="40"/>
  <c r="F393" i="40" s="1"/>
  <c r="G393" i="40" l="1"/>
  <c r="J393" i="40"/>
  <c r="D395" i="40"/>
  <c r="E394" i="40"/>
  <c r="F394" i="40" s="1"/>
  <c r="H392" i="40"/>
  <c r="I392" i="40"/>
  <c r="J394" i="40" l="1"/>
  <c r="G394" i="40"/>
  <c r="E395" i="40"/>
  <c r="F395" i="40" s="1"/>
  <c r="D396" i="40"/>
  <c r="I393" i="40"/>
  <c r="H393" i="40"/>
  <c r="D397" i="40" l="1"/>
  <c r="E396" i="40"/>
  <c r="F396" i="40" s="1"/>
  <c r="G395" i="40"/>
  <c r="J395" i="40"/>
  <c r="H394" i="40"/>
  <c r="I394" i="40"/>
  <c r="I395" i="40" l="1"/>
  <c r="H395" i="40"/>
  <c r="G396" i="40"/>
  <c r="J396" i="40"/>
  <c r="D398" i="40"/>
  <c r="E397" i="40"/>
  <c r="F397" i="40" s="1"/>
  <c r="G397" i="40" l="1"/>
  <c r="J397" i="40"/>
  <c r="E398" i="40"/>
  <c r="F398" i="40" s="1"/>
  <c r="D399" i="40"/>
  <c r="H396" i="40"/>
  <c r="I396" i="40"/>
  <c r="E399" i="40" l="1"/>
  <c r="F399" i="40" s="1"/>
  <c r="D400" i="40"/>
  <c r="G398" i="40"/>
  <c r="J398" i="40"/>
  <c r="I397" i="40"/>
  <c r="H397" i="40"/>
  <c r="I398" i="40" l="1"/>
  <c r="H398" i="40"/>
  <c r="E400" i="40"/>
  <c r="F400" i="40" s="1"/>
  <c r="D401" i="40"/>
  <c r="G399" i="40"/>
  <c r="J399" i="40"/>
  <c r="E401" i="40" l="1"/>
  <c r="F401" i="40" s="1"/>
  <c r="G401" i="40" s="1"/>
  <c r="D402" i="40"/>
  <c r="H399" i="40"/>
  <c r="I399" i="40"/>
  <c r="J400" i="40"/>
  <c r="G400" i="40"/>
  <c r="H400" i="40" l="1"/>
  <c r="I400" i="40"/>
  <c r="E402" i="40"/>
  <c r="F402" i="40" s="1"/>
  <c r="D403" i="40"/>
  <c r="E403" i="40" l="1"/>
  <c r="F403" i="40" s="1"/>
  <c r="D404" i="40"/>
  <c r="J401" i="40"/>
  <c r="G402" i="40"/>
  <c r="J402" i="40"/>
  <c r="I401" i="40" l="1"/>
  <c r="H401" i="40"/>
  <c r="E404" i="40"/>
  <c r="F404" i="40" s="1"/>
  <c r="D405" i="40"/>
  <c r="H402" i="40"/>
  <c r="I402" i="40"/>
  <c r="J403" i="40"/>
  <c r="G403" i="40"/>
  <c r="D406" i="40" l="1"/>
  <c r="E405" i="40"/>
  <c r="F405" i="40" s="1"/>
  <c r="H403" i="40"/>
  <c r="I403" i="40"/>
  <c r="G404" i="40"/>
  <c r="J404" i="40"/>
  <c r="H404" i="40" l="1"/>
  <c r="I404" i="40"/>
  <c r="G405" i="40"/>
  <c r="J405" i="40"/>
  <c r="D407" i="40"/>
  <c r="E406" i="40"/>
  <c r="F406" i="40" s="1"/>
  <c r="G406" i="40" l="1"/>
  <c r="J406" i="40"/>
  <c r="E407" i="40"/>
  <c r="F407" i="40" s="1"/>
  <c r="D408" i="40"/>
  <c r="H405" i="40"/>
  <c r="I405" i="40"/>
  <c r="D409" i="40" l="1"/>
  <c r="E408" i="40"/>
  <c r="F408" i="40" s="1"/>
  <c r="G407" i="40"/>
  <c r="J407" i="40"/>
  <c r="H406" i="40"/>
  <c r="I406" i="40"/>
  <c r="G408" i="40" l="1"/>
  <c r="J408" i="40"/>
  <c r="H407" i="40"/>
  <c r="I407" i="40"/>
  <c r="D410" i="40"/>
  <c r="E409" i="40"/>
  <c r="F409" i="40" s="1"/>
  <c r="G409" i="40" l="1"/>
  <c r="J409" i="40"/>
  <c r="E410" i="40"/>
  <c r="F410" i="40" s="1"/>
  <c r="D411" i="40"/>
  <c r="H408" i="40"/>
  <c r="I408" i="40"/>
  <c r="E411" i="40" l="1"/>
  <c r="F411" i="40" s="1"/>
  <c r="D412" i="40"/>
  <c r="G410" i="40"/>
  <c r="J410" i="40"/>
  <c r="I409" i="40"/>
  <c r="H409" i="40"/>
  <c r="E412" i="40" l="1"/>
  <c r="F412" i="40" s="1"/>
  <c r="D413" i="40"/>
  <c r="I410" i="40"/>
  <c r="H410" i="40"/>
  <c r="G411" i="40"/>
  <c r="J411" i="40"/>
  <c r="H411" i="40" l="1"/>
  <c r="I411" i="40"/>
  <c r="E413" i="40"/>
  <c r="F413" i="40" s="1"/>
  <c r="G413" i="40" s="1"/>
  <c r="D414" i="40"/>
  <c r="G412" i="40"/>
  <c r="J412" i="40"/>
  <c r="H412" i="40" l="1"/>
  <c r="I412" i="40"/>
  <c r="E414" i="40"/>
  <c r="F414" i="40" s="1"/>
  <c r="D415" i="40"/>
  <c r="E415" i="40" l="1"/>
  <c r="F415" i="40" s="1"/>
  <c r="D416" i="40"/>
  <c r="J413" i="40"/>
  <c r="G414" i="40"/>
  <c r="J414" i="40"/>
  <c r="I413" i="40" l="1"/>
  <c r="H413" i="40"/>
  <c r="E416" i="40"/>
  <c r="F416" i="40" s="1"/>
  <c r="D417" i="40"/>
  <c r="I414" i="40"/>
  <c r="H414" i="40"/>
  <c r="G415" i="40"/>
  <c r="J415" i="40"/>
  <c r="H415" i="40" l="1"/>
  <c r="I415" i="40"/>
  <c r="D418" i="40"/>
  <c r="E417" i="40"/>
  <c r="F417" i="40" s="1"/>
  <c r="J416" i="40"/>
  <c r="G416" i="40"/>
  <c r="G417" i="40" l="1"/>
  <c r="J417" i="40"/>
  <c r="I416" i="40"/>
  <c r="H416" i="40"/>
  <c r="E418" i="40"/>
  <c r="F418" i="40" s="1"/>
  <c r="D419" i="40"/>
  <c r="E419" i="40" l="1"/>
  <c r="F419" i="40" s="1"/>
  <c r="D420" i="40"/>
  <c r="J418" i="40"/>
  <c r="G418" i="40"/>
  <c r="I417" i="40"/>
  <c r="H417" i="40"/>
  <c r="H418" i="40" l="1"/>
  <c r="I418" i="40"/>
  <c r="D421" i="40"/>
  <c r="E420" i="40"/>
  <c r="F420" i="40" s="1"/>
  <c r="J419" i="40"/>
  <c r="G419" i="40"/>
  <c r="I419" i="40" l="1"/>
  <c r="H419" i="40"/>
  <c r="J420" i="40"/>
  <c r="G420" i="40"/>
  <c r="D422" i="40"/>
  <c r="E421" i="40"/>
  <c r="F421" i="40" s="1"/>
  <c r="G421" i="40" l="1"/>
  <c r="J421" i="40"/>
  <c r="E422" i="40"/>
  <c r="F422" i="40" s="1"/>
  <c r="D423" i="40"/>
  <c r="H420" i="40"/>
  <c r="I420" i="40"/>
  <c r="E423" i="40" l="1"/>
  <c r="F423" i="40" s="1"/>
  <c r="D424" i="40"/>
  <c r="G422" i="40"/>
  <c r="J422" i="40"/>
  <c r="H421" i="40"/>
  <c r="I421" i="40"/>
  <c r="H422" i="40" l="1"/>
  <c r="I422" i="40"/>
  <c r="E424" i="40"/>
  <c r="F424" i="40" s="1"/>
  <c r="G424" i="40" s="1"/>
  <c r="D425" i="40"/>
  <c r="G423" i="40"/>
  <c r="J423" i="40"/>
  <c r="H423" i="40" l="1"/>
  <c r="I423" i="40"/>
  <c r="E425" i="40"/>
  <c r="F425" i="40" s="1"/>
  <c r="D426" i="40"/>
  <c r="E426" i="40" l="1"/>
  <c r="F426" i="40" s="1"/>
  <c r="D427" i="40"/>
  <c r="J424" i="40"/>
  <c r="G425" i="40"/>
  <c r="J425" i="40"/>
  <c r="I425" i="40" l="1"/>
  <c r="H425" i="40"/>
  <c r="E427" i="40"/>
  <c r="F427" i="40" s="1"/>
  <c r="D428" i="40"/>
  <c r="H424" i="40"/>
  <c r="I424" i="40"/>
  <c r="J426" i="40"/>
  <c r="G426" i="40"/>
  <c r="I426" i="40" l="1"/>
  <c r="H426" i="40"/>
  <c r="D429" i="40"/>
  <c r="E428" i="40"/>
  <c r="F428" i="40" s="1"/>
  <c r="G427" i="40"/>
  <c r="J427" i="40"/>
  <c r="H427" i="40" l="1"/>
  <c r="I427" i="40"/>
  <c r="G428" i="40"/>
  <c r="J428" i="40"/>
  <c r="D430" i="40"/>
  <c r="E429" i="40"/>
  <c r="F429" i="40" s="1"/>
  <c r="G429" i="40" l="1"/>
  <c r="J429" i="40"/>
  <c r="D431" i="40"/>
  <c r="E430" i="40"/>
  <c r="F430" i="40" s="1"/>
  <c r="H428" i="40"/>
  <c r="I428" i="40"/>
  <c r="G430" i="40" l="1"/>
  <c r="J430" i="40"/>
  <c r="E431" i="40"/>
  <c r="F431" i="40" s="1"/>
  <c r="D432" i="40"/>
  <c r="H429" i="40"/>
  <c r="I429" i="40"/>
  <c r="D433" i="40" l="1"/>
  <c r="E432" i="40"/>
  <c r="F432" i="40" s="1"/>
  <c r="J431" i="40"/>
  <c r="G431" i="40"/>
  <c r="H430" i="40"/>
  <c r="I430" i="40"/>
  <c r="I431" i="40" l="1"/>
  <c r="H431" i="40"/>
  <c r="G432" i="40"/>
  <c r="J432" i="40"/>
  <c r="D434" i="40"/>
  <c r="E433" i="40"/>
  <c r="F433" i="40" s="1"/>
  <c r="G433" i="40" l="1"/>
  <c r="J433" i="40"/>
  <c r="E434" i="40"/>
  <c r="F434" i="40" s="1"/>
  <c r="D435" i="40"/>
  <c r="H432" i="40"/>
  <c r="I432" i="40"/>
  <c r="E435" i="40" l="1"/>
  <c r="F435" i="40" s="1"/>
  <c r="D436" i="40"/>
  <c r="G434" i="40"/>
  <c r="J434" i="40"/>
  <c r="I433" i="40"/>
  <c r="H433" i="40"/>
  <c r="H434" i="40" l="1"/>
  <c r="I434" i="40"/>
  <c r="E436" i="40"/>
  <c r="F436" i="40" s="1"/>
  <c r="D437" i="40"/>
  <c r="J435" i="40"/>
  <c r="G435" i="40"/>
  <c r="E437" i="40" l="1"/>
  <c r="F437" i="40" s="1"/>
  <c r="D438" i="40"/>
  <c r="H435" i="40"/>
  <c r="I435" i="40"/>
  <c r="J436" i="40"/>
  <c r="G436" i="40"/>
  <c r="H436" i="40" l="1"/>
  <c r="I436" i="40"/>
  <c r="E438" i="40"/>
  <c r="F438" i="40" s="1"/>
  <c r="D439" i="40"/>
  <c r="G437" i="40"/>
  <c r="J437" i="40"/>
  <c r="E439" i="40" l="1"/>
  <c r="F439" i="40" s="1"/>
  <c r="D440" i="40"/>
  <c r="I437" i="40"/>
  <c r="H437" i="40"/>
  <c r="G438" i="40"/>
  <c r="J438" i="40"/>
  <c r="H438" i="40" l="1"/>
  <c r="I438" i="40"/>
  <c r="E440" i="40"/>
  <c r="F440" i="40" s="1"/>
  <c r="D441" i="40"/>
  <c r="G439" i="40"/>
  <c r="J439" i="40"/>
  <c r="H439" i="40" l="1"/>
  <c r="I439" i="40"/>
  <c r="D442" i="40"/>
  <c r="E441" i="40"/>
  <c r="F441" i="40" s="1"/>
  <c r="G440" i="40"/>
  <c r="J440" i="40"/>
  <c r="H440" i="40" l="1"/>
  <c r="I440" i="40"/>
  <c r="G441" i="40"/>
  <c r="J441" i="40"/>
  <c r="E442" i="40"/>
  <c r="F442" i="40" s="1"/>
  <c r="D443" i="40"/>
  <c r="E443" i="40" l="1"/>
  <c r="F443" i="40" s="1"/>
  <c r="D444" i="40"/>
  <c r="G442" i="40"/>
  <c r="J442" i="40"/>
  <c r="H441" i="40"/>
  <c r="I441" i="40"/>
  <c r="H442" i="40" l="1"/>
  <c r="I442" i="40"/>
  <c r="D445" i="40"/>
  <c r="E444" i="40"/>
  <c r="F444" i="40" s="1"/>
  <c r="G443" i="40"/>
  <c r="J443" i="40"/>
  <c r="H443" i="40" l="1"/>
  <c r="I443" i="40"/>
  <c r="J444" i="40"/>
  <c r="G444" i="40"/>
  <c r="D446" i="40"/>
  <c r="E445" i="40"/>
  <c r="F445" i="40" s="1"/>
  <c r="J445" i="40" l="1"/>
  <c r="G445" i="40"/>
  <c r="E446" i="40"/>
  <c r="F446" i="40" s="1"/>
  <c r="D447" i="40"/>
  <c r="H444" i="40"/>
  <c r="I444" i="40"/>
  <c r="E447" i="40" l="1"/>
  <c r="F447" i="40" s="1"/>
  <c r="D448" i="40"/>
  <c r="G446" i="40"/>
  <c r="J446" i="40"/>
  <c r="I445" i="40"/>
  <c r="H445" i="40"/>
  <c r="H446" i="40" l="1"/>
  <c r="I446" i="40"/>
  <c r="E448" i="40"/>
  <c r="F448" i="40" s="1"/>
  <c r="D449" i="40"/>
  <c r="G447" i="40"/>
  <c r="J447" i="40"/>
  <c r="I447" i="40" l="1"/>
  <c r="H447" i="40"/>
  <c r="E449" i="40"/>
  <c r="F449" i="40" s="1"/>
  <c r="G449" i="40" s="1"/>
  <c r="D450" i="40"/>
  <c r="G448" i="40"/>
  <c r="J448" i="40"/>
  <c r="H448" i="40" l="1"/>
  <c r="I448" i="40"/>
  <c r="E450" i="40"/>
  <c r="F450" i="40" s="1"/>
  <c r="D451" i="40"/>
  <c r="E451" i="40" l="1"/>
  <c r="F451" i="40" s="1"/>
  <c r="D452" i="40"/>
  <c r="J449" i="40"/>
  <c r="G450" i="40"/>
  <c r="J450" i="40"/>
  <c r="H450" i="40" l="1"/>
  <c r="I450" i="40"/>
  <c r="H449" i="40"/>
  <c r="I449" i="40"/>
  <c r="E452" i="40"/>
  <c r="F452" i="40" s="1"/>
  <c r="D453" i="40"/>
  <c r="G451" i="40"/>
  <c r="J451" i="40"/>
  <c r="H451" i="40" l="1"/>
  <c r="I451" i="40"/>
  <c r="G452" i="40"/>
  <c r="J452" i="40"/>
  <c r="D454" i="40"/>
  <c r="E453" i="40"/>
  <c r="F453" i="40" s="1"/>
  <c r="G453" i="40" l="1"/>
  <c r="J453" i="40"/>
  <c r="D455" i="40"/>
  <c r="E454" i="40"/>
  <c r="F454" i="40" s="1"/>
  <c r="H452" i="40"/>
  <c r="I452" i="40"/>
  <c r="G454" i="40" l="1"/>
  <c r="J454" i="40"/>
  <c r="E455" i="40"/>
  <c r="F455" i="40" s="1"/>
  <c r="D456" i="40"/>
  <c r="H453" i="40"/>
  <c r="I453" i="40"/>
  <c r="D457" i="40" l="1"/>
  <c r="E456" i="40"/>
  <c r="F456" i="40" s="1"/>
  <c r="J455" i="40"/>
  <c r="G455" i="40"/>
  <c r="H454" i="40"/>
  <c r="I454" i="40"/>
  <c r="H455" i="40" l="1"/>
  <c r="I455" i="40"/>
  <c r="J456" i="40"/>
  <c r="G456" i="40"/>
  <c r="D458" i="40"/>
  <c r="E457" i="40"/>
  <c r="F457" i="40" s="1"/>
  <c r="G457" i="40" l="1"/>
  <c r="J457" i="40"/>
  <c r="E458" i="40"/>
  <c r="F458" i="40" s="1"/>
  <c r="D459" i="40"/>
  <c r="I456" i="40"/>
  <c r="H456" i="40"/>
  <c r="E459" i="40" l="1"/>
  <c r="F459" i="40" s="1"/>
  <c r="D460" i="40"/>
  <c r="G458" i="40"/>
  <c r="J458" i="40"/>
  <c r="H457" i="40"/>
  <c r="I457" i="40"/>
  <c r="E460" i="40" l="1"/>
  <c r="F460" i="40" s="1"/>
  <c r="D461" i="40"/>
  <c r="H458" i="40"/>
  <c r="I458" i="40"/>
  <c r="J459" i="40"/>
  <c r="G459" i="40"/>
  <c r="H459" i="40" l="1"/>
  <c r="I459" i="40"/>
  <c r="E461" i="40"/>
  <c r="F461" i="40" s="1"/>
  <c r="G461" i="40" s="1"/>
  <c r="D462" i="40"/>
  <c r="G460" i="40"/>
  <c r="J460" i="40"/>
  <c r="H460" i="40" l="1"/>
  <c r="I460" i="40"/>
  <c r="E462" i="40"/>
  <c r="F462" i="40" s="1"/>
  <c r="D463" i="40"/>
  <c r="E463" i="40" l="1"/>
  <c r="F463" i="40" s="1"/>
  <c r="D464" i="40"/>
  <c r="J461" i="40"/>
  <c r="G462" i="40"/>
  <c r="J462" i="40"/>
  <c r="H462" i="40" l="1"/>
  <c r="I462" i="40"/>
  <c r="I461" i="40"/>
  <c r="H461" i="40"/>
  <c r="D465" i="40"/>
  <c r="E464" i="40"/>
  <c r="F464" i="40" s="1"/>
  <c r="G463" i="40"/>
  <c r="J463" i="40"/>
  <c r="H463" i="40" l="1"/>
  <c r="I463" i="40"/>
  <c r="J464" i="40"/>
  <c r="G464" i="40"/>
  <c r="D466" i="40"/>
  <c r="E465" i="40"/>
  <c r="F465" i="40" s="1"/>
  <c r="G465" i="40" l="1"/>
  <c r="J465" i="40"/>
  <c r="D467" i="40"/>
  <c r="E466" i="40"/>
  <c r="F466" i="40" s="1"/>
  <c r="G466" i="40" s="1"/>
  <c r="H464" i="40"/>
  <c r="I464" i="40"/>
  <c r="E467" i="40" l="1"/>
  <c r="F467" i="40" s="1"/>
  <c r="D468" i="40"/>
  <c r="H465" i="40"/>
  <c r="I465" i="40"/>
  <c r="D469" i="40" l="1"/>
  <c r="E468" i="40"/>
  <c r="F468" i="40" s="1"/>
  <c r="J466" i="40"/>
  <c r="G467" i="40"/>
  <c r="J467" i="40"/>
  <c r="H466" i="40" l="1"/>
  <c r="I466" i="40"/>
  <c r="H467" i="40"/>
  <c r="I467" i="40"/>
  <c r="G468" i="40"/>
  <c r="J468" i="40"/>
  <c r="D470" i="40"/>
  <c r="E469" i="40"/>
  <c r="F469" i="40" s="1"/>
  <c r="G469" i="40" l="1"/>
  <c r="J469" i="40"/>
  <c r="E470" i="40"/>
  <c r="F470" i="40" s="1"/>
  <c r="D471" i="40"/>
  <c r="H468" i="40"/>
  <c r="I468" i="40"/>
  <c r="E471" i="40" l="1"/>
  <c r="F471" i="40" s="1"/>
  <c r="D472" i="40"/>
  <c r="G470" i="40"/>
  <c r="J470" i="40"/>
  <c r="I469" i="40"/>
  <c r="H469" i="40"/>
  <c r="I470" i="40" l="1"/>
  <c r="H470" i="40"/>
  <c r="E472" i="40"/>
  <c r="F472" i="40" s="1"/>
  <c r="D473" i="40"/>
  <c r="J471" i="40"/>
  <c r="G471" i="40"/>
  <c r="I471" i="40" l="1"/>
  <c r="H471" i="40"/>
  <c r="E473" i="40"/>
  <c r="F473" i="40" s="1"/>
  <c r="G473" i="40" s="1"/>
  <c r="D474" i="40"/>
  <c r="G472" i="40"/>
  <c r="J472" i="40"/>
  <c r="H472" i="40" l="1"/>
  <c r="I472" i="40"/>
  <c r="E474" i="40"/>
  <c r="F474" i="40" s="1"/>
  <c r="D475" i="40"/>
  <c r="E475" i="40" l="1"/>
  <c r="F475" i="40" s="1"/>
  <c r="D476" i="40"/>
  <c r="J473" i="40"/>
  <c r="J474" i="40"/>
  <c r="G474" i="40"/>
  <c r="I474" i="40" l="1"/>
  <c r="H474" i="40"/>
  <c r="H473" i="40"/>
  <c r="I473" i="40"/>
  <c r="E476" i="40"/>
  <c r="F476" i="40" s="1"/>
  <c r="D477" i="40"/>
  <c r="G475" i="40"/>
  <c r="J475" i="40"/>
  <c r="D478" i="40" l="1"/>
  <c r="E478" i="40" s="1"/>
  <c r="F478" i="40" s="1"/>
  <c r="E477" i="40"/>
  <c r="F477" i="40" s="1"/>
  <c r="I475" i="40"/>
  <c r="H475" i="40"/>
  <c r="G476" i="40"/>
  <c r="J476" i="40"/>
  <c r="G477" i="40" l="1"/>
  <c r="J477" i="40"/>
  <c r="H476" i="40"/>
  <c r="I476" i="40"/>
  <c r="G478" i="40"/>
  <c r="J478" i="40"/>
  <c r="H478" i="40" l="1"/>
  <c r="I478" i="40"/>
  <c r="H477" i="40"/>
  <c r="I477" i="40"/>
  <c r="H15" i="13" l="1"/>
  <c r="J13" i="15" l="1"/>
  <c r="AT84" i="5" l="1"/>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5" i="5"/>
  <c r="AT116" i="5"/>
  <c r="AT117" i="5"/>
  <c r="AT118" i="5"/>
  <c r="AT119" i="5"/>
  <c r="AT120" i="5"/>
  <c r="AT121" i="5"/>
  <c r="AO121" i="5"/>
  <c r="AN121" i="5"/>
  <c r="AM121" i="5"/>
  <c r="AL121" i="5"/>
  <c r="AK121" i="5"/>
  <c r="AJ121" i="5"/>
  <c r="AI121" i="5"/>
  <c r="AH121" i="5"/>
  <c r="AG121" i="5"/>
  <c r="AF121" i="5"/>
  <c r="AE121" i="5"/>
  <c r="AD121" i="5"/>
  <c r="AC121" i="5"/>
  <c r="AB121" i="5"/>
  <c r="AA121" i="5"/>
  <c r="Z121" i="5"/>
  <c r="Y121" i="5"/>
  <c r="X121" i="5"/>
  <c r="X84" i="5"/>
  <c r="Y84" i="5"/>
  <c r="Z84" i="5"/>
  <c r="AA84" i="5"/>
  <c r="AB84" i="5"/>
  <c r="AC84" i="5"/>
  <c r="AD84" i="5"/>
  <c r="AE84" i="5"/>
  <c r="AF84" i="5"/>
  <c r="AG84" i="5"/>
  <c r="AH84" i="5"/>
  <c r="AI84" i="5"/>
  <c r="AJ84" i="5"/>
  <c r="AK84" i="5"/>
  <c r="AL84" i="5"/>
  <c r="AM84" i="5"/>
  <c r="AN84" i="5"/>
  <c r="AO84" i="5"/>
  <c r="X85" i="5"/>
  <c r="Y85" i="5"/>
  <c r="Z85" i="5"/>
  <c r="AA85" i="5"/>
  <c r="AB85" i="5"/>
  <c r="AC85" i="5"/>
  <c r="AD85" i="5"/>
  <c r="AE85" i="5"/>
  <c r="AF85" i="5"/>
  <c r="AG85" i="5"/>
  <c r="AH85" i="5"/>
  <c r="AI85" i="5"/>
  <c r="AJ85" i="5"/>
  <c r="AK85" i="5"/>
  <c r="AL85" i="5"/>
  <c r="AM85" i="5"/>
  <c r="AN85" i="5"/>
  <c r="AO85" i="5"/>
  <c r="X86" i="5"/>
  <c r="Y86" i="5"/>
  <c r="Z86" i="5"/>
  <c r="AA86" i="5"/>
  <c r="AB86" i="5"/>
  <c r="AC86" i="5"/>
  <c r="AD86" i="5"/>
  <c r="AE86" i="5"/>
  <c r="AF86" i="5"/>
  <c r="AG86" i="5"/>
  <c r="AH86" i="5"/>
  <c r="AI86" i="5"/>
  <c r="AJ86" i="5"/>
  <c r="AK86" i="5"/>
  <c r="AL86" i="5"/>
  <c r="AM86" i="5"/>
  <c r="AN86" i="5"/>
  <c r="AO86" i="5"/>
  <c r="X87" i="5"/>
  <c r="Y87" i="5"/>
  <c r="Z87" i="5"/>
  <c r="AA87" i="5"/>
  <c r="AB87" i="5"/>
  <c r="AC87" i="5"/>
  <c r="AD87" i="5"/>
  <c r="AE87" i="5"/>
  <c r="AF87" i="5"/>
  <c r="AG87" i="5"/>
  <c r="AH87" i="5"/>
  <c r="AI87" i="5"/>
  <c r="AJ87" i="5"/>
  <c r="AK87" i="5"/>
  <c r="AL87" i="5"/>
  <c r="AM87" i="5"/>
  <c r="AN87" i="5"/>
  <c r="AO87" i="5"/>
  <c r="X88" i="5"/>
  <c r="Y88" i="5"/>
  <c r="Z88" i="5"/>
  <c r="AA88" i="5"/>
  <c r="AB88" i="5"/>
  <c r="AC88" i="5"/>
  <c r="AD88" i="5"/>
  <c r="AE88" i="5"/>
  <c r="AF88" i="5"/>
  <c r="AG88" i="5"/>
  <c r="AH88" i="5"/>
  <c r="AI88" i="5"/>
  <c r="AJ88" i="5"/>
  <c r="AK88" i="5"/>
  <c r="AL88" i="5"/>
  <c r="AM88" i="5"/>
  <c r="AN88" i="5"/>
  <c r="AO88" i="5"/>
  <c r="X89" i="5"/>
  <c r="Y89" i="5"/>
  <c r="Z89" i="5"/>
  <c r="AA89" i="5"/>
  <c r="AB89" i="5"/>
  <c r="AC89" i="5"/>
  <c r="AD89" i="5"/>
  <c r="AE89" i="5"/>
  <c r="AF89" i="5"/>
  <c r="AG89" i="5"/>
  <c r="AH89" i="5"/>
  <c r="AI89" i="5"/>
  <c r="AJ89" i="5"/>
  <c r="AK89" i="5"/>
  <c r="AL89" i="5"/>
  <c r="AM89" i="5"/>
  <c r="AN89" i="5"/>
  <c r="AO89" i="5"/>
  <c r="X90" i="5"/>
  <c r="Y90" i="5"/>
  <c r="Z90" i="5"/>
  <c r="AA90" i="5"/>
  <c r="AB90" i="5"/>
  <c r="AC90" i="5"/>
  <c r="AD90" i="5"/>
  <c r="AE90" i="5"/>
  <c r="AF90" i="5"/>
  <c r="AG90" i="5"/>
  <c r="AH90" i="5"/>
  <c r="AI90" i="5"/>
  <c r="AJ90" i="5"/>
  <c r="AK90" i="5"/>
  <c r="AL90" i="5"/>
  <c r="AM90" i="5"/>
  <c r="AN90" i="5"/>
  <c r="AO90" i="5"/>
  <c r="X91" i="5"/>
  <c r="Y91" i="5"/>
  <c r="Z91" i="5"/>
  <c r="AA91" i="5"/>
  <c r="AB91" i="5"/>
  <c r="AC91" i="5"/>
  <c r="AD91" i="5"/>
  <c r="AE91" i="5"/>
  <c r="AF91" i="5"/>
  <c r="AG91" i="5"/>
  <c r="AH91" i="5"/>
  <c r="AI91" i="5"/>
  <c r="AJ91" i="5"/>
  <c r="AK91" i="5"/>
  <c r="AL91" i="5"/>
  <c r="AM91" i="5"/>
  <c r="AN91" i="5"/>
  <c r="AO91" i="5"/>
  <c r="X92" i="5"/>
  <c r="Y92" i="5"/>
  <c r="Z92" i="5"/>
  <c r="AA92" i="5"/>
  <c r="AB92" i="5"/>
  <c r="AC92" i="5"/>
  <c r="AD92" i="5"/>
  <c r="AE92" i="5"/>
  <c r="AF92" i="5"/>
  <c r="AG92" i="5"/>
  <c r="AH92" i="5"/>
  <c r="AI92" i="5"/>
  <c r="AJ92" i="5"/>
  <c r="AK92" i="5"/>
  <c r="AL92" i="5"/>
  <c r="AM92" i="5"/>
  <c r="AN92" i="5"/>
  <c r="AO92" i="5"/>
  <c r="X93" i="5"/>
  <c r="Y93" i="5"/>
  <c r="Z93" i="5"/>
  <c r="AA93" i="5"/>
  <c r="AB93" i="5"/>
  <c r="AC93" i="5"/>
  <c r="AD93" i="5"/>
  <c r="AE93" i="5"/>
  <c r="AF93" i="5"/>
  <c r="AG93" i="5"/>
  <c r="AH93" i="5"/>
  <c r="AI93" i="5"/>
  <c r="AJ93" i="5"/>
  <c r="AK93" i="5"/>
  <c r="AL93" i="5"/>
  <c r="AM93" i="5"/>
  <c r="AN93" i="5"/>
  <c r="AO93" i="5"/>
  <c r="X94" i="5"/>
  <c r="Y94" i="5"/>
  <c r="Z94" i="5"/>
  <c r="AA94" i="5"/>
  <c r="AB94" i="5"/>
  <c r="AC94" i="5"/>
  <c r="AD94" i="5"/>
  <c r="AE94" i="5"/>
  <c r="AF94" i="5"/>
  <c r="AG94" i="5"/>
  <c r="AH94" i="5"/>
  <c r="AI94" i="5"/>
  <c r="AJ94" i="5"/>
  <c r="AK94" i="5"/>
  <c r="AL94" i="5"/>
  <c r="AM94" i="5"/>
  <c r="AN94" i="5"/>
  <c r="AO94" i="5"/>
  <c r="X95" i="5"/>
  <c r="Y95" i="5"/>
  <c r="Z95" i="5"/>
  <c r="AA95" i="5"/>
  <c r="AB95" i="5"/>
  <c r="AC95" i="5"/>
  <c r="AD95" i="5"/>
  <c r="AE95" i="5"/>
  <c r="AF95" i="5"/>
  <c r="AG95" i="5"/>
  <c r="AH95" i="5"/>
  <c r="AI95" i="5"/>
  <c r="AJ95" i="5"/>
  <c r="AK95" i="5"/>
  <c r="AL95" i="5"/>
  <c r="AM95" i="5"/>
  <c r="AN95" i="5"/>
  <c r="AO95" i="5"/>
  <c r="X96" i="5"/>
  <c r="Y96" i="5"/>
  <c r="Z96" i="5"/>
  <c r="AA96" i="5"/>
  <c r="AB96" i="5"/>
  <c r="AC96" i="5"/>
  <c r="AD96" i="5"/>
  <c r="AE96" i="5"/>
  <c r="AF96" i="5"/>
  <c r="AG96" i="5"/>
  <c r="AH96" i="5"/>
  <c r="AI96" i="5"/>
  <c r="AJ96" i="5"/>
  <c r="AK96" i="5"/>
  <c r="AL96" i="5"/>
  <c r="AM96" i="5"/>
  <c r="AN96" i="5"/>
  <c r="AO96" i="5"/>
  <c r="X97" i="5"/>
  <c r="Y97" i="5"/>
  <c r="Z97" i="5"/>
  <c r="AA97" i="5"/>
  <c r="AB97" i="5"/>
  <c r="AC97" i="5"/>
  <c r="AD97" i="5"/>
  <c r="AE97" i="5"/>
  <c r="AF97" i="5"/>
  <c r="AG97" i="5"/>
  <c r="AH97" i="5"/>
  <c r="AI97" i="5"/>
  <c r="AJ97" i="5"/>
  <c r="AK97" i="5"/>
  <c r="AL97" i="5"/>
  <c r="AM97" i="5"/>
  <c r="AN97" i="5"/>
  <c r="AO97" i="5"/>
  <c r="X98" i="5"/>
  <c r="Y98" i="5"/>
  <c r="Z98" i="5"/>
  <c r="AA98" i="5"/>
  <c r="AB98" i="5"/>
  <c r="AC98" i="5"/>
  <c r="AD98" i="5"/>
  <c r="AE98" i="5"/>
  <c r="AF98" i="5"/>
  <c r="AG98" i="5"/>
  <c r="AH98" i="5"/>
  <c r="AI98" i="5"/>
  <c r="AJ98" i="5"/>
  <c r="AK98" i="5"/>
  <c r="AL98" i="5"/>
  <c r="AM98" i="5"/>
  <c r="AN98" i="5"/>
  <c r="AO98" i="5"/>
  <c r="X99" i="5"/>
  <c r="Y99" i="5"/>
  <c r="Z99" i="5"/>
  <c r="AA99" i="5"/>
  <c r="AB99" i="5"/>
  <c r="AC99" i="5"/>
  <c r="AD99" i="5"/>
  <c r="AE99" i="5"/>
  <c r="AF99" i="5"/>
  <c r="AG99" i="5"/>
  <c r="AH99" i="5"/>
  <c r="AI99" i="5"/>
  <c r="AJ99" i="5"/>
  <c r="AK99" i="5"/>
  <c r="AL99" i="5"/>
  <c r="AM99" i="5"/>
  <c r="AN99" i="5"/>
  <c r="AO99" i="5"/>
  <c r="X100" i="5"/>
  <c r="Y100" i="5"/>
  <c r="Z100" i="5"/>
  <c r="AA100" i="5"/>
  <c r="AB100" i="5"/>
  <c r="AC100" i="5"/>
  <c r="AD100" i="5"/>
  <c r="AE100" i="5"/>
  <c r="AF100" i="5"/>
  <c r="AG100" i="5"/>
  <c r="AH100" i="5"/>
  <c r="AI100" i="5"/>
  <c r="AJ100" i="5"/>
  <c r="AK100" i="5"/>
  <c r="AL100" i="5"/>
  <c r="AM100" i="5"/>
  <c r="AN100" i="5"/>
  <c r="AO100" i="5"/>
  <c r="X101" i="5"/>
  <c r="Y101" i="5"/>
  <c r="Z101" i="5"/>
  <c r="AA101" i="5"/>
  <c r="AB101" i="5"/>
  <c r="AC101" i="5"/>
  <c r="AD101" i="5"/>
  <c r="AE101" i="5"/>
  <c r="AF101" i="5"/>
  <c r="AG101" i="5"/>
  <c r="AH101" i="5"/>
  <c r="AI101" i="5"/>
  <c r="AJ101" i="5"/>
  <c r="AK101" i="5"/>
  <c r="AL101" i="5"/>
  <c r="AM101" i="5"/>
  <c r="AN101" i="5"/>
  <c r="AO101" i="5"/>
  <c r="X102" i="5"/>
  <c r="Y102" i="5"/>
  <c r="Z102" i="5"/>
  <c r="AA102" i="5"/>
  <c r="AB102" i="5"/>
  <c r="AC102" i="5"/>
  <c r="AD102" i="5"/>
  <c r="AE102" i="5"/>
  <c r="AF102" i="5"/>
  <c r="AG102" i="5"/>
  <c r="AH102" i="5"/>
  <c r="AI102" i="5"/>
  <c r="AJ102" i="5"/>
  <c r="AK102" i="5"/>
  <c r="AL102" i="5"/>
  <c r="AM102" i="5"/>
  <c r="AN102" i="5"/>
  <c r="AO102" i="5"/>
  <c r="X103" i="5"/>
  <c r="Y103" i="5"/>
  <c r="Z103" i="5"/>
  <c r="AA103" i="5"/>
  <c r="AB103" i="5"/>
  <c r="AC103" i="5"/>
  <c r="AD103" i="5"/>
  <c r="AE103" i="5"/>
  <c r="AF103" i="5"/>
  <c r="AG103" i="5"/>
  <c r="AH103" i="5"/>
  <c r="AI103" i="5"/>
  <c r="AJ103" i="5"/>
  <c r="AK103" i="5"/>
  <c r="AL103" i="5"/>
  <c r="AM103" i="5"/>
  <c r="AN103" i="5"/>
  <c r="AO103" i="5"/>
  <c r="X104" i="5"/>
  <c r="Y104" i="5"/>
  <c r="Z104" i="5"/>
  <c r="AA104" i="5"/>
  <c r="AB104" i="5"/>
  <c r="AC104" i="5"/>
  <c r="AD104" i="5"/>
  <c r="AE104" i="5"/>
  <c r="AF104" i="5"/>
  <c r="AG104" i="5"/>
  <c r="AH104" i="5"/>
  <c r="AI104" i="5"/>
  <c r="AJ104" i="5"/>
  <c r="AK104" i="5"/>
  <c r="AL104" i="5"/>
  <c r="AM104" i="5"/>
  <c r="AN104" i="5"/>
  <c r="AO104" i="5"/>
  <c r="X105" i="5"/>
  <c r="Y105" i="5"/>
  <c r="Z105" i="5"/>
  <c r="AA105" i="5"/>
  <c r="AB105" i="5"/>
  <c r="AC105" i="5"/>
  <c r="AD105" i="5"/>
  <c r="AE105" i="5"/>
  <c r="AF105" i="5"/>
  <c r="AG105" i="5"/>
  <c r="AH105" i="5"/>
  <c r="AI105" i="5"/>
  <c r="AJ105" i="5"/>
  <c r="AK105" i="5"/>
  <c r="AL105" i="5"/>
  <c r="AM105" i="5"/>
  <c r="AN105" i="5"/>
  <c r="AO105" i="5"/>
  <c r="X106" i="5"/>
  <c r="Y106" i="5"/>
  <c r="Z106" i="5"/>
  <c r="AA106" i="5"/>
  <c r="AB106" i="5"/>
  <c r="AC106" i="5"/>
  <c r="AD106" i="5"/>
  <c r="AE106" i="5"/>
  <c r="AF106" i="5"/>
  <c r="AG106" i="5"/>
  <c r="AH106" i="5"/>
  <c r="AI106" i="5"/>
  <c r="AJ106" i="5"/>
  <c r="AK106" i="5"/>
  <c r="AL106" i="5"/>
  <c r="AM106" i="5"/>
  <c r="AN106" i="5"/>
  <c r="AO106" i="5"/>
  <c r="X107" i="5"/>
  <c r="Y107" i="5"/>
  <c r="Z107" i="5"/>
  <c r="AA107" i="5"/>
  <c r="AB107" i="5"/>
  <c r="AC107" i="5"/>
  <c r="AD107" i="5"/>
  <c r="AE107" i="5"/>
  <c r="AF107" i="5"/>
  <c r="AG107" i="5"/>
  <c r="AH107" i="5"/>
  <c r="AI107" i="5"/>
  <c r="AJ107" i="5"/>
  <c r="AK107" i="5"/>
  <c r="AL107" i="5"/>
  <c r="AM107" i="5"/>
  <c r="AN107" i="5"/>
  <c r="AO107" i="5"/>
  <c r="X108" i="5"/>
  <c r="Y108" i="5"/>
  <c r="Z108" i="5"/>
  <c r="AA108" i="5"/>
  <c r="AB108" i="5"/>
  <c r="AC108" i="5"/>
  <c r="AD108" i="5"/>
  <c r="AE108" i="5"/>
  <c r="AF108" i="5"/>
  <c r="AG108" i="5"/>
  <c r="AH108" i="5"/>
  <c r="AI108" i="5"/>
  <c r="AJ108" i="5"/>
  <c r="AK108" i="5"/>
  <c r="AL108" i="5"/>
  <c r="AM108" i="5"/>
  <c r="AN108" i="5"/>
  <c r="AO108" i="5"/>
  <c r="X109" i="5"/>
  <c r="Y109" i="5"/>
  <c r="Z109" i="5"/>
  <c r="AA109" i="5"/>
  <c r="AB109" i="5"/>
  <c r="AC109" i="5"/>
  <c r="AD109" i="5"/>
  <c r="AE109" i="5"/>
  <c r="AF109" i="5"/>
  <c r="AG109" i="5"/>
  <c r="AH109" i="5"/>
  <c r="AI109" i="5"/>
  <c r="AJ109" i="5"/>
  <c r="AK109" i="5"/>
  <c r="AL109" i="5"/>
  <c r="AM109" i="5"/>
  <c r="AN109" i="5"/>
  <c r="AO109" i="5"/>
  <c r="X110" i="5"/>
  <c r="Y110" i="5"/>
  <c r="Z110" i="5"/>
  <c r="AA110" i="5"/>
  <c r="AB110" i="5"/>
  <c r="AC110" i="5"/>
  <c r="AD110" i="5"/>
  <c r="AE110" i="5"/>
  <c r="AF110" i="5"/>
  <c r="AG110" i="5"/>
  <c r="AH110" i="5"/>
  <c r="AI110" i="5"/>
  <c r="AJ110" i="5"/>
  <c r="AK110" i="5"/>
  <c r="AL110" i="5"/>
  <c r="AM110" i="5"/>
  <c r="AN110" i="5"/>
  <c r="AO110" i="5"/>
  <c r="X111" i="5"/>
  <c r="Y111" i="5"/>
  <c r="Z111" i="5"/>
  <c r="AA111" i="5"/>
  <c r="AB111" i="5"/>
  <c r="AC111" i="5"/>
  <c r="AD111" i="5"/>
  <c r="AE111" i="5"/>
  <c r="AF111" i="5"/>
  <c r="AG111" i="5"/>
  <c r="AH111" i="5"/>
  <c r="AI111" i="5"/>
  <c r="AJ111" i="5"/>
  <c r="AK111" i="5"/>
  <c r="AL111" i="5"/>
  <c r="AM111" i="5"/>
  <c r="AN111" i="5"/>
  <c r="AO111" i="5"/>
  <c r="X112" i="5"/>
  <c r="Y112" i="5"/>
  <c r="Z112" i="5"/>
  <c r="AA112" i="5"/>
  <c r="AB112" i="5"/>
  <c r="AC112" i="5"/>
  <c r="AD112" i="5"/>
  <c r="AE112" i="5"/>
  <c r="AF112" i="5"/>
  <c r="AG112" i="5"/>
  <c r="AH112" i="5"/>
  <c r="AI112" i="5"/>
  <c r="AJ112" i="5"/>
  <c r="AK112" i="5"/>
  <c r="AL112" i="5"/>
  <c r="AM112" i="5"/>
  <c r="AN112" i="5"/>
  <c r="AO112" i="5"/>
  <c r="X113" i="5"/>
  <c r="Y113" i="5"/>
  <c r="Z113" i="5"/>
  <c r="AA113" i="5"/>
  <c r="AB113" i="5"/>
  <c r="AC113" i="5"/>
  <c r="AD113" i="5"/>
  <c r="AE113" i="5"/>
  <c r="AF113" i="5"/>
  <c r="AG113" i="5"/>
  <c r="AH113" i="5"/>
  <c r="AI113" i="5"/>
  <c r="AJ113" i="5"/>
  <c r="AK113" i="5"/>
  <c r="AL113" i="5"/>
  <c r="AM113" i="5"/>
  <c r="AN113" i="5"/>
  <c r="AO113" i="5"/>
  <c r="X114" i="5"/>
  <c r="Y114" i="5"/>
  <c r="Z114" i="5"/>
  <c r="AA114" i="5"/>
  <c r="AB114" i="5"/>
  <c r="AC114" i="5"/>
  <c r="AD114" i="5"/>
  <c r="AE114" i="5"/>
  <c r="AF114" i="5"/>
  <c r="AG114" i="5"/>
  <c r="AH114" i="5"/>
  <c r="AI114" i="5"/>
  <c r="AJ114" i="5"/>
  <c r="AK114" i="5"/>
  <c r="AL114" i="5"/>
  <c r="AM114" i="5"/>
  <c r="AN114" i="5"/>
  <c r="AO114" i="5"/>
  <c r="X115" i="5"/>
  <c r="Y115" i="5"/>
  <c r="Z115" i="5"/>
  <c r="AA115" i="5"/>
  <c r="AB115" i="5"/>
  <c r="AC115" i="5"/>
  <c r="AD115" i="5"/>
  <c r="AE115" i="5"/>
  <c r="AF115" i="5"/>
  <c r="AG115" i="5"/>
  <c r="AH115" i="5"/>
  <c r="AI115" i="5"/>
  <c r="AJ115" i="5"/>
  <c r="AK115" i="5"/>
  <c r="AL115" i="5"/>
  <c r="AM115" i="5"/>
  <c r="AN115" i="5"/>
  <c r="AO115" i="5"/>
  <c r="X116" i="5"/>
  <c r="Y116" i="5"/>
  <c r="Z116" i="5"/>
  <c r="AA116" i="5"/>
  <c r="AB116" i="5"/>
  <c r="AC116" i="5"/>
  <c r="AD116" i="5"/>
  <c r="AE116" i="5"/>
  <c r="AF116" i="5"/>
  <c r="AG116" i="5"/>
  <c r="AH116" i="5"/>
  <c r="AI116" i="5"/>
  <c r="AJ116" i="5"/>
  <c r="AK116" i="5"/>
  <c r="AL116" i="5"/>
  <c r="AM116" i="5"/>
  <c r="AN116" i="5"/>
  <c r="AO116" i="5"/>
  <c r="X117" i="5"/>
  <c r="Y117" i="5"/>
  <c r="Z117" i="5"/>
  <c r="AA117" i="5"/>
  <c r="AB117" i="5"/>
  <c r="AC117" i="5"/>
  <c r="AD117" i="5"/>
  <c r="AE117" i="5"/>
  <c r="AF117" i="5"/>
  <c r="AG117" i="5"/>
  <c r="AH117" i="5"/>
  <c r="AI117" i="5"/>
  <c r="AJ117" i="5"/>
  <c r="AK117" i="5"/>
  <c r="AL117" i="5"/>
  <c r="AM117" i="5"/>
  <c r="AN117" i="5"/>
  <c r="AO117" i="5"/>
  <c r="X118" i="5"/>
  <c r="Y118" i="5"/>
  <c r="Z118" i="5"/>
  <c r="AA118" i="5"/>
  <c r="AB118" i="5"/>
  <c r="AC118" i="5"/>
  <c r="AD118" i="5"/>
  <c r="AE118" i="5"/>
  <c r="AF118" i="5"/>
  <c r="AG118" i="5"/>
  <c r="AH118" i="5"/>
  <c r="AI118" i="5"/>
  <c r="AJ118" i="5"/>
  <c r="AK118" i="5"/>
  <c r="AL118" i="5"/>
  <c r="AM118" i="5"/>
  <c r="AN118" i="5"/>
  <c r="AO118" i="5"/>
  <c r="X119" i="5"/>
  <c r="Y119" i="5"/>
  <c r="Z119" i="5"/>
  <c r="AA119" i="5"/>
  <c r="AB119" i="5"/>
  <c r="AC119" i="5"/>
  <c r="AD119" i="5"/>
  <c r="AE119" i="5"/>
  <c r="AF119" i="5"/>
  <c r="AG119" i="5"/>
  <c r="AH119" i="5"/>
  <c r="AI119" i="5"/>
  <c r="AJ119" i="5"/>
  <c r="AK119" i="5"/>
  <c r="AL119" i="5"/>
  <c r="AM119" i="5"/>
  <c r="AN119" i="5"/>
  <c r="AO119" i="5"/>
  <c r="X120" i="5"/>
  <c r="Y120" i="5"/>
  <c r="Z120" i="5"/>
  <c r="AA120" i="5"/>
  <c r="AB120" i="5"/>
  <c r="AC120" i="5"/>
  <c r="AD120" i="5"/>
  <c r="AE120" i="5"/>
  <c r="AF120" i="5"/>
  <c r="AG120" i="5"/>
  <c r="AH120" i="5"/>
  <c r="AI120" i="5"/>
  <c r="AJ120" i="5"/>
  <c r="AK120" i="5"/>
  <c r="AL120" i="5"/>
  <c r="AM120" i="5"/>
  <c r="AN120" i="5"/>
  <c r="AO120" i="5"/>
  <c r="O3" i="63"/>
  <c r="O4" i="63"/>
  <c r="O5" i="63"/>
  <c r="O6" i="63"/>
  <c r="O7" i="63"/>
  <c r="O8" i="63"/>
  <c r="O9" i="63"/>
  <c r="O10" i="63"/>
  <c r="O11" i="63"/>
  <c r="O12" i="63"/>
  <c r="O13" i="63"/>
  <c r="O14" i="63"/>
  <c r="O15" i="63"/>
  <c r="O16" i="63"/>
  <c r="O17" i="63"/>
  <c r="O18" i="63"/>
  <c r="O19" i="63"/>
  <c r="O20" i="63"/>
  <c r="O21" i="63"/>
  <c r="O2" i="63"/>
  <c r="G3" i="63"/>
  <c r="G4" i="63"/>
  <c r="G5" i="63"/>
  <c r="G6" i="63"/>
  <c r="G7" i="63"/>
  <c r="G8" i="63"/>
  <c r="G9" i="63"/>
  <c r="H9" i="63" s="1"/>
  <c r="G10" i="63"/>
  <c r="G11" i="63"/>
  <c r="G12" i="63"/>
  <c r="H12" i="63" s="1"/>
  <c r="G13" i="63"/>
  <c r="H13" i="63" s="1"/>
  <c r="G14" i="63"/>
  <c r="H14" i="63" s="1"/>
  <c r="G15" i="63"/>
  <c r="G16" i="63"/>
  <c r="G17" i="63"/>
  <c r="G18" i="63"/>
  <c r="G19" i="63"/>
  <c r="H19" i="63" s="1"/>
  <c r="G20" i="63"/>
  <c r="G21" i="63"/>
  <c r="G2" i="63"/>
  <c r="X21" i="63"/>
  <c r="W21" i="63"/>
  <c r="U21" i="63"/>
  <c r="V21" i="63" s="1"/>
  <c r="I21" i="63"/>
  <c r="H21" i="63"/>
  <c r="E21" i="63"/>
  <c r="B21" i="63"/>
  <c r="X20" i="63"/>
  <c r="W20" i="63"/>
  <c r="U20" i="63"/>
  <c r="V20" i="63" s="1"/>
  <c r="I20" i="63"/>
  <c r="H20" i="63"/>
  <c r="B20" i="63"/>
  <c r="X19" i="63"/>
  <c r="W19" i="63"/>
  <c r="U19" i="63"/>
  <c r="V19" i="63" s="1"/>
  <c r="I19" i="63"/>
  <c r="B19" i="63"/>
  <c r="X18" i="63"/>
  <c r="W18" i="63"/>
  <c r="U18" i="63"/>
  <c r="V18" i="63" s="1"/>
  <c r="I18" i="63"/>
  <c r="H18" i="63"/>
  <c r="E18" i="63"/>
  <c r="B18" i="63"/>
  <c r="X17" i="63"/>
  <c r="W17" i="63"/>
  <c r="U17" i="63"/>
  <c r="V17" i="63" s="1"/>
  <c r="I17" i="63"/>
  <c r="H17" i="63"/>
  <c r="B17" i="63"/>
  <c r="X16" i="63"/>
  <c r="W16" i="63"/>
  <c r="U16" i="63"/>
  <c r="V16" i="63" s="1"/>
  <c r="I16" i="63"/>
  <c r="H16" i="63"/>
  <c r="B16" i="63"/>
  <c r="X15" i="63"/>
  <c r="W15" i="63"/>
  <c r="U15" i="63"/>
  <c r="V15" i="63" s="1"/>
  <c r="I15" i="63"/>
  <c r="H15" i="63"/>
  <c r="B15" i="63"/>
  <c r="X14" i="63"/>
  <c r="W14" i="63"/>
  <c r="U14" i="63"/>
  <c r="V14" i="63" s="1"/>
  <c r="I14" i="63"/>
  <c r="B14" i="63"/>
  <c r="X13" i="63"/>
  <c r="W13" i="63"/>
  <c r="U13" i="63"/>
  <c r="V13" i="63" s="1"/>
  <c r="I13" i="63"/>
  <c r="B13" i="63"/>
  <c r="X12" i="63"/>
  <c r="W12" i="63"/>
  <c r="U12" i="63"/>
  <c r="V12" i="63" s="1"/>
  <c r="I12" i="63"/>
  <c r="E12" i="63"/>
  <c r="B12" i="63"/>
  <c r="X11" i="63"/>
  <c r="W11" i="63"/>
  <c r="U11" i="63"/>
  <c r="V11" i="63" s="1"/>
  <c r="I11" i="63"/>
  <c r="H11" i="63"/>
  <c r="E11" i="63"/>
  <c r="B11" i="63"/>
  <c r="X10" i="63"/>
  <c r="W10" i="63"/>
  <c r="U10" i="63"/>
  <c r="V10" i="63" s="1"/>
  <c r="I10" i="63"/>
  <c r="H10" i="63"/>
  <c r="E10" i="63"/>
  <c r="B10" i="63"/>
  <c r="X9" i="63"/>
  <c r="W9" i="63"/>
  <c r="U9" i="63"/>
  <c r="V9" i="63" s="1"/>
  <c r="I9" i="63"/>
  <c r="E9" i="63"/>
  <c r="B9" i="63"/>
  <c r="X8" i="63"/>
  <c r="W8" i="63"/>
  <c r="U8" i="63"/>
  <c r="V8" i="63" s="1"/>
  <c r="I8" i="63"/>
  <c r="H8" i="63"/>
  <c r="E8" i="63"/>
  <c r="B8" i="63"/>
  <c r="X7" i="63"/>
  <c r="W7" i="63"/>
  <c r="U7" i="63"/>
  <c r="V7" i="63" s="1"/>
  <c r="I7" i="63"/>
  <c r="H7" i="63"/>
  <c r="E7" i="63"/>
  <c r="B7" i="63"/>
  <c r="X6" i="63"/>
  <c r="W6" i="63"/>
  <c r="U6" i="63"/>
  <c r="V6" i="63" s="1"/>
  <c r="I6" i="63"/>
  <c r="H6" i="63"/>
  <c r="E6" i="63"/>
  <c r="B6" i="63"/>
  <c r="X5" i="63"/>
  <c r="W5" i="63"/>
  <c r="U5" i="63"/>
  <c r="V5" i="63" s="1"/>
  <c r="I5" i="63"/>
  <c r="H5" i="63"/>
  <c r="B5" i="63"/>
  <c r="X4" i="63"/>
  <c r="W4" i="63"/>
  <c r="U4" i="63"/>
  <c r="V4" i="63" s="1"/>
  <c r="I4" i="63"/>
  <c r="H4" i="63"/>
  <c r="E4" i="63"/>
  <c r="B4" i="63"/>
  <c r="X3" i="63"/>
  <c r="W3" i="63"/>
  <c r="U3" i="63"/>
  <c r="V3" i="63" s="1"/>
  <c r="I3" i="63"/>
  <c r="H3" i="63"/>
  <c r="B3" i="63"/>
  <c r="W2" i="63"/>
  <c r="U2" i="63" l="1"/>
  <c r="V2" i="63" s="1"/>
  <c r="X2" i="63"/>
  <c r="B2" i="63"/>
  <c r="I2" i="63" l="1"/>
  <c r="H2" i="63"/>
  <c r="E34" i="19" l="1"/>
  <c r="A35" i="36" l="1"/>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34" i="36"/>
  <c r="F16" i="2" l="1"/>
  <c r="B20" i="4"/>
  <c r="CG20" i="4" s="1"/>
  <c r="B21" i="4"/>
  <c r="B22" i="4"/>
  <c r="B23" i="4"/>
  <c r="B24" i="4"/>
  <c r="B25" i="4"/>
  <c r="B20" i="6"/>
  <c r="F20" i="6"/>
  <c r="D20" i="6" s="1"/>
  <c r="B26" i="4"/>
  <c r="B27" i="4"/>
  <c r="BZ27" i="4" s="1"/>
  <c r="B28" i="4"/>
  <c r="B23" i="6" s="1"/>
  <c r="B29" i="4"/>
  <c r="B30" i="4"/>
  <c r="B31" i="4"/>
  <c r="B26" i="6"/>
  <c r="E26" i="6" s="1"/>
  <c r="B32" i="4"/>
  <c r="B33" i="4"/>
  <c r="B34" i="4"/>
  <c r="B29" i="6" s="1"/>
  <c r="B35" i="4"/>
  <c r="B36" i="4"/>
  <c r="B37" i="4"/>
  <c r="B38" i="4"/>
  <c r="B39" i="4"/>
  <c r="B40" i="4"/>
  <c r="B35" i="6"/>
  <c r="F35" i="6" s="1"/>
  <c r="C35" i="6" s="1"/>
  <c r="B41" i="4"/>
  <c r="B42" i="4"/>
  <c r="B43" i="4"/>
  <c r="B38" i="6" s="1"/>
  <c r="B44" i="4"/>
  <c r="B45" i="4"/>
  <c r="B46" i="4"/>
  <c r="B47" i="4"/>
  <c r="B48" i="4"/>
  <c r="B49" i="4"/>
  <c r="B50" i="4"/>
  <c r="B51" i="4"/>
  <c r="B52" i="4"/>
  <c r="B47" i="6"/>
  <c r="E47" i="6" s="1"/>
  <c r="B53" i="4"/>
  <c r="B54" i="4"/>
  <c r="B55" i="4"/>
  <c r="B56" i="4"/>
  <c r="B57" i="4"/>
  <c r="B58" i="4"/>
  <c r="B53" i="6" s="1"/>
  <c r="B59" i="4"/>
  <c r="B60" i="4"/>
  <c r="B55" i="6"/>
  <c r="F55" i="6" s="1"/>
  <c r="D55" i="6" s="1"/>
  <c r="B61" i="4"/>
  <c r="B56" i="6" s="1"/>
  <c r="F56" i="6" s="1"/>
  <c r="D56" i="6" s="1"/>
  <c r="B62" i="4"/>
  <c r="B63" i="4"/>
  <c r="B64" i="4"/>
  <c r="B65" i="4"/>
  <c r="B66" i="4"/>
  <c r="B61" i="6"/>
  <c r="F61" i="6" s="1"/>
  <c r="D61" i="6" s="1"/>
  <c r="B67" i="4"/>
  <c r="B62" i="6" s="1"/>
  <c r="B68" i="4"/>
  <c r="B69" i="4"/>
  <c r="B64" i="6" s="1"/>
  <c r="F64" i="6" s="1"/>
  <c r="D64" i="6" s="1"/>
  <c r="B70" i="4"/>
  <c r="B65" i="6" s="1"/>
  <c r="B71" i="4"/>
  <c r="B72" i="4"/>
  <c r="B67" i="6"/>
  <c r="F67" i="6" s="1"/>
  <c r="D67" i="6" s="1"/>
  <c r="B73" i="4"/>
  <c r="B68" i="6" s="1"/>
  <c r="E68" i="6" s="1"/>
  <c r="B74" i="4"/>
  <c r="B75" i="4"/>
  <c r="B70" i="6" s="1"/>
  <c r="F70" i="6" s="1"/>
  <c r="D70" i="6" s="1"/>
  <c r="B76" i="4"/>
  <c r="B71" i="6" s="1"/>
  <c r="E20" i="6"/>
  <c r="E61" i="6"/>
  <c r="F20" i="4"/>
  <c r="E67" i="6"/>
  <c r="E55" i="6"/>
  <c r="E35" i="6"/>
  <c r="Y4" i="60"/>
  <c r="Y5" i="60"/>
  <c r="Y3" i="60"/>
  <c r="W4" i="60"/>
  <c r="W5" i="60"/>
  <c r="W3" i="60"/>
  <c r="A3" i="61" a="1"/>
  <c r="A3" i="61"/>
  <c r="S25" i="11"/>
  <c r="V25" i="11" s="1"/>
  <c r="D25" i="11"/>
  <c r="C12" i="49" s="1"/>
  <c r="H40" i="13"/>
  <c r="H21" i="13" s="1"/>
  <c r="I66" i="29" s="1"/>
  <c r="B3" i="55"/>
  <c r="C3" i="55"/>
  <c r="D3" i="55"/>
  <c r="E3" i="55"/>
  <c r="F3" i="55"/>
  <c r="G3" i="55"/>
  <c r="H3" i="55"/>
  <c r="I3" i="55"/>
  <c r="J3" i="55"/>
  <c r="K3" i="55"/>
  <c r="M3" i="55"/>
  <c r="O3" i="55"/>
  <c r="Q3" i="55"/>
  <c r="S3" i="55"/>
  <c r="T3" i="55"/>
  <c r="V3" i="55"/>
  <c r="W3" i="55"/>
  <c r="Z3" i="55"/>
  <c r="AA3" i="55"/>
  <c r="AB3" i="55"/>
  <c r="AC3" i="55"/>
  <c r="AE3" i="55"/>
  <c r="AF3" i="55"/>
  <c r="AG3" i="55"/>
  <c r="AJ3" i="55"/>
  <c r="AK3" i="55"/>
  <c r="AL3" i="55"/>
  <c r="AM3" i="55"/>
  <c r="AN3" i="55"/>
  <c r="AO3" i="55"/>
  <c r="AP3" i="55"/>
  <c r="AQ3" i="55"/>
  <c r="AR3" i="55"/>
  <c r="AS3" i="55"/>
  <c r="AT3" i="55"/>
  <c r="A3" i="55"/>
  <c r="F9" i="61"/>
  <c r="H6" i="61"/>
  <c r="D5" i="61"/>
  <c r="I3" i="61"/>
  <c r="H7" i="61"/>
  <c r="D10" i="61"/>
  <c r="A9" i="61"/>
  <c r="G7" i="61"/>
  <c r="D6" i="61"/>
  <c r="A5" i="61"/>
  <c r="G3" i="61"/>
  <c r="E3" i="61"/>
  <c r="I6" i="61"/>
  <c r="E9" i="61"/>
  <c r="A8" i="61"/>
  <c r="F6" i="61"/>
  <c r="G8" i="61"/>
  <c r="D7" i="61"/>
  <c r="A6" i="61"/>
  <c r="G4" i="61"/>
  <c r="D3" i="61"/>
  <c r="F5" i="61"/>
  <c r="B8" i="61"/>
  <c r="G10" i="61"/>
  <c r="G6" i="61"/>
  <c r="I7" i="61"/>
  <c r="E10" i="61"/>
  <c r="E6" i="61"/>
  <c r="C10" i="61"/>
  <c r="C6" i="61"/>
  <c r="H8" i="61"/>
  <c r="H4" i="61"/>
  <c r="I9" i="61"/>
  <c r="F8" i="61"/>
  <c r="C7" i="61"/>
  <c r="I5" i="61"/>
  <c r="F4" i="61"/>
  <c r="C3" i="61"/>
  <c r="C8" i="61"/>
  <c r="H10" i="61"/>
  <c r="B4" i="61"/>
  <c r="D9" i="61"/>
  <c r="F10" i="61"/>
  <c r="C5" i="61"/>
  <c r="B9" i="61"/>
  <c r="H3" i="61"/>
  <c r="F7" i="61"/>
  <c r="F3" i="61"/>
  <c r="B6" i="61"/>
  <c r="H9" i="61"/>
  <c r="E8" i="61"/>
  <c r="B7" i="61"/>
  <c r="H5" i="61"/>
  <c r="E4" i="61"/>
  <c r="B3" i="61"/>
  <c r="I10" i="61"/>
  <c r="C4" i="61"/>
  <c r="E5" i="61"/>
  <c r="A4" i="61"/>
  <c r="C9" i="61"/>
  <c r="B5" i="61"/>
  <c r="I8" i="61"/>
  <c r="I4" i="61"/>
  <c r="B10" i="61"/>
  <c r="E7" i="61"/>
  <c r="A10" i="61"/>
  <c r="G9" i="61"/>
  <c r="D8" i="61"/>
  <c r="A7" i="61"/>
  <c r="G5" i="61"/>
  <c r="D4" i="61"/>
  <c r="A45" i="44"/>
  <c r="A46" i="44"/>
  <c r="A57" i="44"/>
  <c r="A58" i="44"/>
  <c r="A69" i="44"/>
  <c r="A70" i="44"/>
  <c r="A81" i="44"/>
  <c r="A82" i="44"/>
  <c r="A93" i="44"/>
  <c r="A94" i="44"/>
  <c r="A105" i="44"/>
  <c r="A106" i="44"/>
  <c r="A117" i="44"/>
  <c r="A118" i="44"/>
  <c r="A129" i="44"/>
  <c r="A130" i="44"/>
  <c r="A141" i="44"/>
  <c r="A142" i="44"/>
  <c r="A153" i="44"/>
  <c r="A154" i="44"/>
  <c r="A165" i="44"/>
  <c r="A166" i="44"/>
  <c r="A177" i="44"/>
  <c r="A178" i="44"/>
  <c r="A189" i="44"/>
  <c r="A190" i="44"/>
  <c r="A201" i="44"/>
  <c r="A202" i="44"/>
  <c r="A213" i="44"/>
  <c r="A214" i="44"/>
  <c r="A225" i="44"/>
  <c r="A226" i="44"/>
  <c r="A237" i="44"/>
  <c r="A238" i="44"/>
  <c r="A249" i="44"/>
  <c r="A250" i="44"/>
  <c r="A261" i="44"/>
  <c r="A262" i="44"/>
  <c r="A273" i="44"/>
  <c r="A274" i="44"/>
  <c r="A285" i="44"/>
  <c r="A286" i="44"/>
  <c r="A297" i="44"/>
  <c r="A298" i="44"/>
  <c r="A309" i="44"/>
  <c r="A310" i="44"/>
  <c r="A321" i="44"/>
  <c r="A322" i="44"/>
  <c r="A333" i="44"/>
  <c r="A334" i="44"/>
  <c r="A345" i="44"/>
  <c r="A346" i="44"/>
  <c r="A357" i="44"/>
  <c r="A358" i="44"/>
  <c r="A369" i="44"/>
  <c r="A370" i="44"/>
  <c r="A381" i="44"/>
  <c r="A382" i="44"/>
  <c r="A393" i="44"/>
  <c r="A394" i="44"/>
  <c r="A405" i="44"/>
  <c r="A406" i="44"/>
  <c r="A417" i="44"/>
  <c r="A418" i="44"/>
  <c r="A429" i="44"/>
  <c r="A430" i="44"/>
  <c r="A441" i="44"/>
  <c r="A442" i="44"/>
  <c r="A453" i="44"/>
  <c r="A454" i="44"/>
  <c r="A465" i="44"/>
  <c r="A466" i="44"/>
  <c r="A477" i="44"/>
  <c r="A478" i="44"/>
  <c r="A34" i="44"/>
  <c r="A35" i="44"/>
  <c r="A36" i="44"/>
  <c r="A37" i="44"/>
  <c r="A38" i="44"/>
  <c r="A39" i="44"/>
  <c r="A40" i="44"/>
  <c r="A41" i="44"/>
  <c r="A42" i="44"/>
  <c r="A43" i="44"/>
  <c r="A44" i="44"/>
  <c r="A47" i="44"/>
  <c r="A48" i="44"/>
  <c r="A49" i="44"/>
  <c r="A50" i="44"/>
  <c r="A51" i="44"/>
  <c r="A52" i="44"/>
  <c r="A53" i="44"/>
  <c r="A54" i="44"/>
  <c r="A55" i="44"/>
  <c r="A56" i="44"/>
  <c r="A59" i="44"/>
  <c r="A60" i="44"/>
  <c r="A61" i="44"/>
  <c r="A62" i="44"/>
  <c r="A63" i="44"/>
  <c r="A64" i="44"/>
  <c r="A65" i="44"/>
  <c r="A66" i="44"/>
  <c r="A67" i="44"/>
  <c r="A68" i="44"/>
  <c r="A71" i="44"/>
  <c r="A72" i="44"/>
  <c r="A73" i="44"/>
  <c r="A74" i="44"/>
  <c r="A75" i="44"/>
  <c r="A76" i="44"/>
  <c r="A77" i="44"/>
  <c r="A78" i="44"/>
  <c r="A79" i="44"/>
  <c r="A80" i="44"/>
  <c r="A83" i="44"/>
  <c r="A84" i="44"/>
  <c r="A85" i="44"/>
  <c r="A86" i="44"/>
  <c r="A87" i="44"/>
  <c r="A88" i="44"/>
  <c r="A89" i="44"/>
  <c r="A90" i="44"/>
  <c r="A91" i="44"/>
  <c r="A92" i="44"/>
  <c r="A95" i="44"/>
  <c r="A96" i="44"/>
  <c r="A97" i="44"/>
  <c r="A98" i="44"/>
  <c r="A99" i="44"/>
  <c r="A100" i="44"/>
  <c r="A101" i="44"/>
  <c r="A102" i="44"/>
  <c r="A103" i="44"/>
  <c r="A104" i="44"/>
  <c r="A107" i="44"/>
  <c r="A108" i="44"/>
  <c r="A109" i="44"/>
  <c r="A110" i="44"/>
  <c r="A111" i="44"/>
  <c r="A112" i="44"/>
  <c r="A113" i="44"/>
  <c r="A114" i="44"/>
  <c r="A115" i="44"/>
  <c r="A116" i="44"/>
  <c r="A119" i="44"/>
  <c r="A120" i="44"/>
  <c r="A121" i="44"/>
  <c r="A122" i="44"/>
  <c r="A123" i="44"/>
  <c r="A124" i="44"/>
  <c r="A125" i="44"/>
  <c r="A126" i="44"/>
  <c r="A127" i="44"/>
  <c r="A128" i="44"/>
  <c r="A131" i="44"/>
  <c r="A132" i="44"/>
  <c r="A133" i="44"/>
  <c r="A134" i="44"/>
  <c r="A135" i="44"/>
  <c r="A136" i="44"/>
  <c r="A137" i="44"/>
  <c r="A138" i="44"/>
  <c r="A139" i="44"/>
  <c r="A140" i="44"/>
  <c r="A143" i="44"/>
  <c r="A144" i="44"/>
  <c r="A145" i="44"/>
  <c r="A146" i="44"/>
  <c r="A147" i="44"/>
  <c r="A148" i="44"/>
  <c r="A149" i="44"/>
  <c r="A150" i="44"/>
  <c r="A151" i="44"/>
  <c r="A152" i="44"/>
  <c r="A155" i="44"/>
  <c r="A156" i="44"/>
  <c r="A157" i="44"/>
  <c r="A158" i="44"/>
  <c r="A159" i="44"/>
  <c r="A160" i="44"/>
  <c r="A161" i="44"/>
  <c r="A162" i="44"/>
  <c r="A163" i="44"/>
  <c r="A164" i="44"/>
  <c r="A167" i="44"/>
  <c r="A168" i="44"/>
  <c r="A169" i="44"/>
  <c r="A170" i="44"/>
  <c r="A171" i="44"/>
  <c r="A172" i="44"/>
  <c r="A173" i="44"/>
  <c r="A174" i="44"/>
  <c r="A175" i="44"/>
  <c r="A176" i="44"/>
  <c r="A179" i="44"/>
  <c r="A180" i="44"/>
  <c r="A181" i="44"/>
  <c r="A182" i="44"/>
  <c r="A183" i="44"/>
  <c r="A184" i="44"/>
  <c r="A185" i="44"/>
  <c r="A186" i="44"/>
  <c r="A187" i="44"/>
  <c r="A188" i="44"/>
  <c r="A191" i="44"/>
  <c r="A192" i="44"/>
  <c r="A193" i="44"/>
  <c r="A194" i="44"/>
  <c r="A195" i="44"/>
  <c r="A196" i="44"/>
  <c r="A197" i="44"/>
  <c r="A198" i="44"/>
  <c r="A199" i="44"/>
  <c r="A200" i="44"/>
  <c r="A203" i="44"/>
  <c r="A204" i="44"/>
  <c r="A205" i="44"/>
  <c r="A206" i="44"/>
  <c r="A207" i="44"/>
  <c r="A208" i="44"/>
  <c r="A209" i="44"/>
  <c r="A210" i="44"/>
  <c r="A211" i="44"/>
  <c r="A212" i="44"/>
  <c r="A215" i="44"/>
  <c r="A216" i="44"/>
  <c r="A217" i="44"/>
  <c r="A218" i="44"/>
  <c r="A219" i="44"/>
  <c r="A220" i="44"/>
  <c r="A221" i="44"/>
  <c r="A222" i="44"/>
  <c r="A223" i="44"/>
  <c r="A224" i="44"/>
  <c r="A227" i="44"/>
  <c r="A228" i="44"/>
  <c r="A229" i="44"/>
  <c r="A230" i="44"/>
  <c r="A231" i="44"/>
  <c r="A232" i="44"/>
  <c r="A233" i="44"/>
  <c r="A234" i="44"/>
  <c r="A235" i="44"/>
  <c r="A236" i="44"/>
  <c r="A239" i="44"/>
  <c r="A240" i="44"/>
  <c r="A241" i="44"/>
  <c r="A242" i="44"/>
  <c r="A243" i="44"/>
  <c r="A244" i="44"/>
  <c r="A245" i="44"/>
  <c r="A246" i="44"/>
  <c r="A247" i="44"/>
  <c r="A248" i="44"/>
  <c r="A251" i="44"/>
  <c r="A252" i="44"/>
  <c r="A253" i="44"/>
  <c r="A254" i="44"/>
  <c r="A255" i="44"/>
  <c r="A256" i="44"/>
  <c r="A257" i="44"/>
  <c r="A258" i="44"/>
  <c r="A259" i="44"/>
  <c r="A260" i="44"/>
  <c r="A263" i="44"/>
  <c r="A264" i="44"/>
  <c r="A265" i="44"/>
  <c r="A266" i="44"/>
  <c r="A267" i="44"/>
  <c r="A268" i="44"/>
  <c r="A269" i="44"/>
  <c r="A270" i="44"/>
  <c r="A271" i="44"/>
  <c r="A272" i="44"/>
  <c r="A275" i="44"/>
  <c r="A276" i="44"/>
  <c r="A277" i="44"/>
  <c r="A278" i="44"/>
  <c r="A279" i="44"/>
  <c r="A280" i="44"/>
  <c r="A281" i="44"/>
  <c r="A282" i="44"/>
  <c r="A283" i="44"/>
  <c r="A284" i="44"/>
  <c r="A287" i="44"/>
  <c r="A288" i="44"/>
  <c r="A289" i="44"/>
  <c r="A290" i="44"/>
  <c r="A291" i="44"/>
  <c r="A292" i="44"/>
  <c r="A293" i="44"/>
  <c r="A294" i="44"/>
  <c r="A295" i="44"/>
  <c r="A296" i="44"/>
  <c r="A299" i="44"/>
  <c r="A300" i="44"/>
  <c r="A301" i="44"/>
  <c r="A302" i="44"/>
  <c r="A303" i="44"/>
  <c r="A304" i="44"/>
  <c r="A305" i="44"/>
  <c r="A306" i="44"/>
  <c r="A307" i="44"/>
  <c r="A308" i="44"/>
  <c r="A311" i="44"/>
  <c r="A312" i="44"/>
  <c r="A313" i="44"/>
  <c r="A314" i="44"/>
  <c r="A315" i="44"/>
  <c r="A316" i="44"/>
  <c r="A317" i="44"/>
  <c r="A318" i="44"/>
  <c r="A319" i="44"/>
  <c r="A320" i="44"/>
  <c r="A323" i="44"/>
  <c r="A324" i="44"/>
  <c r="A325" i="44"/>
  <c r="A326" i="44"/>
  <c r="A327" i="44"/>
  <c r="A328" i="44"/>
  <c r="A329" i="44"/>
  <c r="A330" i="44"/>
  <c r="A331" i="44"/>
  <c r="A332" i="44"/>
  <c r="A335" i="44"/>
  <c r="A336" i="44"/>
  <c r="A337" i="44"/>
  <c r="A338" i="44"/>
  <c r="A339" i="44"/>
  <c r="A340" i="44"/>
  <c r="A341" i="44"/>
  <c r="A342" i="44"/>
  <c r="A343" i="44"/>
  <c r="A344" i="44"/>
  <c r="A347" i="44"/>
  <c r="A348" i="44"/>
  <c r="A349" i="44"/>
  <c r="A350" i="44"/>
  <c r="A351" i="44"/>
  <c r="A352" i="44"/>
  <c r="A353" i="44"/>
  <c r="A354" i="44"/>
  <c r="A355" i="44"/>
  <c r="A356" i="44"/>
  <c r="A359" i="44"/>
  <c r="A360" i="44"/>
  <c r="A361" i="44"/>
  <c r="A362" i="44"/>
  <c r="A363" i="44"/>
  <c r="A364" i="44"/>
  <c r="A365" i="44"/>
  <c r="A366" i="44"/>
  <c r="A367" i="44"/>
  <c r="A368" i="44"/>
  <c r="A371" i="44"/>
  <c r="A372" i="44"/>
  <c r="A373" i="44"/>
  <c r="A374" i="44"/>
  <c r="A375" i="44"/>
  <c r="A376" i="44"/>
  <c r="A377" i="44"/>
  <c r="A378" i="44"/>
  <c r="A379" i="44"/>
  <c r="A380" i="44"/>
  <c r="A383" i="44"/>
  <c r="A384" i="44"/>
  <c r="A385" i="44"/>
  <c r="A386" i="44"/>
  <c r="A387" i="44"/>
  <c r="A388" i="44"/>
  <c r="A389" i="44"/>
  <c r="A390" i="44"/>
  <c r="A391" i="44"/>
  <c r="A392" i="44"/>
  <c r="A395" i="44"/>
  <c r="A396" i="44"/>
  <c r="A397" i="44"/>
  <c r="A398" i="44"/>
  <c r="A399" i="44"/>
  <c r="A400" i="44"/>
  <c r="A401" i="44"/>
  <c r="A402" i="44"/>
  <c r="A403" i="44"/>
  <c r="A404" i="44"/>
  <c r="A407" i="44"/>
  <c r="A408" i="44"/>
  <c r="A409" i="44"/>
  <c r="A410" i="44"/>
  <c r="A411" i="44"/>
  <c r="A412" i="44"/>
  <c r="A413" i="44"/>
  <c r="A414" i="44"/>
  <c r="A415" i="44"/>
  <c r="A416" i="44"/>
  <c r="A419" i="44"/>
  <c r="A420" i="44"/>
  <c r="A421" i="44"/>
  <c r="A422" i="44"/>
  <c r="A423" i="44"/>
  <c r="A424" i="44"/>
  <c r="A425" i="44"/>
  <c r="A426" i="44"/>
  <c r="A427" i="44"/>
  <c r="A428" i="44"/>
  <c r="A431" i="44"/>
  <c r="A432" i="44"/>
  <c r="A433" i="44"/>
  <c r="A434" i="44"/>
  <c r="A435" i="44"/>
  <c r="A436" i="44"/>
  <c r="A437" i="44"/>
  <c r="A438" i="44"/>
  <c r="A439" i="44"/>
  <c r="A440" i="44"/>
  <c r="A443" i="44"/>
  <c r="A444" i="44"/>
  <c r="A445" i="44"/>
  <c r="A446" i="44"/>
  <c r="A447" i="44"/>
  <c r="A448" i="44"/>
  <c r="A449" i="44"/>
  <c r="A450" i="44"/>
  <c r="A451" i="44"/>
  <c r="A452" i="44"/>
  <c r="A455" i="44"/>
  <c r="A456" i="44"/>
  <c r="A457" i="44"/>
  <c r="A458" i="44"/>
  <c r="A459" i="44"/>
  <c r="A460" i="44"/>
  <c r="A461" i="44"/>
  <c r="A462" i="44"/>
  <c r="A463" i="44"/>
  <c r="A464" i="44"/>
  <c r="A467" i="44"/>
  <c r="A468" i="44"/>
  <c r="A469" i="44"/>
  <c r="A470" i="44"/>
  <c r="A471" i="44"/>
  <c r="A472" i="44"/>
  <c r="A473" i="44"/>
  <c r="A474" i="44"/>
  <c r="A475" i="44"/>
  <c r="A476" i="44"/>
  <c r="A479" i="44"/>
  <c r="A480" i="44"/>
  <c r="A481" i="44"/>
  <c r="A482" i="44"/>
  <c r="A483" i="44"/>
  <c r="A484" i="44"/>
  <c r="A485" i="44"/>
  <c r="A486" i="44"/>
  <c r="A487" i="44"/>
  <c r="A488" i="44"/>
  <c r="A489" i="44"/>
  <c r="I12" i="49"/>
  <c r="H11" i="28" s="1"/>
  <c r="E23" i="19"/>
  <c r="J29" i="14"/>
  <c r="J19" i="15"/>
  <c r="E33" i="19"/>
  <c r="E29" i="19"/>
  <c r="F29" i="19"/>
  <c r="C121" i="5"/>
  <c r="AU121" i="5"/>
  <c r="C120" i="5"/>
  <c r="AU120" i="5"/>
  <c r="C119" i="5"/>
  <c r="AU119" i="5"/>
  <c r="C118" i="5"/>
  <c r="AU118" i="5"/>
  <c r="C117" i="5"/>
  <c r="AU117" i="5"/>
  <c r="C116" i="5"/>
  <c r="AU116" i="5"/>
  <c r="C115" i="5"/>
  <c r="AU115" i="5"/>
  <c r="C114" i="5"/>
  <c r="AU114" i="5"/>
  <c r="C113" i="5"/>
  <c r="AU113" i="5"/>
  <c r="C112" i="5"/>
  <c r="AU112" i="5"/>
  <c r="C111" i="5"/>
  <c r="AU111" i="5"/>
  <c r="C110" i="5"/>
  <c r="AU110" i="5"/>
  <c r="C109" i="5"/>
  <c r="AU109" i="5"/>
  <c r="C108" i="5"/>
  <c r="AU108" i="5"/>
  <c r="C107" i="5"/>
  <c r="AU107" i="5"/>
  <c r="C106" i="5"/>
  <c r="AU106" i="5"/>
  <c r="C105" i="5"/>
  <c r="AU105" i="5"/>
  <c r="C104" i="5"/>
  <c r="AU104" i="5"/>
  <c r="C103" i="5"/>
  <c r="AU103" i="5"/>
  <c r="C102" i="5"/>
  <c r="AU102" i="5"/>
  <c r="C101" i="5"/>
  <c r="AU101" i="5"/>
  <c r="C100" i="5"/>
  <c r="AU100" i="5"/>
  <c r="C99" i="5"/>
  <c r="AU99" i="5"/>
  <c r="C98" i="5"/>
  <c r="AU98" i="5"/>
  <c r="C97" i="5"/>
  <c r="AU97" i="5"/>
  <c r="C96" i="5"/>
  <c r="AU96" i="5"/>
  <c r="C95" i="5"/>
  <c r="AU95" i="5"/>
  <c r="C94" i="5"/>
  <c r="AU94" i="5"/>
  <c r="C93" i="5"/>
  <c r="AU93" i="5"/>
  <c r="C92" i="5"/>
  <c r="AU92" i="5"/>
  <c r="C91" i="5"/>
  <c r="AU91" i="5"/>
  <c r="C90" i="5"/>
  <c r="AU90" i="5"/>
  <c r="C89" i="5"/>
  <c r="AU89" i="5"/>
  <c r="C88" i="5"/>
  <c r="AU88" i="5"/>
  <c r="C87" i="5"/>
  <c r="AU87" i="5"/>
  <c r="C86" i="5"/>
  <c r="AU86" i="5"/>
  <c r="C85" i="5"/>
  <c r="AU85" i="5"/>
  <c r="C84" i="5"/>
  <c r="AU84" i="5"/>
  <c r="K82" i="53"/>
  <c r="L91" i="53"/>
  <c r="I71" i="53"/>
  <c r="J71" i="53"/>
  <c r="K71" i="53"/>
  <c r="J72" i="53"/>
  <c r="K72" i="53"/>
  <c r="I72" i="53"/>
  <c r="K41" i="53"/>
  <c r="I57" i="53"/>
  <c r="J57" i="53" s="1"/>
  <c r="K57" i="53" s="1"/>
  <c r="J48" i="53"/>
  <c r="I48" i="53"/>
  <c r="J41" i="53"/>
  <c r="I41" i="53"/>
  <c r="I37" i="53"/>
  <c r="J82" i="53"/>
  <c r="I82" i="53"/>
  <c r="P62" i="54"/>
  <c r="O62" i="54"/>
  <c r="N62" i="54"/>
  <c r="M62" i="54"/>
  <c r="K62" i="54"/>
  <c r="L62" i="54"/>
  <c r="J62" i="54"/>
  <c r="P60" i="54"/>
  <c r="P61" i="54"/>
  <c r="O60" i="54"/>
  <c r="O61" i="54"/>
  <c r="N60" i="54"/>
  <c r="M60" i="54"/>
  <c r="M61" i="54"/>
  <c r="L60" i="54"/>
  <c r="K61" i="54"/>
  <c r="K60" i="54"/>
  <c r="J60" i="54"/>
  <c r="J61" i="54"/>
  <c r="I60" i="54"/>
  <c r="I61" i="54"/>
  <c r="L61" i="54"/>
  <c r="N61" i="54"/>
  <c r="J72" i="54"/>
  <c r="K72" i="54"/>
  <c r="L72" i="54"/>
  <c r="M72" i="54"/>
  <c r="N72" i="54"/>
  <c r="O72" i="54"/>
  <c r="P72" i="54"/>
  <c r="Q72" i="54"/>
  <c r="I73" i="54" a="1"/>
  <c r="I73" i="54"/>
  <c r="I72" i="54"/>
  <c r="L73" i="54"/>
  <c r="O73" i="54"/>
  <c r="K73" i="54"/>
  <c r="P73" i="54"/>
  <c r="N73" i="54"/>
  <c r="J73" i="54"/>
  <c r="Q73" i="54"/>
  <c r="M73" i="54"/>
  <c r="G24" i="27"/>
  <c r="G36" i="14"/>
  <c r="K17" i="27"/>
  <c r="K18" i="27"/>
  <c r="K24" i="27"/>
  <c r="K25" i="27"/>
  <c r="K27" i="27"/>
  <c r="K24" i="30"/>
  <c r="K23" i="30"/>
  <c r="K20" i="30"/>
  <c r="K19" i="30"/>
  <c r="F52" i="51"/>
  <c r="F62" i="51"/>
  <c r="F58" i="51"/>
  <c r="F47" i="51"/>
  <c r="E13" i="20"/>
  <c r="F37" i="51"/>
  <c r="E14" i="20"/>
  <c r="F28" i="51"/>
  <c r="F22" i="51"/>
  <c r="E12" i="20"/>
  <c r="F10" i="51"/>
  <c r="E11" i="20"/>
  <c r="A19" i="44"/>
  <c r="A11" i="44"/>
  <c r="A5" i="44"/>
  <c r="E22" i="19"/>
  <c r="E23" i="30"/>
  <c r="J26" i="27"/>
  <c r="K26" i="27"/>
  <c r="E26" i="22"/>
  <c r="E25" i="22"/>
  <c r="G12" i="49"/>
  <c r="BZ3" i="50" s="1"/>
  <c r="F12" i="49"/>
  <c r="D25" i="22"/>
  <c r="C25" i="22"/>
  <c r="G374" i="32"/>
  <c r="E374" i="32"/>
  <c r="G373" i="32"/>
  <c r="E373" i="32"/>
  <c r="G372" i="32"/>
  <c r="E372" i="32"/>
  <c r="G365" i="32"/>
  <c r="G366" i="32" s="1"/>
  <c r="E365" i="32"/>
  <c r="E383" i="32"/>
  <c r="G383" i="32"/>
  <c r="E384" i="32"/>
  <c r="G384" i="32"/>
  <c r="E385" i="32"/>
  <c r="G385" i="32"/>
  <c r="E386" i="32"/>
  <c r="G386" i="32"/>
  <c r="G330" i="32"/>
  <c r="E330" i="32"/>
  <c r="G329" i="32"/>
  <c r="G331" i="32" s="1"/>
  <c r="H329" i="32" s="1"/>
  <c r="E329" i="32"/>
  <c r="E331" i="32" s="1"/>
  <c r="F330" i="32" s="1"/>
  <c r="G291" i="32"/>
  <c r="E291" i="32"/>
  <c r="G290" i="32"/>
  <c r="E290" i="32"/>
  <c r="G289" i="32"/>
  <c r="E289" i="32"/>
  <c r="G288" i="32"/>
  <c r="E288" i="32"/>
  <c r="G287" i="32"/>
  <c r="E287" i="32"/>
  <c r="G286" i="32"/>
  <c r="E286" i="32"/>
  <c r="G285" i="32"/>
  <c r="E285" i="32"/>
  <c r="G284" i="32"/>
  <c r="E284" i="32"/>
  <c r="G283" i="32"/>
  <c r="E283" i="32"/>
  <c r="G282" i="32"/>
  <c r="E282" i="32"/>
  <c r="G281" i="32"/>
  <c r="E281" i="32"/>
  <c r="E299" i="32"/>
  <c r="G299" i="32"/>
  <c r="E300" i="32"/>
  <c r="G300" i="32"/>
  <c r="E301" i="32"/>
  <c r="G301" i="32"/>
  <c r="E302" i="32"/>
  <c r="G302" i="32"/>
  <c r="E303" i="32"/>
  <c r="G303" i="32"/>
  <c r="E304" i="32"/>
  <c r="G304" i="32"/>
  <c r="E305" i="32"/>
  <c r="G305" i="32"/>
  <c r="E306" i="32"/>
  <c r="G306" i="32"/>
  <c r="E307" i="32"/>
  <c r="G307" i="32"/>
  <c r="E308" i="32"/>
  <c r="G308" i="32"/>
  <c r="E309" i="32"/>
  <c r="G309" i="32"/>
  <c r="E310" i="32"/>
  <c r="G310" i="32"/>
  <c r="E265" i="32"/>
  <c r="E266" i="32"/>
  <c r="E267" i="32"/>
  <c r="E268" i="32"/>
  <c r="E269" i="32"/>
  <c r="E270" i="32"/>
  <c r="E271" i="32"/>
  <c r="E272" i="32"/>
  <c r="E273" i="32"/>
  <c r="E274" i="32"/>
  <c r="E248" i="32"/>
  <c r="G247" i="32"/>
  <c r="G248" i="32"/>
  <c r="E247" i="32"/>
  <c r="E246" i="32"/>
  <c r="G246" i="32"/>
  <c r="G155" i="32"/>
  <c r="E155" i="32"/>
  <c r="G154" i="32"/>
  <c r="E154" i="32"/>
  <c r="G153" i="32"/>
  <c r="E153" i="32"/>
  <c r="G152" i="32"/>
  <c r="E152" i="32"/>
  <c r="G151" i="32"/>
  <c r="E151" i="32"/>
  <c r="G150" i="32"/>
  <c r="E150" i="32"/>
  <c r="G149" i="32"/>
  <c r="E149" i="32"/>
  <c r="G148" i="32"/>
  <c r="E148" i="32"/>
  <c r="G147" i="32"/>
  <c r="E147" i="32"/>
  <c r="G146" i="32"/>
  <c r="E146" i="32"/>
  <c r="G145" i="32"/>
  <c r="E145" i="32"/>
  <c r="G144" i="32"/>
  <c r="E144" i="32"/>
  <c r="F33" i="32"/>
  <c r="E33" i="32"/>
  <c r="E31" i="32"/>
  <c r="F31" i="32"/>
  <c r="G31" i="32"/>
  <c r="F17" i="2"/>
  <c r="F28" i="2" s="1"/>
  <c r="K6" i="29" s="1"/>
  <c r="G57" i="14"/>
  <c r="J57" i="14"/>
  <c r="E21" i="30"/>
  <c r="J23" i="27"/>
  <c r="G375" i="32"/>
  <c r="E366" i="32"/>
  <c r="L25" i="11"/>
  <c r="E17" i="12"/>
  <c r="J36" i="14"/>
  <c r="G41" i="14"/>
  <c r="J41" i="14"/>
  <c r="G42" i="14"/>
  <c r="J42" i="14"/>
  <c r="G43" i="14"/>
  <c r="J43" i="14"/>
  <c r="G35" i="14"/>
  <c r="J35" i="14"/>
  <c r="G26" i="14"/>
  <c r="J26" i="14"/>
  <c r="G25" i="14"/>
  <c r="J25" i="14"/>
  <c r="G24" i="14"/>
  <c r="J24" i="14"/>
  <c r="G44" i="14"/>
  <c r="J44" i="14"/>
  <c r="I46" i="13"/>
  <c r="J12" i="49"/>
  <c r="CC3" i="50" s="1"/>
  <c r="F29" i="23"/>
  <c r="E29" i="23"/>
  <c r="D16" i="19"/>
  <c r="D15" i="19"/>
  <c r="D14" i="19"/>
  <c r="B20" i="49"/>
  <c r="C20" i="49"/>
  <c r="B21" i="49"/>
  <c r="H21" i="49"/>
  <c r="B22" i="49"/>
  <c r="J22" i="49"/>
  <c r="B23" i="49"/>
  <c r="B24" i="49"/>
  <c r="I24" i="49"/>
  <c r="B25" i="49"/>
  <c r="C25" i="49"/>
  <c r="B26" i="49"/>
  <c r="J26" i="49"/>
  <c r="B27" i="49"/>
  <c r="B28" i="49"/>
  <c r="C28" i="49"/>
  <c r="B29" i="49"/>
  <c r="C29" i="49"/>
  <c r="B30" i="49"/>
  <c r="E30" i="49"/>
  <c r="B31" i="49"/>
  <c r="C31" i="49"/>
  <c r="B32" i="49"/>
  <c r="J32" i="49"/>
  <c r="B33" i="49"/>
  <c r="J33" i="49"/>
  <c r="B34" i="49"/>
  <c r="B35" i="49"/>
  <c r="B36" i="49"/>
  <c r="I36" i="49"/>
  <c r="B37" i="49"/>
  <c r="C37" i="49"/>
  <c r="B38" i="49"/>
  <c r="B39" i="49"/>
  <c r="K39" i="49"/>
  <c r="B40" i="49"/>
  <c r="C40" i="49"/>
  <c r="B41" i="49"/>
  <c r="H41" i="49"/>
  <c r="B42" i="49"/>
  <c r="B43" i="49"/>
  <c r="F43" i="49"/>
  <c r="B44" i="49"/>
  <c r="K44" i="49"/>
  <c r="B45" i="49"/>
  <c r="H45" i="49"/>
  <c r="B46" i="49"/>
  <c r="E46" i="49"/>
  <c r="B47" i="49"/>
  <c r="B48" i="49"/>
  <c r="J48" i="49"/>
  <c r="B49" i="49"/>
  <c r="C49" i="49"/>
  <c r="B50" i="49"/>
  <c r="B51" i="49"/>
  <c r="E51" i="49"/>
  <c r="B52" i="49"/>
  <c r="K52" i="49"/>
  <c r="B53" i="49"/>
  <c r="J53" i="49"/>
  <c r="B54" i="49"/>
  <c r="C54" i="49"/>
  <c r="B55" i="49"/>
  <c r="J55" i="49"/>
  <c r="B56" i="49"/>
  <c r="K56" i="49"/>
  <c r="B57" i="49"/>
  <c r="E57" i="49"/>
  <c r="B58" i="49"/>
  <c r="B59" i="49"/>
  <c r="D59" i="49"/>
  <c r="B60" i="49"/>
  <c r="D60" i="49"/>
  <c r="B61" i="49"/>
  <c r="C61" i="49"/>
  <c r="B62" i="49"/>
  <c r="B63" i="49"/>
  <c r="B64" i="49"/>
  <c r="C64" i="49"/>
  <c r="B65" i="49"/>
  <c r="C65" i="49"/>
  <c r="B66" i="49"/>
  <c r="E66" i="49"/>
  <c r="B67" i="49"/>
  <c r="I67" i="49"/>
  <c r="B68" i="49"/>
  <c r="F68" i="49"/>
  <c r="B69" i="49"/>
  <c r="C69" i="49"/>
  <c r="B70" i="49"/>
  <c r="I70" i="49"/>
  <c r="B71" i="49"/>
  <c r="B72" i="49"/>
  <c r="G72" i="49"/>
  <c r="B73" i="49"/>
  <c r="C73" i="49"/>
  <c r="B74" i="49"/>
  <c r="D74" i="49"/>
  <c r="B75" i="49"/>
  <c r="B76" i="49"/>
  <c r="G76" i="49"/>
  <c r="B77" i="49"/>
  <c r="C77" i="49"/>
  <c r="B78" i="49"/>
  <c r="G78" i="49"/>
  <c r="B79" i="49"/>
  <c r="H79" i="49"/>
  <c r="B80" i="49"/>
  <c r="C80" i="49"/>
  <c r="B81" i="49"/>
  <c r="I81" i="49"/>
  <c r="B82" i="49"/>
  <c r="E82" i="49"/>
  <c r="B83" i="49"/>
  <c r="B84" i="49"/>
  <c r="J84" i="49"/>
  <c r="B85" i="49"/>
  <c r="C85" i="49"/>
  <c r="B86" i="49"/>
  <c r="B87" i="49"/>
  <c r="B88" i="49"/>
  <c r="E88" i="49"/>
  <c r="B89" i="49"/>
  <c r="D89" i="49"/>
  <c r="B90" i="49"/>
  <c r="I90" i="49"/>
  <c r="B91" i="49"/>
  <c r="G91" i="49"/>
  <c r="B92" i="49"/>
  <c r="H92" i="49"/>
  <c r="B93" i="49"/>
  <c r="C93" i="49"/>
  <c r="B94" i="49"/>
  <c r="B95" i="49"/>
  <c r="B96" i="49"/>
  <c r="E96" i="49"/>
  <c r="B97" i="49"/>
  <c r="C97" i="49"/>
  <c r="B98" i="49"/>
  <c r="B99" i="49"/>
  <c r="B100" i="49"/>
  <c r="D100" i="49"/>
  <c r="B101" i="49"/>
  <c r="G101" i="49"/>
  <c r="B102" i="49"/>
  <c r="B103" i="49"/>
  <c r="G103" i="49"/>
  <c r="B104" i="49"/>
  <c r="D104" i="49"/>
  <c r="B105" i="49"/>
  <c r="C105" i="49"/>
  <c r="B106" i="49"/>
  <c r="B107" i="49"/>
  <c r="B108" i="49"/>
  <c r="K108" i="49"/>
  <c r="B109" i="49"/>
  <c r="C109" i="49"/>
  <c r="B110" i="49"/>
  <c r="B111" i="49"/>
  <c r="B112" i="49"/>
  <c r="D112" i="49"/>
  <c r="B113" i="49"/>
  <c r="J113" i="49"/>
  <c r="B114" i="49"/>
  <c r="C114" i="49"/>
  <c r="B115" i="49"/>
  <c r="G115" i="49"/>
  <c r="B116" i="49"/>
  <c r="C116" i="49"/>
  <c r="B117" i="49"/>
  <c r="C117" i="49"/>
  <c r="B118" i="49"/>
  <c r="G118" i="49"/>
  <c r="B119" i="49"/>
  <c r="B120" i="49"/>
  <c r="E120" i="49"/>
  <c r="B121" i="49"/>
  <c r="C121" i="49"/>
  <c r="B122" i="49"/>
  <c r="B123" i="49"/>
  <c r="B124" i="49"/>
  <c r="C124" i="49"/>
  <c r="B125" i="49"/>
  <c r="K125" i="49"/>
  <c r="B126" i="49"/>
  <c r="E126" i="49"/>
  <c r="B127" i="49"/>
  <c r="E127" i="49"/>
  <c r="B128" i="49"/>
  <c r="G128" i="49"/>
  <c r="B129" i="49"/>
  <c r="C129" i="49"/>
  <c r="B130" i="49"/>
  <c r="D130" i="49"/>
  <c r="B131" i="49"/>
  <c r="B132" i="49"/>
  <c r="K132" i="49"/>
  <c r="B133" i="49"/>
  <c r="C133" i="49"/>
  <c r="B134" i="49"/>
  <c r="B135" i="49"/>
  <c r="K135" i="49"/>
  <c r="B136" i="49"/>
  <c r="K136" i="49"/>
  <c r="B137" i="49"/>
  <c r="J137" i="49"/>
  <c r="B138" i="49"/>
  <c r="F138" i="49"/>
  <c r="B139" i="49"/>
  <c r="C139" i="49"/>
  <c r="B140" i="49"/>
  <c r="D140" i="49"/>
  <c r="B141" i="49"/>
  <c r="E141" i="49"/>
  <c r="B142" i="49"/>
  <c r="K142" i="49"/>
  <c r="B143" i="49"/>
  <c r="B144" i="49"/>
  <c r="D144" i="49"/>
  <c r="B145" i="49"/>
  <c r="C145" i="49"/>
  <c r="B146" i="49"/>
  <c r="B147" i="49"/>
  <c r="E147" i="49"/>
  <c r="B148" i="49"/>
  <c r="H148" i="49"/>
  <c r="B149" i="49"/>
  <c r="I149" i="49"/>
  <c r="B150" i="49"/>
  <c r="G150" i="49"/>
  <c r="B151" i="49"/>
  <c r="K151" i="49"/>
  <c r="B152" i="49"/>
  <c r="H152" i="49"/>
  <c r="B153" i="49"/>
  <c r="D153" i="49"/>
  <c r="B154" i="49"/>
  <c r="G154" i="49"/>
  <c r="B155" i="49"/>
  <c r="B156" i="49"/>
  <c r="I156" i="49"/>
  <c r="B157" i="49"/>
  <c r="C157" i="49"/>
  <c r="B158" i="49"/>
  <c r="G158" i="49"/>
  <c r="B159" i="49"/>
  <c r="J159" i="49"/>
  <c r="B160" i="49"/>
  <c r="E160" i="49"/>
  <c r="B161" i="49"/>
  <c r="H161" i="49"/>
  <c r="B162" i="49"/>
  <c r="H162" i="49"/>
  <c r="B163" i="49"/>
  <c r="G163" i="49"/>
  <c r="B164" i="49"/>
  <c r="C164" i="49"/>
  <c r="B165" i="49"/>
  <c r="C165" i="49"/>
  <c r="B166" i="49"/>
  <c r="D166" i="49"/>
  <c r="B167" i="49"/>
  <c r="G167" i="49"/>
  <c r="B168" i="49"/>
  <c r="C168" i="49"/>
  <c r="B169" i="49"/>
  <c r="C169" i="49"/>
  <c r="B170" i="49"/>
  <c r="B171" i="49"/>
  <c r="B172" i="49"/>
  <c r="C172" i="49"/>
  <c r="B173" i="49"/>
  <c r="J173" i="49"/>
  <c r="B174" i="49"/>
  <c r="H174" i="49"/>
  <c r="B175" i="49"/>
  <c r="F175" i="49"/>
  <c r="B176" i="49"/>
  <c r="G176" i="49"/>
  <c r="B177" i="49"/>
  <c r="D177" i="49"/>
  <c r="B178" i="49"/>
  <c r="B179" i="49"/>
  <c r="C179" i="49"/>
  <c r="B180" i="49"/>
  <c r="E180" i="49"/>
  <c r="B181" i="49"/>
  <c r="C181" i="49"/>
  <c r="B182" i="49"/>
  <c r="B183" i="49"/>
  <c r="B184" i="49"/>
  <c r="C184" i="49"/>
  <c r="B185" i="49"/>
  <c r="K185" i="49"/>
  <c r="B186" i="49"/>
  <c r="H186" i="49"/>
  <c r="B187" i="49"/>
  <c r="D187" i="49"/>
  <c r="B188" i="49"/>
  <c r="C188" i="49"/>
  <c r="B189" i="49"/>
  <c r="F189" i="49"/>
  <c r="B190" i="49"/>
  <c r="H190" i="49"/>
  <c r="B191" i="49"/>
  <c r="K191" i="49"/>
  <c r="B192" i="49"/>
  <c r="K192" i="49"/>
  <c r="B193" i="49"/>
  <c r="C193" i="49"/>
  <c r="B194" i="49"/>
  <c r="D194" i="49"/>
  <c r="B195" i="49"/>
  <c r="G195" i="49"/>
  <c r="B196" i="49"/>
  <c r="I196" i="49"/>
  <c r="B197" i="49"/>
  <c r="G197" i="49"/>
  <c r="B198" i="49"/>
  <c r="G198" i="49"/>
  <c r="B199" i="49"/>
  <c r="J199" i="49"/>
  <c r="B200" i="49"/>
  <c r="D200" i="49"/>
  <c r="B201" i="49"/>
  <c r="E201" i="49"/>
  <c r="B202" i="49"/>
  <c r="D202" i="49"/>
  <c r="B203" i="49"/>
  <c r="G203" i="49"/>
  <c r="B204" i="49"/>
  <c r="C204" i="49"/>
  <c r="B205" i="49"/>
  <c r="C205" i="49"/>
  <c r="B206" i="49"/>
  <c r="B207" i="49"/>
  <c r="B208" i="49"/>
  <c r="C208" i="49"/>
  <c r="B209" i="49"/>
  <c r="E209" i="49"/>
  <c r="B210" i="49"/>
  <c r="E210" i="49"/>
  <c r="B211" i="49"/>
  <c r="G211" i="49"/>
  <c r="B212" i="49"/>
  <c r="I212" i="49"/>
  <c r="B213" i="49"/>
  <c r="I213" i="49"/>
  <c r="B214" i="49"/>
  <c r="B215" i="49"/>
  <c r="C215" i="49"/>
  <c r="B216" i="49"/>
  <c r="E216" i="49"/>
  <c r="B217" i="49"/>
  <c r="C217" i="49"/>
  <c r="B218" i="49"/>
  <c r="B219" i="49"/>
  <c r="C219" i="49"/>
  <c r="B220" i="49"/>
  <c r="C220" i="49"/>
  <c r="B221" i="49"/>
  <c r="C221" i="49"/>
  <c r="BW3" i="50"/>
  <c r="BX3" i="50"/>
  <c r="BS3" i="50"/>
  <c r="BK3" i="50"/>
  <c r="B28" i="45"/>
  <c r="T28" i="45"/>
  <c r="B29" i="45"/>
  <c r="B30" i="45"/>
  <c r="P30" i="45"/>
  <c r="B31" i="45"/>
  <c r="R31" i="45"/>
  <c r="B32" i="45"/>
  <c r="V32" i="45"/>
  <c r="B33" i="45"/>
  <c r="E33" i="45"/>
  <c r="B34" i="45"/>
  <c r="O34" i="45"/>
  <c r="B35" i="45"/>
  <c r="N35" i="45"/>
  <c r="B36" i="45"/>
  <c r="J36" i="45"/>
  <c r="B37" i="45"/>
  <c r="E37" i="45"/>
  <c r="B38" i="45"/>
  <c r="H38" i="45"/>
  <c r="B39" i="45"/>
  <c r="T39" i="45"/>
  <c r="B40" i="45"/>
  <c r="B41" i="45"/>
  <c r="B42" i="45"/>
  <c r="F42" i="45"/>
  <c r="B43" i="45"/>
  <c r="S43" i="45"/>
  <c r="B44" i="45"/>
  <c r="B45" i="45"/>
  <c r="R45" i="45"/>
  <c r="B46" i="45"/>
  <c r="L46" i="45"/>
  <c r="B47" i="45"/>
  <c r="E47" i="45"/>
  <c r="B48" i="45"/>
  <c r="H48" i="45"/>
  <c r="B49" i="45"/>
  <c r="J49" i="45"/>
  <c r="B50" i="45"/>
  <c r="L50" i="45"/>
  <c r="B51" i="45"/>
  <c r="B52" i="45"/>
  <c r="AH52" i="45"/>
  <c r="B53" i="45"/>
  <c r="N53" i="45"/>
  <c r="B54" i="45"/>
  <c r="K54" i="45"/>
  <c r="B55" i="45"/>
  <c r="AA55" i="45"/>
  <c r="B56" i="45"/>
  <c r="B57" i="45"/>
  <c r="P57" i="45"/>
  <c r="B58" i="45"/>
  <c r="F58" i="45"/>
  <c r="B59" i="45"/>
  <c r="D59" i="45"/>
  <c r="B60" i="45"/>
  <c r="F60" i="45"/>
  <c r="B61" i="45"/>
  <c r="F61" i="45"/>
  <c r="B62" i="45"/>
  <c r="AM62" i="45"/>
  <c r="B63" i="45"/>
  <c r="I63" i="45"/>
  <c r="B64" i="45"/>
  <c r="D64" i="45"/>
  <c r="B65" i="45"/>
  <c r="AB65" i="45"/>
  <c r="B66" i="45"/>
  <c r="O66" i="45"/>
  <c r="B67" i="45"/>
  <c r="P67" i="45"/>
  <c r="B68" i="45"/>
  <c r="R68" i="45"/>
  <c r="B69" i="45"/>
  <c r="N69" i="45"/>
  <c r="B70" i="45"/>
  <c r="K70" i="45"/>
  <c r="B71" i="45"/>
  <c r="J71" i="45"/>
  <c r="B72" i="45"/>
  <c r="I72" i="45"/>
  <c r="B73" i="45"/>
  <c r="I73" i="45"/>
  <c r="B74" i="45"/>
  <c r="E74" i="45"/>
  <c r="B75" i="45"/>
  <c r="AF75" i="45"/>
  <c r="B76" i="45"/>
  <c r="AJ76" i="45"/>
  <c r="B77" i="45"/>
  <c r="AB77" i="45"/>
  <c r="B78" i="45"/>
  <c r="D78" i="45"/>
  <c r="B79" i="45"/>
  <c r="B80" i="45"/>
  <c r="P80" i="45"/>
  <c r="B81" i="45"/>
  <c r="L81" i="45"/>
  <c r="B82" i="45"/>
  <c r="D82" i="45"/>
  <c r="B83" i="45"/>
  <c r="L83" i="45"/>
  <c r="B84" i="45"/>
  <c r="D84" i="45"/>
  <c r="B85" i="45"/>
  <c r="E85" i="45"/>
  <c r="B86" i="45"/>
  <c r="P86" i="45"/>
  <c r="B87" i="45"/>
  <c r="Y87" i="45"/>
  <c r="B88" i="45"/>
  <c r="D88" i="45"/>
  <c r="B89" i="45"/>
  <c r="AB89" i="45"/>
  <c r="B90" i="45"/>
  <c r="H90" i="45"/>
  <c r="B91" i="45"/>
  <c r="J91" i="45"/>
  <c r="B92" i="45"/>
  <c r="V92" i="45"/>
  <c r="B93" i="45"/>
  <c r="I93" i="45"/>
  <c r="B94" i="45"/>
  <c r="J94" i="45"/>
  <c r="B95" i="45"/>
  <c r="N95" i="45"/>
  <c r="B96" i="45"/>
  <c r="K96" i="45"/>
  <c r="B97" i="45"/>
  <c r="O97" i="45"/>
  <c r="B98" i="45"/>
  <c r="K98" i="45"/>
  <c r="B99" i="45"/>
  <c r="O99" i="45"/>
  <c r="B100" i="45"/>
  <c r="AH100" i="45"/>
  <c r="B101" i="45"/>
  <c r="AB101" i="45"/>
  <c r="B102" i="45"/>
  <c r="K102" i="45"/>
  <c r="B103" i="45"/>
  <c r="P103" i="45"/>
  <c r="B104" i="45"/>
  <c r="AB104" i="45"/>
  <c r="B105" i="45"/>
  <c r="H105" i="45"/>
  <c r="B106" i="45"/>
  <c r="E106" i="45"/>
  <c r="B107" i="45"/>
  <c r="P107" i="45"/>
  <c r="B108" i="45"/>
  <c r="F108" i="45"/>
  <c r="B109" i="45"/>
  <c r="J109" i="45"/>
  <c r="B110" i="45"/>
  <c r="H110" i="45"/>
  <c r="B111" i="45"/>
  <c r="B112" i="45"/>
  <c r="D112" i="45"/>
  <c r="B113" i="45"/>
  <c r="AB113" i="45"/>
  <c r="B114" i="45"/>
  <c r="O114" i="45"/>
  <c r="B115" i="45"/>
  <c r="B116" i="45"/>
  <c r="P116" i="45"/>
  <c r="B117" i="45"/>
  <c r="I117" i="45"/>
  <c r="B118" i="45"/>
  <c r="N118" i="45"/>
  <c r="B119" i="45"/>
  <c r="O119" i="45"/>
  <c r="B120" i="45"/>
  <c r="N120" i="45"/>
  <c r="B121" i="45"/>
  <c r="P121" i="45"/>
  <c r="B122" i="45"/>
  <c r="AF122" i="45"/>
  <c r="B123" i="45"/>
  <c r="AG123" i="45"/>
  <c r="B124" i="45"/>
  <c r="B125" i="45"/>
  <c r="AB125" i="45"/>
  <c r="B126" i="45"/>
  <c r="D126" i="45"/>
  <c r="B127" i="45"/>
  <c r="B128" i="45"/>
  <c r="D128" i="45"/>
  <c r="B129" i="45"/>
  <c r="D129" i="45"/>
  <c r="B130" i="45"/>
  <c r="O130" i="45"/>
  <c r="B131" i="45"/>
  <c r="O131" i="45"/>
  <c r="B132" i="45"/>
  <c r="I132" i="45"/>
  <c r="B133" i="45"/>
  <c r="F133" i="45"/>
  <c r="B134" i="45"/>
  <c r="K134" i="45"/>
  <c r="B135" i="45"/>
  <c r="J135" i="45"/>
  <c r="B136" i="45"/>
  <c r="E136" i="45"/>
  <c r="B137" i="45"/>
  <c r="AB137" i="45"/>
  <c r="B138" i="45"/>
  <c r="H138" i="45"/>
  <c r="B139" i="45"/>
  <c r="B140" i="45"/>
  <c r="W140" i="45"/>
  <c r="B141" i="45"/>
  <c r="L141" i="45"/>
  <c r="B142" i="45"/>
  <c r="N142" i="45"/>
  <c r="B143" i="45"/>
  <c r="N143" i="45"/>
  <c r="B144" i="45"/>
  <c r="N144" i="45"/>
  <c r="B145" i="45"/>
  <c r="I145" i="45"/>
  <c r="B146" i="45"/>
  <c r="S146" i="45"/>
  <c r="B147" i="45"/>
  <c r="P147" i="45"/>
  <c r="B148" i="45"/>
  <c r="AH148" i="45"/>
  <c r="B149" i="45"/>
  <c r="N149" i="45"/>
  <c r="B150" i="45"/>
  <c r="J150" i="45"/>
  <c r="B151" i="45"/>
  <c r="AM151" i="45"/>
  <c r="B152" i="45"/>
  <c r="D152" i="45"/>
  <c r="B153" i="45"/>
  <c r="H153" i="45"/>
  <c r="B154" i="45"/>
  <c r="N154" i="45"/>
  <c r="B155" i="45"/>
  <c r="F155" i="45"/>
  <c r="B156" i="45"/>
  <c r="R156" i="45"/>
  <c r="B157" i="45"/>
  <c r="L157" i="45"/>
  <c r="B158" i="45"/>
  <c r="V158" i="45"/>
  <c r="B159" i="45"/>
  <c r="O159" i="45"/>
  <c r="B160" i="45"/>
  <c r="AJ160" i="45"/>
  <c r="B161" i="45"/>
  <c r="N161" i="45"/>
  <c r="B162" i="45"/>
  <c r="L162" i="45"/>
  <c r="B163" i="45"/>
  <c r="T163" i="45"/>
  <c r="B164" i="45"/>
  <c r="AH164" i="45"/>
  <c r="B165" i="45"/>
  <c r="L165" i="45"/>
  <c r="B166" i="45"/>
  <c r="K166" i="45"/>
  <c r="B167" i="45"/>
  <c r="E167" i="45"/>
  <c r="B168" i="45"/>
  <c r="D168" i="45"/>
  <c r="B169" i="45"/>
  <c r="H169" i="45"/>
  <c r="B170" i="45"/>
  <c r="O170" i="45"/>
  <c r="B171" i="45"/>
  <c r="N171" i="45"/>
  <c r="B172" i="45"/>
  <c r="E172" i="45"/>
  <c r="B173" i="45"/>
  <c r="N173" i="45"/>
  <c r="B174" i="45"/>
  <c r="P174" i="45"/>
  <c r="B175" i="45"/>
  <c r="N175" i="45"/>
  <c r="B176" i="45"/>
  <c r="I176" i="45"/>
  <c r="B177" i="45"/>
  <c r="D177" i="45"/>
  <c r="B178" i="45"/>
  <c r="I178" i="45"/>
  <c r="B179" i="45"/>
  <c r="F179" i="45"/>
  <c r="B180" i="45"/>
  <c r="N180" i="45"/>
  <c r="B181" i="45"/>
  <c r="F181" i="45"/>
  <c r="B182" i="45"/>
  <c r="F182" i="45"/>
  <c r="B183" i="45"/>
  <c r="W183" i="45"/>
  <c r="B184" i="45"/>
  <c r="W184" i="45"/>
  <c r="B185" i="45"/>
  <c r="L185" i="45"/>
  <c r="B186" i="45"/>
  <c r="H186" i="45"/>
  <c r="B187" i="45"/>
  <c r="O187" i="45"/>
  <c r="B188" i="45"/>
  <c r="W188" i="45"/>
  <c r="B189" i="45"/>
  <c r="J189" i="45"/>
  <c r="B190" i="45"/>
  <c r="N190" i="45"/>
  <c r="B191" i="45"/>
  <c r="D191" i="45"/>
  <c r="B192" i="45"/>
  <c r="J192" i="45"/>
  <c r="B193" i="45"/>
  <c r="O193" i="45"/>
  <c r="B194" i="45"/>
  <c r="T194" i="45"/>
  <c r="B195" i="45"/>
  <c r="I195" i="45"/>
  <c r="B196" i="45"/>
  <c r="K196" i="45"/>
  <c r="B197" i="45"/>
  <c r="AC197" i="45"/>
  <c r="B198" i="45"/>
  <c r="D198" i="45"/>
  <c r="B199" i="45"/>
  <c r="S199" i="45"/>
  <c r="B200" i="45"/>
  <c r="J200" i="45"/>
  <c r="B201" i="45"/>
  <c r="D201" i="45"/>
  <c r="B202" i="45"/>
  <c r="K202" i="45"/>
  <c r="B203" i="45"/>
  <c r="E203" i="45"/>
  <c r="B204" i="45"/>
  <c r="O204" i="45"/>
  <c r="B205" i="45"/>
  <c r="N205" i="45"/>
  <c r="B206" i="45"/>
  <c r="AJ206" i="45"/>
  <c r="B207" i="45"/>
  <c r="F207" i="45"/>
  <c r="B208" i="45"/>
  <c r="I208" i="45"/>
  <c r="B209" i="45"/>
  <c r="L209" i="45"/>
  <c r="B210" i="45"/>
  <c r="I210" i="45"/>
  <c r="B211" i="45"/>
  <c r="I211" i="45"/>
  <c r="B212" i="45"/>
  <c r="AG212" i="45"/>
  <c r="B213" i="45"/>
  <c r="L213" i="45"/>
  <c r="B214" i="45"/>
  <c r="D214" i="45"/>
  <c r="B215" i="45"/>
  <c r="F215" i="45"/>
  <c r="B216" i="45"/>
  <c r="I216" i="45"/>
  <c r="B217" i="45"/>
  <c r="J217" i="45"/>
  <c r="B218" i="45"/>
  <c r="AB218" i="45"/>
  <c r="B219" i="45"/>
  <c r="J219" i="45"/>
  <c r="B220" i="45"/>
  <c r="N220" i="45"/>
  <c r="B221" i="45"/>
  <c r="S221" i="45"/>
  <c r="J20" i="27"/>
  <c r="K20" i="27"/>
  <c r="G23" i="27"/>
  <c r="K23" i="27"/>
  <c r="E18" i="30"/>
  <c r="F45" i="49"/>
  <c r="D120" i="49"/>
  <c r="I33" i="49"/>
  <c r="H33" i="49"/>
  <c r="G33" i="49"/>
  <c r="F33" i="49"/>
  <c r="E33" i="49"/>
  <c r="D33" i="49"/>
  <c r="E21" i="49"/>
  <c r="I21" i="49"/>
  <c r="G21" i="49"/>
  <c r="F21" i="49"/>
  <c r="E45" i="49"/>
  <c r="D21" i="49"/>
  <c r="K33" i="49"/>
  <c r="C21" i="49"/>
  <c r="E168" i="49"/>
  <c r="K93" i="49"/>
  <c r="E93" i="49"/>
  <c r="E81" i="49"/>
  <c r="I57" i="49"/>
  <c r="F57" i="49"/>
  <c r="C57" i="49"/>
  <c r="X109" i="45"/>
  <c r="I109" i="45"/>
  <c r="AC97" i="45"/>
  <c r="D85" i="45"/>
  <c r="L69" i="45"/>
  <c r="D57" i="45"/>
  <c r="AD33" i="45"/>
  <c r="H203" i="49"/>
  <c r="F169" i="45"/>
  <c r="AA157" i="45"/>
  <c r="H145" i="45"/>
  <c r="I69" i="49"/>
  <c r="K57" i="49"/>
  <c r="K141" i="49"/>
  <c r="G141" i="49"/>
  <c r="H129" i="49"/>
  <c r="D57" i="49"/>
  <c r="D129" i="49"/>
  <c r="F117" i="49"/>
  <c r="K105" i="49"/>
  <c r="AM217" i="45"/>
  <c r="AJ181" i="45"/>
  <c r="AJ93" i="45"/>
  <c r="AA81" i="45"/>
  <c r="C213" i="49"/>
  <c r="I28" i="49"/>
  <c r="V129" i="45"/>
  <c r="AL117" i="45"/>
  <c r="F177" i="49"/>
  <c r="D141" i="49"/>
  <c r="K117" i="49"/>
  <c r="H105" i="49"/>
  <c r="J81" i="49"/>
  <c r="C141" i="49"/>
  <c r="J117" i="49"/>
  <c r="G105" i="49"/>
  <c r="F81" i="49"/>
  <c r="E165" i="49"/>
  <c r="K129" i="49"/>
  <c r="I117" i="49"/>
  <c r="F105" i="49"/>
  <c r="K153" i="49"/>
  <c r="J129" i="49"/>
  <c r="H117" i="49"/>
  <c r="E105" i="49"/>
  <c r="K69" i="49"/>
  <c r="I45" i="49"/>
  <c r="C153" i="49"/>
  <c r="I129" i="49"/>
  <c r="G117" i="49"/>
  <c r="D105" i="49"/>
  <c r="J69" i="49"/>
  <c r="G45" i="49"/>
  <c r="C33" i="49"/>
  <c r="K213" i="49"/>
  <c r="J141" i="49"/>
  <c r="G129" i="49"/>
  <c r="E117" i="49"/>
  <c r="J93" i="49"/>
  <c r="H69" i="49"/>
  <c r="H213" i="49"/>
  <c r="I141" i="49"/>
  <c r="F129" i="49"/>
  <c r="D117" i="49"/>
  <c r="I93" i="49"/>
  <c r="G69" i="49"/>
  <c r="D45" i="49"/>
  <c r="J165" i="45"/>
  <c r="G213" i="49"/>
  <c r="H141" i="49"/>
  <c r="E129" i="49"/>
  <c r="H93" i="49"/>
  <c r="D69" i="49"/>
  <c r="C45" i="49"/>
  <c r="F141" i="49"/>
  <c r="J105" i="49"/>
  <c r="D93" i="49"/>
  <c r="J57" i="49"/>
  <c r="H201" i="49"/>
  <c r="I105" i="49"/>
  <c r="K81" i="49"/>
  <c r="AK169" i="45"/>
  <c r="K157" i="45"/>
  <c r="AL145" i="45"/>
  <c r="W145" i="45"/>
  <c r="T181" i="45"/>
  <c r="I217" i="45"/>
  <c r="W189" i="45"/>
  <c r="AF201" i="45"/>
  <c r="E155" i="45"/>
  <c r="T215" i="45"/>
  <c r="H189" i="45"/>
  <c r="AH153" i="45"/>
  <c r="P153" i="45"/>
  <c r="S105" i="45"/>
  <c r="P177" i="45"/>
  <c r="L93" i="45"/>
  <c r="AM141" i="45"/>
  <c r="AF177" i="45"/>
  <c r="V141" i="45"/>
  <c r="Y213" i="45"/>
  <c r="J213" i="45"/>
  <c r="Y165" i="45"/>
  <c r="AM129" i="45"/>
  <c r="E81" i="45"/>
  <c r="P201" i="45"/>
  <c r="AL189" i="45"/>
  <c r="T117" i="45"/>
  <c r="F213" i="49"/>
  <c r="E213" i="49"/>
  <c r="D213" i="49"/>
  <c r="J201" i="49"/>
  <c r="I201" i="49"/>
  <c r="J213" i="49"/>
  <c r="G201" i="49"/>
  <c r="H189" i="49"/>
  <c r="AA213" i="45"/>
  <c r="K213" i="45"/>
  <c r="AG201" i="45"/>
  <c r="R201" i="45"/>
  <c r="AM189" i="45"/>
  <c r="X189" i="45"/>
  <c r="I189" i="45"/>
  <c r="AG177" i="45"/>
  <c r="R177" i="45"/>
  <c r="AA165" i="45"/>
  <c r="K165" i="45"/>
  <c r="AJ153" i="45"/>
  <c r="R153" i="45"/>
  <c r="W141" i="45"/>
  <c r="D141" i="45"/>
  <c r="W129" i="45"/>
  <c r="E129" i="45"/>
  <c r="V117" i="45"/>
  <c r="T105" i="45"/>
  <c r="AK93" i="45"/>
  <c r="O93" i="45"/>
  <c r="AC81" i="45"/>
  <c r="F81" i="45"/>
  <c r="O69" i="45"/>
  <c r="F57" i="45"/>
  <c r="AG33" i="45"/>
  <c r="AM213" i="45"/>
  <c r="X213" i="45"/>
  <c r="I213" i="45"/>
  <c r="AD201" i="45"/>
  <c r="O201" i="45"/>
  <c r="AK189" i="45"/>
  <c r="V189" i="45"/>
  <c r="F189" i="45"/>
  <c r="AD177" i="45"/>
  <c r="O177" i="45"/>
  <c r="AM165" i="45"/>
  <c r="X165" i="45"/>
  <c r="I165" i="45"/>
  <c r="AG153" i="45"/>
  <c r="N153" i="45"/>
  <c r="AL141" i="45"/>
  <c r="S141" i="45"/>
  <c r="AL129" i="45"/>
  <c r="T129" i="45"/>
  <c r="AK117" i="45"/>
  <c r="S117" i="45"/>
  <c r="AM105" i="45"/>
  <c r="P105" i="45"/>
  <c r="AG93" i="45"/>
  <c r="J93" i="45"/>
  <c r="Y81" i="45"/>
  <c r="D81" i="45"/>
  <c r="J69" i="45"/>
  <c r="AM45" i="45"/>
  <c r="AA33" i="45"/>
  <c r="AL213" i="45"/>
  <c r="W213" i="45"/>
  <c r="H213" i="45"/>
  <c r="AC201" i="45"/>
  <c r="N201" i="45"/>
  <c r="AJ189" i="45"/>
  <c r="T189" i="45"/>
  <c r="E189" i="45"/>
  <c r="AC177" i="45"/>
  <c r="N177" i="45"/>
  <c r="AL165" i="45"/>
  <c r="W165" i="45"/>
  <c r="H165" i="45"/>
  <c r="AF153" i="45"/>
  <c r="L153" i="45"/>
  <c r="AK141" i="45"/>
  <c r="R141" i="45"/>
  <c r="AK129" i="45"/>
  <c r="R129" i="45"/>
  <c r="AJ117" i="45"/>
  <c r="R117" i="45"/>
  <c r="AK105" i="45"/>
  <c r="O105" i="45"/>
  <c r="AF93" i="45"/>
  <c r="H93" i="45"/>
  <c r="X81" i="45"/>
  <c r="AL69" i="45"/>
  <c r="H69" i="45"/>
  <c r="AK45" i="45"/>
  <c r="X33" i="45"/>
  <c r="AK213" i="45"/>
  <c r="V213" i="45"/>
  <c r="F213" i="45"/>
  <c r="AB201" i="45"/>
  <c r="L201" i="45"/>
  <c r="AH189" i="45"/>
  <c r="S189" i="45"/>
  <c r="D189" i="45"/>
  <c r="AB177" i="45"/>
  <c r="L177" i="45"/>
  <c r="AK165" i="45"/>
  <c r="V165" i="45"/>
  <c r="F165" i="45"/>
  <c r="AC153" i="45"/>
  <c r="K153" i="45"/>
  <c r="AH141" i="45"/>
  <c r="P141" i="45"/>
  <c r="AJ129" i="45"/>
  <c r="P129" i="45"/>
  <c r="AH117" i="45"/>
  <c r="O117" i="45"/>
  <c r="AJ105" i="45"/>
  <c r="N105" i="45"/>
  <c r="AD93" i="45"/>
  <c r="F93" i="45"/>
  <c r="V81" i="45"/>
  <c r="AK69" i="45"/>
  <c r="AK57" i="45"/>
  <c r="AD45" i="45"/>
  <c r="R33" i="45"/>
  <c r="AJ213" i="45"/>
  <c r="T213" i="45"/>
  <c r="E213" i="45"/>
  <c r="AA201" i="45"/>
  <c r="K201" i="45"/>
  <c r="AG189" i="45"/>
  <c r="R189" i="45"/>
  <c r="AA177" i="45"/>
  <c r="K177" i="45"/>
  <c r="AJ165" i="45"/>
  <c r="T165" i="45"/>
  <c r="E165" i="45"/>
  <c r="AB153" i="45"/>
  <c r="J153" i="45"/>
  <c r="AG141" i="45"/>
  <c r="O141" i="45"/>
  <c r="AG129" i="45"/>
  <c r="O129" i="45"/>
  <c r="AG117" i="45"/>
  <c r="N117" i="45"/>
  <c r="AH105" i="45"/>
  <c r="K105" i="45"/>
  <c r="AB93" i="45"/>
  <c r="E93" i="45"/>
  <c r="T81" i="45"/>
  <c r="AG69" i="45"/>
  <c r="AH57" i="45"/>
  <c r="X45" i="45"/>
  <c r="K33" i="45"/>
  <c r="AH213" i="45"/>
  <c r="S213" i="45"/>
  <c r="D213" i="45"/>
  <c r="Y201" i="45"/>
  <c r="J201" i="45"/>
  <c r="AF189" i="45"/>
  <c r="P189" i="45"/>
  <c r="Y177" i="45"/>
  <c r="J177" i="45"/>
  <c r="AH165" i="45"/>
  <c r="S165" i="45"/>
  <c r="D165" i="45"/>
  <c r="AA153" i="45"/>
  <c r="I153" i="45"/>
  <c r="AF141" i="45"/>
  <c r="N141" i="45"/>
  <c r="AF129" i="45"/>
  <c r="N129" i="45"/>
  <c r="AD117" i="45"/>
  <c r="L117" i="45"/>
  <c r="AF105" i="45"/>
  <c r="I105" i="45"/>
  <c r="Y93" i="45"/>
  <c r="S81" i="45"/>
  <c r="AD69" i="45"/>
  <c r="AC57" i="45"/>
  <c r="W45" i="45"/>
  <c r="I33" i="45"/>
  <c r="AG213" i="45"/>
  <c r="R213" i="45"/>
  <c r="AM201" i="45"/>
  <c r="X201" i="45"/>
  <c r="I201" i="45"/>
  <c r="AD189" i="45"/>
  <c r="O189" i="45"/>
  <c r="AM177" i="45"/>
  <c r="X177" i="45"/>
  <c r="I177" i="45"/>
  <c r="AG165" i="45"/>
  <c r="R165" i="45"/>
  <c r="Y153" i="45"/>
  <c r="F153" i="45"/>
  <c r="AD141" i="45"/>
  <c r="K141" i="45"/>
  <c r="AD129" i="45"/>
  <c r="L129" i="45"/>
  <c r="AC117" i="45"/>
  <c r="J117" i="45"/>
  <c r="AD105" i="45"/>
  <c r="F105" i="45"/>
  <c r="W93" i="45"/>
  <c r="AM81" i="45"/>
  <c r="P81" i="45"/>
  <c r="AA69" i="45"/>
  <c r="AB57" i="45"/>
  <c r="V45" i="45"/>
  <c r="AF213" i="45"/>
  <c r="P213" i="45"/>
  <c r="AL201" i="45"/>
  <c r="W201" i="45"/>
  <c r="H201" i="45"/>
  <c r="AC189" i="45"/>
  <c r="N189" i="45"/>
  <c r="AL177" i="45"/>
  <c r="W177" i="45"/>
  <c r="H177" i="45"/>
  <c r="AF165" i="45"/>
  <c r="P165" i="45"/>
  <c r="X153" i="45"/>
  <c r="E153" i="45"/>
  <c r="AC141" i="45"/>
  <c r="J141" i="45"/>
  <c r="AC129" i="45"/>
  <c r="J129" i="45"/>
  <c r="AB117" i="45"/>
  <c r="H117" i="45"/>
  <c r="AC105" i="45"/>
  <c r="E105" i="45"/>
  <c r="V93" i="45"/>
  <c r="AK81" i="45"/>
  <c r="N81" i="45"/>
  <c r="X69" i="45"/>
  <c r="Y57" i="45"/>
  <c r="O45" i="45"/>
  <c r="AD213" i="45"/>
  <c r="O213" i="45"/>
  <c r="AK201" i="45"/>
  <c r="V201" i="45"/>
  <c r="F201" i="45"/>
  <c r="AB189" i="45"/>
  <c r="L189" i="45"/>
  <c r="AK177" i="45"/>
  <c r="V177" i="45"/>
  <c r="F177" i="45"/>
  <c r="AD165" i="45"/>
  <c r="O165" i="45"/>
  <c r="V153" i="45"/>
  <c r="D153" i="45"/>
  <c r="AA141" i="45"/>
  <c r="I141" i="45"/>
  <c r="AB129" i="45"/>
  <c r="I129" i="45"/>
  <c r="AA117" i="45"/>
  <c r="F117" i="45"/>
  <c r="AA105" i="45"/>
  <c r="D105" i="45"/>
  <c r="T93" i="45"/>
  <c r="AJ81" i="45"/>
  <c r="K81" i="45"/>
  <c r="W69" i="45"/>
  <c r="T57" i="45"/>
  <c r="I45" i="45"/>
  <c r="N213" i="45"/>
  <c r="AJ201" i="45"/>
  <c r="T201" i="45"/>
  <c r="E201" i="45"/>
  <c r="AA189" i="45"/>
  <c r="K189" i="45"/>
  <c r="AJ177" i="45"/>
  <c r="T177" i="45"/>
  <c r="E177" i="45"/>
  <c r="AC165" i="45"/>
  <c r="N165" i="45"/>
  <c r="AM153" i="45"/>
  <c r="T153" i="45"/>
  <c r="Y141" i="45"/>
  <c r="H141" i="45"/>
  <c r="Y129" i="45"/>
  <c r="H129" i="45"/>
  <c r="Y117" i="45"/>
  <c r="E117" i="45"/>
  <c r="X105" i="45"/>
  <c r="R93" i="45"/>
  <c r="AH81" i="45"/>
  <c r="J81" i="45"/>
  <c r="V69" i="45"/>
  <c r="O57" i="45"/>
  <c r="F45" i="45"/>
  <c r="AC213" i="45"/>
  <c r="AB213" i="45"/>
  <c r="AH201" i="45"/>
  <c r="S201" i="45"/>
  <c r="Y189" i="45"/>
  <c r="AH177" i="45"/>
  <c r="S177" i="45"/>
  <c r="AB165" i="45"/>
  <c r="AK153" i="45"/>
  <c r="S153" i="45"/>
  <c r="X141" i="45"/>
  <c r="F141" i="45"/>
  <c r="X129" i="45"/>
  <c r="F129" i="45"/>
  <c r="W117" i="45"/>
  <c r="D117" i="45"/>
  <c r="V105" i="45"/>
  <c r="AL93" i="45"/>
  <c r="P93" i="45"/>
  <c r="AF81" i="45"/>
  <c r="I81" i="45"/>
  <c r="P69" i="45"/>
  <c r="L57" i="45"/>
  <c r="AM33" i="45"/>
  <c r="Y166" i="45"/>
  <c r="J202" i="45"/>
  <c r="D46" i="49"/>
  <c r="I190" i="49"/>
  <c r="T164" i="45"/>
  <c r="D200" i="45"/>
  <c r="AL92" i="45"/>
  <c r="H176" i="45"/>
  <c r="AF212" i="45"/>
  <c r="I188" i="45"/>
  <c r="V140" i="45"/>
  <c r="J73" i="49"/>
  <c r="Y199" i="45"/>
  <c r="W163" i="45"/>
  <c r="AC211" i="45"/>
  <c r="E211" i="45"/>
  <c r="F196" i="49"/>
  <c r="V169" i="45"/>
  <c r="E181" i="45"/>
  <c r="AJ133" i="45"/>
  <c r="AL73" i="45"/>
  <c r="AC193" i="45"/>
  <c r="T133" i="45"/>
  <c r="AH85" i="45"/>
  <c r="W73" i="45"/>
  <c r="J37" i="49"/>
  <c r="N193" i="45"/>
  <c r="E133" i="45"/>
  <c r="S85" i="45"/>
  <c r="H73" i="45"/>
  <c r="AB205" i="45"/>
  <c r="AD121" i="45"/>
  <c r="X217" i="45"/>
  <c r="L205" i="45"/>
  <c r="O121" i="45"/>
  <c r="AM109" i="45"/>
  <c r="N97" i="45"/>
  <c r="I55" i="49"/>
  <c r="F91" i="49"/>
  <c r="E43" i="49"/>
  <c r="G79" i="49"/>
  <c r="J217" i="49"/>
  <c r="H188" i="45"/>
  <c r="H140" i="45"/>
  <c r="N104" i="45"/>
  <c r="AK92" i="45"/>
  <c r="W212" i="45"/>
  <c r="F140" i="45"/>
  <c r="L104" i="45"/>
  <c r="W92" i="45"/>
  <c r="AC212" i="45"/>
  <c r="R212" i="45"/>
  <c r="AG80" i="45"/>
  <c r="W32" i="45"/>
  <c r="N212" i="45"/>
  <c r="AH200" i="45"/>
  <c r="AF80" i="45"/>
  <c r="H212" i="45"/>
  <c r="AC200" i="45"/>
  <c r="S152" i="45"/>
  <c r="AB200" i="45"/>
  <c r="R152" i="45"/>
  <c r="AJ128" i="45"/>
  <c r="Y200" i="45"/>
  <c r="E128" i="45"/>
  <c r="S200" i="45"/>
  <c r="D215" i="49"/>
  <c r="O116" i="45"/>
  <c r="N200" i="45"/>
  <c r="AL188" i="45"/>
  <c r="AG68" i="45"/>
  <c r="AL212" i="45"/>
  <c r="L200" i="45"/>
  <c r="X188" i="45"/>
  <c r="W176" i="45"/>
  <c r="AJ164" i="45"/>
  <c r="AD116" i="45"/>
  <c r="AF68" i="45"/>
  <c r="D192" i="49"/>
  <c r="K60" i="49"/>
  <c r="G60" i="49"/>
  <c r="J96" i="49"/>
  <c r="C180" i="49"/>
  <c r="I108" i="49"/>
  <c r="D108" i="49"/>
  <c r="K72" i="49"/>
  <c r="G132" i="49"/>
  <c r="G36" i="49"/>
  <c r="K48" i="49"/>
  <c r="I144" i="49"/>
  <c r="C84" i="49"/>
  <c r="F48" i="49"/>
  <c r="J204" i="49"/>
  <c r="G204" i="49"/>
  <c r="AF196" i="45"/>
  <c r="AB220" i="45"/>
  <c r="AK208" i="45"/>
  <c r="AD196" i="45"/>
  <c r="F211" i="49"/>
  <c r="AA220" i="45"/>
  <c r="W208" i="45"/>
  <c r="N196" i="45"/>
  <c r="L220" i="45"/>
  <c r="V208" i="45"/>
  <c r="L196" i="45"/>
  <c r="K220" i="45"/>
  <c r="H208" i="45"/>
  <c r="S184" i="45"/>
  <c r="F208" i="45"/>
  <c r="R184" i="45"/>
  <c r="AH160" i="45"/>
  <c r="D136" i="45"/>
  <c r="AL208" i="45"/>
  <c r="AL217" i="45"/>
  <c r="W217" i="45"/>
  <c r="H217" i="45"/>
  <c r="AA205" i="45"/>
  <c r="K205" i="45"/>
  <c r="AB193" i="45"/>
  <c r="L193" i="45"/>
  <c r="AH181" i="45"/>
  <c r="S181" i="45"/>
  <c r="D181" i="45"/>
  <c r="AJ169" i="45"/>
  <c r="T169" i="45"/>
  <c r="E169" i="45"/>
  <c r="Y157" i="45"/>
  <c r="J157" i="45"/>
  <c r="AK145" i="45"/>
  <c r="V145" i="45"/>
  <c r="F145" i="45"/>
  <c r="AH133" i="45"/>
  <c r="S133" i="45"/>
  <c r="D133" i="45"/>
  <c r="AC121" i="45"/>
  <c r="N121" i="45"/>
  <c r="AL109" i="45"/>
  <c r="W109" i="45"/>
  <c r="H109" i="45"/>
  <c r="AB97" i="45"/>
  <c r="L97" i="45"/>
  <c r="AG85" i="45"/>
  <c r="R85" i="45"/>
  <c r="AK73" i="45"/>
  <c r="V73" i="45"/>
  <c r="F73" i="45"/>
  <c r="AK217" i="45"/>
  <c r="V217" i="45"/>
  <c r="F217" i="45"/>
  <c r="Y205" i="45"/>
  <c r="J205" i="45"/>
  <c r="AA193" i="45"/>
  <c r="K193" i="45"/>
  <c r="AG181" i="45"/>
  <c r="R181" i="45"/>
  <c r="AH169" i="45"/>
  <c r="S169" i="45"/>
  <c r="D169" i="45"/>
  <c r="AM157" i="45"/>
  <c r="X157" i="45"/>
  <c r="I157" i="45"/>
  <c r="AJ145" i="45"/>
  <c r="T145" i="45"/>
  <c r="E145" i="45"/>
  <c r="AG133" i="45"/>
  <c r="R133" i="45"/>
  <c r="AB121" i="45"/>
  <c r="L121" i="45"/>
  <c r="AK109" i="45"/>
  <c r="V109" i="45"/>
  <c r="F109" i="45"/>
  <c r="AA97" i="45"/>
  <c r="K97" i="45"/>
  <c r="AF85" i="45"/>
  <c r="P85" i="45"/>
  <c r="AJ73" i="45"/>
  <c r="T73" i="45"/>
  <c r="E73" i="45"/>
  <c r="AJ217" i="45"/>
  <c r="T217" i="45"/>
  <c r="E217" i="45"/>
  <c r="AM205" i="45"/>
  <c r="X205" i="45"/>
  <c r="I205" i="45"/>
  <c r="Y193" i="45"/>
  <c r="J193" i="45"/>
  <c r="AF181" i="45"/>
  <c r="P181" i="45"/>
  <c r="AG169" i="45"/>
  <c r="R169" i="45"/>
  <c r="AL157" i="45"/>
  <c r="W157" i="45"/>
  <c r="H157" i="45"/>
  <c r="AH145" i="45"/>
  <c r="S145" i="45"/>
  <c r="D145" i="45"/>
  <c r="AF133" i="45"/>
  <c r="P133" i="45"/>
  <c r="AA121" i="45"/>
  <c r="K121" i="45"/>
  <c r="AJ109" i="45"/>
  <c r="T109" i="45"/>
  <c r="E109" i="45"/>
  <c r="Y97" i="45"/>
  <c r="J97" i="45"/>
  <c r="AD85" i="45"/>
  <c r="O85" i="45"/>
  <c r="AH73" i="45"/>
  <c r="S73" i="45"/>
  <c r="D73" i="45"/>
  <c r="AH217" i="45"/>
  <c r="S217" i="45"/>
  <c r="D217" i="45"/>
  <c r="AL205" i="45"/>
  <c r="W205" i="45"/>
  <c r="H205" i="45"/>
  <c r="AM193" i="45"/>
  <c r="X193" i="45"/>
  <c r="I193" i="45"/>
  <c r="AD181" i="45"/>
  <c r="O181" i="45"/>
  <c r="AF169" i="45"/>
  <c r="P169" i="45"/>
  <c r="AK157" i="45"/>
  <c r="V157" i="45"/>
  <c r="F157" i="45"/>
  <c r="AG145" i="45"/>
  <c r="R145" i="45"/>
  <c r="AD133" i="45"/>
  <c r="O133" i="45"/>
  <c r="Y121" i="45"/>
  <c r="J121" i="45"/>
  <c r="AH109" i="45"/>
  <c r="S109" i="45"/>
  <c r="D109" i="45"/>
  <c r="AM97" i="45"/>
  <c r="X97" i="45"/>
  <c r="I97" i="45"/>
  <c r="AC85" i="45"/>
  <c r="N85" i="45"/>
  <c r="AG73" i="45"/>
  <c r="R73" i="45"/>
  <c r="E175" i="49"/>
  <c r="AG217" i="45"/>
  <c r="R217" i="45"/>
  <c r="AK205" i="45"/>
  <c r="V205" i="45"/>
  <c r="F205" i="45"/>
  <c r="AL193" i="45"/>
  <c r="W193" i="45"/>
  <c r="H193" i="45"/>
  <c r="AC181" i="45"/>
  <c r="N181" i="45"/>
  <c r="AD169" i="45"/>
  <c r="O169" i="45"/>
  <c r="AJ157" i="45"/>
  <c r="T157" i="45"/>
  <c r="E157" i="45"/>
  <c r="AF145" i="45"/>
  <c r="P145" i="45"/>
  <c r="AC133" i="45"/>
  <c r="N133" i="45"/>
  <c r="AM121" i="45"/>
  <c r="X121" i="45"/>
  <c r="I121" i="45"/>
  <c r="AG109" i="45"/>
  <c r="R109" i="45"/>
  <c r="AL97" i="45"/>
  <c r="W97" i="45"/>
  <c r="H97" i="45"/>
  <c r="AB85" i="45"/>
  <c r="L85" i="45"/>
  <c r="AF73" i="45"/>
  <c r="P73" i="45"/>
  <c r="F193" i="45"/>
  <c r="AB181" i="45"/>
  <c r="L181" i="45"/>
  <c r="AC169" i="45"/>
  <c r="N169" i="45"/>
  <c r="AH157" i="45"/>
  <c r="S157" i="45"/>
  <c r="D157" i="45"/>
  <c r="AD145" i="45"/>
  <c r="O145" i="45"/>
  <c r="AB133" i="45"/>
  <c r="L133" i="45"/>
  <c r="AL121" i="45"/>
  <c r="W121" i="45"/>
  <c r="H121" i="45"/>
  <c r="AF109" i="45"/>
  <c r="P109" i="45"/>
  <c r="AK97" i="45"/>
  <c r="V97" i="45"/>
  <c r="F97" i="45"/>
  <c r="AA85" i="45"/>
  <c r="K85" i="45"/>
  <c r="AD73" i="45"/>
  <c r="O73" i="45"/>
  <c r="V193" i="45"/>
  <c r="AD217" i="45"/>
  <c r="O217" i="45"/>
  <c r="AH205" i="45"/>
  <c r="S205" i="45"/>
  <c r="D205" i="45"/>
  <c r="AJ193" i="45"/>
  <c r="T193" i="45"/>
  <c r="E193" i="45"/>
  <c r="AA181" i="45"/>
  <c r="K181" i="45"/>
  <c r="AB169" i="45"/>
  <c r="L169" i="45"/>
  <c r="AG157" i="45"/>
  <c r="R157" i="45"/>
  <c r="AC145" i="45"/>
  <c r="N145" i="45"/>
  <c r="AA133" i="45"/>
  <c r="K133" i="45"/>
  <c r="AK121" i="45"/>
  <c r="V121" i="45"/>
  <c r="F121" i="45"/>
  <c r="AD109" i="45"/>
  <c r="O109" i="45"/>
  <c r="AJ97" i="45"/>
  <c r="T97" i="45"/>
  <c r="E97" i="45"/>
  <c r="Y85" i="45"/>
  <c r="J85" i="45"/>
  <c r="AC73" i="45"/>
  <c r="N73" i="45"/>
  <c r="F163" i="49"/>
  <c r="AF217" i="45"/>
  <c r="AJ205" i="45"/>
  <c r="AC217" i="45"/>
  <c r="N217" i="45"/>
  <c r="AG205" i="45"/>
  <c r="R205" i="45"/>
  <c r="AH193" i="45"/>
  <c r="S193" i="45"/>
  <c r="D193" i="45"/>
  <c r="Y181" i="45"/>
  <c r="J181" i="45"/>
  <c r="AA169" i="45"/>
  <c r="K169" i="45"/>
  <c r="AF157" i="45"/>
  <c r="P157" i="45"/>
  <c r="AB145" i="45"/>
  <c r="L145" i="45"/>
  <c r="Y133" i="45"/>
  <c r="J133" i="45"/>
  <c r="AJ121" i="45"/>
  <c r="T121" i="45"/>
  <c r="E121" i="45"/>
  <c r="AC109" i="45"/>
  <c r="N109" i="45"/>
  <c r="AH97" i="45"/>
  <c r="S97" i="45"/>
  <c r="D97" i="45"/>
  <c r="AM85" i="45"/>
  <c r="X85" i="45"/>
  <c r="I85" i="45"/>
  <c r="AB73" i="45"/>
  <c r="L73" i="45"/>
  <c r="AF61" i="45"/>
  <c r="AJ49" i="45"/>
  <c r="AL37" i="45"/>
  <c r="Y19" i="24"/>
  <c r="P217" i="45"/>
  <c r="E205" i="45"/>
  <c r="AB217" i="45"/>
  <c r="L217" i="45"/>
  <c r="AF205" i="45"/>
  <c r="P205" i="45"/>
  <c r="AG193" i="45"/>
  <c r="R193" i="45"/>
  <c r="AM181" i="45"/>
  <c r="X181" i="45"/>
  <c r="I181" i="45"/>
  <c r="Y169" i="45"/>
  <c r="J169" i="45"/>
  <c r="AD157" i="45"/>
  <c r="O157" i="45"/>
  <c r="AA145" i="45"/>
  <c r="K145" i="45"/>
  <c r="AM133" i="45"/>
  <c r="X133" i="45"/>
  <c r="I133" i="45"/>
  <c r="AH121" i="45"/>
  <c r="S121" i="45"/>
  <c r="D121" i="45"/>
  <c r="AB109" i="45"/>
  <c r="L109" i="45"/>
  <c r="AG97" i="45"/>
  <c r="R97" i="45"/>
  <c r="AL85" i="45"/>
  <c r="W85" i="45"/>
  <c r="H85" i="45"/>
  <c r="AA73" i="45"/>
  <c r="K73" i="45"/>
  <c r="P61" i="45"/>
  <c r="T49" i="45"/>
  <c r="W37" i="45"/>
  <c r="AA217" i="45"/>
  <c r="K217" i="45"/>
  <c r="AD205" i="45"/>
  <c r="O205" i="45"/>
  <c r="AF193" i="45"/>
  <c r="P193" i="45"/>
  <c r="AL181" i="45"/>
  <c r="W181" i="45"/>
  <c r="H181" i="45"/>
  <c r="AM169" i="45"/>
  <c r="X169" i="45"/>
  <c r="I169" i="45"/>
  <c r="AC157" i="45"/>
  <c r="N157" i="45"/>
  <c r="Y145" i="45"/>
  <c r="J145" i="45"/>
  <c r="AL133" i="45"/>
  <c r="W133" i="45"/>
  <c r="H133" i="45"/>
  <c r="AG121" i="45"/>
  <c r="R121" i="45"/>
  <c r="AA109" i="45"/>
  <c r="K109" i="45"/>
  <c r="AF97" i="45"/>
  <c r="P97" i="45"/>
  <c r="AK85" i="45"/>
  <c r="V85" i="45"/>
  <c r="F85" i="45"/>
  <c r="Y73" i="45"/>
  <c r="J73" i="45"/>
  <c r="E49" i="45"/>
  <c r="T205" i="45"/>
  <c r="AK193" i="45"/>
  <c r="Y217" i="45"/>
  <c r="AC205" i="45"/>
  <c r="AD193" i="45"/>
  <c r="AK181" i="45"/>
  <c r="V181" i="45"/>
  <c r="AL169" i="45"/>
  <c r="W169" i="45"/>
  <c r="AB157" i="45"/>
  <c r="AM145" i="45"/>
  <c r="X145" i="45"/>
  <c r="AK133" i="45"/>
  <c r="V133" i="45"/>
  <c r="AF121" i="45"/>
  <c r="Y109" i="45"/>
  <c r="AD97" i="45"/>
  <c r="AJ85" i="45"/>
  <c r="T85" i="45"/>
  <c r="AM73" i="45"/>
  <c r="X73" i="45"/>
  <c r="D201" i="49"/>
  <c r="E189" i="49"/>
  <c r="C177" i="49"/>
  <c r="C201" i="49"/>
  <c r="D189" i="49"/>
  <c r="C189" i="49"/>
  <c r="J153" i="49"/>
  <c r="K165" i="49"/>
  <c r="I153" i="49"/>
  <c r="K177" i="49"/>
  <c r="J165" i="49"/>
  <c r="H153" i="49"/>
  <c r="K201" i="49"/>
  <c r="J177" i="49"/>
  <c r="I165" i="49"/>
  <c r="G153" i="49"/>
  <c r="K189" i="49"/>
  <c r="I177" i="49"/>
  <c r="H165" i="49"/>
  <c r="F153" i="49"/>
  <c r="J189" i="49"/>
  <c r="H177" i="49"/>
  <c r="G165" i="49"/>
  <c r="E153" i="49"/>
  <c r="I189" i="49"/>
  <c r="G177" i="49"/>
  <c r="F165" i="49"/>
  <c r="F201" i="49"/>
  <c r="G189" i="49"/>
  <c r="E177" i="49"/>
  <c r="D165" i="49"/>
  <c r="AJ61" i="45"/>
  <c r="T61" i="45"/>
  <c r="E61" i="45"/>
  <c r="AM49" i="45"/>
  <c r="X49" i="45"/>
  <c r="I49" i="45"/>
  <c r="AA37" i="45"/>
  <c r="I37" i="45"/>
  <c r="AH61" i="45"/>
  <c r="S61" i="45"/>
  <c r="D61" i="45"/>
  <c r="AL49" i="45"/>
  <c r="W49" i="45"/>
  <c r="H49" i="45"/>
  <c r="Y37" i="45"/>
  <c r="H37" i="45"/>
  <c r="AG61" i="45"/>
  <c r="R61" i="45"/>
  <c r="AK49" i="45"/>
  <c r="V49" i="45"/>
  <c r="F49" i="45"/>
  <c r="AM37" i="45"/>
  <c r="X37" i="45"/>
  <c r="D37" i="45"/>
  <c r="AD61" i="45"/>
  <c r="O61" i="45"/>
  <c r="AH49" i="45"/>
  <c r="S49" i="45"/>
  <c r="D49" i="45"/>
  <c r="AK37" i="45"/>
  <c r="Y31" i="24"/>
  <c r="S37" i="45"/>
  <c r="J216" i="49"/>
  <c r="G93" i="49"/>
  <c r="AC61" i="45"/>
  <c r="N61" i="45"/>
  <c r="AG49" i="45"/>
  <c r="R49" i="45"/>
  <c r="AJ37" i="45"/>
  <c r="R37" i="45"/>
  <c r="C216" i="49"/>
  <c r="F93" i="49"/>
  <c r="AB61" i="45"/>
  <c r="L61" i="45"/>
  <c r="AF49" i="45"/>
  <c r="P49" i="45"/>
  <c r="AH37" i="45"/>
  <c r="P37" i="45"/>
  <c r="AA61" i="45"/>
  <c r="K61" i="45"/>
  <c r="AD49" i="45"/>
  <c r="O49" i="45"/>
  <c r="AG37" i="45"/>
  <c r="O37" i="45"/>
  <c r="Y61" i="45"/>
  <c r="J61" i="45"/>
  <c r="AC49" i="45"/>
  <c r="N49" i="45"/>
  <c r="AF37" i="45"/>
  <c r="N37" i="45"/>
  <c r="I192" i="49"/>
  <c r="J168" i="49"/>
  <c r="C156" i="49"/>
  <c r="AM61" i="45"/>
  <c r="X61" i="45"/>
  <c r="I61" i="45"/>
  <c r="AB49" i="45"/>
  <c r="L49" i="45"/>
  <c r="AD37" i="45"/>
  <c r="L37" i="45"/>
  <c r="AL61" i="45"/>
  <c r="W61" i="45"/>
  <c r="H61" i="45"/>
  <c r="AA49" i="45"/>
  <c r="K49" i="45"/>
  <c r="AC37" i="45"/>
  <c r="K37" i="45"/>
  <c r="AK61" i="45"/>
  <c r="V61" i="45"/>
  <c r="Y49" i="45"/>
  <c r="AB37" i="45"/>
  <c r="J37" i="45"/>
  <c r="D216" i="49"/>
  <c r="J192" i="49"/>
  <c r="D180" i="49"/>
  <c r="K168" i="49"/>
  <c r="D156" i="49"/>
  <c r="J144" i="49"/>
  <c r="F120" i="49"/>
  <c r="J108" i="49"/>
  <c r="I84" i="49"/>
  <c r="H84" i="49"/>
  <c r="K204" i="49"/>
  <c r="H192" i="49"/>
  <c r="I168" i="49"/>
  <c r="H144" i="49"/>
  <c r="C120" i="49"/>
  <c r="H108" i="49"/>
  <c r="G84" i="49"/>
  <c r="J72" i="49"/>
  <c r="G192" i="49"/>
  <c r="H168" i="49"/>
  <c r="G144" i="49"/>
  <c r="J132" i="49"/>
  <c r="G108" i="49"/>
  <c r="F84" i="49"/>
  <c r="F72" i="49"/>
  <c r="I204" i="49"/>
  <c r="F192" i="49"/>
  <c r="G168" i="49"/>
  <c r="E144" i="49"/>
  <c r="I132" i="49"/>
  <c r="F108" i="49"/>
  <c r="E84" i="49"/>
  <c r="D72" i="49"/>
  <c r="K216" i="49"/>
  <c r="H204" i="49"/>
  <c r="E192" i="49"/>
  <c r="F168" i="49"/>
  <c r="C144" i="49"/>
  <c r="H132" i="49"/>
  <c r="E108" i="49"/>
  <c r="K96" i="49"/>
  <c r="D84" i="49"/>
  <c r="C72" i="49"/>
  <c r="I216" i="49"/>
  <c r="F204" i="49"/>
  <c r="C192" i="49"/>
  <c r="K180" i="49"/>
  <c r="D168" i="49"/>
  <c r="J156" i="49"/>
  <c r="F132" i="49"/>
  <c r="C108" i="49"/>
  <c r="I96" i="49"/>
  <c r="H216" i="49"/>
  <c r="E204" i="49"/>
  <c r="J180" i="49"/>
  <c r="H156" i="49"/>
  <c r="E132" i="49"/>
  <c r="K120" i="49"/>
  <c r="H96" i="49"/>
  <c r="G216" i="49"/>
  <c r="D204" i="49"/>
  <c r="I180" i="49"/>
  <c r="G156" i="49"/>
  <c r="D132" i="49"/>
  <c r="J120" i="49"/>
  <c r="F96" i="49"/>
  <c r="F216" i="49"/>
  <c r="H180" i="49"/>
  <c r="F156" i="49"/>
  <c r="C132" i="49"/>
  <c r="I120" i="49"/>
  <c r="D96" i="49"/>
  <c r="K84" i="49"/>
  <c r="F180" i="49"/>
  <c r="E156" i="49"/>
  <c r="K144" i="49"/>
  <c r="H120" i="49"/>
  <c r="C96" i="49"/>
  <c r="AG126" i="45"/>
  <c r="F90" i="45"/>
  <c r="I150" i="45"/>
  <c r="K159" i="49"/>
  <c r="F195" i="49"/>
  <c r="D219" i="49"/>
  <c r="D147" i="49"/>
  <c r="D51" i="49"/>
  <c r="R221" i="45"/>
  <c r="H81" i="49"/>
  <c r="G81" i="49"/>
  <c r="D81" i="49"/>
  <c r="C81" i="49"/>
  <c r="AB190" i="45"/>
  <c r="J166" i="45"/>
  <c r="L190" i="45"/>
  <c r="AD153" i="45"/>
  <c r="O153" i="45"/>
  <c r="AJ141" i="45"/>
  <c r="T141" i="45"/>
  <c r="E141" i="45"/>
  <c r="AC130" i="45"/>
  <c r="AA129" i="45"/>
  <c r="K129" i="45"/>
  <c r="AF117" i="45"/>
  <c r="P117" i="45"/>
  <c r="AG105" i="45"/>
  <c r="R105" i="45"/>
  <c r="AH93" i="45"/>
  <c r="S93" i="45"/>
  <c r="D93" i="45"/>
  <c r="AL81" i="45"/>
  <c r="W81" i="45"/>
  <c r="H81" i="45"/>
  <c r="AM69" i="45"/>
  <c r="R69" i="45"/>
  <c r="V57" i="45"/>
  <c r="P45" i="45"/>
  <c r="Y33" i="45"/>
  <c r="N130" i="45"/>
  <c r="S57" i="45"/>
  <c r="L45" i="45"/>
  <c r="S33" i="45"/>
  <c r="AB154" i="45"/>
  <c r="AG214" i="45"/>
  <c r="L154" i="45"/>
  <c r="AB118" i="45"/>
  <c r="K117" i="45"/>
  <c r="AB105" i="45"/>
  <c r="L105" i="45"/>
  <c r="AC93" i="45"/>
  <c r="N93" i="45"/>
  <c r="AG81" i="45"/>
  <c r="R81" i="45"/>
  <c r="AF69" i="45"/>
  <c r="K69" i="45"/>
  <c r="N57" i="45"/>
  <c r="AL45" i="45"/>
  <c r="H45" i="45"/>
  <c r="O33" i="45"/>
  <c r="G180" i="49"/>
  <c r="K156" i="49"/>
  <c r="F144" i="49"/>
  <c r="G120" i="49"/>
  <c r="G96" i="49"/>
  <c r="H72" i="49"/>
  <c r="H60" i="49"/>
  <c r="G48" i="49"/>
  <c r="H36" i="49"/>
  <c r="R214" i="45"/>
  <c r="AL178" i="45"/>
  <c r="L118" i="45"/>
  <c r="W178" i="45"/>
  <c r="AL153" i="45"/>
  <c r="W153" i="45"/>
  <c r="AB141" i="45"/>
  <c r="AH129" i="45"/>
  <c r="S129" i="45"/>
  <c r="AM117" i="45"/>
  <c r="X117" i="45"/>
  <c r="Y105" i="45"/>
  <c r="J105" i="45"/>
  <c r="AA93" i="45"/>
  <c r="K93" i="45"/>
  <c r="AD81" i="45"/>
  <c r="O81" i="45"/>
  <c r="AB69" i="45"/>
  <c r="I69" i="45"/>
  <c r="AJ57" i="45"/>
  <c r="J57" i="45"/>
  <c r="AF45" i="45"/>
  <c r="J33" i="45"/>
  <c r="E72" i="49"/>
  <c r="C60" i="49"/>
  <c r="H178" i="45"/>
  <c r="AB142" i="45"/>
  <c r="Y202" i="45"/>
  <c r="L142" i="45"/>
  <c r="AL105" i="45"/>
  <c r="W105" i="45"/>
  <c r="AM93" i="45"/>
  <c r="X93" i="45"/>
  <c r="AB81" i="45"/>
  <c r="Y69" i="45"/>
  <c r="F69" i="45"/>
  <c r="AD57" i="45"/>
  <c r="E57" i="45"/>
  <c r="AB45" i="45"/>
  <c r="AH33" i="45"/>
  <c r="D33" i="45"/>
  <c r="F115" i="49"/>
  <c r="F69" i="49"/>
  <c r="H57" i="49"/>
  <c r="K45" i="49"/>
  <c r="K21" i="49"/>
  <c r="E69" i="49"/>
  <c r="G57" i="49"/>
  <c r="J45" i="49"/>
  <c r="J21" i="49"/>
  <c r="J85" i="49"/>
  <c r="C187" i="49"/>
  <c r="H67" i="49"/>
  <c r="I199" i="49"/>
  <c r="D127" i="49"/>
  <c r="F103" i="49"/>
  <c r="AM204" i="45"/>
  <c r="AB192" i="45"/>
  <c r="K216" i="45"/>
  <c r="AB173" i="45"/>
  <c r="J181" i="49"/>
  <c r="J145" i="49"/>
  <c r="J205" i="49"/>
  <c r="J193" i="49"/>
  <c r="J157" i="49"/>
  <c r="J121" i="49"/>
  <c r="J61" i="49"/>
  <c r="J133" i="49"/>
  <c r="AG78" i="45"/>
  <c r="AA162" i="45"/>
  <c r="E42" i="45"/>
  <c r="AG198" i="45"/>
  <c r="K162" i="45"/>
  <c r="AL210" i="45"/>
  <c r="AF198" i="45"/>
  <c r="AK138" i="45"/>
  <c r="AC114" i="45"/>
  <c r="I92" i="49"/>
  <c r="AK210" i="45"/>
  <c r="R198" i="45"/>
  <c r="AK186" i="45"/>
  <c r="AD174" i="45"/>
  <c r="V138" i="45"/>
  <c r="N114" i="45"/>
  <c r="J54" i="45"/>
  <c r="W210" i="45"/>
  <c r="P198" i="45"/>
  <c r="AJ186" i="45"/>
  <c r="AC174" i="45"/>
  <c r="F138" i="45"/>
  <c r="V210" i="45"/>
  <c r="V186" i="45"/>
  <c r="O174" i="45"/>
  <c r="J17" i="45"/>
  <c r="H210" i="45"/>
  <c r="T186" i="45"/>
  <c r="N174" i="45"/>
  <c r="O30" i="45"/>
  <c r="F210" i="45"/>
  <c r="F186" i="45"/>
  <c r="AM150" i="45"/>
  <c r="AK90" i="45"/>
  <c r="E186" i="45"/>
  <c r="X150" i="45"/>
  <c r="V90" i="45"/>
  <c r="R126" i="45"/>
  <c r="W94" i="45"/>
  <c r="AF46" i="45"/>
  <c r="K32" i="49"/>
  <c r="H176" i="49"/>
  <c r="H128" i="49"/>
  <c r="G68" i="49"/>
  <c r="E200" i="49"/>
  <c r="C140" i="49"/>
  <c r="W82" i="45"/>
  <c r="J212" i="49"/>
  <c r="I152" i="49"/>
  <c r="H173" i="49"/>
  <c r="E159" i="45"/>
  <c r="I220" i="49"/>
  <c r="K184" i="49"/>
  <c r="W171" i="45"/>
  <c r="V37" i="45"/>
  <c r="F37" i="45"/>
  <c r="T37" i="45"/>
  <c r="E148" i="49"/>
  <c r="F161" i="49"/>
  <c r="J60" i="49"/>
  <c r="I60" i="49"/>
  <c r="I72" i="49"/>
  <c r="F60" i="49"/>
  <c r="E60" i="49"/>
  <c r="X204" i="45"/>
  <c r="L192" i="45"/>
  <c r="AL144" i="45"/>
  <c r="R132" i="45"/>
  <c r="H212" i="49"/>
  <c r="C200" i="49"/>
  <c r="F176" i="49"/>
  <c r="K164" i="49"/>
  <c r="G152" i="49"/>
  <c r="F128" i="49"/>
  <c r="K116" i="49"/>
  <c r="C104" i="49"/>
  <c r="G92" i="49"/>
  <c r="E68" i="49"/>
  <c r="J56" i="49"/>
  <c r="J44" i="49"/>
  <c r="I32" i="49"/>
  <c r="R204" i="45"/>
  <c r="D192" i="45"/>
  <c r="W144" i="45"/>
  <c r="Y18" i="24"/>
  <c r="G212" i="49"/>
  <c r="K188" i="49"/>
  <c r="E176" i="49"/>
  <c r="J164" i="49"/>
  <c r="F152" i="49"/>
  <c r="E128" i="49"/>
  <c r="J116" i="49"/>
  <c r="F92" i="49"/>
  <c r="K80" i="49"/>
  <c r="D68" i="49"/>
  <c r="I56" i="49"/>
  <c r="I44" i="49"/>
  <c r="H32" i="49"/>
  <c r="I204" i="45"/>
  <c r="H144" i="45"/>
  <c r="AD108" i="45"/>
  <c r="AB84" i="45"/>
  <c r="AD60" i="45"/>
  <c r="W36" i="45"/>
  <c r="F212" i="49"/>
  <c r="J188" i="49"/>
  <c r="D176" i="49"/>
  <c r="I164" i="49"/>
  <c r="E152" i="49"/>
  <c r="K140" i="49"/>
  <c r="D128" i="49"/>
  <c r="I116" i="49"/>
  <c r="E92" i="49"/>
  <c r="J80" i="49"/>
  <c r="C68" i="49"/>
  <c r="H56" i="49"/>
  <c r="H44" i="49"/>
  <c r="G32" i="49"/>
  <c r="AL180" i="45"/>
  <c r="AA156" i="45"/>
  <c r="O108" i="45"/>
  <c r="L84" i="45"/>
  <c r="O60" i="45"/>
  <c r="P48" i="45"/>
  <c r="E212" i="49"/>
  <c r="I188" i="49"/>
  <c r="C176" i="49"/>
  <c r="H164" i="49"/>
  <c r="D152" i="49"/>
  <c r="J140" i="49"/>
  <c r="C128" i="49"/>
  <c r="H116" i="49"/>
  <c r="D92" i="49"/>
  <c r="I80" i="49"/>
  <c r="G56" i="49"/>
  <c r="G44" i="49"/>
  <c r="F32" i="49"/>
  <c r="W180" i="45"/>
  <c r="K156" i="45"/>
  <c r="D212" i="49"/>
  <c r="K200" i="49"/>
  <c r="H188" i="49"/>
  <c r="G164" i="49"/>
  <c r="C152" i="49"/>
  <c r="I140" i="49"/>
  <c r="G116" i="49"/>
  <c r="K104" i="49"/>
  <c r="C92" i="49"/>
  <c r="H80" i="49"/>
  <c r="F56" i="49"/>
  <c r="F44" i="49"/>
  <c r="E32" i="49"/>
  <c r="P180" i="45"/>
  <c r="AB168" i="45"/>
  <c r="AJ96" i="45"/>
  <c r="C212" i="49"/>
  <c r="J200" i="49"/>
  <c r="G188" i="49"/>
  <c r="F164" i="49"/>
  <c r="H140" i="49"/>
  <c r="F116" i="49"/>
  <c r="J104" i="49"/>
  <c r="G80" i="49"/>
  <c r="E56" i="49"/>
  <c r="E44" i="49"/>
  <c r="D32" i="49"/>
  <c r="K20" i="49"/>
  <c r="H180" i="45"/>
  <c r="L168" i="45"/>
  <c r="AL120" i="45"/>
  <c r="T96" i="45"/>
  <c r="I200" i="49"/>
  <c r="F188" i="49"/>
  <c r="E164" i="49"/>
  <c r="G140" i="49"/>
  <c r="E116" i="49"/>
  <c r="I104" i="49"/>
  <c r="F80" i="49"/>
  <c r="K68" i="49"/>
  <c r="D56" i="49"/>
  <c r="D44" i="49"/>
  <c r="C32" i="49"/>
  <c r="J20" i="49"/>
  <c r="E104" i="49"/>
  <c r="AG216" i="45"/>
  <c r="W120" i="45"/>
  <c r="E96" i="45"/>
  <c r="AG72" i="45"/>
  <c r="H200" i="49"/>
  <c r="E188" i="49"/>
  <c r="K176" i="49"/>
  <c r="D164" i="49"/>
  <c r="F140" i="49"/>
  <c r="K128" i="49"/>
  <c r="D116" i="49"/>
  <c r="H104" i="49"/>
  <c r="E80" i="49"/>
  <c r="J68" i="49"/>
  <c r="C56" i="49"/>
  <c r="C44" i="49"/>
  <c r="I20" i="49"/>
  <c r="F20" i="49"/>
  <c r="AA216" i="45"/>
  <c r="H120" i="45"/>
  <c r="R72" i="45"/>
  <c r="G200" i="49"/>
  <c r="D188" i="49"/>
  <c r="J176" i="49"/>
  <c r="K152" i="49"/>
  <c r="E140" i="49"/>
  <c r="J128" i="49"/>
  <c r="G104" i="49"/>
  <c r="K92" i="49"/>
  <c r="D80" i="49"/>
  <c r="I68" i="49"/>
  <c r="H20" i="49"/>
  <c r="R216" i="45"/>
  <c r="AH192" i="45"/>
  <c r="K212" i="49"/>
  <c r="F200" i="49"/>
  <c r="I176" i="49"/>
  <c r="J152" i="49"/>
  <c r="I128" i="49"/>
  <c r="F104" i="49"/>
  <c r="J92" i="49"/>
  <c r="H68" i="49"/>
  <c r="G20" i="49"/>
  <c r="AG204" i="45"/>
  <c r="S192" i="45"/>
  <c r="AG132" i="45"/>
  <c r="E20" i="49"/>
  <c r="AF214" i="45"/>
  <c r="P214" i="45"/>
  <c r="AM202" i="45"/>
  <c r="X202" i="45"/>
  <c r="I202" i="45"/>
  <c r="AA190" i="45"/>
  <c r="K190" i="45"/>
  <c r="AK178" i="45"/>
  <c r="V178" i="45"/>
  <c r="F178" i="45"/>
  <c r="AM166" i="45"/>
  <c r="X166" i="45"/>
  <c r="I166" i="45"/>
  <c r="AA154" i="45"/>
  <c r="K154" i="45"/>
  <c r="AA142" i="45"/>
  <c r="K142" i="45"/>
  <c r="AB130" i="45"/>
  <c r="L130" i="45"/>
  <c r="AA118" i="45"/>
  <c r="K118" i="45"/>
  <c r="AM106" i="45"/>
  <c r="N94" i="45"/>
  <c r="P82" i="45"/>
  <c r="P46" i="45"/>
  <c r="N34" i="45"/>
  <c r="AD214" i="45"/>
  <c r="O214" i="45"/>
  <c r="AL202" i="45"/>
  <c r="W202" i="45"/>
  <c r="H202" i="45"/>
  <c r="Y190" i="45"/>
  <c r="J190" i="45"/>
  <c r="AJ178" i="45"/>
  <c r="T178" i="45"/>
  <c r="E178" i="45"/>
  <c r="AL166" i="45"/>
  <c r="W166" i="45"/>
  <c r="H166" i="45"/>
  <c r="Y154" i="45"/>
  <c r="J154" i="45"/>
  <c r="Y142" i="45"/>
  <c r="J142" i="45"/>
  <c r="AA130" i="45"/>
  <c r="K130" i="45"/>
  <c r="Y118" i="45"/>
  <c r="J118" i="45"/>
  <c r="AG106" i="45"/>
  <c r="H94" i="45"/>
  <c r="H82" i="45"/>
  <c r="F46" i="45"/>
  <c r="AC214" i="45"/>
  <c r="N214" i="45"/>
  <c r="AK202" i="45"/>
  <c r="V202" i="45"/>
  <c r="F202" i="45"/>
  <c r="AM190" i="45"/>
  <c r="X190" i="45"/>
  <c r="I190" i="45"/>
  <c r="AH178" i="45"/>
  <c r="S178" i="45"/>
  <c r="D178" i="45"/>
  <c r="AK166" i="45"/>
  <c r="V166" i="45"/>
  <c r="F166" i="45"/>
  <c r="AM154" i="45"/>
  <c r="X154" i="45"/>
  <c r="I154" i="45"/>
  <c r="AM142" i="45"/>
  <c r="X142" i="45"/>
  <c r="I142" i="45"/>
  <c r="Y130" i="45"/>
  <c r="J130" i="45"/>
  <c r="AM118" i="45"/>
  <c r="X118" i="45"/>
  <c r="I118" i="45"/>
  <c r="X106" i="45"/>
  <c r="AB214" i="45"/>
  <c r="L214" i="45"/>
  <c r="AJ202" i="45"/>
  <c r="T202" i="45"/>
  <c r="E202" i="45"/>
  <c r="AL190" i="45"/>
  <c r="W190" i="45"/>
  <c r="H190" i="45"/>
  <c r="AG178" i="45"/>
  <c r="R178" i="45"/>
  <c r="AJ166" i="45"/>
  <c r="T166" i="45"/>
  <c r="E166" i="45"/>
  <c r="AL154" i="45"/>
  <c r="W154" i="45"/>
  <c r="H154" i="45"/>
  <c r="AL142" i="45"/>
  <c r="W142" i="45"/>
  <c r="H142" i="45"/>
  <c r="AM130" i="45"/>
  <c r="X130" i="45"/>
  <c r="I130" i="45"/>
  <c r="AL118" i="45"/>
  <c r="W118" i="45"/>
  <c r="H118" i="45"/>
  <c r="R106" i="45"/>
  <c r="AA214" i="45"/>
  <c r="K214" i="45"/>
  <c r="AH202" i="45"/>
  <c r="S202" i="45"/>
  <c r="D202" i="45"/>
  <c r="AK190" i="45"/>
  <c r="V190" i="45"/>
  <c r="F190" i="45"/>
  <c r="AF178" i="45"/>
  <c r="P178" i="45"/>
  <c r="AH166" i="45"/>
  <c r="S166" i="45"/>
  <c r="D166" i="45"/>
  <c r="AK154" i="45"/>
  <c r="V154" i="45"/>
  <c r="F154" i="45"/>
  <c r="AK142" i="45"/>
  <c r="V142" i="45"/>
  <c r="F142" i="45"/>
  <c r="AL130" i="45"/>
  <c r="W130" i="45"/>
  <c r="H130" i="45"/>
  <c r="AK118" i="45"/>
  <c r="V118" i="45"/>
  <c r="F118" i="45"/>
  <c r="I106" i="45"/>
  <c r="Y214" i="45"/>
  <c r="J214" i="45"/>
  <c r="AG202" i="45"/>
  <c r="R202" i="45"/>
  <c r="AJ190" i="45"/>
  <c r="T190" i="45"/>
  <c r="E190" i="45"/>
  <c r="AD178" i="45"/>
  <c r="O178" i="45"/>
  <c r="AG166" i="45"/>
  <c r="R166" i="45"/>
  <c r="AJ154" i="45"/>
  <c r="T154" i="45"/>
  <c r="E154" i="45"/>
  <c r="AJ142" i="45"/>
  <c r="T142" i="45"/>
  <c r="E142" i="45"/>
  <c r="AK130" i="45"/>
  <c r="V130" i="45"/>
  <c r="F130" i="45"/>
  <c r="AJ118" i="45"/>
  <c r="T118" i="45"/>
  <c r="E118" i="45"/>
  <c r="AM214" i="45"/>
  <c r="X214" i="45"/>
  <c r="I214" i="45"/>
  <c r="AF202" i="45"/>
  <c r="P202" i="45"/>
  <c r="AH190" i="45"/>
  <c r="S190" i="45"/>
  <c r="D190" i="45"/>
  <c r="AC178" i="45"/>
  <c r="N178" i="45"/>
  <c r="AF166" i="45"/>
  <c r="P166" i="45"/>
  <c r="AH154" i="45"/>
  <c r="S154" i="45"/>
  <c r="D154" i="45"/>
  <c r="AH142" i="45"/>
  <c r="S142" i="45"/>
  <c r="D142" i="45"/>
  <c r="AJ130" i="45"/>
  <c r="T130" i="45"/>
  <c r="E130" i="45"/>
  <c r="AH118" i="45"/>
  <c r="S118" i="45"/>
  <c r="D118" i="45"/>
  <c r="AM70" i="45"/>
  <c r="AH58" i="45"/>
  <c r="AL214" i="45"/>
  <c r="W214" i="45"/>
  <c r="H214" i="45"/>
  <c r="AD202" i="45"/>
  <c r="O202" i="45"/>
  <c r="AG190" i="45"/>
  <c r="R190" i="45"/>
  <c r="AB178" i="45"/>
  <c r="L178" i="45"/>
  <c r="AD166" i="45"/>
  <c r="O166" i="45"/>
  <c r="AG154" i="45"/>
  <c r="R154" i="45"/>
  <c r="AG142" i="45"/>
  <c r="R142" i="45"/>
  <c r="AH130" i="45"/>
  <c r="S130" i="45"/>
  <c r="D130" i="45"/>
  <c r="AG118" i="45"/>
  <c r="R118" i="45"/>
  <c r="AD70" i="45"/>
  <c r="Y58" i="45"/>
  <c r="AK214" i="45"/>
  <c r="V214" i="45"/>
  <c r="F214" i="45"/>
  <c r="AC202" i="45"/>
  <c r="N202" i="45"/>
  <c r="AF190" i="45"/>
  <c r="P190" i="45"/>
  <c r="AA178" i="45"/>
  <c r="K178" i="45"/>
  <c r="AC166" i="45"/>
  <c r="N166" i="45"/>
  <c r="AF154" i="45"/>
  <c r="P154" i="45"/>
  <c r="AF142" i="45"/>
  <c r="P142" i="45"/>
  <c r="AG130" i="45"/>
  <c r="R130" i="45"/>
  <c r="AF118" i="45"/>
  <c r="P118" i="45"/>
  <c r="X70" i="45"/>
  <c r="S58" i="45"/>
  <c r="AJ214" i="45"/>
  <c r="T214" i="45"/>
  <c r="E214" i="45"/>
  <c r="AB202" i="45"/>
  <c r="L202" i="45"/>
  <c r="AD190" i="45"/>
  <c r="O190" i="45"/>
  <c r="Y178" i="45"/>
  <c r="J178" i="45"/>
  <c r="AB166" i="45"/>
  <c r="L166" i="45"/>
  <c r="AD154" i="45"/>
  <c r="O154" i="45"/>
  <c r="AD142" i="45"/>
  <c r="O142" i="45"/>
  <c r="AF130" i="45"/>
  <c r="P130" i="45"/>
  <c r="AD118" i="45"/>
  <c r="O118" i="45"/>
  <c r="AL94" i="45"/>
  <c r="AL82" i="45"/>
  <c r="O70" i="45"/>
  <c r="J58" i="45"/>
  <c r="AH214" i="45"/>
  <c r="S214" i="45"/>
  <c r="AA202" i="45"/>
  <c r="AC190" i="45"/>
  <c r="AM178" i="45"/>
  <c r="X178" i="45"/>
  <c r="AA166" i="45"/>
  <c r="AC154" i="45"/>
  <c r="AC142" i="45"/>
  <c r="AD130" i="45"/>
  <c r="AC118" i="45"/>
  <c r="AC94" i="45"/>
  <c r="AF82" i="45"/>
  <c r="I70" i="45"/>
  <c r="D58" i="45"/>
  <c r="E206" i="45"/>
  <c r="O182" i="45"/>
  <c r="R78" i="45"/>
  <c r="K124" i="49"/>
  <c r="AC66" i="45"/>
  <c r="N66" i="45"/>
  <c r="AF48" i="45"/>
  <c r="H136" i="49"/>
  <c r="J40" i="49"/>
  <c r="Y54" i="45"/>
  <c r="E215" i="45"/>
  <c r="AJ179" i="45"/>
  <c r="AB143" i="45"/>
  <c r="Y17" i="24"/>
  <c r="E211" i="49"/>
  <c r="H199" i="49"/>
  <c r="D175" i="49"/>
  <c r="E163" i="49"/>
  <c r="I151" i="49"/>
  <c r="C127" i="49"/>
  <c r="E115" i="49"/>
  <c r="E103" i="49"/>
  <c r="E91" i="49"/>
  <c r="F79" i="49"/>
  <c r="G67" i="49"/>
  <c r="H55" i="49"/>
  <c r="D43" i="49"/>
  <c r="AG191" i="45"/>
  <c r="T179" i="45"/>
  <c r="L143" i="45"/>
  <c r="AJ42" i="45"/>
  <c r="D211" i="49"/>
  <c r="G199" i="49"/>
  <c r="C175" i="49"/>
  <c r="D163" i="49"/>
  <c r="H151" i="49"/>
  <c r="K139" i="49"/>
  <c r="D115" i="49"/>
  <c r="D103" i="49"/>
  <c r="D91" i="49"/>
  <c r="E79" i="49"/>
  <c r="F67" i="49"/>
  <c r="G55" i="49"/>
  <c r="C43" i="49"/>
  <c r="K31" i="49"/>
  <c r="J151" i="49"/>
  <c r="R191" i="45"/>
  <c r="E179" i="45"/>
  <c r="T42" i="45"/>
  <c r="C211" i="49"/>
  <c r="F199" i="49"/>
  <c r="C163" i="49"/>
  <c r="G151" i="49"/>
  <c r="J139" i="49"/>
  <c r="C115" i="49"/>
  <c r="C103" i="49"/>
  <c r="C91" i="49"/>
  <c r="D79" i="49"/>
  <c r="E67" i="49"/>
  <c r="F55" i="49"/>
  <c r="J31" i="49"/>
  <c r="AC131" i="45"/>
  <c r="AB95" i="45"/>
  <c r="E199" i="49"/>
  <c r="K187" i="49"/>
  <c r="F151" i="49"/>
  <c r="I139" i="49"/>
  <c r="C79" i="49"/>
  <c r="D67" i="49"/>
  <c r="E55" i="49"/>
  <c r="I31" i="49"/>
  <c r="N131" i="45"/>
  <c r="AC119" i="45"/>
  <c r="AD107" i="45"/>
  <c r="L95" i="45"/>
  <c r="D199" i="49"/>
  <c r="J187" i="49"/>
  <c r="E151" i="49"/>
  <c r="H139" i="49"/>
  <c r="K127" i="49"/>
  <c r="C67" i="49"/>
  <c r="D55" i="49"/>
  <c r="H31" i="49"/>
  <c r="AH167" i="45"/>
  <c r="N119" i="45"/>
  <c r="O107" i="45"/>
  <c r="AA83" i="45"/>
  <c r="AM71" i="45"/>
  <c r="C199" i="49"/>
  <c r="I187" i="49"/>
  <c r="K175" i="49"/>
  <c r="D151" i="49"/>
  <c r="G139" i="49"/>
  <c r="J127" i="49"/>
  <c r="C55" i="49"/>
  <c r="K43" i="49"/>
  <c r="G31" i="49"/>
  <c r="S167" i="45"/>
  <c r="K83" i="45"/>
  <c r="X71" i="45"/>
  <c r="K47" i="45"/>
  <c r="K211" i="49"/>
  <c r="H187" i="49"/>
  <c r="J175" i="49"/>
  <c r="K163" i="49"/>
  <c r="C151" i="49"/>
  <c r="F139" i="49"/>
  <c r="I127" i="49"/>
  <c r="K115" i="49"/>
  <c r="K103" i="49"/>
  <c r="K91" i="49"/>
  <c r="J43" i="49"/>
  <c r="F31" i="49"/>
  <c r="D167" i="45"/>
  <c r="I71" i="45"/>
  <c r="J211" i="49"/>
  <c r="G187" i="49"/>
  <c r="I175" i="49"/>
  <c r="J163" i="49"/>
  <c r="E139" i="49"/>
  <c r="H127" i="49"/>
  <c r="J115" i="49"/>
  <c r="J103" i="49"/>
  <c r="J91" i="49"/>
  <c r="K79" i="49"/>
  <c r="I43" i="49"/>
  <c r="E31" i="49"/>
  <c r="AH203" i="45"/>
  <c r="I211" i="49"/>
  <c r="F187" i="49"/>
  <c r="H175" i="49"/>
  <c r="I163" i="49"/>
  <c r="D139" i="49"/>
  <c r="G127" i="49"/>
  <c r="I115" i="49"/>
  <c r="I103" i="49"/>
  <c r="I91" i="49"/>
  <c r="J79" i="49"/>
  <c r="K67" i="49"/>
  <c r="H43" i="49"/>
  <c r="D31" i="49"/>
  <c r="S203" i="45"/>
  <c r="AJ155" i="45"/>
  <c r="H211" i="49"/>
  <c r="K199" i="49"/>
  <c r="E187" i="49"/>
  <c r="G175" i="49"/>
  <c r="H163" i="49"/>
  <c r="F127" i="49"/>
  <c r="H115" i="49"/>
  <c r="H103" i="49"/>
  <c r="H91" i="49"/>
  <c r="I79" i="49"/>
  <c r="J67" i="49"/>
  <c r="K55" i="49"/>
  <c r="G43" i="49"/>
  <c r="AJ215" i="45"/>
  <c r="D203" i="45"/>
  <c r="T155" i="45"/>
  <c r="V59" i="45"/>
  <c r="AA35" i="45"/>
  <c r="D221" i="45"/>
  <c r="Y220" i="45"/>
  <c r="J220" i="45"/>
  <c r="AJ208" i="45"/>
  <c r="T208" i="45"/>
  <c r="E208" i="45"/>
  <c r="AC196" i="45"/>
  <c r="J196" i="45"/>
  <c r="P184" i="45"/>
  <c r="AJ172" i="45"/>
  <c r="E197" i="49"/>
  <c r="J221" i="45"/>
  <c r="AM220" i="45"/>
  <c r="X220" i="45"/>
  <c r="I220" i="45"/>
  <c r="AH208" i="45"/>
  <c r="S208" i="45"/>
  <c r="D208" i="45"/>
  <c r="AB196" i="45"/>
  <c r="I196" i="45"/>
  <c r="H184" i="45"/>
  <c r="T172" i="45"/>
  <c r="N113" i="45"/>
  <c r="AJ52" i="45"/>
  <c r="AL220" i="45"/>
  <c r="W220" i="45"/>
  <c r="H220" i="45"/>
  <c r="AG208" i="45"/>
  <c r="R208" i="45"/>
  <c r="Y196" i="45"/>
  <c r="H196" i="45"/>
  <c r="AB185" i="45"/>
  <c r="E184" i="45"/>
  <c r="S172" i="45"/>
  <c r="AB149" i="45"/>
  <c r="E112" i="45"/>
  <c r="N101" i="45"/>
  <c r="K65" i="49"/>
  <c r="E196" i="45"/>
  <c r="D184" i="45"/>
  <c r="AJ100" i="45"/>
  <c r="N65" i="45"/>
  <c r="F220" i="45"/>
  <c r="AJ220" i="45"/>
  <c r="T220" i="45"/>
  <c r="E220" i="45"/>
  <c r="AD208" i="45"/>
  <c r="O208" i="45"/>
  <c r="W196" i="45"/>
  <c r="D196" i="45"/>
  <c r="AL184" i="45"/>
  <c r="AK220" i="45"/>
  <c r="AF208" i="45"/>
  <c r="S220" i="45"/>
  <c r="AC208" i="45"/>
  <c r="N208" i="45"/>
  <c r="AM196" i="45"/>
  <c r="T196" i="45"/>
  <c r="AJ184" i="45"/>
  <c r="AH220" i="45"/>
  <c r="AC221" i="45"/>
  <c r="AG220" i="45"/>
  <c r="R220" i="45"/>
  <c r="AB208" i="45"/>
  <c r="L208" i="45"/>
  <c r="AL196" i="45"/>
  <c r="S196" i="45"/>
  <c r="AH184" i="45"/>
  <c r="H137" i="49"/>
  <c r="AH221" i="45"/>
  <c r="AB221" i="45"/>
  <c r="AF220" i="45"/>
  <c r="P220" i="45"/>
  <c r="AA208" i="45"/>
  <c r="K208" i="45"/>
  <c r="AJ196" i="45"/>
  <c r="R196" i="45"/>
  <c r="AF184" i="45"/>
  <c r="AB161" i="45"/>
  <c r="I185" i="49"/>
  <c r="N125" i="45"/>
  <c r="P208" i="45"/>
  <c r="X196" i="45"/>
  <c r="AA221" i="45"/>
  <c r="AD220" i="45"/>
  <c r="O220" i="45"/>
  <c r="Y208" i="45"/>
  <c r="J208" i="45"/>
  <c r="AH196" i="45"/>
  <c r="P196" i="45"/>
  <c r="AB184" i="45"/>
  <c r="N137" i="45"/>
  <c r="C209" i="49"/>
  <c r="V220" i="45"/>
  <c r="D220" i="45"/>
  <c r="AC220" i="45"/>
  <c r="AM208" i="45"/>
  <c r="X208" i="45"/>
  <c r="AG196" i="45"/>
  <c r="O196" i="45"/>
  <c r="AF180" i="45"/>
  <c r="AK168" i="45"/>
  <c r="K132" i="45"/>
  <c r="P120" i="45"/>
  <c r="AK84" i="45"/>
  <c r="K72" i="45"/>
  <c r="I60" i="45"/>
  <c r="AL216" i="45"/>
  <c r="W216" i="45"/>
  <c r="H216" i="45"/>
  <c r="AC204" i="45"/>
  <c r="N204" i="45"/>
  <c r="J199" i="45"/>
  <c r="AM192" i="45"/>
  <c r="X192" i="45"/>
  <c r="I192" i="45"/>
  <c r="N187" i="45"/>
  <c r="AB180" i="45"/>
  <c r="L180" i="45"/>
  <c r="AD175" i="45"/>
  <c r="AG168" i="45"/>
  <c r="R168" i="45"/>
  <c r="AF156" i="45"/>
  <c r="P156" i="45"/>
  <c r="AB144" i="45"/>
  <c r="L144" i="45"/>
  <c r="AL132" i="45"/>
  <c r="W132" i="45"/>
  <c r="H132" i="45"/>
  <c r="AB120" i="45"/>
  <c r="L120" i="45"/>
  <c r="AJ108" i="45"/>
  <c r="T108" i="45"/>
  <c r="E108" i="45"/>
  <c r="Y96" i="45"/>
  <c r="J96" i="45"/>
  <c r="AG84" i="45"/>
  <c r="R84" i="45"/>
  <c r="AL72" i="45"/>
  <c r="W72" i="45"/>
  <c r="H72" i="45"/>
  <c r="AJ60" i="45"/>
  <c r="T60" i="45"/>
  <c r="E60" i="45"/>
  <c r="AK48" i="45"/>
  <c r="V48" i="45"/>
  <c r="F48" i="45"/>
  <c r="AF36" i="45"/>
  <c r="F36" i="45"/>
  <c r="AM108" i="45"/>
  <c r="AK216" i="45"/>
  <c r="V216" i="45"/>
  <c r="F216" i="45"/>
  <c r="AM211" i="45"/>
  <c r="AB204" i="45"/>
  <c r="L204" i="45"/>
  <c r="D199" i="45"/>
  <c r="AL192" i="45"/>
  <c r="W192" i="45"/>
  <c r="H192" i="45"/>
  <c r="AA180" i="45"/>
  <c r="K180" i="45"/>
  <c r="O175" i="45"/>
  <c r="AF168" i="45"/>
  <c r="P168" i="45"/>
  <c r="AD156" i="45"/>
  <c r="O156" i="45"/>
  <c r="AA144" i="45"/>
  <c r="K144" i="45"/>
  <c r="AK132" i="45"/>
  <c r="V132" i="45"/>
  <c r="F132" i="45"/>
  <c r="AA120" i="45"/>
  <c r="K120" i="45"/>
  <c r="AH108" i="45"/>
  <c r="S108" i="45"/>
  <c r="D108" i="45"/>
  <c r="AM96" i="45"/>
  <c r="X96" i="45"/>
  <c r="I96" i="45"/>
  <c r="AF84" i="45"/>
  <c r="P84" i="45"/>
  <c r="AK72" i="45"/>
  <c r="V72" i="45"/>
  <c r="F72" i="45"/>
  <c r="AH60" i="45"/>
  <c r="S60" i="45"/>
  <c r="D60" i="45"/>
  <c r="AJ48" i="45"/>
  <c r="T48" i="45"/>
  <c r="E48" i="45"/>
  <c r="AA36" i="45"/>
  <c r="D36" i="45"/>
  <c r="AF144" i="45"/>
  <c r="F84" i="45"/>
  <c r="AA72" i="45"/>
  <c r="X60" i="45"/>
  <c r="K36" i="45"/>
  <c r="AJ216" i="45"/>
  <c r="T216" i="45"/>
  <c r="E216" i="45"/>
  <c r="AL211" i="45"/>
  <c r="AA204" i="45"/>
  <c r="K204" i="45"/>
  <c r="AK192" i="45"/>
  <c r="V192" i="45"/>
  <c r="F192" i="45"/>
  <c r="Y180" i="45"/>
  <c r="J180" i="45"/>
  <c r="AD168" i="45"/>
  <c r="O168" i="45"/>
  <c r="AC156" i="45"/>
  <c r="N156" i="45"/>
  <c r="Y144" i="45"/>
  <c r="J144" i="45"/>
  <c r="AJ132" i="45"/>
  <c r="T132" i="45"/>
  <c r="E132" i="45"/>
  <c r="Y120" i="45"/>
  <c r="J120" i="45"/>
  <c r="AG108" i="45"/>
  <c r="R108" i="45"/>
  <c r="AL96" i="45"/>
  <c r="W96" i="45"/>
  <c r="H96" i="45"/>
  <c r="AD84" i="45"/>
  <c r="O84" i="45"/>
  <c r="AJ72" i="45"/>
  <c r="T72" i="45"/>
  <c r="E72" i="45"/>
  <c r="AG60" i="45"/>
  <c r="R60" i="45"/>
  <c r="AH48" i="45"/>
  <c r="S48" i="45"/>
  <c r="D48" i="45"/>
  <c r="Y36" i="45"/>
  <c r="F168" i="45"/>
  <c r="AJ156" i="45"/>
  <c r="E156" i="45"/>
  <c r="AC96" i="45"/>
  <c r="Y48" i="45"/>
  <c r="AK36" i="45"/>
  <c r="Y30" i="24"/>
  <c r="AH216" i="45"/>
  <c r="S216" i="45"/>
  <c r="D216" i="45"/>
  <c r="AJ211" i="45"/>
  <c r="Y204" i="45"/>
  <c r="J204" i="45"/>
  <c r="AJ192" i="45"/>
  <c r="T192" i="45"/>
  <c r="E192" i="45"/>
  <c r="AM180" i="45"/>
  <c r="X180" i="45"/>
  <c r="I180" i="45"/>
  <c r="AC168" i="45"/>
  <c r="N168" i="45"/>
  <c r="AB156" i="45"/>
  <c r="L156" i="45"/>
  <c r="AM144" i="45"/>
  <c r="X144" i="45"/>
  <c r="I144" i="45"/>
  <c r="AH132" i="45"/>
  <c r="S132" i="45"/>
  <c r="D132" i="45"/>
  <c r="AM120" i="45"/>
  <c r="X120" i="45"/>
  <c r="I120" i="45"/>
  <c r="AF108" i="45"/>
  <c r="P108" i="45"/>
  <c r="AK96" i="45"/>
  <c r="V96" i="45"/>
  <c r="F96" i="45"/>
  <c r="AC84" i="45"/>
  <c r="N84" i="45"/>
  <c r="AH72" i="45"/>
  <c r="S72" i="45"/>
  <c r="D72" i="45"/>
  <c r="AF60" i="45"/>
  <c r="P60" i="45"/>
  <c r="AG48" i="45"/>
  <c r="R48" i="45"/>
  <c r="X36" i="45"/>
  <c r="AF216" i="45"/>
  <c r="P216" i="45"/>
  <c r="W211" i="45"/>
  <c r="AL204" i="45"/>
  <c r="W204" i="45"/>
  <c r="H204" i="45"/>
  <c r="AG192" i="45"/>
  <c r="R192" i="45"/>
  <c r="AK180" i="45"/>
  <c r="V180" i="45"/>
  <c r="F180" i="45"/>
  <c r="AA168" i="45"/>
  <c r="K168" i="45"/>
  <c r="Y156" i="45"/>
  <c r="J156" i="45"/>
  <c r="AK144" i="45"/>
  <c r="V144" i="45"/>
  <c r="F144" i="45"/>
  <c r="AF132" i="45"/>
  <c r="P132" i="45"/>
  <c r="AK120" i="45"/>
  <c r="V120" i="45"/>
  <c r="F120" i="45"/>
  <c r="AC108" i="45"/>
  <c r="N108" i="45"/>
  <c r="AH96" i="45"/>
  <c r="S96" i="45"/>
  <c r="D96" i="45"/>
  <c r="AA84" i="45"/>
  <c r="K84" i="45"/>
  <c r="AF72" i="45"/>
  <c r="P72" i="45"/>
  <c r="AC60" i="45"/>
  <c r="N60" i="45"/>
  <c r="AD48" i="45"/>
  <c r="O48" i="45"/>
  <c r="V36" i="45"/>
  <c r="AD216" i="45"/>
  <c r="O216" i="45"/>
  <c r="T211" i="45"/>
  <c r="AK204" i="45"/>
  <c r="V204" i="45"/>
  <c r="F204" i="45"/>
  <c r="AF192" i="45"/>
  <c r="P192" i="45"/>
  <c r="AJ180" i="45"/>
  <c r="T180" i="45"/>
  <c r="E180" i="45"/>
  <c r="Y168" i="45"/>
  <c r="J168" i="45"/>
  <c r="AM156" i="45"/>
  <c r="X156" i="45"/>
  <c r="I156" i="45"/>
  <c r="AJ144" i="45"/>
  <c r="T144" i="45"/>
  <c r="E144" i="45"/>
  <c r="AD132" i="45"/>
  <c r="O132" i="45"/>
  <c r="AJ120" i="45"/>
  <c r="T120" i="45"/>
  <c r="E120" i="45"/>
  <c r="AB108" i="45"/>
  <c r="L108" i="45"/>
  <c r="AG96" i="45"/>
  <c r="R96" i="45"/>
  <c r="Y84" i="45"/>
  <c r="J84" i="45"/>
  <c r="AD72" i="45"/>
  <c r="O72" i="45"/>
  <c r="AB60" i="45"/>
  <c r="L60" i="45"/>
  <c r="AC48" i="45"/>
  <c r="N48" i="45"/>
  <c r="S36" i="45"/>
  <c r="AC216" i="45"/>
  <c r="N216" i="45"/>
  <c r="N211" i="45"/>
  <c r="AJ204" i="45"/>
  <c r="T204" i="45"/>
  <c r="E204" i="45"/>
  <c r="AJ199" i="45"/>
  <c r="AD192" i="45"/>
  <c r="O192" i="45"/>
  <c r="AH180" i="45"/>
  <c r="S180" i="45"/>
  <c r="D180" i="45"/>
  <c r="AM168" i="45"/>
  <c r="X168" i="45"/>
  <c r="I168" i="45"/>
  <c r="AL156" i="45"/>
  <c r="W156" i="45"/>
  <c r="H156" i="45"/>
  <c r="AH144" i="45"/>
  <c r="S144" i="45"/>
  <c r="D144" i="45"/>
  <c r="AC132" i="45"/>
  <c r="N132" i="45"/>
  <c r="AH120" i="45"/>
  <c r="S120" i="45"/>
  <c r="D120" i="45"/>
  <c r="AA108" i="45"/>
  <c r="K108" i="45"/>
  <c r="AF96" i="45"/>
  <c r="P96" i="45"/>
  <c r="AM84" i="45"/>
  <c r="X84" i="45"/>
  <c r="I84" i="45"/>
  <c r="AC72" i="45"/>
  <c r="N72" i="45"/>
  <c r="AA60" i="45"/>
  <c r="K60" i="45"/>
  <c r="AB48" i="45"/>
  <c r="L48" i="45"/>
  <c r="AM36" i="45"/>
  <c r="R36" i="45"/>
  <c r="AB216" i="45"/>
  <c r="L216" i="45"/>
  <c r="AH204" i="45"/>
  <c r="S204" i="45"/>
  <c r="D204" i="45"/>
  <c r="AH199" i="45"/>
  <c r="AC192" i="45"/>
  <c r="N192" i="45"/>
  <c r="AG180" i="45"/>
  <c r="R180" i="45"/>
  <c r="AL168" i="45"/>
  <c r="W168" i="45"/>
  <c r="H168" i="45"/>
  <c r="AK156" i="45"/>
  <c r="V156" i="45"/>
  <c r="F156" i="45"/>
  <c r="AG144" i="45"/>
  <c r="R144" i="45"/>
  <c r="AB132" i="45"/>
  <c r="L132" i="45"/>
  <c r="AG120" i="45"/>
  <c r="R120" i="45"/>
  <c r="Y108" i="45"/>
  <c r="J108" i="45"/>
  <c r="AD96" i="45"/>
  <c r="O96" i="45"/>
  <c r="AL84" i="45"/>
  <c r="W84" i="45"/>
  <c r="H84" i="45"/>
  <c r="AB72" i="45"/>
  <c r="L72" i="45"/>
  <c r="Y60" i="45"/>
  <c r="J60" i="45"/>
  <c r="AA48" i="45"/>
  <c r="K48" i="45"/>
  <c r="AL36" i="45"/>
  <c r="P36" i="45"/>
  <c r="V168" i="45"/>
  <c r="P144" i="45"/>
  <c r="AA132" i="45"/>
  <c r="AF120" i="45"/>
  <c r="I108" i="45"/>
  <c r="V84" i="45"/>
  <c r="J48" i="45"/>
  <c r="Y216" i="45"/>
  <c r="J216" i="45"/>
  <c r="AF204" i="45"/>
  <c r="P204" i="45"/>
  <c r="T199" i="45"/>
  <c r="AA192" i="45"/>
  <c r="K192" i="45"/>
  <c r="AD187" i="45"/>
  <c r="AD180" i="45"/>
  <c r="O180" i="45"/>
  <c r="AJ168" i="45"/>
  <c r="T168" i="45"/>
  <c r="E168" i="45"/>
  <c r="AH156" i="45"/>
  <c r="S156" i="45"/>
  <c r="D156" i="45"/>
  <c r="AD144" i="45"/>
  <c r="O144" i="45"/>
  <c r="Y132" i="45"/>
  <c r="J132" i="45"/>
  <c r="AD120" i="45"/>
  <c r="O120" i="45"/>
  <c r="AL108" i="45"/>
  <c r="W108" i="45"/>
  <c r="H108" i="45"/>
  <c r="AB96" i="45"/>
  <c r="L96" i="45"/>
  <c r="AJ84" i="45"/>
  <c r="T84" i="45"/>
  <c r="E84" i="45"/>
  <c r="Y72" i="45"/>
  <c r="J72" i="45"/>
  <c r="AL60" i="45"/>
  <c r="W60" i="45"/>
  <c r="H60" i="45"/>
  <c r="AM48" i="45"/>
  <c r="X48" i="45"/>
  <c r="I48" i="45"/>
  <c r="D43" i="45"/>
  <c r="AH36" i="45"/>
  <c r="I36" i="45"/>
  <c r="T156" i="45"/>
  <c r="X108" i="45"/>
  <c r="N96" i="45"/>
  <c r="AM60" i="45"/>
  <c r="AM216" i="45"/>
  <c r="X216" i="45"/>
  <c r="AD204" i="45"/>
  <c r="Y192" i="45"/>
  <c r="AC180" i="45"/>
  <c r="AH168" i="45"/>
  <c r="S168" i="45"/>
  <c r="AG156" i="45"/>
  <c r="AC144" i="45"/>
  <c r="AM132" i="45"/>
  <c r="X132" i="45"/>
  <c r="AC120" i="45"/>
  <c r="AK108" i="45"/>
  <c r="V108" i="45"/>
  <c r="AA96" i="45"/>
  <c r="AH84" i="45"/>
  <c r="S84" i="45"/>
  <c r="AM72" i="45"/>
  <c r="X72" i="45"/>
  <c r="AK60" i="45"/>
  <c r="V60" i="45"/>
  <c r="AL48" i="45"/>
  <c r="W48" i="45"/>
  <c r="AG36" i="45"/>
  <c r="H36" i="45"/>
  <c r="AH106" i="45"/>
  <c r="S106" i="45"/>
  <c r="D106" i="45"/>
  <c r="AM94" i="45"/>
  <c r="X94" i="45"/>
  <c r="I94" i="45"/>
  <c r="AG82" i="45"/>
  <c r="R82" i="45"/>
  <c r="Y70" i="45"/>
  <c r="J70" i="45"/>
  <c r="AJ58" i="45"/>
  <c r="T58" i="45"/>
  <c r="E58" i="45"/>
  <c r="AG46" i="45"/>
  <c r="I46" i="45"/>
  <c r="T34" i="45"/>
  <c r="E202" i="49"/>
  <c r="AF106" i="45"/>
  <c r="P106" i="45"/>
  <c r="AK94" i="45"/>
  <c r="V94" i="45"/>
  <c r="F94" i="45"/>
  <c r="AD82" i="45"/>
  <c r="O82" i="45"/>
  <c r="AL70" i="45"/>
  <c r="W70" i="45"/>
  <c r="H70" i="45"/>
  <c r="AG58" i="45"/>
  <c r="R58" i="45"/>
  <c r="AD46" i="45"/>
  <c r="E34" i="45"/>
  <c r="AD106" i="45"/>
  <c r="O106" i="45"/>
  <c r="AJ94" i="45"/>
  <c r="T94" i="45"/>
  <c r="E94" i="45"/>
  <c r="AC82" i="45"/>
  <c r="N82" i="45"/>
  <c r="AK70" i="45"/>
  <c r="V70" i="45"/>
  <c r="F70" i="45"/>
  <c r="AF58" i="45"/>
  <c r="P58" i="45"/>
  <c r="AA46" i="45"/>
  <c r="D34" i="45"/>
  <c r="H52" i="49"/>
  <c r="AC106" i="45"/>
  <c r="N106" i="45"/>
  <c r="AH94" i="45"/>
  <c r="S94" i="45"/>
  <c r="D94" i="45"/>
  <c r="AB82" i="45"/>
  <c r="L82" i="45"/>
  <c r="AJ70" i="45"/>
  <c r="T70" i="45"/>
  <c r="E70" i="45"/>
  <c r="AD58" i="45"/>
  <c r="O58" i="45"/>
  <c r="Y46" i="45"/>
  <c r="AB106" i="45"/>
  <c r="L106" i="45"/>
  <c r="AG94" i="45"/>
  <c r="R94" i="45"/>
  <c r="N89" i="45"/>
  <c r="AA82" i="45"/>
  <c r="K82" i="45"/>
  <c r="AH70" i="45"/>
  <c r="S70" i="45"/>
  <c r="D70" i="45"/>
  <c r="AC58" i="45"/>
  <c r="N58" i="45"/>
  <c r="X46" i="45"/>
  <c r="AA106" i="45"/>
  <c r="K106" i="45"/>
  <c r="AF94" i="45"/>
  <c r="P94" i="45"/>
  <c r="Y82" i="45"/>
  <c r="J82" i="45"/>
  <c r="AG70" i="45"/>
  <c r="R70" i="45"/>
  <c r="AB58" i="45"/>
  <c r="L58" i="45"/>
  <c r="V46" i="45"/>
  <c r="Y106" i="45"/>
  <c r="J106" i="45"/>
  <c r="AD94" i="45"/>
  <c r="O94" i="45"/>
  <c r="AM82" i="45"/>
  <c r="X82" i="45"/>
  <c r="I82" i="45"/>
  <c r="AF70" i="45"/>
  <c r="P70" i="45"/>
  <c r="AA58" i="45"/>
  <c r="K58" i="45"/>
  <c r="R46" i="45"/>
  <c r="AL106" i="45"/>
  <c r="W106" i="45"/>
  <c r="H106" i="45"/>
  <c r="AB94" i="45"/>
  <c r="L94" i="45"/>
  <c r="AK82" i="45"/>
  <c r="V82" i="45"/>
  <c r="F82" i="45"/>
  <c r="AC70" i="45"/>
  <c r="N70" i="45"/>
  <c r="AM58" i="45"/>
  <c r="X58" i="45"/>
  <c r="I58" i="45"/>
  <c r="O46" i="45"/>
  <c r="AK106" i="45"/>
  <c r="V106" i="45"/>
  <c r="F106" i="45"/>
  <c r="AA94" i="45"/>
  <c r="K94" i="45"/>
  <c r="AJ82" i="45"/>
  <c r="T82" i="45"/>
  <c r="E82" i="45"/>
  <c r="N77" i="45"/>
  <c r="AB70" i="45"/>
  <c r="L70" i="45"/>
  <c r="AL58" i="45"/>
  <c r="W58" i="45"/>
  <c r="H58" i="45"/>
  <c r="AM46" i="45"/>
  <c r="K46" i="45"/>
  <c r="AJ34" i="45"/>
  <c r="AJ106" i="45"/>
  <c r="T106" i="45"/>
  <c r="Y94" i="45"/>
  <c r="AH82" i="45"/>
  <c r="S82" i="45"/>
  <c r="AA70" i="45"/>
  <c r="AK58" i="45"/>
  <c r="V58" i="45"/>
  <c r="AK46" i="45"/>
  <c r="J46" i="45"/>
  <c r="Y34" i="45"/>
  <c r="D76" i="49"/>
  <c r="AH207" i="45"/>
  <c r="AK195" i="45"/>
  <c r="S207" i="45"/>
  <c r="V195" i="45"/>
  <c r="D207" i="45"/>
  <c r="F195" i="45"/>
  <c r="I125" i="49"/>
  <c r="AL219" i="45"/>
  <c r="W219" i="45"/>
  <c r="G149" i="49"/>
  <c r="H219" i="45"/>
  <c r="H113" i="49"/>
  <c r="AG147" i="45"/>
  <c r="E101" i="49"/>
  <c r="AJ159" i="45"/>
  <c r="AJ36" i="45"/>
  <c r="T36" i="45"/>
  <c r="E36" i="45"/>
  <c r="AD36" i="45"/>
  <c r="O36" i="45"/>
  <c r="AC36" i="45"/>
  <c r="N36" i="45"/>
  <c r="AB36" i="45"/>
  <c r="L36" i="45"/>
  <c r="J206" i="45"/>
  <c r="V182" i="45"/>
  <c r="D209" i="49"/>
  <c r="F197" i="49"/>
  <c r="J185" i="49"/>
  <c r="I173" i="49"/>
  <c r="G161" i="49"/>
  <c r="H149" i="49"/>
  <c r="I137" i="49"/>
  <c r="J125" i="49"/>
  <c r="I113" i="49"/>
  <c r="F101" i="49"/>
  <c r="C89" i="49"/>
  <c r="AJ218" i="45"/>
  <c r="D206" i="45"/>
  <c r="AK194" i="45"/>
  <c r="K182" i="45"/>
  <c r="K221" i="49"/>
  <c r="D197" i="49"/>
  <c r="H185" i="49"/>
  <c r="G173" i="49"/>
  <c r="E161" i="49"/>
  <c r="F149" i="49"/>
  <c r="G137" i="49"/>
  <c r="H125" i="49"/>
  <c r="G113" i="49"/>
  <c r="D101" i="49"/>
  <c r="K77" i="49"/>
  <c r="I65" i="49"/>
  <c r="AF218" i="45"/>
  <c r="AJ194" i="45"/>
  <c r="AL110" i="45"/>
  <c r="J221" i="49"/>
  <c r="C197" i="49"/>
  <c r="G185" i="49"/>
  <c r="F173" i="49"/>
  <c r="D161" i="49"/>
  <c r="E149" i="49"/>
  <c r="F137" i="49"/>
  <c r="G125" i="49"/>
  <c r="F113" i="49"/>
  <c r="C101" i="49"/>
  <c r="J77" i="49"/>
  <c r="H65" i="49"/>
  <c r="N194" i="45"/>
  <c r="I221" i="49"/>
  <c r="F185" i="49"/>
  <c r="E173" i="49"/>
  <c r="C161" i="49"/>
  <c r="D149" i="49"/>
  <c r="E137" i="49"/>
  <c r="F125" i="49"/>
  <c r="E113" i="49"/>
  <c r="K89" i="49"/>
  <c r="I77" i="49"/>
  <c r="Y218" i="45"/>
  <c r="E194" i="45"/>
  <c r="H221" i="49"/>
  <c r="K209" i="49"/>
  <c r="E185" i="49"/>
  <c r="D173" i="49"/>
  <c r="C149" i="49"/>
  <c r="D137" i="49"/>
  <c r="E125" i="49"/>
  <c r="D113" i="49"/>
  <c r="J89" i="49"/>
  <c r="H77" i="49"/>
  <c r="K53" i="49"/>
  <c r="J41" i="49"/>
  <c r="H29" i="49"/>
  <c r="P218" i="45"/>
  <c r="AK206" i="45"/>
  <c r="G221" i="49"/>
  <c r="J209" i="49"/>
  <c r="D185" i="49"/>
  <c r="C173" i="49"/>
  <c r="C137" i="49"/>
  <c r="D125" i="49"/>
  <c r="C113" i="49"/>
  <c r="I89" i="49"/>
  <c r="G77" i="49"/>
  <c r="G53" i="49"/>
  <c r="I41" i="49"/>
  <c r="AH206" i="45"/>
  <c r="K170" i="45"/>
  <c r="D146" i="45"/>
  <c r="F221" i="49"/>
  <c r="I209" i="49"/>
  <c r="K197" i="49"/>
  <c r="C185" i="49"/>
  <c r="C125" i="49"/>
  <c r="K101" i="49"/>
  <c r="H89" i="49"/>
  <c r="F77" i="49"/>
  <c r="F53" i="49"/>
  <c r="E41" i="49"/>
  <c r="AA218" i="45"/>
  <c r="K218" i="45"/>
  <c r="V206" i="45"/>
  <c r="F158" i="45"/>
  <c r="P122" i="45"/>
  <c r="E221" i="49"/>
  <c r="H209" i="49"/>
  <c r="J197" i="49"/>
  <c r="K161" i="49"/>
  <c r="J101" i="49"/>
  <c r="G89" i="49"/>
  <c r="E77" i="49"/>
  <c r="D41" i="49"/>
  <c r="J218" i="45"/>
  <c r="T206" i="45"/>
  <c r="AL182" i="45"/>
  <c r="D221" i="49"/>
  <c r="G209" i="49"/>
  <c r="I197" i="49"/>
  <c r="J161" i="49"/>
  <c r="K149" i="49"/>
  <c r="I101" i="49"/>
  <c r="F89" i="49"/>
  <c r="D77" i="49"/>
  <c r="L218" i="45"/>
  <c r="E218" i="45"/>
  <c r="S206" i="45"/>
  <c r="AA182" i="45"/>
  <c r="F209" i="49"/>
  <c r="H197" i="49"/>
  <c r="K173" i="49"/>
  <c r="I161" i="49"/>
  <c r="J149" i="49"/>
  <c r="K137" i="49"/>
  <c r="K113" i="49"/>
  <c r="H101" i="49"/>
  <c r="E89" i="49"/>
  <c r="N206" i="45"/>
  <c r="W182" i="45"/>
  <c r="I212" i="45"/>
  <c r="X212" i="45"/>
  <c r="AM212" i="45"/>
  <c r="J212" i="45"/>
  <c r="Y212" i="45"/>
  <c r="K212" i="45"/>
  <c r="AA212" i="45"/>
  <c r="L212" i="45"/>
  <c r="AB212" i="45"/>
  <c r="O212" i="45"/>
  <c r="AD212" i="45"/>
  <c r="D212" i="45"/>
  <c r="S212" i="45"/>
  <c r="AH212" i="45"/>
  <c r="E212" i="45"/>
  <c r="T212" i="45"/>
  <c r="AJ212" i="45"/>
  <c r="F212" i="45"/>
  <c r="V212" i="45"/>
  <c r="AK212" i="45"/>
  <c r="E200" i="45"/>
  <c r="T200" i="45"/>
  <c r="AJ200" i="45"/>
  <c r="F200" i="45"/>
  <c r="V200" i="45"/>
  <c r="AK200" i="45"/>
  <c r="H200" i="45"/>
  <c r="W200" i="45"/>
  <c r="AL200" i="45"/>
  <c r="I200" i="45"/>
  <c r="X200" i="45"/>
  <c r="AM200" i="45"/>
  <c r="K200" i="45"/>
  <c r="AA200" i="45"/>
  <c r="O200" i="45"/>
  <c r="AD200" i="45"/>
  <c r="P200" i="45"/>
  <c r="AF200" i="45"/>
  <c r="R200" i="45"/>
  <c r="AG200" i="45"/>
  <c r="O188" i="45"/>
  <c r="AD188" i="45"/>
  <c r="E188" i="45"/>
  <c r="P188" i="45"/>
  <c r="AF188" i="45"/>
  <c r="T188" i="45"/>
  <c r="R188" i="45"/>
  <c r="AG188" i="45"/>
  <c r="AJ188" i="45"/>
  <c r="D188" i="45"/>
  <c r="S188" i="45"/>
  <c r="AH188" i="45"/>
  <c r="F188" i="45"/>
  <c r="V188" i="45"/>
  <c r="AK188" i="45"/>
  <c r="J188" i="45"/>
  <c r="Y188" i="45"/>
  <c r="N188" i="45"/>
  <c r="K188" i="45"/>
  <c r="AA188" i="45"/>
  <c r="L188" i="45"/>
  <c r="AB188" i="45"/>
  <c r="AC188" i="45"/>
  <c r="N176" i="45"/>
  <c r="O176" i="45"/>
  <c r="AD176" i="45"/>
  <c r="P176" i="45"/>
  <c r="AF176" i="45"/>
  <c r="R176" i="45"/>
  <c r="AG176" i="45"/>
  <c r="D176" i="45"/>
  <c r="S176" i="45"/>
  <c r="AH176" i="45"/>
  <c r="E176" i="45"/>
  <c r="T176" i="45"/>
  <c r="AJ176" i="45"/>
  <c r="F176" i="45"/>
  <c r="V176" i="45"/>
  <c r="AK176" i="45"/>
  <c r="J176" i="45"/>
  <c r="Y176" i="45"/>
  <c r="K176" i="45"/>
  <c r="AA176" i="45"/>
  <c r="AC176" i="45"/>
  <c r="L176" i="45"/>
  <c r="AB176" i="45"/>
  <c r="J164" i="45"/>
  <c r="Y164" i="45"/>
  <c r="K164" i="45"/>
  <c r="AA164" i="45"/>
  <c r="L164" i="45"/>
  <c r="AB164" i="45"/>
  <c r="N164" i="45"/>
  <c r="AC164" i="45"/>
  <c r="O164" i="45"/>
  <c r="AD164" i="45"/>
  <c r="P164" i="45"/>
  <c r="AF164" i="45"/>
  <c r="R164" i="45"/>
  <c r="AG164" i="45"/>
  <c r="F164" i="45"/>
  <c r="V164" i="45"/>
  <c r="AK164" i="45"/>
  <c r="H164" i="45"/>
  <c r="W164" i="45"/>
  <c r="AL164" i="45"/>
  <c r="I164" i="45"/>
  <c r="X164" i="45"/>
  <c r="AM164" i="45"/>
  <c r="I152" i="45"/>
  <c r="X152" i="45"/>
  <c r="AM152" i="45"/>
  <c r="J152" i="45"/>
  <c r="Y152" i="45"/>
  <c r="K152" i="45"/>
  <c r="AA152" i="45"/>
  <c r="L152" i="45"/>
  <c r="AB152" i="45"/>
  <c r="N152" i="45"/>
  <c r="AC152" i="45"/>
  <c r="O152" i="45"/>
  <c r="AD152" i="45"/>
  <c r="P152" i="45"/>
  <c r="AF152" i="45"/>
  <c r="E152" i="45"/>
  <c r="T152" i="45"/>
  <c r="AJ152" i="45"/>
  <c r="F152" i="45"/>
  <c r="V152" i="45"/>
  <c r="AK152" i="45"/>
  <c r="H152" i="45"/>
  <c r="W152" i="45"/>
  <c r="AL152" i="45"/>
  <c r="L140" i="45"/>
  <c r="AB140" i="45"/>
  <c r="N140" i="45"/>
  <c r="AC140" i="45"/>
  <c r="O140" i="45"/>
  <c r="AD140" i="45"/>
  <c r="P140" i="45"/>
  <c r="AF140" i="45"/>
  <c r="R140" i="45"/>
  <c r="AG140" i="45"/>
  <c r="D140" i="45"/>
  <c r="S140" i="45"/>
  <c r="AH140" i="45"/>
  <c r="E140" i="45"/>
  <c r="T140" i="45"/>
  <c r="AJ140" i="45"/>
  <c r="I140" i="45"/>
  <c r="X140" i="45"/>
  <c r="AM140" i="45"/>
  <c r="J140" i="45"/>
  <c r="Y140" i="45"/>
  <c r="K140" i="45"/>
  <c r="AA140" i="45"/>
  <c r="J128" i="45"/>
  <c r="Y128" i="45"/>
  <c r="K128" i="45"/>
  <c r="AA128" i="45"/>
  <c r="L128" i="45"/>
  <c r="AB128" i="45"/>
  <c r="N128" i="45"/>
  <c r="AC128" i="45"/>
  <c r="O128" i="45"/>
  <c r="AD128" i="45"/>
  <c r="P128" i="45"/>
  <c r="AF128" i="45"/>
  <c r="R128" i="45"/>
  <c r="AG128" i="45"/>
  <c r="F128" i="45"/>
  <c r="V128" i="45"/>
  <c r="AK128" i="45"/>
  <c r="H128" i="45"/>
  <c r="W128" i="45"/>
  <c r="AL128" i="45"/>
  <c r="I128" i="45"/>
  <c r="X128" i="45"/>
  <c r="AM128" i="45"/>
  <c r="F116" i="45"/>
  <c r="V116" i="45"/>
  <c r="AK116" i="45"/>
  <c r="H116" i="45"/>
  <c r="W116" i="45"/>
  <c r="AL116" i="45"/>
  <c r="I116" i="45"/>
  <c r="X116" i="45"/>
  <c r="AM116" i="45"/>
  <c r="J116" i="45"/>
  <c r="Y116" i="45"/>
  <c r="K116" i="45"/>
  <c r="AA116" i="45"/>
  <c r="L116" i="45"/>
  <c r="AB116" i="45"/>
  <c r="N116" i="45"/>
  <c r="AC116" i="45"/>
  <c r="R116" i="45"/>
  <c r="AG116" i="45"/>
  <c r="D116" i="45"/>
  <c r="S116" i="45"/>
  <c r="AH116" i="45"/>
  <c r="E116" i="45"/>
  <c r="T116" i="45"/>
  <c r="AJ116" i="45"/>
  <c r="D104" i="45"/>
  <c r="S104" i="45"/>
  <c r="AH104" i="45"/>
  <c r="E104" i="45"/>
  <c r="T104" i="45"/>
  <c r="AJ104" i="45"/>
  <c r="F104" i="45"/>
  <c r="V104" i="45"/>
  <c r="AK104" i="45"/>
  <c r="H104" i="45"/>
  <c r="W104" i="45"/>
  <c r="AL104" i="45"/>
  <c r="I104" i="45"/>
  <c r="X104" i="45"/>
  <c r="AM104" i="45"/>
  <c r="J104" i="45"/>
  <c r="Y104" i="45"/>
  <c r="K104" i="45"/>
  <c r="AA104" i="45"/>
  <c r="O104" i="45"/>
  <c r="AD104" i="45"/>
  <c r="P104" i="45"/>
  <c r="AF104" i="45"/>
  <c r="R104" i="45"/>
  <c r="AG104" i="45"/>
  <c r="L92" i="45"/>
  <c r="AB92" i="45"/>
  <c r="N92" i="45"/>
  <c r="AC92" i="45"/>
  <c r="O92" i="45"/>
  <c r="AD92" i="45"/>
  <c r="P92" i="45"/>
  <c r="AF92" i="45"/>
  <c r="R92" i="45"/>
  <c r="AG92" i="45"/>
  <c r="D92" i="45"/>
  <c r="S92" i="45"/>
  <c r="AH92" i="45"/>
  <c r="E92" i="45"/>
  <c r="T92" i="45"/>
  <c r="AJ92" i="45"/>
  <c r="I92" i="45"/>
  <c r="X92" i="45"/>
  <c r="AM92" i="45"/>
  <c r="J92" i="45"/>
  <c r="Y92" i="45"/>
  <c r="K92" i="45"/>
  <c r="AA92" i="45"/>
  <c r="H80" i="45"/>
  <c r="W80" i="45"/>
  <c r="AL80" i="45"/>
  <c r="I80" i="45"/>
  <c r="X80" i="45"/>
  <c r="AM80" i="45"/>
  <c r="J80" i="45"/>
  <c r="Y80" i="45"/>
  <c r="K80" i="45"/>
  <c r="AA80" i="45"/>
  <c r="L80" i="45"/>
  <c r="AB80" i="45"/>
  <c r="N80" i="45"/>
  <c r="AC80" i="45"/>
  <c r="O80" i="45"/>
  <c r="AD80" i="45"/>
  <c r="D80" i="45"/>
  <c r="S80" i="45"/>
  <c r="AH80" i="45"/>
  <c r="E80" i="45"/>
  <c r="T80" i="45"/>
  <c r="AJ80" i="45"/>
  <c r="F80" i="45"/>
  <c r="V80" i="45"/>
  <c r="AK80" i="45"/>
  <c r="H68" i="45"/>
  <c r="W68" i="45"/>
  <c r="AL68" i="45"/>
  <c r="I68" i="45"/>
  <c r="X68" i="45"/>
  <c r="AM68" i="45"/>
  <c r="J68" i="45"/>
  <c r="Y68" i="45"/>
  <c r="K68" i="45"/>
  <c r="AA68" i="45"/>
  <c r="L68" i="45"/>
  <c r="AB68" i="45"/>
  <c r="N68" i="45"/>
  <c r="AC68" i="45"/>
  <c r="O68" i="45"/>
  <c r="AD68" i="45"/>
  <c r="D68" i="45"/>
  <c r="S68" i="45"/>
  <c r="AH68" i="45"/>
  <c r="E68" i="45"/>
  <c r="T68" i="45"/>
  <c r="AJ68" i="45"/>
  <c r="F68" i="45"/>
  <c r="V68" i="45"/>
  <c r="AK68" i="45"/>
  <c r="P56" i="45"/>
  <c r="AF56" i="45"/>
  <c r="R56" i="45"/>
  <c r="AG56" i="45"/>
  <c r="D56" i="45"/>
  <c r="S56" i="45"/>
  <c r="AH56" i="45"/>
  <c r="E56" i="45"/>
  <c r="T56" i="45"/>
  <c r="AJ56" i="45"/>
  <c r="F56" i="45"/>
  <c r="V56" i="45"/>
  <c r="AK56" i="45"/>
  <c r="H56" i="45"/>
  <c r="W56" i="45"/>
  <c r="AL56" i="45"/>
  <c r="I56" i="45"/>
  <c r="X56" i="45"/>
  <c r="AM56" i="45"/>
  <c r="L56" i="45"/>
  <c r="AB56" i="45"/>
  <c r="N56" i="45"/>
  <c r="AC56" i="45"/>
  <c r="O56" i="45"/>
  <c r="AD56" i="45"/>
  <c r="F44" i="45"/>
  <c r="V44" i="45"/>
  <c r="AK44" i="45"/>
  <c r="H44" i="45"/>
  <c r="W44" i="45"/>
  <c r="AL44" i="45"/>
  <c r="I44" i="45"/>
  <c r="X44" i="45"/>
  <c r="AM44" i="45"/>
  <c r="J44" i="45"/>
  <c r="Y44" i="45"/>
  <c r="K44" i="45"/>
  <c r="AA44" i="45"/>
  <c r="L44" i="45"/>
  <c r="AB44" i="45"/>
  <c r="N44" i="45"/>
  <c r="AC44" i="45"/>
  <c r="R44" i="45"/>
  <c r="AG44" i="45"/>
  <c r="D44" i="45"/>
  <c r="S44" i="45"/>
  <c r="AH44" i="45"/>
  <c r="E44" i="45"/>
  <c r="T44" i="45"/>
  <c r="AJ44" i="45"/>
  <c r="L32" i="45"/>
  <c r="AB32" i="45"/>
  <c r="N32" i="45"/>
  <c r="AC32" i="45"/>
  <c r="O32" i="45"/>
  <c r="AD32" i="45"/>
  <c r="P32" i="45"/>
  <c r="AF32" i="45"/>
  <c r="R32" i="45"/>
  <c r="AG32" i="45"/>
  <c r="D32" i="45"/>
  <c r="S32" i="45"/>
  <c r="AH32" i="45"/>
  <c r="E32" i="45"/>
  <c r="T32" i="45"/>
  <c r="AJ32" i="45"/>
  <c r="I32" i="45"/>
  <c r="X32" i="45"/>
  <c r="AM32" i="45"/>
  <c r="J32" i="45"/>
  <c r="Y32" i="45"/>
  <c r="K32" i="45"/>
  <c r="AA32" i="45"/>
  <c r="Y14" i="24"/>
  <c r="H158" i="49"/>
  <c r="E74" i="49"/>
  <c r="O211" i="45"/>
  <c r="AD211" i="45"/>
  <c r="P211" i="45"/>
  <c r="AF211" i="45"/>
  <c r="R211" i="45"/>
  <c r="AG211" i="45"/>
  <c r="D211" i="45"/>
  <c r="S211" i="45"/>
  <c r="AH211" i="45"/>
  <c r="F211" i="45"/>
  <c r="V211" i="45"/>
  <c r="AK211" i="45"/>
  <c r="J211" i="45"/>
  <c r="Y211" i="45"/>
  <c r="K211" i="45"/>
  <c r="AA211" i="45"/>
  <c r="L211" i="45"/>
  <c r="AB211" i="45"/>
  <c r="K199" i="45"/>
  <c r="AA199" i="45"/>
  <c r="L199" i="45"/>
  <c r="AB199" i="45"/>
  <c r="N199" i="45"/>
  <c r="AC199" i="45"/>
  <c r="O199" i="45"/>
  <c r="AD199" i="45"/>
  <c r="P199" i="45"/>
  <c r="R199" i="45"/>
  <c r="AG199" i="45"/>
  <c r="F199" i="45"/>
  <c r="V199" i="45"/>
  <c r="AK199" i="45"/>
  <c r="H199" i="45"/>
  <c r="W199" i="45"/>
  <c r="AL199" i="45"/>
  <c r="I199" i="45"/>
  <c r="X199" i="45"/>
  <c r="AM199" i="45"/>
  <c r="AJ187" i="45"/>
  <c r="F187" i="45"/>
  <c r="V187" i="45"/>
  <c r="AK187" i="45"/>
  <c r="H187" i="45"/>
  <c r="W187" i="45"/>
  <c r="AL187" i="45"/>
  <c r="I187" i="45"/>
  <c r="X187" i="45"/>
  <c r="AM187" i="45"/>
  <c r="K187" i="45"/>
  <c r="AA187" i="45"/>
  <c r="J187" i="45"/>
  <c r="Y187" i="45"/>
  <c r="L187" i="45"/>
  <c r="AB187" i="45"/>
  <c r="P187" i="45"/>
  <c r="AF187" i="45"/>
  <c r="E187" i="45"/>
  <c r="R187" i="45"/>
  <c r="AG187" i="45"/>
  <c r="T187" i="45"/>
  <c r="D187" i="45"/>
  <c r="S187" i="45"/>
  <c r="AH187" i="45"/>
  <c r="T175" i="45"/>
  <c r="AJ175" i="45"/>
  <c r="F175" i="45"/>
  <c r="V175" i="45"/>
  <c r="AK175" i="45"/>
  <c r="H175" i="45"/>
  <c r="W175" i="45"/>
  <c r="AL175" i="45"/>
  <c r="I175" i="45"/>
  <c r="X175" i="45"/>
  <c r="AM175" i="45"/>
  <c r="J175" i="45"/>
  <c r="Y175" i="45"/>
  <c r="AA175" i="45"/>
  <c r="K175" i="45"/>
  <c r="L175" i="45"/>
  <c r="AB175" i="45"/>
  <c r="P175" i="45"/>
  <c r="AF175" i="45"/>
  <c r="R175" i="45"/>
  <c r="AG175" i="45"/>
  <c r="E175" i="45"/>
  <c r="D175" i="45"/>
  <c r="S175" i="45"/>
  <c r="AH175" i="45"/>
  <c r="K163" i="45"/>
  <c r="I163" i="45"/>
  <c r="AD163" i="45"/>
  <c r="J163" i="45"/>
  <c r="AF163" i="45"/>
  <c r="N163" i="45"/>
  <c r="AG163" i="45"/>
  <c r="O163" i="45"/>
  <c r="AH163" i="45"/>
  <c r="P163" i="45"/>
  <c r="AJ163" i="45"/>
  <c r="R163" i="45"/>
  <c r="AL163" i="45"/>
  <c r="S163" i="45"/>
  <c r="AM163" i="45"/>
  <c r="D163" i="45"/>
  <c r="X163" i="45"/>
  <c r="E163" i="45"/>
  <c r="Y163" i="45"/>
  <c r="H163" i="45"/>
  <c r="AC163" i="45"/>
  <c r="R151" i="45"/>
  <c r="O151" i="45"/>
  <c r="W151" i="45"/>
  <c r="AL151" i="45"/>
  <c r="AC139" i="45"/>
  <c r="N139" i="45"/>
  <c r="K127" i="45"/>
  <c r="AA127" i="45"/>
  <c r="T115" i="45"/>
  <c r="E115" i="45"/>
  <c r="P212" i="45"/>
  <c r="H211" i="45"/>
  <c r="AF199" i="45"/>
  <c r="AC187" i="45"/>
  <c r="AC175" i="45"/>
  <c r="AF116" i="45"/>
  <c r="R80" i="45"/>
  <c r="P68" i="45"/>
  <c r="H32" i="45"/>
  <c r="F32" i="45"/>
  <c r="H219" i="49"/>
  <c r="I219" i="49"/>
  <c r="J219" i="49"/>
  <c r="K219" i="49"/>
  <c r="E219" i="49"/>
  <c r="F219" i="49"/>
  <c r="G219" i="49"/>
  <c r="C207" i="49"/>
  <c r="D207" i="49"/>
  <c r="E207" i="49"/>
  <c r="F207" i="49"/>
  <c r="G207" i="49"/>
  <c r="H207" i="49"/>
  <c r="K207" i="49"/>
  <c r="K195" i="49"/>
  <c r="C195" i="49"/>
  <c r="D195" i="49"/>
  <c r="E195" i="49"/>
  <c r="H195" i="49"/>
  <c r="I195" i="49"/>
  <c r="J195" i="49"/>
  <c r="G183" i="49"/>
  <c r="H183" i="49"/>
  <c r="I183" i="49"/>
  <c r="J183" i="49"/>
  <c r="K183" i="49"/>
  <c r="D183" i="49"/>
  <c r="E183" i="49"/>
  <c r="F183" i="49"/>
  <c r="K171" i="49"/>
  <c r="C171" i="49"/>
  <c r="D171" i="49"/>
  <c r="E171" i="49"/>
  <c r="H171" i="49"/>
  <c r="I171" i="49"/>
  <c r="J171" i="49"/>
  <c r="C159" i="49"/>
  <c r="D159" i="49"/>
  <c r="E159" i="49"/>
  <c r="F159" i="49"/>
  <c r="G159" i="49"/>
  <c r="H159" i="49"/>
  <c r="I159" i="49"/>
  <c r="I147" i="49"/>
  <c r="J147" i="49"/>
  <c r="K147" i="49"/>
  <c r="C147" i="49"/>
  <c r="F147" i="49"/>
  <c r="G147" i="49"/>
  <c r="H147" i="49"/>
  <c r="C135" i="49"/>
  <c r="D135" i="49"/>
  <c r="E135" i="49"/>
  <c r="F135" i="49"/>
  <c r="G135" i="49"/>
  <c r="H135" i="49"/>
  <c r="I135" i="49"/>
  <c r="I123" i="49"/>
  <c r="J123" i="49"/>
  <c r="K123" i="49"/>
  <c r="C123" i="49"/>
  <c r="F123" i="49"/>
  <c r="G123" i="49"/>
  <c r="H123" i="49"/>
  <c r="C111" i="49"/>
  <c r="D111" i="49"/>
  <c r="E111" i="49"/>
  <c r="F111" i="49"/>
  <c r="G111" i="49"/>
  <c r="J111" i="49"/>
  <c r="K111" i="49"/>
  <c r="D99" i="49"/>
  <c r="E99" i="49"/>
  <c r="F99" i="49"/>
  <c r="G99" i="49"/>
  <c r="H99" i="49"/>
  <c r="I99" i="49"/>
  <c r="J99" i="49"/>
  <c r="C99" i="49"/>
  <c r="G87" i="49"/>
  <c r="H87" i="49"/>
  <c r="I87" i="49"/>
  <c r="J87" i="49"/>
  <c r="K87" i="49"/>
  <c r="D87" i="49"/>
  <c r="E87" i="49"/>
  <c r="F87" i="49"/>
  <c r="C75" i="49"/>
  <c r="D75" i="49"/>
  <c r="E75" i="49"/>
  <c r="F75" i="49"/>
  <c r="I75" i="49"/>
  <c r="J75" i="49"/>
  <c r="K75" i="49"/>
  <c r="J63" i="49"/>
  <c r="K63" i="49"/>
  <c r="C63" i="49"/>
  <c r="D63" i="49"/>
  <c r="G63" i="49"/>
  <c r="H63" i="49"/>
  <c r="I63" i="49"/>
  <c r="I51" i="49"/>
  <c r="J51" i="49"/>
  <c r="K51" i="49"/>
  <c r="C51" i="49"/>
  <c r="F51" i="49"/>
  <c r="G51" i="49"/>
  <c r="H51" i="49"/>
  <c r="C39" i="49"/>
  <c r="D39" i="49"/>
  <c r="E39" i="49"/>
  <c r="F39" i="49"/>
  <c r="G39" i="49"/>
  <c r="H39" i="49"/>
  <c r="I39" i="49"/>
  <c r="E27" i="49"/>
  <c r="F27" i="49"/>
  <c r="G27" i="49"/>
  <c r="H27" i="49"/>
  <c r="I27" i="49"/>
  <c r="J27" i="49"/>
  <c r="K27" i="49"/>
  <c r="C27" i="49"/>
  <c r="D27" i="49"/>
  <c r="E218" i="49"/>
  <c r="F218" i="49"/>
  <c r="G218" i="49"/>
  <c r="H218" i="49"/>
  <c r="I218" i="49"/>
  <c r="J218" i="49"/>
  <c r="K218" i="49"/>
  <c r="C218" i="49"/>
  <c r="D218" i="49"/>
  <c r="K206" i="49"/>
  <c r="C206" i="49"/>
  <c r="D206" i="49"/>
  <c r="E206" i="49"/>
  <c r="H206" i="49"/>
  <c r="I206" i="49"/>
  <c r="J206" i="49"/>
  <c r="H194" i="49"/>
  <c r="I194" i="49"/>
  <c r="J194" i="49"/>
  <c r="K194" i="49"/>
  <c r="E194" i="49"/>
  <c r="F194" i="49"/>
  <c r="G194" i="49"/>
  <c r="D182" i="49"/>
  <c r="E182" i="49"/>
  <c r="F182" i="49"/>
  <c r="G182" i="49"/>
  <c r="H182" i="49"/>
  <c r="I182" i="49"/>
  <c r="J182" i="49"/>
  <c r="C182" i="49"/>
  <c r="H170" i="49"/>
  <c r="I170" i="49"/>
  <c r="J170" i="49"/>
  <c r="K170" i="49"/>
  <c r="E170" i="49"/>
  <c r="F170" i="49"/>
  <c r="G170" i="49"/>
  <c r="C158" i="49"/>
  <c r="D158" i="49"/>
  <c r="E158" i="49"/>
  <c r="F158" i="49"/>
  <c r="I158" i="49"/>
  <c r="J158" i="49"/>
  <c r="K158" i="49"/>
  <c r="F146" i="49"/>
  <c r="G146" i="49"/>
  <c r="H146" i="49"/>
  <c r="I146" i="49"/>
  <c r="J146" i="49"/>
  <c r="K146" i="49"/>
  <c r="C146" i="49"/>
  <c r="D146" i="49"/>
  <c r="E146" i="49"/>
  <c r="C134" i="49"/>
  <c r="D134" i="49"/>
  <c r="E134" i="49"/>
  <c r="F134" i="49"/>
  <c r="I134" i="49"/>
  <c r="J134" i="49"/>
  <c r="K134" i="49"/>
  <c r="F122" i="49"/>
  <c r="G122" i="49"/>
  <c r="H122" i="49"/>
  <c r="I122" i="49"/>
  <c r="J122" i="49"/>
  <c r="K122" i="49"/>
  <c r="C122" i="49"/>
  <c r="D122" i="49"/>
  <c r="E122" i="49"/>
  <c r="J110" i="49"/>
  <c r="K110" i="49"/>
  <c r="C110" i="49"/>
  <c r="D110" i="49"/>
  <c r="G110" i="49"/>
  <c r="H110" i="49"/>
  <c r="I110" i="49"/>
  <c r="C98" i="49"/>
  <c r="D98" i="49"/>
  <c r="E98" i="49"/>
  <c r="F98" i="49"/>
  <c r="G98" i="49"/>
  <c r="J98" i="49"/>
  <c r="K98" i="49"/>
  <c r="D86" i="49"/>
  <c r="E86" i="49"/>
  <c r="F86" i="49"/>
  <c r="G86" i="49"/>
  <c r="H86" i="49"/>
  <c r="I86" i="49"/>
  <c r="J86" i="49"/>
  <c r="C86" i="49"/>
  <c r="I74" i="49"/>
  <c r="J74" i="49"/>
  <c r="K74" i="49"/>
  <c r="C74" i="49"/>
  <c r="F74" i="49"/>
  <c r="G74" i="49"/>
  <c r="H74" i="49"/>
  <c r="G62" i="49"/>
  <c r="H62" i="49"/>
  <c r="I62" i="49"/>
  <c r="J62" i="49"/>
  <c r="K62" i="49"/>
  <c r="D62" i="49"/>
  <c r="E62" i="49"/>
  <c r="F62" i="49"/>
  <c r="F50" i="49"/>
  <c r="G50" i="49"/>
  <c r="H50" i="49"/>
  <c r="I50" i="49"/>
  <c r="J50" i="49"/>
  <c r="K50" i="49"/>
  <c r="C50" i="49"/>
  <c r="D50" i="49"/>
  <c r="E50" i="49"/>
  <c r="C38" i="49"/>
  <c r="D38" i="49"/>
  <c r="E38" i="49"/>
  <c r="F38" i="49"/>
  <c r="I38" i="49"/>
  <c r="J38" i="49"/>
  <c r="K38" i="49"/>
  <c r="C26" i="49"/>
  <c r="D26" i="49"/>
  <c r="E26" i="49"/>
  <c r="F26" i="49"/>
  <c r="G26" i="49"/>
  <c r="H26" i="49"/>
  <c r="K26" i="49"/>
  <c r="AA56" i="45"/>
  <c r="C194" i="49"/>
  <c r="J135" i="49"/>
  <c r="J39" i="49"/>
  <c r="I26" i="49"/>
  <c r="Y56" i="45"/>
  <c r="H134" i="49"/>
  <c r="F63" i="49"/>
  <c r="H38" i="49"/>
  <c r="E199" i="45"/>
  <c r="AM188" i="45"/>
  <c r="AM176" i="45"/>
  <c r="S164" i="45"/>
  <c r="AH128" i="45"/>
  <c r="H92" i="45"/>
  <c r="K56" i="45"/>
  <c r="AF44" i="45"/>
  <c r="J207" i="49"/>
  <c r="G134" i="49"/>
  <c r="E63" i="49"/>
  <c r="G38" i="49"/>
  <c r="AL176" i="45"/>
  <c r="E164" i="45"/>
  <c r="AH152" i="45"/>
  <c r="AL140" i="45"/>
  <c r="T128" i="45"/>
  <c r="F92" i="45"/>
  <c r="J56" i="45"/>
  <c r="AD44" i="45"/>
  <c r="I207" i="49"/>
  <c r="C183" i="49"/>
  <c r="G171" i="49"/>
  <c r="E123" i="49"/>
  <c r="I111" i="49"/>
  <c r="C62" i="49"/>
  <c r="X211" i="45"/>
  <c r="X176" i="45"/>
  <c r="D164" i="45"/>
  <c r="AG152" i="45"/>
  <c r="AK140" i="45"/>
  <c r="S128" i="45"/>
  <c r="P44" i="45"/>
  <c r="G206" i="49"/>
  <c r="K182" i="49"/>
  <c r="F171" i="49"/>
  <c r="D123" i="49"/>
  <c r="H111" i="49"/>
  <c r="K99" i="49"/>
  <c r="C87" i="49"/>
  <c r="AC104" i="45"/>
  <c r="O44" i="45"/>
  <c r="AL32" i="45"/>
  <c r="F206" i="49"/>
  <c r="D170" i="49"/>
  <c r="F110" i="49"/>
  <c r="I98" i="49"/>
  <c r="K86" i="49"/>
  <c r="H75" i="49"/>
  <c r="AK32" i="45"/>
  <c r="Y26" i="24"/>
  <c r="C170" i="49"/>
  <c r="E110" i="49"/>
  <c r="H98" i="49"/>
  <c r="G75" i="49"/>
  <c r="AH215" i="45"/>
  <c r="S215" i="45"/>
  <c r="D215" i="45"/>
  <c r="AG203" i="45"/>
  <c r="R203" i="45"/>
  <c r="AF191" i="45"/>
  <c r="P191" i="45"/>
  <c r="AH179" i="45"/>
  <c r="S179" i="45"/>
  <c r="D179" i="45"/>
  <c r="AG167" i="45"/>
  <c r="R167" i="45"/>
  <c r="AH155" i="45"/>
  <c r="S155" i="45"/>
  <c r="D155" i="45"/>
  <c r="AA143" i="45"/>
  <c r="K143" i="45"/>
  <c r="AB131" i="45"/>
  <c r="L131" i="45"/>
  <c r="AB119" i="45"/>
  <c r="L119" i="45"/>
  <c r="AC107" i="45"/>
  <c r="N107" i="45"/>
  <c r="AA95" i="45"/>
  <c r="K95" i="45"/>
  <c r="Y83" i="45"/>
  <c r="J83" i="45"/>
  <c r="AL71" i="45"/>
  <c r="W71" i="45"/>
  <c r="H71" i="45"/>
  <c r="R59" i="45"/>
  <c r="J47" i="45"/>
  <c r="X35" i="45"/>
  <c r="AG215" i="45"/>
  <c r="AF203" i="45"/>
  <c r="P203" i="45"/>
  <c r="AD191" i="45"/>
  <c r="O191" i="45"/>
  <c r="AG179" i="45"/>
  <c r="R179" i="45"/>
  <c r="AF167" i="45"/>
  <c r="P167" i="45"/>
  <c r="AG155" i="45"/>
  <c r="R155" i="45"/>
  <c r="Y143" i="45"/>
  <c r="J143" i="45"/>
  <c r="AA131" i="45"/>
  <c r="K131" i="45"/>
  <c r="AA119" i="45"/>
  <c r="K119" i="45"/>
  <c r="AB107" i="45"/>
  <c r="L107" i="45"/>
  <c r="Y95" i="45"/>
  <c r="J95" i="45"/>
  <c r="AM83" i="45"/>
  <c r="X83" i="45"/>
  <c r="I83" i="45"/>
  <c r="AK71" i="45"/>
  <c r="V71" i="45"/>
  <c r="F71" i="45"/>
  <c r="P59" i="45"/>
  <c r="AM47" i="45"/>
  <c r="I47" i="45"/>
  <c r="T35" i="45"/>
  <c r="AF215" i="45"/>
  <c r="P215" i="45"/>
  <c r="AD203" i="45"/>
  <c r="O203" i="45"/>
  <c r="AC191" i="45"/>
  <c r="N191" i="45"/>
  <c r="AF179" i="45"/>
  <c r="P179" i="45"/>
  <c r="AD167" i="45"/>
  <c r="O167" i="45"/>
  <c r="AF155" i="45"/>
  <c r="P155" i="45"/>
  <c r="AM143" i="45"/>
  <c r="X143" i="45"/>
  <c r="I143" i="45"/>
  <c r="Y131" i="45"/>
  <c r="J131" i="45"/>
  <c r="Y119" i="45"/>
  <c r="J119" i="45"/>
  <c r="AA107" i="45"/>
  <c r="K107" i="45"/>
  <c r="AM95" i="45"/>
  <c r="X95" i="45"/>
  <c r="I95" i="45"/>
  <c r="AL83" i="45"/>
  <c r="W83" i="45"/>
  <c r="H83" i="45"/>
  <c r="AJ71" i="45"/>
  <c r="T71" i="45"/>
  <c r="E71" i="45"/>
  <c r="AM59" i="45"/>
  <c r="O59" i="45"/>
  <c r="AH47" i="45"/>
  <c r="D47" i="45"/>
  <c r="S35" i="45"/>
  <c r="R215" i="45"/>
  <c r="AD215" i="45"/>
  <c r="O215" i="45"/>
  <c r="AC203" i="45"/>
  <c r="N203" i="45"/>
  <c r="AB191" i="45"/>
  <c r="L191" i="45"/>
  <c r="AD179" i="45"/>
  <c r="O179" i="45"/>
  <c r="AC167" i="45"/>
  <c r="N167" i="45"/>
  <c r="AD155" i="45"/>
  <c r="O155" i="45"/>
  <c r="AL143" i="45"/>
  <c r="W143" i="45"/>
  <c r="H143" i="45"/>
  <c r="AM131" i="45"/>
  <c r="X131" i="45"/>
  <c r="I131" i="45"/>
  <c r="AM119" i="45"/>
  <c r="X119" i="45"/>
  <c r="I119" i="45"/>
  <c r="Y107" i="45"/>
  <c r="J107" i="45"/>
  <c r="AL95" i="45"/>
  <c r="W95" i="45"/>
  <c r="H95" i="45"/>
  <c r="AK83" i="45"/>
  <c r="V83" i="45"/>
  <c r="F83" i="45"/>
  <c r="AH71" i="45"/>
  <c r="S71" i="45"/>
  <c r="D71" i="45"/>
  <c r="AL59" i="45"/>
  <c r="L59" i="45"/>
  <c r="AG47" i="45"/>
  <c r="R35" i="45"/>
  <c r="AC215" i="45"/>
  <c r="N215" i="45"/>
  <c r="AB203" i="45"/>
  <c r="L203" i="45"/>
  <c r="AA191" i="45"/>
  <c r="K191" i="45"/>
  <c r="AC179" i="45"/>
  <c r="N179" i="45"/>
  <c r="AB167" i="45"/>
  <c r="L167" i="45"/>
  <c r="AC155" i="45"/>
  <c r="N155" i="45"/>
  <c r="AK143" i="45"/>
  <c r="V143" i="45"/>
  <c r="F143" i="45"/>
  <c r="AL131" i="45"/>
  <c r="W131" i="45"/>
  <c r="H131" i="45"/>
  <c r="AL119" i="45"/>
  <c r="W119" i="45"/>
  <c r="H119" i="45"/>
  <c r="AM107" i="45"/>
  <c r="X107" i="45"/>
  <c r="I107" i="45"/>
  <c r="AK95" i="45"/>
  <c r="V95" i="45"/>
  <c r="F95" i="45"/>
  <c r="AJ83" i="45"/>
  <c r="T83" i="45"/>
  <c r="E83" i="45"/>
  <c r="AG71" i="45"/>
  <c r="R71" i="45"/>
  <c r="AK59" i="45"/>
  <c r="I59" i="45"/>
  <c r="AD47" i="45"/>
  <c r="L35" i="45"/>
  <c r="K203" i="45"/>
  <c r="Y191" i="45"/>
  <c r="J191" i="45"/>
  <c r="AB179" i="45"/>
  <c r="L179" i="45"/>
  <c r="AA167" i="45"/>
  <c r="K167" i="45"/>
  <c r="AB155" i="45"/>
  <c r="L155" i="45"/>
  <c r="AJ143" i="45"/>
  <c r="T143" i="45"/>
  <c r="E143" i="45"/>
  <c r="AK131" i="45"/>
  <c r="V131" i="45"/>
  <c r="F131" i="45"/>
  <c r="AK119" i="45"/>
  <c r="V119" i="45"/>
  <c r="F119" i="45"/>
  <c r="AL107" i="45"/>
  <c r="W107" i="45"/>
  <c r="H107" i="45"/>
  <c r="AJ95" i="45"/>
  <c r="T95" i="45"/>
  <c r="E95" i="45"/>
  <c r="AH83" i="45"/>
  <c r="S83" i="45"/>
  <c r="D83" i="45"/>
  <c r="AF71" i="45"/>
  <c r="P71" i="45"/>
  <c r="AG59" i="45"/>
  <c r="H59" i="45"/>
  <c r="AA47" i="45"/>
  <c r="K35" i="45"/>
  <c r="AB215" i="45"/>
  <c r="L215" i="45"/>
  <c r="AA203" i="45"/>
  <c r="AA215" i="45"/>
  <c r="K215" i="45"/>
  <c r="Y203" i="45"/>
  <c r="J203" i="45"/>
  <c r="AM191" i="45"/>
  <c r="X191" i="45"/>
  <c r="I191" i="45"/>
  <c r="AA179" i="45"/>
  <c r="K179" i="45"/>
  <c r="Y167" i="45"/>
  <c r="J167" i="45"/>
  <c r="AA155" i="45"/>
  <c r="K155" i="45"/>
  <c r="AH143" i="45"/>
  <c r="S143" i="45"/>
  <c r="D143" i="45"/>
  <c r="AJ131" i="45"/>
  <c r="T131" i="45"/>
  <c r="E131" i="45"/>
  <c r="AJ119" i="45"/>
  <c r="T119" i="45"/>
  <c r="E119" i="45"/>
  <c r="AK107" i="45"/>
  <c r="V107" i="45"/>
  <c r="F107" i="45"/>
  <c r="AH95" i="45"/>
  <c r="S95" i="45"/>
  <c r="D95" i="45"/>
  <c r="AG83" i="45"/>
  <c r="R83" i="45"/>
  <c r="AD71" i="45"/>
  <c r="O71" i="45"/>
  <c r="AF59" i="45"/>
  <c r="F59" i="45"/>
  <c r="Y47" i="45"/>
  <c r="AM35" i="45"/>
  <c r="I35" i="45"/>
  <c r="Y215" i="45"/>
  <c r="J215" i="45"/>
  <c r="AM203" i="45"/>
  <c r="X203" i="45"/>
  <c r="I203" i="45"/>
  <c r="AL191" i="45"/>
  <c r="W191" i="45"/>
  <c r="H191" i="45"/>
  <c r="Y179" i="45"/>
  <c r="J179" i="45"/>
  <c r="AM167" i="45"/>
  <c r="X167" i="45"/>
  <c r="I167" i="45"/>
  <c r="Y155" i="45"/>
  <c r="J155" i="45"/>
  <c r="AG143" i="45"/>
  <c r="R143" i="45"/>
  <c r="AH131" i="45"/>
  <c r="S131" i="45"/>
  <c r="D131" i="45"/>
  <c r="AH119" i="45"/>
  <c r="S119" i="45"/>
  <c r="D119" i="45"/>
  <c r="AJ107" i="45"/>
  <c r="T107" i="45"/>
  <c r="E107" i="45"/>
  <c r="AG95" i="45"/>
  <c r="R95" i="45"/>
  <c r="AF83" i="45"/>
  <c r="P83" i="45"/>
  <c r="AC71" i="45"/>
  <c r="N71" i="45"/>
  <c r="AD59" i="45"/>
  <c r="X47" i="45"/>
  <c r="AJ35" i="45"/>
  <c r="E35" i="45"/>
  <c r="AM215" i="45"/>
  <c r="AM179" i="45"/>
  <c r="X179" i="45"/>
  <c r="I179" i="45"/>
  <c r="AL167" i="45"/>
  <c r="W167" i="45"/>
  <c r="H167" i="45"/>
  <c r="AM155" i="45"/>
  <c r="X155" i="45"/>
  <c r="I155" i="45"/>
  <c r="AF143" i="45"/>
  <c r="P143" i="45"/>
  <c r="AG131" i="45"/>
  <c r="R131" i="45"/>
  <c r="AG119" i="45"/>
  <c r="R119" i="45"/>
  <c r="AH107" i="45"/>
  <c r="S107" i="45"/>
  <c r="D107" i="45"/>
  <c r="AF95" i="45"/>
  <c r="P95" i="45"/>
  <c r="AD83" i="45"/>
  <c r="O83" i="45"/>
  <c r="AB71" i="45"/>
  <c r="L71" i="45"/>
  <c r="AB59" i="45"/>
  <c r="S47" i="45"/>
  <c r="AH35" i="45"/>
  <c r="D35" i="45"/>
  <c r="X215" i="45"/>
  <c r="I215" i="45"/>
  <c r="W203" i="45"/>
  <c r="AK191" i="45"/>
  <c r="V191" i="45"/>
  <c r="F191" i="45"/>
  <c r="AL215" i="45"/>
  <c r="W215" i="45"/>
  <c r="H215" i="45"/>
  <c r="AK203" i="45"/>
  <c r="V203" i="45"/>
  <c r="F203" i="45"/>
  <c r="AJ191" i="45"/>
  <c r="T191" i="45"/>
  <c r="E191" i="45"/>
  <c r="AL179" i="45"/>
  <c r="W179" i="45"/>
  <c r="H179" i="45"/>
  <c r="AK167" i="45"/>
  <c r="V167" i="45"/>
  <c r="F167" i="45"/>
  <c r="AL155" i="45"/>
  <c r="W155" i="45"/>
  <c r="H155" i="45"/>
  <c r="AD143" i="45"/>
  <c r="O143" i="45"/>
  <c r="AF131" i="45"/>
  <c r="P131" i="45"/>
  <c r="AF119" i="45"/>
  <c r="P119" i="45"/>
  <c r="AG107" i="45"/>
  <c r="R107" i="45"/>
  <c r="AD95" i="45"/>
  <c r="O95" i="45"/>
  <c r="AC83" i="45"/>
  <c r="N83" i="45"/>
  <c r="AA71" i="45"/>
  <c r="K71" i="45"/>
  <c r="X59" i="45"/>
  <c r="R47" i="45"/>
  <c r="AG35" i="45"/>
  <c r="AL203" i="45"/>
  <c r="H203" i="45"/>
  <c r="AK215" i="45"/>
  <c r="V215" i="45"/>
  <c r="AJ203" i="45"/>
  <c r="T203" i="45"/>
  <c r="AH191" i="45"/>
  <c r="S191" i="45"/>
  <c r="AK179" i="45"/>
  <c r="V179" i="45"/>
  <c r="AJ167" i="45"/>
  <c r="T167" i="45"/>
  <c r="AK155" i="45"/>
  <c r="V155" i="45"/>
  <c r="AC143" i="45"/>
  <c r="AD131" i="45"/>
  <c r="AD119" i="45"/>
  <c r="AF107" i="45"/>
  <c r="AC95" i="45"/>
  <c r="AB83" i="45"/>
  <c r="Y71" i="45"/>
  <c r="W59" i="45"/>
  <c r="O47" i="45"/>
  <c r="AB35" i="45"/>
  <c r="W110" i="45"/>
  <c r="AA98" i="45"/>
  <c r="AF86" i="45"/>
  <c r="AJ74" i="45"/>
  <c r="F206" i="45"/>
  <c r="AC194" i="45"/>
  <c r="H182" i="45"/>
  <c r="AD170" i="45"/>
  <c r="T74" i="45"/>
  <c r="Y194" i="45"/>
  <c r="AA170" i="45"/>
  <c r="AB38" i="45"/>
  <c r="V194" i="45"/>
  <c r="Y170" i="45"/>
  <c r="AH146" i="45"/>
  <c r="F218" i="45"/>
  <c r="V218" i="45"/>
  <c r="AK218" i="45"/>
  <c r="H218" i="45"/>
  <c r="W218" i="45"/>
  <c r="AL218" i="45"/>
  <c r="I218" i="45"/>
  <c r="X218" i="45"/>
  <c r="AM218" i="45"/>
  <c r="N218" i="45"/>
  <c r="AC218" i="45"/>
  <c r="O218" i="45"/>
  <c r="AD218" i="45"/>
  <c r="R218" i="45"/>
  <c r="AG218" i="45"/>
  <c r="D218" i="45"/>
  <c r="S218" i="45"/>
  <c r="AH218" i="45"/>
  <c r="O206" i="45"/>
  <c r="AD206" i="45"/>
  <c r="P206" i="45"/>
  <c r="AF206" i="45"/>
  <c r="R206" i="45"/>
  <c r="AG206" i="45"/>
  <c r="H206" i="45"/>
  <c r="W206" i="45"/>
  <c r="AL206" i="45"/>
  <c r="I206" i="45"/>
  <c r="X206" i="45"/>
  <c r="AM206" i="45"/>
  <c r="K206" i="45"/>
  <c r="AA206" i="45"/>
  <c r="L206" i="45"/>
  <c r="AB206" i="45"/>
  <c r="O194" i="45"/>
  <c r="AD194" i="45"/>
  <c r="S194" i="45"/>
  <c r="P194" i="45"/>
  <c r="AF194" i="45"/>
  <c r="D194" i="45"/>
  <c r="R194" i="45"/>
  <c r="AG194" i="45"/>
  <c r="AH194" i="45"/>
  <c r="H194" i="45"/>
  <c r="W194" i="45"/>
  <c r="AL194" i="45"/>
  <c r="I194" i="45"/>
  <c r="X194" i="45"/>
  <c r="AM194" i="45"/>
  <c r="K194" i="45"/>
  <c r="AA194" i="45"/>
  <c r="L194" i="45"/>
  <c r="AB194" i="45"/>
  <c r="P182" i="45"/>
  <c r="AF182" i="45"/>
  <c r="R182" i="45"/>
  <c r="AG182" i="45"/>
  <c r="E182" i="45"/>
  <c r="AJ182" i="45"/>
  <c r="D182" i="45"/>
  <c r="S182" i="45"/>
  <c r="AH182" i="45"/>
  <c r="T182" i="45"/>
  <c r="I182" i="45"/>
  <c r="X182" i="45"/>
  <c r="AM182" i="45"/>
  <c r="J182" i="45"/>
  <c r="Y182" i="45"/>
  <c r="L182" i="45"/>
  <c r="AB182" i="45"/>
  <c r="N182" i="45"/>
  <c r="AC182" i="45"/>
  <c r="E170" i="45"/>
  <c r="T170" i="45"/>
  <c r="AJ170" i="45"/>
  <c r="F170" i="45"/>
  <c r="V170" i="45"/>
  <c r="AK170" i="45"/>
  <c r="X170" i="45"/>
  <c r="H170" i="45"/>
  <c r="W170" i="45"/>
  <c r="AL170" i="45"/>
  <c r="AM170" i="45"/>
  <c r="I170" i="45"/>
  <c r="L170" i="45"/>
  <c r="AB170" i="45"/>
  <c r="N170" i="45"/>
  <c r="AC170" i="45"/>
  <c r="P170" i="45"/>
  <c r="AF170" i="45"/>
  <c r="D170" i="45"/>
  <c r="AH170" i="45"/>
  <c r="R170" i="45"/>
  <c r="AG170" i="45"/>
  <c r="S170" i="45"/>
  <c r="K158" i="45"/>
  <c r="AA158" i="45"/>
  <c r="AD158" i="45"/>
  <c r="L158" i="45"/>
  <c r="AB158" i="45"/>
  <c r="O158" i="45"/>
  <c r="N158" i="45"/>
  <c r="AC158" i="45"/>
  <c r="P158" i="45"/>
  <c r="AF158" i="45"/>
  <c r="R158" i="45"/>
  <c r="AG158" i="45"/>
  <c r="D158" i="45"/>
  <c r="S158" i="45"/>
  <c r="AH158" i="45"/>
  <c r="E158" i="45"/>
  <c r="T158" i="45"/>
  <c r="AJ158" i="45"/>
  <c r="H158" i="45"/>
  <c r="W158" i="45"/>
  <c r="AL158" i="45"/>
  <c r="Y158" i="45"/>
  <c r="I158" i="45"/>
  <c r="X158" i="45"/>
  <c r="AM158" i="45"/>
  <c r="J158" i="45"/>
  <c r="I146" i="45"/>
  <c r="X146" i="45"/>
  <c r="AM146" i="45"/>
  <c r="J146" i="45"/>
  <c r="Y146" i="45"/>
  <c r="L146" i="45"/>
  <c r="AB146" i="45"/>
  <c r="K146" i="45"/>
  <c r="AA146" i="45"/>
  <c r="N146" i="45"/>
  <c r="AC146" i="45"/>
  <c r="O146" i="45"/>
  <c r="AD146" i="45"/>
  <c r="P146" i="45"/>
  <c r="AF146" i="45"/>
  <c r="R146" i="45"/>
  <c r="AG146" i="45"/>
  <c r="E146" i="45"/>
  <c r="T146" i="45"/>
  <c r="AJ146" i="45"/>
  <c r="H146" i="45"/>
  <c r="W146" i="45"/>
  <c r="AL146" i="45"/>
  <c r="F146" i="45"/>
  <c r="V146" i="45"/>
  <c r="AK146" i="45"/>
  <c r="O134" i="45"/>
  <c r="AD134" i="45"/>
  <c r="P134" i="45"/>
  <c r="AF134" i="45"/>
  <c r="E134" i="45"/>
  <c r="AJ134" i="45"/>
  <c r="R134" i="45"/>
  <c r="AG134" i="45"/>
  <c r="D134" i="45"/>
  <c r="S134" i="45"/>
  <c r="AH134" i="45"/>
  <c r="T134" i="45"/>
  <c r="F134" i="45"/>
  <c r="V134" i="45"/>
  <c r="AK134" i="45"/>
  <c r="H134" i="45"/>
  <c r="W134" i="45"/>
  <c r="AL134" i="45"/>
  <c r="I134" i="45"/>
  <c r="X134" i="45"/>
  <c r="AM134" i="45"/>
  <c r="J134" i="45"/>
  <c r="Y134" i="45"/>
  <c r="L134" i="45"/>
  <c r="AB134" i="45"/>
  <c r="N134" i="45"/>
  <c r="AC134" i="45"/>
  <c r="E122" i="45"/>
  <c r="T122" i="45"/>
  <c r="AJ122" i="45"/>
  <c r="F122" i="45"/>
  <c r="V122" i="45"/>
  <c r="AK122" i="45"/>
  <c r="H122" i="45"/>
  <c r="W122" i="45"/>
  <c r="AL122" i="45"/>
  <c r="I122" i="45"/>
  <c r="X122" i="45"/>
  <c r="AM122" i="45"/>
  <c r="J122" i="45"/>
  <c r="Y122" i="45"/>
  <c r="K122" i="45"/>
  <c r="AA122" i="45"/>
  <c r="L122" i="45"/>
  <c r="AB122" i="45"/>
  <c r="N122" i="45"/>
  <c r="AC122" i="45"/>
  <c r="O122" i="45"/>
  <c r="AD122" i="45"/>
  <c r="R122" i="45"/>
  <c r="AG122" i="45"/>
  <c r="D122" i="45"/>
  <c r="S122" i="45"/>
  <c r="AH122" i="45"/>
  <c r="K110" i="45"/>
  <c r="AA110" i="45"/>
  <c r="L110" i="45"/>
  <c r="AB110" i="45"/>
  <c r="N110" i="45"/>
  <c r="AC110" i="45"/>
  <c r="O110" i="45"/>
  <c r="AD110" i="45"/>
  <c r="P110" i="45"/>
  <c r="AF110" i="45"/>
  <c r="R110" i="45"/>
  <c r="AG110" i="45"/>
  <c r="D110" i="45"/>
  <c r="S110" i="45"/>
  <c r="AH110" i="45"/>
  <c r="E110" i="45"/>
  <c r="T110" i="45"/>
  <c r="AJ110" i="45"/>
  <c r="F110" i="45"/>
  <c r="V110" i="45"/>
  <c r="AK110" i="45"/>
  <c r="I110" i="45"/>
  <c r="X110" i="45"/>
  <c r="AM110" i="45"/>
  <c r="J110" i="45"/>
  <c r="Y110" i="45"/>
  <c r="O98" i="45"/>
  <c r="AD98" i="45"/>
  <c r="P98" i="45"/>
  <c r="AF98" i="45"/>
  <c r="R98" i="45"/>
  <c r="AG98" i="45"/>
  <c r="D98" i="45"/>
  <c r="S98" i="45"/>
  <c r="AH98" i="45"/>
  <c r="E98" i="45"/>
  <c r="T98" i="45"/>
  <c r="AJ98" i="45"/>
  <c r="F98" i="45"/>
  <c r="V98" i="45"/>
  <c r="AK98" i="45"/>
  <c r="H98" i="45"/>
  <c r="W98" i="45"/>
  <c r="AL98" i="45"/>
  <c r="I98" i="45"/>
  <c r="X98" i="45"/>
  <c r="AM98" i="45"/>
  <c r="J98" i="45"/>
  <c r="Y98" i="45"/>
  <c r="L98" i="45"/>
  <c r="AB98" i="45"/>
  <c r="N98" i="45"/>
  <c r="AC98" i="45"/>
  <c r="E86" i="45"/>
  <c r="T86" i="45"/>
  <c r="AJ86" i="45"/>
  <c r="F86" i="45"/>
  <c r="V86" i="45"/>
  <c r="AK86" i="45"/>
  <c r="H86" i="45"/>
  <c r="W86" i="45"/>
  <c r="AL86" i="45"/>
  <c r="I86" i="45"/>
  <c r="X86" i="45"/>
  <c r="AM86" i="45"/>
  <c r="J86" i="45"/>
  <c r="Y86" i="45"/>
  <c r="K86" i="45"/>
  <c r="AA86" i="45"/>
  <c r="L86" i="45"/>
  <c r="AB86" i="45"/>
  <c r="N86" i="45"/>
  <c r="AC86" i="45"/>
  <c r="O86" i="45"/>
  <c r="AD86" i="45"/>
  <c r="R86" i="45"/>
  <c r="AG86" i="45"/>
  <c r="D86" i="45"/>
  <c r="S86" i="45"/>
  <c r="AH86" i="45"/>
  <c r="I74" i="45"/>
  <c r="X74" i="45"/>
  <c r="AM74" i="45"/>
  <c r="J74" i="45"/>
  <c r="Y74" i="45"/>
  <c r="K74" i="45"/>
  <c r="AA74" i="45"/>
  <c r="L74" i="45"/>
  <c r="AB74" i="45"/>
  <c r="N74" i="45"/>
  <c r="AC74" i="45"/>
  <c r="O74" i="45"/>
  <c r="AD74" i="45"/>
  <c r="P74" i="45"/>
  <c r="AF74" i="45"/>
  <c r="R74" i="45"/>
  <c r="AG74" i="45"/>
  <c r="D74" i="45"/>
  <c r="S74" i="45"/>
  <c r="AH74" i="45"/>
  <c r="F74" i="45"/>
  <c r="V74" i="45"/>
  <c r="AK74" i="45"/>
  <c r="H74" i="45"/>
  <c r="W74" i="45"/>
  <c r="AL74" i="45"/>
  <c r="L62" i="45"/>
  <c r="AB62" i="45"/>
  <c r="N62" i="45"/>
  <c r="AC62" i="45"/>
  <c r="O62" i="45"/>
  <c r="AD62" i="45"/>
  <c r="P62" i="45"/>
  <c r="AF62" i="45"/>
  <c r="R62" i="45"/>
  <c r="AG62" i="45"/>
  <c r="D62" i="45"/>
  <c r="S62" i="45"/>
  <c r="AH62" i="45"/>
  <c r="E62" i="45"/>
  <c r="T62" i="45"/>
  <c r="AJ62" i="45"/>
  <c r="F62" i="45"/>
  <c r="V62" i="45"/>
  <c r="AK62" i="45"/>
  <c r="H62" i="45"/>
  <c r="W62" i="45"/>
  <c r="AL62" i="45"/>
  <c r="J62" i="45"/>
  <c r="Y62" i="45"/>
  <c r="K62" i="45"/>
  <c r="AA62" i="45"/>
  <c r="F50" i="45"/>
  <c r="P50" i="45"/>
  <c r="AG50" i="45"/>
  <c r="R50" i="45"/>
  <c r="AH50" i="45"/>
  <c r="S50" i="45"/>
  <c r="AJ50" i="45"/>
  <c r="D50" i="45"/>
  <c r="T50" i="45"/>
  <c r="AK50" i="45"/>
  <c r="E50" i="45"/>
  <c r="W50" i="45"/>
  <c r="AL50" i="45"/>
  <c r="H50" i="45"/>
  <c r="X50" i="45"/>
  <c r="AM50" i="45"/>
  <c r="I50" i="45"/>
  <c r="Y50" i="45"/>
  <c r="J50" i="45"/>
  <c r="AA50" i="45"/>
  <c r="K50" i="45"/>
  <c r="AB50" i="45"/>
  <c r="N50" i="45"/>
  <c r="AD50" i="45"/>
  <c r="O50" i="45"/>
  <c r="AF50" i="45"/>
  <c r="J38" i="45"/>
  <c r="L38" i="45"/>
  <c r="AG38" i="45"/>
  <c r="O38" i="45"/>
  <c r="AH38" i="45"/>
  <c r="P38" i="45"/>
  <c r="AL38" i="45"/>
  <c r="R38" i="45"/>
  <c r="AM38" i="45"/>
  <c r="S38" i="45"/>
  <c r="W38" i="45"/>
  <c r="X38" i="45"/>
  <c r="Y38" i="45"/>
  <c r="F38" i="45"/>
  <c r="AA38" i="45"/>
  <c r="I38" i="45"/>
  <c r="AD38" i="45"/>
  <c r="K38" i="45"/>
  <c r="AF38" i="45"/>
  <c r="AC206" i="45"/>
  <c r="J194" i="45"/>
  <c r="AK182" i="45"/>
  <c r="J170" i="45"/>
  <c r="X62" i="45"/>
  <c r="T218" i="45"/>
  <c r="Y206" i="45"/>
  <c r="F194" i="45"/>
  <c r="AD182" i="45"/>
  <c r="AK158" i="45"/>
  <c r="AA134" i="45"/>
  <c r="I62" i="45"/>
  <c r="AC50" i="45"/>
  <c r="K220" i="49"/>
  <c r="H196" i="49"/>
  <c r="D160" i="49"/>
  <c r="G148" i="49"/>
  <c r="J136" i="49"/>
  <c r="C112" i="49"/>
  <c r="C100" i="49"/>
  <c r="D88" i="49"/>
  <c r="F76" i="49"/>
  <c r="J52" i="49"/>
  <c r="K28" i="49"/>
  <c r="AC59" i="45"/>
  <c r="N59" i="45"/>
  <c r="AA57" i="45"/>
  <c r="K57" i="45"/>
  <c r="AF47" i="45"/>
  <c r="P47" i="45"/>
  <c r="AL46" i="45"/>
  <c r="W46" i="45"/>
  <c r="H46" i="45"/>
  <c r="AC45" i="45"/>
  <c r="N45" i="45"/>
  <c r="Y35" i="45"/>
  <c r="J35" i="45"/>
  <c r="S34" i="45"/>
  <c r="AF33" i="45"/>
  <c r="P33" i="45"/>
  <c r="Y15" i="24"/>
  <c r="J220" i="49"/>
  <c r="G196" i="49"/>
  <c r="C160" i="49"/>
  <c r="F148" i="49"/>
  <c r="I136" i="49"/>
  <c r="C88" i="49"/>
  <c r="E76" i="49"/>
  <c r="I52" i="49"/>
  <c r="K40" i="49"/>
  <c r="J28" i="49"/>
  <c r="AJ69" i="45"/>
  <c r="T69" i="45"/>
  <c r="E69" i="45"/>
  <c r="AA59" i="45"/>
  <c r="K59" i="45"/>
  <c r="AM57" i="45"/>
  <c r="X57" i="45"/>
  <c r="I57" i="45"/>
  <c r="AC47" i="45"/>
  <c r="N47" i="45"/>
  <c r="AJ46" i="45"/>
  <c r="T46" i="45"/>
  <c r="E46" i="45"/>
  <c r="AA45" i="45"/>
  <c r="K45" i="45"/>
  <c r="AL35" i="45"/>
  <c r="W35" i="45"/>
  <c r="H35" i="45"/>
  <c r="K34" i="45"/>
  <c r="AC33" i="45"/>
  <c r="N33" i="45"/>
  <c r="Y16" i="24"/>
  <c r="H220" i="49"/>
  <c r="K208" i="49"/>
  <c r="E196" i="49"/>
  <c r="J184" i="49"/>
  <c r="K172" i="49"/>
  <c r="D148" i="49"/>
  <c r="G136" i="49"/>
  <c r="J124" i="49"/>
  <c r="C76" i="49"/>
  <c r="K64" i="49"/>
  <c r="G52" i="49"/>
  <c r="I40" i="49"/>
  <c r="H28" i="49"/>
  <c r="AH69" i="45"/>
  <c r="S69" i="45"/>
  <c r="D69" i="45"/>
  <c r="Y59" i="45"/>
  <c r="J59" i="45"/>
  <c r="AL57" i="45"/>
  <c r="W57" i="45"/>
  <c r="H57" i="45"/>
  <c r="AB47" i="45"/>
  <c r="L47" i="45"/>
  <c r="AH46" i="45"/>
  <c r="S46" i="45"/>
  <c r="D46" i="45"/>
  <c r="Y45" i="45"/>
  <c r="J45" i="45"/>
  <c r="AK35" i="45"/>
  <c r="Y29" i="24"/>
  <c r="V35" i="45"/>
  <c r="F35" i="45"/>
  <c r="J34" i="45"/>
  <c r="AB33" i="45"/>
  <c r="L33" i="45"/>
  <c r="G220" i="49"/>
  <c r="J208" i="49"/>
  <c r="D196" i="49"/>
  <c r="I184" i="49"/>
  <c r="J172" i="49"/>
  <c r="C148" i="49"/>
  <c r="F136" i="49"/>
  <c r="I124" i="49"/>
  <c r="K112" i="49"/>
  <c r="K100" i="49"/>
  <c r="J64" i="49"/>
  <c r="F52" i="49"/>
  <c r="H40" i="49"/>
  <c r="G28" i="49"/>
  <c r="F220" i="49"/>
  <c r="I208" i="49"/>
  <c r="C196" i="49"/>
  <c r="H184" i="49"/>
  <c r="I172" i="49"/>
  <c r="K160" i="49"/>
  <c r="E136" i="49"/>
  <c r="H124" i="49"/>
  <c r="J112" i="49"/>
  <c r="J100" i="49"/>
  <c r="K88" i="49"/>
  <c r="I64" i="49"/>
  <c r="E52" i="49"/>
  <c r="G40" i="49"/>
  <c r="F28" i="49"/>
  <c r="E220" i="49"/>
  <c r="H208" i="49"/>
  <c r="G184" i="49"/>
  <c r="H172" i="49"/>
  <c r="J160" i="49"/>
  <c r="D136" i="49"/>
  <c r="G124" i="49"/>
  <c r="I112" i="49"/>
  <c r="I100" i="49"/>
  <c r="J88" i="49"/>
  <c r="H64" i="49"/>
  <c r="D52" i="49"/>
  <c r="F40" i="49"/>
  <c r="E28" i="49"/>
  <c r="D220" i="49"/>
  <c r="G208" i="49"/>
  <c r="F184" i="49"/>
  <c r="G172" i="49"/>
  <c r="I160" i="49"/>
  <c r="C136" i="49"/>
  <c r="F124" i="49"/>
  <c r="H112" i="49"/>
  <c r="H100" i="49"/>
  <c r="I88" i="49"/>
  <c r="K76" i="49"/>
  <c r="G64" i="49"/>
  <c r="C52" i="49"/>
  <c r="E40" i="49"/>
  <c r="D28" i="49"/>
  <c r="AC69" i="45"/>
  <c r="AJ59" i="45"/>
  <c r="T59" i="45"/>
  <c r="E59" i="45"/>
  <c r="AG57" i="45"/>
  <c r="R57" i="45"/>
  <c r="AL47" i="45"/>
  <c r="W47" i="45"/>
  <c r="H47" i="45"/>
  <c r="AC46" i="45"/>
  <c r="N46" i="45"/>
  <c r="AJ45" i="45"/>
  <c r="T45" i="45"/>
  <c r="E45" i="45"/>
  <c r="AF35" i="45"/>
  <c r="P35" i="45"/>
  <c r="AH34" i="45"/>
  <c r="AL33" i="45"/>
  <c r="W33" i="45"/>
  <c r="H33" i="45"/>
  <c r="F208" i="49"/>
  <c r="E184" i="49"/>
  <c r="F172" i="49"/>
  <c r="H160" i="49"/>
  <c r="K148" i="49"/>
  <c r="E124" i="49"/>
  <c r="G112" i="49"/>
  <c r="G100" i="49"/>
  <c r="H88" i="49"/>
  <c r="J76" i="49"/>
  <c r="F64" i="49"/>
  <c r="D40" i="49"/>
  <c r="AH59" i="45"/>
  <c r="S59" i="45"/>
  <c r="AF57" i="45"/>
  <c r="AK47" i="45"/>
  <c r="V47" i="45"/>
  <c r="F47" i="45"/>
  <c r="AB46" i="45"/>
  <c r="AH45" i="45"/>
  <c r="S45" i="45"/>
  <c r="D45" i="45"/>
  <c r="AD35" i="45"/>
  <c r="O35" i="45"/>
  <c r="AC34" i="45"/>
  <c r="AK33" i="45"/>
  <c r="Y27" i="24"/>
  <c r="V33" i="45"/>
  <c r="F33" i="45"/>
  <c r="E208" i="49"/>
  <c r="K196" i="49"/>
  <c r="D184" i="49"/>
  <c r="E172" i="49"/>
  <c r="G160" i="49"/>
  <c r="J148" i="49"/>
  <c r="D124" i="49"/>
  <c r="F112" i="49"/>
  <c r="F100" i="49"/>
  <c r="G88" i="49"/>
  <c r="I76" i="49"/>
  <c r="E64" i="49"/>
  <c r="AJ47" i="45"/>
  <c r="T47" i="45"/>
  <c r="AG45" i="45"/>
  <c r="AC35" i="45"/>
  <c r="AA34" i="45"/>
  <c r="AJ33" i="45"/>
  <c r="T33" i="45"/>
  <c r="D208" i="49"/>
  <c r="J196" i="49"/>
  <c r="D172" i="49"/>
  <c r="F160" i="49"/>
  <c r="I148" i="49"/>
  <c r="E112" i="49"/>
  <c r="E100" i="49"/>
  <c r="F88" i="49"/>
  <c r="H76" i="49"/>
  <c r="D64" i="49"/>
  <c r="I29" i="49"/>
  <c r="F167" i="49"/>
  <c r="D179" i="49"/>
  <c r="D20" i="49"/>
  <c r="AK163" i="45"/>
  <c r="V163" i="45"/>
  <c r="F163" i="45"/>
  <c r="AG151" i="45"/>
  <c r="AD151" i="45"/>
  <c r="Y91" i="45"/>
  <c r="AF67" i="45"/>
  <c r="AB151" i="45"/>
  <c r="AJ115" i="45"/>
  <c r="X151" i="45"/>
  <c r="N151" i="45"/>
  <c r="AC151" i="45"/>
  <c r="P151" i="45"/>
  <c r="AF151" i="45"/>
  <c r="D151" i="45"/>
  <c r="S151" i="45"/>
  <c r="AH151" i="45"/>
  <c r="E151" i="45"/>
  <c r="T151" i="45"/>
  <c r="AJ151" i="45"/>
  <c r="F151" i="45"/>
  <c r="V151" i="45"/>
  <c r="AK151" i="45"/>
  <c r="I151" i="45"/>
  <c r="J151" i="45"/>
  <c r="Y151" i="45"/>
  <c r="K151" i="45"/>
  <c r="AA151" i="45"/>
  <c r="K139" i="45"/>
  <c r="AA139" i="45"/>
  <c r="L139" i="45"/>
  <c r="AB139" i="45"/>
  <c r="O139" i="45"/>
  <c r="AD139" i="45"/>
  <c r="P139" i="45"/>
  <c r="AF139" i="45"/>
  <c r="R139" i="45"/>
  <c r="AG139" i="45"/>
  <c r="D139" i="45"/>
  <c r="S139" i="45"/>
  <c r="AH139" i="45"/>
  <c r="E139" i="45"/>
  <c r="T139" i="45"/>
  <c r="AJ139" i="45"/>
  <c r="F139" i="45"/>
  <c r="V139" i="45"/>
  <c r="AK139" i="45"/>
  <c r="H139" i="45"/>
  <c r="W139" i="45"/>
  <c r="AL139" i="45"/>
  <c r="I139" i="45"/>
  <c r="X139" i="45"/>
  <c r="AM139" i="45"/>
  <c r="J139" i="45"/>
  <c r="Y139" i="45"/>
  <c r="I127" i="45"/>
  <c r="X127" i="45"/>
  <c r="AM127" i="45"/>
  <c r="J127" i="45"/>
  <c r="Y127" i="45"/>
  <c r="L127" i="45"/>
  <c r="AB127" i="45"/>
  <c r="N127" i="45"/>
  <c r="AC127" i="45"/>
  <c r="O127" i="45"/>
  <c r="AD127" i="45"/>
  <c r="P127" i="45"/>
  <c r="AF127" i="45"/>
  <c r="R127" i="45"/>
  <c r="AG127" i="45"/>
  <c r="D127" i="45"/>
  <c r="S127" i="45"/>
  <c r="AH127" i="45"/>
  <c r="E127" i="45"/>
  <c r="T127" i="45"/>
  <c r="AJ127" i="45"/>
  <c r="F127" i="45"/>
  <c r="V127" i="45"/>
  <c r="AK127" i="45"/>
  <c r="H127" i="45"/>
  <c r="W127" i="45"/>
  <c r="AL127" i="45"/>
  <c r="R115" i="45"/>
  <c r="AG115" i="45"/>
  <c r="D115" i="45"/>
  <c r="S115" i="45"/>
  <c r="AH115" i="45"/>
  <c r="F115" i="45"/>
  <c r="V115" i="45"/>
  <c r="AK115" i="45"/>
  <c r="H115" i="45"/>
  <c r="W115" i="45"/>
  <c r="AL115" i="45"/>
  <c r="I115" i="45"/>
  <c r="X115" i="45"/>
  <c r="AM115" i="45"/>
  <c r="J115" i="45"/>
  <c r="Y115" i="45"/>
  <c r="K115" i="45"/>
  <c r="AA115" i="45"/>
  <c r="L115" i="45"/>
  <c r="AB115" i="45"/>
  <c r="N115" i="45"/>
  <c r="AC115" i="45"/>
  <c r="O115" i="45"/>
  <c r="AD115" i="45"/>
  <c r="P115" i="45"/>
  <c r="AF115" i="45"/>
  <c r="N103" i="45"/>
  <c r="AC103" i="45"/>
  <c r="O103" i="45"/>
  <c r="AD103" i="45"/>
  <c r="R103" i="45"/>
  <c r="AG103" i="45"/>
  <c r="D103" i="45"/>
  <c r="S103" i="45"/>
  <c r="AH103" i="45"/>
  <c r="E103" i="45"/>
  <c r="T103" i="45"/>
  <c r="AJ103" i="45"/>
  <c r="F103" i="45"/>
  <c r="V103" i="45"/>
  <c r="AK103" i="45"/>
  <c r="H103" i="45"/>
  <c r="W103" i="45"/>
  <c r="AL103" i="45"/>
  <c r="I103" i="45"/>
  <c r="X103" i="45"/>
  <c r="AM103" i="45"/>
  <c r="J103" i="45"/>
  <c r="Y103" i="45"/>
  <c r="K103" i="45"/>
  <c r="AA103" i="45"/>
  <c r="L103" i="45"/>
  <c r="AB103" i="45"/>
  <c r="H91" i="45"/>
  <c r="W91" i="45"/>
  <c r="AL91" i="45"/>
  <c r="I91" i="45"/>
  <c r="X91" i="45"/>
  <c r="AM91" i="45"/>
  <c r="K91" i="45"/>
  <c r="AA91" i="45"/>
  <c r="L91" i="45"/>
  <c r="AB91" i="45"/>
  <c r="N91" i="45"/>
  <c r="AC91" i="45"/>
  <c r="O91" i="45"/>
  <c r="AD91" i="45"/>
  <c r="P91" i="45"/>
  <c r="AF91" i="45"/>
  <c r="R91" i="45"/>
  <c r="AG91" i="45"/>
  <c r="D91" i="45"/>
  <c r="S91" i="45"/>
  <c r="AH91" i="45"/>
  <c r="E91" i="45"/>
  <c r="T91" i="45"/>
  <c r="AJ91" i="45"/>
  <c r="F91" i="45"/>
  <c r="V91" i="45"/>
  <c r="AK91" i="45"/>
  <c r="D79" i="45"/>
  <c r="S79" i="45"/>
  <c r="AH79" i="45"/>
  <c r="E79" i="45"/>
  <c r="T79" i="45"/>
  <c r="AJ79" i="45"/>
  <c r="H79" i="45"/>
  <c r="W79" i="45"/>
  <c r="AL79" i="45"/>
  <c r="I79" i="45"/>
  <c r="X79" i="45"/>
  <c r="AM79" i="45"/>
  <c r="J79" i="45"/>
  <c r="Y79" i="45"/>
  <c r="K79" i="45"/>
  <c r="AA79" i="45"/>
  <c r="L79" i="45"/>
  <c r="AB79" i="45"/>
  <c r="N79" i="45"/>
  <c r="AC79" i="45"/>
  <c r="O79" i="45"/>
  <c r="AD79" i="45"/>
  <c r="P79" i="45"/>
  <c r="AF79" i="45"/>
  <c r="R79" i="45"/>
  <c r="AG79" i="45"/>
  <c r="N67" i="45"/>
  <c r="AC67" i="45"/>
  <c r="O67" i="45"/>
  <c r="AD67" i="45"/>
  <c r="R67" i="45"/>
  <c r="AG67" i="45"/>
  <c r="D67" i="45"/>
  <c r="S67" i="45"/>
  <c r="AH67" i="45"/>
  <c r="E67" i="45"/>
  <c r="T67" i="45"/>
  <c r="AJ67" i="45"/>
  <c r="F67" i="45"/>
  <c r="V67" i="45"/>
  <c r="AK67" i="45"/>
  <c r="H67" i="45"/>
  <c r="W67" i="45"/>
  <c r="AL67" i="45"/>
  <c r="I67" i="45"/>
  <c r="X67" i="45"/>
  <c r="AM67" i="45"/>
  <c r="J67" i="45"/>
  <c r="Y67" i="45"/>
  <c r="K67" i="45"/>
  <c r="AA67" i="45"/>
  <c r="L67" i="45"/>
  <c r="AB67" i="45"/>
  <c r="I55" i="45"/>
  <c r="X55" i="45"/>
  <c r="AM55" i="45"/>
  <c r="J55" i="45"/>
  <c r="Y55" i="45"/>
  <c r="L55" i="45"/>
  <c r="AB55" i="45"/>
  <c r="N55" i="45"/>
  <c r="AC55" i="45"/>
  <c r="O55" i="45"/>
  <c r="AD55" i="45"/>
  <c r="P55" i="45"/>
  <c r="AF55" i="45"/>
  <c r="R55" i="45"/>
  <c r="AG55" i="45"/>
  <c r="D55" i="45"/>
  <c r="S55" i="45"/>
  <c r="AH55" i="45"/>
  <c r="E55" i="45"/>
  <c r="T55" i="45"/>
  <c r="AJ55" i="45"/>
  <c r="F55" i="45"/>
  <c r="V55" i="45"/>
  <c r="AK55" i="45"/>
  <c r="H55" i="45"/>
  <c r="W55" i="45"/>
  <c r="AL55" i="45"/>
  <c r="P43" i="45"/>
  <c r="AF43" i="45"/>
  <c r="R43" i="45"/>
  <c r="AG43" i="45"/>
  <c r="E43" i="45"/>
  <c r="T43" i="45"/>
  <c r="AJ43" i="45"/>
  <c r="F43" i="45"/>
  <c r="V43" i="45"/>
  <c r="AK43" i="45"/>
  <c r="H43" i="45"/>
  <c r="W43" i="45"/>
  <c r="AL43" i="45"/>
  <c r="I43" i="45"/>
  <c r="X43" i="45"/>
  <c r="AM43" i="45"/>
  <c r="J43" i="45"/>
  <c r="Y43" i="45"/>
  <c r="K43" i="45"/>
  <c r="AA43" i="45"/>
  <c r="L43" i="45"/>
  <c r="AB43" i="45"/>
  <c r="N43" i="45"/>
  <c r="AC43" i="45"/>
  <c r="O43" i="45"/>
  <c r="AD43" i="45"/>
  <c r="J31" i="45"/>
  <c r="L31" i="45"/>
  <c r="AK31" i="45"/>
  <c r="Y25" i="24"/>
  <c r="P31" i="45"/>
  <c r="AL31" i="45"/>
  <c r="S31" i="45"/>
  <c r="T31" i="45"/>
  <c r="W31" i="45"/>
  <c r="Y31" i="45"/>
  <c r="D31" i="45"/>
  <c r="AA31" i="45"/>
  <c r="E31" i="45"/>
  <c r="AB31" i="45"/>
  <c r="F31" i="45"/>
  <c r="AG31" i="45"/>
  <c r="H31" i="45"/>
  <c r="AH31" i="45"/>
  <c r="K31" i="45"/>
  <c r="AJ31" i="45"/>
  <c r="Y13" i="24"/>
  <c r="AB163" i="45"/>
  <c r="L163" i="45"/>
  <c r="L151" i="45"/>
  <c r="AK79" i="45"/>
  <c r="K55" i="45"/>
  <c r="AA163" i="45"/>
  <c r="H151" i="45"/>
  <c r="V79" i="45"/>
  <c r="AF103" i="45"/>
  <c r="F79" i="45"/>
  <c r="AH43" i="45"/>
  <c r="C210" i="49"/>
  <c r="D210" i="49"/>
  <c r="F210" i="49"/>
  <c r="G210" i="49"/>
  <c r="H210" i="49"/>
  <c r="I210" i="49"/>
  <c r="J210" i="49"/>
  <c r="K210" i="49"/>
  <c r="E198" i="49"/>
  <c r="F198" i="49"/>
  <c r="H198" i="49"/>
  <c r="I198" i="49"/>
  <c r="J198" i="49"/>
  <c r="K198" i="49"/>
  <c r="C198" i="49"/>
  <c r="D198" i="49"/>
  <c r="F186" i="49"/>
  <c r="G186" i="49"/>
  <c r="I186" i="49"/>
  <c r="J186" i="49"/>
  <c r="K186" i="49"/>
  <c r="C186" i="49"/>
  <c r="D186" i="49"/>
  <c r="E186" i="49"/>
  <c r="F174" i="49"/>
  <c r="G174" i="49"/>
  <c r="I174" i="49"/>
  <c r="J174" i="49"/>
  <c r="K174" i="49"/>
  <c r="C174" i="49"/>
  <c r="D174" i="49"/>
  <c r="E174" i="49"/>
  <c r="F162" i="49"/>
  <c r="G162" i="49"/>
  <c r="I162" i="49"/>
  <c r="J162" i="49"/>
  <c r="K162" i="49"/>
  <c r="C162" i="49"/>
  <c r="D162" i="49"/>
  <c r="E162" i="49"/>
  <c r="E150" i="49"/>
  <c r="F150" i="49"/>
  <c r="H150" i="49"/>
  <c r="I150" i="49"/>
  <c r="J150" i="49"/>
  <c r="K150" i="49"/>
  <c r="C150" i="49"/>
  <c r="D150" i="49"/>
  <c r="D138" i="49"/>
  <c r="E138" i="49"/>
  <c r="G138" i="49"/>
  <c r="H138" i="49"/>
  <c r="I138" i="49"/>
  <c r="J138" i="49"/>
  <c r="K138" i="49"/>
  <c r="C138" i="49"/>
  <c r="C126" i="49"/>
  <c r="D126" i="49"/>
  <c r="F126" i="49"/>
  <c r="G126" i="49"/>
  <c r="H126" i="49"/>
  <c r="I126" i="49"/>
  <c r="J126" i="49"/>
  <c r="K126" i="49"/>
  <c r="D114" i="49"/>
  <c r="E114" i="49"/>
  <c r="F114" i="49"/>
  <c r="G114" i="49"/>
  <c r="H114" i="49"/>
  <c r="I114" i="49"/>
  <c r="J114" i="49"/>
  <c r="K114" i="49"/>
  <c r="J102" i="49"/>
  <c r="K102" i="49"/>
  <c r="C102" i="49"/>
  <c r="D102" i="49"/>
  <c r="E102" i="49"/>
  <c r="F102" i="49"/>
  <c r="G102" i="49"/>
  <c r="H102" i="49"/>
  <c r="I102" i="49"/>
  <c r="G90" i="49"/>
  <c r="H90" i="49"/>
  <c r="J90" i="49"/>
  <c r="K90" i="49"/>
  <c r="C90" i="49"/>
  <c r="D90" i="49"/>
  <c r="E90" i="49"/>
  <c r="F90" i="49"/>
  <c r="E78" i="49"/>
  <c r="F78" i="49"/>
  <c r="H78" i="49"/>
  <c r="I78" i="49"/>
  <c r="J78" i="49"/>
  <c r="K78" i="49"/>
  <c r="C78" i="49"/>
  <c r="D78" i="49"/>
  <c r="C66" i="49"/>
  <c r="D66" i="49"/>
  <c r="F66" i="49"/>
  <c r="G66" i="49"/>
  <c r="H66" i="49"/>
  <c r="I66" i="49"/>
  <c r="J66" i="49"/>
  <c r="K66" i="49"/>
  <c r="D54" i="49"/>
  <c r="E54" i="49"/>
  <c r="F54" i="49"/>
  <c r="G54" i="49"/>
  <c r="H54" i="49"/>
  <c r="I54" i="49"/>
  <c r="J54" i="49"/>
  <c r="K54" i="49"/>
  <c r="K42" i="49"/>
  <c r="C42" i="49"/>
  <c r="D42" i="49"/>
  <c r="E42" i="49"/>
  <c r="F42" i="49"/>
  <c r="G42" i="49"/>
  <c r="H42" i="49"/>
  <c r="I42" i="49"/>
  <c r="J42" i="49"/>
  <c r="C30" i="49"/>
  <c r="D30" i="49"/>
  <c r="F30" i="49"/>
  <c r="G30" i="49"/>
  <c r="H30" i="49"/>
  <c r="I30" i="49"/>
  <c r="J30" i="49"/>
  <c r="K30" i="49"/>
  <c r="I53" i="49"/>
  <c r="I48" i="49"/>
  <c r="G41" i="49"/>
  <c r="K29" i="49"/>
  <c r="G24" i="49"/>
  <c r="J65" i="49"/>
  <c r="H53" i="49"/>
  <c r="H48" i="49"/>
  <c r="F41" i="49"/>
  <c r="J29" i="49"/>
  <c r="F24" i="49"/>
  <c r="G65" i="49"/>
  <c r="E53" i="49"/>
  <c r="E48" i="49"/>
  <c r="C41" i="49"/>
  <c r="G29" i="49"/>
  <c r="F65" i="49"/>
  <c r="D53" i="49"/>
  <c r="D48" i="49"/>
  <c r="F29" i="49"/>
  <c r="E65" i="49"/>
  <c r="C53" i="49"/>
  <c r="C48" i="49"/>
  <c r="E29" i="49"/>
  <c r="D65" i="49"/>
  <c r="D29" i="49"/>
  <c r="K41" i="49"/>
  <c r="F36" i="49"/>
  <c r="I183" i="45"/>
  <c r="X183" i="45"/>
  <c r="AM183" i="45"/>
  <c r="N183" i="45"/>
  <c r="AC183" i="45"/>
  <c r="D183" i="45"/>
  <c r="S183" i="45"/>
  <c r="AH183" i="45"/>
  <c r="N111" i="45"/>
  <c r="AC111" i="45"/>
  <c r="O111" i="45"/>
  <c r="AD111" i="45"/>
  <c r="P111" i="45"/>
  <c r="AF111" i="45"/>
  <c r="R111" i="45"/>
  <c r="AG111" i="45"/>
  <c r="D111" i="45"/>
  <c r="S111" i="45"/>
  <c r="AH111" i="45"/>
  <c r="E111" i="45"/>
  <c r="T111" i="45"/>
  <c r="AJ111" i="45"/>
  <c r="F111" i="45"/>
  <c r="V111" i="45"/>
  <c r="AK111" i="45"/>
  <c r="H111" i="45"/>
  <c r="W111" i="45"/>
  <c r="AL111" i="45"/>
  <c r="I111" i="45"/>
  <c r="X111" i="45"/>
  <c r="AM111" i="45"/>
  <c r="L111" i="45"/>
  <c r="AB111" i="45"/>
  <c r="Y21" i="24"/>
  <c r="F219" i="45"/>
  <c r="AJ219" i="45"/>
  <c r="E219" i="45"/>
  <c r="AF207" i="45"/>
  <c r="N219" i="45"/>
  <c r="AM207" i="45"/>
  <c r="AM219" i="45"/>
  <c r="X219" i="45"/>
  <c r="I219" i="45"/>
  <c r="AJ207" i="45"/>
  <c r="T207" i="45"/>
  <c r="E207" i="45"/>
  <c r="AL195" i="45"/>
  <c r="W195" i="45"/>
  <c r="H195" i="45"/>
  <c r="Y183" i="45"/>
  <c r="E183" i="45"/>
  <c r="X171" i="45"/>
  <c r="D171" i="45"/>
  <c r="AK159" i="45"/>
  <c r="F159" i="45"/>
  <c r="I184" i="45"/>
  <c r="AG184" i="45"/>
  <c r="L184" i="45"/>
  <c r="T184" i="45"/>
  <c r="H172" i="45"/>
  <c r="D172" i="45"/>
  <c r="AH172" i="45"/>
  <c r="H160" i="45"/>
  <c r="D160" i="45"/>
  <c r="E160" i="45"/>
  <c r="S160" i="45"/>
  <c r="T160" i="45"/>
  <c r="H148" i="45"/>
  <c r="D148" i="45"/>
  <c r="E148" i="45"/>
  <c r="S148" i="45"/>
  <c r="T148" i="45"/>
  <c r="H136" i="45"/>
  <c r="T136" i="45"/>
  <c r="AH136" i="45"/>
  <c r="AJ136" i="45"/>
  <c r="S136" i="45"/>
  <c r="H124" i="45"/>
  <c r="D124" i="45"/>
  <c r="E124" i="45"/>
  <c r="S124" i="45"/>
  <c r="T124" i="45"/>
  <c r="AH124" i="45"/>
  <c r="AJ124" i="45"/>
  <c r="H112" i="45"/>
  <c r="T112" i="45"/>
  <c r="AH112" i="45"/>
  <c r="AJ112" i="45"/>
  <c r="S112" i="45"/>
  <c r="H100" i="45"/>
  <c r="D100" i="45"/>
  <c r="E100" i="45"/>
  <c r="S100" i="45"/>
  <c r="T100" i="45"/>
  <c r="H88" i="45"/>
  <c r="S88" i="45"/>
  <c r="T88" i="45"/>
  <c r="AH88" i="45"/>
  <c r="AJ88" i="45"/>
  <c r="E88" i="45"/>
  <c r="H76" i="45"/>
  <c r="D76" i="45"/>
  <c r="E76" i="45"/>
  <c r="S76" i="45"/>
  <c r="T76" i="45"/>
  <c r="AH76" i="45"/>
  <c r="H64" i="45"/>
  <c r="S64" i="45"/>
  <c r="T64" i="45"/>
  <c r="AH64" i="45"/>
  <c r="AJ64" i="45"/>
  <c r="E64" i="45"/>
  <c r="H52" i="45"/>
  <c r="D52" i="45"/>
  <c r="E52" i="45"/>
  <c r="S52" i="45"/>
  <c r="T52" i="45"/>
  <c r="H40" i="45"/>
  <c r="D40" i="45"/>
  <c r="E40" i="45"/>
  <c r="S40" i="45"/>
  <c r="T40" i="45"/>
  <c r="AH40" i="45"/>
  <c r="AJ40" i="45"/>
  <c r="H28" i="45"/>
  <c r="E28" i="45"/>
  <c r="S28" i="45"/>
  <c r="AG207" i="45"/>
  <c r="R207" i="45"/>
  <c r="AJ195" i="45"/>
  <c r="T195" i="45"/>
  <c r="E195" i="45"/>
  <c r="V183" i="45"/>
  <c r="V171" i="45"/>
  <c r="AG159" i="45"/>
  <c r="AF147" i="45"/>
  <c r="AH123" i="45"/>
  <c r="AK219" i="45"/>
  <c r="AH195" i="45"/>
  <c r="S195" i="45"/>
  <c r="D195" i="45"/>
  <c r="T183" i="45"/>
  <c r="AM171" i="45"/>
  <c r="S171" i="45"/>
  <c r="AF159" i="45"/>
  <c r="R147" i="45"/>
  <c r="AA135" i="45"/>
  <c r="AF99" i="45"/>
  <c r="AK39" i="45"/>
  <c r="Y33" i="24"/>
  <c r="F215" i="49"/>
  <c r="G215" i="49"/>
  <c r="H215" i="49"/>
  <c r="I215" i="49"/>
  <c r="J215" i="49"/>
  <c r="K215" i="49"/>
  <c r="E215" i="49"/>
  <c r="J203" i="49"/>
  <c r="K203" i="49"/>
  <c r="C203" i="49"/>
  <c r="D203" i="49"/>
  <c r="E203" i="49"/>
  <c r="F203" i="49"/>
  <c r="I203" i="49"/>
  <c r="C191" i="49"/>
  <c r="D191" i="49"/>
  <c r="E191" i="49"/>
  <c r="F191" i="49"/>
  <c r="G191" i="49"/>
  <c r="H191" i="49"/>
  <c r="I191" i="49"/>
  <c r="J191" i="49"/>
  <c r="F179" i="49"/>
  <c r="G179" i="49"/>
  <c r="H179" i="49"/>
  <c r="I179" i="49"/>
  <c r="J179" i="49"/>
  <c r="K179" i="49"/>
  <c r="E179" i="49"/>
  <c r="I167" i="49"/>
  <c r="J167" i="49"/>
  <c r="K167" i="49"/>
  <c r="C167" i="49"/>
  <c r="D167" i="49"/>
  <c r="E167" i="49"/>
  <c r="H167" i="49"/>
  <c r="C155" i="49"/>
  <c r="D155" i="49"/>
  <c r="E155" i="49"/>
  <c r="F155" i="49"/>
  <c r="G155" i="49"/>
  <c r="H155" i="49"/>
  <c r="I155" i="49"/>
  <c r="E143" i="49"/>
  <c r="F143" i="49"/>
  <c r="G143" i="49"/>
  <c r="H143" i="49"/>
  <c r="I143" i="49"/>
  <c r="J143" i="49"/>
  <c r="K143" i="49"/>
  <c r="D143" i="49"/>
  <c r="I131" i="49"/>
  <c r="J131" i="49"/>
  <c r="K131" i="49"/>
  <c r="C131" i="49"/>
  <c r="D131" i="49"/>
  <c r="E131" i="49"/>
  <c r="H131" i="49"/>
  <c r="C119" i="49"/>
  <c r="D119" i="49"/>
  <c r="E119" i="49"/>
  <c r="F119" i="49"/>
  <c r="G119" i="49"/>
  <c r="H119" i="49"/>
  <c r="I119" i="49"/>
  <c r="D107" i="49"/>
  <c r="E107" i="49"/>
  <c r="F107" i="49"/>
  <c r="G107" i="49"/>
  <c r="H107" i="49"/>
  <c r="I107" i="49"/>
  <c r="J107" i="49"/>
  <c r="K107" i="49"/>
  <c r="C107" i="49"/>
  <c r="G95" i="49"/>
  <c r="H95" i="49"/>
  <c r="I95" i="49"/>
  <c r="J95" i="49"/>
  <c r="K95" i="49"/>
  <c r="C95" i="49"/>
  <c r="F95" i="49"/>
  <c r="K83" i="49"/>
  <c r="C83" i="49"/>
  <c r="D83" i="49"/>
  <c r="E83" i="49"/>
  <c r="F83" i="49"/>
  <c r="G83" i="49"/>
  <c r="J83" i="49"/>
  <c r="C71" i="49"/>
  <c r="D71" i="49"/>
  <c r="E71" i="49"/>
  <c r="F71" i="49"/>
  <c r="G71" i="49"/>
  <c r="H71" i="49"/>
  <c r="I71" i="49"/>
  <c r="J71" i="49"/>
  <c r="K71" i="49"/>
  <c r="G59" i="49"/>
  <c r="H59" i="49"/>
  <c r="I59" i="49"/>
  <c r="J59" i="49"/>
  <c r="K59" i="49"/>
  <c r="C59" i="49"/>
  <c r="F59" i="49"/>
  <c r="J47" i="49"/>
  <c r="K47" i="49"/>
  <c r="C47" i="49"/>
  <c r="D47" i="49"/>
  <c r="E47" i="49"/>
  <c r="F47" i="49"/>
  <c r="I47" i="49"/>
  <c r="H35" i="49"/>
  <c r="I35" i="49"/>
  <c r="J35" i="49"/>
  <c r="K35" i="49"/>
  <c r="C35" i="49"/>
  <c r="D35" i="49"/>
  <c r="G35" i="49"/>
  <c r="D23" i="49"/>
  <c r="E23" i="49"/>
  <c r="F23" i="49"/>
  <c r="G23" i="49"/>
  <c r="H23" i="49"/>
  <c r="I23" i="49"/>
  <c r="J23" i="49"/>
  <c r="K23" i="49"/>
  <c r="C23" i="49"/>
  <c r="F123" i="45"/>
  <c r="V123" i="45"/>
  <c r="AK123" i="45"/>
  <c r="H123" i="45"/>
  <c r="W123" i="45"/>
  <c r="AL123" i="45"/>
  <c r="I123" i="45"/>
  <c r="X123" i="45"/>
  <c r="AM123" i="45"/>
  <c r="J123" i="45"/>
  <c r="Y123" i="45"/>
  <c r="K123" i="45"/>
  <c r="AA123" i="45"/>
  <c r="L123" i="45"/>
  <c r="AB123" i="45"/>
  <c r="N123" i="45"/>
  <c r="AC123" i="45"/>
  <c r="O123" i="45"/>
  <c r="AD123" i="45"/>
  <c r="P123" i="45"/>
  <c r="AF123" i="45"/>
  <c r="E123" i="45"/>
  <c r="T123" i="45"/>
  <c r="AJ123" i="45"/>
  <c r="AH219" i="45"/>
  <c r="AD207" i="45"/>
  <c r="AG195" i="45"/>
  <c r="R195" i="45"/>
  <c r="AL183" i="45"/>
  <c r="R183" i="45"/>
  <c r="AL171" i="45"/>
  <c r="R171" i="45"/>
  <c r="AD159" i="45"/>
  <c r="Y135" i="45"/>
  <c r="S123" i="45"/>
  <c r="AA111" i="45"/>
  <c r="AD99" i="45"/>
  <c r="AM87" i="45"/>
  <c r="AJ39" i="45"/>
  <c r="C214" i="49"/>
  <c r="D214" i="49"/>
  <c r="E214" i="49"/>
  <c r="F214" i="49"/>
  <c r="G214" i="49"/>
  <c r="H214" i="49"/>
  <c r="I214" i="49"/>
  <c r="J214" i="49"/>
  <c r="K214" i="49"/>
  <c r="G202" i="49"/>
  <c r="H202" i="49"/>
  <c r="I202" i="49"/>
  <c r="J202" i="49"/>
  <c r="K202" i="49"/>
  <c r="C202" i="49"/>
  <c r="F202" i="49"/>
  <c r="K190" i="49"/>
  <c r="C190" i="49"/>
  <c r="D190" i="49"/>
  <c r="E190" i="49"/>
  <c r="F190" i="49"/>
  <c r="G190" i="49"/>
  <c r="J190" i="49"/>
  <c r="C178" i="49"/>
  <c r="D178" i="49"/>
  <c r="E178" i="49"/>
  <c r="F178" i="49"/>
  <c r="G178" i="49"/>
  <c r="H178" i="49"/>
  <c r="I178" i="49"/>
  <c r="J178" i="49"/>
  <c r="K178" i="49"/>
  <c r="F166" i="49"/>
  <c r="G166" i="49"/>
  <c r="H166" i="49"/>
  <c r="I166" i="49"/>
  <c r="J166" i="49"/>
  <c r="K166" i="49"/>
  <c r="E166" i="49"/>
  <c r="J154" i="49"/>
  <c r="K154" i="49"/>
  <c r="C154" i="49"/>
  <c r="D154" i="49"/>
  <c r="E154" i="49"/>
  <c r="F154" i="49"/>
  <c r="I154" i="49"/>
  <c r="C142" i="49"/>
  <c r="D142" i="49"/>
  <c r="E142" i="49"/>
  <c r="F142" i="49"/>
  <c r="G142" i="49"/>
  <c r="H142" i="49"/>
  <c r="I142" i="49"/>
  <c r="J142" i="49"/>
  <c r="F130" i="49"/>
  <c r="G130" i="49"/>
  <c r="H130" i="49"/>
  <c r="I130" i="49"/>
  <c r="J130" i="49"/>
  <c r="K130" i="49"/>
  <c r="E130" i="49"/>
  <c r="J118" i="49"/>
  <c r="K118" i="49"/>
  <c r="C118" i="49"/>
  <c r="D118" i="49"/>
  <c r="E118" i="49"/>
  <c r="F118" i="49"/>
  <c r="I118" i="49"/>
  <c r="C106" i="49"/>
  <c r="D106" i="49"/>
  <c r="E106" i="49"/>
  <c r="F106" i="49"/>
  <c r="G106" i="49"/>
  <c r="H106" i="49"/>
  <c r="I106" i="49"/>
  <c r="D94" i="49"/>
  <c r="E94" i="49"/>
  <c r="F94" i="49"/>
  <c r="G94" i="49"/>
  <c r="H94" i="49"/>
  <c r="I94" i="49"/>
  <c r="J94" i="49"/>
  <c r="K94" i="49"/>
  <c r="C94" i="49"/>
  <c r="H82" i="49"/>
  <c r="I82" i="49"/>
  <c r="J82" i="49"/>
  <c r="K82" i="49"/>
  <c r="C82" i="49"/>
  <c r="D82" i="49"/>
  <c r="G82" i="49"/>
  <c r="C70" i="49"/>
  <c r="D70" i="49"/>
  <c r="E70" i="49"/>
  <c r="F70" i="49"/>
  <c r="G70" i="49"/>
  <c r="H70" i="49"/>
  <c r="K70" i="49"/>
  <c r="D58" i="49"/>
  <c r="E58" i="49"/>
  <c r="F58" i="49"/>
  <c r="G58" i="49"/>
  <c r="H58" i="49"/>
  <c r="I58" i="49"/>
  <c r="J58" i="49"/>
  <c r="K58" i="49"/>
  <c r="C58" i="49"/>
  <c r="G46" i="49"/>
  <c r="H46" i="49"/>
  <c r="I46" i="49"/>
  <c r="J46" i="49"/>
  <c r="K46" i="49"/>
  <c r="C46" i="49"/>
  <c r="F46" i="49"/>
  <c r="E34" i="49"/>
  <c r="F34" i="49"/>
  <c r="G34" i="49"/>
  <c r="H34" i="49"/>
  <c r="I34" i="49"/>
  <c r="J34" i="49"/>
  <c r="K34" i="49"/>
  <c r="D34" i="49"/>
  <c r="C22" i="49"/>
  <c r="D22" i="49"/>
  <c r="E22" i="49"/>
  <c r="F22" i="49"/>
  <c r="G22" i="49"/>
  <c r="H22" i="49"/>
  <c r="I22" i="49"/>
  <c r="P207" i="45"/>
  <c r="D219" i="45"/>
  <c r="AK183" i="45"/>
  <c r="AK171" i="45"/>
  <c r="P171" i="45"/>
  <c r="W159" i="45"/>
  <c r="K135" i="45"/>
  <c r="R123" i="45"/>
  <c r="Y111" i="45"/>
  <c r="P99" i="45"/>
  <c r="AG75" i="45"/>
  <c r="AM63" i="45"/>
  <c r="V39" i="45"/>
  <c r="K155" i="49"/>
  <c r="E147" i="45"/>
  <c r="T147" i="45"/>
  <c r="AJ147" i="45"/>
  <c r="F147" i="45"/>
  <c r="V147" i="45"/>
  <c r="AK147" i="45"/>
  <c r="H147" i="45"/>
  <c r="W147" i="45"/>
  <c r="AL147" i="45"/>
  <c r="I147" i="45"/>
  <c r="X147" i="45"/>
  <c r="AM147" i="45"/>
  <c r="J147" i="45"/>
  <c r="Y147" i="45"/>
  <c r="K147" i="45"/>
  <c r="AA147" i="45"/>
  <c r="L147" i="45"/>
  <c r="AB147" i="45"/>
  <c r="N147" i="45"/>
  <c r="AC147" i="45"/>
  <c r="O147" i="45"/>
  <c r="AD147" i="45"/>
  <c r="D147" i="45"/>
  <c r="S147" i="45"/>
  <c r="AH147" i="45"/>
  <c r="L87" i="45"/>
  <c r="AB87" i="45"/>
  <c r="N87" i="45"/>
  <c r="AC87" i="45"/>
  <c r="O87" i="45"/>
  <c r="AD87" i="45"/>
  <c r="P87" i="45"/>
  <c r="AF87" i="45"/>
  <c r="R87" i="45"/>
  <c r="AG87" i="45"/>
  <c r="D87" i="45"/>
  <c r="S87" i="45"/>
  <c r="AH87" i="45"/>
  <c r="E87" i="45"/>
  <c r="T87" i="45"/>
  <c r="AJ87" i="45"/>
  <c r="F87" i="45"/>
  <c r="V87" i="45"/>
  <c r="AK87" i="45"/>
  <c r="H87" i="45"/>
  <c r="W87" i="45"/>
  <c r="AL87" i="45"/>
  <c r="K87" i="45"/>
  <c r="AA87" i="45"/>
  <c r="D51" i="45"/>
  <c r="S51" i="45"/>
  <c r="AH51" i="45"/>
  <c r="E51" i="45"/>
  <c r="T51" i="45"/>
  <c r="AJ51" i="45"/>
  <c r="F51" i="45"/>
  <c r="V51" i="45"/>
  <c r="AK51" i="45"/>
  <c r="H51" i="45"/>
  <c r="W51" i="45"/>
  <c r="AL51" i="45"/>
  <c r="I51" i="45"/>
  <c r="X51" i="45"/>
  <c r="AM51" i="45"/>
  <c r="J51" i="45"/>
  <c r="Y51" i="45"/>
  <c r="K51" i="45"/>
  <c r="AA51" i="45"/>
  <c r="L51" i="45"/>
  <c r="AB51" i="45"/>
  <c r="N51" i="45"/>
  <c r="AC51" i="45"/>
  <c r="R51" i="45"/>
  <c r="AG51" i="45"/>
  <c r="T219" i="45"/>
  <c r="R219" i="45"/>
  <c r="N207" i="45"/>
  <c r="AF195" i="45"/>
  <c r="P195" i="45"/>
  <c r="P183" i="45"/>
  <c r="AF219" i="45"/>
  <c r="P219" i="45"/>
  <c r="AB207" i="45"/>
  <c r="L207" i="45"/>
  <c r="AD195" i="45"/>
  <c r="O195" i="45"/>
  <c r="AJ183" i="45"/>
  <c r="O183" i="45"/>
  <c r="AH171" i="45"/>
  <c r="V159" i="45"/>
  <c r="D123" i="45"/>
  <c r="K111" i="45"/>
  <c r="X87" i="45"/>
  <c r="Y63" i="45"/>
  <c r="AF51" i="45"/>
  <c r="C166" i="49"/>
  <c r="J155" i="49"/>
  <c r="F35" i="49"/>
  <c r="E171" i="45"/>
  <c r="T171" i="45"/>
  <c r="AJ171" i="45"/>
  <c r="J171" i="45"/>
  <c r="Y171" i="45"/>
  <c r="O171" i="45"/>
  <c r="AD171" i="45"/>
  <c r="N135" i="45"/>
  <c r="AC135" i="45"/>
  <c r="O135" i="45"/>
  <c r="AD135" i="45"/>
  <c r="P135" i="45"/>
  <c r="AF135" i="45"/>
  <c r="R135" i="45"/>
  <c r="AG135" i="45"/>
  <c r="D135" i="45"/>
  <c r="S135" i="45"/>
  <c r="AH135" i="45"/>
  <c r="E135" i="45"/>
  <c r="T135" i="45"/>
  <c r="AJ135" i="45"/>
  <c r="F135" i="45"/>
  <c r="V135" i="45"/>
  <c r="AK135" i="45"/>
  <c r="H135" i="45"/>
  <c r="W135" i="45"/>
  <c r="AL135" i="45"/>
  <c r="I135" i="45"/>
  <c r="X135" i="45"/>
  <c r="AM135" i="45"/>
  <c r="L135" i="45"/>
  <c r="AB135" i="45"/>
  <c r="E75" i="45"/>
  <c r="T75" i="45"/>
  <c r="AJ75" i="45"/>
  <c r="F75" i="45"/>
  <c r="V75" i="45"/>
  <c r="AK75" i="45"/>
  <c r="H75" i="45"/>
  <c r="W75" i="45"/>
  <c r="AL75" i="45"/>
  <c r="I75" i="45"/>
  <c r="X75" i="45"/>
  <c r="AM75" i="45"/>
  <c r="J75" i="45"/>
  <c r="Y75" i="45"/>
  <c r="K75" i="45"/>
  <c r="AA75" i="45"/>
  <c r="L75" i="45"/>
  <c r="AB75" i="45"/>
  <c r="N75" i="45"/>
  <c r="AC75" i="45"/>
  <c r="O75" i="45"/>
  <c r="AD75" i="45"/>
  <c r="D75" i="45"/>
  <c r="S75" i="45"/>
  <c r="AH75" i="45"/>
  <c r="I39" i="45"/>
  <c r="X39" i="45"/>
  <c r="AM39" i="45"/>
  <c r="J39" i="45"/>
  <c r="Y39" i="45"/>
  <c r="K39" i="45"/>
  <c r="AA39" i="45"/>
  <c r="L39" i="45"/>
  <c r="AB39" i="45"/>
  <c r="N39" i="45"/>
  <c r="AC39" i="45"/>
  <c r="O39" i="45"/>
  <c r="AD39" i="45"/>
  <c r="P39" i="45"/>
  <c r="AF39" i="45"/>
  <c r="R39" i="45"/>
  <c r="AG39" i="45"/>
  <c r="D39" i="45"/>
  <c r="S39" i="45"/>
  <c r="AH39" i="45"/>
  <c r="H39" i="45"/>
  <c r="W39" i="45"/>
  <c r="AL39" i="45"/>
  <c r="S219" i="45"/>
  <c r="O207" i="45"/>
  <c r="AG219" i="45"/>
  <c r="AC207" i="45"/>
  <c r="AD219" i="45"/>
  <c r="O219" i="45"/>
  <c r="AA207" i="45"/>
  <c r="K207" i="45"/>
  <c r="AC195" i="45"/>
  <c r="N195" i="45"/>
  <c r="AG183" i="45"/>
  <c r="L183" i="45"/>
  <c r="AG171" i="45"/>
  <c r="L171" i="45"/>
  <c r="T159" i="45"/>
  <c r="J111" i="45"/>
  <c r="J87" i="45"/>
  <c r="R75" i="45"/>
  <c r="X63" i="45"/>
  <c r="AD51" i="45"/>
  <c r="F39" i="45"/>
  <c r="H154" i="49"/>
  <c r="C143" i="49"/>
  <c r="G131" i="49"/>
  <c r="E35" i="49"/>
  <c r="Y207" i="45"/>
  <c r="J207" i="45"/>
  <c r="AB195" i="45"/>
  <c r="L195" i="45"/>
  <c r="AF183" i="45"/>
  <c r="K183" i="45"/>
  <c r="AF171" i="45"/>
  <c r="K171" i="45"/>
  <c r="R159" i="45"/>
  <c r="I87" i="45"/>
  <c r="P75" i="45"/>
  <c r="J63" i="45"/>
  <c r="P51" i="45"/>
  <c r="E39" i="45"/>
  <c r="F131" i="49"/>
  <c r="C34" i="49"/>
  <c r="AC219" i="45"/>
  <c r="AB219" i="45"/>
  <c r="AA195" i="45"/>
  <c r="K195" i="45"/>
  <c r="AD183" i="45"/>
  <c r="J183" i="45"/>
  <c r="AC171" i="45"/>
  <c r="I171" i="45"/>
  <c r="P159" i="45"/>
  <c r="O51" i="45"/>
  <c r="K119" i="49"/>
  <c r="E95" i="49"/>
  <c r="I83" i="49"/>
  <c r="I207" i="45"/>
  <c r="K219" i="45"/>
  <c r="W207" i="45"/>
  <c r="Y195" i="45"/>
  <c r="J195" i="45"/>
  <c r="AB183" i="45"/>
  <c r="H183" i="45"/>
  <c r="AB171" i="45"/>
  <c r="H171" i="45"/>
  <c r="C130" i="49"/>
  <c r="J119" i="49"/>
  <c r="K106" i="49"/>
  <c r="D95" i="49"/>
  <c r="H83" i="49"/>
  <c r="H47" i="49"/>
  <c r="J159" i="45"/>
  <c r="Y159" i="45"/>
  <c r="K159" i="45"/>
  <c r="AA159" i="45"/>
  <c r="L159" i="45"/>
  <c r="AB159" i="45"/>
  <c r="N159" i="45"/>
  <c r="AC159" i="45"/>
  <c r="D159" i="45"/>
  <c r="S159" i="45"/>
  <c r="AH159" i="45"/>
  <c r="I159" i="45"/>
  <c r="X159" i="45"/>
  <c r="AM159" i="45"/>
  <c r="D99" i="45"/>
  <c r="S99" i="45"/>
  <c r="AH99" i="45"/>
  <c r="E99" i="45"/>
  <c r="T99" i="45"/>
  <c r="AJ99" i="45"/>
  <c r="F99" i="45"/>
  <c r="V99" i="45"/>
  <c r="AK99" i="45"/>
  <c r="H99" i="45"/>
  <c r="W99" i="45"/>
  <c r="AL99" i="45"/>
  <c r="I99" i="45"/>
  <c r="X99" i="45"/>
  <c r="AM99" i="45"/>
  <c r="J99" i="45"/>
  <c r="Y99" i="45"/>
  <c r="K99" i="45"/>
  <c r="AA99" i="45"/>
  <c r="L99" i="45"/>
  <c r="AB99" i="45"/>
  <c r="N99" i="45"/>
  <c r="AC99" i="45"/>
  <c r="R99" i="45"/>
  <c r="AG99" i="45"/>
  <c r="L63" i="45"/>
  <c r="AB63" i="45"/>
  <c r="N63" i="45"/>
  <c r="AC63" i="45"/>
  <c r="O63" i="45"/>
  <c r="AD63" i="45"/>
  <c r="P63" i="45"/>
  <c r="AF63" i="45"/>
  <c r="R63" i="45"/>
  <c r="AG63" i="45"/>
  <c r="D63" i="45"/>
  <c r="S63" i="45"/>
  <c r="AH63" i="45"/>
  <c r="E63" i="45"/>
  <c r="T63" i="45"/>
  <c r="AJ63" i="45"/>
  <c r="F63" i="45"/>
  <c r="V63" i="45"/>
  <c r="AK63" i="45"/>
  <c r="H63" i="45"/>
  <c r="W63" i="45"/>
  <c r="AL63" i="45"/>
  <c r="K63" i="45"/>
  <c r="AA63" i="45"/>
  <c r="V219" i="45"/>
  <c r="L219" i="45"/>
  <c r="X207" i="45"/>
  <c r="AA219" i="45"/>
  <c r="AL207" i="45"/>
  <c r="H207" i="45"/>
  <c r="Y219" i="45"/>
  <c r="AK207" i="45"/>
  <c r="V207" i="45"/>
  <c r="AM195" i="45"/>
  <c r="X195" i="45"/>
  <c r="AA183" i="45"/>
  <c r="F183" i="45"/>
  <c r="AA171" i="45"/>
  <c r="F171" i="45"/>
  <c r="AL159" i="45"/>
  <c r="H159" i="45"/>
  <c r="AJ148" i="45"/>
  <c r="H118" i="49"/>
  <c r="J106" i="49"/>
  <c r="F82" i="49"/>
  <c r="J70" i="49"/>
  <c r="E59" i="49"/>
  <c r="G47" i="49"/>
  <c r="K22" i="49"/>
  <c r="AB34" i="45"/>
  <c r="L34" i="45"/>
  <c r="AM34" i="45"/>
  <c r="X34" i="45"/>
  <c r="I34" i="45"/>
  <c r="AL34" i="45"/>
  <c r="W34" i="45"/>
  <c r="H34" i="45"/>
  <c r="AK34" i="45"/>
  <c r="Y28" i="24"/>
  <c r="V34" i="45"/>
  <c r="F34" i="45"/>
  <c r="AG34" i="45"/>
  <c r="R34" i="45"/>
  <c r="AF34" i="45"/>
  <c r="P34" i="45"/>
  <c r="AD34" i="45"/>
  <c r="J169" i="49"/>
  <c r="J109" i="49"/>
  <c r="J25" i="49"/>
  <c r="K217" i="49"/>
  <c r="K205" i="49"/>
  <c r="K193" i="49"/>
  <c r="K181" i="49"/>
  <c r="K169" i="49"/>
  <c r="K157" i="49"/>
  <c r="K145" i="49"/>
  <c r="K133" i="49"/>
  <c r="K121" i="49"/>
  <c r="K109" i="49"/>
  <c r="K97" i="49"/>
  <c r="K85" i="49"/>
  <c r="K73" i="49"/>
  <c r="K61" i="49"/>
  <c r="K49" i="49"/>
  <c r="K37" i="49"/>
  <c r="K25" i="49"/>
  <c r="H24" i="49"/>
  <c r="I217" i="49"/>
  <c r="I205" i="49"/>
  <c r="I193" i="49"/>
  <c r="I181" i="49"/>
  <c r="I169" i="49"/>
  <c r="I157" i="49"/>
  <c r="I145" i="49"/>
  <c r="I133" i="49"/>
  <c r="I121" i="49"/>
  <c r="I109" i="49"/>
  <c r="I97" i="49"/>
  <c r="I85" i="49"/>
  <c r="I73" i="49"/>
  <c r="I61" i="49"/>
  <c r="I49" i="49"/>
  <c r="I37" i="49"/>
  <c r="I25" i="49"/>
  <c r="H217" i="49"/>
  <c r="H205" i="49"/>
  <c r="H193" i="49"/>
  <c r="H181" i="49"/>
  <c r="H169" i="49"/>
  <c r="H157" i="49"/>
  <c r="H145" i="49"/>
  <c r="H133" i="49"/>
  <c r="H121" i="49"/>
  <c r="H109" i="49"/>
  <c r="H97" i="49"/>
  <c r="H85" i="49"/>
  <c r="H73" i="49"/>
  <c r="H61" i="49"/>
  <c r="H49" i="49"/>
  <c r="H37" i="49"/>
  <c r="E36" i="49"/>
  <c r="H25" i="49"/>
  <c r="E24" i="49"/>
  <c r="G217" i="49"/>
  <c r="G205" i="49"/>
  <c r="G193" i="49"/>
  <c r="G181" i="49"/>
  <c r="G169" i="49"/>
  <c r="G157" i="49"/>
  <c r="G145" i="49"/>
  <c r="G133" i="49"/>
  <c r="G121" i="49"/>
  <c r="G109" i="49"/>
  <c r="G97" i="49"/>
  <c r="G85" i="49"/>
  <c r="G73" i="49"/>
  <c r="G61" i="49"/>
  <c r="G49" i="49"/>
  <c r="G37" i="49"/>
  <c r="D36" i="49"/>
  <c r="G25" i="49"/>
  <c r="D24" i="49"/>
  <c r="F217" i="49"/>
  <c r="F205" i="49"/>
  <c r="F193" i="49"/>
  <c r="F181" i="49"/>
  <c r="F169" i="49"/>
  <c r="F157" i="49"/>
  <c r="F145" i="49"/>
  <c r="F133" i="49"/>
  <c r="F121" i="49"/>
  <c r="F109" i="49"/>
  <c r="F97" i="49"/>
  <c r="F85" i="49"/>
  <c r="F73" i="49"/>
  <c r="F61" i="49"/>
  <c r="F49" i="49"/>
  <c r="F37" i="49"/>
  <c r="C36" i="49"/>
  <c r="F25" i="49"/>
  <c r="C24" i="49"/>
  <c r="E217" i="49"/>
  <c r="E205" i="49"/>
  <c r="E193" i="49"/>
  <c r="E181" i="49"/>
  <c r="E169" i="49"/>
  <c r="E157" i="49"/>
  <c r="E145" i="49"/>
  <c r="E133" i="49"/>
  <c r="E121" i="49"/>
  <c r="E109" i="49"/>
  <c r="E97" i="49"/>
  <c r="E85" i="49"/>
  <c r="E73" i="49"/>
  <c r="E61" i="49"/>
  <c r="E49" i="49"/>
  <c r="E37" i="49"/>
  <c r="E25" i="49"/>
  <c r="D217" i="49"/>
  <c r="D205" i="49"/>
  <c r="D193" i="49"/>
  <c r="D181" i="49"/>
  <c r="D169" i="49"/>
  <c r="D157" i="49"/>
  <c r="D145" i="49"/>
  <c r="D133" i="49"/>
  <c r="D121" i="49"/>
  <c r="D109" i="49"/>
  <c r="D97" i="49"/>
  <c r="D85" i="49"/>
  <c r="D73" i="49"/>
  <c r="D61" i="49"/>
  <c r="D49" i="49"/>
  <c r="D37" i="49"/>
  <c r="D25" i="49"/>
  <c r="J97" i="49"/>
  <c r="J49" i="49"/>
  <c r="K36" i="49"/>
  <c r="K24" i="49"/>
  <c r="J36" i="49"/>
  <c r="J24" i="49"/>
  <c r="Y20" i="24"/>
  <c r="AK38" i="45"/>
  <c r="Y32" i="24"/>
  <c r="V38" i="45"/>
  <c r="E38" i="45"/>
  <c r="AJ38" i="45"/>
  <c r="T38" i="45"/>
  <c r="D38" i="45"/>
  <c r="AF31" i="45"/>
  <c r="I31" i="45"/>
  <c r="X31" i="45"/>
  <c r="AM31" i="45"/>
  <c r="N31" i="45"/>
  <c r="AC31" i="45"/>
  <c r="O31" i="45"/>
  <c r="AD31" i="45"/>
  <c r="R20" i="24"/>
  <c r="Z20" i="24"/>
  <c r="V20" i="24"/>
  <c r="E20" i="24"/>
  <c r="I20" i="24"/>
  <c r="M20" i="24"/>
  <c r="R32" i="24"/>
  <c r="Z32" i="24"/>
  <c r="V32" i="24"/>
  <c r="E32" i="24"/>
  <c r="I32" i="24"/>
  <c r="M32" i="24"/>
  <c r="E21" i="24"/>
  <c r="M21" i="24"/>
  <c r="I21" i="24"/>
  <c r="R21" i="24"/>
  <c r="V21" i="24"/>
  <c r="Z21" i="24"/>
  <c r="E33" i="24"/>
  <c r="M33" i="24"/>
  <c r="I33" i="24"/>
  <c r="R33" i="24"/>
  <c r="V33" i="24"/>
  <c r="Z33" i="24"/>
  <c r="D28" i="45"/>
  <c r="AH28" i="45"/>
  <c r="AJ28" i="45"/>
  <c r="R23" i="24"/>
  <c r="Z23" i="24"/>
  <c r="V23" i="24"/>
  <c r="E23" i="24"/>
  <c r="I23" i="24"/>
  <c r="M23" i="24"/>
  <c r="V50" i="45"/>
  <c r="AC38" i="45"/>
  <c r="N38" i="45"/>
  <c r="V31" i="45"/>
  <c r="AD30" i="45"/>
  <c r="I12" i="24"/>
  <c r="M12" i="24"/>
  <c r="E12" i="24"/>
  <c r="V12" i="24"/>
  <c r="Z12" i="24"/>
  <c r="R12" i="24"/>
  <c r="E24" i="24"/>
  <c r="M24" i="24"/>
  <c r="I24" i="24"/>
  <c r="R24" i="24"/>
  <c r="V24" i="24"/>
  <c r="Z24" i="24"/>
  <c r="R22" i="24"/>
  <c r="Z22" i="24"/>
  <c r="V22" i="24"/>
  <c r="E22" i="24"/>
  <c r="M22" i="24"/>
  <c r="I22" i="24"/>
  <c r="R34" i="24"/>
  <c r="Z34" i="24"/>
  <c r="V34" i="24"/>
  <c r="E34" i="24"/>
  <c r="M34" i="24"/>
  <c r="I34" i="24"/>
  <c r="R35" i="24"/>
  <c r="Z35" i="24"/>
  <c r="V35" i="24"/>
  <c r="E35" i="24"/>
  <c r="I35" i="24"/>
  <c r="M35" i="24"/>
  <c r="R13" i="24"/>
  <c r="Z13" i="24"/>
  <c r="V13" i="24"/>
  <c r="E13" i="24"/>
  <c r="M13" i="24"/>
  <c r="I13" i="24"/>
  <c r="R25" i="24"/>
  <c r="Z25" i="24"/>
  <c r="V25" i="24"/>
  <c r="E25" i="24"/>
  <c r="M25" i="24"/>
  <c r="I25" i="24"/>
  <c r="R14" i="24"/>
  <c r="Z14" i="24"/>
  <c r="V14" i="24"/>
  <c r="E14" i="24"/>
  <c r="I14" i="24"/>
  <c r="M14" i="24"/>
  <c r="R26" i="24"/>
  <c r="Z26" i="24"/>
  <c r="V26" i="24"/>
  <c r="E26" i="24"/>
  <c r="I26" i="24"/>
  <c r="M26" i="24"/>
  <c r="E15" i="24"/>
  <c r="M15" i="24"/>
  <c r="I15" i="24"/>
  <c r="R15" i="24"/>
  <c r="V15" i="24"/>
  <c r="Z15" i="24"/>
  <c r="E27" i="24"/>
  <c r="M27" i="24"/>
  <c r="I27" i="24"/>
  <c r="R27" i="24"/>
  <c r="V27" i="24"/>
  <c r="Z27" i="24"/>
  <c r="R16" i="24"/>
  <c r="Z16" i="24"/>
  <c r="V16" i="24"/>
  <c r="E16" i="24"/>
  <c r="M16" i="24"/>
  <c r="I16" i="24"/>
  <c r="R28" i="24"/>
  <c r="Z28" i="24"/>
  <c r="V28" i="24"/>
  <c r="E28" i="24"/>
  <c r="M28" i="24"/>
  <c r="I28" i="24"/>
  <c r="R17" i="24"/>
  <c r="Z17" i="24"/>
  <c r="V17" i="24"/>
  <c r="E17" i="24"/>
  <c r="I17" i="24"/>
  <c r="M17" i="24"/>
  <c r="R29" i="24"/>
  <c r="Z29" i="24"/>
  <c r="V29" i="24"/>
  <c r="E29" i="24"/>
  <c r="I29" i="24"/>
  <c r="M29" i="24"/>
  <c r="E18" i="24"/>
  <c r="M18" i="24"/>
  <c r="I18" i="24"/>
  <c r="R18" i="24"/>
  <c r="V18" i="24"/>
  <c r="Z18" i="24"/>
  <c r="E30" i="24"/>
  <c r="M30" i="24"/>
  <c r="I30" i="24"/>
  <c r="R30" i="24"/>
  <c r="V30" i="24"/>
  <c r="Z30" i="24"/>
  <c r="R19" i="24"/>
  <c r="Z19" i="24"/>
  <c r="V19" i="24"/>
  <c r="E19" i="24"/>
  <c r="M19" i="24"/>
  <c r="I19" i="24"/>
  <c r="R31" i="24"/>
  <c r="Z31" i="24"/>
  <c r="V31" i="24"/>
  <c r="E31" i="24"/>
  <c r="M31" i="24"/>
  <c r="I31" i="24"/>
  <c r="J102" i="45"/>
  <c r="AJ210" i="45"/>
  <c r="T210" i="45"/>
  <c r="E210" i="45"/>
  <c r="AD198" i="45"/>
  <c r="O198" i="45"/>
  <c r="AH186" i="45"/>
  <c r="S186" i="45"/>
  <c r="D186" i="45"/>
  <c r="AB174" i="45"/>
  <c r="L174" i="45"/>
  <c r="Y162" i="45"/>
  <c r="J162" i="45"/>
  <c r="AL150" i="45"/>
  <c r="W150" i="45"/>
  <c r="H150" i="45"/>
  <c r="AJ138" i="45"/>
  <c r="T138" i="45"/>
  <c r="E138" i="45"/>
  <c r="AF126" i="45"/>
  <c r="P126" i="45"/>
  <c r="AB114" i="45"/>
  <c r="L114" i="45"/>
  <c r="AM102" i="45"/>
  <c r="X102" i="45"/>
  <c r="I102" i="45"/>
  <c r="AJ90" i="45"/>
  <c r="T90" i="45"/>
  <c r="E90" i="45"/>
  <c r="AF78" i="45"/>
  <c r="P78" i="45"/>
  <c r="AB66" i="45"/>
  <c r="L66" i="45"/>
  <c r="AM54" i="45"/>
  <c r="X54" i="45"/>
  <c r="I54" i="45"/>
  <c r="AH42" i="45"/>
  <c r="S42" i="45"/>
  <c r="D42" i="45"/>
  <c r="AC30" i="45"/>
  <c r="N30" i="45"/>
  <c r="AH210" i="45"/>
  <c r="S210" i="45"/>
  <c r="D210" i="45"/>
  <c r="AC198" i="45"/>
  <c r="N198" i="45"/>
  <c r="AG186" i="45"/>
  <c r="R186" i="45"/>
  <c r="AA174" i="45"/>
  <c r="K174" i="45"/>
  <c r="AM162" i="45"/>
  <c r="X162" i="45"/>
  <c r="I162" i="45"/>
  <c r="AK150" i="45"/>
  <c r="V150" i="45"/>
  <c r="F150" i="45"/>
  <c r="AH138" i="45"/>
  <c r="S138" i="45"/>
  <c r="D138" i="45"/>
  <c r="AD126" i="45"/>
  <c r="O126" i="45"/>
  <c r="AA114" i="45"/>
  <c r="K114" i="45"/>
  <c r="AL102" i="45"/>
  <c r="W102" i="45"/>
  <c r="H102" i="45"/>
  <c r="AH90" i="45"/>
  <c r="S90" i="45"/>
  <c r="D90" i="45"/>
  <c r="AD78" i="45"/>
  <c r="O78" i="45"/>
  <c r="AA66" i="45"/>
  <c r="K66" i="45"/>
  <c r="AL54" i="45"/>
  <c r="W54" i="45"/>
  <c r="H54" i="45"/>
  <c r="AG42" i="45"/>
  <c r="R42" i="45"/>
  <c r="AB30" i="45"/>
  <c r="L30" i="45"/>
  <c r="AG210" i="45"/>
  <c r="R210" i="45"/>
  <c r="AB198" i="45"/>
  <c r="L198" i="45"/>
  <c r="AF186" i="45"/>
  <c r="P186" i="45"/>
  <c r="Y174" i="45"/>
  <c r="J174" i="45"/>
  <c r="AL162" i="45"/>
  <c r="W162" i="45"/>
  <c r="H162" i="45"/>
  <c r="AJ150" i="45"/>
  <c r="T150" i="45"/>
  <c r="E150" i="45"/>
  <c r="AG138" i="45"/>
  <c r="R138" i="45"/>
  <c r="AC126" i="45"/>
  <c r="N126" i="45"/>
  <c r="Y114" i="45"/>
  <c r="J114" i="45"/>
  <c r="AK102" i="45"/>
  <c r="V102" i="45"/>
  <c r="F102" i="45"/>
  <c r="AG90" i="45"/>
  <c r="R90" i="45"/>
  <c r="AC78" i="45"/>
  <c r="N78" i="45"/>
  <c r="Y66" i="45"/>
  <c r="J66" i="45"/>
  <c r="AK54" i="45"/>
  <c r="V54" i="45"/>
  <c r="F54" i="45"/>
  <c r="AF42" i="45"/>
  <c r="P42" i="45"/>
  <c r="AA30" i="45"/>
  <c r="K30" i="45"/>
  <c r="AF210" i="45"/>
  <c r="P210" i="45"/>
  <c r="AA198" i="45"/>
  <c r="K198" i="45"/>
  <c r="AD186" i="45"/>
  <c r="O186" i="45"/>
  <c r="AM174" i="45"/>
  <c r="X174" i="45"/>
  <c r="I174" i="45"/>
  <c r="AK162" i="45"/>
  <c r="V162" i="45"/>
  <c r="F162" i="45"/>
  <c r="AH150" i="45"/>
  <c r="S150" i="45"/>
  <c r="D150" i="45"/>
  <c r="AF138" i="45"/>
  <c r="P138" i="45"/>
  <c r="AB126" i="45"/>
  <c r="L126" i="45"/>
  <c r="AM114" i="45"/>
  <c r="X114" i="45"/>
  <c r="I114" i="45"/>
  <c r="AJ102" i="45"/>
  <c r="T102" i="45"/>
  <c r="E102" i="45"/>
  <c r="AF90" i="45"/>
  <c r="P90" i="45"/>
  <c r="AB78" i="45"/>
  <c r="L78" i="45"/>
  <c r="AM66" i="45"/>
  <c r="X66" i="45"/>
  <c r="I66" i="45"/>
  <c r="AJ54" i="45"/>
  <c r="T54" i="45"/>
  <c r="E54" i="45"/>
  <c r="AD42" i="45"/>
  <c r="O42" i="45"/>
  <c r="Y30" i="45"/>
  <c r="J30" i="45"/>
  <c r="AD210" i="45"/>
  <c r="O210" i="45"/>
  <c r="Y198" i="45"/>
  <c r="J198" i="45"/>
  <c r="AC186" i="45"/>
  <c r="N186" i="45"/>
  <c r="AL174" i="45"/>
  <c r="W174" i="45"/>
  <c r="H174" i="45"/>
  <c r="AJ162" i="45"/>
  <c r="T162" i="45"/>
  <c r="E162" i="45"/>
  <c r="AG150" i="45"/>
  <c r="R150" i="45"/>
  <c r="AD138" i="45"/>
  <c r="O138" i="45"/>
  <c r="AA126" i="45"/>
  <c r="K126" i="45"/>
  <c r="AL114" i="45"/>
  <c r="W114" i="45"/>
  <c r="H114" i="45"/>
  <c r="AH102" i="45"/>
  <c r="S102" i="45"/>
  <c r="D102" i="45"/>
  <c r="AD90" i="45"/>
  <c r="O90" i="45"/>
  <c r="AA78" i="45"/>
  <c r="K78" i="45"/>
  <c r="AL66" i="45"/>
  <c r="W66" i="45"/>
  <c r="H66" i="45"/>
  <c r="AH54" i="45"/>
  <c r="S54" i="45"/>
  <c r="D54" i="45"/>
  <c r="AC42" i="45"/>
  <c r="N42" i="45"/>
  <c r="AM30" i="45"/>
  <c r="X30" i="45"/>
  <c r="I30" i="45"/>
  <c r="AC210" i="45"/>
  <c r="N210" i="45"/>
  <c r="AM198" i="45"/>
  <c r="X198" i="45"/>
  <c r="I198" i="45"/>
  <c r="AB186" i="45"/>
  <c r="L186" i="45"/>
  <c r="AK174" i="45"/>
  <c r="V174" i="45"/>
  <c r="F174" i="45"/>
  <c r="AH162" i="45"/>
  <c r="S162" i="45"/>
  <c r="D162" i="45"/>
  <c r="AF150" i="45"/>
  <c r="P150" i="45"/>
  <c r="AC138" i="45"/>
  <c r="N138" i="45"/>
  <c r="Y126" i="45"/>
  <c r="J126" i="45"/>
  <c r="AK114" i="45"/>
  <c r="V114" i="45"/>
  <c r="F114" i="45"/>
  <c r="AG102" i="45"/>
  <c r="R102" i="45"/>
  <c r="AC90" i="45"/>
  <c r="N90" i="45"/>
  <c r="Y78" i="45"/>
  <c r="J78" i="45"/>
  <c r="AK66" i="45"/>
  <c r="V66" i="45"/>
  <c r="F66" i="45"/>
  <c r="AG54" i="45"/>
  <c r="R54" i="45"/>
  <c r="AB42" i="45"/>
  <c r="L42" i="45"/>
  <c r="AL30" i="45"/>
  <c r="W30" i="45"/>
  <c r="H30" i="45"/>
  <c r="AB210" i="45"/>
  <c r="L210" i="45"/>
  <c r="AL198" i="45"/>
  <c r="W198" i="45"/>
  <c r="H198" i="45"/>
  <c r="AA186" i="45"/>
  <c r="K186" i="45"/>
  <c r="AJ174" i="45"/>
  <c r="T174" i="45"/>
  <c r="E174" i="45"/>
  <c r="AG162" i="45"/>
  <c r="R162" i="45"/>
  <c r="AD150" i="45"/>
  <c r="O150" i="45"/>
  <c r="AB138" i="45"/>
  <c r="L138" i="45"/>
  <c r="AM126" i="45"/>
  <c r="X126" i="45"/>
  <c r="I126" i="45"/>
  <c r="AJ114" i="45"/>
  <c r="T114" i="45"/>
  <c r="E114" i="45"/>
  <c r="AF102" i="45"/>
  <c r="P102" i="45"/>
  <c r="AB90" i="45"/>
  <c r="L90" i="45"/>
  <c r="AM78" i="45"/>
  <c r="X78" i="45"/>
  <c r="I78" i="45"/>
  <c r="AJ66" i="45"/>
  <c r="T66" i="45"/>
  <c r="E66" i="45"/>
  <c r="AF54" i="45"/>
  <c r="P54" i="45"/>
  <c r="AA42" i="45"/>
  <c r="K42" i="45"/>
  <c r="AK30" i="45"/>
  <c r="Y24" i="24"/>
  <c r="V30" i="45"/>
  <c r="F30" i="45"/>
  <c r="AA210" i="45"/>
  <c r="K210" i="45"/>
  <c r="AK198" i="45"/>
  <c r="V198" i="45"/>
  <c r="F198" i="45"/>
  <c r="Y186" i="45"/>
  <c r="J186" i="45"/>
  <c r="AH174" i="45"/>
  <c r="S174" i="45"/>
  <c r="D174" i="45"/>
  <c r="AF162" i="45"/>
  <c r="P162" i="45"/>
  <c r="AC150" i="45"/>
  <c r="N150" i="45"/>
  <c r="AA138" i="45"/>
  <c r="K138" i="45"/>
  <c r="AL126" i="45"/>
  <c r="W126" i="45"/>
  <c r="H126" i="45"/>
  <c r="AH114" i="45"/>
  <c r="S114" i="45"/>
  <c r="D114" i="45"/>
  <c r="AD102" i="45"/>
  <c r="O102" i="45"/>
  <c r="AA90" i="45"/>
  <c r="K90" i="45"/>
  <c r="AL78" i="45"/>
  <c r="W78" i="45"/>
  <c r="H78" i="45"/>
  <c r="AH66" i="45"/>
  <c r="S66" i="45"/>
  <c r="D66" i="45"/>
  <c r="AD54" i="45"/>
  <c r="O54" i="45"/>
  <c r="Y42" i="45"/>
  <c r="J42" i="45"/>
  <c r="AJ30" i="45"/>
  <c r="T30" i="45"/>
  <c r="E30" i="45"/>
  <c r="Y210" i="45"/>
  <c r="J210" i="45"/>
  <c r="AJ198" i="45"/>
  <c r="T198" i="45"/>
  <c r="E198" i="45"/>
  <c r="AM186" i="45"/>
  <c r="X186" i="45"/>
  <c r="I186" i="45"/>
  <c r="AG174" i="45"/>
  <c r="R174" i="45"/>
  <c r="AD162" i="45"/>
  <c r="O162" i="45"/>
  <c r="AB150" i="45"/>
  <c r="L150" i="45"/>
  <c r="Y138" i="45"/>
  <c r="J138" i="45"/>
  <c r="AK126" i="45"/>
  <c r="V126" i="45"/>
  <c r="F126" i="45"/>
  <c r="AG114" i="45"/>
  <c r="R114" i="45"/>
  <c r="AC102" i="45"/>
  <c r="N102" i="45"/>
  <c r="Y90" i="45"/>
  <c r="J90" i="45"/>
  <c r="AK78" i="45"/>
  <c r="V78" i="45"/>
  <c r="F78" i="45"/>
  <c r="AG66" i="45"/>
  <c r="R66" i="45"/>
  <c r="AC54" i="45"/>
  <c r="N54" i="45"/>
  <c r="AM42" i="45"/>
  <c r="X42" i="45"/>
  <c r="I42" i="45"/>
  <c r="AH30" i="45"/>
  <c r="S30" i="45"/>
  <c r="D30" i="45"/>
  <c r="Y102" i="45"/>
  <c r="AM210" i="45"/>
  <c r="X210" i="45"/>
  <c r="AH198" i="45"/>
  <c r="S198" i="45"/>
  <c r="AL186" i="45"/>
  <c r="W186" i="45"/>
  <c r="AF174" i="45"/>
  <c r="AC162" i="45"/>
  <c r="N162" i="45"/>
  <c r="AA150" i="45"/>
  <c r="K150" i="45"/>
  <c r="AM138" i="45"/>
  <c r="X138" i="45"/>
  <c r="I138" i="45"/>
  <c r="AJ126" i="45"/>
  <c r="T126" i="45"/>
  <c r="E126" i="45"/>
  <c r="AF114" i="45"/>
  <c r="P114" i="45"/>
  <c r="AB102" i="45"/>
  <c r="L102" i="45"/>
  <c r="AM90" i="45"/>
  <c r="X90" i="45"/>
  <c r="I90" i="45"/>
  <c r="AJ78" i="45"/>
  <c r="T78" i="45"/>
  <c r="E78" i="45"/>
  <c r="AF66" i="45"/>
  <c r="P66" i="45"/>
  <c r="AB54" i="45"/>
  <c r="L54" i="45"/>
  <c r="AL42" i="45"/>
  <c r="W42" i="45"/>
  <c r="H42" i="45"/>
  <c r="AG30" i="45"/>
  <c r="R30" i="45"/>
  <c r="AB162" i="45"/>
  <c r="Y150" i="45"/>
  <c r="AL138" i="45"/>
  <c r="W138" i="45"/>
  <c r="AH126" i="45"/>
  <c r="S126" i="45"/>
  <c r="AD114" i="45"/>
  <c r="AA102" i="45"/>
  <c r="AL90" i="45"/>
  <c r="W90" i="45"/>
  <c r="AH78" i="45"/>
  <c r="S78" i="45"/>
  <c r="AD66" i="45"/>
  <c r="AA54" i="45"/>
  <c r="AK42" i="45"/>
  <c r="V42" i="45"/>
  <c r="AF30" i="45"/>
  <c r="P209" i="45"/>
  <c r="AF209" i="45"/>
  <c r="R209" i="45"/>
  <c r="AG209" i="45"/>
  <c r="D209" i="45"/>
  <c r="S209" i="45"/>
  <c r="AH209" i="45"/>
  <c r="E209" i="45"/>
  <c r="T209" i="45"/>
  <c r="AJ209" i="45"/>
  <c r="F209" i="45"/>
  <c r="V209" i="45"/>
  <c r="AK209" i="45"/>
  <c r="H209" i="45"/>
  <c r="W209" i="45"/>
  <c r="AL209" i="45"/>
  <c r="I209" i="45"/>
  <c r="X209" i="45"/>
  <c r="AM209" i="45"/>
  <c r="J209" i="45"/>
  <c r="Y209" i="45"/>
  <c r="K209" i="45"/>
  <c r="AA209" i="45"/>
  <c r="O209" i="45"/>
  <c r="AD209" i="45"/>
  <c r="P197" i="45"/>
  <c r="AF197" i="45"/>
  <c r="R197" i="45"/>
  <c r="AG197" i="45"/>
  <c r="D197" i="45"/>
  <c r="S197" i="45"/>
  <c r="AH197" i="45"/>
  <c r="E197" i="45"/>
  <c r="T197" i="45"/>
  <c r="AJ197" i="45"/>
  <c r="F197" i="45"/>
  <c r="V197" i="45"/>
  <c r="AK197" i="45"/>
  <c r="H197" i="45"/>
  <c r="W197" i="45"/>
  <c r="AL197" i="45"/>
  <c r="I197" i="45"/>
  <c r="X197" i="45"/>
  <c r="AM197" i="45"/>
  <c r="J197" i="45"/>
  <c r="Y197" i="45"/>
  <c r="K197" i="45"/>
  <c r="AA197" i="45"/>
  <c r="O197" i="45"/>
  <c r="AD197" i="45"/>
  <c r="P185" i="45"/>
  <c r="AF185" i="45"/>
  <c r="R185" i="45"/>
  <c r="AG185" i="45"/>
  <c r="D185" i="45"/>
  <c r="S185" i="45"/>
  <c r="AH185" i="45"/>
  <c r="E185" i="45"/>
  <c r="T185" i="45"/>
  <c r="AJ185" i="45"/>
  <c r="F185" i="45"/>
  <c r="V185" i="45"/>
  <c r="AK185" i="45"/>
  <c r="H185" i="45"/>
  <c r="W185" i="45"/>
  <c r="AL185" i="45"/>
  <c r="I185" i="45"/>
  <c r="X185" i="45"/>
  <c r="AM185" i="45"/>
  <c r="J185" i="45"/>
  <c r="Y185" i="45"/>
  <c r="K185" i="45"/>
  <c r="AA185" i="45"/>
  <c r="O185" i="45"/>
  <c r="AD185" i="45"/>
  <c r="P173" i="45"/>
  <c r="AF173" i="45"/>
  <c r="R173" i="45"/>
  <c r="AG173" i="45"/>
  <c r="D173" i="45"/>
  <c r="S173" i="45"/>
  <c r="AH173" i="45"/>
  <c r="E173" i="45"/>
  <c r="T173" i="45"/>
  <c r="AJ173" i="45"/>
  <c r="F173" i="45"/>
  <c r="V173" i="45"/>
  <c r="AK173" i="45"/>
  <c r="H173" i="45"/>
  <c r="W173" i="45"/>
  <c r="AL173" i="45"/>
  <c r="I173" i="45"/>
  <c r="X173" i="45"/>
  <c r="AM173" i="45"/>
  <c r="J173" i="45"/>
  <c r="Y173" i="45"/>
  <c r="K173" i="45"/>
  <c r="AA173" i="45"/>
  <c r="O173" i="45"/>
  <c r="AD173" i="45"/>
  <c r="P161" i="45"/>
  <c r="AF161" i="45"/>
  <c r="R161" i="45"/>
  <c r="AG161" i="45"/>
  <c r="D161" i="45"/>
  <c r="S161" i="45"/>
  <c r="AH161" i="45"/>
  <c r="E161" i="45"/>
  <c r="T161" i="45"/>
  <c r="AJ161" i="45"/>
  <c r="F161" i="45"/>
  <c r="V161" i="45"/>
  <c r="AK161" i="45"/>
  <c r="H161" i="45"/>
  <c r="W161" i="45"/>
  <c r="AL161" i="45"/>
  <c r="I161" i="45"/>
  <c r="X161" i="45"/>
  <c r="AM161" i="45"/>
  <c r="J161" i="45"/>
  <c r="Y161" i="45"/>
  <c r="K161" i="45"/>
  <c r="AA161" i="45"/>
  <c r="O161" i="45"/>
  <c r="AD161" i="45"/>
  <c r="P149" i="45"/>
  <c r="AF149" i="45"/>
  <c r="R149" i="45"/>
  <c r="AG149" i="45"/>
  <c r="D149" i="45"/>
  <c r="S149" i="45"/>
  <c r="AH149" i="45"/>
  <c r="E149" i="45"/>
  <c r="T149" i="45"/>
  <c r="AJ149" i="45"/>
  <c r="F149" i="45"/>
  <c r="V149" i="45"/>
  <c r="AK149" i="45"/>
  <c r="H149" i="45"/>
  <c r="W149" i="45"/>
  <c r="AL149" i="45"/>
  <c r="I149" i="45"/>
  <c r="X149" i="45"/>
  <c r="AM149" i="45"/>
  <c r="J149" i="45"/>
  <c r="Y149" i="45"/>
  <c r="K149" i="45"/>
  <c r="AA149" i="45"/>
  <c r="O149" i="45"/>
  <c r="AD149" i="45"/>
  <c r="P137" i="45"/>
  <c r="AF137" i="45"/>
  <c r="R137" i="45"/>
  <c r="AG137" i="45"/>
  <c r="D137" i="45"/>
  <c r="S137" i="45"/>
  <c r="AH137" i="45"/>
  <c r="E137" i="45"/>
  <c r="T137" i="45"/>
  <c r="AJ137" i="45"/>
  <c r="F137" i="45"/>
  <c r="V137" i="45"/>
  <c r="AK137" i="45"/>
  <c r="H137" i="45"/>
  <c r="W137" i="45"/>
  <c r="AL137" i="45"/>
  <c r="I137" i="45"/>
  <c r="X137" i="45"/>
  <c r="AM137" i="45"/>
  <c r="J137" i="45"/>
  <c r="Y137" i="45"/>
  <c r="K137" i="45"/>
  <c r="AA137" i="45"/>
  <c r="O137" i="45"/>
  <c r="AD137" i="45"/>
  <c r="P125" i="45"/>
  <c r="AF125" i="45"/>
  <c r="R125" i="45"/>
  <c r="AG125" i="45"/>
  <c r="D125" i="45"/>
  <c r="S125" i="45"/>
  <c r="AH125" i="45"/>
  <c r="E125" i="45"/>
  <c r="T125" i="45"/>
  <c r="AJ125" i="45"/>
  <c r="F125" i="45"/>
  <c r="V125" i="45"/>
  <c r="AK125" i="45"/>
  <c r="H125" i="45"/>
  <c r="W125" i="45"/>
  <c r="AL125" i="45"/>
  <c r="I125" i="45"/>
  <c r="X125" i="45"/>
  <c r="AM125" i="45"/>
  <c r="J125" i="45"/>
  <c r="Y125" i="45"/>
  <c r="K125" i="45"/>
  <c r="AA125" i="45"/>
  <c r="O125" i="45"/>
  <c r="AD125" i="45"/>
  <c r="P113" i="45"/>
  <c r="AF113" i="45"/>
  <c r="R113" i="45"/>
  <c r="AG113" i="45"/>
  <c r="D113" i="45"/>
  <c r="S113" i="45"/>
  <c r="AH113" i="45"/>
  <c r="E113" i="45"/>
  <c r="T113" i="45"/>
  <c r="AJ113" i="45"/>
  <c r="F113" i="45"/>
  <c r="V113" i="45"/>
  <c r="AK113" i="45"/>
  <c r="H113" i="45"/>
  <c r="W113" i="45"/>
  <c r="AL113" i="45"/>
  <c r="I113" i="45"/>
  <c r="X113" i="45"/>
  <c r="AM113" i="45"/>
  <c r="J113" i="45"/>
  <c r="Y113" i="45"/>
  <c r="K113" i="45"/>
  <c r="AA113" i="45"/>
  <c r="O113" i="45"/>
  <c r="AD113" i="45"/>
  <c r="P101" i="45"/>
  <c r="AF101" i="45"/>
  <c r="R101" i="45"/>
  <c r="AG101" i="45"/>
  <c r="D101" i="45"/>
  <c r="S101" i="45"/>
  <c r="AH101" i="45"/>
  <c r="E101" i="45"/>
  <c r="T101" i="45"/>
  <c r="AJ101" i="45"/>
  <c r="F101" i="45"/>
  <c r="V101" i="45"/>
  <c r="AK101" i="45"/>
  <c r="H101" i="45"/>
  <c r="W101" i="45"/>
  <c r="AL101" i="45"/>
  <c r="I101" i="45"/>
  <c r="X101" i="45"/>
  <c r="AM101" i="45"/>
  <c r="J101" i="45"/>
  <c r="Y101" i="45"/>
  <c r="K101" i="45"/>
  <c r="AA101" i="45"/>
  <c r="O101" i="45"/>
  <c r="AD101" i="45"/>
  <c r="P89" i="45"/>
  <c r="AF89" i="45"/>
  <c r="R89" i="45"/>
  <c r="AG89" i="45"/>
  <c r="D89" i="45"/>
  <c r="S89" i="45"/>
  <c r="AH89" i="45"/>
  <c r="E89" i="45"/>
  <c r="T89" i="45"/>
  <c r="AJ89" i="45"/>
  <c r="F89" i="45"/>
  <c r="V89" i="45"/>
  <c r="AK89" i="45"/>
  <c r="H89" i="45"/>
  <c r="W89" i="45"/>
  <c r="AL89" i="45"/>
  <c r="I89" i="45"/>
  <c r="X89" i="45"/>
  <c r="AM89" i="45"/>
  <c r="J89" i="45"/>
  <c r="Y89" i="45"/>
  <c r="K89" i="45"/>
  <c r="AA89" i="45"/>
  <c r="O89" i="45"/>
  <c r="AD89" i="45"/>
  <c r="P77" i="45"/>
  <c r="AF77" i="45"/>
  <c r="R77" i="45"/>
  <c r="AG77" i="45"/>
  <c r="D77" i="45"/>
  <c r="S77" i="45"/>
  <c r="AH77" i="45"/>
  <c r="E77" i="45"/>
  <c r="T77" i="45"/>
  <c r="AJ77" i="45"/>
  <c r="F77" i="45"/>
  <c r="V77" i="45"/>
  <c r="AK77" i="45"/>
  <c r="H77" i="45"/>
  <c r="W77" i="45"/>
  <c r="AL77" i="45"/>
  <c r="I77" i="45"/>
  <c r="X77" i="45"/>
  <c r="AM77" i="45"/>
  <c r="J77" i="45"/>
  <c r="Y77" i="45"/>
  <c r="K77" i="45"/>
  <c r="AA77" i="45"/>
  <c r="O77" i="45"/>
  <c r="AD77" i="45"/>
  <c r="P65" i="45"/>
  <c r="AF65" i="45"/>
  <c r="R65" i="45"/>
  <c r="AG65" i="45"/>
  <c r="D65" i="45"/>
  <c r="S65" i="45"/>
  <c r="AH65" i="45"/>
  <c r="E65" i="45"/>
  <c r="T65" i="45"/>
  <c r="AJ65" i="45"/>
  <c r="F65" i="45"/>
  <c r="V65" i="45"/>
  <c r="AK65" i="45"/>
  <c r="H65" i="45"/>
  <c r="W65" i="45"/>
  <c r="AL65" i="45"/>
  <c r="I65" i="45"/>
  <c r="X65" i="45"/>
  <c r="AM65" i="45"/>
  <c r="J65" i="45"/>
  <c r="Y65" i="45"/>
  <c r="K65" i="45"/>
  <c r="AA65" i="45"/>
  <c r="O65" i="45"/>
  <c r="AD65" i="45"/>
  <c r="P53" i="45"/>
  <c r="AF53" i="45"/>
  <c r="R53" i="45"/>
  <c r="AG53" i="45"/>
  <c r="D53" i="45"/>
  <c r="S53" i="45"/>
  <c r="AH53" i="45"/>
  <c r="E53" i="45"/>
  <c r="T53" i="45"/>
  <c r="AJ53" i="45"/>
  <c r="F53" i="45"/>
  <c r="V53" i="45"/>
  <c r="AK53" i="45"/>
  <c r="H53" i="45"/>
  <c r="W53" i="45"/>
  <c r="AL53" i="45"/>
  <c r="I53" i="45"/>
  <c r="X53" i="45"/>
  <c r="AM53" i="45"/>
  <c r="J53" i="45"/>
  <c r="Y53" i="45"/>
  <c r="K53" i="45"/>
  <c r="AA53" i="45"/>
  <c r="L53" i="45"/>
  <c r="AB53" i="45"/>
  <c r="O53" i="45"/>
  <c r="AD53" i="45"/>
  <c r="P29" i="45"/>
  <c r="AF29" i="45"/>
  <c r="R29" i="45"/>
  <c r="AG29" i="45"/>
  <c r="D29" i="45"/>
  <c r="S29" i="45"/>
  <c r="AH29" i="45"/>
  <c r="E29" i="45"/>
  <c r="T29" i="45"/>
  <c r="AJ29" i="45"/>
  <c r="F29" i="45"/>
  <c r="V29" i="45"/>
  <c r="AK29" i="45"/>
  <c r="Y23" i="24"/>
  <c r="H29" i="45"/>
  <c r="W29" i="45"/>
  <c r="AL29" i="45"/>
  <c r="I29" i="45"/>
  <c r="X29" i="45"/>
  <c r="AM29" i="45"/>
  <c r="J29" i="45"/>
  <c r="Y29" i="45"/>
  <c r="K29" i="45"/>
  <c r="AA29" i="45"/>
  <c r="L29" i="45"/>
  <c r="AB29" i="45"/>
  <c r="O29" i="45"/>
  <c r="AD29" i="45"/>
  <c r="AF221" i="45"/>
  <c r="E221" i="45"/>
  <c r="T221" i="45"/>
  <c r="AJ221" i="45"/>
  <c r="F221" i="45"/>
  <c r="V221" i="45"/>
  <c r="H221" i="45"/>
  <c r="AL221" i="45"/>
  <c r="AK221" i="45"/>
  <c r="W221" i="45"/>
  <c r="I221" i="45"/>
  <c r="X221" i="45"/>
  <c r="AM221" i="45"/>
  <c r="O221" i="45"/>
  <c r="AD221" i="45"/>
  <c r="P221" i="45"/>
  <c r="P41" i="45"/>
  <c r="AF41" i="45"/>
  <c r="R41" i="45"/>
  <c r="AG41" i="45"/>
  <c r="D41" i="45"/>
  <c r="S41" i="45"/>
  <c r="AH41" i="45"/>
  <c r="E41" i="45"/>
  <c r="T41" i="45"/>
  <c r="AJ41" i="45"/>
  <c r="F41" i="45"/>
  <c r="V41" i="45"/>
  <c r="AK41" i="45"/>
  <c r="Y35" i="24"/>
  <c r="H41" i="45"/>
  <c r="W41" i="45"/>
  <c r="AL41" i="45"/>
  <c r="I41" i="45"/>
  <c r="X41" i="45"/>
  <c r="AM41" i="45"/>
  <c r="J41" i="45"/>
  <c r="Y41" i="45"/>
  <c r="K41" i="45"/>
  <c r="AA41" i="45"/>
  <c r="L41" i="45"/>
  <c r="AB41" i="45"/>
  <c r="O41" i="45"/>
  <c r="AD41" i="45"/>
  <c r="AG221" i="45"/>
  <c r="AC185" i="45"/>
  <c r="L173" i="45"/>
  <c r="L161" i="45"/>
  <c r="L149" i="45"/>
  <c r="L137" i="45"/>
  <c r="L125" i="45"/>
  <c r="L113" i="45"/>
  <c r="L101" i="45"/>
  <c r="L89" i="45"/>
  <c r="L77" i="45"/>
  <c r="L65" i="45"/>
  <c r="N185" i="45"/>
  <c r="Y221" i="45"/>
  <c r="AC29" i="45"/>
  <c r="N29" i="45"/>
  <c r="AB197" i="45"/>
  <c r="AC41" i="45"/>
  <c r="L221" i="45"/>
  <c r="AB209" i="45"/>
  <c r="N197" i="45"/>
  <c r="N41" i="45"/>
  <c r="N221" i="45"/>
  <c r="AC209" i="45"/>
  <c r="K221" i="45"/>
  <c r="N209" i="45"/>
  <c r="L197" i="45"/>
  <c r="AC173" i="45"/>
  <c r="AC161" i="45"/>
  <c r="AC149" i="45"/>
  <c r="AC137" i="45"/>
  <c r="AC125" i="45"/>
  <c r="AC113" i="45"/>
  <c r="AC101" i="45"/>
  <c r="AC89" i="45"/>
  <c r="AC77" i="45"/>
  <c r="AC65" i="45"/>
  <c r="AC53" i="45"/>
  <c r="AK196" i="45"/>
  <c r="V196" i="45"/>
  <c r="F196" i="45"/>
  <c r="AK184" i="45"/>
  <c r="V184" i="45"/>
  <c r="F184" i="45"/>
  <c r="AK172" i="45"/>
  <c r="V172" i="45"/>
  <c r="F172" i="45"/>
  <c r="AK160" i="45"/>
  <c r="V160" i="45"/>
  <c r="F160" i="45"/>
  <c r="AK148" i="45"/>
  <c r="V148" i="45"/>
  <c r="F148" i="45"/>
  <c r="AK136" i="45"/>
  <c r="V136" i="45"/>
  <c r="F136" i="45"/>
  <c r="AK124" i="45"/>
  <c r="V124" i="45"/>
  <c r="F124" i="45"/>
  <c r="AK112" i="45"/>
  <c r="V112" i="45"/>
  <c r="F112" i="45"/>
  <c r="AK100" i="45"/>
  <c r="V100" i="45"/>
  <c r="F100" i="45"/>
  <c r="AK88" i="45"/>
  <c r="V88" i="45"/>
  <c r="F88" i="45"/>
  <c r="AK76" i="45"/>
  <c r="V76" i="45"/>
  <c r="F76" i="45"/>
  <c r="AK64" i="45"/>
  <c r="V64" i="45"/>
  <c r="F64" i="45"/>
  <c r="AK52" i="45"/>
  <c r="V52" i="45"/>
  <c r="F52" i="45"/>
  <c r="AK40" i="45"/>
  <c r="Y34" i="24"/>
  <c r="V40" i="45"/>
  <c r="F40" i="45"/>
  <c r="AK28" i="45"/>
  <c r="Y22" i="24"/>
  <c r="V28" i="45"/>
  <c r="F28" i="45"/>
  <c r="AG172" i="45"/>
  <c r="R172" i="45"/>
  <c r="AG160" i="45"/>
  <c r="R160" i="45"/>
  <c r="AG148" i="45"/>
  <c r="R148" i="45"/>
  <c r="AG136" i="45"/>
  <c r="R136" i="45"/>
  <c r="AG124" i="45"/>
  <c r="R124" i="45"/>
  <c r="AG112" i="45"/>
  <c r="R112" i="45"/>
  <c r="AG100" i="45"/>
  <c r="R100" i="45"/>
  <c r="AG88" i="45"/>
  <c r="R88" i="45"/>
  <c r="AG76" i="45"/>
  <c r="R76" i="45"/>
  <c r="AG64" i="45"/>
  <c r="R64" i="45"/>
  <c r="AG52" i="45"/>
  <c r="R52" i="45"/>
  <c r="AG40" i="45"/>
  <c r="R40" i="45"/>
  <c r="AG28" i="45"/>
  <c r="R28" i="45"/>
  <c r="AF172" i="45"/>
  <c r="P172" i="45"/>
  <c r="AF160" i="45"/>
  <c r="P160" i="45"/>
  <c r="AF148" i="45"/>
  <c r="P148" i="45"/>
  <c r="AF136" i="45"/>
  <c r="P136" i="45"/>
  <c r="AF124" i="45"/>
  <c r="P124" i="45"/>
  <c r="AF112" i="45"/>
  <c r="P112" i="45"/>
  <c r="AF100" i="45"/>
  <c r="P100" i="45"/>
  <c r="AF88" i="45"/>
  <c r="P88" i="45"/>
  <c r="AF76" i="45"/>
  <c r="P76" i="45"/>
  <c r="AF64" i="45"/>
  <c r="P64" i="45"/>
  <c r="AF52" i="45"/>
  <c r="P52" i="45"/>
  <c r="AF40" i="45"/>
  <c r="P40" i="45"/>
  <c r="AF28" i="45"/>
  <c r="P28" i="45"/>
  <c r="AD184" i="45"/>
  <c r="O184" i="45"/>
  <c r="AD172" i="45"/>
  <c r="O172" i="45"/>
  <c r="AD160" i="45"/>
  <c r="O160" i="45"/>
  <c r="AD148" i="45"/>
  <c r="O148" i="45"/>
  <c r="AD136" i="45"/>
  <c r="O136" i="45"/>
  <c r="AD124" i="45"/>
  <c r="O124" i="45"/>
  <c r="AD112" i="45"/>
  <c r="O112" i="45"/>
  <c r="AD100" i="45"/>
  <c r="O100" i="45"/>
  <c r="AD88" i="45"/>
  <c r="O88" i="45"/>
  <c r="AD76" i="45"/>
  <c r="O76" i="45"/>
  <c r="AD64" i="45"/>
  <c r="O64" i="45"/>
  <c r="AD52" i="45"/>
  <c r="O52" i="45"/>
  <c r="AD40" i="45"/>
  <c r="O40" i="45"/>
  <c r="AD28" i="45"/>
  <c r="O28" i="45"/>
  <c r="AC184" i="45"/>
  <c r="N184" i="45"/>
  <c r="AC172" i="45"/>
  <c r="N172" i="45"/>
  <c r="AC160" i="45"/>
  <c r="N160" i="45"/>
  <c r="AC148" i="45"/>
  <c r="N148" i="45"/>
  <c r="AC136" i="45"/>
  <c r="N136" i="45"/>
  <c r="AC124" i="45"/>
  <c r="N124" i="45"/>
  <c r="AC112" i="45"/>
  <c r="N112" i="45"/>
  <c r="AC100" i="45"/>
  <c r="N100" i="45"/>
  <c r="AC88" i="45"/>
  <c r="N88" i="45"/>
  <c r="AC76" i="45"/>
  <c r="N76" i="45"/>
  <c r="AC64" i="45"/>
  <c r="N64" i="45"/>
  <c r="AC52" i="45"/>
  <c r="N52" i="45"/>
  <c r="AC40" i="45"/>
  <c r="N40" i="45"/>
  <c r="AC28" i="45"/>
  <c r="N28" i="45"/>
  <c r="AB172" i="45"/>
  <c r="L172" i="45"/>
  <c r="AB160" i="45"/>
  <c r="L160" i="45"/>
  <c r="AB148" i="45"/>
  <c r="L148" i="45"/>
  <c r="AB136" i="45"/>
  <c r="L136" i="45"/>
  <c r="AB124" i="45"/>
  <c r="L124" i="45"/>
  <c r="AB112" i="45"/>
  <c r="L112" i="45"/>
  <c r="AB100" i="45"/>
  <c r="L100" i="45"/>
  <c r="AB88" i="45"/>
  <c r="L88" i="45"/>
  <c r="AB76" i="45"/>
  <c r="L76" i="45"/>
  <c r="AB64" i="45"/>
  <c r="L64" i="45"/>
  <c r="AB52" i="45"/>
  <c r="L52" i="45"/>
  <c r="AB40" i="45"/>
  <c r="L40" i="45"/>
  <c r="AB28" i="45"/>
  <c r="L28" i="45"/>
  <c r="AA196" i="45"/>
  <c r="AA184" i="45"/>
  <c r="K184" i="45"/>
  <c r="AA172" i="45"/>
  <c r="K172" i="45"/>
  <c r="AA160" i="45"/>
  <c r="K160" i="45"/>
  <c r="AA148" i="45"/>
  <c r="K148" i="45"/>
  <c r="AA136" i="45"/>
  <c r="K136" i="45"/>
  <c r="AA124" i="45"/>
  <c r="K124" i="45"/>
  <c r="AA112" i="45"/>
  <c r="K112" i="45"/>
  <c r="AA100" i="45"/>
  <c r="K100" i="45"/>
  <c r="AA88" i="45"/>
  <c r="K88" i="45"/>
  <c r="AA76" i="45"/>
  <c r="K76" i="45"/>
  <c r="AA64" i="45"/>
  <c r="K64" i="45"/>
  <c r="AA52" i="45"/>
  <c r="K52" i="45"/>
  <c r="AA40" i="45"/>
  <c r="K40" i="45"/>
  <c r="AA28" i="45"/>
  <c r="K28" i="45"/>
  <c r="Y184" i="45"/>
  <c r="J184" i="45"/>
  <c r="Y172" i="45"/>
  <c r="J172" i="45"/>
  <c r="Y160" i="45"/>
  <c r="J160" i="45"/>
  <c r="Y148" i="45"/>
  <c r="J148" i="45"/>
  <c r="Y136" i="45"/>
  <c r="J136" i="45"/>
  <c r="Y124" i="45"/>
  <c r="J124" i="45"/>
  <c r="Y112" i="45"/>
  <c r="J112" i="45"/>
  <c r="Y100" i="45"/>
  <c r="J100" i="45"/>
  <c r="Y88" i="45"/>
  <c r="J88" i="45"/>
  <c r="Y76" i="45"/>
  <c r="J76" i="45"/>
  <c r="Y64" i="45"/>
  <c r="J64" i="45"/>
  <c r="Y52" i="45"/>
  <c r="J52" i="45"/>
  <c r="Y40" i="45"/>
  <c r="J40" i="45"/>
  <c r="Y28" i="45"/>
  <c r="J28" i="45"/>
  <c r="AM184" i="45"/>
  <c r="X184" i="45"/>
  <c r="AM172" i="45"/>
  <c r="X172" i="45"/>
  <c r="I172" i="45"/>
  <c r="AM160" i="45"/>
  <c r="X160" i="45"/>
  <c r="I160" i="45"/>
  <c r="AM148" i="45"/>
  <c r="X148" i="45"/>
  <c r="I148" i="45"/>
  <c r="AM136" i="45"/>
  <c r="X136" i="45"/>
  <c r="I136" i="45"/>
  <c r="AM124" i="45"/>
  <c r="X124" i="45"/>
  <c r="I124" i="45"/>
  <c r="AM112" i="45"/>
  <c r="X112" i="45"/>
  <c r="I112" i="45"/>
  <c r="AM100" i="45"/>
  <c r="X100" i="45"/>
  <c r="I100" i="45"/>
  <c r="AM88" i="45"/>
  <c r="X88" i="45"/>
  <c r="I88" i="45"/>
  <c r="AM76" i="45"/>
  <c r="X76" i="45"/>
  <c r="I76" i="45"/>
  <c r="AM64" i="45"/>
  <c r="X64" i="45"/>
  <c r="I64" i="45"/>
  <c r="AM52" i="45"/>
  <c r="X52" i="45"/>
  <c r="I52" i="45"/>
  <c r="AM40" i="45"/>
  <c r="X40" i="45"/>
  <c r="I40" i="45"/>
  <c r="AM28" i="45"/>
  <c r="X28" i="45"/>
  <c r="I28" i="45"/>
  <c r="AL172" i="45"/>
  <c r="W172" i="45"/>
  <c r="AL160" i="45"/>
  <c r="W160" i="45"/>
  <c r="AL148" i="45"/>
  <c r="W148" i="45"/>
  <c r="AL136" i="45"/>
  <c r="W136" i="45"/>
  <c r="AL124" i="45"/>
  <c r="W124" i="45"/>
  <c r="AL112" i="45"/>
  <c r="W112" i="45"/>
  <c r="AL100" i="45"/>
  <c r="W100" i="45"/>
  <c r="AL88" i="45"/>
  <c r="W88" i="45"/>
  <c r="AL76" i="45"/>
  <c r="W76" i="45"/>
  <c r="AL64" i="45"/>
  <c r="W64" i="45"/>
  <c r="AL52" i="45"/>
  <c r="W52" i="45"/>
  <c r="AL40" i="45"/>
  <c r="W40" i="45"/>
  <c r="AL28" i="45"/>
  <c r="W28" i="45"/>
  <c r="Y12" i="24"/>
  <c r="G20" i="27"/>
  <c r="AK3" i="50"/>
  <c r="AF3" i="50"/>
  <c r="C13" i="24"/>
  <c r="P13" i="24" s="1"/>
  <c r="C16" i="24"/>
  <c r="P16" i="24" s="1"/>
  <c r="C17" i="24"/>
  <c r="P17" i="24" s="1"/>
  <c r="T18" i="24"/>
  <c r="T20" i="24"/>
  <c r="B35" i="11"/>
  <c r="B36" i="11"/>
  <c r="B37" i="11"/>
  <c r="B38" i="11"/>
  <c r="B39" i="11"/>
  <c r="S39" i="11"/>
  <c r="B40" i="11"/>
  <c r="X40" i="11"/>
  <c r="B41" i="11"/>
  <c r="W41" i="11"/>
  <c r="B42" i="11"/>
  <c r="S42" i="11"/>
  <c r="B43" i="11"/>
  <c r="C29" i="24"/>
  <c r="P29" i="24"/>
  <c r="B44" i="11"/>
  <c r="B45" i="11"/>
  <c r="B46" i="11"/>
  <c r="D46" i="11"/>
  <c r="B47" i="11"/>
  <c r="B48" i="11"/>
  <c r="B49" i="11"/>
  <c r="B50" i="11"/>
  <c r="U50" i="11"/>
  <c r="B51" i="11"/>
  <c r="X51" i="11"/>
  <c r="B52" i="11"/>
  <c r="S52" i="11"/>
  <c r="B53" i="11"/>
  <c r="V53" i="11"/>
  <c r="B54" i="11"/>
  <c r="W54" i="11"/>
  <c r="B55" i="11"/>
  <c r="I55" i="11"/>
  <c r="B56" i="11"/>
  <c r="S56" i="11"/>
  <c r="B57" i="11"/>
  <c r="V57" i="11"/>
  <c r="B58" i="11"/>
  <c r="U58" i="11"/>
  <c r="B59" i="11"/>
  <c r="V59" i="11"/>
  <c r="B60" i="11"/>
  <c r="L60" i="11"/>
  <c r="B61" i="11"/>
  <c r="N61" i="11"/>
  <c r="B62" i="11"/>
  <c r="U62" i="11"/>
  <c r="B63" i="11"/>
  <c r="S63" i="11"/>
  <c r="B64" i="11"/>
  <c r="W64" i="11"/>
  <c r="B65" i="11"/>
  <c r="S65" i="11"/>
  <c r="B66" i="11"/>
  <c r="X66" i="11"/>
  <c r="B67" i="11"/>
  <c r="T67" i="11"/>
  <c r="B68" i="11"/>
  <c r="L68" i="11"/>
  <c r="B69" i="11"/>
  <c r="I69" i="11"/>
  <c r="B70" i="11"/>
  <c r="X70" i="11"/>
  <c r="B71" i="11"/>
  <c r="G71" i="11"/>
  <c r="B72" i="11"/>
  <c r="L72" i="11"/>
  <c r="B73" i="11"/>
  <c r="N73" i="11"/>
  <c r="B74" i="11"/>
  <c r="U74" i="11"/>
  <c r="B75" i="11"/>
  <c r="T75" i="11"/>
  <c r="B76" i="11"/>
  <c r="V76" i="11"/>
  <c r="B77" i="11"/>
  <c r="W77" i="11"/>
  <c r="B78" i="11"/>
  <c r="U78" i="11"/>
  <c r="B79" i="11"/>
  <c r="H79" i="11"/>
  <c r="B80" i="11"/>
  <c r="X80" i="11"/>
  <c r="B81" i="11"/>
  <c r="P81" i="11"/>
  <c r="B82" i="11"/>
  <c r="S82" i="11"/>
  <c r="B83" i="11"/>
  <c r="P83" i="11"/>
  <c r="B84" i="11"/>
  <c r="L84" i="11"/>
  <c r="B85" i="11"/>
  <c r="N85" i="11"/>
  <c r="B86" i="11"/>
  <c r="U86" i="11"/>
  <c r="B87" i="11"/>
  <c r="X87" i="11"/>
  <c r="B88" i="11"/>
  <c r="S88" i="11"/>
  <c r="B89" i="11"/>
  <c r="S89" i="11"/>
  <c r="B90" i="11"/>
  <c r="V90" i="11"/>
  <c r="B91" i="11"/>
  <c r="W91" i="11"/>
  <c r="B92" i="11"/>
  <c r="H92" i="11"/>
  <c r="B93" i="11"/>
  <c r="S93" i="11"/>
  <c r="B94" i="11"/>
  <c r="S94" i="11"/>
  <c r="B95" i="11"/>
  <c r="S95" i="11"/>
  <c r="B96" i="11"/>
  <c r="W96" i="11"/>
  <c r="B97" i="11"/>
  <c r="N97" i="11"/>
  <c r="B98" i="11"/>
  <c r="U98" i="11"/>
  <c r="B99" i="11"/>
  <c r="V99" i="11"/>
  <c r="B100" i="11"/>
  <c r="W100" i="11"/>
  <c r="B101" i="11"/>
  <c r="S101" i="11"/>
  <c r="B102" i="11"/>
  <c r="T102" i="11"/>
  <c r="B103" i="11"/>
  <c r="T103" i="11"/>
  <c r="B104" i="11"/>
  <c r="M104" i="11"/>
  <c r="B105" i="11"/>
  <c r="U105" i="11"/>
  <c r="B106" i="11"/>
  <c r="W106" i="11"/>
  <c r="B107" i="11"/>
  <c r="U107" i="11"/>
  <c r="B108" i="11"/>
  <c r="U108" i="11"/>
  <c r="B109" i="11"/>
  <c r="N109" i="11"/>
  <c r="B110" i="11"/>
  <c r="U110" i="11"/>
  <c r="B111" i="11"/>
  <c r="S111" i="11"/>
  <c r="B112" i="11"/>
  <c r="H112" i="11"/>
  <c r="B113" i="11"/>
  <c r="V113" i="11"/>
  <c r="B114" i="11"/>
  <c r="U114" i="11"/>
  <c r="B115" i="11"/>
  <c r="D115" i="11"/>
  <c r="B116" i="11"/>
  <c r="P116" i="11"/>
  <c r="B117" i="11"/>
  <c r="X117" i="11"/>
  <c r="B118" i="11"/>
  <c r="T118" i="11"/>
  <c r="B119" i="11"/>
  <c r="X119" i="11"/>
  <c r="B120" i="11"/>
  <c r="S120" i="11"/>
  <c r="B121" i="11"/>
  <c r="N121" i="11"/>
  <c r="B122" i="11"/>
  <c r="U122" i="11"/>
  <c r="B123" i="11"/>
  <c r="V123" i="11"/>
  <c r="B124" i="11"/>
  <c r="U124" i="11"/>
  <c r="B125" i="11"/>
  <c r="S125" i="11"/>
  <c r="B126" i="11"/>
  <c r="S126" i="11"/>
  <c r="B127" i="11"/>
  <c r="W127" i="11"/>
  <c r="B128" i="11"/>
  <c r="S128" i="11"/>
  <c r="B129" i="11"/>
  <c r="P129" i="11"/>
  <c r="B130" i="11"/>
  <c r="T130" i="11"/>
  <c r="B131" i="11"/>
  <c r="P131" i="11"/>
  <c r="B132" i="11"/>
  <c r="L132" i="11"/>
  <c r="B133" i="11"/>
  <c r="N133" i="11"/>
  <c r="B134" i="11"/>
  <c r="U134" i="11"/>
  <c r="B135" i="11"/>
  <c r="S135" i="11"/>
  <c r="B136" i="11"/>
  <c r="X136" i="11"/>
  <c r="B137" i="11"/>
  <c r="S137" i="11"/>
  <c r="B138" i="11"/>
  <c r="V138" i="11"/>
  <c r="B139" i="11"/>
  <c r="X139" i="11"/>
  <c r="B140" i="11"/>
  <c r="M140" i="11"/>
  <c r="B141" i="11"/>
  <c r="T141" i="11"/>
  <c r="B142" i="11"/>
  <c r="X142" i="11"/>
  <c r="B143" i="11"/>
  <c r="T143" i="11"/>
  <c r="B144" i="11"/>
  <c r="L144" i="11"/>
  <c r="B145" i="11"/>
  <c r="N145" i="11"/>
  <c r="B146" i="11"/>
  <c r="U146" i="11"/>
  <c r="B147" i="11"/>
  <c r="S147" i="11"/>
  <c r="B148" i="11"/>
  <c r="X148" i="11"/>
  <c r="B149" i="11"/>
  <c r="X149" i="11"/>
  <c r="B150" i="11"/>
  <c r="T150" i="11"/>
  <c r="B151" i="11"/>
  <c r="F151" i="11"/>
  <c r="B152" i="11"/>
  <c r="D152" i="11"/>
  <c r="B153" i="11"/>
  <c r="W153" i="11"/>
  <c r="B154" i="11"/>
  <c r="V154" i="11"/>
  <c r="B155" i="11"/>
  <c r="W155" i="11"/>
  <c r="B156" i="11"/>
  <c r="L156" i="11"/>
  <c r="B157" i="11"/>
  <c r="N157" i="11"/>
  <c r="B158" i="11"/>
  <c r="U158" i="11"/>
  <c r="B159" i="11"/>
  <c r="U159" i="11"/>
  <c r="B160" i="11"/>
  <c r="X160" i="11"/>
  <c r="B161" i="11"/>
  <c r="T161" i="11"/>
  <c r="B162" i="11"/>
  <c r="S162" i="11"/>
  <c r="B163" i="11"/>
  <c r="X163" i="11"/>
  <c r="B164" i="11"/>
  <c r="T164" i="11"/>
  <c r="B165" i="11"/>
  <c r="L165" i="11"/>
  <c r="B166" i="11"/>
  <c r="U166" i="11"/>
  <c r="B167" i="11"/>
  <c r="L167" i="11"/>
  <c r="B168" i="11"/>
  <c r="W168" i="11"/>
  <c r="B169" i="11"/>
  <c r="N169" i="11"/>
  <c r="B170" i="11"/>
  <c r="U170" i="11"/>
  <c r="B171" i="11"/>
  <c r="S171" i="11"/>
  <c r="B172" i="11"/>
  <c r="V172" i="11"/>
  <c r="B173" i="11"/>
  <c r="S173" i="11"/>
  <c r="B174" i="11"/>
  <c r="S174" i="11"/>
  <c r="B175" i="11"/>
  <c r="F175" i="11"/>
  <c r="B176" i="11"/>
  <c r="O176" i="11"/>
  <c r="B177" i="11"/>
  <c r="P177" i="11"/>
  <c r="B178" i="11"/>
  <c r="L178" i="11"/>
  <c r="B179" i="11"/>
  <c r="P179" i="11"/>
  <c r="B180" i="11"/>
  <c r="U180" i="11"/>
  <c r="B181" i="11"/>
  <c r="N181" i="11"/>
  <c r="B182" i="11"/>
  <c r="U182" i="11"/>
  <c r="B183" i="11"/>
  <c r="T183" i="11"/>
  <c r="B184" i="11"/>
  <c r="U184" i="11"/>
  <c r="B185" i="11"/>
  <c r="W185" i="11"/>
  <c r="B186" i="11"/>
  <c r="S186" i="11"/>
  <c r="B187" i="11"/>
  <c r="S187" i="11"/>
  <c r="B188" i="11"/>
  <c r="S188" i="11"/>
  <c r="B189" i="11"/>
  <c r="S189" i="11"/>
  <c r="B190" i="11"/>
  <c r="X190" i="11"/>
  <c r="B191" i="11"/>
  <c r="I191" i="11"/>
  <c r="B192" i="11"/>
  <c r="S192" i="11"/>
  <c r="B193" i="11"/>
  <c r="N193" i="11"/>
  <c r="B194" i="11"/>
  <c r="U194" i="11"/>
  <c r="B195" i="11"/>
  <c r="T195" i="11"/>
  <c r="B196" i="11"/>
  <c r="U196" i="11"/>
  <c r="B197" i="11"/>
  <c r="T197" i="11"/>
  <c r="B198" i="11"/>
  <c r="U198" i="11"/>
  <c r="B199" i="11"/>
  <c r="S199" i="11"/>
  <c r="B200" i="11"/>
  <c r="L200" i="11"/>
  <c r="B201" i="11"/>
  <c r="V201" i="11"/>
  <c r="B202" i="11"/>
  <c r="W202" i="11"/>
  <c r="B203" i="11"/>
  <c r="V203" i="11"/>
  <c r="B204" i="11"/>
  <c r="H204" i="11"/>
  <c r="B205" i="11"/>
  <c r="N205" i="11"/>
  <c r="B206" i="11"/>
  <c r="U206" i="11"/>
  <c r="B207" i="11"/>
  <c r="S207" i="11"/>
  <c r="B208" i="11"/>
  <c r="W208" i="11"/>
  <c r="B209" i="11"/>
  <c r="T209" i="11"/>
  <c r="B210" i="11"/>
  <c r="W210" i="11"/>
  <c r="B211" i="11"/>
  <c r="V211" i="11"/>
  <c r="B212" i="11"/>
  <c r="S212" i="11"/>
  <c r="B213" i="11"/>
  <c r="I213" i="11"/>
  <c r="B214" i="11"/>
  <c r="W214" i="11"/>
  <c r="B215" i="11"/>
  <c r="G215" i="11"/>
  <c r="B216" i="11"/>
  <c r="H216" i="11"/>
  <c r="B217" i="11"/>
  <c r="N217" i="11"/>
  <c r="B218" i="11"/>
  <c r="U218" i="11"/>
  <c r="B219" i="11"/>
  <c r="T219" i="11"/>
  <c r="B220" i="11"/>
  <c r="S220" i="11"/>
  <c r="B221" i="11"/>
  <c r="T221" i="11"/>
  <c r="C12" i="24"/>
  <c r="P12" i="24" s="1"/>
  <c r="X3" i="50"/>
  <c r="Y3" i="50"/>
  <c r="AA3" i="50"/>
  <c r="R3" i="50"/>
  <c r="K3" i="50"/>
  <c r="I22" i="20"/>
  <c r="B21" i="10"/>
  <c r="C21" i="10"/>
  <c r="B22" i="10"/>
  <c r="D22" i="10"/>
  <c r="B23" i="10"/>
  <c r="C23" i="10"/>
  <c r="B24" i="10"/>
  <c r="D24" i="10"/>
  <c r="B25" i="10"/>
  <c r="C25" i="10"/>
  <c r="B26" i="10"/>
  <c r="C26" i="10"/>
  <c r="B27" i="10"/>
  <c r="C27" i="10"/>
  <c r="B28" i="10"/>
  <c r="D28" i="10"/>
  <c r="B29" i="10"/>
  <c r="C29" i="10"/>
  <c r="B30" i="10"/>
  <c r="D30" i="10"/>
  <c r="B31" i="10"/>
  <c r="C31" i="10"/>
  <c r="B32" i="10"/>
  <c r="D32" i="10"/>
  <c r="B33" i="10"/>
  <c r="C33" i="10"/>
  <c r="B34" i="10"/>
  <c r="D34" i="10"/>
  <c r="B35" i="10"/>
  <c r="C35" i="10"/>
  <c r="B36" i="10"/>
  <c r="D36" i="10"/>
  <c r="B37" i="10"/>
  <c r="C37" i="10"/>
  <c r="B38" i="10"/>
  <c r="C38" i="10"/>
  <c r="B39" i="10"/>
  <c r="C39" i="10"/>
  <c r="B40" i="10"/>
  <c r="D40" i="10"/>
  <c r="B41" i="10"/>
  <c r="C41" i="10"/>
  <c r="B42" i="10"/>
  <c r="D42" i="10"/>
  <c r="B43" i="10"/>
  <c r="C43" i="10"/>
  <c r="B44" i="10"/>
  <c r="D44" i="10"/>
  <c r="B45" i="10"/>
  <c r="C45" i="10"/>
  <c r="B46" i="10"/>
  <c r="D46" i="10"/>
  <c r="B47" i="10"/>
  <c r="C47" i="10"/>
  <c r="B48" i="10"/>
  <c r="D48" i="10"/>
  <c r="B49" i="10"/>
  <c r="C49" i="10"/>
  <c r="B50" i="10"/>
  <c r="C50" i="10"/>
  <c r="B51" i="10"/>
  <c r="C51" i="10"/>
  <c r="B52" i="10"/>
  <c r="D52" i="10"/>
  <c r="B53" i="10"/>
  <c r="C53" i="10"/>
  <c r="B54" i="10"/>
  <c r="D54" i="10"/>
  <c r="B55" i="10"/>
  <c r="C55" i="10"/>
  <c r="B56" i="10"/>
  <c r="D56" i="10"/>
  <c r="B57" i="10"/>
  <c r="C57" i="10"/>
  <c r="B58" i="10"/>
  <c r="D58" i="10"/>
  <c r="B59" i="10"/>
  <c r="C59" i="10"/>
  <c r="B60" i="10"/>
  <c r="D60" i="10"/>
  <c r="B61" i="10"/>
  <c r="C61" i="10"/>
  <c r="B62" i="10"/>
  <c r="C62" i="10"/>
  <c r="B63" i="10"/>
  <c r="C63" i="10"/>
  <c r="B64" i="10"/>
  <c r="D64" i="10"/>
  <c r="B65" i="10"/>
  <c r="C65" i="10"/>
  <c r="B66" i="10"/>
  <c r="D66" i="10"/>
  <c r="B67" i="10"/>
  <c r="C67" i="10"/>
  <c r="B68" i="10"/>
  <c r="D68" i="10"/>
  <c r="B69" i="10"/>
  <c r="C69" i="10"/>
  <c r="B70" i="10"/>
  <c r="D70" i="10"/>
  <c r="B71" i="10"/>
  <c r="C71" i="10"/>
  <c r="B72" i="10"/>
  <c r="D72" i="10"/>
  <c r="B73" i="10"/>
  <c r="C73" i="10"/>
  <c r="B74" i="10"/>
  <c r="C74" i="10"/>
  <c r="B75" i="10"/>
  <c r="C75" i="10"/>
  <c r="B76" i="10"/>
  <c r="D76" i="10"/>
  <c r="B77" i="10"/>
  <c r="C77" i="10"/>
  <c r="B78" i="10"/>
  <c r="D78" i="10"/>
  <c r="B79" i="10"/>
  <c r="C79" i="10"/>
  <c r="B80" i="10"/>
  <c r="D80" i="10"/>
  <c r="B81" i="10"/>
  <c r="C81" i="10"/>
  <c r="B82" i="10"/>
  <c r="D82" i="10"/>
  <c r="B83" i="10"/>
  <c r="C83" i="10"/>
  <c r="B84" i="10"/>
  <c r="D84" i="10"/>
  <c r="I4" i="54"/>
  <c r="B19" i="4"/>
  <c r="D19" i="4" s="1"/>
  <c r="B77" i="4"/>
  <c r="B78" i="4"/>
  <c r="B79" i="4"/>
  <c r="B80" i="4"/>
  <c r="B81" i="4"/>
  <c r="B82" i="4"/>
  <c r="B83" i="4"/>
  <c r="B84" i="4"/>
  <c r="B85" i="4"/>
  <c r="B86" i="4"/>
  <c r="B87" i="4"/>
  <c r="B18" i="4"/>
  <c r="D18" i="4" s="1"/>
  <c r="E27" i="22"/>
  <c r="D27" i="22"/>
  <c r="C27" i="22"/>
  <c r="W7" i="45"/>
  <c r="B11" i="10"/>
  <c r="D23" i="28"/>
  <c r="D21" i="28"/>
  <c r="D20" i="28"/>
  <c r="D19" i="28"/>
  <c r="A15" i="44"/>
  <c r="A15" i="36"/>
  <c r="H22" i="13"/>
  <c r="I67" i="29"/>
  <c r="J96" i="29"/>
  <c r="I99" i="29"/>
  <c r="I100" i="29"/>
  <c r="I101" i="29"/>
  <c r="I102" i="29"/>
  <c r="I98" i="29"/>
  <c r="D99" i="29"/>
  <c r="D100" i="29"/>
  <c r="D101" i="29"/>
  <c r="D102" i="29"/>
  <c r="D98" i="29"/>
  <c r="I84" i="29"/>
  <c r="J83" i="29"/>
  <c r="I61" i="29"/>
  <c r="I68" i="29"/>
  <c r="I71" i="29"/>
  <c r="I72" i="29"/>
  <c r="I73" i="29"/>
  <c r="I59" i="29"/>
  <c r="D87" i="29"/>
  <c r="D85" i="29"/>
  <c r="D86" i="29"/>
  <c r="D84" i="29"/>
  <c r="R11" i="24"/>
  <c r="H19" i="26"/>
  <c r="AH3" i="50"/>
  <c r="M15" i="11"/>
  <c r="E15" i="11"/>
  <c r="D34" i="22"/>
  <c r="C34" i="22"/>
  <c r="E11" i="24"/>
  <c r="BY3" i="50"/>
  <c r="C10" i="17"/>
  <c r="C11" i="17" s="1"/>
  <c r="D61" i="29"/>
  <c r="D62" i="29"/>
  <c r="D63" i="29"/>
  <c r="D64" i="29"/>
  <c r="D65" i="29"/>
  <c r="D66" i="29"/>
  <c r="D67" i="29"/>
  <c r="D68" i="29"/>
  <c r="D69" i="29"/>
  <c r="D70" i="29"/>
  <c r="D71" i="29"/>
  <c r="D72" i="29"/>
  <c r="D73" i="29"/>
  <c r="D60" i="29"/>
  <c r="D59" i="29"/>
  <c r="D58" i="29"/>
  <c r="H41" i="29"/>
  <c r="H42" i="29"/>
  <c r="H43" i="29"/>
  <c r="H44" i="29"/>
  <c r="H45" i="29"/>
  <c r="H46" i="29"/>
  <c r="H40" i="29"/>
  <c r="D41" i="29"/>
  <c r="D42" i="29"/>
  <c r="D43" i="29"/>
  <c r="D44" i="29"/>
  <c r="D45" i="29"/>
  <c r="D46" i="29"/>
  <c r="D40" i="29"/>
  <c r="I47" i="13"/>
  <c r="J97" i="29" s="1"/>
  <c r="D18" i="29"/>
  <c r="C18" i="29"/>
  <c r="D19" i="29"/>
  <c r="C19" i="29"/>
  <c r="D20" i="29"/>
  <c r="C20" i="29"/>
  <c r="D21" i="29"/>
  <c r="C21" i="29"/>
  <c r="D22" i="29"/>
  <c r="C22" i="29"/>
  <c r="D23" i="29"/>
  <c r="C23" i="29"/>
  <c r="D24" i="29"/>
  <c r="C24" i="29"/>
  <c r="D17" i="29"/>
  <c r="C17" i="29"/>
  <c r="H20" i="26"/>
  <c r="H24" i="26"/>
  <c r="H26" i="26"/>
  <c r="D18" i="26"/>
  <c r="D19" i="26"/>
  <c r="D20" i="26"/>
  <c r="D21" i="26"/>
  <c r="D22" i="26"/>
  <c r="D23" i="26"/>
  <c r="D24" i="26"/>
  <c r="D25" i="26"/>
  <c r="D26" i="26"/>
  <c r="D17" i="26"/>
  <c r="F33" i="19"/>
  <c r="F34" i="19" s="1"/>
  <c r="I15" i="3"/>
  <c r="I16" i="3"/>
  <c r="H15" i="3"/>
  <c r="H16" i="3"/>
  <c r="H17" i="3"/>
  <c r="I23" i="3"/>
  <c r="I24" i="3"/>
  <c r="I25" i="3"/>
  <c r="I26" i="3"/>
  <c r="I30" i="3"/>
  <c r="I31" i="3"/>
  <c r="I32" i="3"/>
  <c r="I33" i="3"/>
  <c r="I34" i="3"/>
  <c r="I35" i="3"/>
  <c r="I36" i="3"/>
  <c r="I37" i="3"/>
  <c r="I38" i="3"/>
  <c r="I41" i="3"/>
  <c r="I42" i="3"/>
  <c r="I45" i="3"/>
  <c r="I46" i="3"/>
  <c r="H23" i="3"/>
  <c r="H24" i="3"/>
  <c r="H25" i="3"/>
  <c r="H26" i="3"/>
  <c r="H30" i="3"/>
  <c r="H31" i="3"/>
  <c r="H32" i="3"/>
  <c r="H33" i="3"/>
  <c r="H34" i="3"/>
  <c r="H35" i="3"/>
  <c r="H36" i="3"/>
  <c r="H37" i="3"/>
  <c r="H38" i="3"/>
  <c r="H41" i="3"/>
  <c r="H42" i="3"/>
  <c r="H45" i="3"/>
  <c r="H46" i="3"/>
  <c r="G358" i="32"/>
  <c r="G357" i="32"/>
  <c r="G356" i="32"/>
  <c r="G355" i="32"/>
  <c r="G354" i="32"/>
  <c r="G353" i="32"/>
  <c r="G352" i="32"/>
  <c r="G351" i="32"/>
  <c r="G350" i="32"/>
  <c r="G349" i="32"/>
  <c r="G348" i="32"/>
  <c r="G347" i="32"/>
  <c r="G346" i="32"/>
  <c r="G345" i="32"/>
  <c r="G344" i="32"/>
  <c r="G343" i="32"/>
  <c r="G342" i="32"/>
  <c r="G341" i="32"/>
  <c r="G340" i="32"/>
  <c r="G339" i="32"/>
  <c r="G322" i="32"/>
  <c r="G321" i="32"/>
  <c r="G323" i="32" s="1"/>
  <c r="G320" i="32"/>
  <c r="G311" i="32"/>
  <c r="G274" i="32"/>
  <c r="G273" i="32"/>
  <c r="G272" i="32"/>
  <c r="G271" i="32"/>
  <c r="G270" i="32"/>
  <c r="G269" i="32"/>
  <c r="G268" i="32"/>
  <c r="G267" i="32"/>
  <c r="G266" i="32"/>
  <c r="G265" i="32"/>
  <c r="G257" i="32"/>
  <c r="G258" i="32" s="1"/>
  <c r="H257" i="32" s="1"/>
  <c r="H258" i="32" s="1"/>
  <c r="G245" i="32"/>
  <c r="G244" i="32"/>
  <c r="G243" i="32"/>
  <c r="G242" i="32"/>
  <c r="G241" i="32"/>
  <c r="G240" i="32"/>
  <c r="G239" i="32"/>
  <c r="G238" i="32"/>
  <c r="G237" i="32"/>
  <c r="G236" i="32"/>
  <c r="G235" i="32"/>
  <c r="G234"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36" i="32"/>
  <c r="G135" i="32"/>
  <c r="G134" i="32"/>
  <c r="G133" i="32"/>
  <c r="G132" i="32"/>
  <c r="G131" i="32"/>
  <c r="G130" i="32"/>
  <c r="G129" i="32"/>
  <c r="G128" i="32"/>
  <c r="G127" i="32"/>
  <c r="G126" i="32"/>
  <c r="G125"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E358" i="32"/>
  <c r="E357" i="32"/>
  <c r="E356" i="32"/>
  <c r="E355" i="32"/>
  <c r="E354" i="32"/>
  <c r="E353" i="32"/>
  <c r="E352" i="32"/>
  <c r="E351" i="32"/>
  <c r="E350" i="32"/>
  <c r="E349" i="32"/>
  <c r="E348" i="32"/>
  <c r="E347" i="32"/>
  <c r="E346" i="32"/>
  <c r="E345" i="32"/>
  <c r="E344" i="32"/>
  <c r="E343" i="32"/>
  <c r="E342" i="32"/>
  <c r="E341" i="32"/>
  <c r="E340" i="32"/>
  <c r="E339" i="32"/>
  <c r="E322" i="32"/>
  <c r="E321" i="32"/>
  <c r="E320" i="32"/>
  <c r="E311" i="32"/>
  <c r="E257" i="32"/>
  <c r="E245" i="32"/>
  <c r="E244" i="32"/>
  <c r="E243" i="32"/>
  <c r="E242" i="32"/>
  <c r="E241" i="32"/>
  <c r="E240" i="32"/>
  <c r="E239" i="32"/>
  <c r="E238" i="32"/>
  <c r="E237" i="32"/>
  <c r="E236" i="32"/>
  <c r="E235" i="32"/>
  <c r="E234" i="32"/>
  <c r="E226" i="32"/>
  <c r="E225" i="32"/>
  <c r="E224" i="32"/>
  <c r="E223" i="32"/>
  <c r="E222" i="32"/>
  <c r="E221" i="32"/>
  <c r="E220" i="32"/>
  <c r="E219" i="32"/>
  <c r="E218" i="32"/>
  <c r="E217" i="32"/>
  <c r="E216" i="32"/>
  <c r="E215" i="32"/>
  <c r="E214" i="32"/>
  <c r="E213" i="32"/>
  <c r="E212" i="32"/>
  <c r="E211" i="32"/>
  <c r="E210" i="32"/>
  <c r="E209" i="32"/>
  <c r="E208" i="32"/>
  <c r="E207" i="32"/>
  <c r="E206" i="32"/>
  <c r="E205" i="32"/>
  <c r="E204" i="32"/>
  <c r="E203" i="32"/>
  <c r="E202" i="32"/>
  <c r="E201" i="32"/>
  <c r="E192" i="32"/>
  <c r="E191" i="32"/>
  <c r="E190" i="32"/>
  <c r="E189" i="32"/>
  <c r="E188" i="32"/>
  <c r="E187" i="32"/>
  <c r="E186" i="32"/>
  <c r="E185" i="32"/>
  <c r="E184" i="32"/>
  <c r="E183" i="32"/>
  <c r="E182" i="32"/>
  <c r="E181" i="32"/>
  <c r="E180" i="32"/>
  <c r="E179" i="32"/>
  <c r="E178" i="32"/>
  <c r="E177" i="32"/>
  <c r="E176" i="32"/>
  <c r="E175" i="32"/>
  <c r="E174" i="32"/>
  <c r="E173" i="32"/>
  <c r="E172" i="32"/>
  <c r="E171" i="32"/>
  <c r="E170" i="32"/>
  <c r="E169" i="32"/>
  <c r="E168" i="32"/>
  <c r="E167" i="32"/>
  <c r="E166" i="32"/>
  <c r="E136" i="32"/>
  <c r="E135" i="32"/>
  <c r="E134" i="32"/>
  <c r="E133" i="32"/>
  <c r="E132" i="32"/>
  <c r="E131" i="32"/>
  <c r="E130" i="32"/>
  <c r="E129" i="32"/>
  <c r="E128" i="32"/>
  <c r="E127" i="32"/>
  <c r="E126" i="32"/>
  <c r="E125" i="32"/>
  <c r="E115" i="32"/>
  <c r="E114" i="32"/>
  <c r="E113" i="32"/>
  <c r="E112" i="32"/>
  <c r="E111" i="32"/>
  <c r="E110" i="32"/>
  <c r="E109" i="32"/>
  <c r="E108" i="32"/>
  <c r="E107" i="32"/>
  <c r="E106" i="32"/>
  <c r="E105" i="32"/>
  <c r="E104" i="32"/>
  <c r="E103" i="32"/>
  <c r="E102" i="32"/>
  <c r="E101" i="32"/>
  <c r="E100" i="32"/>
  <c r="E99" i="32"/>
  <c r="E98" i="32"/>
  <c r="E97" i="32"/>
  <c r="E96" i="32"/>
  <c r="E95" i="32"/>
  <c r="E94" i="32"/>
  <c r="E93" i="32"/>
  <c r="E92" i="32"/>
  <c r="E91" i="32"/>
  <c r="E90" i="32"/>
  <c r="E89" i="32"/>
  <c r="E88" i="32"/>
  <c r="E87" i="32"/>
  <c r="E86" i="32"/>
  <c r="E8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45" i="32"/>
  <c r="E75" i="32"/>
  <c r="E74" i="32"/>
  <c r="E73" i="32"/>
  <c r="E72" i="32"/>
  <c r="E71" i="32"/>
  <c r="E70" i="32"/>
  <c r="E69" i="32"/>
  <c r="E68" i="32"/>
  <c r="E67" i="32"/>
  <c r="E66" i="32"/>
  <c r="E65" i="32"/>
  <c r="E64" i="32"/>
  <c r="E63" i="32"/>
  <c r="E62" i="32"/>
  <c r="E61" i="32"/>
  <c r="E60" i="32"/>
  <c r="E59" i="32"/>
  <c r="E58" i="32"/>
  <c r="E57" i="32"/>
  <c r="E56" i="32"/>
  <c r="E55" i="32"/>
  <c r="E54" i="32"/>
  <c r="E53" i="32"/>
  <c r="E52" i="32"/>
  <c r="E51" i="32"/>
  <c r="E50" i="32"/>
  <c r="E49" i="32"/>
  <c r="E48" i="32"/>
  <c r="E47" i="32"/>
  <c r="E46" i="32"/>
  <c r="E45" i="32"/>
  <c r="G35" i="32"/>
  <c r="G34" i="32"/>
  <c r="G33" i="32"/>
  <c r="G32" i="32"/>
  <c r="G30" i="32"/>
  <c r="G29" i="32"/>
  <c r="G28" i="32"/>
  <c r="G27" i="32"/>
  <c r="F35" i="32"/>
  <c r="F34" i="32"/>
  <c r="F32" i="32"/>
  <c r="F30" i="32"/>
  <c r="F29" i="32"/>
  <c r="F28" i="32"/>
  <c r="F27" i="32"/>
  <c r="E35" i="32"/>
  <c r="E34" i="32"/>
  <c r="E32" i="32"/>
  <c r="E30" i="32"/>
  <c r="E29" i="32"/>
  <c r="E28" i="32"/>
  <c r="E27" i="32"/>
  <c r="F15" i="32"/>
  <c r="F14" i="32"/>
  <c r="B83" i="42"/>
  <c r="AE83" i="42" s="1"/>
  <c r="B82" i="42"/>
  <c r="AK82" i="42" s="1"/>
  <c r="B81" i="42"/>
  <c r="D81" i="42" s="1"/>
  <c r="B80" i="42"/>
  <c r="AA80" i="42" s="1"/>
  <c r="B79" i="42"/>
  <c r="B78" i="42"/>
  <c r="G78" i="42" s="1"/>
  <c r="B77" i="42"/>
  <c r="B76" i="42"/>
  <c r="D76" i="42" s="1"/>
  <c r="B75" i="42"/>
  <c r="S75" i="42" s="1"/>
  <c r="B74" i="42"/>
  <c r="AG74" i="42" s="1"/>
  <c r="B73" i="42"/>
  <c r="I73" i="42" s="1"/>
  <c r="B72" i="42"/>
  <c r="AC72" i="42" s="1"/>
  <c r="B71" i="42"/>
  <c r="AD71" i="42" s="1"/>
  <c r="B70" i="42"/>
  <c r="H70" i="42" s="1"/>
  <c r="B69" i="42"/>
  <c r="L69" i="42" s="1"/>
  <c r="B68" i="42"/>
  <c r="AG68" i="42"/>
  <c r="B67" i="42"/>
  <c r="J67" i="42" s="1"/>
  <c r="B66" i="42"/>
  <c r="U66" i="42" s="1"/>
  <c r="B65" i="42"/>
  <c r="B64" i="42"/>
  <c r="AG64" i="42"/>
  <c r="B63" i="42"/>
  <c r="J63" i="42" s="1"/>
  <c r="B62" i="42"/>
  <c r="H62" i="42" s="1"/>
  <c r="B61" i="42"/>
  <c r="G61" i="42" s="1"/>
  <c r="B60" i="42"/>
  <c r="H60" i="42" s="1"/>
  <c r="B59" i="42"/>
  <c r="G59" i="42" s="1"/>
  <c r="B58" i="42"/>
  <c r="AF58" i="42" s="1"/>
  <c r="B57" i="42"/>
  <c r="AA57" i="42" s="1"/>
  <c r="B56" i="42"/>
  <c r="AM56" i="42" s="1"/>
  <c r="B55" i="42"/>
  <c r="AF55" i="42" s="1"/>
  <c r="B54" i="42"/>
  <c r="T54" i="42" s="1"/>
  <c r="B53" i="42"/>
  <c r="AF53" i="42" s="1"/>
  <c r="B52" i="42"/>
  <c r="B51" i="42"/>
  <c r="E51" i="42" s="1"/>
  <c r="B50" i="42"/>
  <c r="I50" i="42" s="1"/>
  <c r="B49" i="42"/>
  <c r="P49" i="42" s="1"/>
  <c r="B48" i="42"/>
  <c r="S48" i="42"/>
  <c r="B47" i="42"/>
  <c r="AE47" i="42" s="1"/>
  <c r="B46" i="42"/>
  <c r="AG46" i="42" s="1"/>
  <c r="B45" i="42"/>
  <c r="AB45" i="42" s="1"/>
  <c r="B44" i="42"/>
  <c r="AC44" i="42" s="1"/>
  <c r="B43" i="42"/>
  <c r="B42" i="42"/>
  <c r="M42" i="42" s="1"/>
  <c r="B41" i="42"/>
  <c r="B40" i="42"/>
  <c r="O40" i="42" s="1"/>
  <c r="B39" i="42"/>
  <c r="AM39" i="42" s="1"/>
  <c r="B38" i="42"/>
  <c r="AM38" i="42" s="1"/>
  <c r="B37" i="42"/>
  <c r="E37" i="42" s="1"/>
  <c r="B36" i="42"/>
  <c r="AK36" i="42" s="1"/>
  <c r="B35" i="42"/>
  <c r="AC35" i="42" s="1"/>
  <c r="B34" i="42"/>
  <c r="AH34" i="42"/>
  <c r="B33" i="42"/>
  <c r="C33" i="42" s="1"/>
  <c r="B32" i="42"/>
  <c r="X32" i="42" s="1"/>
  <c r="B31" i="42"/>
  <c r="B30" i="42"/>
  <c r="B29" i="42"/>
  <c r="K29" i="42" s="1"/>
  <c r="B28" i="42"/>
  <c r="B27" i="42"/>
  <c r="AJ27" i="42"/>
  <c r="B26" i="42"/>
  <c r="R26" i="42" s="1"/>
  <c r="B25" i="42"/>
  <c r="D25" i="42" s="1"/>
  <c r="B24" i="42"/>
  <c r="S24" i="42" s="1"/>
  <c r="B23" i="42"/>
  <c r="V23" i="42" s="1"/>
  <c r="B22" i="42"/>
  <c r="AH22" i="42" s="1"/>
  <c r="B21" i="42"/>
  <c r="U21" i="42" s="1"/>
  <c r="B20" i="42"/>
  <c r="B19" i="42"/>
  <c r="V19" i="42" s="1"/>
  <c r="B18" i="42"/>
  <c r="B17" i="42"/>
  <c r="B16" i="42"/>
  <c r="B15" i="42"/>
  <c r="AF15" i="42" s="1"/>
  <c r="B14" i="42"/>
  <c r="U14" i="42" s="1"/>
  <c r="Q12" i="42"/>
  <c r="P12" i="42"/>
  <c r="O12" i="42"/>
  <c r="R141" i="24"/>
  <c r="R140" i="24"/>
  <c r="R139" i="24"/>
  <c r="R138" i="24"/>
  <c r="R137" i="24"/>
  <c r="R136" i="24"/>
  <c r="R135" i="24"/>
  <c r="R134" i="24"/>
  <c r="R133" i="24"/>
  <c r="R132" i="24"/>
  <c r="R131" i="24"/>
  <c r="R130" i="24"/>
  <c r="R129" i="24"/>
  <c r="R128" i="24"/>
  <c r="R127" i="24"/>
  <c r="R126" i="24"/>
  <c r="R125" i="24"/>
  <c r="R124" i="24"/>
  <c r="R123" i="24"/>
  <c r="R122" i="24"/>
  <c r="R121" i="24"/>
  <c r="R120" i="24"/>
  <c r="R119" i="24"/>
  <c r="R118" i="24"/>
  <c r="R117" i="24"/>
  <c r="R116" i="24"/>
  <c r="R115" i="24"/>
  <c r="R114" i="24"/>
  <c r="R113" i="24"/>
  <c r="R112" i="24"/>
  <c r="R111" i="24"/>
  <c r="R110" i="24"/>
  <c r="R109" i="24"/>
  <c r="R108" i="24"/>
  <c r="R107" i="24"/>
  <c r="R106" i="24"/>
  <c r="R105" i="24"/>
  <c r="R104" i="24"/>
  <c r="R103" i="24"/>
  <c r="R102" i="24"/>
  <c r="R101" i="24"/>
  <c r="R100" i="24"/>
  <c r="R99" i="24"/>
  <c r="R98" i="24"/>
  <c r="R97" i="24"/>
  <c r="R96" i="24"/>
  <c r="R95" i="24"/>
  <c r="R94" i="24"/>
  <c r="R93" i="24"/>
  <c r="R92" i="24"/>
  <c r="R91" i="24"/>
  <c r="R90" i="24"/>
  <c r="R89" i="24"/>
  <c r="R88" i="24"/>
  <c r="R87" i="24"/>
  <c r="R86" i="24"/>
  <c r="R85" i="24"/>
  <c r="R84" i="24"/>
  <c r="R83" i="24"/>
  <c r="R82" i="24"/>
  <c r="R81" i="24"/>
  <c r="R80" i="24"/>
  <c r="R79" i="24"/>
  <c r="R78" i="24"/>
  <c r="R77" i="24"/>
  <c r="R76" i="24"/>
  <c r="R75" i="24"/>
  <c r="R74" i="24"/>
  <c r="R73" i="24"/>
  <c r="R72" i="24"/>
  <c r="R71" i="24"/>
  <c r="R70" i="24"/>
  <c r="R69" i="24"/>
  <c r="R68" i="24"/>
  <c r="R67" i="24"/>
  <c r="R66" i="24"/>
  <c r="R65" i="24"/>
  <c r="R64" i="24"/>
  <c r="R63" i="24"/>
  <c r="R62" i="24"/>
  <c r="R61" i="24"/>
  <c r="R60" i="24"/>
  <c r="R59" i="24"/>
  <c r="R58" i="24"/>
  <c r="R57" i="24"/>
  <c r="R56" i="24"/>
  <c r="R55" i="24"/>
  <c r="R54" i="24"/>
  <c r="R53" i="24"/>
  <c r="R52" i="24"/>
  <c r="R51" i="24"/>
  <c r="R50" i="24"/>
  <c r="R49" i="24"/>
  <c r="R48" i="24"/>
  <c r="R47" i="24"/>
  <c r="R46" i="24"/>
  <c r="R45" i="24"/>
  <c r="R44" i="24"/>
  <c r="R43" i="24"/>
  <c r="R42" i="24"/>
  <c r="R41" i="24"/>
  <c r="R40" i="24"/>
  <c r="R39" i="24"/>
  <c r="R38" i="24"/>
  <c r="R37" i="24"/>
  <c r="R36" i="24"/>
  <c r="J52" i="15"/>
  <c r="J49" i="15"/>
  <c r="I42" i="29"/>
  <c r="J47" i="15"/>
  <c r="K47" i="15"/>
  <c r="K40" i="29"/>
  <c r="G59" i="14"/>
  <c r="J59" i="14"/>
  <c r="E22" i="30"/>
  <c r="G55" i="14"/>
  <c r="J55" i="14"/>
  <c r="G50" i="14"/>
  <c r="J50" i="14"/>
  <c r="G46" i="14"/>
  <c r="G40" i="14"/>
  <c r="J40" i="14"/>
  <c r="G39" i="14"/>
  <c r="J39" i="14"/>
  <c r="G38" i="14"/>
  <c r="J38" i="14"/>
  <c r="G31" i="14"/>
  <c r="J31" i="14"/>
  <c r="G27" i="14"/>
  <c r="J27" i="14"/>
  <c r="G23" i="14"/>
  <c r="J23" i="14"/>
  <c r="G22" i="14"/>
  <c r="J22" i="14"/>
  <c r="G21" i="14"/>
  <c r="J21" i="14"/>
  <c r="G20" i="14"/>
  <c r="J20" i="14"/>
  <c r="G18" i="14"/>
  <c r="J18" i="14"/>
  <c r="J16" i="27"/>
  <c r="K16" i="27"/>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M121" i="5"/>
  <c r="B121" i="5"/>
  <c r="I120" i="5"/>
  <c r="B118" i="5"/>
  <c r="M118" i="5"/>
  <c r="E117" i="5"/>
  <c r="G116" i="5"/>
  <c r="J115" i="5"/>
  <c r="AR114" i="5"/>
  <c r="U113" i="5"/>
  <c r="O112" i="5"/>
  <c r="H111" i="5"/>
  <c r="N110" i="5"/>
  <c r="R109" i="5"/>
  <c r="AR108" i="5"/>
  <c r="M107" i="5"/>
  <c r="Q106" i="5"/>
  <c r="G105" i="5"/>
  <c r="AR104" i="5"/>
  <c r="AR102" i="5"/>
  <c r="U101" i="5"/>
  <c r="J100" i="5"/>
  <c r="V99" i="5"/>
  <c r="M98" i="5"/>
  <c r="L96" i="5"/>
  <c r="P95" i="5"/>
  <c r="P94" i="5"/>
  <c r="AR93" i="5"/>
  <c r="L92" i="5"/>
  <c r="G91" i="5"/>
  <c r="AR90" i="5"/>
  <c r="S89" i="5"/>
  <c r="U88" i="5"/>
  <c r="AR87" i="5"/>
  <c r="F86" i="5"/>
  <c r="F85" i="5"/>
  <c r="M84" i="5"/>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J46" i="15"/>
  <c r="L46" i="15"/>
  <c r="J48" i="15"/>
  <c r="I41" i="29"/>
  <c r="J50" i="15"/>
  <c r="K50" i="15"/>
  <c r="K43" i="29"/>
  <c r="J51" i="15"/>
  <c r="I44" i="29"/>
  <c r="J53" i="15"/>
  <c r="K53" i="15"/>
  <c r="K46" i="29"/>
  <c r="C3" i="41"/>
  <c r="J3" i="41"/>
  <c r="H13" i="13"/>
  <c r="I58" i="29"/>
  <c r="H19" i="13"/>
  <c r="I64" i="29"/>
  <c r="I86" i="29"/>
  <c r="BE77" i="4"/>
  <c r="CP77" i="4"/>
  <c r="CR77" i="4"/>
  <c r="CQ77" i="4"/>
  <c r="BK65" i="4"/>
  <c r="CP65" i="4"/>
  <c r="CR65" i="4"/>
  <c r="CQ65" i="4"/>
  <c r="T41" i="4"/>
  <c r="CP41" i="4"/>
  <c r="CR41" i="4"/>
  <c r="CQ41" i="4"/>
  <c r="W29" i="4"/>
  <c r="CR29" i="4"/>
  <c r="CQ29" i="4"/>
  <c r="CP29" i="4"/>
  <c r="AM40" i="4"/>
  <c r="CR40" i="4"/>
  <c r="CQ40" i="4"/>
  <c r="CP40" i="4"/>
  <c r="BM87" i="4"/>
  <c r="CR87" i="4"/>
  <c r="CQ87" i="4"/>
  <c r="CP87" i="4"/>
  <c r="BD75" i="4"/>
  <c r="CR75" i="4"/>
  <c r="CQ75" i="4"/>
  <c r="CP75" i="4"/>
  <c r="BM51" i="4"/>
  <c r="CR51" i="4"/>
  <c r="CQ51" i="4"/>
  <c r="CP51" i="4"/>
  <c r="BH39" i="4"/>
  <c r="CR39" i="4"/>
  <c r="CQ39" i="4"/>
  <c r="CP39" i="4"/>
  <c r="CQ64" i="4"/>
  <c r="CP64" i="4"/>
  <c r="AH28" i="4"/>
  <c r="CQ28" i="4"/>
  <c r="CR28" i="4"/>
  <c r="CP28" i="4"/>
  <c r="BA86" i="4"/>
  <c r="CR86" i="4"/>
  <c r="CQ86" i="4"/>
  <c r="CP86" i="4"/>
  <c r="BB74" i="4"/>
  <c r="CR74" i="4"/>
  <c r="CQ74" i="4"/>
  <c r="CP74" i="4"/>
  <c r="BG62" i="4"/>
  <c r="CR62" i="4"/>
  <c r="CQ62" i="4"/>
  <c r="CP62" i="4"/>
  <c r="BA50" i="4"/>
  <c r="CR50" i="4"/>
  <c r="CQ50" i="4"/>
  <c r="CP50" i="4"/>
  <c r="BE38" i="4"/>
  <c r="CR38" i="4"/>
  <c r="CQ38" i="4"/>
  <c r="CP38" i="4"/>
  <c r="BB26" i="4"/>
  <c r="CR26" i="4"/>
  <c r="CQ26" i="4"/>
  <c r="CP26" i="4"/>
  <c r="BD73" i="4"/>
  <c r="CP73" i="4"/>
  <c r="CR73" i="4"/>
  <c r="CQ73" i="4"/>
  <c r="AY61" i="4"/>
  <c r="CR61" i="4"/>
  <c r="CQ61" i="4"/>
  <c r="CP61" i="4"/>
  <c r="W49" i="4"/>
  <c r="CP49" i="4"/>
  <c r="CR49" i="4"/>
  <c r="CQ49" i="4"/>
  <c r="CP37" i="4"/>
  <c r="CQ37" i="4"/>
  <c r="B20" i="9"/>
  <c r="E20" i="9"/>
  <c r="CP25" i="4"/>
  <c r="CR25" i="4"/>
  <c r="CQ25" i="4"/>
  <c r="BE84" i="4"/>
  <c r="CR84" i="4"/>
  <c r="CQ84" i="4"/>
  <c r="CP84" i="4"/>
  <c r="BB72" i="4"/>
  <c r="CQ72" i="4"/>
  <c r="CR72" i="4"/>
  <c r="CP72" i="4"/>
  <c r="BA60" i="4"/>
  <c r="CR60" i="4"/>
  <c r="CQ60" i="4"/>
  <c r="CP60" i="4"/>
  <c r="BB48" i="4"/>
  <c r="CQ48" i="4"/>
  <c r="CR48" i="4"/>
  <c r="CP48" i="4"/>
  <c r="F36" i="4"/>
  <c r="CQ36" i="4"/>
  <c r="CR36" i="4"/>
  <c r="CP36" i="4"/>
  <c r="AS24" i="4"/>
  <c r="CQ24" i="4"/>
  <c r="CR24" i="4"/>
  <c r="CP24" i="4"/>
  <c r="BB71" i="4"/>
  <c r="CQ71" i="4"/>
  <c r="BN59" i="4"/>
  <c r="CR59" i="4"/>
  <c r="CQ59" i="4"/>
  <c r="CP59" i="4"/>
  <c r="BA47" i="4"/>
  <c r="CR47" i="4"/>
  <c r="CQ47" i="4"/>
  <c r="CP47" i="4"/>
  <c r="BH35" i="4"/>
  <c r="CQ35" i="4"/>
  <c r="Y23" i="4"/>
  <c r="BD82" i="4"/>
  <c r="CR82" i="4"/>
  <c r="CQ82" i="4"/>
  <c r="CP82" i="4"/>
  <c r="BM70" i="4"/>
  <c r="CR70" i="4"/>
  <c r="CQ70" i="4"/>
  <c r="CP70" i="4"/>
  <c r="BC58" i="4"/>
  <c r="CR58" i="4"/>
  <c r="CQ58" i="4"/>
  <c r="CP58" i="4"/>
  <c r="BB34" i="4"/>
  <c r="CR34" i="4"/>
  <c r="CQ34" i="4"/>
  <c r="CP34" i="4"/>
  <c r="BM22" i="4"/>
  <c r="AS76" i="4"/>
  <c r="CQ76" i="4"/>
  <c r="CR76" i="4"/>
  <c r="CP76" i="4"/>
  <c r="BD81" i="4"/>
  <c r="CP81" i="4"/>
  <c r="CR81" i="4"/>
  <c r="CQ81" i="4"/>
  <c r="BE69" i="4"/>
  <c r="CR69" i="4"/>
  <c r="CP69" i="4"/>
  <c r="CQ69" i="4"/>
  <c r="U57" i="4"/>
  <c r="CP57" i="4"/>
  <c r="CR57" i="4"/>
  <c r="CQ57" i="4"/>
  <c r="BC45" i="4"/>
  <c r="CR45" i="4"/>
  <c r="CQ45" i="4"/>
  <c r="CP45" i="4"/>
  <c r="BJ33" i="4"/>
  <c r="CR33" i="4"/>
  <c r="CP33" i="4"/>
  <c r="CQ33" i="4"/>
  <c r="BM21" i="4"/>
  <c r="AP80" i="4"/>
  <c r="CR80" i="4"/>
  <c r="CP80" i="4"/>
  <c r="CQ80" i="4"/>
  <c r="BB68" i="4"/>
  <c r="CQ68" i="4"/>
  <c r="CR68" i="4"/>
  <c r="CP68" i="4"/>
  <c r="AJ56" i="4"/>
  <c r="CQ56" i="4"/>
  <c r="CR56" i="4"/>
  <c r="CP56" i="4"/>
  <c r="AR32" i="4"/>
  <c r="CQ32" i="4"/>
  <c r="CR32" i="4"/>
  <c r="CP32" i="4"/>
  <c r="BI20" i="4"/>
  <c r="AB52" i="4"/>
  <c r="CQ52" i="4"/>
  <c r="CR52" i="4"/>
  <c r="CP52" i="4"/>
  <c r="BG79" i="4"/>
  <c r="CR79" i="4"/>
  <c r="CQ79" i="4"/>
  <c r="CP79" i="4"/>
  <c r="BA67" i="4"/>
  <c r="CR67" i="4"/>
  <c r="CQ67" i="4"/>
  <c r="CP67" i="4"/>
  <c r="U55" i="4"/>
  <c r="CQ55" i="4"/>
  <c r="BA43" i="4"/>
  <c r="CR43" i="4"/>
  <c r="CQ43" i="4"/>
  <c r="CP43" i="4"/>
  <c r="P31" i="4"/>
  <c r="CR31" i="4"/>
  <c r="CQ31" i="4"/>
  <c r="CP31" i="4"/>
  <c r="K78" i="4"/>
  <c r="CR78" i="4"/>
  <c r="CQ78" i="4"/>
  <c r="CP78" i="4"/>
  <c r="AK66" i="4"/>
  <c r="CR66" i="4"/>
  <c r="CQ66" i="4"/>
  <c r="CP66" i="4"/>
  <c r="W54" i="4"/>
  <c r="CR54" i="4"/>
  <c r="CQ54" i="4"/>
  <c r="CP54" i="4"/>
  <c r="BN42" i="4"/>
  <c r="CR42" i="4"/>
  <c r="CQ42" i="4"/>
  <c r="CP42" i="4"/>
  <c r="Q30" i="4"/>
  <c r="CR30" i="4"/>
  <c r="CQ30" i="4"/>
  <c r="CP30" i="4"/>
  <c r="J46" i="14"/>
  <c r="J22" i="27"/>
  <c r="J19" i="27"/>
  <c r="G19" i="27"/>
  <c r="E19" i="30"/>
  <c r="J21" i="27"/>
  <c r="E17" i="30"/>
  <c r="E15" i="30"/>
  <c r="B13" i="42"/>
  <c r="U13" i="42" s="1"/>
  <c r="F20" i="2"/>
  <c r="M5" i="60" s="1"/>
  <c r="F19" i="2"/>
  <c r="T5" i="12" s="1"/>
  <c r="F18" i="2"/>
  <c r="C16" i="17" s="1"/>
  <c r="K3" i="29" s="1"/>
  <c r="F15" i="2"/>
  <c r="B13" i="5" s="1"/>
  <c r="I101" i="11"/>
  <c r="D41" i="11"/>
  <c r="P77" i="11"/>
  <c r="N65" i="11"/>
  <c r="O41" i="11"/>
  <c r="T27" i="24"/>
  <c r="U15" i="24"/>
  <c r="H113" i="11"/>
  <c r="F89" i="11"/>
  <c r="F77" i="11"/>
  <c r="J53" i="11"/>
  <c r="E53" i="11"/>
  <c r="D137" i="11"/>
  <c r="H101" i="11"/>
  <c r="D77" i="11"/>
  <c r="D53" i="11"/>
  <c r="Q53" i="11"/>
  <c r="T65" i="11"/>
  <c r="J125" i="11"/>
  <c r="G101" i="11"/>
  <c r="J65" i="11"/>
  <c r="J41" i="11"/>
  <c r="K27" i="24"/>
  <c r="O101" i="11"/>
  <c r="P53" i="11"/>
  <c r="I125" i="11"/>
  <c r="E101" i="11"/>
  <c r="I65" i="11"/>
  <c r="I41" i="11"/>
  <c r="L27" i="24"/>
  <c r="M101" i="11"/>
  <c r="O53" i="11"/>
  <c r="F125" i="11"/>
  <c r="I89" i="11"/>
  <c r="H65" i="11"/>
  <c r="H41" i="11"/>
  <c r="N89" i="11"/>
  <c r="L53" i="11"/>
  <c r="D125" i="11"/>
  <c r="H89" i="11"/>
  <c r="G65" i="11"/>
  <c r="F41" i="11"/>
  <c r="H27" i="24"/>
  <c r="L89" i="11"/>
  <c r="Q41" i="11"/>
  <c r="X27" i="24"/>
  <c r="J113" i="11"/>
  <c r="G89" i="11"/>
  <c r="E65" i="11"/>
  <c r="E41" i="11"/>
  <c r="Q77" i="11"/>
  <c r="P41" i="11"/>
  <c r="G113" i="11"/>
  <c r="E89" i="11"/>
  <c r="I53" i="11"/>
  <c r="K15" i="24"/>
  <c r="M77" i="11"/>
  <c r="L41" i="11"/>
  <c r="F113" i="11"/>
  <c r="J77" i="11"/>
  <c r="H53" i="11"/>
  <c r="L77" i="11"/>
  <c r="X15" i="24"/>
  <c r="E113" i="11"/>
  <c r="H77" i="11"/>
  <c r="G53" i="11"/>
  <c r="G15" i="24"/>
  <c r="Q65" i="11"/>
  <c r="D113" i="11"/>
  <c r="G77" i="11"/>
  <c r="F53" i="11"/>
  <c r="H15" i="24"/>
  <c r="P65" i="11"/>
  <c r="T15" i="24"/>
  <c r="H16" i="24"/>
  <c r="H149" i="11"/>
  <c r="E125" i="11"/>
  <c r="D101" i="11"/>
  <c r="T14" i="24"/>
  <c r="L101" i="11"/>
  <c r="L65" i="11"/>
  <c r="Q89" i="11"/>
  <c r="O89" i="11"/>
  <c r="H88" i="11"/>
  <c r="K16" i="24"/>
  <c r="X16" i="24"/>
  <c r="L16" i="24"/>
  <c r="T16" i="24"/>
  <c r="G16" i="24"/>
  <c r="U16" i="24"/>
  <c r="F54" i="11"/>
  <c r="V77" i="11"/>
  <c r="U77" i="11"/>
  <c r="Q113" i="11"/>
  <c r="J161" i="11"/>
  <c r="G149" i="11"/>
  <c r="F149" i="11"/>
  <c r="D149" i="11"/>
  <c r="H137" i="11"/>
  <c r="G137" i="11"/>
  <c r="P113" i="11"/>
  <c r="O113" i="11"/>
  <c r="W89" i="11"/>
  <c r="M113" i="11"/>
  <c r="J173" i="11"/>
  <c r="P125" i="11"/>
  <c r="M125" i="11"/>
  <c r="D173" i="11"/>
  <c r="I149" i="11"/>
  <c r="G125" i="11"/>
  <c r="P101" i="11"/>
  <c r="N77" i="11"/>
  <c r="M53" i="11"/>
  <c r="I137" i="11"/>
  <c r="I113" i="11"/>
  <c r="J89" i="11"/>
  <c r="E77" i="11"/>
  <c r="N125" i="11"/>
  <c r="P89" i="11"/>
  <c r="O65" i="11"/>
  <c r="N41" i="11"/>
  <c r="U27" i="24"/>
  <c r="F161" i="11"/>
  <c r="H125" i="11"/>
  <c r="J101" i="11"/>
  <c r="D89" i="11"/>
  <c r="F65" i="11"/>
  <c r="Q101" i="11"/>
  <c r="O77" i="11"/>
  <c r="N53" i="11"/>
  <c r="X53" i="11"/>
  <c r="I185" i="11"/>
  <c r="N137" i="11"/>
  <c r="H185" i="11"/>
  <c r="F173" i="11"/>
  <c r="E161" i="11"/>
  <c r="O137" i="11"/>
  <c r="N101" i="11"/>
  <c r="X41" i="11"/>
  <c r="N185" i="11"/>
  <c r="O161" i="11"/>
  <c r="P149" i="11"/>
  <c r="I197" i="11"/>
  <c r="U125" i="11"/>
  <c r="Q197" i="11"/>
  <c r="N149" i="11"/>
  <c r="P173" i="11"/>
  <c r="N173" i="11"/>
  <c r="V161" i="11"/>
  <c r="M173" i="11"/>
  <c r="W125" i="11"/>
  <c r="M149" i="11"/>
  <c r="I221" i="11"/>
  <c r="H221" i="11"/>
  <c r="D185" i="11"/>
  <c r="J137" i="11"/>
  <c r="F114" i="11"/>
  <c r="F101" i="11"/>
  <c r="I77" i="11"/>
  <c r="D65" i="11"/>
  <c r="G41" i="11"/>
  <c r="G27" i="24"/>
  <c r="L15" i="24"/>
  <c r="N161" i="11"/>
  <c r="N113" i="11"/>
  <c r="M89" i="11"/>
  <c r="M65" i="11"/>
  <c r="M41" i="11"/>
  <c r="O185" i="11"/>
  <c r="E39" i="11"/>
  <c r="F160" i="11"/>
  <c r="J185" i="11"/>
  <c r="E173" i="11"/>
  <c r="O173" i="11"/>
  <c r="O149" i="11"/>
  <c r="O125" i="11"/>
  <c r="S149" i="11"/>
  <c r="G185" i="11"/>
  <c r="I161" i="11"/>
  <c r="E149" i="11"/>
  <c r="L197" i="11"/>
  <c r="L173" i="11"/>
  <c r="L149" i="11"/>
  <c r="L125" i="11"/>
  <c r="S113" i="11"/>
  <c r="F185" i="11"/>
  <c r="H161" i="11"/>
  <c r="Q185" i="11"/>
  <c r="Q161" i="11"/>
  <c r="Q137" i="11"/>
  <c r="E185" i="11"/>
  <c r="G161" i="11"/>
  <c r="P185" i="11"/>
  <c r="P161" i="11"/>
  <c r="P137" i="11"/>
  <c r="J209" i="11"/>
  <c r="I173" i="11"/>
  <c r="D161" i="11"/>
  <c r="M185" i="11"/>
  <c r="M161" i="11"/>
  <c r="M137" i="11"/>
  <c r="I209" i="11"/>
  <c r="H173" i="11"/>
  <c r="F137" i="11"/>
  <c r="L185" i="11"/>
  <c r="L161" i="11"/>
  <c r="L137" i="11"/>
  <c r="L113" i="11"/>
  <c r="J197" i="11"/>
  <c r="G173" i="11"/>
  <c r="J149" i="11"/>
  <c r="E137" i="11"/>
  <c r="Q173" i="11"/>
  <c r="Q149" i="11"/>
  <c r="Q125" i="11"/>
  <c r="L221" i="11"/>
  <c r="Q209" i="11"/>
  <c r="G172" i="11"/>
  <c r="D184" i="11"/>
  <c r="Q221" i="11"/>
  <c r="E99" i="11"/>
  <c r="Q51" i="11"/>
  <c r="J75" i="11"/>
  <c r="Q111" i="11"/>
  <c r="G207" i="11"/>
  <c r="H87" i="11"/>
  <c r="J219" i="11"/>
  <c r="G147" i="11"/>
  <c r="G135" i="11"/>
  <c r="I123" i="11"/>
  <c r="E87" i="11"/>
  <c r="G75" i="11"/>
  <c r="I63" i="11"/>
  <c r="P63" i="11"/>
  <c r="U13" i="24"/>
  <c r="I219" i="11"/>
  <c r="J195" i="11"/>
  <c r="I183" i="11"/>
  <c r="I171" i="11"/>
  <c r="I159" i="11"/>
  <c r="F147" i="11"/>
  <c r="F135" i="11"/>
  <c r="H123" i="11"/>
  <c r="D87" i="11"/>
  <c r="F75" i="11"/>
  <c r="H63" i="11"/>
  <c r="K13" i="24"/>
  <c r="P147" i="11"/>
  <c r="P75" i="11"/>
  <c r="N63" i="11"/>
  <c r="U51" i="11"/>
  <c r="G219" i="11"/>
  <c r="G195" i="11"/>
  <c r="H183" i="11"/>
  <c r="H171" i="11"/>
  <c r="H159" i="11"/>
  <c r="E147" i="11"/>
  <c r="E135" i="11"/>
  <c r="G123" i="11"/>
  <c r="J111" i="11"/>
  <c r="E75" i="11"/>
  <c r="G63" i="11"/>
  <c r="J51" i="11"/>
  <c r="L13" i="24"/>
  <c r="O147" i="11"/>
  <c r="O75" i="11"/>
  <c r="M63" i="11"/>
  <c r="T51" i="11"/>
  <c r="F219" i="11"/>
  <c r="E195" i="11"/>
  <c r="F183" i="11"/>
  <c r="F171" i="11"/>
  <c r="E159" i="11"/>
  <c r="D135" i="11"/>
  <c r="F123" i="11"/>
  <c r="I111" i="11"/>
  <c r="D75" i="11"/>
  <c r="F63" i="11"/>
  <c r="I51" i="11"/>
  <c r="P87" i="11"/>
  <c r="M75" i="11"/>
  <c r="D219" i="11"/>
  <c r="D195" i="11"/>
  <c r="E183" i="11"/>
  <c r="E171" i="11"/>
  <c r="E123" i="11"/>
  <c r="H111" i="11"/>
  <c r="J99" i="11"/>
  <c r="E63" i="11"/>
  <c r="H51" i="11"/>
  <c r="J39" i="11"/>
  <c r="K25" i="24"/>
  <c r="G13" i="24"/>
  <c r="O87" i="11"/>
  <c r="L75" i="11"/>
  <c r="D123" i="11"/>
  <c r="G111" i="11"/>
  <c r="I99" i="11"/>
  <c r="D63" i="11"/>
  <c r="G51" i="11"/>
  <c r="I39" i="11"/>
  <c r="L25" i="24"/>
  <c r="H13" i="24"/>
  <c r="Q99" i="11"/>
  <c r="M87" i="11"/>
  <c r="W39" i="11"/>
  <c r="F111" i="11"/>
  <c r="H99" i="11"/>
  <c r="F51" i="11"/>
  <c r="H39" i="11"/>
  <c r="O99" i="11"/>
  <c r="L87" i="11"/>
  <c r="P39" i="11"/>
  <c r="U39" i="11"/>
  <c r="J207" i="11"/>
  <c r="E111" i="11"/>
  <c r="G99" i="11"/>
  <c r="J87" i="11"/>
  <c r="E51" i="11"/>
  <c r="G39" i="11"/>
  <c r="G25" i="24"/>
  <c r="N99" i="11"/>
  <c r="O39" i="11"/>
  <c r="T25" i="24"/>
  <c r="I207" i="11"/>
  <c r="D111" i="11"/>
  <c r="F99" i="11"/>
  <c r="I87" i="11"/>
  <c r="D51" i="11"/>
  <c r="F39" i="11"/>
  <c r="H25" i="24"/>
  <c r="L99" i="11"/>
  <c r="L39" i="11"/>
  <c r="F207" i="11"/>
  <c r="J135" i="11"/>
  <c r="D99" i="11"/>
  <c r="G87" i="11"/>
  <c r="I75" i="11"/>
  <c r="D39" i="11"/>
  <c r="P111" i="11"/>
  <c r="O51" i="11"/>
  <c r="X13" i="24"/>
  <c r="H147" i="11"/>
  <c r="I135" i="11"/>
  <c r="J123" i="11"/>
  <c r="F87" i="11"/>
  <c r="H75" i="11"/>
  <c r="J63" i="11"/>
  <c r="Q63" i="11"/>
  <c r="N51" i="11"/>
  <c r="T13" i="24"/>
  <c r="U63" i="11"/>
  <c r="F112" i="11"/>
  <c r="D64" i="11"/>
  <c r="I220" i="11"/>
  <c r="J100" i="11"/>
  <c r="N40" i="11"/>
  <c r="U26" i="24"/>
  <c r="V40" i="11"/>
  <c r="E100" i="11"/>
  <c r="J196" i="11"/>
  <c r="J52" i="11"/>
  <c r="O52" i="11"/>
  <c r="E196" i="11"/>
  <c r="I184" i="11"/>
  <c r="J148" i="11"/>
  <c r="J136" i="11"/>
  <c r="G14" i="24"/>
  <c r="N64" i="11"/>
  <c r="G124" i="11"/>
  <c r="G40" i="11"/>
  <c r="G26" i="24"/>
  <c r="N88" i="11"/>
  <c r="F208" i="11"/>
  <c r="G76" i="11"/>
  <c r="K17" i="24"/>
  <c r="G103" i="11"/>
  <c r="W88" i="11"/>
  <c r="T185" i="11"/>
  <c r="U173" i="11"/>
  <c r="N159" i="11"/>
  <c r="L123" i="11"/>
  <c r="Q195" i="11"/>
  <c r="M135" i="11"/>
  <c r="T87" i="11"/>
  <c r="O195" i="11"/>
  <c r="Q148" i="11"/>
  <c r="L112" i="11"/>
  <c r="S75" i="11"/>
  <c r="L111" i="11"/>
  <c r="P123" i="11"/>
  <c r="G221" i="11"/>
  <c r="H209" i="11"/>
  <c r="H197" i="11"/>
  <c r="P209" i="11"/>
  <c r="F221" i="11"/>
  <c r="G209" i="11"/>
  <c r="G197" i="11"/>
  <c r="O209" i="11"/>
  <c r="E221" i="11"/>
  <c r="F209" i="11"/>
  <c r="F197" i="11"/>
  <c r="N209" i="11"/>
  <c r="W209" i="11"/>
  <c r="D221" i="11"/>
  <c r="E209" i="11"/>
  <c r="E197" i="11"/>
  <c r="M209" i="11"/>
  <c r="W197" i="11"/>
  <c r="D209" i="11"/>
  <c r="D197" i="11"/>
  <c r="L209" i="11"/>
  <c r="V197" i="11"/>
  <c r="P221" i="11"/>
  <c r="P197" i="11"/>
  <c r="O221" i="11"/>
  <c r="O197" i="11"/>
  <c r="N221" i="11"/>
  <c r="N197" i="11"/>
  <c r="J221" i="11"/>
  <c r="M221" i="11"/>
  <c r="M197" i="11"/>
  <c r="F140" i="11"/>
  <c r="F195" i="11"/>
  <c r="J183" i="11"/>
  <c r="D159" i="11"/>
  <c r="P208" i="11"/>
  <c r="Q147" i="11"/>
  <c r="L135" i="11"/>
  <c r="V75" i="11"/>
  <c r="H219" i="11"/>
  <c r="G183" i="11"/>
  <c r="J171" i="11"/>
  <c r="D147" i="11"/>
  <c r="H135" i="11"/>
  <c r="L147" i="11"/>
  <c r="P99" i="11"/>
  <c r="Q87" i="11"/>
  <c r="Q75" i="11"/>
  <c r="V63" i="11"/>
  <c r="E219" i="11"/>
  <c r="H207" i="11"/>
  <c r="D183" i="11"/>
  <c r="G171" i="11"/>
  <c r="J159" i="11"/>
  <c r="O111" i="11"/>
  <c r="M99" i="11"/>
  <c r="N87" i="11"/>
  <c r="N75" i="11"/>
  <c r="O63" i="11"/>
  <c r="P51" i="11"/>
  <c r="Q39" i="11"/>
  <c r="X25" i="24"/>
  <c r="W51" i="11"/>
  <c r="E207" i="11"/>
  <c r="I195" i="11"/>
  <c r="D171" i="11"/>
  <c r="G159" i="11"/>
  <c r="J147" i="11"/>
  <c r="N171" i="11"/>
  <c r="L63" i="11"/>
  <c r="M51" i="11"/>
  <c r="N39" i="11"/>
  <c r="U25" i="24"/>
  <c r="S87" i="11"/>
  <c r="S51" i="11"/>
  <c r="D207" i="11"/>
  <c r="H195" i="11"/>
  <c r="F159" i="11"/>
  <c r="I147" i="11"/>
  <c r="N135" i="11"/>
  <c r="L51" i="11"/>
  <c r="M39" i="11"/>
  <c r="AJ39" i="4"/>
  <c r="AF75" i="4"/>
  <c r="AS87" i="4"/>
  <c r="S75" i="4"/>
  <c r="T63" i="4"/>
  <c r="AT39" i="4"/>
  <c r="U75" i="4"/>
  <c r="AD87" i="4"/>
  <c r="K39" i="4"/>
  <c r="AA75" i="4"/>
  <c r="AY87" i="4"/>
  <c r="AN75" i="4"/>
  <c r="AC39" i="4"/>
  <c r="V87" i="4"/>
  <c r="AW75" i="4"/>
  <c r="U39" i="4"/>
  <c r="K75" i="4"/>
  <c r="AM39" i="4"/>
  <c r="W63" i="4"/>
  <c r="C75" i="4"/>
  <c r="AG75" i="4"/>
  <c r="W87" i="4"/>
  <c r="X39" i="4"/>
  <c r="AQ87" i="4"/>
  <c r="AR39" i="4"/>
  <c r="I87" i="4"/>
  <c r="AS39" i="4"/>
  <c r="R87" i="4"/>
  <c r="E39" i="4"/>
  <c r="B46" i="9"/>
  <c r="G46" i="9"/>
  <c r="AE39" i="4"/>
  <c r="AR51" i="4"/>
  <c r="AO75" i="4"/>
  <c r="AO87" i="4"/>
  <c r="S39" i="4"/>
  <c r="G75" i="4"/>
  <c r="G87" i="4"/>
  <c r="C39" i="4"/>
  <c r="AL75" i="4"/>
  <c r="N87" i="4"/>
  <c r="AM63" i="4"/>
  <c r="G18" i="24"/>
  <c r="L187" i="11"/>
  <c r="N91" i="11"/>
  <c r="F187" i="11"/>
  <c r="X186" i="11"/>
  <c r="P183" i="11"/>
  <c r="Q207" i="11"/>
  <c r="O171" i="11"/>
  <c r="Q183" i="11"/>
  <c r="P184" i="11"/>
  <c r="S221" i="11"/>
  <c r="S161" i="11"/>
  <c r="U197" i="11"/>
  <c r="T125" i="11"/>
  <c r="L160" i="11"/>
  <c r="U185" i="11"/>
  <c r="S112" i="11"/>
  <c r="T173" i="11"/>
  <c r="X161" i="11"/>
  <c r="U221" i="11"/>
  <c r="V148" i="11"/>
  <c r="X124" i="11"/>
  <c r="M195" i="11"/>
  <c r="P135" i="11"/>
  <c r="M123" i="11"/>
  <c r="V185" i="11"/>
  <c r="N219" i="11"/>
  <c r="M159" i="11"/>
  <c r="V209" i="11"/>
  <c r="S172" i="11"/>
  <c r="T111" i="11"/>
  <c r="M219" i="11"/>
  <c r="P171" i="11"/>
  <c r="X197" i="11"/>
  <c r="S99" i="11"/>
  <c r="N195" i="11"/>
  <c r="N183" i="11"/>
  <c r="Q135" i="11"/>
  <c r="O123" i="11"/>
  <c r="X185" i="11"/>
  <c r="P219" i="11"/>
  <c r="L207" i="11"/>
  <c r="S209" i="11"/>
  <c r="V173" i="11"/>
  <c r="Q159" i="11"/>
  <c r="X221" i="11"/>
  <c r="S197" i="11"/>
  <c r="W161" i="11"/>
  <c r="U99" i="11"/>
  <c r="Q171" i="11"/>
  <c r="P159" i="11"/>
  <c r="V221" i="11"/>
  <c r="Q219" i="11"/>
  <c r="M207" i="11"/>
  <c r="L195" i="11"/>
  <c r="M183" i="11"/>
  <c r="U209" i="11"/>
  <c r="S185" i="11"/>
  <c r="AV29" i="4"/>
  <c r="G12" i="24"/>
  <c r="J102" i="11"/>
  <c r="N210" i="11"/>
  <c r="P198" i="11"/>
  <c r="M138" i="11"/>
  <c r="O126" i="11"/>
  <c r="P114" i="11"/>
  <c r="I162" i="11"/>
  <c r="M210" i="11"/>
  <c r="O198" i="11"/>
  <c r="N126" i="11"/>
  <c r="O114" i="11"/>
  <c r="Q102" i="11"/>
  <c r="H162" i="11"/>
  <c r="Q186" i="11"/>
  <c r="P102" i="11"/>
  <c r="J186" i="11"/>
  <c r="Q90" i="11"/>
  <c r="D90" i="11"/>
  <c r="G54" i="11"/>
  <c r="E114" i="11"/>
  <c r="F198" i="11"/>
  <c r="D174" i="11"/>
  <c r="I78" i="11"/>
  <c r="E198" i="11"/>
  <c r="H138" i="11"/>
  <c r="H78" i="11"/>
  <c r="H12" i="24"/>
  <c r="G138" i="11"/>
  <c r="L150" i="11"/>
  <c r="N138" i="11"/>
  <c r="AX39" i="4"/>
  <c r="AO39" i="4"/>
  <c r="J39" i="4"/>
  <c r="Y39" i="4"/>
  <c r="AP75" i="4"/>
  <c r="AQ75" i="4"/>
  <c r="P75" i="4"/>
  <c r="F87" i="4"/>
  <c r="D87" i="4"/>
  <c r="AP87" i="4"/>
  <c r="AK87" i="4"/>
  <c r="AB39" i="4"/>
  <c r="Q75" i="4"/>
  <c r="J220" i="11"/>
  <c r="G208" i="11"/>
  <c r="F196" i="11"/>
  <c r="E184" i="11"/>
  <c r="H124" i="11"/>
  <c r="G112" i="11"/>
  <c r="F100" i="11"/>
  <c r="D88" i="11"/>
  <c r="H40" i="11"/>
  <c r="L208" i="11"/>
  <c r="Q196" i="11"/>
  <c r="L184" i="11"/>
  <c r="P172" i="11"/>
  <c r="M148" i="11"/>
  <c r="N124" i="11"/>
  <c r="N100" i="11"/>
  <c r="P76" i="11"/>
  <c r="P52" i="11"/>
  <c r="V220" i="11"/>
  <c r="X196" i="11"/>
  <c r="W184" i="11"/>
  <c r="W136" i="11"/>
  <c r="T124" i="11"/>
  <c r="V100" i="11"/>
  <c r="Q220" i="11"/>
  <c r="P196" i="11"/>
  <c r="O172" i="11"/>
  <c r="L148" i="11"/>
  <c r="M124" i="11"/>
  <c r="M100" i="11"/>
  <c r="O76" i="11"/>
  <c r="T220" i="11"/>
  <c r="W196" i="11"/>
  <c r="S184" i="11"/>
  <c r="W160" i="11"/>
  <c r="V136" i="11"/>
  <c r="S124" i="11"/>
  <c r="U100" i="11"/>
  <c r="V52" i="11"/>
  <c r="F39" i="4"/>
  <c r="AG39" i="4"/>
  <c r="AQ39" i="4"/>
  <c r="H39" i="4"/>
  <c r="AH75" i="4"/>
  <c r="W75" i="4"/>
  <c r="R75" i="4"/>
  <c r="M87" i="4"/>
  <c r="J87" i="4"/>
  <c r="AV87" i="4"/>
  <c r="AE87" i="4"/>
  <c r="V39" i="4"/>
  <c r="AB87" i="4"/>
  <c r="H220" i="11"/>
  <c r="E208" i="11"/>
  <c r="D196" i="11"/>
  <c r="I148" i="11"/>
  <c r="I136" i="11"/>
  <c r="F124" i="11"/>
  <c r="E112" i="11"/>
  <c r="D100" i="11"/>
  <c r="J64" i="11"/>
  <c r="I52" i="11"/>
  <c r="F40" i="11"/>
  <c r="H26" i="24"/>
  <c r="P220" i="11"/>
  <c r="O196" i="11"/>
  <c r="N172" i="11"/>
  <c r="Q136" i="11"/>
  <c r="L124" i="11"/>
  <c r="L100" i="11"/>
  <c r="N76" i="11"/>
  <c r="N52" i="11"/>
  <c r="V196" i="11"/>
  <c r="V160" i="11"/>
  <c r="U136" i="11"/>
  <c r="T100" i="11"/>
  <c r="G220" i="11"/>
  <c r="D208" i="11"/>
  <c r="H148" i="11"/>
  <c r="H136" i="11"/>
  <c r="E124" i="11"/>
  <c r="D112" i="11"/>
  <c r="I64" i="11"/>
  <c r="H52" i="11"/>
  <c r="E40" i="11"/>
  <c r="O220" i="11"/>
  <c r="N196" i="11"/>
  <c r="M172" i="11"/>
  <c r="Q160" i="11"/>
  <c r="P136" i="11"/>
  <c r="Q112" i="11"/>
  <c r="M76" i="11"/>
  <c r="M52" i="11"/>
  <c r="T196" i="11"/>
  <c r="U160" i="11"/>
  <c r="T136" i="11"/>
  <c r="X112" i="11"/>
  <c r="S100" i="11"/>
  <c r="AF63" i="4"/>
  <c r="M39" i="4"/>
  <c r="I39" i="4"/>
  <c r="AU39" i="4"/>
  <c r="W39" i="4"/>
  <c r="R63" i="4"/>
  <c r="X75" i="4"/>
  <c r="AR75" i="4"/>
  <c r="D75" i="4"/>
  <c r="E75" i="4"/>
  <c r="AC87" i="4"/>
  <c r="Q87" i="4"/>
  <c r="E87" i="4"/>
  <c r="P39" i="4"/>
  <c r="C35" i="5"/>
  <c r="C83" i="5"/>
  <c r="P87" i="4"/>
  <c r="F220" i="11"/>
  <c r="J160" i="11"/>
  <c r="G148" i="11"/>
  <c r="G136" i="11"/>
  <c r="D124" i="11"/>
  <c r="H64" i="11"/>
  <c r="G52" i="11"/>
  <c r="D40" i="11"/>
  <c r="N220" i="11"/>
  <c r="M196" i="11"/>
  <c r="L172" i="11"/>
  <c r="P160" i="11"/>
  <c r="O136" i="11"/>
  <c r="P112" i="11"/>
  <c r="L76" i="11"/>
  <c r="L52" i="11"/>
  <c r="S196" i="11"/>
  <c r="T160" i="11"/>
  <c r="S136" i="11"/>
  <c r="W112" i="11"/>
  <c r="X76" i="11"/>
  <c r="B71" i="8"/>
  <c r="L71" i="8" s="1"/>
  <c r="AF39" i="4"/>
  <c r="AV39" i="4"/>
  <c r="AH39" i="4"/>
  <c r="AE51" i="4"/>
  <c r="F75" i="4"/>
  <c r="AE75" i="4"/>
  <c r="AI75" i="4"/>
  <c r="AJ75" i="4"/>
  <c r="AF87" i="4"/>
  <c r="U87" i="4"/>
  <c r="H87" i="4"/>
  <c r="AD39" i="4"/>
  <c r="E220" i="11"/>
  <c r="J172" i="11"/>
  <c r="I160" i="11"/>
  <c r="F148" i="11"/>
  <c r="F136" i="11"/>
  <c r="J76" i="11"/>
  <c r="G64" i="11"/>
  <c r="F52" i="11"/>
  <c r="K14" i="24"/>
  <c r="M220" i="11"/>
  <c r="L196" i="11"/>
  <c r="O160" i="11"/>
  <c r="N136" i="11"/>
  <c r="O112" i="11"/>
  <c r="Q88" i="11"/>
  <c r="Q64" i="11"/>
  <c r="Q40" i="11"/>
  <c r="X26" i="24"/>
  <c r="W172" i="11"/>
  <c r="S160" i="11"/>
  <c r="V112" i="11"/>
  <c r="T76" i="11"/>
  <c r="AP39" i="4"/>
  <c r="AL39" i="4"/>
  <c r="D39" i="4"/>
  <c r="AW51" i="4"/>
  <c r="Z63" i="4"/>
  <c r="H75" i="4"/>
  <c r="AT75" i="4"/>
  <c r="AM75" i="4"/>
  <c r="Y75" i="4"/>
  <c r="AI87" i="4"/>
  <c r="X87" i="4"/>
  <c r="K87" i="4"/>
  <c r="AK75" i="4"/>
  <c r="AH87" i="4"/>
  <c r="D220" i="11"/>
  <c r="I172" i="11"/>
  <c r="H160" i="11"/>
  <c r="E148" i="11"/>
  <c r="E136" i="11"/>
  <c r="J88" i="11"/>
  <c r="I76" i="11"/>
  <c r="F64" i="11"/>
  <c r="E52" i="11"/>
  <c r="L14" i="24"/>
  <c r="L220" i="11"/>
  <c r="N160" i="11"/>
  <c r="M136" i="11"/>
  <c r="N112" i="11"/>
  <c r="P88" i="11"/>
  <c r="P64" i="11"/>
  <c r="P40" i="11"/>
  <c r="X14" i="24"/>
  <c r="S208" i="11"/>
  <c r="U172" i="11"/>
  <c r="U112" i="11"/>
  <c r="Z39" i="4"/>
  <c r="G39" i="4"/>
  <c r="AY39" i="4"/>
  <c r="T51" i="4"/>
  <c r="M75" i="4"/>
  <c r="AX75" i="4"/>
  <c r="AB75" i="4"/>
  <c r="AN87" i="4"/>
  <c r="AL87" i="4"/>
  <c r="AA87" i="4"/>
  <c r="S87" i="4"/>
  <c r="B34" i="9"/>
  <c r="E34" i="9" s="1"/>
  <c r="B70" i="9"/>
  <c r="E70" i="9" s="1"/>
  <c r="T87" i="4"/>
  <c r="J184" i="11"/>
  <c r="H172" i="11"/>
  <c r="G160" i="11"/>
  <c r="D148" i="11"/>
  <c r="D136" i="11"/>
  <c r="I88" i="11"/>
  <c r="H76" i="11"/>
  <c r="E64" i="11"/>
  <c r="D52" i="11"/>
  <c r="Q208" i="11"/>
  <c r="Q184" i="11"/>
  <c r="M160" i="11"/>
  <c r="L136" i="11"/>
  <c r="M112" i="11"/>
  <c r="O88" i="11"/>
  <c r="O64" i="11"/>
  <c r="O40" i="11"/>
  <c r="T26" i="24"/>
  <c r="T172" i="11"/>
  <c r="W148" i="11"/>
  <c r="T112" i="11"/>
  <c r="X88" i="11"/>
  <c r="R39" i="4"/>
  <c r="AA39" i="4"/>
  <c r="T39" i="4"/>
  <c r="AH51" i="4"/>
  <c r="AD75" i="4"/>
  <c r="J75" i="4"/>
  <c r="AU75" i="4"/>
  <c r="AT87" i="4"/>
  <c r="AR87" i="4"/>
  <c r="AG87" i="4"/>
  <c r="Y87" i="4"/>
  <c r="AU51" i="4"/>
  <c r="T75" i="4"/>
  <c r="J208" i="11"/>
  <c r="I196" i="11"/>
  <c r="H184" i="11"/>
  <c r="F172" i="11"/>
  <c r="E160" i="11"/>
  <c r="J112" i="11"/>
  <c r="I100" i="11"/>
  <c r="G88" i="11"/>
  <c r="F76" i="11"/>
  <c r="H14" i="24"/>
  <c r="O208" i="11"/>
  <c r="O184" i="11"/>
  <c r="P148" i="11"/>
  <c r="Q124" i="11"/>
  <c r="Q100" i="11"/>
  <c r="M88" i="11"/>
  <c r="M64" i="11"/>
  <c r="M40" i="11"/>
  <c r="U14" i="24"/>
  <c r="U148" i="11"/>
  <c r="W124" i="11"/>
  <c r="V88" i="11"/>
  <c r="T64" i="11"/>
  <c r="U40" i="11"/>
  <c r="AN39" i="4"/>
  <c r="N39" i="4"/>
  <c r="AW39" i="4"/>
  <c r="AJ51" i="4"/>
  <c r="S63" i="4"/>
  <c r="V75" i="4"/>
  <c r="I75" i="4"/>
  <c r="AY75" i="4"/>
  <c r="AW87" i="4"/>
  <c r="AU87" i="4"/>
  <c r="AJ87" i="4"/>
  <c r="AC75" i="4"/>
  <c r="C71" i="5"/>
  <c r="I208" i="11"/>
  <c r="H196" i="11"/>
  <c r="G184" i="11"/>
  <c r="E172" i="11"/>
  <c r="D160" i="11"/>
  <c r="J124" i="11"/>
  <c r="I112" i="11"/>
  <c r="H100" i="11"/>
  <c r="F88" i="11"/>
  <c r="E76" i="11"/>
  <c r="J40" i="11"/>
  <c r="K26" i="24"/>
  <c r="N208" i="11"/>
  <c r="N184" i="11"/>
  <c r="O148" i="11"/>
  <c r="P124" i="11"/>
  <c r="P100" i="11"/>
  <c r="L88" i="11"/>
  <c r="L64" i="11"/>
  <c r="L40" i="11"/>
  <c r="X220" i="11"/>
  <c r="T148" i="11"/>
  <c r="V124" i="11"/>
  <c r="X100" i="11"/>
  <c r="U88" i="11"/>
  <c r="T40" i="11"/>
  <c r="AK39" i="4"/>
  <c r="B35" i="8"/>
  <c r="AC35" i="8" s="1"/>
  <c r="Q39" i="4"/>
  <c r="V63" i="4"/>
  <c r="F63" i="4"/>
  <c r="Z75" i="4"/>
  <c r="N75" i="4"/>
  <c r="AS75" i="4"/>
  <c r="C87" i="4"/>
  <c r="AX87" i="4"/>
  <c r="AM87" i="4"/>
  <c r="Z87" i="4"/>
  <c r="AI39" i="4"/>
  <c r="AV75" i="4"/>
  <c r="H208" i="11"/>
  <c r="G196" i="11"/>
  <c r="F184" i="11"/>
  <c r="D172" i="11"/>
  <c r="I124" i="11"/>
  <c r="G100" i="11"/>
  <c r="E88" i="11"/>
  <c r="D76" i="11"/>
  <c r="I40" i="11"/>
  <c r="L26" i="24"/>
  <c r="M208" i="11"/>
  <c r="M184" i="11"/>
  <c r="Q172" i="11"/>
  <c r="N148" i="11"/>
  <c r="O124" i="11"/>
  <c r="O100" i="11"/>
  <c r="Q76" i="11"/>
  <c r="Q52" i="11"/>
  <c r="W220" i="11"/>
  <c r="X184" i="11"/>
  <c r="S148" i="11"/>
  <c r="T88" i="11"/>
  <c r="S40" i="11"/>
  <c r="U58" i="4"/>
  <c r="W221" i="11"/>
  <c r="X171" i="11"/>
  <c r="X111" i="11"/>
  <c r="S183" i="11"/>
  <c r="V147" i="11"/>
  <c r="V219" i="11"/>
  <c r="L219" i="11"/>
  <c r="P195" i="11"/>
  <c r="L183" i="11"/>
  <c r="L159" i="11"/>
  <c r="O135" i="11"/>
  <c r="V51" i="11"/>
  <c r="P207" i="11"/>
  <c r="W187" i="11"/>
  <c r="O207" i="11"/>
  <c r="M171" i="11"/>
  <c r="N147" i="11"/>
  <c r="N111" i="11"/>
  <c r="U207" i="11"/>
  <c r="X123" i="11"/>
  <c r="X63" i="11"/>
  <c r="N207" i="11"/>
  <c r="L171" i="11"/>
  <c r="M147" i="11"/>
  <c r="Q123" i="11"/>
  <c r="M111" i="11"/>
  <c r="U87" i="11"/>
  <c r="W63" i="11"/>
  <c r="O219" i="11"/>
  <c r="O183" i="11"/>
  <c r="O159" i="11"/>
  <c r="N123" i="11"/>
  <c r="X99" i="11"/>
  <c r="S219" i="11"/>
  <c r="S195" i="11"/>
  <c r="W183" i="11"/>
  <c r="U171" i="11"/>
  <c r="S159" i="11"/>
  <c r="T99" i="11"/>
  <c r="X135" i="11"/>
  <c r="X207" i="11"/>
  <c r="W135" i="11"/>
  <c r="U123" i="11"/>
  <c r="X219" i="11"/>
  <c r="W207" i="11"/>
  <c r="X147" i="11"/>
  <c r="V135" i="11"/>
  <c r="T123" i="11"/>
  <c r="X75" i="11"/>
  <c r="T63" i="11"/>
  <c r="W219" i="11"/>
  <c r="V207" i="11"/>
  <c r="W147" i="11"/>
  <c r="S123" i="11"/>
  <c r="W75" i="11"/>
  <c r="U219" i="11"/>
  <c r="T207" i="11"/>
  <c r="X195" i="11"/>
  <c r="W171" i="11"/>
  <c r="W159" i="11"/>
  <c r="U147" i="11"/>
  <c r="W87" i="11"/>
  <c r="U75" i="11"/>
  <c r="W195" i="11"/>
  <c r="X183" i="11"/>
  <c r="V171" i="11"/>
  <c r="T159" i="11"/>
  <c r="T147" i="11"/>
  <c r="V87" i="11"/>
  <c r="X39" i="11"/>
  <c r="AI45" i="4"/>
  <c r="AP30" i="4"/>
  <c r="AX76" i="4"/>
  <c r="U12" i="24"/>
  <c r="F210" i="11"/>
  <c r="E199" i="11"/>
  <c r="D186" i="11"/>
  <c r="I174" i="11"/>
  <c r="G150" i="11"/>
  <c r="F126" i="11"/>
  <c r="G115" i="11"/>
  <c r="D102" i="11"/>
  <c r="I90" i="11"/>
  <c r="G66" i="11"/>
  <c r="E42" i="11"/>
  <c r="Q211" i="11"/>
  <c r="M174" i="11"/>
  <c r="O162" i="11"/>
  <c r="Q150" i="11"/>
  <c r="Q139" i="11"/>
  <c r="L78" i="11"/>
  <c r="M66" i="11"/>
  <c r="N54" i="11"/>
  <c r="O42" i="11"/>
  <c r="T28" i="24"/>
  <c r="T12" i="24"/>
  <c r="E210" i="11"/>
  <c r="J198" i="11"/>
  <c r="H174" i="11"/>
  <c r="F150" i="11"/>
  <c r="E126" i="11"/>
  <c r="J114" i="11"/>
  <c r="H90" i="11"/>
  <c r="F66" i="11"/>
  <c r="H55" i="11"/>
  <c r="D42" i="11"/>
  <c r="L211" i="11"/>
  <c r="L174" i="11"/>
  <c r="N162" i="11"/>
  <c r="P150" i="11"/>
  <c r="L139" i="11"/>
  <c r="L66" i="11"/>
  <c r="M54" i="11"/>
  <c r="N42" i="11"/>
  <c r="U28" i="24"/>
  <c r="D210" i="11"/>
  <c r="I198" i="11"/>
  <c r="G174" i="11"/>
  <c r="E150" i="11"/>
  <c r="G139" i="11"/>
  <c r="D126" i="11"/>
  <c r="I114" i="11"/>
  <c r="G90" i="11"/>
  <c r="E66" i="11"/>
  <c r="J54" i="11"/>
  <c r="Q210" i="11"/>
  <c r="Q199" i="11"/>
  <c r="M162" i="11"/>
  <c r="O150" i="11"/>
  <c r="Q138" i="11"/>
  <c r="N127" i="11"/>
  <c r="L54" i="11"/>
  <c r="M42" i="11"/>
  <c r="X12" i="24"/>
  <c r="H198" i="11"/>
  <c r="F174" i="11"/>
  <c r="F163" i="11"/>
  <c r="D150" i="11"/>
  <c r="J138" i="11"/>
  <c r="H114" i="11"/>
  <c r="F90" i="11"/>
  <c r="G79" i="11"/>
  <c r="D66" i="11"/>
  <c r="I54" i="11"/>
  <c r="P210" i="11"/>
  <c r="L199" i="11"/>
  <c r="L162" i="11"/>
  <c r="N150" i="11"/>
  <c r="P138" i="11"/>
  <c r="Q126" i="11"/>
  <c r="N115" i="11"/>
  <c r="L42" i="11"/>
  <c r="U211" i="11"/>
  <c r="G198" i="11"/>
  <c r="E174" i="11"/>
  <c r="J162" i="11"/>
  <c r="I138" i="11"/>
  <c r="G114" i="11"/>
  <c r="E90" i="11"/>
  <c r="J78" i="11"/>
  <c r="H54" i="11"/>
  <c r="O210" i="11"/>
  <c r="Q198" i="11"/>
  <c r="Q187" i="11"/>
  <c r="M150" i="11"/>
  <c r="O138" i="11"/>
  <c r="P126" i="11"/>
  <c r="Q114" i="11"/>
  <c r="N103" i="11"/>
  <c r="T210" i="11"/>
  <c r="V43" i="11"/>
  <c r="F211" i="11"/>
  <c r="D198" i="11"/>
  <c r="I186" i="11"/>
  <c r="G162" i="11"/>
  <c r="F138" i="11"/>
  <c r="F127" i="11"/>
  <c r="D114" i="11"/>
  <c r="I102" i="11"/>
  <c r="G78" i="11"/>
  <c r="E54" i="11"/>
  <c r="J42" i="11"/>
  <c r="K28" i="24"/>
  <c r="L210" i="11"/>
  <c r="N198" i="11"/>
  <c r="P186" i="11"/>
  <c r="L175" i="11"/>
  <c r="L138" i="11"/>
  <c r="M126" i="11"/>
  <c r="N114" i="11"/>
  <c r="O102" i="11"/>
  <c r="P90" i="11"/>
  <c r="Q78" i="11"/>
  <c r="N67" i="11"/>
  <c r="W186" i="11"/>
  <c r="V175" i="11"/>
  <c r="T54" i="11"/>
  <c r="I43" i="11"/>
  <c r="L29" i="24"/>
  <c r="L12" i="24"/>
  <c r="J210" i="11"/>
  <c r="H186" i="11"/>
  <c r="F162" i="11"/>
  <c r="E151" i="11"/>
  <c r="E138" i="11"/>
  <c r="J126" i="11"/>
  <c r="H102" i="11"/>
  <c r="F78" i="11"/>
  <c r="I67" i="11"/>
  <c r="D54" i="11"/>
  <c r="I42" i="11"/>
  <c r="L28" i="24"/>
  <c r="M198" i="11"/>
  <c r="O186" i="11"/>
  <c r="Q174" i="11"/>
  <c r="Q163" i="11"/>
  <c r="L126" i="11"/>
  <c r="M114" i="11"/>
  <c r="N102" i="11"/>
  <c r="O90" i="11"/>
  <c r="P78" i="11"/>
  <c r="Q66" i="11"/>
  <c r="N55" i="11"/>
  <c r="X174" i="11"/>
  <c r="V127" i="11"/>
  <c r="Q175" i="11"/>
  <c r="N79" i="11"/>
  <c r="K12" i="24"/>
  <c r="I210" i="11"/>
  <c r="G186" i="11"/>
  <c r="E162" i="11"/>
  <c r="J150" i="11"/>
  <c r="D138" i="11"/>
  <c r="I126" i="11"/>
  <c r="G102" i="11"/>
  <c r="E78" i="11"/>
  <c r="J66" i="11"/>
  <c r="H42" i="11"/>
  <c r="L198" i="11"/>
  <c r="N186" i="11"/>
  <c r="P174" i="11"/>
  <c r="L163" i="11"/>
  <c r="L114" i="11"/>
  <c r="M102" i="11"/>
  <c r="N90" i="11"/>
  <c r="O78" i="11"/>
  <c r="P66" i="11"/>
  <c r="Q54" i="11"/>
  <c r="N43" i="11"/>
  <c r="U29" i="24"/>
  <c r="U174" i="11"/>
  <c r="W126" i="11"/>
  <c r="S103" i="11"/>
  <c r="H210" i="11"/>
  <c r="F186" i="11"/>
  <c r="E175" i="11"/>
  <c r="D162" i="11"/>
  <c r="I150" i="11"/>
  <c r="H126" i="11"/>
  <c r="F102" i="11"/>
  <c r="H91" i="11"/>
  <c r="D78" i="11"/>
  <c r="I66" i="11"/>
  <c r="G42" i="11"/>
  <c r="G28" i="24"/>
  <c r="M186" i="11"/>
  <c r="O174" i="11"/>
  <c r="Q162" i="11"/>
  <c r="Q151" i="11"/>
  <c r="L102" i="11"/>
  <c r="M90" i="11"/>
  <c r="N78" i="11"/>
  <c r="O66" i="11"/>
  <c r="P54" i="11"/>
  <c r="Q42" i="11"/>
  <c r="X28" i="24"/>
  <c r="T174" i="11"/>
  <c r="X151" i="11"/>
  <c r="V102" i="11"/>
  <c r="X90" i="11"/>
  <c r="S79" i="11"/>
  <c r="S67" i="11"/>
  <c r="G210" i="11"/>
  <c r="E186" i="11"/>
  <c r="J174" i="11"/>
  <c r="H150" i="11"/>
  <c r="G126" i="11"/>
  <c r="E102" i="11"/>
  <c r="J90" i="11"/>
  <c r="H66" i="11"/>
  <c r="F42" i="11"/>
  <c r="H28" i="24"/>
  <c r="L186" i="11"/>
  <c r="N174" i="11"/>
  <c r="P162" i="11"/>
  <c r="L151" i="11"/>
  <c r="L90" i="11"/>
  <c r="M78" i="11"/>
  <c r="N66" i="11"/>
  <c r="O54" i="11"/>
  <c r="P42" i="11"/>
  <c r="W150" i="11"/>
  <c r="T138" i="11"/>
  <c r="U115" i="11"/>
  <c r="S102" i="11"/>
  <c r="V78" i="11"/>
  <c r="U220" i="11"/>
  <c r="U208" i="11"/>
  <c r="V208" i="11"/>
  <c r="T184" i="11"/>
  <c r="X172" i="11"/>
  <c r="U76" i="11"/>
  <c r="U64" i="11"/>
  <c r="W52" i="11"/>
  <c r="T208" i="11"/>
  <c r="S76" i="11"/>
  <c r="S64" i="11"/>
  <c r="U52" i="11"/>
  <c r="X208" i="11"/>
  <c r="V184" i="11"/>
  <c r="W99" i="11"/>
  <c r="W76" i="11"/>
  <c r="U42" i="11"/>
  <c r="T39" i="11"/>
  <c r="V64" i="11"/>
  <c r="X52" i="11"/>
  <c r="T42" i="11"/>
  <c r="V21" i="4"/>
  <c r="AU33" i="4"/>
  <c r="T33" i="4"/>
  <c r="C45" i="4"/>
  <c r="Z21" i="4"/>
  <c r="X45" i="4"/>
  <c r="AJ45" i="4"/>
  <c r="M21" i="4"/>
  <c r="V210" i="11"/>
  <c r="T198" i="11"/>
  <c r="T114" i="11"/>
  <c r="X102" i="11"/>
  <c r="X78" i="11"/>
  <c r="S66" i="11"/>
  <c r="V54" i="11"/>
  <c r="U210" i="11"/>
  <c r="S198" i="11"/>
  <c r="X150" i="11"/>
  <c r="S114" i="11"/>
  <c r="W102" i="11"/>
  <c r="W78" i="11"/>
  <c r="U54" i="11"/>
  <c r="S210" i="11"/>
  <c r="W174" i="11"/>
  <c r="S150" i="11"/>
  <c r="U102" i="11"/>
  <c r="T78" i="11"/>
  <c r="S54" i="11"/>
  <c r="V174" i="11"/>
  <c r="U138" i="11"/>
  <c r="X126" i="11"/>
  <c r="S78" i="11"/>
  <c r="X42" i="11"/>
  <c r="V186" i="11"/>
  <c r="U90" i="11"/>
  <c r="X198" i="11"/>
  <c r="U186" i="11"/>
  <c r="X114" i="11"/>
  <c r="T90" i="11"/>
  <c r="W66" i="11"/>
  <c r="W198" i="11"/>
  <c r="T186" i="11"/>
  <c r="U162" i="11"/>
  <c r="W114" i="11"/>
  <c r="S90" i="11"/>
  <c r="V66" i="11"/>
  <c r="X210" i="11"/>
  <c r="V198" i="11"/>
  <c r="T162" i="11"/>
  <c r="V114" i="11"/>
  <c r="U66" i="11"/>
  <c r="T66" i="11"/>
  <c r="AJ36" i="42"/>
  <c r="P36" i="42"/>
  <c r="N48" i="42"/>
  <c r="V29" i="4"/>
  <c r="AQ53" i="4"/>
  <c r="AC65" i="4"/>
  <c r="AJ29" i="4"/>
  <c r="E77" i="4"/>
  <c r="AR29" i="4"/>
  <c r="AU41" i="4"/>
  <c r="AP77" i="4"/>
  <c r="AG41" i="4"/>
  <c r="AW41" i="4"/>
  <c r="AM77" i="4"/>
  <c r="AX41" i="4"/>
  <c r="K53" i="4"/>
  <c r="V77" i="4"/>
  <c r="K41" i="4"/>
  <c r="AN65" i="4"/>
  <c r="K77" i="4"/>
  <c r="G41" i="4"/>
  <c r="AU65" i="4"/>
  <c r="AF77" i="4"/>
  <c r="AL29" i="4"/>
  <c r="F77" i="4"/>
  <c r="F29" i="4"/>
  <c r="H41" i="4"/>
  <c r="AJ65" i="4"/>
  <c r="I77" i="4"/>
  <c r="AI65" i="4"/>
  <c r="S41" i="4"/>
  <c r="AI29" i="4"/>
  <c r="Q41" i="4"/>
  <c r="N65" i="4"/>
  <c r="AG65" i="4"/>
  <c r="AH29" i="4"/>
  <c r="V65" i="4"/>
  <c r="AT52" i="4"/>
  <c r="M64" i="4"/>
  <c r="T80" i="42"/>
  <c r="AX28" i="4"/>
  <c r="AD76" i="4"/>
  <c r="AU28" i="4"/>
  <c r="AM36" i="42"/>
  <c r="W24" i="42"/>
  <c r="AN40" i="4"/>
  <c r="D24" i="42"/>
  <c r="AR40" i="4"/>
  <c r="N28" i="4"/>
  <c r="T24" i="42"/>
  <c r="D40" i="4"/>
  <c r="AQ52" i="4"/>
  <c r="S28" i="4"/>
  <c r="AX52" i="4"/>
  <c r="AV52" i="4"/>
  <c r="AI34" i="4"/>
  <c r="R22" i="4"/>
  <c r="AH34" i="4"/>
  <c r="H22" i="4"/>
  <c r="AN34" i="4"/>
  <c r="B54" i="8"/>
  <c r="V54" i="8" s="1"/>
  <c r="AD34" i="4"/>
  <c r="J58" i="4"/>
  <c r="U22" i="4"/>
  <c r="AB82" i="4"/>
  <c r="AT82" i="4"/>
  <c r="E22" i="4"/>
  <c r="G40" i="4"/>
  <c r="J28" i="4"/>
  <c r="AD52" i="4"/>
  <c r="AG52" i="4"/>
  <c r="AL28" i="4"/>
  <c r="Z28" i="4"/>
  <c r="H28" i="4"/>
  <c r="J40" i="4"/>
  <c r="M40" i="4"/>
  <c r="B36" i="8"/>
  <c r="G36" i="8" s="1"/>
  <c r="AW40" i="4"/>
  <c r="AS52" i="4"/>
  <c r="I52" i="4"/>
  <c r="AH52" i="4"/>
  <c r="C76" i="4"/>
  <c r="Q28" i="4"/>
  <c r="AE28" i="4"/>
  <c r="AF28" i="4"/>
  <c r="AD28" i="4"/>
  <c r="W40" i="4"/>
  <c r="AT40" i="4"/>
  <c r="T40" i="4"/>
  <c r="Q52" i="4"/>
  <c r="AL52" i="4"/>
  <c r="F52" i="4"/>
  <c r="AO52" i="4"/>
  <c r="AN28" i="4"/>
  <c r="AI28" i="4"/>
  <c r="AP28" i="4"/>
  <c r="I40" i="4"/>
  <c r="AC40" i="4"/>
  <c r="AJ40" i="4"/>
  <c r="AI52" i="4"/>
  <c r="Z52" i="4"/>
  <c r="X52" i="4"/>
  <c r="AP52" i="4"/>
  <c r="Y40" i="4"/>
  <c r="P40" i="4"/>
  <c r="C28" i="4"/>
  <c r="S40" i="4"/>
  <c r="W52" i="4"/>
  <c r="W59" i="42"/>
  <c r="K28" i="4"/>
  <c r="AC28" i="4"/>
  <c r="X28" i="4"/>
  <c r="AA40" i="4"/>
  <c r="F40" i="4"/>
  <c r="AH40" i="4"/>
  <c r="M52" i="4"/>
  <c r="N52" i="4"/>
  <c r="D52" i="4"/>
  <c r="AU52" i="4"/>
  <c r="I18" i="4"/>
  <c r="AS40" i="4"/>
  <c r="M28" i="4"/>
  <c r="AQ28" i="4"/>
  <c r="AR28" i="4"/>
  <c r="AM28" i="4"/>
  <c r="AO40" i="4"/>
  <c r="AQ40" i="4"/>
  <c r="AV40" i="4"/>
  <c r="AK52" i="4"/>
  <c r="T52" i="4"/>
  <c r="U52" i="4"/>
  <c r="BY18" i="4"/>
  <c r="W76" i="4"/>
  <c r="P18" i="4"/>
  <c r="P28" i="4"/>
  <c r="AC52" i="4"/>
  <c r="AE76" i="4"/>
  <c r="AA28" i="4"/>
  <c r="U28" i="4"/>
  <c r="D28" i="4"/>
  <c r="Q40" i="4"/>
  <c r="AG40" i="4"/>
  <c r="AY40" i="4"/>
  <c r="AW52" i="4"/>
  <c r="AM52" i="4"/>
  <c r="AJ52" i="4"/>
  <c r="E64" i="4"/>
  <c r="CB18" i="4"/>
  <c r="AV28" i="4"/>
  <c r="AY52" i="4"/>
  <c r="V52" i="4"/>
  <c r="AA52" i="4"/>
  <c r="F28" i="4"/>
  <c r="B24" i="8"/>
  <c r="D24" i="8" s="1"/>
  <c r="AT28" i="4"/>
  <c r="AP40" i="4"/>
  <c r="AD40" i="4"/>
  <c r="AK40" i="4"/>
  <c r="AR52" i="4"/>
  <c r="H52" i="4"/>
  <c r="B48" i="8"/>
  <c r="Q48" i="8"/>
  <c r="AA64" i="4"/>
  <c r="AL18" i="4"/>
  <c r="AJ28" i="4"/>
  <c r="AE52" i="4"/>
  <c r="N18" i="4"/>
  <c r="C52" i="4"/>
  <c r="R28" i="4"/>
  <c r="E40" i="4"/>
  <c r="AJ23" i="42"/>
  <c r="AK28" i="4"/>
  <c r="I28" i="4"/>
  <c r="AO28" i="4"/>
  <c r="AS28" i="4"/>
  <c r="AL40" i="4"/>
  <c r="N40" i="4"/>
  <c r="V40" i="4"/>
  <c r="U40" i="4"/>
  <c r="S52" i="4"/>
  <c r="AN52" i="4"/>
  <c r="Y52" i="4"/>
  <c r="F76" i="4"/>
  <c r="AW28" i="4"/>
  <c r="Z40" i="4"/>
  <c r="AU40" i="4"/>
  <c r="R52" i="4"/>
  <c r="P76" i="4"/>
  <c r="G28" i="4"/>
  <c r="T28" i="4"/>
  <c r="AG28" i="4"/>
  <c r="AE40" i="4"/>
  <c r="AF40" i="4"/>
  <c r="K40" i="4"/>
  <c r="H40" i="4"/>
  <c r="K52" i="4"/>
  <c r="J52" i="4"/>
  <c r="AF52" i="4"/>
  <c r="AG76" i="4"/>
  <c r="AL59" i="42"/>
  <c r="E35" i="42"/>
  <c r="W26" i="4"/>
  <c r="C56" i="4"/>
  <c r="W56" i="4"/>
  <c r="F68" i="4"/>
  <c r="V195" i="11"/>
  <c r="V183" i="11"/>
  <c r="T171" i="11"/>
  <c r="U135" i="11"/>
  <c r="W111" i="11"/>
  <c r="U195" i="11"/>
  <c r="U183" i="11"/>
  <c r="T135" i="11"/>
  <c r="V111" i="11"/>
  <c r="X159" i="11"/>
  <c r="U111" i="11"/>
  <c r="V159" i="11"/>
  <c r="W123" i="11"/>
  <c r="W163" i="11"/>
  <c r="W139" i="11"/>
  <c r="V91" i="11"/>
  <c r="AD59" i="42"/>
  <c r="AC47" i="42"/>
  <c r="X79" i="11"/>
  <c r="X55" i="11"/>
  <c r="C48" i="42"/>
  <c r="G48" i="42"/>
  <c r="AH84" i="4"/>
  <c r="C49" i="42"/>
  <c r="AG38" i="4"/>
  <c r="AJ62" i="4"/>
  <c r="AM49" i="42"/>
  <c r="K38" i="4"/>
  <c r="AQ62" i="4"/>
  <c r="U37" i="42"/>
  <c r="G25" i="42"/>
  <c r="O49" i="42"/>
  <c r="AD38" i="4"/>
  <c r="AF50" i="4"/>
  <c r="Q26" i="4"/>
  <c r="AC37" i="42"/>
  <c r="N25" i="42"/>
  <c r="D49" i="42"/>
  <c r="V25" i="42"/>
  <c r="AM50" i="4"/>
  <c r="Z38" i="4"/>
  <c r="F74" i="4"/>
  <c r="AW38" i="4"/>
  <c r="AA38" i="4"/>
  <c r="I86" i="4"/>
  <c r="X25" i="42"/>
  <c r="T50" i="4"/>
  <c r="AR86" i="4"/>
  <c r="AF37" i="42"/>
  <c r="AH74" i="4"/>
  <c r="AA86" i="4"/>
  <c r="S25" i="42"/>
  <c r="J84" i="5"/>
  <c r="Y25" i="42"/>
  <c r="M37" i="42"/>
  <c r="AL26" i="4"/>
  <c r="K86" i="4"/>
  <c r="R26" i="4"/>
  <c r="M96" i="5"/>
  <c r="AA73" i="42"/>
  <c r="T37" i="42"/>
  <c r="AN26" i="4"/>
  <c r="O37" i="42"/>
  <c r="AN50" i="4"/>
  <c r="V74" i="4"/>
  <c r="S88" i="5"/>
  <c r="X61" i="4"/>
  <c r="AO37" i="4"/>
  <c r="R73" i="4"/>
  <c r="AG85" i="4"/>
  <c r="AY49" i="4"/>
  <c r="D73" i="4"/>
  <c r="AO73" i="4"/>
  <c r="AE73" i="4"/>
  <c r="AX49" i="4"/>
  <c r="C73" i="4"/>
  <c r="C81" i="5"/>
  <c r="AG25" i="4"/>
  <c r="AE49" i="4"/>
  <c r="G49" i="4"/>
  <c r="U73" i="4"/>
  <c r="D34" i="42"/>
  <c r="H68" i="11"/>
  <c r="T84" i="4"/>
  <c r="G84" i="4"/>
  <c r="U15" i="42"/>
  <c r="AK48" i="42"/>
  <c r="T92" i="11"/>
  <c r="AP84" i="4"/>
  <c r="L72" i="42"/>
  <c r="C36" i="42"/>
  <c r="AH72" i="42"/>
  <c r="AA48" i="42"/>
  <c r="Z48" i="42"/>
  <c r="H18" i="24"/>
  <c r="U68" i="11"/>
  <c r="AJ48" i="42"/>
  <c r="X48" i="42"/>
  <c r="Y36" i="42"/>
  <c r="AC24" i="42"/>
  <c r="N212" i="11"/>
  <c r="U60" i="42"/>
  <c r="AA24" i="42"/>
  <c r="AP48" i="4"/>
  <c r="I48" i="42"/>
  <c r="J104" i="11"/>
  <c r="F24" i="42"/>
  <c r="O128" i="11"/>
  <c r="Y24" i="42"/>
  <c r="N128" i="11"/>
  <c r="M36" i="42"/>
  <c r="U48" i="42"/>
  <c r="Q90" i="5"/>
  <c r="B101" i="5"/>
  <c r="M102" i="5"/>
  <c r="T77" i="11"/>
  <c r="U137" i="11"/>
  <c r="X89" i="11"/>
  <c r="S77" i="11"/>
  <c r="T137" i="11"/>
  <c r="W149" i="11"/>
  <c r="X101" i="11"/>
  <c r="V149" i="11"/>
  <c r="X125" i="11"/>
  <c r="X113" i="11"/>
  <c r="W101" i="11"/>
  <c r="U149" i="11"/>
  <c r="U113" i="11"/>
  <c r="T149" i="11"/>
  <c r="V125" i="11"/>
  <c r="T113" i="11"/>
  <c r="M84" i="4"/>
  <c r="AX84" i="4"/>
  <c r="AJ84" i="4"/>
  <c r="AB84" i="4"/>
  <c r="K51" i="42"/>
  <c r="Q214" i="11"/>
  <c r="O166" i="11"/>
  <c r="Q46" i="11"/>
  <c r="X32" i="24"/>
  <c r="P84" i="4"/>
  <c r="D84" i="4"/>
  <c r="AM84" i="4"/>
  <c r="AE84" i="4"/>
  <c r="AH60" i="4"/>
  <c r="N166" i="11"/>
  <c r="L118" i="11"/>
  <c r="U60" i="4"/>
  <c r="J202" i="11"/>
  <c r="J178" i="11"/>
  <c r="J154" i="11"/>
  <c r="Z84" i="4"/>
  <c r="N84" i="4"/>
  <c r="AV84" i="4"/>
  <c r="AK27" i="42"/>
  <c r="I48" i="4"/>
  <c r="AS72" i="4"/>
  <c r="AE60" i="4"/>
  <c r="O202" i="11"/>
  <c r="N94" i="11"/>
  <c r="AV60" i="4"/>
  <c r="C84" i="4"/>
  <c r="N202" i="11"/>
  <c r="M94" i="11"/>
  <c r="W84" i="4"/>
  <c r="Q84" i="4"/>
  <c r="AY84" i="4"/>
  <c r="AF84" i="4"/>
  <c r="U84" i="4"/>
  <c r="E84" i="4"/>
  <c r="O27" i="42"/>
  <c r="B56" i="8"/>
  <c r="AB56" i="8" s="1"/>
  <c r="I72" i="4"/>
  <c r="AS84" i="4"/>
  <c r="Y84" i="4"/>
  <c r="AI84" i="4"/>
  <c r="X84" i="4"/>
  <c r="H84" i="4"/>
  <c r="AD27" i="42"/>
  <c r="J72" i="4"/>
  <c r="Q60" i="4"/>
  <c r="J84" i="4"/>
  <c r="AN84" i="4"/>
  <c r="AL84" i="4"/>
  <c r="C80" i="5"/>
  <c r="AW84" i="4"/>
  <c r="Y24" i="4"/>
  <c r="O130" i="11"/>
  <c r="P70" i="11"/>
  <c r="AC84" i="4"/>
  <c r="AQ84" i="4"/>
  <c r="AO84" i="4"/>
  <c r="AA84" i="4"/>
  <c r="S84" i="4"/>
  <c r="C72" i="4"/>
  <c r="J214" i="11"/>
  <c r="J190" i="11"/>
  <c r="J166" i="11"/>
  <c r="J142" i="11"/>
  <c r="N130" i="11"/>
  <c r="O70" i="11"/>
  <c r="AT84" i="4"/>
  <c r="AR84" i="4"/>
  <c r="AD84" i="4"/>
  <c r="V84" i="4"/>
  <c r="U27" i="42"/>
  <c r="F72" i="4"/>
  <c r="N60" i="4"/>
  <c r="AR60" i="4"/>
  <c r="R84" i="4"/>
  <c r="AU84" i="4"/>
  <c r="AG84" i="4"/>
  <c r="K84" i="4"/>
  <c r="R111" i="5"/>
  <c r="V114" i="5"/>
  <c r="K114" i="5"/>
  <c r="R49" i="4"/>
  <c r="I111" i="5"/>
  <c r="K85" i="4"/>
  <c r="G25" i="4"/>
  <c r="AL73" i="4"/>
  <c r="H25" i="4"/>
  <c r="F49" i="4"/>
  <c r="AX73" i="4"/>
  <c r="C57" i="5"/>
  <c r="E49" i="4"/>
  <c r="H73" i="4"/>
  <c r="AL25" i="4"/>
  <c r="P49" i="4"/>
  <c r="AB73" i="4"/>
  <c r="AI25" i="4"/>
  <c r="P61" i="4"/>
  <c r="B45" i="8"/>
  <c r="L45" i="8" s="1"/>
  <c r="AW85" i="4"/>
  <c r="C49" i="4"/>
  <c r="AV73" i="4"/>
  <c r="AK49" i="4"/>
  <c r="Q25" i="4"/>
  <c r="Q73" i="4"/>
  <c r="AK25" i="4"/>
  <c r="AV49" i="4"/>
  <c r="N73" i="4"/>
  <c r="AL37" i="4"/>
  <c r="AA25" i="4"/>
  <c r="AS61" i="4"/>
  <c r="AG49" i="4"/>
  <c r="AQ25" i="4"/>
  <c r="D85" i="4"/>
  <c r="AQ49" i="4"/>
  <c r="F73" i="4"/>
  <c r="AN49" i="4"/>
  <c r="Z49" i="4"/>
  <c r="B56" i="9"/>
  <c r="G56" i="9"/>
  <c r="D25" i="4"/>
  <c r="Z25" i="4"/>
  <c r="AS25" i="4"/>
  <c r="AH37" i="4"/>
  <c r="AL61" i="4"/>
  <c r="AU61" i="4"/>
  <c r="AL49" i="4"/>
  <c r="AD49" i="4"/>
  <c r="AC85" i="4"/>
  <c r="C25" i="4"/>
  <c r="E73" i="4"/>
  <c r="K25" i="4"/>
  <c r="S49" i="4"/>
  <c r="AJ25" i="4"/>
  <c r="AD61" i="4"/>
  <c r="C21" i="5"/>
  <c r="V49" i="4"/>
  <c r="I73" i="4"/>
  <c r="R25" i="4"/>
  <c r="Y25" i="4"/>
  <c r="Y73" i="4"/>
  <c r="AM25" i="4"/>
  <c r="V25" i="4"/>
  <c r="P73" i="4"/>
  <c r="M85" i="4"/>
  <c r="J49" i="4"/>
  <c r="U25" i="4"/>
  <c r="K49" i="4"/>
  <c r="AT49" i="4"/>
  <c r="I25" i="4"/>
  <c r="AM49" i="4"/>
  <c r="AT73" i="4"/>
  <c r="AX25" i="4"/>
  <c r="AS49" i="4"/>
  <c r="AF73" i="4"/>
  <c r="J73" i="4"/>
  <c r="AM73" i="4"/>
  <c r="AK37" i="4"/>
  <c r="AF62" i="42"/>
  <c r="K73" i="4"/>
  <c r="AJ61" i="4"/>
  <c r="AE25" i="4"/>
  <c r="X73" i="4"/>
  <c r="AW25" i="4"/>
  <c r="X49" i="4"/>
  <c r="W25" i="4"/>
  <c r="T25" i="4"/>
  <c r="AF49" i="4"/>
  <c r="AN73" i="4"/>
  <c r="AP49" i="4"/>
  <c r="D49" i="4"/>
  <c r="AQ73" i="4"/>
  <c r="AK73" i="4"/>
  <c r="AH25" i="4"/>
  <c r="AA85" i="4"/>
  <c r="T73" i="4"/>
  <c r="B44" i="9"/>
  <c r="H44" i="9"/>
  <c r="AW49" i="4"/>
  <c r="E25" i="4"/>
  <c r="AD73" i="4"/>
  <c r="S25" i="4"/>
  <c r="Q49" i="4"/>
  <c r="AI73" i="4"/>
  <c r="AU49" i="4"/>
  <c r="AR49" i="4"/>
  <c r="S73" i="4"/>
  <c r="AR73" i="4"/>
  <c r="G73" i="4"/>
  <c r="K37" i="4"/>
  <c r="AB37" i="4"/>
  <c r="AA73" i="4"/>
  <c r="N49" i="4"/>
  <c r="AO49" i="4"/>
  <c r="Z73" i="4"/>
  <c r="I49" i="4"/>
  <c r="AC73" i="4"/>
  <c r="AN25" i="4"/>
  <c r="AO61" i="4"/>
  <c r="AO25" i="4"/>
  <c r="U49" i="4"/>
  <c r="AC49" i="4"/>
  <c r="C69" i="5"/>
  <c r="AA49" i="4"/>
  <c r="B98" i="5"/>
  <c r="J37" i="4"/>
  <c r="AH73" i="4"/>
  <c r="AY25" i="4"/>
  <c r="AJ49" i="4"/>
  <c r="AJ73" i="4"/>
  <c r="C45" i="5"/>
  <c r="AG73" i="4"/>
  <c r="AD25" i="4"/>
  <c r="V73" i="4"/>
  <c r="AU25" i="4"/>
  <c r="N25" i="4"/>
  <c r="M25" i="4"/>
  <c r="T49" i="4"/>
  <c r="B57" i="8"/>
  <c r="K57" i="8" s="1"/>
  <c r="R61" i="4"/>
  <c r="L99" i="5"/>
  <c r="G61" i="4"/>
  <c r="AB49" i="4"/>
  <c r="AY73" i="4"/>
  <c r="B68" i="9"/>
  <c r="F68" i="9" s="1"/>
  <c r="T61" i="4"/>
  <c r="F25" i="4"/>
  <c r="X25" i="4"/>
  <c r="AP25" i="4"/>
  <c r="AT25" i="4"/>
  <c r="H49" i="4"/>
  <c r="AW73" i="4"/>
  <c r="B21" i="8"/>
  <c r="M49" i="4"/>
  <c r="AV25" i="4"/>
  <c r="M73" i="4"/>
  <c r="AC25" i="4"/>
  <c r="B69" i="8"/>
  <c r="W69" i="8" s="1"/>
  <c r="N99" i="5"/>
  <c r="AR25" i="4"/>
  <c r="AP73" i="4"/>
  <c r="AI49" i="4"/>
  <c r="Y49" i="4"/>
  <c r="AU73" i="4"/>
  <c r="AH49" i="4"/>
  <c r="W73" i="4"/>
  <c r="AF25" i="4"/>
  <c r="AS73" i="4"/>
  <c r="J25" i="4"/>
  <c r="P25" i="4"/>
  <c r="AB25" i="4"/>
  <c r="T27" i="42"/>
  <c r="AG15" i="42"/>
  <c r="X51" i="42"/>
  <c r="AV38" i="4"/>
  <c r="M50" i="4"/>
  <c r="AJ74" i="4"/>
  <c r="AC26" i="4"/>
  <c r="AK26" i="4"/>
  <c r="U38" i="4"/>
  <c r="AB38" i="4"/>
  <c r="Q38" i="4"/>
  <c r="N38" i="4"/>
  <c r="D38" i="4"/>
  <c r="S74" i="4"/>
  <c r="AU74" i="4"/>
  <c r="AN74" i="4"/>
  <c r="F26" i="4"/>
  <c r="AC62" i="4"/>
  <c r="X38" i="4"/>
  <c r="C38" i="4"/>
  <c r="AI26" i="4"/>
  <c r="D26" i="4"/>
  <c r="M86" i="4"/>
  <c r="AU86" i="4"/>
  <c r="AD86" i="4"/>
  <c r="AJ26" i="4"/>
  <c r="AG74" i="4"/>
  <c r="W50" i="4"/>
  <c r="AE86" i="4"/>
  <c r="AB15" i="42"/>
  <c r="L51" i="42"/>
  <c r="B88" i="5"/>
  <c r="AW26" i="4"/>
  <c r="AS38" i="4"/>
  <c r="W74" i="4"/>
  <c r="AL38" i="4"/>
  <c r="X74" i="4"/>
  <c r="P26" i="4"/>
  <c r="AH38" i="4"/>
  <c r="G38" i="4"/>
  <c r="AX74" i="4"/>
  <c r="AR38" i="4"/>
  <c r="AC74" i="4"/>
  <c r="Q75" i="42"/>
  <c r="E74" i="4"/>
  <c r="J26" i="4"/>
  <c r="J50" i="4"/>
  <c r="AW74" i="4"/>
  <c r="AP26" i="4"/>
  <c r="K74" i="4"/>
  <c r="AR74" i="4"/>
  <c r="P86" i="4"/>
  <c r="AX86" i="4"/>
  <c r="AG86" i="4"/>
  <c r="AH86" i="4"/>
  <c r="AT50" i="4"/>
  <c r="W38" i="4"/>
  <c r="AH50" i="4"/>
  <c r="AA15" i="42"/>
  <c r="AH51" i="42"/>
  <c r="K89" i="5"/>
  <c r="G26" i="4"/>
  <c r="AO26" i="4"/>
  <c r="N74" i="4"/>
  <c r="B21" i="9"/>
  <c r="G21" i="9" s="1"/>
  <c r="AP74" i="4"/>
  <c r="J74" i="4"/>
  <c r="H26" i="4"/>
  <c r="AT74" i="4"/>
  <c r="X26" i="4"/>
  <c r="AS62" i="4"/>
  <c r="AD50" i="4"/>
  <c r="AG62" i="4"/>
  <c r="Z50" i="4"/>
  <c r="AS74" i="4"/>
  <c r="AK38" i="4"/>
  <c r="G74" i="4"/>
  <c r="C34" i="5"/>
  <c r="T86" i="4"/>
  <c r="C82" i="5"/>
  <c r="AJ86" i="4"/>
  <c r="AX26" i="4"/>
  <c r="X62" i="4"/>
  <c r="AI74" i="4"/>
  <c r="AK50" i="4"/>
  <c r="Y15" i="42"/>
  <c r="V51" i="42"/>
  <c r="AK51" i="42"/>
  <c r="I89" i="5"/>
  <c r="AV74" i="4"/>
  <c r="S38" i="4"/>
  <c r="AT62" i="4"/>
  <c r="B57" i="9"/>
  <c r="E57" i="9" s="1"/>
  <c r="AE74" i="4"/>
  <c r="B69" i="9"/>
  <c r="D69" i="9"/>
  <c r="T74" i="4"/>
  <c r="AI50" i="4"/>
  <c r="AO74" i="4"/>
  <c r="AV62" i="4"/>
  <c r="AW62" i="4"/>
  <c r="AU26" i="4"/>
  <c r="AK62" i="4"/>
  <c r="AX38" i="4"/>
  <c r="AW50" i="4"/>
  <c r="AM74" i="4"/>
  <c r="D74" i="4"/>
  <c r="B45" i="9"/>
  <c r="F45" i="9" s="1"/>
  <c r="W86" i="4"/>
  <c r="D86" i="4"/>
  <c r="AM86" i="4"/>
  <c r="AM38" i="4"/>
  <c r="X50" i="4"/>
  <c r="AV50" i="4"/>
  <c r="B22" i="8"/>
  <c r="I22" i="8"/>
  <c r="V27" i="42"/>
  <c r="AD15" i="42"/>
  <c r="F51" i="42"/>
  <c r="AQ74" i="4"/>
  <c r="AP62" i="4"/>
  <c r="C46" i="5"/>
  <c r="AH62" i="4"/>
  <c r="C58" i="5"/>
  <c r="I74" i="4"/>
  <c r="C22" i="5"/>
  <c r="AY74" i="4"/>
  <c r="C70" i="5"/>
  <c r="AL62" i="4"/>
  <c r="AQ38" i="4"/>
  <c r="AX62" i="4"/>
  <c r="AI38" i="4"/>
  <c r="P38" i="4"/>
  <c r="AB74" i="4"/>
  <c r="B46" i="8"/>
  <c r="X46" i="8" s="1"/>
  <c r="S62" i="4"/>
  <c r="AQ86" i="4"/>
  <c r="Z86" i="4"/>
  <c r="G86" i="4"/>
  <c r="AP86" i="4"/>
  <c r="B33" i="9"/>
  <c r="G33" i="9" s="1"/>
  <c r="AT38" i="4"/>
  <c r="R38" i="4"/>
  <c r="I51" i="42"/>
  <c r="AF74" i="4"/>
  <c r="AN62" i="4"/>
  <c r="AA62" i="4"/>
  <c r="AD62" i="4"/>
  <c r="V62" i="4"/>
  <c r="H62" i="4"/>
  <c r="AY62" i="4"/>
  <c r="AS26" i="4"/>
  <c r="Y50" i="4"/>
  <c r="M74" i="4"/>
  <c r="F38" i="4"/>
  <c r="G62" i="4"/>
  <c r="I26" i="4"/>
  <c r="AO62" i="4"/>
  <c r="S86" i="4"/>
  <c r="AC86" i="4"/>
  <c r="J86" i="4"/>
  <c r="AS86" i="4"/>
  <c r="AK74" i="4"/>
  <c r="E26" i="4"/>
  <c r="P74" i="4"/>
  <c r="R50" i="4"/>
  <c r="W75" i="42"/>
  <c r="AH63" i="42"/>
  <c r="W51" i="42"/>
  <c r="H101" i="5"/>
  <c r="C74" i="4"/>
  <c r="Z62" i="4"/>
  <c r="B34" i="8"/>
  <c r="Y34" i="8"/>
  <c r="T62" i="4"/>
  <c r="R62" i="4"/>
  <c r="Q62" i="4"/>
  <c r="D62" i="4"/>
  <c r="V26" i="4"/>
  <c r="AL50" i="4"/>
  <c r="AQ50" i="4"/>
  <c r="H74" i="4"/>
  <c r="R27" i="42"/>
  <c r="K62" i="4"/>
  <c r="AF26" i="4"/>
  <c r="AF62" i="4"/>
  <c r="V86" i="4"/>
  <c r="AF86" i="4"/>
  <c r="N86" i="4"/>
  <c r="AV86" i="4"/>
  <c r="AB86" i="4"/>
  <c r="AM51" i="42"/>
  <c r="AI62" i="4"/>
  <c r="AA74" i="4"/>
  <c r="AY38" i="4"/>
  <c r="AE62" i="4"/>
  <c r="E62" i="4"/>
  <c r="AC75" i="42"/>
  <c r="AG51" i="42"/>
  <c r="W62" i="4"/>
  <c r="R74" i="4"/>
  <c r="AO50" i="4"/>
  <c r="AQ26" i="4"/>
  <c r="I62" i="4"/>
  <c r="AJ38" i="4"/>
  <c r="AM62" i="4"/>
  <c r="AA26" i="4"/>
  <c r="P62" i="4"/>
  <c r="AB26" i="4"/>
  <c r="F50" i="4"/>
  <c r="AR26" i="4"/>
  <c r="S50" i="4"/>
  <c r="Q74" i="4"/>
  <c r="AY26" i="4"/>
  <c r="N62" i="4"/>
  <c r="V38" i="4"/>
  <c r="V50" i="4"/>
  <c r="Y86" i="4"/>
  <c r="AI86" i="4"/>
  <c r="Q86" i="4"/>
  <c r="AN86" i="4"/>
  <c r="B58" i="8"/>
  <c r="M58" i="8" s="1"/>
  <c r="AD26" i="4"/>
  <c r="AP50" i="4"/>
  <c r="AK86" i="4"/>
  <c r="AG50" i="4"/>
  <c r="B70" i="8"/>
  <c r="G70" i="8" s="1"/>
  <c r="BN74" i="4"/>
  <c r="AF75" i="42"/>
  <c r="AC27" i="42"/>
  <c r="G15" i="42"/>
  <c r="AE51" i="42"/>
  <c r="J62" i="4"/>
  <c r="E38" i="4"/>
  <c r="AC50" i="4"/>
  <c r="C26" i="4"/>
  <c r="AB50" i="4"/>
  <c r="AU50" i="4"/>
  <c r="F62" i="4"/>
  <c r="AM26" i="4"/>
  <c r="C62" i="4"/>
  <c r="J38" i="4"/>
  <c r="AJ50" i="4"/>
  <c r="AE38" i="4"/>
  <c r="AC38" i="4"/>
  <c r="AD74" i="4"/>
  <c r="AV26" i="4"/>
  <c r="AB62" i="4"/>
  <c r="AN38" i="4"/>
  <c r="I50" i="4"/>
  <c r="R86" i="4"/>
  <c r="AL86" i="4"/>
  <c r="U86" i="4"/>
  <c r="AY86" i="4"/>
  <c r="N26" i="4"/>
  <c r="U74" i="4"/>
  <c r="AU62" i="4"/>
  <c r="BM74" i="4"/>
  <c r="AB75" i="42"/>
  <c r="I15" i="42"/>
  <c r="H51" i="42"/>
  <c r="T26" i="4"/>
  <c r="H50" i="4"/>
  <c r="K26" i="4"/>
  <c r="U50" i="4"/>
  <c r="AH26" i="4"/>
  <c r="G50" i="4"/>
  <c r="Y38" i="4"/>
  <c r="N50" i="4"/>
  <c r="AT26" i="4"/>
  <c r="AY50" i="4"/>
  <c r="P50" i="4"/>
  <c r="AO38" i="4"/>
  <c r="M38" i="4"/>
  <c r="T38" i="4"/>
  <c r="U62" i="4"/>
  <c r="AE26" i="4"/>
  <c r="AX50" i="4"/>
  <c r="S26" i="4"/>
  <c r="D50" i="4"/>
  <c r="C86" i="4"/>
  <c r="AW86" i="4"/>
  <c r="X86" i="4"/>
  <c r="E86" i="4"/>
  <c r="K50" i="4"/>
  <c r="Y74" i="4"/>
  <c r="H38" i="4"/>
  <c r="AG75" i="42"/>
  <c r="V15" i="42"/>
  <c r="C51" i="42"/>
  <c r="Z26" i="4"/>
  <c r="AS50" i="4"/>
  <c r="AU38" i="4"/>
  <c r="AP38" i="4"/>
  <c r="I38" i="4"/>
  <c r="C50" i="4"/>
  <c r="Y26" i="4"/>
  <c r="AR50" i="4"/>
  <c r="M26" i="4"/>
  <c r="AA50" i="4"/>
  <c r="AL74" i="4"/>
  <c r="AF38" i="4"/>
  <c r="Z74" i="4"/>
  <c r="X27" i="42"/>
  <c r="Y62" i="4"/>
  <c r="AG26" i="4"/>
  <c r="E50" i="4"/>
  <c r="AE50" i="4"/>
  <c r="F86" i="4"/>
  <c r="AO86" i="4"/>
  <c r="AT86" i="4"/>
  <c r="H86" i="4"/>
  <c r="Q50" i="4"/>
  <c r="M62" i="4"/>
  <c r="U26" i="4"/>
  <c r="AR62" i="4"/>
  <c r="E70" i="42"/>
  <c r="X34" i="42"/>
  <c r="AR84" i="5"/>
  <c r="AR96" i="5"/>
  <c r="C51" i="5"/>
  <c r="U118" i="11"/>
  <c r="AG34" i="42"/>
  <c r="D22" i="42"/>
  <c r="U84" i="5"/>
  <c r="F120" i="5"/>
  <c r="K82" i="42"/>
  <c r="M22" i="42"/>
  <c r="P46" i="42"/>
  <c r="U96" i="5"/>
  <c r="S70" i="11"/>
  <c r="AK34" i="42"/>
  <c r="C34" i="42"/>
  <c r="W22" i="42"/>
  <c r="I70" i="42"/>
  <c r="D46" i="42"/>
  <c r="AM43" i="4"/>
  <c r="AG70" i="42"/>
  <c r="S22" i="42"/>
  <c r="G70" i="42"/>
  <c r="AA46" i="42"/>
  <c r="J120" i="5"/>
  <c r="AE22" i="42"/>
  <c r="Y70" i="42"/>
  <c r="V214" i="11"/>
  <c r="X178" i="11"/>
  <c r="V34" i="42"/>
  <c r="AL70" i="42"/>
  <c r="N58" i="42"/>
  <c r="U214" i="11"/>
  <c r="W178" i="11"/>
  <c r="AB34" i="42"/>
  <c r="R70" i="42"/>
  <c r="T58" i="42"/>
  <c r="Y58" i="42"/>
  <c r="O70" i="42"/>
  <c r="S58" i="42"/>
  <c r="AJ22" i="42"/>
  <c r="U46" i="42"/>
  <c r="E82" i="42"/>
  <c r="Z34" i="42"/>
  <c r="L84" i="5"/>
  <c r="D27" i="42"/>
  <c r="O51" i="42"/>
  <c r="N75" i="42"/>
  <c r="V89" i="5"/>
  <c r="AL75" i="42"/>
  <c r="C27" i="42"/>
  <c r="AA27" i="42"/>
  <c r="C75" i="42"/>
  <c r="AR89" i="5"/>
  <c r="L15" i="42"/>
  <c r="Z75" i="42"/>
  <c r="E89" i="5"/>
  <c r="AE75" i="42"/>
  <c r="S51" i="42"/>
  <c r="Q27" i="42"/>
  <c r="J27" i="42"/>
  <c r="W27" i="42"/>
  <c r="G89" i="5"/>
  <c r="AL27" i="42"/>
  <c r="O75" i="42"/>
  <c r="J51" i="42"/>
  <c r="M89" i="5"/>
  <c r="R75" i="42"/>
  <c r="N89" i="5"/>
  <c r="I113" i="5"/>
  <c r="AJ62" i="42"/>
  <c r="AF38" i="42"/>
  <c r="Z38" i="42"/>
  <c r="AJ38" i="42"/>
  <c r="E62" i="42"/>
  <c r="O38" i="42"/>
  <c r="AL74" i="42"/>
  <c r="W38" i="42"/>
  <c r="Y74" i="42"/>
  <c r="AG26" i="42"/>
  <c r="R38" i="42"/>
  <c r="C14" i="42"/>
  <c r="F26" i="42"/>
  <c r="U26" i="42"/>
  <c r="Z50" i="42"/>
  <c r="D38" i="42"/>
  <c r="AH74" i="42"/>
  <c r="N26" i="42"/>
  <c r="AB74" i="42"/>
  <c r="AE26" i="42"/>
  <c r="F62" i="42"/>
  <c r="D74" i="42"/>
  <c r="AE62" i="42"/>
  <c r="K74" i="42"/>
  <c r="E50" i="42"/>
  <c r="AK38" i="42"/>
  <c r="U38" i="42"/>
  <c r="I38" i="42"/>
  <c r="E26" i="42"/>
  <c r="F112" i="5"/>
  <c r="AK74" i="42"/>
  <c r="T74" i="42"/>
  <c r="AC74" i="42"/>
  <c r="Z74" i="42"/>
  <c r="C26" i="42"/>
  <c r="G88" i="5"/>
  <c r="AE50" i="42"/>
  <c r="Q100" i="5"/>
  <c r="K93" i="5"/>
  <c r="I88" i="5"/>
  <c r="AD62" i="42"/>
  <c r="AC26" i="42"/>
  <c r="AM62" i="42"/>
  <c r="F74" i="42"/>
  <c r="O88" i="5"/>
  <c r="T88" i="5"/>
  <c r="AE74" i="42"/>
  <c r="C38" i="42"/>
  <c r="G62" i="42"/>
  <c r="P62" i="42"/>
  <c r="AK62" i="42"/>
  <c r="M14" i="42"/>
  <c r="V26" i="42"/>
  <c r="R62" i="42"/>
  <c r="Q38" i="42"/>
  <c r="G74" i="42"/>
  <c r="Q31" i="4"/>
  <c r="S23" i="42"/>
  <c r="F59" i="42"/>
  <c r="AC59" i="42"/>
  <c r="V59" i="42"/>
  <c r="I59" i="42"/>
  <c r="AV43" i="4"/>
  <c r="G23" i="42"/>
  <c r="AE23" i="42"/>
  <c r="X23" i="42"/>
  <c r="AG59" i="42"/>
  <c r="C59" i="42"/>
  <c r="E59" i="42"/>
  <c r="O47" i="42"/>
  <c r="AU79" i="4"/>
  <c r="AS43" i="4"/>
  <c r="I23" i="42"/>
  <c r="AF23" i="42"/>
  <c r="AH23" i="42"/>
  <c r="AK23" i="42"/>
  <c r="AE59" i="42"/>
  <c r="U59" i="42"/>
  <c r="P47" i="42"/>
  <c r="E23" i="42"/>
  <c r="AB23" i="42"/>
  <c r="Y23" i="42"/>
  <c r="M23" i="42"/>
  <c r="Q59" i="42"/>
  <c r="Y59" i="42"/>
  <c r="T47" i="42"/>
  <c r="H23" i="42"/>
  <c r="K23" i="42"/>
  <c r="X59" i="42"/>
  <c r="AB59" i="42"/>
  <c r="AD47" i="42"/>
  <c r="AC23" i="42"/>
  <c r="AF59" i="42"/>
  <c r="AM59" i="42"/>
  <c r="D75" i="42"/>
  <c r="R19" i="4"/>
  <c r="AB47" i="42"/>
  <c r="L71" i="42"/>
  <c r="AG23" i="42"/>
  <c r="R59" i="42"/>
  <c r="T59" i="42"/>
  <c r="X35" i="42"/>
  <c r="P27" i="42"/>
  <c r="G67" i="4"/>
  <c r="AF47" i="42"/>
  <c r="AA59" i="42"/>
  <c r="N59" i="42"/>
  <c r="AM79" i="4"/>
  <c r="G35" i="42"/>
  <c r="W31" i="4"/>
  <c r="H67" i="4"/>
  <c r="L47" i="42"/>
  <c r="AD23" i="42"/>
  <c r="AJ59" i="42"/>
  <c r="M59" i="42"/>
  <c r="AE79" i="4"/>
  <c r="G31" i="4"/>
  <c r="I67" i="4"/>
  <c r="AJ47" i="42"/>
  <c r="T23" i="42"/>
  <c r="L59" i="42"/>
  <c r="H59" i="42"/>
  <c r="AK59" i="42"/>
  <c r="AH59" i="42"/>
  <c r="AR79" i="4"/>
  <c r="F67" i="4"/>
  <c r="W23" i="42"/>
  <c r="P59" i="42"/>
  <c r="Z59" i="42"/>
  <c r="S59" i="42"/>
  <c r="D59" i="42"/>
  <c r="Z23" i="42"/>
  <c r="B68" i="8"/>
  <c r="G68" i="8" s="1"/>
  <c r="AE72" i="4"/>
  <c r="AW72" i="4"/>
  <c r="AS48" i="4"/>
  <c r="AC72" i="4"/>
  <c r="V48" i="4"/>
  <c r="K60" i="4"/>
  <c r="AJ60" i="4"/>
  <c r="AK84" i="4"/>
  <c r="T60" i="4"/>
  <c r="AG48" i="4"/>
  <c r="AO72" i="4"/>
  <c r="AV72" i="4"/>
  <c r="AK72" i="4"/>
  <c r="J48" i="4"/>
  <c r="W48" i="4"/>
  <c r="U48" i="4"/>
  <c r="N48" i="4"/>
  <c r="Y60" i="4"/>
  <c r="AD60" i="4"/>
  <c r="H72" i="4"/>
  <c r="I60" i="4"/>
  <c r="K36" i="4"/>
  <c r="AS60" i="4"/>
  <c r="V60" i="4"/>
  <c r="AQ72" i="4"/>
  <c r="G72" i="4"/>
  <c r="AM48" i="4"/>
  <c r="P48" i="4"/>
  <c r="AL48" i="4"/>
  <c r="H48" i="4"/>
  <c r="AR36" i="4"/>
  <c r="E60" i="4"/>
  <c r="AV48" i="4"/>
  <c r="M60" i="4"/>
  <c r="AB60" i="4"/>
  <c r="AF48" i="4"/>
  <c r="V72" i="4"/>
  <c r="Q72" i="4"/>
  <c r="X48" i="4"/>
  <c r="AH48" i="4"/>
  <c r="AO48" i="4"/>
  <c r="AE48" i="4"/>
  <c r="F84" i="4"/>
  <c r="AU72" i="4"/>
  <c r="I84" i="4"/>
  <c r="AA48" i="4"/>
  <c r="AP60" i="4"/>
  <c r="AT60" i="4"/>
  <c r="AN48" i="4"/>
  <c r="AK48" i="4"/>
  <c r="Z60" i="4"/>
  <c r="T72" i="4"/>
  <c r="AB72" i="4"/>
  <c r="E48" i="4"/>
  <c r="AT48" i="4"/>
  <c r="AC48" i="4"/>
  <c r="N72" i="4"/>
  <c r="AP72" i="4"/>
  <c r="AT72" i="4"/>
  <c r="AL60" i="4"/>
  <c r="F60" i="4"/>
  <c r="M72" i="4"/>
  <c r="AJ48" i="4"/>
  <c r="AX48" i="4"/>
  <c r="R60" i="4"/>
  <c r="AH72" i="4"/>
  <c r="C48" i="4"/>
  <c r="AW48" i="4"/>
  <c r="K72" i="4"/>
  <c r="AN72" i="4"/>
  <c r="M48" i="4"/>
  <c r="B67" i="9"/>
  <c r="C67" i="9" s="1"/>
  <c r="AM60" i="4"/>
  <c r="AD48" i="4"/>
  <c r="C68" i="5"/>
  <c r="D72" i="4"/>
  <c r="Y48" i="4"/>
  <c r="AU48" i="4"/>
  <c r="B44" i="8"/>
  <c r="F44" i="8"/>
  <c r="AM72" i="4"/>
  <c r="P60" i="4"/>
  <c r="AB48" i="4"/>
  <c r="AR48" i="4"/>
  <c r="AI60" i="4"/>
  <c r="AO60" i="4"/>
  <c r="C56" i="5"/>
  <c r="B55" i="9"/>
  <c r="E55" i="9" s="1"/>
  <c r="D60" i="4"/>
  <c r="AY48" i="4"/>
  <c r="Q48" i="4"/>
  <c r="Z48" i="4"/>
  <c r="R48" i="4"/>
  <c r="W72" i="4"/>
  <c r="AD72" i="4"/>
  <c r="S60" i="4"/>
  <c r="AN60" i="4"/>
  <c r="AU60" i="4"/>
  <c r="AX72" i="4"/>
  <c r="W60" i="4"/>
  <c r="U72" i="4"/>
  <c r="F48" i="4"/>
  <c r="X72" i="4"/>
  <c r="E72" i="4"/>
  <c r="AI72" i="4"/>
  <c r="AF72" i="4"/>
  <c r="T48" i="4"/>
  <c r="AI48" i="4"/>
  <c r="G60" i="4"/>
  <c r="Z72" i="4"/>
  <c r="J60" i="4"/>
  <c r="H60" i="4"/>
  <c r="AX60" i="4"/>
  <c r="AG60" i="4"/>
  <c r="AY60" i="4"/>
  <c r="B43" i="9"/>
  <c r="E43" i="9" s="1"/>
  <c r="R72" i="4"/>
  <c r="S72" i="4"/>
  <c r="AG72" i="4"/>
  <c r="Y72" i="4"/>
  <c r="AA72" i="4"/>
  <c r="S48" i="4"/>
  <c r="AC60" i="4"/>
  <c r="AQ48" i="4"/>
  <c r="X60" i="4"/>
  <c r="AF60" i="4"/>
  <c r="AA60" i="4"/>
  <c r="AW60" i="4"/>
  <c r="AJ72" i="4"/>
  <c r="P72" i="4"/>
  <c r="AR72" i="4"/>
  <c r="AY72" i="4"/>
  <c r="G48" i="4"/>
  <c r="K48" i="4"/>
  <c r="AK60" i="4"/>
  <c r="C60" i="4"/>
  <c r="D48" i="4"/>
  <c r="AL72" i="4"/>
  <c r="AQ60" i="4"/>
  <c r="C44" i="5"/>
  <c r="AF26" i="42"/>
  <c r="AB26" i="42"/>
  <c r="AJ26" i="42"/>
  <c r="AD38" i="42"/>
  <c r="AH38" i="42"/>
  <c r="M62" i="42"/>
  <c r="L62" i="42"/>
  <c r="V38" i="42"/>
  <c r="D62" i="42"/>
  <c r="J38" i="42"/>
  <c r="E75" i="42"/>
  <c r="S39" i="42"/>
  <c r="AE37" i="42"/>
  <c r="E27" i="42"/>
  <c r="K49" i="42"/>
  <c r="Y27" i="42"/>
  <c r="AB49" i="42"/>
  <c r="M15" i="42"/>
  <c r="Z15" i="42"/>
  <c r="G51" i="42"/>
  <c r="T51" i="42"/>
  <c r="P87" i="5"/>
  <c r="P89" i="5"/>
  <c r="H89" i="5"/>
  <c r="O99" i="5"/>
  <c r="T99" i="5"/>
  <c r="G75" i="42"/>
  <c r="N111" i="5"/>
  <c r="G111" i="5"/>
  <c r="I25" i="42"/>
  <c r="AM25" i="42"/>
  <c r="AL37" i="42"/>
  <c r="W37" i="42"/>
  <c r="AC49" i="42"/>
  <c r="Q49" i="42"/>
  <c r="AM74" i="42"/>
  <c r="V101" i="5"/>
  <c r="Y75" i="42"/>
  <c r="AD51" i="42"/>
  <c r="Z27" i="42"/>
  <c r="AH27" i="42"/>
  <c r="P75" i="42"/>
  <c r="M88" i="5"/>
  <c r="AF74" i="42"/>
  <c r="AB38" i="42"/>
  <c r="AH26" i="42"/>
  <c r="AB62" i="42"/>
  <c r="M26" i="42"/>
  <c r="H26" i="42"/>
  <c r="S62" i="42"/>
  <c r="N38" i="42"/>
  <c r="T38" i="42"/>
  <c r="AK75" i="42"/>
  <c r="AF49" i="42"/>
  <c r="G27" i="42"/>
  <c r="AG37" i="42"/>
  <c r="AA75" i="42"/>
  <c r="U49" i="42"/>
  <c r="C15" i="42"/>
  <c r="AE15" i="42"/>
  <c r="R51" i="42"/>
  <c r="Y51" i="42"/>
  <c r="N112" i="5"/>
  <c r="O89" i="5"/>
  <c r="L89" i="5"/>
  <c r="J99" i="5"/>
  <c r="M99" i="5"/>
  <c r="H75" i="42"/>
  <c r="I74" i="42"/>
  <c r="T111" i="5"/>
  <c r="S111" i="5"/>
  <c r="O25" i="42"/>
  <c r="U25" i="42"/>
  <c r="H37" i="42"/>
  <c r="AH37" i="42"/>
  <c r="R49" i="42"/>
  <c r="J74" i="42"/>
  <c r="F101" i="5"/>
  <c r="S27" i="42"/>
  <c r="AB27" i="42"/>
  <c r="AM27" i="42"/>
  <c r="H88" i="5"/>
  <c r="J69" i="4"/>
  <c r="Y62" i="42"/>
  <c r="AE14" i="42"/>
  <c r="Y26" i="42"/>
  <c r="AD26" i="42"/>
  <c r="M74" i="42"/>
  <c r="H74" i="42"/>
  <c r="AJ74" i="42"/>
  <c r="I62" i="42"/>
  <c r="P38" i="42"/>
  <c r="F38" i="42"/>
  <c r="L75" i="42"/>
  <c r="E49" i="42"/>
  <c r="I27" i="42"/>
  <c r="AK37" i="42"/>
  <c r="W25" i="42"/>
  <c r="AJ49" i="42"/>
  <c r="X15" i="42"/>
  <c r="S15" i="42"/>
  <c r="D51" i="42"/>
  <c r="M51" i="42"/>
  <c r="J89" i="5"/>
  <c r="T89" i="5"/>
  <c r="E99" i="5"/>
  <c r="I99" i="5"/>
  <c r="AJ75" i="42"/>
  <c r="P74" i="42"/>
  <c r="L111" i="5"/>
  <c r="AR111" i="5"/>
  <c r="F25" i="42"/>
  <c r="J25" i="42"/>
  <c r="AM37" i="42"/>
  <c r="X37" i="42"/>
  <c r="G49" i="42"/>
  <c r="O26" i="42"/>
  <c r="I75" i="42"/>
  <c r="N88" i="5"/>
  <c r="B65" i="8"/>
  <c r="AC65" i="8" s="1"/>
  <c r="Y49" i="42"/>
  <c r="Q99" i="5"/>
  <c r="C25" i="42"/>
  <c r="D37" i="42"/>
  <c r="J49" i="42"/>
  <c r="U99" i="5"/>
  <c r="O111" i="5"/>
  <c r="F37" i="42"/>
  <c r="G38" i="42"/>
  <c r="AD25" i="42"/>
  <c r="W26" i="42"/>
  <c r="AA26" i="42"/>
  <c r="Q62" i="42"/>
  <c r="AJ37" i="42"/>
  <c r="AR99" i="5"/>
  <c r="Q74" i="42"/>
  <c r="Z25" i="42"/>
  <c r="AJ25" i="42"/>
  <c r="Y37" i="42"/>
  <c r="D26" i="42"/>
  <c r="J88" i="5"/>
  <c r="V74" i="42"/>
  <c r="S26" i="42"/>
  <c r="AG62" i="42"/>
  <c r="S38" i="42"/>
  <c r="AA74" i="42"/>
  <c r="AH62" i="42"/>
  <c r="U62" i="42"/>
  <c r="O62" i="42"/>
  <c r="X38" i="42"/>
  <c r="M38" i="42"/>
  <c r="M75" i="42"/>
  <c r="AG49" i="42"/>
  <c r="L27" i="42"/>
  <c r="AA25" i="42"/>
  <c r="T15" i="42"/>
  <c r="AK15" i="42"/>
  <c r="AB51" i="42"/>
  <c r="Q51" i="42"/>
  <c r="U51" i="42"/>
  <c r="Q89" i="5"/>
  <c r="U89" i="5"/>
  <c r="R99" i="5"/>
  <c r="U75" i="42"/>
  <c r="E74" i="42"/>
  <c r="P111" i="5"/>
  <c r="AL25" i="42"/>
  <c r="AG25" i="42"/>
  <c r="R37" i="42"/>
  <c r="S37" i="42"/>
  <c r="V37" i="42"/>
  <c r="L49" i="42"/>
  <c r="O74" i="42"/>
  <c r="G26" i="42"/>
  <c r="H15" i="42"/>
  <c r="S113" i="5"/>
  <c r="V88" i="5"/>
  <c r="P88" i="5"/>
  <c r="AG33" i="4"/>
  <c r="S81" i="4"/>
  <c r="N27" i="42"/>
  <c r="H38" i="42"/>
  <c r="AE49" i="42"/>
  <c r="AD37" i="42"/>
  <c r="M25" i="42"/>
  <c r="L105" i="5"/>
  <c r="F99" i="5"/>
  <c r="J111" i="5"/>
  <c r="I37" i="42"/>
  <c r="F49" i="42"/>
  <c r="N74" i="42"/>
  <c r="S74" i="42"/>
  <c r="K62" i="42"/>
  <c r="Z62" i="42"/>
  <c r="AC62" i="42"/>
  <c r="AE38" i="42"/>
  <c r="V50" i="42"/>
  <c r="X26" i="42"/>
  <c r="N62" i="42"/>
  <c r="C62" i="42"/>
  <c r="AC38" i="42"/>
  <c r="E38" i="42"/>
  <c r="K75" i="42"/>
  <c r="Z37" i="42"/>
  <c r="AE27" i="42"/>
  <c r="M27" i="42"/>
  <c r="K25" i="42"/>
  <c r="L39" i="42"/>
  <c r="E15" i="42"/>
  <c r="AL51" i="42"/>
  <c r="AF51" i="42"/>
  <c r="AC51" i="42"/>
  <c r="F89" i="5"/>
  <c r="G99" i="5"/>
  <c r="V111" i="5"/>
  <c r="P25" i="42"/>
  <c r="AE25" i="42"/>
  <c r="G37" i="42"/>
  <c r="J37" i="42"/>
  <c r="N49" i="42"/>
  <c r="J26" i="42"/>
  <c r="R74" i="42"/>
  <c r="P26" i="42"/>
  <c r="D15" i="42"/>
  <c r="F15" i="42" s="1"/>
  <c r="N113" i="5"/>
  <c r="J75" i="42"/>
  <c r="E88" i="5"/>
  <c r="R88" i="5"/>
  <c r="AA45" i="4"/>
  <c r="G33" i="4"/>
  <c r="R39" i="42"/>
  <c r="AF25" i="42"/>
  <c r="E25" i="42"/>
  <c r="X62" i="42"/>
  <c r="X74" i="42"/>
  <c r="W74" i="42"/>
  <c r="Y38" i="42"/>
  <c r="AD74" i="42"/>
  <c r="D14" i="42"/>
  <c r="X49" i="42"/>
  <c r="C37" i="42"/>
  <c r="Q88" i="5"/>
  <c r="L38" i="42"/>
  <c r="W62" i="42"/>
  <c r="T62" i="42"/>
  <c r="K26" i="42"/>
  <c r="AA38" i="42"/>
  <c r="AF14" i="42"/>
  <c r="L26" i="42"/>
  <c r="AL62" i="42"/>
  <c r="V62" i="42"/>
  <c r="AL38" i="42"/>
  <c r="V75" i="42"/>
  <c r="AA37" i="42"/>
  <c r="AF27" i="42"/>
  <c r="T49" i="42"/>
  <c r="K27" i="42"/>
  <c r="T25" i="42"/>
  <c r="H27" i="42"/>
  <c r="K15" i="42"/>
  <c r="P51" i="42"/>
  <c r="AA51" i="42"/>
  <c r="AJ51" i="42"/>
  <c r="H100" i="5"/>
  <c r="R89" i="5"/>
  <c r="S99" i="5"/>
  <c r="I26" i="42"/>
  <c r="AM75" i="42"/>
  <c r="E111" i="5"/>
  <c r="H25" i="42"/>
  <c r="AB25" i="42"/>
  <c r="L37" i="42"/>
  <c r="P37" i="42"/>
  <c r="AK49" i="42"/>
  <c r="AM26" i="42"/>
  <c r="C74" i="42"/>
  <c r="Q26" i="42"/>
  <c r="AH15" i="42"/>
  <c r="T113" i="5"/>
  <c r="C61" i="42"/>
  <c r="AH75" i="42"/>
  <c r="K88" i="5"/>
  <c r="B87" i="5"/>
  <c r="AC81" i="4"/>
  <c r="AN69" i="4"/>
  <c r="I105" i="5"/>
  <c r="L25" i="42"/>
  <c r="Q37" i="42"/>
  <c r="AC25" i="42"/>
  <c r="M49" i="42"/>
  <c r="K99" i="5"/>
  <c r="B110" i="5"/>
  <c r="Q25" i="42"/>
  <c r="N37" i="42"/>
  <c r="AL49" i="42"/>
  <c r="S49" i="42"/>
  <c r="F88" i="5"/>
  <c r="AR88" i="5"/>
  <c r="AK26" i="42"/>
  <c r="U74" i="42"/>
  <c r="AH25" i="42"/>
  <c r="T26" i="42"/>
  <c r="K38" i="42"/>
  <c r="AG38" i="42"/>
  <c r="L74" i="42"/>
  <c r="Z26" i="42"/>
  <c r="J62" i="42"/>
  <c r="T75" i="42"/>
  <c r="W49" i="42"/>
  <c r="Z49" i="42"/>
  <c r="AB37" i="42"/>
  <c r="I49" i="42"/>
  <c r="AG27" i="42"/>
  <c r="AK25" i="42"/>
  <c r="V49" i="42"/>
  <c r="N51" i="42"/>
  <c r="Z51" i="42"/>
  <c r="L87" i="5"/>
  <c r="H99" i="5"/>
  <c r="AL26" i="42"/>
  <c r="H93" i="5"/>
  <c r="Q111" i="5"/>
  <c r="R25" i="42"/>
  <c r="K37" i="42"/>
  <c r="H49" i="42"/>
  <c r="R117" i="5"/>
  <c r="V113" i="5"/>
  <c r="F75" i="42"/>
  <c r="AD75" i="42"/>
  <c r="F27" i="42"/>
  <c r="X75" i="42"/>
  <c r="L88" i="5"/>
  <c r="V81" i="4"/>
  <c r="BE86" i="4"/>
  <c r="BD38" i="4"/>
  <c r="T116" i="11"/>
  <c r="BC86" i="4"/>
  <c r="BB38" i="4"/>
  <c r="BB86" i="4"/>
  <c r="BK26" i="4"/>
  <c r="BK74" i="4"/>
  <c r="BN86" i="4"/>
  <c r="BJ74" i="4"/>
  <c r="BM86" i="4"/>
  <c r="BA74" i="4"/>
  <c r="BK86" i="4"/>
  <c r="BF62" i="4"/>
  <c r="BH86" i="4"/>
  <c r="BE62" i="4"/>
  <c r="BG86" i="4"/>
  <c r="BD62" i="4"/>
  <c r="BN65" i="4"/>
  <c r="V140" i="11"/>
  <c r="X152" i="11"/>
  <c r="J102" i="5"/>
  <c r="V102" i="5"/>
  <c r="L90" i="5"/>
  <c r="G102" i="5"/>
  <c r="U102" i="5"/>
  <c r="Q102" i="5"/>
  <c r="R90" i="5"/>
  <c r="H90" i="5"/>
  <c r="I102" i="5"/>
  <c r="J90" i="5"/>
  <c r="O114" i="5"/>
  <c r="G90" i="5"/>
  <c r="R114" i="5"/>
  <c r="G114" i="5"/>
  <c r="I90" i="5"/>
  <c r="L114" i="5"/>
  <c r="E90" i="5"/>
  <c r="N114" i="5"/>
  <c r="F102" i="5"/>
  <c r="M114" i="5"/>
  <c r="O90" i="5"/>
  <c r="U114" i="5"/>
  <c r="U90" i="5"/>
  <c r="T102" i="5"/>
  <c r="O102" i="5"/>
  <c r="H102" i="5"/>
  <c r="BJ86" i="4"/>
  <c r="E64" i="42"/>
  <c r="F114" i="5"/>
  <c r="F90" i="5"/>
  <c r="I114" i="5"/>
  <c r="S90" i="5"/>
  <c r="K102" i="5"/>
  <c r="R102" i="5"/>
  <c r="AG76" i="42"/>
  <c r="E102" i="5"/>
  <c r="N102" i="5"/>
  <c r="S114" i="5"/>
  <c r="S102" i="5"/>
  <c r="P114" i="5"/>
  <c r="P40" i="42"/>
  <c r="N90" i="5"/>
  <c r="P102" i="5"/>
  <c r="BC62" i="4"/>
  <c r="V64" i="42"/>
  <c r="V90" i="5"/>
  <c r="K90" i="5"/>
  <c r="Q114" i="5"/>
  <c r="M90" i="5"/>
  <c r="F76" i="42"/>
  <c r="BA62" i="4"/>
  <c r="B113" i="5"/>
  <c r="T90" i="5"/>
  <c r="E114" i="5"/>
  <c r="L102" i="5"/>
  <c r="H114" i="5"/>
  <c r="T114" i="5"/>
  <c r="P90" i="5"/>
  <c r="J114" i="5"/>
  <c r="BF86" i="4"/>
  <c r="BH74" i="4"/>
  <c r="BD86" i="4"/>
  <c r="BF84" i="4"/>
  <c r="AG22" i="42"/>
  <c r="AE82" i="42"/>
  <c r="AG58" i="42"/>
  <c r="U34" i="42"/>
  <c r="AA58" i="42"/>
  <c r="Z82" i="42"/>
  <c r="R22" i="42"/>
  <c r="K22" i="42"/>
  <c r="J22" i="42"/>
  <c r="J70" i="42"/>
  <c r="L70" i="42"/>
  <c r="X70" i="42"/>
  <c r="E84" i="5"/>
  <c r="S84" i="5"/>
  <c r="AC46" i="42"/>
  <c r="N46" i="42"/>
  <c r="AH46" i="42"/>
  <c r="M120" i="5"/>
  <c r="Q120" i="5"/>
  <c r="H120" i="5"/>
  <c r="J29" i="4"/>
  <c r="AY29" i="4"/>
  <c r="AB29" i="4"/>
  <c r="P29" i="4"/>
  <c r="J41" i="4"/>
  <c r="P41" i="4"/>
  <c r="AR41" i="4"/>
  <c r="AV41" i="4"/>
  <c r="E65" i="4"/>
  <c r="AF65" i="4"/>
  <c r="AA65" i="4"/>
  <c r="AW65" i="4"/>
  <c r="AD77" i="4"/>
  <c r="U77" i="4"/>
  <c r="S77" i="4"/>
  <c r="C77" i="4"/>
  <c r="AO77" i="4"/>
  <c r="AH42" i="4"/>
  <c r="C66" i="4"/>
  <c r="AV66" i="4"/>
  <c r="B24" i="9"/>
  <c r="H24" i="9" s="1"/>
  <c r="BA77" i="4"/>
  <c r="P202" i="11"/>
  <c r="L190" i="11"/>
  <c r="P166" i="11"/>
  <c r="L154" i="11"/>
  <c r="P130" i="11"/>
  <c r="M118" i="11"/>
  <c r="O94" i="11"/>
  <c r="Q70" i="11"/>
  <c r="L58" i="11"/>
  <c r="U20" i="24"/>
  <c r="X214" i="11"/>
  <c r="S190" i="11"/>
  <c r="V70" i="11"/>
  <c r="W46" i="11"/>
  <c r="S34" i="42"/>
  <c r="G58" i="42"/>
  <c r="K34" i="42"/>
  <c r="S82" i="42"/>
  <c r="O22" i="42"/>
  <c r="N22" i="42"/>
  <c r="W70" i="42"/>
  <c r="P70" i="42"/>
  <c r="U70" i="42"/>
  <c r="G84" i="5"/>
  <c r="K84" i="5"/>
  <c r="O46" i="42"/>
  <c r="AB46" i="42"/>
  <c r="X4" i="11"/>
  <c r="O120" i="5"/>
  <c r="G96" i="5"/>
  <c r="AA29" i="4"/>
  <c r="C25" i="5"/>
  <c r="AX29" i="4"/>
  <c r="Q29" i="4"/>
  <c r="AM41" i="4"/>
  <c r="AF41" i="4"/>
  <c r="AC41" i="4"/>
  <c r="I41" i="4"/>
  <c r="T65" i="4"/>
  <c r="Q65" i="4"/>
  <c r="Y65" i="4"/>
  <c r="AO65" i="4"/>
  <c r="Q77" i="4"/>
  <c r="AY77" i="4"/>
  <c r="AS77" i="4"/>
  <c r="M77" i="4"/>
  <c r="AX42" i="4"/>
  <c r="AB65" i="4"/>
  <c r="Q3" i="5"/>
  <c r="C13" i="5" s="1"/>
  <c r="BF65" i="4"/>
  <c r="I214" i="11"/>
  <c r="I202" i="11"/>
  <c r="I190" i="11"/>
  <c r="I178" i="11"/>
  <c r="I166" i="11"/>
  <c r="I154" i="11"/>
  <c r="I142" i="11"/>
  <c r="J130" i="11"/>
  <c r="J118" i="11"/>
  <c r="J106" i="11"/>
  <c r="P214" i="11"/>
  <c r="M202" i="11"/>
  <c r="Q178" i="11"/>
  <c r="M166" i="11"/>
  <c r="Q142" i="11"/>
  <c r="M130" i="11"/>
  <c r="Q106" i="11"/>
  <c r="L94" i="11"/>
  <c r="N70" i="11"/>
  <c r="P46" i="11"/>
  <c r="T214" i="11"/>
  <c r="V178" i="11"/>
  <c r="S118" i="11"/>
  <c r="D20" i="9"/>
  <c r="E58" i="42"/>
  <c r="AH82" i="42"/>
  <c r="AF34" i="42"/>
  <c r="U82" i="42"/>
  <c r="H34" i="42"/>
  <c r="I22" i="42"/>
  <c r="C22" i="42"/>
  <c r="AL78" i="4"/>
  <c r="AA70" i="42"/>
  <c r="N70" i="42"/>
  <c r="AK70" i="42"/>
  <c r="N84" i="5"/>
  <c r="AM46" i="42"/>
  <c r="T46" i="42"/>
  <c r="AE46" i="42"/>
  <c r="G120" i="5"/>
  <c r="N120" i="5"/>
  <c r="T84" i="5"/>
  <c r="G29" i="4"/>
  <c r="X29" i="4"/>
  <c r="M29" i="4"/>
  <c r="R29" i="4"/>
  <c r="V41" i="4"/>
  <c r="AE41" i="4"/>
  <c r="AS41" i="4"/>
  <c r="AN41" i="4"/>
  <c r="S53" i="4"/>
  <c r="AE65" i="4"/>
  <c r="M65" i="4"/>
  <c r="AY65" i="4"/>
  <c r="I65" i="4"/>
  <c r="C73" i="5"/>
  <c r="H77" i="4"/>
  <c r="Y77" i="4"/>
  <c r="P77" i="4"/>
  <c r="X41" i="4"/>
  <c r="AD65" i="4"/>
  <c r="L2" i="30"/>
  <c r="L6" i="30" s="1"/>
  <c r="Q6" i="33" s="1"/>
  <c r="L6" i="34" s="1"/>
  <c r="I6" i="35" s="1"/>
  <c r="B10" i="35" s="1"/>
  <c r="BE65" i="4"/>
  <c r="BB62" i="4"/>
  <c r="H214" i="11"/>
  <c r="H202" i="11"/>
  <c r="H190" i="11"/>
  <c r="H178" i="11"/>
  <c r="H166" i="11"/>
  <c r="H154" i="11"/>
  <c r="H142" i="11"/>
  <c r="I130" i="11"/>
  <c r="I118" i="11"/>
  <c r="I106" i="11"/>
  <c r="J94" i="11"/>
  <c r="J82" i="11"/>
  <c r="J70" i="11"/>
  <c r="O214" i="11"/>
  <c r="L202" i="11"/>
  <c r="P178" i="11"/>
  <c r="L166" i="11"/>
  <c r="P142" i="11"/>
  <c r="L130" i="11"/>
  <c r="P106" i="11"/>
  <c r="M70" i="11"/>
  <c r="O46" i="11"/>
  <c r="T32" i="24"/>
  <c r="S214" i="11"/>
  <c r="X202" i="11"/>
  <c r="U178" i="11"/>
  <c r="T106" i="11"/>
  <c r="C20" i="9"/>
  <c r="E46" i="42"/>
  <c r="AJ82" i="42"/>
  <c r="L58" i="42"/>
  <c r="H82" i="42"/>
  <c r="AF82" i="42"/>
  <c r="M82" i="42"/>
  <c r="G22" i="42"/>
  <c r="U22" i="42"/>
  <c r="AA78" i="4"/>
  <c r="F70" i="42"/>
  <c r="C70" i="42"/>
  <c r="H84" i="5"/>
  <c r="K46" i="42"/>
  <c r="W46" i="42"/>
  <c r="I46" i="42"/>
  <c r="R120" i="5"/>
  <c r="K29" i="4"/>
  <c r="T29" i="4"/>
  <c r="I29" i="4"/>
  <c r="C29" i="4"/>
  <c r="E41" i="4"/>
  <c r="AA41" i="4"/>
  <c r="B36" i="9"/>
  <c r="D36" i="9" s="1"/>
  <c r="B37" i="8"/>
  <c r="R37" i="8" s="1"/>
  <c r="F53" i="4"/>
  <c r="V53" i="4"/>
  <c r="G65" i="4"/>
  <c r="AS65" i="4"/>
  <c r="AM65" i="4"/>
  <c r="D65" i="4"/>
  <c r="AR77" i="4"/>
  <c r="J77" i="4"/>
  <c r="AB77" i="4"/>
  <c r="AH77" i="4"/>
  <c r="K58" i="42"/>
  <c r="AE77" i="4"/>
  <c r="BN77" i="4"/>
  <c r="BA65" i="4"/>
  <c r="G214" i="11"/>
  <c r="G202" i="11"/>
  <c r="G190" i="11"/>
  <c r="G178" i="11"/>
  <c r="G166" i="11"/>
  <c r="G154" i="11"/>
  <c r="G142" i="11"/>
  <c r="H130" i="11"/>
  <c r="H118" i="11"/>
  <c r="H106" i="11"/>
  <c r="I94" i="11"/>
  <c r="I82" i="11"/>
  <c r="I70" i="11"/>
  <c r="J58" i="11"/>
  <c r="J46" i="11"/>
  <c r="K32" i="24"/>
  <c r="K20" i="24"/>
  <c r="N214" i="11"/>
  <c r="O178" i="11"/>
  <c r="O142" i="11"/>
  <c r="O106" i="11"/>
  <c r="Q82" i="11"/>
  <c r="L70" i="11"/>
  <c r="N46" i="11"/>
  <c r="U32" i="24"/>
  <c r="V202" i="11"/>
  <c r="T178" i="11"/>
  <c r="X166" i="11"/>
  <c r="X154" i="11"/>
  <c r="V130" i="11"/>
  <c r="G20" i="9"/>
  <c r="AJ34" i="42"/>
  <c r="E34" i="42"/>
  <c r="I58" i="42"/>
  <c r="AD82" i="42"/>
  <c r="M34" i="42"/>
  <c r="Q22" i="42"/>
  <c r="Z22" i="42"/>
  <c r="H22" i="42"/>
  <c r="AJ70" i="42"/>
  <c r="K70" i="42"/>
  <c r="P84" i="5"/>
  <c r="AL46" i="42"/>
  <c r="Q46" i="42"/>
  <c r="G46" i="42"/>
  <c r="T108" i="5"/>
  <c r="U29" i="4"/>
  <c r="AC29" i="4"/>
  <c r="Y29" i="4"/>
  <c r="M41" i="4"/>
  <c r="AJ41" i="4"/>
  <c r="AB41" i="4"/>
  <c r="F41" i="4"/>
  <c r="AA53" i="4"/>
  <c r="J65" i="4"/>
  <c r="AV65" i="4"/>
  <c r="AH65" i="4"/>
  <c r="W65" i="4"/>
  <c r="N77" i="4"/>
  <c r="T77" i="4"/>
  <c r="W77" i="4"/>
  <c r="D58" i="42"/>
  <c r="BM77" i="4"/>
  <c r="BG74" i="4"/>
  <c r="BN62" i="4"/>
  <c r="BN50" i="4"/>
  <c r="F214" i="11"/>
  <c r="F202" i="11"/>
  <c r="F190" i="11"/>
  <c r="F178" i="11"/>
  <c r="F166" i="11"/>
  <c r="F154" i="11"/>
  <c r="F142" i="11"/>
  <c r="G130" i="11"/>
  <c r="G118" i="11"/>
  <c r="G106" i="11"/>
  <c r="H94" i="11"/>
  <c r="H82" i="11"/>
  <c r="H70" i="11"/>
  <c r="I58" i="11"/>
  <c r="I46" i="11"/>
  <c r="L32" i="24"/>
  <c r="L20" i="24"/>
  <c r="M214" i="11"/>
  <c r="N178" i="11"/>
  <c r="N142" i="11"/>
  <c r="N106" i="11"/>
  <c r="P82" i="11"/>
  <c r="M46" i="11"/>
  <c r="U202" i="11"/>
  <c r="S178" i="11"/>
  <c r="W166" i="11"/>
  <c r="W154" i="11"/>
  <c r="H20" i="9"/>
  <c r="E22" i="42"/>
  <c r="AD34" i="42"/>
  <c r="AE58" i="42"/>
  <c r="AG82" i="42"/>
  <c r="AC82" i="42"/>
  <c r="AC58" i="42"/>
  <c r="G34" i="42"/>
  <c r="AF22" i="42"/>
  <c r="AL22" i="42"/>
  <c r="AC22" i="42"/>
  <c r="F84" i="5"/>
  <c r="M70" i="42"/>
  <c r="AC70" i="42"/>
  <c r="I84" i="5"/>
  <c r="Y46" i="42"/>
  <c r="R46" i="42"/>
  <c r="M46" i="42"/>
  <c r="J58" i="42"/>
  <c r="B25" i="8"/>
  <c r="L25" i="8"/>
  <c r="H29" i="4"/>
  <c r="AW29" i="4"/>
  <c r="AT29" i="4"/>
  <c r="U41" i="4"/>
  <c r="C41" i="4"/>
  <c r="W41" i="4"/>
  <c r="AT41" i="4"/>
  <c r="AH53" i="4"/>
  <c r="Z65" i="4"/>
  <c r="AX65" i="4"/>
  <c r="AK65" i="4"/>
  <c r="S65" i="4"/>
  <c r="AU77" i="4"/>
  <c r="AQ77" i="4"/>
  <c r="AK77" i="4"/>
  <c r="Z77" i="4"/>
  <c r="D66" i="4"/>
  <c r="AN30" i="4"/>
  <c r="AO29" i="4"/>
  <c r="BK77" i="4"/>
  <c r="BF74" i="4"/>
  <c r="BM62" i="4"/>
  <c r="BM50" i="4"/>
  <c r="E214" i="11"/>
  <c r="E202" i="11"/>
  <c r="E190" i="11"/>
  <c r="E178" i="11"/>
  <c r="E166" i="11"/>
  <c r="E154" i="11"/>
  <c r="E142" i="11"/>
  <c r="F130" i="11"/>
  <c r="F118" i="11"/>
  <c r="F106" i="11"/>
  <c r="G94" i="11"/>
  <c r="G82" i="11"/>
  <c r="G70" i="11"/>
  <c r="H58" i="11"/>
  <c r="H46" i="11"/>
  <c r="L214" i="11"/>
  <c r="Q190" i="11"/>
  <c r="M178" i="11"/>
  <c r="Q154" i="11"/>
  <c r="M142" i="11"/>
  <c r="M106" i="11"/>
  <c r="O82" i="11"/>
  <c r="Q58" i="11"/>
  <c r="L46" i="11"/>
  <c r="T202" i="11"/>
  <c r="V166" i="11"/>
  <c r="U154" i="11"/>
  <c r="F20" i="9"/>
  <c r="AK22" i="42"/>
  <c r="V82" i="42"/>
  <c r="Z58" i="42"/>
  <c r="AD58" i="42"/>
  <c r="AC34" i="42"/>
  <c r="Y34" i="42"/>
  <c r="G82" i="42"/>
  <c r="X22" i="42"/>
  <c r="L22" i="42"/>
  <c r="AD22" i="42"/>
  <c r="T70" i="42"/>
  <c r="AD70" i="42"/>
  <c r="AH70" i="42"/>
  <c r="B83" i="5"/>
  <c r="C46" i="42"/>
  <c r="J46" i="42"/>
  <c r="Z46" i="42"/>
  <c r="I96" i="5"/>
  <c r="AN29" i="4"/>
  <c r="AF29" i="4"/>
  <c r="AQ29" i="4"/>
  <c r="N29" i="4"/>
  <c r="Z41" i="4"/>
  <c r="D41" i="4"/>
  <c r="AO41" i="4"/>
  <c r="AH41" i="4"/>
  <c r="X53" i="4"/>
  <c r="F65" i="4"/>
  <c r="AL65" i="4"/>
  <c r="B60" i="9"/>
  <c r="E60" i="9" s="1"/>
  <c r="AP65" i="4"/>
  <c r="B72" i="9"/>
  <c r="D72" i="9" s="1"/>
  <c r="X77" i="4"/>
  <c r="AN77" i="4"/>
  <c r="AC77" i="4"/>
  <c r="AA82" i="42"/>
  <c r="F42" i="4"/>
  <c r="G42" i="4"/>
  <c r="BH77" i="4"/>
  <c r="BE74" i="4"/>
  <c r="BK62" i="4"/>
  <c r="BK50" i="4"/>
  <c r="D214" i="11"/>
  <c r="D202" i="11"/>
  <c r="D190" i="11"/>
  <c r="D178" i="11"/>
  <c r="D166" i="11"/>
  <c r="D154" i="11"/>
  <c r="D142" i="11"/>
  <c r="E130" i="11"/>
  <c r="E118" i="11"/>
  <c r="E106" i="11"/>
  <c r="F94" i="11"/>
  <c r="F82" i="11"/>
  <c r="F70" i="11"/>
  <c r="G58" i="11"/>
  <c r="G46" i="11"/>
  <c r="G32" i="24"/>
  <c r="G20" i="24"/>
  <c r="P190" i="11"/>
  <c r="P154" i="11"/>
  <c r="L142" i="11"/>
  <c r="Q118" i="11"/>
  <c r="L106" i="11"/>
  <c r="N82" i="11"/>
  <c r="P58" i="11"/>
  <c r="S202" i="11"/>
  <c r="W190" i="11"/>
  <c r="T166" i="11"/>
  <c r="T154" i="11"/>
  <c r="W142" i="11"/>
  <c r="AJ46" i="42"/>
  <c r="AJ58" i="42"/>
  <c r="T82" i="42"/>
  <c r="X82" i="42"/>
  <c r="W34" i="42"/>
  <c r="AB82" i="42"/>
  <c r="W58" i="42"/>
  <c r="H58" i="42"/>
  <c r="P22" i="42"/>
  <c r="V22" i="42"/>
  <c r="T22" i="42"/>
  <c r="V70" i="42"/>
  <c r="Z70" i="42"/>
  <c r="AM70" i="42"/>
  <c r="O84" i="5"/>
  <c r="V46" i="42"/>
  <c r="S46" i="42"/>
  <c r="L46" i="42"/>
  <c r="P120" i="5"/>
  <c r="K96" i="5"/>
  <c r="P96" i="5"/>
  <c r="AG29" i="4"/>
  <c r="S29" i="4"/>
  <c r="AM29" i="4"/>
  <c r="AU29" i="4"/>
  <c r="AI41" i="4"/>
  <c r="C37" i="5"/>
  <c r="AD41" i="4"/>
  <c r="R41" i="4"/>
  <c r="U65" i="4"/>
  <c r="H65" i="4"/>
  <c r="C65" i="4"/>
  <c r="B61" i="8"/>
  <c r="H61" i="8" s="1"/>
  <c r="AJ77" i="4"/>
  <c r="AA77" i="4"/>
  <c r="AG77" i="4"/>
  <c r="G77" i="4"/>
  <c r="AL58" i="42"/>
  <c r="BG77" i="4"/>
  <c r="BD74" i="4"/>
  <c r="BJ62" i="4"/>
  <c r="BB50" i="4"/>
  <c r="D130" i="11"/>
  <c r="D118" i="11"/>
  <c r="D106" i="11"/>
  <c r="E94" i="11"/>
  <c r="E82" i="11"/>
  <c r="E70" i="11"/>
  <c r="F58" i="11"/>
  <c r="F46" i="11"/>
  <c r="H32" i="24"/>
  <c r="H20" i="24"/>
  <c r="O190" i="11"/>
  <c r="O154" i="11"/>
  <c r="P118" i="11"/>
  <c r="M82" i="11"/>
  <c r="O58" i="11"/>
  <c r="X20" i="24"/>
  <c r="V190" i="11"/>
  <c r="S166" i="11"/>
  <c r="S154" i="11"/>
  <c r="V142" i="11"/>
  <c r="AE70" i="42"/>
  <c r="AA34" i="42"/>
  <c r="T34" i="42"/>
  <c r="Y82" i="42"/>
  <c r="L82" i="42"/>
  <c r="I34" i="42"/>
  <c r="F22" i="42"/>
  <c r="Y22" i="42"/>
  <c r="AB22" i="42"/>
  <c r="D70" i="42"/>
  <c r="AB70" i="42"/>
  <c r="Q70" i="42"/>
  <c r="Q84" i="5"/>
  <c r="AK46" i="42"/>
  <c r="AD46" i="42"/>
  <c r="X46" i="42"/>
  <c r="AK58" i="42"/>
  <c r="L33" i="42"/>
  <c r="S120" i="5"/>
  <c r="E96" i="5"/>
  <c r="Q96" i="5"/>
  <c r="AD29" i="4"/>
  <c r="Z29" i="4"/>
  <c r="E29" i="4"/>
  <c r="AK29" i="4"/>
  <c r="AE29" i="4"/>
  <c r="AL41" i="4"/>
  <c r="AP41" i="4"/>
  <c r="AQ41" i="4"/>
  <c r="N41" i="4"/>
  <c r="X65" i="4"/>
  <c r="K65" i="4"/>
  <c r="P65" i="4"/>
  <c r="R65" i="4"/>
  <c r="AV77" i="4"/>
  <c r="R77" i="4"/>
  <c r="AT77" i="4"/>
  <c r="AI77" i="4"/>
  <c r="C58" i="42"/>
  <c r="F34" i="42"/>
  <c r="BF77" i="4"/>
  <c r="BC74" i="4"/>
  <c r="BH62" i="4"/>
  <c r="D94" i="11"/>
  <c r="D82" i="11"/>
  <c r="D70" i="11"/>
  <c r="E58" i="11"/>
  <c r="E46" i="11"/>
  <c r="N190" i="11"/>
  <c r="N154" i="11"/>
  <c r="O118" i="11"/>
  <c r="Q94" i="11"/>
  <c r="L82" i="11"/>
  <c r="N58" i="11"/>
  <c r="U190" i="11"/>
  <c r="T142" i="11"/>
  <c r="W82" i="11"/>
  <c r="BM65" i="4"/>
  <c r="AF46" i="42"/>
  <c r="AE34" i="42"/>
  <c r="I82" i="42"/>
  <c r="AA22" i="42"/>
  <c r="AM22" i="42"/>
  <c r="S70" i="42"/>
  <c r="AF70" i="42"/>
  <c r="R84" i="5"/>
  <c r="H46" i="42"/>
  <c r="F46" i="42"/>
  <c r="C15" i="17"/>
  <c r="J2" i="20" s="1"/>
  <c r="L120" i="5"/>
  <c r="B119" i="5"/>
  <c r="AS29" i="4"/>
  <c r="AP29" i="4"/>
  <c r="D29" i="4"/>
  <c r="Y41" i="4"/>
  <c r="AY41" i="4"/>
  <c r="AK41" i="4"/>
  <c r="B49" i="8"/>
  <c r="D49" i="8" s="1"/>
  <c r="AR65" i="4"/>
  <c r="C61" i="5"/>
  <c r="AT65" i="4"/>
  <c r="AQ65" i="4"/>
  <c r="AX77" i="4"/>
  <c r="D77" i="4"/>
  <c r="AW77" i="4"/>
  <c r="AL77" i="4"/>
  <c r="X58" i="42"/>
  <c r="AM82" i="42"/>
  <c r="AK53" i="4"/>
  <c r="BN38" i="4"/>
  <c r="D58" i="11"/>
  <c r="Q202" i="11"/>
  <c r="M190" i="11"/>
  <c r="Q166" i="11"/>
  <c r="M154" i="11"/>
  <c r="Q130" i="11"/>
  <c r="N118" i="11"/>
  <c r="P94" i="11"/>
  <c r="M58" i="11"/>
  <c r="T190" i="11"/>
  <c r="V82" i="11"/>
  <c r="W70" i="11"/>
  <c r="D82" i="42"/>
  <c r="J211" i="11"/>
  <c r="D199" i="11"/>
  <c r="J187" i="11"/>
  <c r="D175" i="11"/>
  <c r="J163" i="11"/>
  <c r="D151" i="11"/>
  <c r="E127" i="11"/>
  <c r="F103" i="11"/>
  <c r="F79" i="11"/>
  <c r="G55" i="11"/>
  <c r="L17" i="24"/>
  <c r="P211" i="11"/>
  <c r="P199" i="11"/>
  <c r="P187" i="11"/>
  <c r="P175" i="11"/>
  <c r="P163" i="11"/>
  <c r="P151" i="11"/>
  <c r="P139" i="11"/>
  <c r="T211" i="11"/>
  <c r="V163" i="11"/>
  <c r="V139" i="11"/>
  <c r="U127" i="11"/>
  <c r="U91" i="11"/>
  <c r="W79" i="11"/>
  <c r="R34" i="42"/>
  <c r="N34" i="42"/>
  <c r="I211" i="11"/>
  <c r="I187" i="11"/>
  <c r="I163" i="11"/>
  <c r="J139" i="11"/>
  <c r="D127" i="11"/>
  <c r="J115" i="11"/>
  <c r="E103" i="11"/>
  <c r="E79" i="11"/>
  <c r="F55" i="11"/>
  <c r="O211" i="11"/>
  <c r="O199" i="11"/>
  <c r="O187" i="11"/>
  <c r="O175" i="11"/>
  <c r="O163" i="11"/>
  <c r="O151" i="11"/>
  <c r="O139" i="11"/>
  <c r="Q127" i="11"/>
  <c r="Q115" i="11"/>
  <c r="Q103" i="11"/>
  <c r="Q91" i="11"/>
  <c r="Q79" i="11"/>
  <c r="Q67" i="11"/>
  <c r="Q55" i="11"/>
  <c r="Q43" i="11"/>
  <c r="X29" i="24"/>
  <c r="S211" i="11"/>
  <c r="U163" i="11"/>
  <c r="U139" i="11"/>
  <c r="T127" i="11"/>
  <c r="X115" i="11"/>
  <c r="T91" i="11"/>
  <c r="V79" i="11"/>
  <c r="AM34" i="42"/>
  <c r="F58" i="42"/>
  <c r="H211" i="11"/>
  <c r="H187" i="11"/>
  <c r="H163" i="11"/>
  <c r="I139" i="11"/>
  <c r="I115" i="11"/>
  <c r="D103" i="11"/>
  <c r="J91" i="11"/>
  <c r="D79" i="11"/>
  <c r="E55" i="11"/>
  <c r="G17" i="24"/>
  <c r="N211" i="11"/>
  <c r="N199" i="11"/>
  <c r="N187" i="11"/>
  <c r="N175" i="11"/>
  <c r="N163" i="11"/>
  <c r="N151" i="11"/>
  <c r="N139" i="11"/>
  <c r="P127" i="11"/>
  <c r="P115" i="11"/>
  <c r="P103" i="11"/>
  <c r="P91" i="11"/>
  <c r="P79" i="11"/>
  <c r="P67" i="11"/>
  <c r="P55" i="11"/>
  <c r="P43" i="11"/>
  <c r="X175" i="11"/>
  <c r="T163" i="11"/>
  <c r="T139" i="11"/>
  <c r="S127" i="11"/>
  <c r="W115" i="11"/>
  <c r="S91" i="11"/>
  <c r="U79" i="11"/>
  <c r="X43" i="11"/>
  <c r="R58" i="42"/>
  <c r="P58" i="42"/>
  <c r="G211" i="11"/>
  <c r="G187" i="11"/>
  <c r="G163" i="11"/>
  <c r="H139" i="11"/>
  <c r="H115" i="11"/>
  <c r="I91" i="11"/>
  <c r="J67" i="11"/>
  <c r="D55" i="11"/>
  <c r="J43" i="11"/>
  <c r="K29" i="24"/>
  <c r="H17" i="24"/>
  <c r="M211" i="11"/>
  <c r="M199" i="11"/>
  <c r="M187" i="11"/>
  <c r="M175" i="11"/>
  <c r="M163" i="11"/>
  <c r="M151" i="11"/>
  <c r="M139" i="11"/>
  <c r="O127" i="11"/>
  <c r="O115" i="11"/>
  <c r="O103" i="11"/>
  <c r="O91" i="11"/>
  <c r="O79" i="11"/>
  <c r="O67" i="11"/>
  <c r="O55" i="11"/>
  <c r="O43" i="11"/>
  <c r="T29" i="24"/>
  <c r="X17" i="24"/>
  <c r="X187" i="11"/>
  <c r="W175" i="11"/>
  <c r="S163" i="11"/>
  <c r="S139" i="11"/>
  <c r="V115" i="11"/>
  <c r="T79" i="11"/>
  <c r="W43" i="11"/>
  <c r="AB58" i="42"/>
  <c r="J82" i="42"/>
  <c r="E211" i="11"/>
  <c r="E187" i="11"/>
  <c r="E163" i="11"/>
  <c r="F139" i="11"/>
  <c r="F115" i="11"/>
  <c r="G91" i="11"/>
  <c r="H67" i="11"/>
  <c r="H43" i="11"/>
  <c r="M127" i="11"/>
  <c r="M115" i="11"/>
  <c r="M103" i="11"/>
  <c r="M91" i="11"/>
  <c r="M79" i="11"/>
  <c r="M67" i="11"/>
  <c r="M55" i="11"/>
  <c r="M43" i="11"/>
  <c r="T17" i="24"/>
  <c r="X199" i="11"/>
  <c r="V187" i="11"/>
  <c r="U175" i="11"/>
  <c r="W151" i="11"/>
  <c r="T115" i="11"/>
  <c r="W55" i="11"/>
  <c r="U43" i="11"/>
  <c r="W82" i="42"/>
  <c r="R82" i="42"/>
  <c r="C82" i="42"/>
  <c r="AM58" i="42"/>
  <c r="D211" i="11"/>
  <c r="J199" i="11"/>
  <c r="D187" i="11"/>
  <c r="J175" i="11"/>
  <c r="D163" i="11"/>
  <c r="J151" i="11"/>
  <c r="E139" i="11"/>
  <c r="E115" i="11"/>
  <c r="F91" i="11"/>
  <c r="G67" i="11"/>
  <c r="G43" i="11"/>
  <c r="G29" i="24"/>
  <c r="L127" i="11"/>
  <c r="L115" i="11"/>
  <c r="L103" i="11"/>
  <c r="L91" i="11"/>
  <c r="L79" i="11"/>
  <c r="L67" i="11"/>
  <c r="L55" i="11"/>
  <c r="L43" i="11"/>
  <c r="U17" i="24"/>
  <c r="W199" i="11"/>
  <c r="U187" i="11"/>
  <c r="T175" i="11"/>
  <c r="V151" i="11"/>
  <c r="S115" i="11"/>
  <c r="X103" i="11"/>
  <c r="X67" i="11"/>
  <c r="V55" i="11"/>
  <c r="T43" i="11"/>
  <c r="AL82" i="42"/>
  <c r="V58" i="42"/>
  <c r="P34" i="42"/>
  <c r="Q34" i="42"/>
  <c r="P82" i="42"/>
  <c r="N82" i="42"/>
  <c r="BD84" i="4"/>
  <c r="I199" i="11"/>
  <c r="I175" i="11"/>
  <c r="I151" i="11"/>
  <c r="D139" i="11"/>
  <c r="J127" i="11"/>
  <c r="E91" i="11"/>
  <c r="F67" i="11"/>
  <c r="F43" i="11"/>
  <c r="H29" i="24"/>
  <c r="V199" i="11"/>
  <c r="T187" i="11"/>
  <c r="S175" i="11"/>
  <c r="U151" i="11"/>
  <c r="W103" i="11"/>
  <c r="W67" i="11"/>
  <c r="U55" i="11"/>
  <c r="S43" i="11"/>
  <c r="U58" i="42"/>
  <c r="N96" i="5"/>
  <c r="O34" i="42"/>
  <c r="AL34" i="42"/>
  <c r="F82" i="42"/>
  <c r="J34" i="42"/>
  <c r="H199" i="11"/>
  <c r="H175" i="11"/>
  <c r="H151" i="11"/>
  <c r="I127" i="11"/>
  <c r="J103" i="11"/>
  <c r="D91" i="11"/>
  <c r="J79" i="11"/>
  <c r="E67" i="11"/>
  <c r="E43" i="11"/>
  <c r="X211" i="11"/>
  <c r="U199" i="11"/>
  <c r="T151" i="11"/>
  <c r="V103" i="11"/>
  <c r="V67" i="11"/>
  <c r="T55" i="11"/>
  <c r="L34" i="42"/>
  <c r="Q82" i="42"/>
  <c r="Q58" i="42"/>
  <c r="O58" i="42"/>
  <c r="G199" i="11"/>
  <c r="G175" i="11"/>
  <c r="G151" i="11"/>
  <c r="H127" i="11"/>
  <c r="I103" i="11"/>
  <c r="I79" i="11"/>
  <c r="D67" i="11"/>
  <c r="J55" i="11"/>
  <c r="D43" i="11"/>
  <c r="W211" i="11"/>
  <c r="T199" i="11"/>
  <c r="S151" i="11"/>
  <c r="X127" i="11"/>
  <c r="U103" i="11"/>
  <c r="X91" i="11"/>
  <c r="U67" i="11"/>
  <c r="S55" i="11"/>
  <c r="M58" i="42"/>
  <c r="O82" i="42"/>
  <c r="F199" i="11"/>
  <c r="G127" i="11"/>
  <c r="H103" i="11"/>
  <c r="L115" i="5"/>
  <c r="AC22" i="4"/>
  <c r="C22" i="4"/>
  <c r="W22" i="4"/>
  <c r="U104" i="5"/>
  <c r="U36" i="42"/>
  <c r="AB36" i="42"/>
  <c r="K36" i="42"/>
  <c r="AF36" i="42"/>
  <c r="AH48" i="42"/>
  <c r="S36" i="42"/>
  <c r="S56" i="42"/>
  <c r="AG48" i="42"/>
  <c r="G24" i="42"/>
  <c r="C24" i="42"/>
  <c r="R48" i="42"/>
  <c r="N56" i="4"/>
  <c r="AU34" i="4"/>
  <c r="I58" i="4"/>
  <c r="E82" i="4"/>
  <c r="K32" i="4"/>
  <c r="C72" i="42"/>
  <c r="O72" i="42"/>
  <c r="AL72" i="42"/>
  <c r="AD72" i="42"/>
  <c r="AM22" i="4"/>
  <c r="AT22" i="4"/>
  <c r="S34" i="4"/>
  <c r="AH22" i="4"/>
  <c r="AH24" i="42"/>
  <c r="W36" i="42"/>
  <c r="L48" i="42"/>
  <c r="I72" i="42"/>
  <c r="E36" i="42"/>
  <c r="H24" i="42"/>
  <c r="V24" i="42"/>
  <c r="AB24" i="42"/>
  <c r="AL48" i="42"/>
  <c r="AM48" i="42"/>
  <c r="I56" i="4"/>
  <c r="AG34" i="4"/>
  <c r="F58" i="4"/>
  <c r="AQ82" i="4"/>
  <c r="AK72" i="42"/>
  <c r="Z72" i="42"/>
  <c r="R36" i="42"/>
  <c r="D36" i="42"/>
  <c r="AV22" i="4"/>
  <c r="Z32" i="42"/>
  <c r="AM34" i="4"/>
  <c r="W68" i="42"/>
  <c r="C34" i="4"/>
  <c r="V36" i="42"/>
  <c r="E48" i="42"/>
  <c r="S72" i="42"/>
  <c r="AK24" i="42"/>
  <c r="AD24" i="42"/>
  <c r="Z24" i="42"/>
  <c r="AA34" i="4"/>
  <c r="AE58" i="4"/>
  <c r="P82" i="4"/>
  <c r="AP56" i="4"/>
  <c r="G72" i="42"/>
  <c r="N72" i="42"/>
  <c r="D72" i="42"/>
  <c r="N36" i="42"/>
  <c r="F22" i="4"/>
  <c r="AU22" i="4"/>
  <c r="AY34" i="4"/>
  <c r="V22" i="4"/>
  <c r="AH36" i="42"/>
  <c r="G36" i="42"/>
  <c r="AE72" i="42"/>
  <c r="P24" i="42"/>
  <c r="AJ24" i="42"/>
  <c r="K24" i="42"/>
  <c r="AF48" i="42"/>
  <c r="AF22" i="4"/>
  <c r="AW34" i="4"/>
  <c r="G58" i="4"/>
  <c r="AF82" i="4"/>
  <c r="AE48" i="42"/>
  <c r="AA72" i="42"/>
  <c r="E34" i="4"/>
  <c r="AE22" i="4"/>
  <c r="AG72" i="42"/>
  <c r="AF72" i="42"/>
  <c r="U72" i="42"/>
  <c r="N24" i="42"/>
  <c r="U24" i="42"/>
  <c r="M24" i="42"/>
  <c r="I36" i="42"/>
  <c r="AC36" i="42"/>
  <c r="C18" i="5"/>
  <c r="M34" i="4"/>
  <c r="AS58" i="4"/>
  <c r="W82" i="4"/>
  <c r="AB80" i="4"/>
  <c r="W48" i="42"/>
  <c r="Q72" i="42"/>
  <c r="AB72" i="42"/>
  <c r="AX34" i="4"/>
  <c r="AT58" i="4"/>
  <c r="AX82" i="4"/>
  <c r="B30" i="8"/>
  <c r="Y30" i="8" s="1"/>
  <c r="AA36" i="42"/>
  <c r="M72" i="42"/>
  <c r="W72" i="42"/>
  <c r="AC48" i="42"/>
  <c r="AL24" i="42"/>
  <c r="I24" i="42"/>
  <c r="E24" i="42"/>
  <c r="X36" i="42"/>
  <c r="L36" i="42"/>
  <c r="M22" i="4"/>
  <c r="AR58" i="4"/>
  <c r="AP70" i="4"/>
  <c r="AD80" i="4"/>
  <c r="B51" i="9"/>
  <c r="C51" i="9"/>
  <c r="V48" i="42"/>
  <c r="AB48" i="42"/>
  <c r="D22" i="4"/>
  <c r="AA70" i="4"/>
  <c r="R34" i="4"/>
  <c r="AG22" i="4"/>
  <c r="AJ72" i="42"/>
  <c r="AD48" i="42"/>
  <c r="E72" i="42"/>
  <c r="Y48" i="42"/>
  <c r="M48" i="42"/>
  <c r="Q24" i="42"/>
  <c r="X24" i="42"/>
  <c r="H48" i="42"/>
  <c r="AB22" i="4"/>
  <c r="AK58" i="4"/>
  <c r="AR70" i="4"/>
  <c r="H72" i="42"/>
  <c r="T72" i="42"/>
  <c r="AG82" i="4"/>
  <c r="Y22" i="4"/>
  <c r="T22" i="4"/>
  <c r="P22" i="4"/>
  <c r="AI22" i="4"/>
  <c r="V34" i="4"/>
  <c r="AD36" i="42"/>
  <c r="H36" i="42"/>
  <c r="AM24" i="42"/>
  <c r="AE24" i="42"/>
  <c r="X44" i="4"/>
  <c r="AL22" i="4"/>
  <c r="AU58" i="4"/>
  <c r="AJ82" i="4"/>
  <c r="AU56" i="4"/>
  <c r="D48" i="42"/>
  <c r="K72" i="42"/>
  <c r="AP22" i="4"/>
  <c r="AJ22" i="4"/>
  <c r="AD22" i="4"/>
  <c r="T36" i="42"/>
  <c r="K48" i="42"/>
  <c r="V72" i="42"/>
  <c r="R24" i="42"/>
  <c r="F60" i="42"/>
  <c r="Q48" i="42"/>
  <c r="U34" i="4"/>
  <c r="C58" i="4"/>
  <c r="AY82" i="4"/>
  <c r="Y72" i="42"/>
  <c r="T48" i="42"/>
  <c r="F48" i="42"/>
  <c r="J72" i="42"/>
  <c r="I117" i="5"/>
  <c r="R105" i="5"/>
  <c r="T117" i="5"/>
  <c r="J117" i="5"/>
  <c r="T105" i="5"/>
  <c r="S105" i="5"/>
  <c r="G93" i="5"/>
  <c r="L117" i="5"/>
  <c r="F117" i="5"/>
  <c r="M117" i="5"/>
  <c r="B104" i="5"/>
  <c r="V105" i="5"/>
  <c r="J93" i="5"/>
  <c r="B92" i="5"/>
  <c r="H117" i="5"/>
  <c r="AR117" i="5"/>
  <c r="N105" i="5"/>
  <c r="O93" i="5"/>
  <c r="I93" i="5"/>
  <c r="Q105" i="5"/>
  <c r="E93" i="5"/>
  <c r="K117" i="5"/>
  <c r="AR105" i="5"/>
  <c r="M93" i="5"/>
  <c r="F93" i="5"/>
  <c r="Q117" i="5"/>
  <c r="V93" i="5"/>
  <c r="U93" i="5"/>
  <c r="V117" i="5"/>
  <c r="F105" i="5"/>
  <c r="P93" i="5"/>
  <c r="N93" i="5"/>
  <c r="P117" i="5"/>
  <c r="S117" i="5"/>
  <c r="E105" i="5"/>
  <c r="Q93" i="5"/>
  <c r="P105" i="5"/>
  <c r="T93" i="5"/>
  <c r="H105" i="5"/>
  <c r="U117" i="5"/>
  <c r="B116" i="5"/>
  <c r="O105" i="5"/>
  <c r="L93" i="5"/>
  <c r="J105" i="5"/>
  <c r="K105" i="5"/>
  <c r="N117" i="5"/>
  <c r="G117" i="5"/>
  <c r="O117" i="5"/>
  <c r="M105" i="5"/>
  <c r="E258" i="32"/>
  <c r="BD52" i="4"/>
  <c r="AD33" i="42"/>
  <c r="C21" i="42"/>
  <c r="AB81" i="42"/>
  <c r="G107" i="5"/>
  <c r="Z21" i="42"/>
  <c r="AH81" i="42"/>
  <c r="X21" i="42"/>
  <c r="W21" i="42"/>
  <c r="Q57" i="42"/>
  <c r="AB33" i="42"/>
  <c r="AU76" i="4"/>
  <c r="K76" i="4"/>
  <c r="V76" i="4"/>
  <c r="CS18" i="4"/>
  <c r="BR18" i="4"/>
  <c r="R40" i="4"/>
  <c r="B71" i="9"/>
  <c r="D71" i="9" s="1"/>
  <c r="X18" i="4"/>
  <c r="J18" i="4"/>
  <c r="U32" i="42"/>
  <c r="AA76" i="4"/>
  <c r="AJ76" i="4"/>
  <c r="AW76" i="4"/>
  <c r="CO18" i="4"/>
  <c r="CL18" i="4"/>
  <c r="B23" i="9"/>
  <c r="C23" i="9" s="1"/>
  <c r="B35" i="9"/>
  <c r="D35" i="9" s="1"/>
  <c r="E76" i="4"/>
  <c r="U18" i="4"/>
  <c r="AN18" i="4"/>
  <c r="BT18" i="4"/>
  <c r="AT18" i="4"/>
  <c r="AH18" i="4"/>
  <c r="S76" i="4"/>
  <c r="Y76" i="4"/>
  <c r="AP76" i="4"/>
  <c r="CF18" i="4"/>
  <c r="CC18" i="4"/>
  <c r="E28" i="4"/>
  <c r="C40" i="4"/>
  <c r="I56" i="42"/>
  <c r="AM18" i="4"/>
  <c r="H18" i="4"/>
  <c r="AU18" i="4"/>
  <c r="Z18" i="4"/>
  <c r="V18" i="4"/>
  <c r="BB40" i="4"/>
  <c r="G76" i="4"/>
  <c r="AO76" i="4"/>
  <c r="D76" i="4"/>
  <c r="D80" i="42"/>
  <c r="CU18" i="4"/>
  <c r="BW18" i="4"/>
  <c r="Y28" i="4"/>
  <c r="AB40" i="4"/>
  <c r="AM64" i="4"/>
  <c r="F18" i="4"/>
  <c r="CT18" i="4"/>
  <c r="Y18" i="4"/>
  <c r="S18" i="4"/>
  <c r="J76" i="4"/>
  <c r="AV76" i="4"/>
  <c r="AH76" i="4"/>
  <c r="CN18" i="4"/>
  <c r="BQ18" i="4"/>
  <c r="W28" i="4"/>
  <c r="P52" i="4"/>
  <c r="B59" i="9"/>
  <c r="E59" i="9" s="1"/>
  <c r="AD18" i="4"/>
  <c r="AE18" i="4"/>
  <c r="AY28" i="4"/>
  <c r="AM76" i="4"/>
  <c r="AB76" i="4"/>
  <c r="M76" i="4"/>
  <c r="CE18" i="4"/>
  <c r="C14" i="5"/>
  <c r="N14" i="5" s="1"/>
  <c r="AI40" i="4"/>
  <c r="G52" i="4"/>
  <c r="AY64" i="4"/>
  <c r="I76" i="4"/>
  <c r="AJ18" i="4"/>
  <c r="K18" i="4"/>
  <c r="T18" i="4"/>
  <c r="E52" i="4"/>
  <c r="AB32" i="42"/>
  <c r="Q76" i="4"/>
  <c r="AR76" i="4"/>
  <c r="B72" i="8"/>
  <c r="S72" i="8" s="1"/>
  <c r="AQ76" i="4"/>
  <c r="B14" i="8"/>
  <c r="M14" i="8" s="1"/>
  <c r="CK18" i="4"/>
  <c r="AX40" i="4"/>
  <c r="C48" i="5"/>
  <c r="CJ18" i="4"/>
  <c r="AC18" i="4"/>
  <c r="AI18" i="4"/>
  <c r="M18" i="4"/>
  <c r="W80" i="42"/>
  <c r="G68" i="42"/>
  <c r="AI76" i="4"/>
  <c r="X76" i="4"/>
  <c r="H76" i="4"/>
  <c r="AT76" i="4"/>
  <c r="BS18" i="4"/>
  <c r="C18" i="4"/>
  <c r="C36" i="5"/>
  <c r="B47" i="9"/>
  <c r="G47" i="9" s="1"/>
  <c r="AL76" i="4"/>
  <c r="AG18" i="4"/>
  <c r="CA18" i="4"/>
  <c r="AV18" i="4"/>
  <c r="N76" i="4"/>
  <c r="AY76" i="4"/>
  <c r="AK76" i="4"/>
  <c r="Z76" i="4"/>
  <c r="CM18" i="4"/>
  <c r="BV18" i="4"/>
  <c r="V28" i="4"/>
  <c r="X40" i="4"/>
  <c r="C72" i="5"/>
  <c r="BZ18" i="4"/>
  <c r="AF18" i="4"/>
  <c r="AB18" i="4"/>
  <c r="AK18" i="4"/>
  <c r="BD76" i="4"/>
  <c r="AB44" i="42"/>
  <c r="AK56" i="42"/>
  <c r="T76" i="4"/>
  <c r="R76" i="4"/>
  <c r="AN76" i="4"/>
  <c r="BO18" i="4"/>
  <c r="CD18" i="4"/>
  <c r="BP18" i="4"/>
  <c r="C24" i="5"/>
  <c r="BM18" i="4"/>
  <c r="AA18" i="4"/>
  <c r="G18" i="4"/>
  <c r="W18" i="4"/>
  <c r="AP18" i="4"/>
  <c r="BB76" i="4"/>
  <c r="M32" i="42"/>
  <c r="AA32" i="42"/>
  <c r="AF76" i="4"/>
  <c r="U76" i="4"/>
  <c r="AC76" i="4"/>
  <c r="BU18" i="4"/>
  <c r="BX18" i="4"/>
  <c r="R18" i="4"/>
  <c r="AB28" i="4"/>
  <c r="E18" i="4"/>
  <c r="AO18" i="4"/>
  <c r="J47" i="42"/>
  <c r="L23" i="42"/>
  <c r="AG47" i="42"/>
  <c r="W47" i="42"/>
  <c r="P23" i="42"/>
  <c r="AM23" i="42"/>
  <c r="R47" i="42"/>
  <c r="AL47" i="42"/>
  <c r="E47" i="42"/>
  <c r="AA47" i="42"/>
  <c r="X47" i="42"/>
  <c r="AM47" i="42"/>
  <c r="U47" i="42"/>
  <c r="K111" i="5"/>
  <c r="R23" i="42"/>
  <c r="O59" i="42"/>
  <c r="J59" i="42"/>
  <c r="O23" i="42"/>
  <c r="N23" i="42"/>
  <c r="H35" i="42"/>
  <c r="D47" i="42"/>
  <c r="F23" i="42"/>
  <c r="AL23" i="42"/>
  <c r="M47" i="42"/>
  <c r="K47" i="42"/>
  <c r="S47" i="42"/>
  <c r="AK35" i="42"/>
  <c r="AA23" i="42"/>
  <c r="H47" i="42"/>
  <c r="Z47" i="42"/>
  <c r="AH47" i="42"/>
  <c r="V47" i="42"/>
  <c r="C23" i="42"/>
  <c r="AA71" i="42"/>
  <c r="AK47" i="42"/>
  <c r="G47" i="42"/>
  <c r="F47" i="42"/>
  <c r="D23" i="42"/>
  <c r="J23" i="42"/>
  <c r="C47" i="42"/>
  <c r="Y47" i="42"/>
  <c r="Q23" i="42"/>
  <c r="U111" i="5"/>
  <c r="U23" i="42"/>
  <c r="K59" i="42"/>
  <c r="N47" i="42"/>
  <c r="I47" i="42"/>
  <c r="AD83" i="42"/>
  <c r="Q47" i="42"/>
  <c r="Y80" i="42"/>
  <c r="AA44" i="42"/>
  <c r="AF68" i="42"/>
  <c r="V44" i="42"/>
  <c r="AE56" i="42"/>
  <c r="V56" i="42"/>
  <c r="AD68" i="42"/>
  <c r="U80" i="42"/>
  <c r="AC80" i="42"/>
  <c r="H118" i="5"/>
  <c r="E56" i="42"/>
  <c r="E32" i="42"/>
  <c r="E68" i="42"/>
  <c r="N80" i="42"/>
  <c r="P32" i="42"/>
  <c r="D56" i="42"/>
  <c r="Q56" i="42"/>
  <c r="AM80" i="42"/>
  <c r="W44" i="42"/>
  <c r="L56" i="42"/>
  <c r="AG56" i="42"/>
  <c r="AF80" i="42"/>
  <c r="T56" i="42"/>
  <c r="U68" i="42"/>
  <c r="AB68" i="42"/>
  <c r="I118" i="5"/>
  <c r="G80" i="42"/>
  <c r="P106" i="5"/>
  <c r="D32" i="42"/>
  <c r="P99" i="5"/>
  <c r="AJ80" i="42"/>
  <c r="W32" i="42"/>
  <c r="S80" i="42"/>
  <c r="AC32" i="42"/>
  <c r="M80" i="42"/>
  <c r="AJ68" i="42"/>
  <c r="Y44" i="42"/>
  <c r="Y68" i="42"/>
  <c r="G44" i="42"/>
  <c r="AL68" i="42"/>
  <c r="V80" i="42"/>
  <c r="F56" i="42"/>
  <c r="AF59" i="4"/>
  <c r="I80" i="42"/>
  <c r="AH80" i="42"/>
  <c r="M56" i="42"/>
  <c r="AD56" i="42"/>
  <c r="L80" i="42"/>
  <c r="AB80" i="42"/>
  <c r="E44" i="42"/>
  <c r="Q68" i="42"/>
  <c r="U87" i="5"/>
  <c r="AE80" i="42"/>
  <c r="AL80" i="42"/>
  <c r="BK84" i="4"/>
  <c r="R80" i="42"/>
  <c r="Q80" i="42"/>
  <c r="BJ84" i="4"/>
  <c r="AF32" i="42"/>
  <c r="H56" i="42"/>
  <c r="AG44" i="42"/>
  <c r="X56" i="42"/>
  <c r="AF44" i="42"/>
  <c r="S68" i="42"/>
  <c r="V32" i="42"/>
  <c r="AJ44" i="42"/>
  <c r="AK44" i="42"/>
  <c r="AB56" i="42"/>
  <c r="AG32" i="42"/>
  <c r="AK68" i="42"/>
  <c r="U44" i="42"/>
  <c r="K44" i="42"/>
  <c r="AH44" i="42"/>
  <c r="Z80" i="42"/>
  <c r="D68" i="42"/>
  <c r="S106" i="5"/>
  <c r="F111" i="5"/>
  <c r="O80" i="42"/>
  <c r="P68" i="42"/>
  <c r="BG84" i="4"/>
  <c r="BJ60" i="4"/>
  <c r="W56" i="42"/>
  <c r="X44" i="42"/>
  <c r="E80" i="42"/>
  <c r="O68" i="42"/>
  <c r="K56" i="42"/>
  <c r="Z56" i="42"/>
  <c r="M68" i="42"/>
  <c r="Z68" i="42"/>
  <c r="AJ56" i="42"/>
  <c r="Y32" i="42"/>
  <c r="AG80" i="42"/>
  <c r="T44" i="42"/>
  <c r="AD80" i="42"/>
  <c r="R68" i="42"/>
  <c r="AK80" i="42"/>
  <c r="H68" i="42"/>
  <c r="P44" i="42"/>
  <c r="L68" i="42"/>
  <c r="L32" i="42"/>
  <c r="X80" i="42"/>
  <c r="AD44" i="42"/>
  <c r="L44" i="42"/>
  <c r="AA56" i="42"/>
  <c r="AH56" i="42"/>
  <c r="T32" i="42"/>
  <c r="J68" i="42"/>
  <c r="V94" i="5"/>
  <c r="C44" i="42"/>
  <c r="C68" i="42"/>
  <c r="J80" i="42"/>
  <c r="P80" i="42"/>
  <c r="AE44" i="42"/>
  <c r="AK32" i="42"/>
  <c r="AF56" i="42"/>
  <c r="U56" i="42"/>
  <c r="M44" i="42"/>
  <c r="AE68" i="42"/>
  <c r="AA68" i="42"/>
  <c r="C80" i="42"/>
  <c r="N68" i="42"/>
  <c r="G94" i="5"/>
  <c r="BC84" i="4"/>
  <c r="BJ72" i="4"/>
  <c r="X68" i="42"/>
  <c r="AC68" i="42"/>
  <c r="K80" i="42"/>
  <c r="AD32" i="42"/>
  <c r="K68" i="42"/>
  <c r="Z44" i="42"/>
  <c r="K32" i="42"/>
  <c r="H32" i="42"/>
  <c r="G56" i="42"/>
  <c r="AE32" i="42"/>
  <c r="F68" i="42"/>
  <c r="D44" i="42"/>
  <c r="F44" i="42"/>
  <c r="J44" i="42"/>
  <c r="F80" i="42"/>
  <c r="BN81" i="4"/>
  <c r="S32" i="42"/>
  <c r="AH68" i="42"/>
  <c r="AJ32" i="42"/>
  <c r="AH32" i="42"/>
  <c r="V68" i="42"/>
  <c r="AC56" i="42"/>
  <c r="S44" i="42"/>
  <c r="T68" i="42"/>
  <c r="AM20" i="42"/>
  <c r="Y56" i="42"/>
  <c r="G32" i="42"/>
  <c r="I68" i="42"/>
  <c r="M111" i="5"/>
  <c r="H80" i="42"/>
  <c r="O32" i="42"/>
  <c r="I92" i="5"/>
  <c r="AD69" i="4"/>
  <c r="B41" i="8"/>
  <c r="AD41" i="8"/>
  <c r="S45" i="4"/>
  <c r="X21" i="4"/>
  <c r="AN45" i="4"/>
  <c r="P81" i="4"/>
  <c r="AF33" i="4"/>
  <c r="AQ69" i="4"/>
  <c r="H69" i="4"/>
  <c r="AK45" i="4"/>
  <c r="F21" i="4"/>
  <c r="F45" i="4"/>
  <c r="AI81" i="4"/>
  <c r="AV21" i="4"/>
  <c r="Y69" i="4"/>
  <c r="AA81" i="4"/>
  <c r="I81" i="4"/>
  <c r="F33" i="4"/>
  <c r="AB21" i="4"/>
  <c r="D69" i="4"/>
  <c r="P104" i="5"/>
  <c r="AO69" i="4"/>
  <c r="AP21" i="4"/>
  <c r="K45" i="4"/>
  <c r="AF81" i="4"/>
  <c r="AW33" i="4"/>
  <c r="M81" i="4"/>
  <c r="AB33" i="4"/>
  <c r="P69" i="4"/>
  <c r="I57" i="4"/>
  <c r="R69" i="4"/>
  <c r="AF45" i="4"/>
  <c r="AL33" i="4"/>
  <c r="AJ33" i="4"/>
  <c r="AS69" i="4"/>
  <c r="AN21" i="4"/>
  <c r="G45" i="4"/>
  <c r="M45" i="4"/>
  <c r="E45" i="4"/>
  <c r="T45" i="4"/>
  <c r="V116" i="5"/>
  <c r="AB45" i="4"/>
  <c r="AR81" i="4"/>
  <c r="N33" i="4"/>
  <c r="Z81" i="4"/>
  <c r="AQ33" i="4"/>
  <c r="F69" i="4"/>
  <c r="G21" i="4"/>
  <c r="W69" i="4"/>
  <c r="AC21" i="4"/>
  <c r="AV45" i="4"/>
  <c r="AE81" i="4"/>
  <c r="AV33" i="4"/>
  <c r="AU81" i="4"/>
  <c r="Y21" i="4"/>
  <c r="AX69" i="4"/>
  <c r="AE45" i="4"/>
  <c r="R45" i="4"/>
  <c r="U69" i="4"/>
  <c r="M33" i="4"/>
  <c r="C21" i="4"/>
  <c r="BG81" i="4"/>
  <c r="G92" i="5"/>
  <c r="AQ45" i="4"/>
  <c r="AO81" i="4"/>
  <c r="I33" i="4"/>
  <c r="X81" i="4"/>
  <c r="AI33" i="4"/>
  <c r="AJ69" i="4"/>
  <c r="P45" i="4"/>
  <c r="K21" i="4"/>
  <c r="AM45" i="4"/>
  <c r="AB81" i="4"/>
  <c r="AE33" i="4"/>
  <c r="AT81" i="4"/>
  <c r="E21" i="4"/>
  <c r="AP69" i="4"/>
  <c r="T21" i="4"/>
  <c r="I45" i="4"/>
  <c r="AP45" i="4"/>
  <c r="AY33" i="4"/>
  <c r="B28" i="9"/>
  <c r="C28" i="9" s="1"/>
  <c r="AD45" i="4"/>
  <c r="BB81" i="4"/>
  <c r="M104" i="5"/>
  <c r="AA33" i="4"/>
  <c r="AL81" i="4"/>
  <c r="E33" i="4"/>
  <c r="T69" i="4"/>
  <c r="U21" i="4"/>
  <c r="AC69" i="4"/>
  <c r="H45" i="4"/>
  <c r="AQ81" i="4"/>
  <c r="K33" i="4"/>
  <c r="AV81" i="4"/>
  <c r="Z33" i="4"/>
  <c r="E69" i="4"/>
  <c r="AL45" i="4"/>
  <c r="U45" i="4"/>
  <c r="AS81" i="4"/>
  <c r="J33" i="4"/>
  <c r="Q81" i="4"/>
  <c r="M69" i="4"/>
  <c r="B64" i="9"/>
  <c r="C41" i="5"/>
  <c r="BA81" i="4"/>
  <c r="BH69" i="4"/>
  <c r="BN33" i="4"/>
  <c r="I104" i="5"/>
  <c r="AC33" i="4"/>
  <c r="Y81" i="4"/>
  <c r="AH21" i="4"/>
  <c r="Q69" i="4"/>
  <c r="X69" i="4"/>
  <c r="AX33" i="4"/>
  <c r="Y33" i="4"/>
  <c r="AN81" i="4"/>
  <c r="AT33" i="4"/>
  <c r="H81" i="4"/>
  <c r="AK21" i="4"/>
  <c r="N69" i="4"/>
  <c r="AY45" i="4"/>
  <c r="AP81" i="4"/>
  <c r="AD33" i="4"/>
  <c r="AT69" i="4"/>
  <c r="N81" i="4"/>
  <c r="AJ81" i="4"/>
  <c r="J21" i="4"/>
  <c r="W21" i="4"/>
  <c r="AL69" i="4"/>
  <c r="AN33" i="4"/>
  <c r="BC69" i="4"/>
  <c r="T116" i="5"/>
  <c r="G81" i="4"/>
  <c r="V33" i="4"/>
  <c r="AF69" i="4"/>
  <c r="AV69" i="4"/>
  <c r="R21" i="4"/>
  <c r="AN57" i="4"/>
  <c r="D21" i="4"/>
  <c r="P33" i="4"/>
  <c r="AK81" i="4"/>
  <c r="AP33" i="4"/>
  <c r="S69" i="4"/>
  <c r="S21" i="4"/>
  <c r="I69" i="4"/>
  <c r="AU45" i="4"/>
  <c r="AM81" i="4"/>
  <c r="W33" i="4"/>
  <c r="AX45" i="4"/>
  <c r="AT45" i="4"/>
  <c r="AR45" i="4"/>
  <c r="C29" i="5"/>
  <c r="AR33" i="4"/>
  <c r="U81" i="4"/>
  <c r="BB69" i="4"/>
  <c r="P92" i="5"/>
  <c r="D81" i="4"/>
  <c r="AU21" i="4"/>
  <c r="AK69" i="4"/>
  <c r="Z69" i="4"/>
  <c r="B17" i="8"/>
  <c r="AC45" i="4"/>
  <c r="F81" i="4"/>
  <c r="H33" i="4"/>
  <c r="J81" i="4"/>
  <c r="AI69" i="4"/>
  <c r="AD57" i="4"/>
  <c r="I21" i="4"/>
  <c r="J45" i="4"/>
  <c r="W81" i="4"/>
  <c r="AI21" i="4"/>
  <c r="H21" i="4"/>
  <c r="N21" i="4"/>
  <c r="W45" i="4"/>
  <c r="AM21" i="4"/>
  <c r="AJ21" i="4"/>
  <c r="B40" i="9"/>
  <c r="AE21" i="4"/>
  <c r="AW69" i="4"/>
  <c r="BA69" i="4"/>
  <c r="AX81" i="4"/>
  <c r="AG21" i="4"/>
  <c r="K69" i="4"/>
  <c r="AL21" i="4"/>
  <c r="U33" i="4"/>
  <c r="AH45" i="4"/>
  <c r="C81" i="4"/>
  <c r="C33" i="4"/>
  <c r="AE69" i="4"/>
  <c r="AF21" i="4"/>
  <c r="AA69" i="4"/>
  <c r="AG45" i="4"/>
  <c r="AD21" i="4"/>
  <c r="X33" i="4"/>
  <c r="AG69" i="4"/>
  <c r="AA21" i="4"/>
  <c r="S33" i="4"/>
  <c r="G69" i="4"/>
  <c r="AR69" i="4"/>
  <c r="AO21" i="4"/>
  <c r="R116" i="5"/>
  <c r="O116" i="5"/>
  <c r="AH81" i="4"/>
  <c r="Z45" i="4"/>
  <c r="AM69" i="4"/>
  <c r="B29" i="8"/>
  <c r="J29" i="8" s="1"/>
  <c r="AO45" i="4"/>
  <c r="AT21" i="4"/>
  <c r="Y45" i="4"/>
  <c r="AW81" i="4"/>
  <c r="AY69" i="4"/>
  <c r="C69" i="4"/>
  <c r="V45" i="4"/>
  <c r="E81" i="4"/>
  <c r="AS33" i="4"/>
  <c r="AB69" i="4"/>
  <c r="AG81" i="4"/>
  <c r="AM33" i="4"/>
  <c r="C77" i="5"/>
  <c r="AH33" i="4"/>
  <c r="V69" i="4"/>
  <c r="R33" i="4"/>
  <c r="D45" i="4"/>
  <c r="AW45" i="4"/>
  <c r="T81" i="4"/>
  <c r="AK33" i="4"/>
  <c r="K81" i="4"/>
  <c r="D33" i="4"/>
  <c r="AU69" i="4"/>
  <c r="Q33" i="4"/>
  <c r="AS45" i="4"/>
  <c r="N45" i="4"/>
  <c r="AY81" i="4"/>
  <c r="AO33" i="4"/>
  <c r="AH69" i="4"/>
  <c r="C65" i="5"/>
  <c r="C17" i="5"/>
  <c r="AD81" i="4"/>
  <c r="R81" i="4"/>
  <c r="Q45" i="4"/>
  <c r="I46" i="29"/>
  <c r="O28" i="42"/>
  <c r="K28" i="42"/>
  <c r="Z28" i="42"/>
  <c r="AL28" i="42"/>
  <c r="G28" i="42"/>
  <c r="AD28" i="42"/>
  <c r="AB28" i="42"/>
  <c r="AE28" i="42"/>
  <c r="I28" i="42"/>
  <c r="S28" i="42"/>
  <c r="AA28" i="42"/>
  <c r="Y28" i="42"/>
  <c r="AH28" i="42"/>
  <c r="W28" i="42"/>
  <c r="F28" i="42"/>
  <c r="Q28" i="42"/>
  <c r="T28" i="42"/>
  <c r="AC28" i="42"/>
  <c r="J28" i="42"/>
  <c r="D28" i="42"/>
  <c r="X28" i="42"/>
  <c r="M28" i="42"/>
  <c r="L28" i="42"/>
  <c r="N28" i="42"/>
  <c r="AF28" i="42"/>
  <c r="C28" i="42"/>
  <c r="R40" i="42"/>
  <c r="C76" i="42"/>
  <c r="U103" i="5"/>
  <c r="E103" i="5"/>
  <c r="R103" i="5"/>
  <c r="I115" i="5"/>
  <c r="E115" i="5"/>
  <c r="O115" i="5"/>
  <c r="R115" i="5"/>
  <c r="U115" i="5"/>
  <c r="N115" i="5"/>
  <c r="B114" i="5"/>
  <c r="T115" i="5"/>
  <c r="H115" i="5"/>
  <c r="K115" i="5"/>
  <c r="S115" i="5"/>
  <c r="AR115" i="5"/>
  <c r="G115" i="5"/>
  <c r="V115" i="5"/>
  <c r="F115" i="5"/>
  <c r="E17" i="42"/>
  <c r="M16" i="42"/>
  <c r="AA16" i="42"/>
  <c r="Y16" i="42"/>
  <c r="U16" i="42"/>
  <c r="V16" i="42"/>
  <c r="AF16" i="42"/>
  <c r="AE16" i="42"/>
  <c r="AD16" i="42"/>
  <c r="Z16" i="42"/>
  <c r="K16" i="42"/>
  <c r="C16" i="42"/>
  <c r="E16" i="42"/>
  <c r="I16" i="42"/>
  <c r="G16" i="42"/>
  <c r="X16" i="42"/>
  <c r="AG16" i="42"/>
  <c r="D16" i="42"/>
  <c r="AK16" i="42"/>
  <c r="AK40" i="42"/>
  <c r="AD40" i="42"/>
  <c r="G40" i="42"/>
  <c r="P115" i="5"/>
  <c r="V92" i="5"/>
  <c r="R92" i="5"/>
  <c r="S92" i="5"/>
  <c r="N92" i="5"/>
  <c r="E92" i="5"/>
  <c r="AR92" i="5"/>
  <c r="H92" i="5"/>
  <c r="K92" i="5"/>
  <c r="F92" i="5"/>
  <c r="M92" i="5"/>
  <c r="B91" i="5"/>
  <c r="J92" i="5"/>
  <c r="O92" i="5"/>
  <c r="T92" i="5"/>
  <c r="U92" i="5"/>
  <c r="Q92" i="5"/>
  <c r="R104" i="5"/>
  <c r="H104" i="5"/>
  <c r="K104" i="5"/>
  <c r="S104" i="5"/>
  <c r="N104" i="5"/>
  <c r="E104" i="5"/>
  <c r="L104" i="5"/>
  <c r="T104" i="5"/>
  <c r="F104" i="5"/>
  <c r="O104" i="5"/>
  <c r="J104" i="5"/>
  <c r="V104" i="5"/>
  <c r="G104" i="5"/>
  <c r="B103" i="5"/>
  <c r="Q104" i="5"/>
  <c r="P116" i="5"/>
  <c r="J116" i="5"/>
  <c r="Q116" i="5"/>
  <c r="N116" i="5"/>
  <c r="L116" i="5"/>
  <c r="S116" i="5"/>
  <c r="I116" i="5"/>
  <c r="AR116" i="5"/>
  <c r="H116" i="5"/>
  <c r="F116" i="5"/>
  <c r="B115" i="5"/>
  <c r="M116" i="5"/>
  <c r="U116" i="5"/>
  <c r="E116" i="5"/>
  <c r="K116" i="5"/>
  <c r="K40" i="42"/>
  <c r="AM40" i="42"/>
  <c r="C40" i="42"/>
  <c r="Y40" i="42"/>
  <c r="Q40" i="42"/>
  <c r="F40" i="42"/>
  <c r="AL40" i="42"/>
  <c r="V40" i="42"/>
  <c r="AG40" i="42"/>
  <c r="X40" i="42"/>
  <c r="AH40" i="42"/>
  <c r="AB40" i="42"/>
  <c r="U40" i="42"/>
  <c r="AF40" i="42"/>
  <c r="I40" i="42"/>
  <c r="N40" i="42"/>
  <c r="AE40" i="42"/>
  <c r="L40" i="42"/>
  <c r="S40" i="42"/>
  <c r="J40" i="42"/>
  <c r="AA40" i="42"/>
  <c r="D40" i="42"/>
  <c r="M40" i="42"/>
  <c r="H40" i="42"/>
  <c r="AC40" i="42"/>
  <c r="AL76" i="42"/>
  <c r="E76" i="42"/>
  <c r="AA76" i="42"/>
  <c r="W76" i="42"/>
  <c r="Q76" i="42"/>
  <c r="Z76" i="42"/>
  <c r="P76" i="42"/>
  <c r="L76" i="42"/>
  <c r="AD76" i="42"/>
  <c r="AJ76" i="42"/>
  <c r="G76" i="42"/>
  <c r="AH76" i="42"/>
  <c r="AF76" i="42"/>
  <c r="AC76" i="42"/>
  <c r="AM76" i="42"/>
  <c r="S76" i="42"/>
  <c r="AB76" i="42"/>
  <c r="U76" i="42"/>
  <c r="V76" i="42"/>
  <c r="J76" i="42"/>
  <c r="H76" i="42"/>
  <c r="K76" i="42"/>
  <c r="AK76" i="42"/>
  <c r="N76" i="42"/>
  <c r="T76" i="42"/>
  <c r="X76" i="42"/>
  <c r="M76" i="42"/>
  <c r="E40" i="42"/>
  <c r="AK28" i="42"/>
  <c r="T40" i="42"/>
  <c r="R28" i="42"/>
  <c r="F64" i="42"/>
  <c r="M115" i="5"/>
  <c r="Y76" i="42"/>
  <c r="L16" i="42"/>
  <c r="AM28" i="42"/>
  <c r="E28" i="42"/>
  <c r="S16" i="42"/>
  <c r="P28" i="42"/>
  <c r="AD52" i="42"/>
  <c r="X52" i="42"/>
  <c r="AF52" i="42"/>
  <c r="W52" i="42"/>
  <c r="C52" i="42"/>
  <c r="C65" i="42"/>
  <c r="AL65" i="42"/>
  <c r="AA65" i="42"/>
  <c r="AJ40" i="42"/>
  <c r="Q103" i="5"/>
  <c r="H28" i="42"/>
  <c r="D64" i="42"/>
  <c r="AC64" i="42"/>
  <c r="H64" i="42"/>
  <c r="AJ64" i="42"/>
  <c r="R64" i="42"/>
  <c r="AA64" i="42"/>
  <c r="X64" i="42"/>
  <c r="L64" i="42"/>
  <c r="AB64" i="42"/>
  <c r="AK64" i="42"/>
  <c r="AF64" i="42"/>
  <c r="C64" i="42"/>
  <c r="J64" i="42"/>
  <c r="T64" i="42"/>
  <c r="AE64" i="42"/>
  <c r="AD64" i="42"/>
  <c r="Q64" i="42"/>
  <c r="Y64" i="42"/>
  <c r="S64" i="42"/>
  <c r="K64" i="42"/>
  <c r="Z64" i="42"/>
  <c r="W64" i="42"/>
  <c r="G64" i="42"/>
  <c r="I64" i="42"/>
  <c r="AH64" i="42"/>
  <c r="N64" i="42"/>
  <c r="U64" i="42"/>
  <c r="AM64" i="42"/>
  <c r="AH16" i="42"/>
  <c r="R76" i="42"/>
  <c r="P64" i="42"/>
  <c r="AJ28" i="42"/>
  <c r="E53" i="42"/>
  <c r="Q53" i="42"/>
  <c r="Z53" i="42"/>
  <c r="D53" i="42"/>
  <c r="AE76" i="42"/>
  <c r="V28" i="42"/>
  <c r="AL64" i="42"/>
  <c r="S77" i="42"/>
  <c r="AG77" i="42"/>
  <c r="E77" i="42"/>
  <c r="O77" i="42"/>
  <c r="AL77" i="42"/>
  <c r="AB16" i="42"/>
  <c r="Q52" i="42"/>
  <c r="O64" i="42"/>
  <c r="U28" i="42"/>
  <c r="I76" i="42"/>
  <c r="T16" i="42"/>
  <c r="W40" i="42"/>
  <c r="M64" i="42"/>
  <c r="AE41" i="42"/>
  <c r="J41" i="42"/>
  <c r="AG28" i="42"/>
  <c r="H16" i="42"/>
  <c r="Z40" i="42"/>
  <c r="Q115" i="5"/>
  <c r="O76" i="42"/>
  <c r="BM59" i="4"/>
  <c r="AN22" i="4"/>
  <c r="X22" i="4"/>
  <c r="AE34" i="4"/>
  <c r="AQ34" i="4"/>
  <c r="Z34" i="4"/>
  <c r="AX58" i="4"/>
  <c r="AY58" i="4"/>
  <c r="AD58" i="4"/>
  <c r="P58" i="4"/>
  <c r="J82" i="4"/>
  <c r="H82" i="4"/>
  <c r="AW82" i="4"/>
  <c r="AL82" i="4"/>
  <c r="S47" i="4"/>
  <c r="C54" i="5"/>
  <c r="AA82" i="4"/>
  <c r="BN58" i="4"/>
  <c r="S22" i="4"/>
  <c r="Z22" i="4"/>
  <c r="I34" i="4"/>
  <c r="AO34" i="4"/>
  <c r="AL34" i="4"/>
  <c r="K58" i="4"/>
  <c r="AV58" i="4"/>
  <c r="AC58" i="4"/>
  <c r="AI58" i="4"/>
  <c r="N82" i="4"/>
  <c r="K82" i="4"/>
  <c r="C82" i="4"/>
  <c r="AO82" i="4"/>
  <c r="AI47" i="4"/>
  <c r="BN82" i="4"/>
  <c r="BM58" i="4"/>
  <c r="J22" i="4"/>
  <c r="AB34" i="4"/>
  <c r="Y34" i="4"/>
  <c r="C30" i="5"/>
  <c r="AG58" i="4"/>
  <c r="T58" i="4"/>
  <c r="V58" i="4"/>
  <c r="W58" i="4"/>
  <c r="Q82" i="4"/>
  <c r="S82" i="4"/>
  <c r="F82" i="4"/>
  <c r="AR82" i="4"/>
  <c r="AC47" i="4"/>
  <c r="V23" i="4"/>
  <c r="S58" i="4"/>
  <c r="AT34" i="4"/>
  <c r="BG82" i="4"/>
  <c r="BF58" i="4"/>
  <c r="AA22" i="4"/>
  <c r="N22" i="4"/>
  <c r="AF34" i="4"/>
  <c r="Q34" i="4"/>
  <c r="AP34" i="4"/>
  <c r="X58" i="4"/>
  <c r="Y58" i="4"/>
  <c r="Z58" i="4"/>
  <c r="AL58" i="4"/>
  <c r="U82" i="4"/>
  <c r="V82" i="4"/>
  <c r="I82" i="4"/>
  <c r="C78" i="5"/>
  <c r="AW47" i="4"/>
  <c r="X82" i="4"/>
  <c r="AD82" i="4"/>
  <c r="BB82" i="4"/>
  <c r="BA58" i="4"/>
  <c r="I22" i="4"/>
  <c r="N34" i="4"/>
  <c r="J34" i="4"/>
  <c r="AJ34" i="4"/>
  <c r="AA58" i="4"/>
  <c r="D58" i="4"/>
  <c r="AP58" i="4"/>
  <c r="R58" i="4"/>
  <c r="R82" i="4"/>
  <c r="Y82" i="4"/>
  <c r="M82" i="4"/>
  <c r="AU82" i="4"/>
  <c r="AR59" i="4"/>
  <c r="AU23" i="4"/>
  <c r="BA82" i="4"/>
  <c r="G34" i="4"/>
  <c r="D59" i="4"/>
  <c r="B18" i="8"/>
  <c r="AV34" i="4"/>
  <c r="W34" i="4"/>
  <c r="T34" i="4"/>
  <c r="AW58" i="4"/>
  <c r="AH58" i="4"/>
  <c r="AJ58" i="4"/>
  <c r="W70" i="4"/>
  <c r="AM82" i="4"/>
  <c r="AE82" i="4"/>
  <c r="T82" i="4"/>
  <c r="D82" i="4"/>
  <c r="B29" i="9"/>
  <c r="C29" i="9" s="1"/>
  <c r="N58" i="4"/>
  <c r="AO22" i="4"/>
  <c r="P34" i="4"/>
  <c r="AK34" i="4"/>
  <c r="AN58" i="4"/>
  <c r="AO58" i="4"/>
  <c r="AQ58" i="4"/>
  <c r="P70" i="4"/>
  <c r="AP82" i="4"/>
  <c r="AH82" i="4"/>
  <c r="AI82" i="4"/>
  <c r="G82" i="4"/>
  <c r="G71" i="4"/>
  <c r="D34" i="4"/>
  <c r="AC34" i="4"/>
  <c r="G22" i="4"/>
  <c r="K22" i="4"/>
  <c r="AR34" i="4"/>
  <c r="AS34" i="4"/>
  <c r="H34" i="4"/>
  <c r="AM58" i="4"/>
  <c r="Q58" i="4"/>
  <c r="E58" i="4"/>
  <c r="AN70" i="4"/>
  <c r="AS82" i="4"/>
  <c r="AK82" i="4"/>
  <c r="Z82" i="4"/>
  <c r="R47" i="4"/>
  <c r="AN23" i="4"/>
  <c r="H58" i="4"/>
  <c r="AK22" i="4"/>
  <c r="X34" i="4"/>
  <c r="K34" i="4"/>
  <c r="F34" i="4"/>
  <c r="M58" i="4"/>
  <c r="AB58" i="4"/>
  <c r="AF58" i="4"/>
  <c r="F70" i="4"/>
  <c r="AV82" i="4"/>
  <c r="AN82" i="4"/>
  <c r="AC82" i="4"/>
  <c r="K47" i="4"/>
  <c r="AF23" i="4"/>
  <c r="B53" i="9"/>
  <c r="F53" i="9"/>
  <c r="BC82" i="4"/>
  <c r="BC81" i="4"/>
  <c r="BD69" i="4"/>
  <c r="BB58" i="4"/>
  <c r="BM82" i="4"/>
  <c r="BM81" i="4"/>
  <c r="BN69" i="4"/>
  <c r="BK58" i="4"/>
  <c r="BC33" i="4"/>
  <c r="BN87" i="4"/>
  <c r="BK82" i="4"/>
  <c r="BK81" i="4"/>
  <c r="BM69" i="4"/>
  <c r="BJ58" i="4"/>
  <c r="BB87" i="4"/>
  <c r="BJ82" i="4"/>
  <c r="BJ81" i="4"/>
  <c r="BK69" i="4"/>
  <c r="BH58" i="4"/>
  <c r="BE22" i="4"/>
  <c r="BH82" i="4"/>
  <c r="BH81" i="4"/>
  <c r="BJ69" i="4"/>
  <c r="BG58" i="4"/>
  <c r="U105" i="5"/>
  <c r="BF82" i="4"/>
  <c r="BF81" i="4"/>
  <c r="BG69" i="4"/>
  <c r="BE58" i="4"/>
  <c r="BH45" i="4"/>
  <c r="BE82" i="4"/>
  <c r="BE81" i="4"/>
  <c r="BF69" i="4"/>
  <c r="BD58" i="4"/>
  <c r="BG45" i="4"/>
  <c r="AL54" i="42"/>
  <c r="AE54" i="42"/>
  <c r="N54" i="42"/>
  <c r="AG54" i="42"/>
  <c r="AC54" i="42"/>
  <c r="AH54" i="42"/>
  <c r="Y54" i="42"/>
  <c r="X54" i="42"/>
  <c r="U54" i="42"/>
  <c r="L54" i="42"/>
  <c r="G54" i="42"/>
  <c r="AB54" i="42"/>
  <c r="R54" i="42"/>
  <c r="I54" i="42"/>
  <c r="C54" i="42"/>
  <c r="AM54" i="42"/>
  <c r="AA54" i="42"/>
  <c r="AJ54" i="42"/>
  <c r="AK54" i="42"/>
  <c r="V54" i="42"/>
  <c r="H54" i="42"/>
  <c r="AD54" i="42"/>
  <c r="Z54" i="42"/>
  <c r="S54" i="42"/>
  <c r="W54" i="42"/>
  <c r="AF54" i="42"/>
  <c r="F54" i="42"/>
  <c r="K54" i="42"/>
  <c r="M54" i="42"/>
  <c r="J54" i="42"/>
  <c r="AG18" i="42"/>
  <c r="D54" i="42"/>
  <c r="AM42" i="42"/>
  <c r="B93" i="5"/>
  <c r="R94" i="5"/>
  <c r="J94" i="5"/>
  <c r="O94" i="5"/>
  <c r="AR94" i="5"/>
  <c r="Q94" i="5"/>
  <c r="U94" i="5"/>
  <c r="N94" i="5"/>
  <c r="E94" i="5"/>
  <c r="I94" i="5"/>
  <c r="M94" i="5"/>
  <c r="H94" i="5"/>
  <c r="L94" i="5"/>
  <c r="T94" i="5"/>
  <c r="K94" i="5"/>
  <c r="S94" i="5"/>
  <c r="F94" i="5"/>
  <c r="H106" i="5"/>
  <c r="U106" i="5"/>
  <c r="AR106" i="5"/>
  <c r="J106" i="5"/>
  <c r="E106" i="5"/>
  <c r="M106" i="5"/>
  <c r="V106" i="5"/>
  <c r="K106" i="5"/>
  <c r="L106" i="5"/>
  <c r="T106" i="5"/>
  <c r="F106" i="5"/>
  <c r="R106" i="5"/>
  <c r="I106" i="5"/>
  <c r="G106" i="5"/>
  <c r="N106" i="5"/>
  <c r="B105" i="5"/>
  <c r="O106" i="5"/>
  <c r="O118" i="5"/>
  <c r="F118" i="5"/>
  <c r="P118" i="5"/>
  <c r="L118" i="5"/>
  <c r="S118" i="5"/>
  <c r="Q118" i="5"/>
  <c r="AR118" i="5"/>
  <c r="K118" i="5"/>
  <c r="N118" i="5"/>
  <c r="E118" i="5"/>
  <c r="R118" i="5"/>
  <c r="G118" i="5"/>
  <c r="V118" i="5"/>
  <c r="J118" i="5"/>
  <c r="U118" i="5"/>
  <c r="T118" i="5"/>
  <c r="B117" i="5"/>
  <c r="O54" i="42"/>
  <c r="V66" i="42"/>
  <c r="P54" i="42"/>
  <c r="E66" i="42"/>
  <c r="X66" i="42"/>
  <c r="AA66" i="42"/>
  <c r="O66" i="42"/>
  <c r="N66" i="42"/>
  <c r="S66" i="42"/>
  <c r="M66" i="42"/>
  <c r="H66" i="42"/>
  <c r="I66" i="42"/>
  <c r="F66" i="42"/>
  <c r="D66" i="42"/>
  <c r="AG66" i="42"/>
  <c r="T66" i="42"/>
  <c r="W66" i="42"/>
  <c r="J66" i="42"/>
  <c r="Z66" i="42"/>
  <c r="Q66" i="42"/>
  <c r="AJ66" i="42"/>
  <c r="G66" i="42"/>
  <c r="AC66" i="42"/>
  <c r="AK66" i="42"/>
  <c r="AB66" i="42"/>
  <c r="R66" i="42"/>
  <c r="AM66" i="42"/>
  <c r="AD66" i="42"/>
  <c r="L66" i="42"/>
  <c r="C66" i="42"/>
  <c r="Y66" i="42"/>
  <c r="K66" i="42"/>
  <c r="C18" i="42"/>
  <c r="AE18" i="42"/>
  <c r="Q54" i="42"/>
  <c r="AA30" i="42"/>
  <c r="C30" i="42"/>
  <c r="L30" i="42"/>
  <c r="AE30" i="42"/>
  <c r="O30" i="42"/>
  <c r="AL30" i="42"/>
  <c r="S30" i="42"/>
  <c r="AH30" i="42"/>
  <c r="AF30" i="42"/>
  <c r="F30" i="42"/>
  <c r="R30" i="42"/>
  <c r="D30" i="42"/>
  <c r="AC30" i="42"/>
  <c r="AB30" i="42"/>
  <c r="Z30" i="42"/>
  <c r="X30" i="42"/>
  <c r="K30" i="42"/>
  <c r="W30" i="42"/>
  <c r="T30" i="42"/>
  <c r="N30" i="42"/>
  <c r="AG30" i="42"/>
  <c r="G30" i="42"/>
  <c r="J30" i="42"/>
  <c r="P30" i="42"/>
  <c r="I30" i="42"/>
  <c r="M30" i="42"/>
  <c r="U30" i="42"/>
  <c r="AD30" i="42"/>
  <c r="E30" i="42"/>
  <c r="H30" i="42"/>
  <c r="Y30" i="42"/>
  <c r="AE66" i="42"/>
  <c r="E54" i="42"/>
  <c r="AM30" i="42"/>
  <c r="T42" i="42"/>
  <c r="AJ30" i="42"/>
  <c r="Y42" i="42"/>
  <c r="AL42" i="42"/>
  <c r="AD42" i="42"/>
  <c r="AK42" i="42"/>
  <c r="J42" i="42"/>
  <c r="O42" i="42"/>
  <c r="N42" i="42"/>
  <c r="S42" i="42"/>
  <c r="AC42" i="42"/>
  <c r="E42" i="42"/>
  <c r="W42" i="42"/>
  <c r="AE42" i="42"/>
  <c r="V42" i="42"/>
  <c r="I42" i="42"/>
  <c r="L42" i="42"/>
  <c r="H42" i="42"/>
  <c r="U42" i="42"/>
  <c r="C42" i="42"/>
  <c r="X42" i="42"/>
  <c r="K42" i="42"/>
  <c r="AA42" i="42"/>
  <c r="D42" i="42"/>
  <c r="AB42" i="42"/>
  <c r="F42" i="42"/>
  <c r="R42" i="42"/>
  <c r="AG42" i="42"/>
  <c r="AF42" i="42"/>
  <c r="AH42" i="42"/>
  <c r="Q30" i="42"/>
  <c r="Q42" i="42"/>
  <c r="K78" i="42"/>
  <c r="Y78" i="42"/>
  <c r="AJ42" i="42"/>
  <c r="AM78" i="42"/>
  <c r="V30" i="42"/>
  <c r="AF66" i="42"/>
  <c r="P42" i="42"/>
  <c r="AH66" i="42"/>
  <c r="AK30" i="42"/>
  <c r="AA18" i="42"/>
  <c r="Y18" i="42"/>
  <c r="U18" i="42"/>
  <c r="AF18" i="42"/>
  <c r="Z18" i="42"/>
  <c r="H18" i="42"/>
  <c r="L18" i="42"/>
  <c r="I18" i="42"/>
  <c r="AB18" i="42"/>
  <c r="T18" i="42"/>
  <c r="K18" i="42"/>
  <c r="V18" i="42"/>
  <c r="AK18" i="42"/>
  <c r="D18" i="42"/>
  <c r="G18" i="42"/>
  <c r="AD18" i="42"/>
  <c r="X18" i="42"/>
  <c r="E18" i="42"/>
  <c r="M18" i="42"/>
  <c r="S18" i="42"/>
  <c r="AH18" i="42"/>
  <c r="Z42" i="42"/>
  <c r="G42" i="42"/>
  <c r="AK59" i="4"/>
  <c r="Y59" i="4"/>
  <c r="AB59" i="4"/>
  <c r="G23" i="4"/>
  <c r="P35" i="4"/>
  <c r="Q47" i="4"/>
  <c r="E47" i="4"/>
  <c r="Q59" i="4"/>
  <c r="AA59" i="4"/>
  <c r="R23" i="4"/>
  <c r="X47" i="4"/>
  <c r="B19" i="8"/>
  <c r="AT47" i="4"/>
  <c r="I35" i="4"/>
  <c r="BK59" i="4"/>
  <c r="BN45" i="4"/>
  <c r="AF35" i="4"/>
  <c r="AP23" i="4"/>
  <c r="AJ59" i="4"/>
  <c r="K59" i="4"/>
  <c r="AA23" i="4"/>
  <c r="J23" i="4"/>
  <c r="J47" i="4"/>
  <c r="AX47" i="4"/>
  <c r="E71" i="4"/>
  <c r="AU59" i="4"/>
  <c r="P47" i="4"/>
  <c r="C23" i="4"/>
  <c r="AQ59" i="4"/>
  <c r="BJ59" i="4"/>
  <c r="T47" i="4"/>
  <c r="F47" i="4"/>
  <c r="F59" i="4"/>
  <c r="P23" i="4"/>
  <c r="B55" i="8"/>
  <c r="AO47" i="4"/>
  <c r="B66" i="9"/>
  <c r="AU47" i="4"/>
  <c r="AO59" i="4"/>
  <c r="H23" i="4"/>
  <c r="H47" i="4"/>
  <c r="Z23" i="4"/>
  <c r="AH59" i="4"/>
  <c r="AR47" i="4"/>
  <c r="BH59" i="4"/>
  <c r="AX83" i="4"/>
  <c r="H59" i="4"/>
  <c r="AK47" i="4"/>
  <c r="U47" i="4"/>
  <c r="AQ47" i="4"/>
  <c r="AI59" i="4"/>
  <c r="AB23" i="4"/>
  <c r="C35" i="4"/>
  <c r="AE23" i="4"/>
  <c r="AM35" i="4"/>
  <c r="AM47" i="4"/>
  <c r="P59" i="4"/>
  <c r="E23" i="4"/>
  <c r="AS59" i="4"/>
  <c r="Z35" i="4"/>
  <c r="U35" i="4"/>
  <c r="BG59" i="4"/>
  <c r="BE45" i="4"/>
  <c r="BB23" i="4"/>
  <c r="S23" i="4"/>
  <c r="G59" i="4"/>
  <c r="AD47" i="4"/>
  <c r="N47" i="4"/>
  <c r="AY47" i="4"/>
  <c r="AO23" i="4"/>
  <c r="N23" i="4"/>
  <c r="AV23" i="4"/>
  <c r="AH23" i="4"/>
  <c r="AH47" i="4"/>
  <c r="F23" i="4"/>
  <c r="AI23" i="4"/>
  <c r="AJ23" i="4"/>
  <c r="AL59" i="4"/>
  <c r="AN47" i="4"/>
  <c r="V59" i="4"/>
  <c r="AE59" i="4"/>
  <c r="AF47" i="4"/>
  <c r="BJ83" i="4"/>
  <c r="BF59" i="4"/>
  <c r="BN47" i="4"/>
  <c r="BD45" i="4"/>
  <c r="AK83" i="4"/>
  <c r="AX59" i="4"/>
  <c r="AB47" i="4"/>
  <c r="Y47" i="4"/>
  <c r="C43" i="5"/>
  <c r="AP47" i="4"/>
  <c r="N71" i="4"/>
  <c r="AV59" i="4"/>
  <c r="AT23" i="4"/>
  <c r="B43" i="8"/>
  <c r="Z47" i="4"/>
  <c r="T23" i="4"/>
  <c r="AT59" i="4"/>
  <c r="U59" i="4"/>
  <c r="Z59" i="4"/>
  <c r="S59" i="4"/>
  <c r="BH83" i="4"/>
  <c r="BE59" i="4"/>
  <c r="BM47" i="4"/>
  <c r="J83" i="4"/>
  <c r="AJ71" i="4"/>
  <c r="W23" i="4"/>
  <c r="AP35" i="4"/>
  <c r="R59" i="4"/>
  <c r="B54" i="9"/>
  <c r="M47" i="4"/>
  <c r="F71" i="4"/>
  <c r="AP59" i="4"/>
  <c r="P83" i="4"/>
  <c r="AK23" i="4"/>
  <c r="AA35" i="4"/>
  <c r="I23" i="4"/>
  <c r="M23" i="4"/>
  <c r="I59" i="4"/>
  <c r="I47" i="4"/>
  <c r="V47" i="4"/>
  <c r="AR35" i="4"/>
  <c r="R71" i="4"/>
  <c r="BG83" i="4"/>
  <c r="BF71" i="4"/>
  <c r="BD59" i="4"/>
  <c r="BJ47" i="4"/>
  <c r="Z83" i="4"/>
  <c r="N83" i="4"/>
  <c r="AB71" i="4"/>
  <c r="B42" i="9"/>
  <c r="H35" i="4"/>
  <c r="AU35" i="4"/>
  <c r="G47" i="4"/>
  <c r="AC35" i="4"/>
  <c r="AG59" i="4"/>
  <c r="AG71" i="4"/>
  <c r="AY59" i="4"/>
  <c r="K23" i="4"/>
  <c r="S35" i="4"/>
  <c r="N59" i="4"/>
  <c r="AC71" i="4"/>
  <c r="C59" i="4"/>
  <c r="AL47" i="4"/>
  <c r="BF83" i="4"/>
  <c r="BE71" i="4"/>
  <c r="BC59" i="4"/>
  <c r="BG47" i="4"/>
  <c r="AC83" i="4"/>
  <c r="Q83" i="4"/>
  <c r="E83" i="4"/>
  <c r="AT83" i="4"/>
  <c r="T71" i="4"/>
  <c r="M59" i="4"/>
  <c r="AN35" i="4"/>
  <c r="AQ35" i="4"/>
  <c r="AM23" i="4"/>
  <c r="AE35" i="4"/>
  <c r="AE47" i="4"/>
  <c r="AX71" i="4"/>
  <c r="AD59" i="4"/>
  <c r="U71" i="4"/>
  <c r="U23" i="4"/>
  <c r="AG23" i="4"/>
  <c r="J35" i="4"/>
  <c r="AP71" i="4"/>
  <c r="AC59" i="4"/>
  <c r="Y71" i="4"/>
  <c r="AG47" i="4"/>
  <c r="BE83" i="4"/>
  <c r="BD71" i="4"/>
  <c r="BB59" i="4"/>
  <c r="BF47" i="4"/>
  <c r="AF83" i="4"/>
  <c r="U83" i="4"/>
  <c r="H83" i="4"/>
  <c r="R83" i="4"/>
  <c r="C47" i="4"/>
  <c r="D23" i="4"/>
  <c r="E59" i="4"/>
  <c r="I83" i="4"/>
  <c r="AD23" i="4"/>
  <c r="X35" i="4"/>
  <c r="AJ47" i="4"/>
  <c r="C31" i="5"/>
  <c r="AQ71" i="4"/>
  <c r="X59" i="4"/>
  <c r="AE71" i="4"/>
  <c r="AM59" i="4"/>
  <c r="X23" i="4"/>
  <c r="E35" i="4"/>
  <c r="AW71" i="4"/>
  <c r="W59" i="4"/>
  <c r="W47" i="4"/>
  <c r="AC23" i="4"/>
  <c r="AS47" i="4"/>
  <c r="BD83" i="4"/>
  <c r="BC71" i="4"/>
  <c r="BA59" i="4"/>
  <c r="BB47" i="4"/>
  <c r="AI83" i="4"/>
  <c r="X83" i="4"/>
  <c r="K83" i="4"/>
  <c r="AV47" i="4"/>
  <c r="W35" i="4"/>
  <c r="AW59" i="4"/>
  <c r="V71" i="4"/>
  <c r="AN59" i="4"/>
  <c r="T83" i="4"/>
  <c r="AJ35" i="4"/>
  <c r="AA47" i="4"/>
  <c r="C55" i="5"/>
  <c r="AL71" i="4"/>
  <c r="T59" i="4"/>
  <c r="Z71" i="4"/>
  <c r="J59" i="4"/>
  <c r="M83" i="4"/>
  <c r="AL23" i="4"/>
  <c r="AO71" i="4"/>
  <c r="C19" i="5"/>
  <c r="D47" i="4"/>
  <c r="AL35" i="4"/>
  <c r="AW83" i="4"/>
  <c r="BK87" i="4"/>
  <c r="BJ87" i="4"/>
  <c r="BH87" i="4"/>
  <c r="BG87" i="4"/>
  <c r="BK75" i="4"/>
  <c r="BF87" i="4"/>
  <c r="BC75" i="4"/>
  <c r="BE87" i="4"/>
  <c r="BB75" i="4"/>
  <c r="BJ63" i="4"/>
  <c r="BG39" i="4"/>
  <c r="BD87" i="4"/>
  <c r="BD63" i="4"/>
  <c r="BB39" i="4"/>
  <c r="BC87" i="4"/>
  <c r="BA87" i="4"/>
  <c r="BB84" i="4"/>
  <c r="BH60" i="4"/>
  <c r="BN48" i="4"/>
  <c r="BM38" i="4"/>
  <c r="BJ26" i="4"/>
  <c r="BA84" i="4"/>
  <c r="BD60" i="4"/>
  <c r="BM48" i="4"/>
  <c r="BG38" i="4"/>
  <c r="BH26" i="4"/>
  <c r="BN84" i="4"/>
  <c r="BC60" i="4"/>
  <c r="BG48" i="4"/>
  <c r="BF38" i="4"/>
  <c r="BG26" i="4"/>
  <c r="BM84" i="4"/>
  <c r="BB60" i="4"/>
  <c r="O20" i="42"/>
  <c r="BK72" i="4"/>
  <c r="BH84" i="4"/>
  <c r="BH72" i="4"/>
  <c r="AM68" i="42"/>
  <c r="BG72" i="4"/>
  <c r="BC72" i="4"/>
  <c r="BH63" i="4"/>
  <c r="BF39" i="4"/>
  <c r="V98" i="5"/>
  <c r="AJ21" i="42"/>
  <c r="AJ33" i="42"/>
  <c r="U33" i="42"/>
  <c r="I81" i="42"/>
  <c r="AB57" i="42"/>
  <c r="AC20" i="4"/>
  <c r="K44" i="4"/>
  <c r="AF44" i="4"/>
  <c r="AG44" i="4"/>
  <c r="AH44" i="4"/>
  <c r="D56" i="4"/>
  <c r="P56" i="4"/>
  <c r="AF56" i="4"/>
  <c r="W57" i="42"/>
  <c r="K21" i="42"/>
  <c r="AF21" i="42"/>
  <c r="V81" i="42"/>
  <c r="T81" i="42"/>
  <c r="M33" i="42"/>
  <c r="M81" i="42"/>
  <c r="E21" i="42"/>
  <c r="O81" i="42"/>
  <c r="I57" i="42"/>
  <c r="R57" i="42"/>
  <c r="AS44" i="4"/>
  <c r="AQ44" i="4"/>
  <c r="Z44" i="4"/>
  <c r="H80" i="4"/>
  <c r="AL56" i="4"/>
  <c r="H121" i="5"/>
  <c r="R98" i="5"/>
  <c r="H86" i="5"/>
  <c r="AR98" i="5"/>
  <c r="AH21" i="42"/>
  <c r="L57" i="42"/>
  <c r="H33" i="42"/>
  <c r="V33" i="42"/>
  <c r="H81" i="42"/>
  <c r="E57" i="42"/>
  <c r="T20" i="4"/>
  <c r="S44" i="4"/>
  <c r="V44" i="4"/>
  <c r="AB44" i="4"/>
  <c r="P44" i="4"/>
  <c r="U56" i="4"/>
  <c r="AV56" i="4"/>
  <c r="AK56" i="4"/>
  <c r="AD81" i="42"/>
  <c r="X81" i="42"/>
  <c r="AM21" i="42"/>
  <c r="AO56" i="4"/>
  <c r="Q56" i="4"/>
  <c r="W68" i="4"/>
  <c r="F57" i="42"/>
  <c r="BA75" i="4"/>
  <c r="BG63" i="4"/>
  <c r="BE39" i="4"/>
  <c r="X162" i="11"/>
  <c r="V150" i="11"/>
  <c r="S138" i="11"/>
  <c r="V126" i="11"/>
  <c r="I98" i="5"/>
  <c r="X57" i="42"/>
  <c r="AK21" i="42"/>
  <c r="M57" i="42"/>
  <c r="G33" i="42"/>
  <c r="AA33" i="42"/>
  <c r="AG81" i="42"/>
  <c r="AC57" i="42"/>
  <c r="CK20" i="4"/>
  <c r="AO44" i="4"/>
  <c r="W44" i="4"/>
  <c r="AM44" i="4"/>
  <c r="M56" i="4"/>
  <c r="AD56" i="4"/>
  <c r="AQ56" i="4"/>
  <c r="F56" i="4"/>
  <c r="AD21" i="42"/>
  <c r="AC81" i="42"/>
  <c r="T21" i="42"/>
  <c r="P21" i="42"/>
  <c r="B39" i="9"/>
  <c r="C39" i="9" s="1"/>
  <c r="C81" i="42"/>
  <c r="S57" i="42"/>
  <c r="BN75" i="4"/>
  <c r="BF63" i="4"/>
  <c r="BE56" i="4"/>
  <c r="BD39" i="4"/>
  <c r="W162" i="11"/>
  <c r="U150" i="11"/>
  <c r="U126" i="11"/>
  <c r="G86" i="5"/>
  <c r="N98" i="5"/>
  <c r="AJ57" i="42"/>
  <c r="M21" i="42"/>
  <c r="AF57" i="42"/>
  <c r="AK33" i="42"/>
  <c r="Z33" i="42"/>
  <c r="E81" i="42"/>
  <c r="H57" i="42"/>
  <c r="H44" i="4"/>
  <c r="AE44" i="4"/>
  <c r="AV44" i="4"/>
  <c r="J56" i="4"/>
  <c r="T56" i="4"/>
  <c r="X56" i="4"/>
  <c r="Z56" i="4"/>
  <c r="AC21" i="42"/>
  <c r="Z57" i="42"/>
  <c r="U81" i="42"/>
  <c r="Z81" i="42"/>
  <c r="R81" i="42"/>
  <c r="P81" i="42"/>
  <c r="AL81" i="42"/>
  <c r="AE57" i="42"/>
  <c r="R44" i="4"/>
  <c r="AA20" i="4"/>
  <c r="C40" i="5"/>
  <c r="G57" i="42"/>
  <c r="W80" i="4"/>
  <c r="I21" i="42"/>
  <c r="F98" i="5"/>
  <c r="O98" i="5"/>
  <c r="AT44" i="4"/>
  <c r="BM75" i="4"/>
  <c r="BE63" i="4"/>
  <c r="BC39" i="4"/>
  <c r="V162" i="11"/>
  <c r="T126" i="11"/>
  <c r="U98" i="5"/>
  <c r="K98" i="5"/>
  <c r="P98" i="5"/>
  <c r="E98" i="5"/>
  <c r="AH57" i="42"/>
  <c r="S21" i="42"/>
  <c r="X45" i="42"/>
  <c r="K57" i="42"/>
  <c r="AM33" i="42"/>
  <c r="AG33" i="42"/>
  <c r="G81" i="42"/>
  <c r="AG57" i="42"/>
  <c r="X32" i="4"/>
  <c r="AP44" i="4"/>
  <c r="AJ44" i="4"/>
  <c r="AN44" i="4"/>
  <c r="S56" i="4"/>
  <c r="R56" i="4"/>
  <c r="AE56" i="4"/>
  <c r="AT56" i="4"/>
  <c r="G21" i="42"/>
  <c r="AB21" i="42"/>
  <c r="T57" i="42"/>
  <c r="AF33" i="42"/>
  <c r="D57" i="42"/>
  <c r="C57" i="42"/>
  <c r="D21" i="42"/>
  <c r="BS20" i="4"/>
  <c r="N121" i="5"/>
  <c r="S98" i="5"/>
  <c r="G98" i="5"/>
  <c r="Y57" i="42"/>
  <c r="AA21" i="42"/>
  <c r="J33" i="42"/>
  <c r="P33" i="42"/>
  <c r="N33" i="42"/>
  <c r="K81" i="42"/>
  <c r="AD57" i="42"/>
  <c r="U20" i="4"/>
  <c r="AS32" i="4"/>
  <c r="AD44" i="4"/>
  <c r="AR44" i="4"/>
  <c r="I44" i="4"/>
  <c r="AB56" i="4"/>
  <c r="H56" i="4"/>
  <c r="K56" i="4"/>
  <c r="AW56" i="4"/>
  <c r="N57" i="42"/>
  <c r="Y69" i="42"/>
  <c r="G387" i="32"/>
  <c r="H373" i="32" s="1"/>
  <c r="BJ75" i="4"/>
  <c r="BC63" i="4"/>
  <c r="T121" i="5"/>
  <c r="K86" i="5"/>
  <c r="AK57" i="42"/>
  <c r="X33" i="42"/>
  <c r="AL33" i="42"/>
  <c r="I33" i="42"/>
  <c r="AJ81" i="42"/>
  <c r="P20" i="4"/>
  <c r="AP32" i="4"/>
  <c r="AI44" i="4"/>
  <c r="AL44" i="4"/>
  <c r="J44" i="4"/>
  <c r="AX56" i="4"/>
  <c r="V56" i="4"/>
  <c r="E56" i="4"/>
  <c r="G56" i="4"/>
  <c r="U57" i="42"/>
  <c r="R21" i="42"/>
  <c r="E33" i="42"/>
  <c r="AM57" i="42"/>
  <c r="AM81" i="42"/>
  <c r="K48" i="15"/>
  <c r="K41" i="29"/>
  <c r="BH75" i="4"/>
  <c r="BB63" i="4"/>
  <c r="BD27" i="4"/>
  <c r="J98" i="5"/>
  <c r="Q98" i="5"/>
  <c r="J86" i="5"/>
  <c r="V57" i="42"/>
  <c r="W33" i="42"/>
  <c r="O33" i="42"/>
  <c r="S33" i="42"/>
  <c r="S81" i="42"/>
  <c r="CA20" i="4"/>
  <c r="AF32" i="4"/>
  <c r="F44" i="4"/>
  <c r="AU44" i="4"/>
  <c r="Q44" i="4"/>
  <c r="AA56" i="4"/>
  <c r="AR56" i="4"/>
  <c r="AC56" i="4"/>
  <c r="B52" i="8"/>
  <c r="E52" i="8"/>
  <c r="L21" i="42"/>
  <c r="AE21" i="42"/>
  <c r="J45" i="42"/>
  <c r="J57" i="42"/>
  <c r="Q81" i="42"/>
  <c r="J81" i="42"/>
  <c r="N21" i="42"/>
  <c r="AC44" i="4"/>
  <c r="P80" i="4"/>
  <c r="B27" i="9"/>
  <c r="H27" i="9" s="1"/>
  <c r="F33" i="42"/>
  <c r="BG75" i="4"/>
  <c r="BA63" i="4"/>
  <c r="BM39" i="4"/>
  <c r="L98" i="5"/>
  <c r="S121" i="5"/>
  <c r="B97" i="5"/>
  <c r="L81" i="42"/>
  <c r="AH33" i="42"/>
  <c r="Q33" i="42"/>
  <c r="T33" i="42"/>
  <c r="N81" i="42"/>
  <c r="M20" i="4"/>
  <c r="AQ32" i="4"/>
  <c r="D44" i="4"/>
  <c r="AY44" i="4"/>
  <c r="C44" i="4"/>
  <c r="AG56" i="4"/>
  <c r="AH56" i="4"/>
  <c r="AS56" i="4"/>
  <c r="V68" i="4"/>
  <c r="H21" i="42"/>
  <c r="J21" i="42"/>
  <c r="Y81" i="42"/>
  <c r="U69" i="42"/>
  <c r="C52" i="5"/>
  <c r="AG21" i="42"/>
  <c r="P57" i="42"/>
  <c r="R80" i="4"/>
  <c r="BF75" i="4"/>
  <c r="BN63" i="4"/>
  <c r="BK39" i="4"/>
  <c r="X138" i="11"/>
  <c r="T98" i="5"/>
  <c r="H98" i="5"/>
  <c r="AH45" i="42"/>
  <c r="W81" i="42"/>
  <c r="D33" i="42"/>
  <c r="K33" i="42"/>
  <c r="AC33" i="42"/>
  <c r="AE81" i="42"/>
  <c r="CU20" i="4"/>
  <c r="C32" i="4"/>
  <c r="E44" i="4"/>
  <c r="G44" i="4"/>
  <c r="B40" i="8"/>
  <c r="Y40" i="8"/>
  <c r="AN56" i="4"/>
  <c r="AI56" i="4"/>
  <c r="Y56" i="4"/>
  <c r="X68" i="4"/>
  <c r="Y21" i="42"/>
  <c r="AA81" i="42"/>
  <c r="AL57" i="42"/>
  <c r="F21" i="42"/>
  <c r="F80" i="4"/>
  <c r="BE75" i="4"/>
  <c r="BM63" i="4"/>
  <c r="BJ39" i="4"/>
  <c r="W138" i="11"/>
  <c r="K110" i="5"/>
  <c r="AF81" i="42"/>
  <c r="Y33" i="42"/>
  <c r="R33" i="42"/>
  <c r="AE33" i="42"/>
  <c r="AK81" i="42"/>
  <c r="X20" i="4"/>
  <c r="M44" i="4"/>
  <c r="N44" i="4"/>
  <c r="Y44" i="4"/>
  <c r="AY56" i="4"/>
  <c r="AM56" i="4"/>
  <c r="M68" i="4"/>
  <c r="V21" i="42"/>
  <c r="O57" i="42"/>
  <c r="Q21" i="42"/>
  <c r="F81" i="42"/>
  <c r="AY80" i="4"/>
  <c r="T44" i="4"/>
  <c r="AW44" i="4"/>
  <c r="BE34" i="4"/>
  <c r="BK53" i="4"/>
  <c r="BF53" i="4"/>
  <c r="BE53" i="4"/>
  <c r="BM34" i="4"/>
  <c r="BJ22" i="4"/>
  <c r="O24" i="42"/>
  <c r="BB22" i="4"/>
  <c r="AM72" i="42"/>
  <c r="J48" i="42"/>
  <c r="BH34" i="4"/>
  <c r="F72" i="42"/>
  <c r="BF34" i="4"/>
  <c r="R72" i="42"/>
  <c r="BC34" i="4"/>
  <c r="O48" i="42"/>
  <c r="P48" i="42"/>
  <c r="BI80" i="4"/>
  <c r="CO80" i="4"/>
  <c r="BZ80" i="4"/>
  <c r="CN80" i="4"/>
  <c r="BY80" i="4"/>
  <c r="CM80" i="4"/>
  <c r="BX80" i="4"/>
  <c r="CX80" i="4"/>
  <c r="CL80" i="4"/>
  <c r="BW80" i="4"/>
  <c r="CW80" i="4"/>
  <c r="CK80" i="4"/>
  <c r="BV80" i="4"/>
  <c r="CV80" i="4"/>
  <c r="CJ80" i="4"/>
  <c r="BU80" i="4"/>
  <c r="CU80" i="4"/>
  <c r="CF80" i="4"/>
  <c r="BT80" i="4"/>
  <c r="CT80" i="4"/>
  <c r="CE80" i="4"/>
  <c r="BS80" i="4"/>
  <c r="CS80" i="4"/>
  <c r="CD80" i="4"/>
  <c r="BR80" i="4"/>
  <c r="CC80" i="4"/>
  <c r="BQ80" i="4"/>
  <c r="CB80" i="4"/>
  <c r="BP80" i="4"/>
  <c r="BO80" i="4"/>
  <c r="CA80" i="4"/>
  <c r="BI68" i="4"/>
  <c r="CO68" i="4"/>
  <c r="BZ68" i="4"/>
  <c r="CN68" i="4"/>
  <c r="BY68" i="4"/>
  <c r="CM68" i="4"/>
  <c r="BX68" i="4"/>
  <c r="CX68" i="4"/>
  <c r="CL68" i="4"/>
  <c r="BW68" i="4"/>
  <c r="CW68" i="4"/>
  <c r="CK68" i="4"/>
  <c r="BV68" i="4"/>
  <c r="CV68" i="4"/>
  <c r="CJ68" i="4"/>
  <c r="BU68" i="4"/>
  <c r="CU68" i="4"/>
  <c r="CF68" i="4"/>
  <c r="BT68" i="4"/>
  <c r="CT68" i="4"/>
  <c r="CE68" i="4"/>
  <c r="BS68" i="4"/>
  <c r="CS68" i="4"/>
  <c r="CD68" i="4"/>
  <c r="BR68" i="4"/>
  <c r="CC68" i="4"/>
  <c r="BQ68" i="4"/>
  <c r="CB68" i="4"/>
  <c r="BP68" i="4"/>
  <c r="CA68" i="4"/>
  <c r="BO68" i="4"/>
  <c r="BI56" i="4"/>
  <c r="CT56" i="4"/>
  <c r="CE56" i="4"/>
  <c r="BS56" i="4"/>
  <c r="CC56" i="4"/>
  <c r="BQ56" i="4"/>
  <c r="CB56" i="4"/>
  <c r="BP56" i="4"/>
  <c r="CA56" i="4"/>
  <c r="BO56" i="4"/>
  <c r="CO56" i="4"/>
  <c r="BZ56" i="4"/>
  <c r="CM56" i="4"/>
  <c r="BX56" i="4"/>
  <c r="CW56" i="4"/>
  <c r="CK56" i="4"/>
  <c r="BV56" i="4"/>
  <c r="CD56" i="4"/>
  <c r="BY56" i="4"/>
  <c r="BW56" i="4"/>
  <c r="CU56" i="4"/>
  <c r="BU56" i="4"/>
  <c r="CX56" i="4"/>
  <c r="BT56" i="4"/>
  <c r="CV56" i="4"/>
  <c r="BR56" i="4"/>
  <c r="CS56" i="4"/>
  <c r="CN56" i="4"/>
  <c r="CL56" i="4"/>
  <c r="CJ56" i="4"/>
  <c r="CF56" i="4"/>
  <c r="BI44" i="4"/>
  <c r="CT44" i="4"/>
  <c r="CE44" i="4"/>
  <c r="BS44" i="4"/>
  <c r="CC44" i="4"/>
  <c r="BQ44" i="4"/>
  <c r="CA44" i="4"/>
  <c r="BO44" i="4"/>
  <c r="CO44" i="4"/>
  <c r="BZ44" i="4"/>
  <c r="CW44" i="4"/>
  <c r="CK44" i="4"/>
  <c r="BV44" i="4"/>
  <c r="BY44" i="4"/>
  <c r="CX44" i="4"/>
  <c r="BX44" i="4"/>
  <c r="CV44" i="4"/>
  <c r="BW44" i="4"/>
  <c r="CM44" i="4"/>
  <c r="CU44" i="4"/>
  <c r="BU44" i="4"/>
  <c r="CS44" i="4"/>
  <c r="BT44" i="4"/>
  <c r="CN44" i="4"/>
  <c r="BR44" i="4"/>
  <c r="CL44" i="4"/>
  <c r="CJ44" i="4"/>
  <c r="CF44" i="4"/>
  <c r="BP44" i="4"/>
  <c r="CD44" i="4"/>
  <c r="CB44" i="4"/>
  <c r="CW32" i="4"/>
  <c r="CK32" i="4"/>
  <c r="CX32" i="4"/>
  <c r="CF32" i="4"/>
  <c r="BT32" i="4"/>
  <c r="CV32" i="4"/>
  <c r="CE32" i="4"/>
  <c r="BS32" i="4"/>
  <c r="CU32" i="4"/>
  <c r="CD32" i="4"/>
  <c r="BR32" i="4"/>
  <c r="CT32" i="4"/>
  <c r="CC32" i="4"/>
  <c r="BQ32" i="4"/>
  <c r="CS32" i="4"/>
  <c r="CB32" i="4"/>
  <c r="BP32" i="4"/>
  <c r="CA32" i="4"/>
  <c r="BO32" i="4"/>
  <c r="CO32" i="4"/>
  <c r="BY32" i="4"/>
  <c r="CM32" i="4"/>
  <c r="BW32" i="4"/>
  <c r="BX32" i="4"/>
  <c r="BV32" i="4"/>
  <c r="BU32" i="4"/>
  <c r="CN32" i="4"/>
  <c r="CL32" i="4"/>
  <c r="CJ32" i="4"/>
  <c r="BZ32" i="4"/>
  <c r="CX79" i="4"/>
  <c r="CL79" i="4"/>
  <c r="BW79" i="4"/>
  <c r="CW79" i="4"/>
  <c r="CK79" i="4"/>
  <c r="BV79" i="4"/>
  <c r="CV79" i="4"/>
  <c r="CJ79" i="4"/>
  <c r="BU79" i="4"/>
  <c r="CU79" i="4"/>
  <c r="CF79" i="4"/>
  <c r="BT79" i="4"/>
  <c r="CT79" i="4"/>
  <c r="CE79" i="4"/>
  <c r="BS79" i="4"/>
  <c r="CS79" i="4"/>
  <c r="CD79" i="4"/>
  <c r="BR79" i="4"/>
  <c r="CC79" i="4"/>
  <c r="BQ79" i="4"/>
  <c r="CB79" i="4"/>
  <c r="BP79" i="4"/>
  <c r="CA79" i="4"/>
  <c r="BO79" i="4"/>
  <c r="CO79" i="4"/>
  <c r="BZ79" i="4"/>
  <c r="CN79" i="4"/>
  <c r="BY79" i="4"/>
  <c r="CM79" i="4"/>
  <c r="BX79" i="4"/>
  <c r="CX67" i="4"/>
  <c r="CL67" i="4"/>
  <c r="BW67" i="4"/>
  <c r="CW67" i="4"/>
  <c r="CK67" i="4"/>
  <c r="BV67" i="4"/>
  <c r="CV67" i="4"/>
  <c r="CJ67" i="4"/>
  <c r="BU67" i="4"/>
  <c r="CU67" i="4"/>
  <c r="CF67" i="4"/>
  <c r="BT67" i="4"/>
  <c r="CT67" i="4"/>
  <c r="CE67" i="4"/>
  <c r="BS67" i="4"/>
  <c r="CS67" i="4"/>
  <c r="CD67" i="4"/>
  <c r="BR67" i="4"/>
  <c r="CC67" i="4"/>
  <c r="BQ67" i="4"/>
  <c r="CB67" i="4"/>
  <c r="BP67" i="4"/>
  <c r="CA67" i="4"/>
  <c r="BO67" i="4"/>
  <c r="CO67" i="4"/>
  <c r="BZ67" i="4"/>
  <c r="CN67" i="4"/>
  <c r="BY67" i="4"/>
  <c r="CM67" i="4"/>
  <c r="BX67" i="4"/>
  <c r="CB55" i="4"/>
  <c r="BP55" i="4"/>
  <c r="CO55" i="4"/>
  <c r="BZ55" i="4"/>
  <c r="CN55" i="4"/>
  <c r="BY55" i="4"/>
  <c r="CM55" i="4"/>
  <c r="BX55" i="4"/>
  <c r="CX55" i="4"/>
  <c r="CL55" i="4"/>
  <c r="BW55" i="4"/>
  <c r="CV55" i="4"/>
  <c r="CJ55" i="4"/>
  <c r="BU55" i="4"/>
  <c r="CT55" i="4"/>
  <c r="CE55" i="4"/>
  <c r="BS55" i="4"/>
  <c r="CF55" i="4"/>
  <c r="CD55" i="4"/>
  <c r="CC55" i="4"/>
  <c r="CW55" i="4"/>
  <c r="BR55" i="4"/>
  <c r="CA55" i="4"/>
  <c r="BV55" i="4"/>
  <c r="BT55" i="4"/>
  <c r="CU55" i="4"/>
  <c r="BQ55" i="4"/>
  <c r="CS55" i="4"/>
  <c r="BO55" i="4"/>
  <c r="CK55" i="4"/>
  <c r="CB43" i="4"/>
  <c r="BP43" i="4"/>
  <c r="CO43" i="4"/>
  <c r="BZ43" i="4"/>
  <c r="CM43" i="4"/>
  <c r="BX43" i="4"/>
  <c r="CT43" i="4"/>
  <c r="CE43" i="4"/>
  <c r="BS43" i="4"/>
  <c r="BV43" i="4"/>
  <c r="BU43" i="4"/>
  <c r="CN43" i="4"/>
  <c r="BT43" i="4"/>
  <c r="CL43" i="4"/>
  <c r="BR43" i="4"/>
  <c r="CK43" i="4"/>
  <c r="BQ43" i="4"/>
  <c r="CJ43" i="4"/>
  <c r="BO43" i="4"/>
  <c r="CX43" i="4"/>
  <c r="CD43" i="4"/>
  <c r="CW43" i="4"/>
  <c r="CC43" i="4"/>
  <c r="CV43" i="4"/>
  <c r="CA43" i="4"/>
  <c r="CU43" i="4"/>
  <c r="CS43" i="4"/>
  <c r="CF43" i="4"/>
  <c r="BY43" i="4"/>
  <c r="BW43" i="4"/>
  <c r="CC31" i="4"/>
  <c r="BQ31" i="4"/>
  <c r="CB31" i="4"/>
  <c r="BP31" i="4"/>
  <c r="CA31" i="4"/>
  <c r="BO31" i="4"/>
  <c r="CO31" i="4"/>
  <c r="BZ31" i="4"/>
  <c r="CN31" i="4"/>
  <c r="BY31" i="4"/>
  <c r="CM31" i="4"/>
  <c r="BX31" i="4"/>
  <c r="CW31" i="4"/>
  <c r="CK31" i="4"/>
  <c r="BV31" i="4"/>
  <c r="CU31" i="4"/>
  <c r="CF31" i="4"/>
  <c r="BT31" i="4"/>
  <c r="BU31" i="4"/>
  <c r="BS31" i="4"/>
  <c r="BR31" i="4"/>
  <c r="CX31" i="4"/>
  <c r="CT31" i="4"/>
  <c r="CL31" i="4"/>
  <c r="BW31" i="4"/>
  <c r="CV31" i="4"/>
  <c r="CS31" i="4"/>
  <c r="CJ31" i="4"/>
  <c r="CE31" i="4"/>
  <c r="CD31" i="4"/>
  <c r="BI78" i="4"/>
  <c r="CU78" i="4"/>
  <c r="CF78" i="4"/>
  <c r="BT78" i="4"/>
  <c r="CT78" i="4"/>
  <c r="CE78" i="4"/>
  <c r="BS78" i="4"/>
  <c r="CS78" i="4"/>
  <c r="CD78" i="4"/>
  <c r="BR78" i="4"/>
  <c r="CC78" i="4"/>
  <c r="BQ78" i="4"/>
  <c r="CB78" i="4"/>
  <c r="BP78" i="4"/>
  <c r="CA78" i="4"/>
  <c r="BO78" i="4"/>
  <c r="CO78" i="4"/>
  <c r="BZ78" i="4"/>
  <c r="CN78" i="4"/>
  <c r="BY78" i="4"/>
  <c r="CM78" i="4"/>
  <c r="BX78" i="4"/>
  <c r="CX78" i="4"/>
  <c r="CL78" i="4"/>
  <c r="BW78" i="4"/>
  <c r="CW78" i="4"/>
  <c r="CK78" i="4"/>
  <c r="BV78" i="4"/>
  <c r="CV78" i="4"/>
  <c r="CJ78" i="4"/>
  <c r="BU78" i="4"/>
  <c r="CU66" i="4"/>
  <c r="CF66" i="4"/>
  <c r="BT66" i="4"/>
  <c r="CT66" i="4"/>
  <c r="CE66" i="4"/>
  <c r="BS66" i="4"/>
  <c r="CS66" i="4"/>
  <c r="CD66" i="4"/>
  <c r="BR66" i="4"/>
  <c r="CC66" i="4"/>
  <c r="BQ66" i="4"/>
  <c r="CB66" i="4"/>
  <c r="BP66" i="4"/>
  <c r="CA66" i="4"/>
  <c r="BO66" i="4"/>
  <c r="CO66" i="4"/>
  <c r="BZ66" i="4"/>
  <c r="CN66" i="4"/>
  <c r="BY66" i="4"/>
  <c r="CM66" i="4"/>
  <c r="BX66" i="4"/>
  <c r="CX66" i="4"/>
  <c r="CL66" i="4"/>
  <c r="BW66" i="4"/>
  <c r="CW66" i="4"/>
  <c r="CK66" i="4"/>
  <c r="BV66" i="4"/>
  <c r="CV66" i="4"/>
  <c r="CJ66" i="4"/>
  <c r="BU66" i="4"/>
  <c r="CN54" i="4"/>
  <c r="BY54" i="4"/>
  <c r="CX54" i="4"/>
  <c r="CL54" i="4"/>
  <c r="BW54" i="4"/>
  <c r="CW54" i="4"/>
  <c r="CK54" i="4"/>
  <c r="BV54" i="4"/>
  <c r="CV54" i="4"/>
  <c r="CJ54" i="4"/>
  <c r="BU54" i="4"/>
  <c r="CU54" i="4"/>
  <c r="CF54" i="4"/>
  <c r="BT54" i="4"/>
  <c r="CS54" i="4"/>
  <c r="CD54" i="4"/>
  <c r="BR54" i="4"/>
  <c r="CB54" i="4"/>
  <c r="BP54" i="4"/>
  <c r="CO54" i="4"/>
  <c r="CM54" i="4"/>
  <c r="CE54" i="4"/>
  <c r="BX54" i="4"/>
  <c r="CC54" i="4"/>
  <c r="CA54" i="4"/>
  <c r="BZ54" i="4"/>
  <c r="BS54" i="4"/>
  <c r="BQ54" i="4"/>
  <c r="CT54" i="4"/>
  <c r="BO54" i="4"/>
  <c r="CN42" i="4"/>
  <c r="BY42" i="4"/>
  <c r="CX42" i="4"/>
  <c r="CL42" i="4"/>
  <c r="BW42" i="4"/>
  <c r="CB42" i="4"/>
  <c r="BP42" i="4"/>
  <c r="BV42" i="4"/>
  <c r="CO42" i="4"/>
  <c r="BU42" i="4"/>
  <c r="CM42" i="4"/>
  <c r="BT42" i="4"/>
  <c r="CK42" i="4"/>
  <c r="BS42" i="4"/>
  <c r="CJ42" i="4"/>
  <c r="BR42" i="4"/>
  <c r="CF42" i="4"/>
  <c r="BQ42" i="4"/>
  <c r="CV42" i="4"/>
  <c r="CD42" i="4"/>
  <c r="CU42" i="4"/>
  <c r="CC42" i="4"/>
  <c r="CT42" i="4"/>
  <c r="CA42" i="4"/>
  <c r="CW42" i="4"/>
  <c r="CS42" i="4"/>
  <c r="CE42" i="4"/>
  <c r="BZ42" i="4"/>
  <c r="BX42" i="4"/>
  <c r="BO42" i="4"/>
  <c r="CO30" i="4"/>
  <c r="BZ30" i="4"/>
  <c r="CN30" i="4"/>
  <c r="BY30" i="4"/>
  <c r="CM30" i="4"/>
  <c r="BX30" i="4"/>
  <c r="CX30" i="4"/>
  <c r="CL30" i="4"/>
  <c r="BW30" i="4"/>
  <c r="CW30" i="4"/>
  <c r="CK30" i="4"/>
  <c r="BV30" i="4"/>
  <c r="CV30" i="4"/>
  <c r="CJ30" i="4"/>
  <c r="BU30" i="4"/>
  <c r="CT30" i="4"/>
  <c r="CE30" i="4"/>
  <c r="BS30" i="4"/>
  <c r="CC30" i="4"/>
  <c r="BQ30" i="4"/>
  <c r="BR30" i="4"/>
  <c r="BO30" i="4"/>
  <c r="BT30" i="4"/>
  <c r="BP30" i="4"/>
  <c r="CU30" i="4"/>
  <c r="CS30" i="4"/>
  <c r="CF30" i="4"/>
  <c r="CD30" i="4"/>
  <c r="CB30" i="4"/>
  <c r="CA30" i="4"/>
  <c r="CC77" i="4"/>
  <c r="BQ77" i="4"/>
  <c r="CB77" i="4"/>
  <c r="BP77" i="4"/>
  <c r="CA77" i="4"/>
  <c r="BO77" i="4"/>
  <c r="CO77" i="4"/>
  <c r="BZ77" i="4"/>
  <c r="CN77" i="4"/>
  <c r="BY77" i="4"/>
  <c r="CM77" i="4"/>
  <c r="BX77" i="4"/>
  <c r="CX77" i="4"/>
  <c r="CL77" i="4"/>
  <c r="BW77" i="4"/>
  <c r="CW77" i="4"/>
  <c r="CK77" i="4"/>
  <c r="BV77" i="4"/>
  <c r="CV77" i="4"/>
  <c r="CJ77" i="4"/>
  <c r="BU77" i="4"/>
  <c r="CU77" i="4"/>
  <c r="CF77" i="4"/>
  <c r="BT77" i="4"/>
  <c r="CT77" i="4"/>
  <c r="CE77" i="4"/>
  <c r="BS77" i="4"/>
  <c r="CS77" i="4"/>
  <c r="CD77" i="4"/>
  <c r="BR77" i="4"/>
  <c r="CC65" i="4"/>
  <c r="BQ65" i="4"/>
  <c r="CB65" i="4"/>
  <c r="BP65" i="4"/>
  <c r="CA65" i="4"/>
  <c r="BO65" i="4"/>
  <c r="CO65" i="4"/>
  <c r="BZ65" i="4"/>
  <c r="CN65" i="4"/>
  <c r="BY65" i="4"/>
  <c r="CM65" i="4"/>
  <c r="BX65" i="4"/>
  <c r="CX65" i="4"/>
  <c r="CL65" i="4"/>
  <c r="BW65" i="4"/>
  <c r="CW65" i="4"/>
  <c r="CK65" i="4"/>
  <c r="BV65" i="4"/>
  <c r="CV65" i="4"/>
  <c r="CJ65" i="4"/>
  <c r="BU65" i="4"/>
  <c r="CU65" i="4"/>
  <c r="CF65" i="4"/>
  <c r="BT65" i="4"/>
  <c r="CT65" i="4"/>
  <c r="CE65" i="4"/>
  <c r="BS65" i="4"/>
  <c r="CS65" i="4"/>
  <c r="CD65" i="4"/>
  <c r="BR65" i="4"/>
  <c r="CW53" i="4"/>
  <c r="CK53" i="4"/>
  <c r="BV53" i="4"/>
  <c r="CU53" i="4"/>
  <c r="CF53" i="4"/>
  <c r="BT53" i="4"/>
  <c r="CT53" i="4"/>
  <c r="CE53" i="4"/>
  <c r="BS53" i="4"/>
  <c r="CS53" i="4"/>
  <c r="CD53" i="4"/>
  <c r="BR53" i="4"/>
  <c r="CC53" i="4"/>
  <c r="BQ53" i="4"/>
  <c r="CA53" i="4"/>
  <c r="BO53" i="4"/>
  <c r="CN53" i="4"/>
  <c r="BY53" i="4"/>
  <c r="CO53" i="4"/>
  <c r="CM53" i="4"/>
  <c r="BZ53" i="4"/>
  <c r="CL53" i="4"/>
  <c r="CJ53" i="4"/>
  <c r="CB53" i="4"/>
  <c r="BX53" i="4"/>
  <c r="BW53" i="4"/>
  <c r="BU53" i="4"/>
  <c r="CV53" i="4"/>
  <c r="CX53" i="4"/>
  <c r="BP53" i="4"/>
  <c r="CW41" i="4"/>
  <c r="CK41" i="4"/>
  <c r="BV41" i="4"/>
  <c r="CU41" i="4"/>
  <c r="CF41" i="4"/>
  <c r="BT41" i="4"/>
  <c r="CN41" i="4"/>
  <c r="BY41" i="4"/>
  <c r="BX41" i="4"/>
  <c r="BW41" i="4"/>
  <c r="CO41" i="4"/>
  <c r="BU41" i="4"/>
  <c r="CM41" i="4"/>
  <c r="BS41" i="4"/>
  <c r="CL41" i="4"/>
  <c r="BR41" i="4"/>
  <c r="CJ41" i="4"/>
  <c r="BQ41" i="4"/>
  <c r="CX41" i="4"/>
  <c r="CD41" i="4"/>
  <c r="BO41" i="4"/>
  <c r="CT41" i="4"/>
  <c r="CB41" i="4"/>
  <c r="CV41" i="4"/>
  <c r="CS41" i="4"/>
  <c r="CE41" i="4"/>
  <c r="CC41" i="4"/>
  <c r="CA41" i="4"/>
  <c r="BP41" i="4"/>
  <c r="BZ41" i="4"/>
  <c r="CX29" i="4"/>
  <c r="CL29" i="4"/>
  <c r="BW29" i="4"/>
  <c r="CW29" i="4"/>
  <c r="CK29" i="4"/>
  <c r="BV29" i="4"/>
  <c r="CV29" i="4"/>
  <c r="CJ29" i="4"/>
  <c r="BU29" i="4"/>
  <c r="CU29" i="4"/>
  <c r="CF29" i="4"/>
  <c r="BT29" i="4"/>
  <c r="CT29" i="4"/>
  <c r="CE29" i="4"/>
  <c r="BS29" i="4"/>
  <c r="CS29" i="4"/>
  <c r="CD29" i="4"/>
  <c r="BR29" i="4"/>
  <c r="CB29" i="4"/>
  <c r="BP29" i="4"/>
  <c r="CO29" i="4"/>
  <c r="BZ29" i="4"/>
  <c r="BO29" i="4"/>
  <c r="CN29" i="4"/>
  <c r="BQ29" i="4"/>
  <c r="CC29" i="4"/>
  <c r="CM29" i="4"/>
  <c r="CA29" i="4"/>
  <c r="BY29" i="4"/>
  <c r="BX29" i="4"/>
  <c r="CO76" i="4"/>
  <c r="BZ76" i="4"/>
  <c r="CN76" i="4"/>
  <c r="BY76" i="4"/>
  <c r="CM76" i="4"/>
  <c r="BX76" i="4"/>
  <c r="CX76" i="4"/>
  <c r="CL76" i="4"/>
  <c r="BW76" i="4"/>
  <c r="CW76" i="4"/>
  <c r="CK76" i="4"/>
  <c r="BV76" i="4"/>
  <c r="CV76" i="4"/>
  <c r="CJ76" i="4"/>
  <c r="BU76" i="4"/>
  <c r="CU76" i="4"/>
  <c r="CF76" i="4"/>
  <c r="BT76" i="4"/>
  <c r="CT76" i="4"/>
  <c r="CE76" i="4"/>
  <c r="BS76" i="4"/>
  <c r="CS76" i="4"/>
  <c r="CD76" i="4"/>
  <c r="BR76" i="4"/>
  <c r="CC76" i="4"/>
  <c r="BQ76" i="4"/>
  <c r="CB76" i="4"/>
  <c r="BP76" i="4"/>
  <c r="CA76" i="4"/>
  <c r="BO76" i="4"/>
  <c r="CO64" i="4"/>
  <c r="BZ64" i="4"/>
  <c r="CN64" i="4"/>
  <c r="BY64" i="4"/>
  <c r="CM64" i="4"/>
  <c r="BX64" i="4"/>
  <c r="CX64" i="4"/>
  <c r="CL64" i="4"/>
  <c r="BW64" i="4"/>
  <c r="CW64" i="4"/>
  <c r="CK64" i="4"/>
  <c r="BV64" i="4"/>
  <c r="CV64" i="4"/>
  <c r="CJ64" i="4"/>
  <c r="BU64" i="4"/>
  <c r="CU64" i="4"/>
  <c r="CF64" i="4"/>
  <c r="BT64" i="4"/>
  <c r="CT64" i="4"/>
  <c r="CE64" i="4"/>
  <c r="BS64" i="4"/>
  <c r="CS64" i="4"/>
  <c r="CD64" i="4"/>
  <c r="BR64" i="4"/>
  <c r="CC64" i="4"/>
  <c r="BQ64" i="4"/>
  <c r="CB64" i="4"/>
  <c r="BP64" i="4"/>
  <c r="CA64" i="4"/>
  <c r="BO64" i="4"/>
  <c r="CT52" i="4"/>
  <c r="CE52" i="4"/>
  <c r="BS52" i="4"/>
  <c r="CC52" i="4"/>
  <c r="BQ52" i="4"/>
  <c r="CB52" i="4"/>
  <c r="BP52" i="4"/>
  <c r="CA52" i="4"/>
  <c r="BO52" i="4"/>
  <c r="CO52" i="4"/>
  <c r="BZ52" i="4"/>
  <c r="CM52" i="4"/>
  <c r="BX52" i="4"/>
  <c r="CW52" i="4"/>
  <c r="CK52" i="4"/>
  <c r="BV52" i="4"/>
  <c r="CV52" i="4"/>
  <c r="BR52" i="4"/>
  <c r="CU52" i="4"/>
  <c r="CS52" i="4"/>
  <c r="CN52" i="4"/>
  <c r="CF52" i="4"/>
  <c r="CL52" i="4"/>
  <c r="CJ52" i="4"/>
  <c r="CD52" i="4"/>
  <c r="BY52" i="4"/>
  <c r="BW52" i="4"/>
  <c r="BT52" i="4"/>
  <c r="CX52" i="4"/>
  <c r="BU52" i="4"/>
  <c r="CT40" i="4"/>
  <c r="CE40" i="4"/>
  <c r="BS40" i="4"/>
  <c r="CC40" i="4"/>
  <c r="BQ40" i="4"/>
  <c r="CW40" i="4"/>
  <c r="CK40" i="4"/>
  <c r="BV40" i="4"/>
  <c r="BY40" i="4"/>
  <c r="BX40" i="4"/>
  <c r="CO40" i="4"/>
  <c r="BW40" i="4"/>
  <c r="CN40" i="4"/>
  <c r="BU40" i="4"/>
  <c r="CM40" i="4"/>
  <c r="BT40" i="4"/>
  <c r="CL40" i="4"/>
  <c r="BR40" i="4"/>
  <c r="CF40" i="4"/>
  <c r="BO40" i="4"/>
  <c r="CV40" i="4"/>
  <c r="CB40" i="4"/>
  <c r="CD40" i="4"/>
  <c r="CA40" i="4"/>
  <c r="BZ40" i="4"/>
  <c r="BP40" i="4"/>
  <c r="CX40" i="4"/>
  <c r="CJ40" i="4"/>
  <c r="CU40" i="4"/>
  <c r="CS40" i="4"/>
  <c r="CU28" i="4"/>
  <c r="CF28" i="4"/>
  <c r="BT28" i="4"/>
  <c r="CT28" i="4"/>
  <c r="CE28" i="4"/>
  <c r="BS28" i="4"/>
  <c r="CS28" i="4"/>
  <c r="CD28" i="4"/>
  <c r="BR28" i="4"/>
  <c r="CC28" i="4"/>
  <c r="BQ28" i="4"/>
  <c r="CB28" i="4"/>
  <c r="BP28" i="4"/>
  <c r="CA28" i="4"/>
  <c r="BO28" i="4"/>
  <c r="CN28" i="4"/>
  <c r="BY28" i="4"/>
  <c r="CX28" i="4"/>
  <c r="CL28" i="4"/>
  <c r="BW28" i="4"/>
  <c r="CW28" i="4"/>
  <c r="CV28" i="4"/>
  <c r="CO28" i="4"/>
  <c r="CM28" i="4"/>
  <c r="CK28" i="4"/>
  <c r="CJ28" i="4"/>
  <c r="BZ28" i="4"/>
  <c r="BX28" i="4"/>
  <c r="BV28" i="4"/>
  <c r="BU28" i="4"/>
  <c r="BI87" i="4"/>
  <c r="CX87" i="4"/>
  <c r="CL87" i="4"/>
  <c r="BW87" i="4"/>
  <c r="CW87" i="4"/>
  <c r="CK87" i="4"/>
  <c r="BV87" i="4"/>
  <c r="CV87" i="4"/>
  <c r="CJ87" i="4"/>
  <c r="BU87" i="4"/>
  <c r="CU87" i="4"/>
  <c r="CF87" i="4"/>
  <c r="BT87" i="4"/>
  <c r="CT87" i="4"/>
  <c r="CE87" i="4"/>
  <c r="BS87" i="4"/>
  <c r="CS87" i="4"/>
  <c r="CD87" i="4"/>
  <c r="BR87" i="4"/>
  <c r="CC87" i="4"/>
  <c r="BQ87" i="4"/>
  <c r="CB87" i="4"/>
  <c r="BP87" i="4"/>
  <c r="CA87" i="4"/>
  <c r="BO87" i="4"/>
  <c r="CO87" i="4"/>
  <c r="BZ87" i="4"/>
  <c r="CN87" i="4"/>
  <c r="BY87" i="4"/>
  <c r="CM87" i="4"/>
  <c r="BX87" i="4"/>
  <c r="BI75" i="4"/>
  <c r="CX75" i="4"/>
  <c r="CL75" i="4"/>
  <c r="BW75" i="4"/>
  <c r="CW75" i="4"/>
  <c r="CK75" i="4"/>
  <c r="BV75" i="4"/>
  <c r="CV75" i="4"/>
  <c r="CJ75" i="4"/>
  <c r="BU75" i="4"/>
  <c r="CU75" i="4"/>
  <c r="CF75" i="4"/>
  <c r="BT75" i="4"/>
  <c r="CT75" i="4"/>
  <c r="CE75" i="4"/>
  <c r="BS75" i="4"/>
  <c r="CS75" i="4"/>
  <c r="CD75" i="4"/>
  <c r="BR75" i="4"/>
  <c r="CC75" i="4"/>
  <c r="BQ75" i="4"/>
  <c r="CB75" i="4"/>
  <c r="BP75" i="4"/>
  <c r="CA75" i="4"/>
  <c r="BO75" i="4"/>
  <c r="CO75" i="4"/>
  <c r="BZ75" i="4"/>
  <c r="CN75" i="4"/>
  <c r="BY75" i="4"/>
  <c r="CM75" i="4"/>
  <c r="BX75" i="4"/>
  <c r="BI63" i="4"/>
  <c r="CX63" i="4"/>
  <c r="CL63" i="4"/>
  <c r="BW63" i="4"/>
  <c r="CW63" i="4"/>
  <c r="CK63" i="4"/>
  <c r="CV63" i="4"/>
  <c r="CJ63" i="4"/>
  <c r="BU63" i="4"/>
  <c r="CU63" i="4"/>
  <c r="CF63" i="4"/>
  <c r="CT63" i="4"/>
  <c r="CE63" i="4"/>
  <c r="BS63" i="4"/>
  <c r="CS63" i="4"/>
  <c r="CD63" i="4"/>
  <c r="BR63" i="4"/>
  <c r="CC63" i="4"/>
  <c r="CB63" i="4"/>
  <c r="BP63" i="4"/>
  <c r="CA63" i="4"/>
  <c r="CO63" i="4"/>
  <c r="CN63" i="4"/>
  <c r="BY63" i="4"/>
  <c r="BO63" i="4"/>
  <c r="BZ63" i="4"/>
  <c r="BV63" i="4"/>
  <c r="CM63" i="4"/>
  <c r="BX63" i="4"/>
  <c r="BT63" i="4"/>
  <c r="BQ63" i="4"/>
  <c r="BI51" i="4"/>
  <c r="CB51" i="4"/>
  <c r="BP51" i="4"/>
  <c r="CO51" i="4"/>
  <c r="BZ51" i="4"/>
  <c r="CN51" i="4"/>
  <c r="BY51" i="4"/>
  <c r="CM51" i="4"/>
  <c r="BX51" i="4"/>
  <c r="CX51" i="4"/>
  <c r="CL51" i="4"/>
  <c r="BW51" i="4"/>
  <c r="CV51" i="4"/>
  <c r="CJ51" i="4"/>
  <c r="BU51" i="4"/>
  <c r="CT51" i="4"/>
  <c r="CE51" i="4"/>
  <c r="BS51" i="4"/>
  <c r="BT51" i="4"/>
  <c r="CW51" i="4"/>
  <c r="BR51" i="4"/>
  <c r="CU51" i="4"/>
  <c r="BQ51" i="4"/>
  <c r="CS51" i="4"/>
  <c r="BO51" i="4"/>
  <c r="CK51" i="4"/>
  <c r="CF51" i="4"/>
  <c r="CD51" i="4"/>
  <c r="CC51" i="4"/>
  <c r="CA51" i="4"/>
  <c r="BV51" i="4"/>
  <c r="BI39" i="4"/>
  <c r="CB39" i="4"/>
  <c r="BP39" i="4"/>
  <c r="CO39" i="4"/>
  <c r="BZ39" i="4"/>
  <c r="CT39" i="4"/>
  <c r="CE39" i="4"/>
  <c r="BS39" i="4"/>
  <c r="CS39" i="4"/>
  <c r="BY39" i="4"/>
  <c r="BX39" i="4"/>
  <c r="BW39" i="4"/>
  <c r="CN39" i="4"/>
  <c r="BV39" i="4"/>
  <c r="CM39" i="4"/>
  <c r="BU39" i="4"/>
  <c r="CL39" i="4"/>
  <c r="BT39" i="4"/>
  <c r="CJ39" i="4"/>
  <c r="BQ39" i="4"/>
  <c r="CW39" i="4"/>
  <c r="CD39" i="4"/>
  <c r="BO39" i="4"/>
  <c r="BR39" i="4"/>
  <c r="CV39" i="4"/>
  <c r="CK39" i="4"/>
  <c r="CX39" i="4"/>
  <c r="CU39" i="4"/>
  <c r="CF39" i="4"/>
  <c r="CC39" i="4"/>
  <c r="CA39" i="4"/>
  <c r="CN27" i="4"/>
  <c r="CS27" i="4"/>
  <c r="BI86" i="4"/>
  <c r="CU86" i="4"/>
  <c r="CF86" i="4"/>
  <c r="BT86" i="4"/>
  <c r="CT86" i="4"/>
  <c r="CE86" i="4"/>
  <c r="BS86" i="4"/>
  <c r="CS86" i="4"/>
  <c r="CD86" i="4"/>
  <c r="BR86" i="4"/>
  <c r="CC86" i="4"/>
  <c r="BQ86" i="4"/>
  <c r="CB86" i="4"/>
  <c r="BP86" i="4"/>
  <c r="CA86" i="4"/>
  <c r="BO86" i="4"/>
  <c r="CO86" i="4"/>
  <c r="BZ86" i="4"/>
  <c r="CN86" i="4"/>
  <c r="BY86" i="4"/>
  <c r="CM86" i="4"/>
  <c r="BX86" i="4"/>
  <c r="CX86" i="4"/>
  <c r="CL86" i="4"/>
  <c r="BW86" i="4"/>
  <c r="CW86" i="4"/>
  <c r="CK86" i="4"/>
  <c r="BV86" i="4"/>
  <c r="CV86" i="4"/>
  <c r="CJ86" i="4"/>
  <c r="BU86" i="4"/>
  <c r="BI74" i="4"/>
  <c r="CU74" i="4"/>
  <c r="CF74" i="4"/>
  <c r="BT74" i="4"/>
  <c r="CT74" i="4"/>
  <c r="CE74" i="4"/>
  <c r="BS74" i="4"/>
  <c r="CS74" i="4"/>
  <c r="CD74" i="4"/>
  <c r="BR74" i="4"/>
  <c r="CC74" i="4"/>
  <c r="BQ74" i="4"/>
  <c r="CB74" i="4"/>
  <c r="BP74" i="4"/>
  <c r="CA74" i="4"/>
  <c r="BO74" i="4"/>
  <c r="CO74" i="4"/>
  <c r="BZ74" i="4"/>
  <c r="CN74" i="4"/>
  <c r="BY74" i="4"/>
  <c r="CM74" i="4"/>
  <c r="BX74" i="4"/>
  <c r="CX74" i="4"/>
  <c r="CL74" i="4"/>
  <c r="BW74" i="4"/>
  <c r="CW74" i="4"/>
  <c r="CK74" i="4"/>
  <c r="BV74" i="4"/>
  <c r="CJ74" i="4"/>
  <c r="BU74" i="4"/>
  <c r="CV74" i="4"/>
  <c r="BI62" i="4"/>
  <c r="CU62" i="4"/>
  <c r="CF62" i="4"/>
  <c r="CS62" i="4"/>
  <c r="CD62" i="4"/>
  <c r="CB62" i="4"/>
  <c r="BP62" i="4"/>
  <c r="CA62" i="4"/>
  <c r="BO62" i="4"/>
  <c r="CN62" i="4"/>
  <c r="BY62" i="4"/>
  <c r="CW62" i="4"/>
  <c r="CK62" i="4"/>
  <c r="BV62" i="4"/>
  <c r="BX62" i="4"/>
  <c r="CX62" i="4"/>
  <c r="BW62" i="4"/>
  <c r="CV62" i="4"/>
  <c r="BU62" i="4"/>
  <c r="CT62" i="4"/>
  <c r="BT62" i="4"/>
  <c r="BS62" i="4"/>
  <c r="CO62" i="4"/>
  <c r="BR62" i="4"/>
  <c r="CL62" i="4"/>
  <c r="CE62" i="4"/>
  <c r="CM62" i="4"/>
  <c r="CJ62" i="4"/>
  <c r="CC62" i="4"/>
  <c r="BZ62" i="4"/>
  <c r="BQ62" i="4"/>
  <c r="BI50" i="4"/>
  <c r="CN50" i="4"/>
  <c r="BY50" i="4"/>
  <c r="CX50" i="4"/>
  <c r="CL50" i="4"/>
  <c r="BW50" i="4"/>
  <c r="CW50" i="4"/>
  <c r="CK50" i="4"/>
  <c r="BV50" i="4"/>
  <c r="CV50" i="4"/>
  <c r="CJ50" i="4"/>
  <c r="BU50" i="4"/>
  <c r="CU50" i="4"/>
  <c r="CF50" i="4"/>
  <c r="BT50" i="4"/>
  <c r="CS50" i="4"/>
  <c r="CD50" i="4"/>
  <c r="BR50" i="4"/>
  <c r="CB50" i="4"/>
  <c r="BP50" i="4"/>
  <c r="BZ50" i="4"/>
  <c r="BX50" i="4"/>
  <c r="BS50" i="4"/>
  <c r="BQ50" i="4"/>
  <c r="CT50" i="4"/>
  <c r="BO50" i="4"/>
  <c r="CO50" i="4"/>
  <c r="CM50" i="4"/>
  <c r="CE50" i="4"/>
  <c r="CC50" i="4"/>
  <c r="CA50" i="4"/>
  <c r="CN38" i="4"/>
  <c r="BY38" i="4"/>
  <c r="CX38" i="4"/>
  <c r="CL38" i="4"/>
  <c r="BW38" i="4"/>
  <c r="CB38" i="4"/>
  <c r="BP38" i="4"/>
  <c r="CT38" i="4"/>
  <c r="CA38" i="4"/>
  <c r="CS38" i="4"/>
  <c r="BZ38" i="4"/>
  <c r="BX38" i="4"/>
  <c r="BV38" i="4"/>
  <c r="CO38" i="4"/>
  <c r="BU38" i="4"/>
  <c r="CM38" i="4"/>
  <c r="BT38" i="4"/>
  <c r="CJ38" i="4"/>
  <c r="BR38" i="4"/>
  <c r="CW38" i="4"/>
  <c r="CE38" i="4"/>
  <c r="BO38" i="4"/>
  <c r="CV38" i="4"/>
  <c r="CU38" i="4"/>
  <c r="CK38" i="4"/>
  <c r="BS38" i="4"/>
  <c r="CF38" i="4"/>
  <c r="CD38" i="4"/>
  <c r="CC38" i="4"/>
  <c r="BQ38" i="4"/>
  <c r="CO26" i="4"/>
  <c r="BZ26" i="4"/>
  <c r="CN26" i="4"/>
  <c r="BY26" i="4"/>
  <c r="CM26" i="4"/>
  <c r="BX26" i="4"/>
  <c r="CX26" i="4"/>
  <c r="CL26" i="4"/>
  <c r="BW26" i="4"/>
  <c r="CW26" i="4"/>
  <c r="CK26" i="4"/>
  <c r="BV26" i="4"/>
  <c r="CV26" i="4"/>
  <c r="CJ26" i="4"/>
  <c r="BU26" i="4"/>
  <c r="CT26" i="4"/>
  <c r="CE26" i="4"/>
  <c r="BS26" i="4"/>
  <c r="CC26" i="4"/>
  <c r="BQ26" i="4"/>
  <c r="CS26" i="4"/>
  <c r="CF26" i="4"/>
  <c r="CD26" i="4"/>
  <c r="BT26" i="4"/>
  <c r="CB26" i="4"/>
  <c r="CA26" i="4"/>
  <c r="BR26" i="4"/>
  <c r="BP26" i="4"/>
  <c r="BO26" i="4"/>
  <c r="CU26" i="4"/>
  <c r="CC85" i="4"/>
  <c r="BQ85" i="4"/>
  <c r="CB85" i="4"/>
  <c r="BP85" i="4"/>
  <c r="CA85" i="4"/>
  <c r="BO85" i="4"/>
  <c r="CO85" i="4"/>
  <c r="BZ85" i="4"/>
  <c r="CN85" i="4"/>
  <c r="BY85" i="4"/>
  <c r="CM85" i="4"/>
  <c r="BX85" i="4"/>
  <c r="CX85" i="4"/>
  <c r="CL85" i="4"/>
  <c r="BW85" i="4"/>
  <c r="CW85" i="4"/>
  <c r="CK85" i="4"/>
  <c r="BV85" i="4"/>
  <c r="CV85" i="4"/>
  <c r="CJ85" i="4"/>
  <c r="BU85" i="4"/>
  <c r="CU85" i="4"/>
  <c r="CF85" i="4"/>
  <c r="BT85" i="4"/>
  <c r="CT85" i="4"/>
  <c r="CE85" i="4"/>
  <c r="BS85" i="4"/>
  <c r="CS85" i="4"/>
  <c r="BR85" i="4"/>
  <c r="CD85" i="4"/>
  <c r="CC73" i="4"/>
  <c r="BQ73" i="4"/>
  <c r="CB73" i="4"/>
  <c r="BP73" i="4"/>
  <c r="CA73" i="4"/>
  <c r="BO73" i="4"/>
  <c r="CO73" i="4"/>
  <c r="BZ73" i="4"/>
  <c r="CN73" i="4"/>
  <c r="BY73" i="4"/>
  <c r="CM73" i="4"/>
  <c r="BX73" i="4"/>
  <c r="CX73" i="4"/>
  <c r="CL73" i="4"/>
  <c r="BW73" i="4"/>
  <c r="CW73" i="4"/>
  <c r="CK73" i="4"/>
  <c r="BV73" i="4"/>
  <c r="CV73" i="4"/>
  <c r="CJ73" i="4"/>
  <c r="BU73" i="4"/>
  <c r="CU73" i="4"/>
  <c r="CF73" i="4"/>
  <c r="BT73" i="4"/>
  <c r="CT73" i="4"/>
  <c r="CE73" i="4"/>
  <c r="BS73" i="4"/>
  <c r="CS73" i="4"/>
  <c r="CD73" i="4"/>
  <c r="BR73" i="4"/>
  <c r="CN61" i="4"/>
  <c r="BY61" i="4"/>
  <c r="CM61" i="4"/>
  <c r="BX61" i="4"/>
  <c r="CW61" i="4"/>
  <c r="CK61" i="4"/>
  <c r="BV61" i="4"/>
  <c r="CT61" i="4"/>
  <c r="CE61" i="4"/>
  <c r="BS61" i="4"/>
  <c r="BU61" i="4"/>
  <c r="BT61" i="4"/>
  <c r="CO61" i="4"/>
  <c r="BR61" i="4"/>
  <c r="CL61" i="4"/>
  <c r="BQ61" i="4"/>
  <c r="CJ61" i="4"/>
  <c r="BP61" i="4"/>
  <c r="CF61" i="4"/>
  <c r="BO61" i="4"/>
  <c r="CX61" i="4"/>
  <c r="CC61" i="4"/>
  <c r="CU61" i="4"/>
  <c r="CA61" i="4"/>
  <c r="CV61" i="4"/>
  <c r="CS61" i="4"/>
  <c r="CD61" i="4"/>
  <c r="CB61" i="4"/>
  <c r="BZ61" i="4"/>
  <c r="BW61" i="4"/>
  <c r="CW49" i="4"/>
  <c r="CK49" i="4"/>
  <c r="BV49" i="4"/>
  <c r="CU49" i="4"/>
  <c r="CF49" i="4"/>
  <c r="BT49" i="4"/>
  <c r="CT49" i="4"/>
  <c r="CE49" i="4"/>
  <c r="BS49" i="4"/>
  <c r="CS49" i="4"/>
  <c r="CD49" i="4"/>
  <c r="BR49" i="4"/>
  <c r="CC49" i="4"/>
  <c r="BQ49" i="4"/>
  <c r="CA49" i="4"/>
  <c r="CN49" i="4"/>
  <c r="BY49" i="4"/>
  <c r="CB49" i="4"/>
  <c r="BZ49" i="4"/>
  <c r="BX49" i="4"/>
  <c r="CV49" i="4"/>
  <c r="BW49" i="4"/>
  <c r="BU49" i="4"/>
  <c r="CX49" i="4"/>
  <c r="BP49" i="4"/>
  <c r="CO49" i="4"/>
  <c r="CM49" i="4"/>
  <c r="CL49" i="4"/>
  <c r="CJ49" i="4"/>
  <c r="BO49" i="4"/>
  <c r="CW37" i="4"/>
  <c r="CK37" i="4"/>
  <c r="BV37" i="4"/>
  <c r="CU37" i="4"/>
  <c r="CF37" i="4"/>
  <c r="BT37" i="4"/>
  <c r="CN37" i="4"/>
  <c r="BY37" i="4"/>
  <c r="CT37" i="4"/>
  <c r="CB37" i="4"/>
  <c r="CS37" i="4"/>
  <c r="CA37" i="4"/>
  <c r="BZ37" i="4"/>
  <c r="BX37" i="4"/>
  <c r="BW37" i="4"/>
  <c r="CO37" i="4"/>
  <c r="BU37" i="4"/>
  <c r="CL37" i="4"/>
  <c r="BR37" i="4"/>
  <c r="CE37" i="4"/>
  <c r="BP37" i="4"/>
  <c r="CJ37" i="4"/>
  <c r="CD37" i="4"/>
  <c r="CC37" i="4"/>
  <c r="CM37" i="4"/>
  <c r="BS37" i="4"/>
  <c r="BQ37" i="4"/>
  <c r="BO37" i="4"/>
  <c r="CX37" i="4"/>
  <c r="CV37" i="4"/>
  <c r="CX25" i="4"/>
  <c r="CL25" i="4"/>
  <c r="BW25" i="4"/>
  <c r="CW25" i="4"/>
  <c r="CK25" i="4"/>
  <c r="BV25" i="4"/>
  <c r="CV25" i="4"/>
  <c r="CJ25" i="4"/>
  <c r="BU25" i="4"/>
  <c r="BR25" i="4"/>
  <c r="CU25" i="4"/>
  <c r="CF25" i="4"/>
  <c r="BT25" i="4"/>
  <c r="CD25" i="4"/>
  <c r="CT25" i="4"/>
  <c r="CE25" i="4"/>
  <c r="BS25" i="4"/>
  <c r="CS25" i="4"/>
  <c r="CB25" i="4"/>
  <c r="BP25" i="4"/>
  <c r="CO25" i="4"/>
  <c r="BZ25" i="4"/>
  <c r="BQ25" i="4"/>
  <c r="CN25" i="4"/>
  <c r="CM25" i="4"/>
  <c r="CC25" i="4"/>
  <c r="CA25" i="4"/>
  <c r="BY25" i="4"/>
  <c r="BX25" i="4"/>
  <c r="BO25" i="4"/>
  <c r="BI84" i="4"/>
  <c r="CO84" i="4"/>
  <c r="BZ84" i="4"/>
  <c r="CN84" i="4"/>
  <c r="BY84" i="4"/>
  <c r="CM84" i="4"/>
  <c r="BX84" i="4"/>
  <c r="CX84" i="4"/>
  <c r="CL84" i="4"/>
  <c r="BW84" i="4"/>
  <c r="CW84" i="4"/>
  <c r="CK84" i="4"/>
  <c r="BV84" i="4"/>
  <c r="CV84" i="4"/>
  <c r="CJ84" i="4"/>
  <c r="BU84" i="4"/>
  <c r="CU84" i="4"/>
  <c r="CF84" i="4"/>
  <c r="BT84" i="4"/>
  <c r="CT84" i="4"/>
  <c r="CE84" i="4"/>
  <c r="BS84" i="4"/>
  <c r="CS84" i="4"/>
  <c r="CD84" i="4"/>
  <c r="BR84" i="4"/>
  <c r="CC84" i="4"/>
  <c r="BQ84" i="4"/>
  <c r="CB84" i="4"/>
  <c r="BP84" i="4"/>
  <c r="CA84" i="4"/>
  <c r="BO84" i="4"/>
  <c r="CO72" i="4"/>
  <c r="BZ72" i="4"/>
  <c r="CN72" i="4"/>
  <c r="BY72" i="4"/>
  <c r="CM72" i="4"/>
  <c r="BX72" i="4"/>
  <c r="CX72" i="4"/>
  <c r="CL72" i="4"/>
  <c r="BW72" i="4"/>
  <c r="CW72" i="4"/>
  <c r="CK72" i="4"/>
  <c r="BV72" i="4"/>
  <c r="CV72" i="4"/>
  <c r="CJ72" i="4"/>
  <c r="BU72" i="4"/>
  <c r="CU72" i="4"/>
  <c r="CF72" i="4"/>
  <c r="BT72" i="4"/>
  <c r="CT72" i="4"/>
  <c r="CE72" i="4"/>
  <c r="BS72" i="4"/>
  <c r="CS72" i="4"/>
  <c r="CD72" i="4"/>
  <c r="BR72" i="4"/>
  <c r="CC72" i="4"/>
  <c r="BQ72" i="4"/>
  <c r="CB72" i="4"/>
  <c r="BP72" i="4"/>
  <c r="BO72" i="4"/>
  <c r="CA72" i="4"/>
  <c r="CW60" i="4"/>
  <c r="CK60" i="4"/>
  <c r="BV60" i="4"/>
  <c r="CV60" i="4"/>
  <c r="CJ60" i="4"/>
  <c r="BU60" i="4"/>
  <c r="CT60" i="4"/>
  <c r="CE60" i="4"/>
  <c r="BS60" i="4"/>
  <c r="CB60" i="4"/>
  <c r="BP60" i="4"/>
  <c r="CN60" i="4"/>
  <c r="BR60" i="4"/>
  <c r="CM60" i="4"/>
  <c r="CL60" i="4"/>
  <c r="BO60" i="4"/>
  <c r="CF60" i="4"/>
  <c r="CD60" i="4"/>
  <c r="CC60" i="4"/>
  <c r="CU60" i="4"/>
  <c r="BZ60" i="4"/>
  <c r="BX60" i="4"/>
  <c r="CX60" i="4"/>
  <c r="BW60" i="4"/>
  <c r="CS60" i="4"/>
  <c r="CO60" i="4"/>
  <c r="CA60" i="4"/>
  <c r="BY60" i="4"/>
  <c r="BT60" i="4"/>
  <c r="BQ60" i="4"/>
  <c r="CT48" i="4"/>
  <c r="CE48" i="4"/>
  <c r="BS48" i="4"/>
  <c r="CC48" i="4"/>
  <c r="BQ48" i="4"/>
  <c r="CB48" i="4"/>
  <c r="BP48" i="4"/>
  <c r="CA48" i="4"/>
  <c r="BO48" i="4"/>
  <c r="CO48" i="4"/>
  <c r="BZ48" i="4"/>
  <c r="CW48" i="4"/>
  <c r="CK48" i="4"/>
  <c r="BV48" i="4"/>
  <c r="CM48" i="4"/>
  <c r="CL48" i="4"/>
  <c r="CJ48" i="4"/>
  <c r="BX48" i="4"/>
  <c r="CF48" i="4"/>
  <c r="CD48" i="4"/>
  <c r="BY48" i="4"/>
  <c r="CX48" i="4"/>
  <c r="BW48" i="4"/>
  <c r="CV48" i="4"/>
  <c r="BU48" i="4"/>
  <c r="CU48" i="4"/>
  <c r="BT48" i="4"/>
  <c r="CS48" i="4"/>
  <c r="CN48" i="4"/>
  <c r="BR48" i="4"/>
  <c r="CT36" i="4"/>
  <c r="CC36" i="4"/>
  <c r="BQ36" i="4"/>
  <c r="CW36" i="4"/>
  <c r="CK36" i="4"/>
  <c r="BV36" i="4"/>
  <c r="CV36" i="4"/>
  <c r="CD36" i="4"/>
  <c r="BO36" i="4"/>
  <c r="CU36" i="4"/>
  <c r="CB36" i="4"/>
  <c r="CS36" i="4"/>
  <c r="CA36" i="4"/>
  <c r="BZ36" i="4"/>
  <c r="BY36" i="4"/>
  <c r="CO36" i="4"/>
  <c r="BX36" i="4"/>
  <c r="CM36" i="4"/>
  <c r="BU36" i="4"/>
  <c r="CJ36" i="4"/>
  <c r="BS36" i="4"/>
  <c r="BT36" i="4"/>
  <c r="BR36" i="4"/>
  <c r="BP36" i="4"/>
  <c r="CN36" i="4"/>
  <c r="CX36" i="4"/>
  <c r="CL36" i="4"/>
  <c r="CF36" i="4"/>
  <c r="CE36" i="4"/>
  <c r="BW36" i="4"/>
  <c r="CU24" i="4"/>
  <c r="CF24" i="4"/>
  <c r="BT24" i="4"/>
  <c r="CT24" i="4"/>
  <c r="CE24" i="4"/>
  <c r="BS24" i="4"/>
  <c r="CS24" i="4"/>
  <c r="CD24" i="4"/>
  <c r="BR24" i="4"/>
  <c r="BQ24" i="4"/>
  <c r="CC24" i="4"/>
  <c r="CB24" i="4"/>
  <c r="BP24" i="4"/>
  <c r="BO24" i="4"/>
  <c r="CA24" i="4"/>
  <c r="CN24" i="4"/>
  <c r="BY24" i="4"/>
  <c r="CX24" i="4"/>
  <c r="CL24" i="4"/>
  <c r="BW24" i="4"/>
  <c r="CM24" i="4"/>
  <c r="CJ24" i="4"/>
  <c r="CK24" i="4"/>
  <c r="CO24" i="4"/>
  <c r="BZ24" i="4"/>
  <c r="BX24" i="4"/>
  <c r="BV24" i="4"/>
  <c r="BU24" i="4"/>
  <c r="CV24" i="4"/>
  <c r="CW24" i="4"/>
  <c r="BI83" i="4"/>
  <c r="CX83" i="4"/>
  <c r="CL83" i="4"/>
  <c r="BW83" i="4"/>
  <c r="CW83" i="4"/>
  <c r="CK83" i="4"/>
  <c r="BV83" i="4"/>
  <c r="CV83" i="4"/>
  <c r="CJ83" i="4"/>
  <c r="BU83" i="4"/>
  <c r="CU83" i="4"/>
  <c r="CF83" i="4"/>
  <c r="BT83" i="4"/>
  <c r="CT83" i="4"/>
  <c r="CE83" i="4"/>
  <c r="BS83" i="4"/>
  <c r="CS83" i="4"/>
  <c r="CD83" i="4"/>
  <c r="BR83" i="4"/>
  <c r="CC83" i="4"/>
  <c r="BQ83" i="4"/>
  <c r="CB83" i="4"/>
  <c r="BP83" i="4"/>
  <c r="CA83" i="4"/>
  <c r="BO83" i="4"/>
  <c r="CO83" i="4"/>
  <c r="BZ83" i="4"/>
  <c r="CN83" i="4"/>
  <c r="BY83" i="4"/>
  <c r="BX83" i="4"/>
  <c r="CM83" i="4"/>
  <c r="BI71" i="4"/>
  <c r="CX71" i="4"/>
  <c r="CL71" i="4"/>
  <c r="BW71" i="4"/>
  <c r="CW71" i="4"/>
  <c r="CK71" i="4"/>
  <c r="BV71" i="4"/>
  <c r="CV71" i="4"/>
  <c r="CJ71" i="4"/>
  <c r="BU71" i="4"/>
  <c r="CU71" i="4"/>
  <c r="CF71" i="4"/>
  <c r="BT71" i="4"/>
  <c r="CT71" i="4"/>
  <c r="CE71" i="4"/>
  <c r="BS71" i="4"/>
  <c r="CS71" i="4"/>
  <c r="CD71" i="4"/>
  <c r="BR71" i="4"/>
  <c r="CC71" i="4"/>
  <c r="BQ71" i="4"/>
  <c r="CB71" i="4"/>
  <c r="BP71" i="4"/>
  <c r="CA71" i="4"/>
  <c r="BO71" i="4"/>
  <c r="CO71" i="4"/>
  <c r="BZ71" i="4"/>
  <c r="CN71" i="4"/>
  <c r="BY71" i="4"/>
  <c r="BX71" i="4"/>
  <c r="CM71" i="4"/>
  <c r="BI59" i="4"/>
  <c r="CT59" i="4"/>
  <c r="CE59" i="4"/>
  <c r="BS59" i="4"/>
  <c r="CS59" i="4"/>
  <c r="CD59" i="4"/>
  <c r="BR59" i="4"/>
  <c r="CN59" i="4"/>
  <c r="BY59" i="4"/>
  <c r="CL59" i="4"/>
  <c r="BT59" i="4"/>
  <c r="CJ59" i="4"/>
  <c r="BP59" i="4"/>
  <c r="CX59" i="4"/>
  <c r="CF59" i="4"/>
  <c r="BO59" i="4"/>
  <c r="CW59" i="4"/>
  <c r="CC59" i="4"/>
  <c r="CV59" i="4"/>
  <c r="CB59" i="4"/>
  <c r="BZ59" i="4"/>
  <c r="BW59" i="4"/>
  <c r="CM59" i="4"/>
  <c r="CK59" i="4"/>
  <c r="CA59" i="4"/>
  <c r="BX59" i="4"/>
  <c r="BV59" i="4"/>
  <c r="BQ59" i="4"/>
  <c r="BU59" i="4"/>
  <c r="CU59" i="4"/>
  <c r="CO59" i="4"/>
  <c r="CB47" i="4"/>
  <c r="BP47" i="4"/>
  <c r="CO47" i="4"/>
  <c r="BZ47" i="4"/>
  <c r="CN47" i="4"/>
  <c r="BY47" i="4"/>
  <c r="CM47" i="4"/>
  <c r="BX47" i="4"/>
  <c r="CX47" i="4"/>
  <c r="CL47" i="4"/>
  <c r="BW47" i="4"/>
  <c r="CT47" i="4"/>
  <c r="CE47" i="4"/>
  <c r="BS47" i="4"/>
  <c r="CV47" i="4"/>
  <c r="BU47" i="4"/>
  <c r="CU47" i="4"/>
  <c r="BT47" i="4"/>
  <c r="CS47" i="4"/>
  <c r="BR47" i="4"/>
  <c r="BQ47" i="4"/>
  <c r="CJ47" i="4"/>
  <c r="BO47" i="4"/>
  <c r="CK47" i="4"/>
  <c r="CF47" i="4"/>
  <c r="CD47" i="4"/>
  <c r="CC47" i="4"/>
  <c r="BV47" i="4"/>
  <c r="CA47" i="4"/>
  <c r="CW47" i="4"/>
  <c r="CO35" i="4"/>
  <c r="BZ35" i="4"/>
  <c r="CT35" i="4"/>
  <c r="CE35" i="4"/>
  <c r="BS35" i="4"/>
  <c r="CK35" i="4"/>
  <c r="BT35" i="4"/>
  <c r="CX35" i="4"/>
  <c r="CJ35" i="4"/>
  <c r="BR35" i="4"/>
  <c r="CW35" i="4"/>
  <c r="CF35" i="4"/>
  <c r="BQ35" i="4"/>
  <c r="CV35" i="4"/>
  <c r="CD35" i="4"/>
  <c r="BP35" i="4"/>
  <c r="CU35" i="4"/>
  <c r="CC35" i="4"/>
  <c r="BO35" i="4"/>
  <c r="CS35" i="4"/>
  <c r="CB35" i="4"/>
  <c r="BY35" i="4"/>
  <c r="CN35" i="4"/>
  <c r="BW35" i="4"/>
  <c r="CM35" i="4"/>
  <c r="CA35" i="4"/>
  <c r="CL35" i="4"/>
  <c r="BX35" i="4"/>
  <c r="BV35" i="4"/>
  <c r="BU35" i="4"/>
  <c r="CC23" i="4"/>
  <c r="BQ23" i="4"/>
  <c r="CB23" i="4"/>
  <c r="BP23" i="4"/>
  <c r="CA23" i="4"/>
  <c r="BO23" i="4"/>
  <c r="BZ23" i="4"/>
  <c r="BX23" i="4"/>
  <c r="CO23" i="4"/>
  <c r="CM23" i="4"/>
  <c r="CN23" i="4"/>
  <c r="BY23" i="4"/>
  <c r="CK23" i="4"/>
  <c r="BV23" i="4"/>
  <c r="CU23" i="4"/>
  <c r="CF23" i="4"/>
  <c r="BT23" i="4"/>
  <c r="CJ23" i="4"/>
  <c r="CE23" i="4"/>
  <c r="CD23" i="4"/>
  <c r="BW23" i="4"/>
  <c r="BR23" i="4"/>
  <c r="CL23" i="4"/>
  <c r="BU23" i="4"/>
  <c r="BS23" i="4"/>
  <c r="CT23" i="4"/>
  <c r="CS23" i="4"/>
  <c r="BI82" i="4"/>
  <c r="CU82" i="4"/>
  <c r="CF82" i="4"/>
  <c r="BT82" i="4"/>
  <c r="CT82" i="4"/>
  <c r="CE82" i="4"/>
  <c r="BS82" i="4"/>
  <c r="CS82" i="4"/>
  <c r="CD82" i="4"/>
  <c r="BR82" i="4"/>
  <c r="CC82" i="4"/>
  <c r="BQ82" i="4"/>
  <c r="CB82" i="4"/>
  <c r="BP82" i="4"/>
  <c r="CA82" i="4"/>
  <c r="BO82" i="4"/>
  <c r="CO82" i="4"/>
  <c r="BZ82" i="4"/>
  <c r="CN82" i="4"/>
  <c r="BY82" i="4"/>
  <c r="CM82" i="4"/>
  <c r="BX82" i="4"/>
  <c r="CX82" i="4"/>
  <c r="CL82" i="4"/>
  <c r="BW82" i="4"/>
  <c r="CW82" i="4"/>
  <c r="CK82" i="4"/>
  <c r="BV82" i="4"/>
  <c r="CV82" i="4"/>
  <c r="CJ82" i="4"/>
  <c r="BU82" i="4"/>
  <c r="BI70" i="4"/>
  <c r="CU70" i="4"/>
  <c r="CF70" i="4"/>
  <c r="BT70" i="4"/>
  <c r="CT70" i="4"/>
  <c r="CE70" i="4"/>
  <c r="BS70" i="4"/>
  <c r="CS70" i="4"/>
  <c r="CD70" i="4"/>
  <c r="BR70" i="4"/>
  <c r="CC70" i="4"/>
  <c r="BQ70" i="4"/>
  <c r="CB70" i="4"/>
  <c r="BP70" i="4"/>
  <c r="CA70" i="4"/>
  <c r="BO70" i="4"/>
  <c r="CO70" i="4"/>
  <c r="BZ70" i="4"/>
  <c r="CN70" i="4"/>
  <c r="BY70" i="4"/>
  <c r="CM70" i="4"/>
  <c r="BX70" i="4"/>
  <c r="CX70" i="4"/>
  <c r="CL70" i="4"/>
  <c r="BW70" i="4"/>
  <c r="CW70" i="4"/>
  <c r="CK70" i="4"/>
  <c r="BV70" i="4"/>
  <c r="BU70" i="4"/>
  <c r="CV70" i="4"/>
  <c r="CJ70" i="4"/>
  <c r="BI58" i="4"/>
  <c r="CB58" i="4"/>
  <c r="BP58" i="4"/>
  <c r="CA58" i="4"/>
  <c r="BO58" i="4"/>
  <c r="CW58" i="4"/>
  <c r="CK58" i="4"/>
  <c r="BV58" i="4"/>
  <c r="CM58" i="4"/>
  <c r="BT58" i="4"/>
  <c r="CJ58" i="4"/>
  <c r="BR58" i="4"/>
  <c r="CF58" i="4"/>
  <c r="BQ58" i="4"/>
  <c r="CX58" i="4"/>
  <c r="CE58" i="4"/>
  <c r="CV58" i="4"/>
  <c r="CD58" i="4"/>
  <c r="CT58" i="4"/>
  <c r="BZ58" i="4"/>
  <c r="BX58" i="4"/>
  <c r="CC58" i="4"/>
  <c r="BY58" i="4"/>
  <c r="BW58" i="4"/>
  <c r="BU58" i="4"/>
  <c r="BS58" i="4"/>
  <c r="CU58" i="4"/>
  <c r="CS58" i="4"/>
  <c r="CO58" i="4"/>
  <c r="CN58" i="4"/>
  <c r="CL58" i="4"/>
  <c r="BI46" i="4"/>
  <c r="CN46" i="4"/>
  <c r="BY46" i="4"/>
  <c r="CX46" i="4"/>
  <c r="CL46" i="4"/>
  <c r="BW46" i="4"/>
  <c r="CW46" i="4"/>
  <c r="CK46" i="4"/>
  <c r="BV46" i="4"/>
  <c r="CV46" i="4"/>
  <c r="CJ46" i="4"/>
  <c r="BU46" i="4"/>
  <c r="CU46" i="4"/>
  <c r="CF46" i="4"/>
  <c r="BT46" i="4"/>
  <c r="CB46" i="4"/>
  <c r="BP46" i="4"/>
  <c r="CD46" i="4"/>
  <c r="CC46" i="4"/>
  <c r="CA46" i="4"/>
  <c r="BZ46" i="4"/>
  <c r="BX46" i="4"/>
  <c r="CS46" i="4"/>
  <c r="CT46" i="4"/>
  <c r="BS46" i="4"/>
  <c r="BQ46" i="4"/>
  <c r="BO46" i="4"/>
  <c r="CO46" i="4"/>
  <c r="CM46" i="4"/>
  <c r="CE46" i="4"/>
  <c r="BR46" i="4"/>
  <c r="BI34" i="4"/>
  <c r="CX34" i="4"/>
  <c r="CL34" i="4"/>
  <c r="BW34" i="4"/>
  <c r="CB34" i="4"/>
  <c r="BP34" i="4"/>
  <c r="CO34" i="4"/>
  <c r="BX34" i="4"/>
  <c r="CN34" i="4"/>
  <c r="BV34" i="4"/>
  <c r="CM34" i="4"/>
  <c r="BU34" i="4"/>
  <c r="CK34" i="4"/>
  <c r="BT34" i="4"/>
  <c r="CJ34" i="4"/>
  <c r="BS34" i="4"/>
  <c r="CW34" i="4"/>
  <c r="CF34" i="4"/>
  <c r="BR34" i="4"/>
  <c r="CU34" i="4"/>
  <c r="CD34" i="4"/>
  <c r="BO34" i="4"/>
  <c r="CS34" i="4"/>
  <c r="CA34" i="4"/>
  <c r="CT34" i="4"/>
  <c r="CE34" i="4"/>
  <c r="BQ34" i="4"/>
  <c r="CC34" i="4"/>
  <c r="BZ34" i="4"/>
  <c r="CV34" i="4"/>
  <c r="BY34" i="4"/>
  <c r="CO22" i="4"/>
  <c r="BZ22" i="4"/>
  <c r="CN22" i="4"/>
  <c r="BY22" i="4"/>
  <c r="CM22" i="4"/>
  <c r="BX22" i="4"/>
  <c r="CL22" i="4"/>
  <c r="CJ22" i="4"/>
  <c r="BW22" i="4"/>
  <c r="CK22" i="4"/>
  <c r="BV22" i="4"/>
  <c r="BU22" i="4"/>
  <c r="CT22" i="4"/>
  <c r="CE22" i="4"/>
  <c r="BS22" i="4"/>
  <c r="CC22" i="4"/>
  <c r="BQ22" i="4"/>
  <c r="CD22" i="4"/>
  <c r="CB22" i="4"/>
  <c r="CA22" i="4"/>
  <c r="BT22" i="4"/>
  <c r="BR22" i="4"/>
  <c r="BP22" i="4"/>
  <c r="CU22" i="4"/>
  <c r="BO22" i="4"/>
  <c r="CS22" i="4"/>
  <c r="CF22" i="4"/>
  <c r="BI81" i="4"/>
  <c r="CC81" i="4"/>
  <c r="BQ81" i="4"/>
  <c r="CB81" i="4"/>
  <c r="BP81" i="4"/>
  <c r="CA81" i="4"/>
  <c r="BO81" i="4"/>
  <c r="CO81" i="4"/>
  <c r="BZ81" i="4"/>
  <c r="CN81" i="4"/>
  <c r="BY81" i="4"/>
  <c r="CM81" i="4"/>
  <c r="BX81" i="4"/>
  <c r="CX81" i="4"/>
  <c r="CL81" i="4"/>
  <c r="BW81" i="4"/>
  <c r="CW81" i="4"/>
  <c r="CK81" i="4"/>
  <c r="BV81" i="4"/>
  <c r="CV81" i="4"/>
  <c r="CJ81" i="4"/>
  <c r="BU81" i="4"/>
  <c r="CU81" i="4"/>
  <c r="CF81" i="4"/>
  <c r="BT81" i="4"/>
  <c r="CT81" i="4"/>
  <c r="CE81" i="4"/>
  <c r="BS81" i="4"/>
  <c r="CS81" i="4"/>
  <c r="CD81" i="4"/>
  <c r="BR81" i="4"/>
  <c r="BI69" i="4"/>
  <c r="CC69" i="4"/>
  <c r="BQ69" i="4"/>
  <c r="CB69" i="4"/>
  <c r="BP69" i="4"/>
  <c r="CA69" i="4"/>
  <c r="BO69" i="4"/>
  <c r="CO69" i="4"/>
  <c r="BZ69" i="4"/>
  <c r="CN69" i="4"/>
  <c r="BY69" i="4"/>
  <c r="CM69" i="4"/>
  <c r="BX69" i="4"/>
  <c r="CX69" i="4"/>
  <c r="CL69" i="4"/>
  <c r="BW69" i="4"/>
  <c r="CW69" i="4"/>
  <c r="CK69" i="4"/>
  <c r="BV69" i="4"/>
  <c r="CV69" i="4"/>
  <c r="CJ69" i="4"/>
  <c r="BU69" i="4"/>
  <c r="CU69" i="4"/>
  <c r="CF69" i="4"/>
  <c r="BT69" i="4"/>
  <c r="CT69" i="4"/>
  <c r="CE69" i="4"/>
  <c r="BS69" i="4"/>
  <c r="CS69" i="4"/>
  <c r="CD69" i="4"/>
  <c r="BR69" i="4"/>
  <c r="CN57" i="4"/>
  <c r="BY57" i="4"/>
  <c r="CM57" i="4"/>
  <c r="CT57" i="4"/>
  <c r="CE57" i="4"/>
  <c r="CO57" i="4"/>
  <c r="BV57" i="4"/>
  <c r="CK57" i="4"/>
  <c r="BT57" i="4"/>
  <c r="CJ57" i="4"/>
  <c r="BS57" i="4"/>
  <c r="CX57" i="4"/>
  <c r="CF57" i="4"/>
  <c r="BR57" i="4"/>
  <c r="CW57" i="4"/>
  <c r="CD57" i="4"/>
  <c r="BQ57" i="4"/>
  <c r="CU57" i="4"/>
  <c r="CB57" i="4"/>
  <c r="BO57" i="4"/>
  <c r="BZ57" i="4"/>
  <c r="BX57" i="4"/>
  <c r="BW57" i="4"/>
  <c r="BU57" i="4"/>
  <c r="BP57" i="4"/>
  <c r="CS57" i="4"/>
  <c r="CV57" i="4"/>
  <c r="CL57" i="4"/>
  <c r="CC57" i="4"/>
  <c r="CA57" i="4"/>
  <c r="CW45" i="4"/>
  <c r="CK45" i="4"/>
  <c r="BV45" i="4"/>
  <c r="CU45" i="4"/>
  <c r="CF45" i="4"/>
  <c r="BT45" i="4"/>
  <c r="CT45" i="4"/>
  <c r="CE45" i="4"/>
  <c r="BS45" i="4"/>
  <c r="CS45" i="4"/>
  <c r="CD45" i="4"/>
  <c r="BR45" i="4"/>
  <c r="CC45" i="4"/>
  <c r="BQ45" i="4"/>
  <c r="CN45" i="4"/>
  <c r="BY45" i="4"/>
  <c r="BO45" i="4"/>
  <c r="CO45" i="4"/>
  <c r="CM45" i="4"/>
  <c r="CL45" i="4"/>
  <c r="CJ45" i="4"/>
  <c r="CB45" i="4"/>
  <c r="BZ45" i="4"/>
  <c r="BX45" i="4"/>
  <c r="CX45" i="4"/>
  <c r="BW45" i="4"/>
  <c r="BU45" i="4"/>
  <c r="CV45" i="4"/>
  <c r="CA45" i="4"/>
  <c r="BP45" i="4"/>
  <c r="CU33" i="4"/>
  <c r="CF33" i="4"/>
  <c r="BT33" i="4"/>
  <c r="CN33" i="4"/>
  <c r="BY33" i="4"/>
  <c r="CS33" i="4"/>
  <c r="CB33" i="4"/>
  <c r="CA33" i="4"/>
  <c r="BZ33" i="4"/>
  <c r="BX33" i="4"/>
  <c r="CO33" i="4"/>
  <c r="BW33" i="4"/>
  <c r="CM33" i="4"/>
  <c r="BV33" i="4"/>
  <c r="CK33" i="4"/>
  <c r="BS33" i="4"/>
  <c r="CW33" i="4"/>
  <c r="CE33" i="4"/>
  <c r="BQ33" i="4"/>
  <c r="CJ33" i="4"/>
  <c r="CD33" i="4"/>
  <c r="CC33" i="4"/>
  <c r="BU33" i="4"/>
  <c r="BR33" i="4"/>
  <c r="BP33" i="4"/>
  <c r="BO33" i="4"/>
  <c r="CL33" i="4"/>
  <c r="CX33" i="4"/>
  <c r="CV33" i="4"/>
  <c r="CT33" i="4"/>
  <c r="CL21" i="4"/>
  <c r="BW21" i="4"/>
  <c r="CK21" i="4"/>
  <c r="CD21" i="4"/>
  <c r="BV21" i="4"/>
  <c r="CJ21" i="4"/>
  <c r="BU21" i="4"/>
  <c r="CU21" i="4"/>
  <c r="BT21" i="4"/>
  <c r="CE21" i="4"/>
  <c r="BR21" i="4"/>
  <c r="CF21" i="4"/>
  <c r="CS21" i="4"/>
  <c r="CT21" i="4"/>
  <c r="BS21" i="4"/>
  <c r="CB21" i="4"/>
  <c r="CO21" i="4"/>
  <c r="BZ21" i="4"/>
  <c r="CA21" i="4"/>
  <c r="BY21" i="4"/>
  <c r="BX21" i="4"/>
  <c r="CC21" i="4"/>
  <c r="BQ21" i="4"/>
  <c r="BP21" i="4"/>
  <c r="BO21" i="4"/>
  <c r="CM21" i="4"/>
  <c r="CN21" i="4"/>
  <c r="BI32" i="4"/>
  <c r="BI79" i="4"/>
  <c r="BI67" i="4"/>
  <c r="BI55" i="4"/>
  <c r="BI43" i="4"/>
  <c r="BI31" i="4"/>
  <c r="BI66" i="4"/>
  <c r="BI54" i="4"/>
  <c r="BI42" i="4"/>
  <c r="BI30" i="4"/>
  <c r="BI77" i="4"/>
  <c r="BI65" i="4"/>
  <c r="BI53" i="4"/>
  <c r="BI41" i="4"/>
  <c r="BI29" i="4"/>
  <c r="BI76" i="4"/>
  <c r="BI64" i="4"/>
  <c r="BI52" i="4"/>
  <c r="BI40" i="4"/>
  <c r="BI28" i="4"/>
  <c r="BI27" i="4"/>
  <c r="BI38" i="4"/>
  <c r="BI26" i="4"/>
  <c r="BF85" i="4"/>
  <c r="BI85" i="4"/>
  <c r="BE73" i="4"/>
  <c r="BI73" i="4"/>
  <c r="BM61" i="4"/>
  <c r="BI61" i="4"/>
  <c r="BI49" i="4"/>
  <c r="BI37" i="4"/>
  <c r="BI25" i="4"/>
  <c r="BI72" i="4"/>
  <c r="BI60" i="4"/>
  <c r="BI48" i="4"/>
  <c r="BI36" i="4"/>
  <c r="BI24" i="4"/>
  <c r="BI47" i="4"/>
  <c r="BI35" i="4"/>
  <c r="BI23" i="4"/>
  <c r="BI22" i="4"/>
  <c r="BI57" i="4"/>
  <c r="BI45" i="4"/>
  <c r="BI33" i="4"/>
  <c r="BI21" i="4"/>
  <c r="BN85" i="4"/>
  <c r="BM73" i="4"/>
  <c r="BH49" i="4"/>
  <c r="BA37" i="4"/>
  <c r="BC44" i="4"/>
  <c r="F96" i="5"/>
  <c r="U120" i="5"/>
  <c r="BM85" i="4"/>
  <c r="BK73" i="4"/>
  <c r="BG49" i="4"/>
  <c r="K120" i="5"/>
  <c r="BK85" i="4"/>
  <c r="BJ73" i="4"/>
  <c r="BE49" i="4"/>
  <c r="V120" i="5"/>
  <c r="AR120" i="5"/>
  <c r="BJ85" i="4"/>
  <c r="BH73" i="4"/>
  <c r="BD49" i="4"/>
  <c r="J96" i="5"/>
  <c r="R96" i="5"/>
  <c r="BH85" i="4"/>
  <c r="BG73" i="4"/>
  <c r="BC49" i="4"/>
  <c r="O96" i="5"/>
  <c r="BG85" i="4"/>
  <c r="BF73" i="4"/>
  <c r="S96" i="5"/>
  <c r="T96" i="5"/>
  <c r="B95" i="5"/>
  <c r="T120" i="5"/>
  <c r="BD85" i="4"/>
  <c r="BC73" i="4"/>
  <c r="BJ37" i="4"/>
  <c r="BF25" i="4"/>
  <c r="BC85" i="4"/>
  <c r="BB73" i="4"/>
  <c r="BG37" i="4"/>
  <c r="BB25" i="4"/>
  <c r="V96" i="5"/>
  <c r="AG67" i="42"/>
  <c r="BB85" i="4"/>
  <c r="BA73" i="4"/>
  <c r="BF37" i="4"/>
  <c r="E120" i="5"/>
  <c r="H96" i="5"/>
  <c r="BA85" i="4"/>
  <c r="BN73" i="4"/>
  <c r="BN49" i="4"/>
  <c r="BE37" i="4"/>
  <c r="G312" i="32"/>
  <c r="H299" i="32" s="1"/>
  <c r="BD56" i="4"/>
  <c r="BC56" i="4"/>
  <c r="BB56" i="4"/>
  <c r="BJ20" i="4"/>
  <c r="BA56" i="4"/>
  <c r="BN44" i="4"/>
  <c r="BM80" i="4"/>
  <c r="BN56" i="4"/>
  <c r="BH44" i="4"/>
  <c r="BM56" i="4"/>
  <c r="BG44" i="4"/>
  <c r="BK56" i="4"/>
  <c r="BE44" i="4"/>
  <c r="BJ56" i="4"/>
  <c r="BD44" i="4"/>
  <c r="BH56" i="4"/>
  <c r="BG56" i="4"/>
  <c r="BF56" i="4"/>
  <c r="BJ79" i="4"/>
  <c r="BJ77" i="4"/>
  <c r="BC76" i="4"/>
  <c r="BM72" i="4"/>
  <c r="BC67" i="4"/>
  <c r="M66" i="4"/>
  <c r="BB65" i="4"/>
  <c r="BE64" i="4"/>
  <c r="BE60" i="4"/>
  <c r="BC57" i="4"/>
  <c r="BF55" i="4"/>
  <c r="BH54" i="4"/>
  <c r="BG53" i="4"/>
  <c r="BE52" i="4"/>
  <c r="BJ49" i="4"/>
  <c r="BC48" i="4"/>
  <c r="BC47" i="4"/>
  <c r="BJ45" i="4"/>
  <c r="BJ44" i="4"/>
  <c r="BD43" i="4"/>
  <c r="AC42" i="4"/>
  <c r="BD41" i="4"/>
  <c r="BA40" i="4"/>
  <c r="BH38" i="4"/>
  <c r="BM37" i="4"/>
  <c r="BN36" i="4"/>
  <c r="BB35" i="4"/>
  <c r="BB33" i="4"/>
  <c r="BB32" i="4"/>
  <c r="J31" i="4"/>
  <c r="BE30" i="4"/>
  <c r="BD29" i="4"/>
  <c r="BK28" i="4"/>
  <c r="BM26" i="4"/>
  <c r="BJ25" i="4"/>
  <c r="BF24" i="4"/>
  <c r="BF23" i="4"/>
  <c r="BD22" i="4"/>
  <c r="BA21" i="4"/>
  <c r="BR19" i="4"/>
  <c r="AR85" i="5"/>
  <c r="I85" i="5"/>
  <c r="E85" i="5"/>
  <c r="S85" i="5"/>
  <c r="L85" i="5"/>
  <c r="P85" i="5"/>
  <c r="B84" i="5"/>
  <c r="H85" i="5"/>
  <c r="R85" i="5"/>
  <c r="T85" i="5"/>
  <c r="J85" i="5"/>
  <c r="O85" i="5"/>
  <c r="N85" i="5"/>
  <c r="M85" i="5"/>
  <c r="V85" i="5"/>
  <c r="Q85" i="5"/>
  <c r="G85" i="5"/>
  <c r="J97" i="5"/>
  <c r="N97" i="5"/>
  <c r="P97" i="5"/>
  <c r="V109" i="5"/>
  <c r="T109" i="5"/>
  <c r="O109" i="5"/>
  <c r="J109" i="5"/>
  <c r="M109" i="5"/>
  <c r="U109" i="5"/>
  <c r="F109" i="5"/>
  <c r="L109" i="5"/>
  <c r="E109" i="5"/>
  <c r="Q109" i="5"/>
  <c r="K109" i="5"/>
  <c r="N109" i="5"/>
  <c r="B108" i="5"/>
  <c r="H109" i="5"/>
  <c r="G109" i="5"/>
  <c r="P109" i="5"/>
  <c r="I109" i="5"/>
  <c r="S109" i="5"/>
  <c r="AR109" i="5"/>
  <c r="K52" i="15"/>
  <c r="K45" i="29"/>
  <c r="I45" i="29"/>
  <c r="K85" i="5"/>
  <c r="AJ67" i="42"/>
  <c r="S31" i="42"/>
  <c r="D31" i="42"/>
  <c r="W31" i="42"/>
  <c r="AF31" i="42"/>
  <c r="H31" i="42"/>
  <c r="L31" i="42"/>
  <c r="E31" i="42"/>
  <c r="G31" i="42"/>
  <c r="R31" i="42"/>
  <c r="O31" i="42"/>
  <c r="C31" i="42"/>
  <c r="V31" i="42"/>
  <c r="AK31" i="42"/>
  <c r="AM31" i="42"/>
  <c r="AH31" i="42"/>
  <c r="AL31" i="42"/>
  <c r="AC31" i="42"/>
  <c r="F31" i="42"/>
  <c r="P31" i="42"/>
  <c r="AJ31" i="42"/>
  <c r="AB31" i="42"/>
  <c r="J31" i="42"/>
  <c r="K31" i="42"/>
  <c r="Z31" i="42"/>
  <c r="T31" i="42"/>
  <c r="M31" i="42"/>
  <c r="X31" i="42"/>
  <c r="AA31" i="42"/>
  <c r="U31" i="42"/>
  <c r="I31" i="42"/>
  <c r="N31" i="42"/>
  <c r="AG31" i="42"/>
  <c r="Y31" i="42"/>
  <c r="AE31" i="42"/>
  <c r="E79" i="42"/>
  <c r="AM79" i="42"/>
  <c r="F79" i="42"/>
  <c r="T79" i="42"/>
  <c r="AA79" i="42"/>
  <c r="U79" i="42"/>
  <c r="AE79" i="42"/>
  <c r="N79" i="42"/>
  <c r="Y79" i="42"/>
  <c r="C79" i="42"/>
  <c r="X79" i="42"/>
  <c r="AL79" i="42"/>
  <c r="H79" i="42"/>
  <c r="AB79" i="42"/>
  <c r="M79" i="42"/>
  <c r="AJ79" i="42"/>
  <c r="I79" i="42"/>
  <c r="AD79" i="42"/>
  <c r="O79" i="42"/>
  <c r="G79" i="42"/>
  <c r="S79" i="42"/>
  <c r="D79" i="42"/>
  <c r="P79" i="42"/>
  <c r="J79" i="42"/>
  <c r="AF79" i="42"/>
  <c r="Q79" i="42"/>
  <c r="Z79" i="42"/>
  <c r="AK79" i="42"/>
  <c r="AH79" i="42"/>
  <c r="W79" i="42"/>
  <c r="AC79" i="42"/>
  <c r="V79" i="42"/>
  <c r="L79" i="42"/>
  <c r="G67" i="42"/>
  <c r="AL67" i="42"/>
  <c r="D67" i="42"/>
  <c r="H67" i="42"/>
  <c r="Z67" i="42"/>
  <c r="X67" i="42"/>
  <c r="AF67" i="42"/>
  <c r="K67" i="42"/>
  <c r="L67" i="42"/>
  <c r="AM67" i="42"/>
  <c r="N67" i="42"/>
  <c r="U67" i="42"/>
  <c r="T67" i="42"/>
  <c r="W67" i="42"/>
  <c r="O67" i="42"/>
  <c r="AK67" i="42"/>
  <c r="R67" i="42"/>
  <c r="S67" i="42"/>
  <c r="C67" i="42"/>
  <c r="E67" i="42"/>
  <c r="AC67" i="42"/>
  <c r="I67" i="42"/>
  <c r="V67" i="42"/>
  <c r="P67" i="42"/>
  <c r="AD67" i="42"/>
  <c r="AE67" i="42"/>
  <c r="Q67" i="42"/>
  <c r="F67" i="42"/>
  <c r="AA67" i="42"/>
  <c r="AG79" i="42"/>
  <c r="U85" i="5"/>
  <c r="K79" i="42"/>
  <c r="AH67" i="42"/>
  <c r="Q31" i="42"/>
  <c r="AJ43" i="42"/>
  <c r="AH43" i="42"/>
  <c r="H43" i="42"/>
  <c r="L43" i="42"/>
  <c r="E43" i="42"/>
  <c r="AM43" i="42"/>
  <c r="R43" i="42"/>
  <c r="D43" i="42"/>
  <c r="AF43" i="42"/>
  <c r="P43" i="42"/>
  <c r="AC43" i="42"/>
  <c r="F43" i="42"/>
  <c r="I43" i="42"/>
  <c r="S43" i="42"/>
  <c r="Z43" i="42"/>
  <c r="N43" i="42"/>
  <c r="T43" i="42"/>
  <c r="Y43" i="42"/>
  <c r="K43" i="42"/>
  <c r="AB43" i="42"/>
  <c r="X43" i="42"/>
  <c r="AA43" i="42"/>
  <c r="O43" i="42"/>
  <c r="V43" i="42"/>
  <c r="W43" i="42"/>
  <c r="M43" i="42"/>
  <c r="U43" i="42"/>
  <c r="C43" i="42"/>
  <c r="G43" i="42"/>
  <c r="AE43" i="42"/>
  <c r="AD43" i="42"/>
  <c r="AK43" i="42"/>
  <c r="Q43" i="42"/>
  <c r="AG43" i="42"/>
  <c r="W55" i="42"/>
  <c r="Y67" i="42"/>
  <c r="R79" i="42"/>
  <c r="AD31" i="42"/>
  <c r="Z55" i="42"/>
  <c r="J55" i="42"/>
  <c r="V55" i="42"/>
  <c r="AK55" i="42"/>
  <c r="AE55" i="42"/>
  <c r="O55" i="42"/>
  <c r="H55" i="42"/>
  <c r="AC55" i="42"/>
  <c r="AH55" i="42"/>
  <c r="AL55" i="42"/>
  <c r="Q55" i="42"/>
  <c r="AJ55" i="42"/>
  <c r="E55" i="42"/>
  <c r="U55" i="42"/>
  <c r="C55" i="42"/>
  <c r="AG55" i="42"/>
  <c r="F55" i="42"/>
  <c r="M55" i="42"/>
  <c r="AA55" i="42"/>
  <c r="AD55" i="42"/>
  <c r="I55" i="42"/>
  <c r="D55" i="42"/>
  <c r="L55" i="42"/>
  <c r="T55" i="42"/>
  <c r="AM55" i="42"/>
  <c r="Y55" i="42"/>
  <c r="AB55" i="42"/>
  <c r="X55" i="42"/>
  <c r="R55" i="42"/>
  <c r="N55" i="42"/>
  <c r="S55" i="42"/>
  <c r="M67" i="42"/>
  <c r="AB67" i="42"/>
  <c r="K55" i="42"/>
  <c r="G55" i="42"/>
  <c r="P55" i="42"/>
  <c r="H19" i="4"/>
  <c r="C31" i="4"/>
  <c r="X31" i="4"/>
  <c r="K31" i="4"/>
  <c r="M31" i="4"/>
  <c r="AU43" i="4"/>
  <c r="AR43" i="4"/>
  <c r="AP43" i="4"/>
  <c r="I55" i="4"/>
  <c r="AS55" i="4"/>
  <c r="AG55" i="4"/>
  <c r="AB55" i="4"/>
  <c r="U67" i="4"/>
  <c r="AB67" i="4"/>
  <c r="N67" i="4"/>
  <c r="AW67" i="4"/>
  <c r="AJ79" i="4"/>
  <c r="AB79" i="4"/>
  <c r="P79" i="4"/>
  <c r="C27" i="5"/>
  <c r="B38" i="9"/>
  <c r="C75" i="5"/>
  <c r="AD79" i="4"/>
  <c r="BH79" i="4"/>
  <c r="BB67" i="4"/>
  <c r="BM53" i="4"/>
  <c r="BB43" i="4"/>
  <c r="BH25" i="4"/>
  <c r="BC22" i="4"/>
  <c r="CE19" i="4"/>
  <c r="C19" i="4"/>
  <c r="R31" i="4"/>
  <c r="AW31" i="4"/>
  <c r="AX31" i="4"/>
  <c r="AH31" i="4"/>
  <c r="U43" i="4"/>
  <c r="AB43" i="4"/>
  <c r="AW43" i="4"/>
  <c r="AW55" i="4"/>
  <c r="E55" i="4"/>
  <c r="AX55" i="4"/>
  <c r="T55" i="4"/>
  <c r="C67" i="4"/>
  <c r="AO67" i="4"/>
  <c r="AD67" i="4"/>
  <c r="J67" i="4"/>
  <c r="AP79" i="4"/>
  <c r="AF79" i="4"/>
  <c r="U79" i="4"/>
  <c r="AP31" i="4"/>
  <c r="H79" i="4"/>
  <c r="BF79" i="4"/>
  <c r="BN67" i="4"/>
  <c r="AI19" i="4"/>
  <c r="AM19" i="4"/>
  <c r="AC31" i="4"/>
  <c r="Z31" i="4"/>
  <c r="AA31" i="4"/>
  <c r="AK43" i="4"/>
  <c r="I43" i="4"/>
  <c r="AJ43" i="4"/>
  <c r="S43" i="4"/>
  <c r="AA55" i="4"/>
  <c r="AO55" i="4"/>
  <c r="AD55" i="4"/>
  <c r="AV55" i="4"/>
  <c r="AI67" i="4"/>
  <c r="K67" i="4"/>
  <c r="R67" i="4"/>
  <c r="S67" i="4"/>
  <c r="AL31" i="4"/>
  <c r="AT79" i="4"/>
  <c r="T79" i="4"/>
  <c r="AK79" i="4"/>
  <c r="Z79" i="4"/>
  <c r="B26" i="9"/>
  <c r="B50" i="9"/>
  <c r="AG79" i="4"/>
  <c r="BE79" i="4"/>
  <c r="BM67" i="4"/>
  <c r="T19" i="4"/>
  <c r="AD19" i="4"/>
  <c r="S31" i="4"/>
  <c r="Y31" i="4"/>
  <c r="AE31" i="4"/>
  <c r="AT43" i="4"/>
  <c r="P43" i="4"/>
  <c r="J43" i="4"/>
  <c r="D43" i="4"/>
  <c r="K55" i="4"/>
  <c r="C55" i="4"/>
  <c r="Q55" i="4"/>
  <c r="AC55" i="4"/>
  <c r="AY67" i="4"/>
  <c r="AF67" i="4"/>
  <c r="AU67" i="4"/>
  <c r="AS79" i="4"/>
  <c r="AV79" i="4"/>
  <c r="AN79" i="4"/>
  <c r="AC79" i="4"/>
  <c r="AV31" i="4"/>
  <c r="AI55" i="4"/>
  <c r="X79" i="4"/>
  <c r="F55" i="4"/>
  <c r="BD79" i="4"/>
  <c r="BK67" i="4"/>
  <c r="BD53" i="4"/>
  <c r="BH18" i="4"/>
  <c r="E35" i="19" s="1"/>
  <c r="CB19" i="4"/>
  <c r="X19" i="4"/>
  <c r="AI31" i="4"/>
  <c r="AD31" i="4"/>
  <c r="H31" i="4"/>
  <c r="AX43" i="4"/>
  <c r="AY43" i="4"/>
  <c r="Q43" i="4"/>
  <c r="K43" i="4"/>
  <c r="P55" i="4"/>
  <c r="W55" i="4"/>
  <c r="AU55" i="4"/>
  <c r="AR55" i="4"/>
  <c r="X67" i="4"/>
  <c r="Y67" i="4"/>
  <c r="AG67" i="4"/>
  <c r="AX79" i="4"/>
  <c r="AY79" i="4"/>
  <c r="AQ79" i="4"/>
  <c r="R79" i="4"/>
  <c r="I31" i="4"/>
  <c r="AT55" i="4"/>
  <c r="AL79" i="4"/>
  <c r="AS67" i="4"/>
  <c r="BC79" i="4"/>
  <c r="BJ67" i="4"/>
  <c r="BN55" i="4"/>
  <c r="B15" i="8"/>
  <c r="Q15" i="8" s="1"/>
  <c r="U19" i="4"/>
  <c r="U31" i="4"/>
  <c r="T31" i="4"/>
  <c r="AN31" i="4"/>
  <c r="G43" i="4"/>
  <c r="R43" i="4"/>
  <c r="AN43" i="4"/>
  <c r="T43" i="4"/>
  <c r="V55" i="4"/>
  <c r="H55" i="4"/>
  <c r="X55" i="4"/>
  <c r="AH55" i="4"/>
  <c r="P67" i="4"/>
  <c r="D67" i="4"/>
  <c r="Z67" i="4"/>
  <c r="D79" i="4"/>
  <c r="E79" i="4"/>
  <c r="AH79" i="4"/>
  <c r="F31" i="4"/>
  <c r="AM55" i="4"/>
  <c r="AA79" i="4"/>
  <c r="BB79" i="4"/>
  <c r="BH67" i="4"/>
  <c r="BK55" i="4"/>
  <c r="BK22" i="4"/>
  <c r="AC19" i="4"/>
  <c r="BX19" i="4"/>
  <c r="E31" i="4"/>
  <c r="AM31" i="4"/>
  <c r="AO31" i="4"/>
  <c r="W43" i="4"/>
  <c r="X43" i="4"/>
  <c r="AO43" i="4"/>
  <c r="AE43" i="4"/>
  <c r="AY55" i="4"/>
  <c r="S55" i="4"/>
  <c r="AF55" i="4"/>
  <c r="N55" i="4"/>
  <c r="AJ67" i="4"/>
  <c r="AT67" i="4"/>
  <c r="AP67" i="4"/>
  <c r="F79" i="4"/>
  <c r="V79" i="4"/>
  <c r="AW79" i="4"/>
  <c r="F43" i="4"/>
  <c r="B62" i="9"/>
  <c r="G62" i="9" s="1"/>
  <c r="AO79" i="4"/>
  <c r="BA79" i="4"/>
  <c r="BG67" i="4"/>
  <c r="BJ55" i="4"/>
  <c r="BN43" i="4"/>
  <c r="AN19" i="4"/>
  <c r="AB31" i="4"/>
  <c r="AY31" i="4"/>
  <c r="AR31" i="4"/>
  <c r="AS31" i="4"/>
  <c r="AF43" i="4"/>
  <c r="Z43" i="4"/>
  <c r="AC43" i="4"/>
  <c r="V43" i="4"/>
  <c r="AN55" i="4"/>
  <c r="AL55" i="4"/>
  <c r="AQ55" i="4"/>
  <c r="T67" i="4"/>
  <c r="V67" i="4"/>
  <c r="AH67" i="4"/>
  <c r="AV67" i="4"/>
  <c r="J79" i="4"/>
  <c r="K79" i="4"/>
  <c r="C79" i="4"/>
  <c r="M43" i="4"/>
  <c r="AX67" i="4"/>
  <c r="BN79" i="4"/>
  <c r="BF67" i="4"/>
  <c r="BE55" i="4"/>
  <c r="BK43" i="4"/>
  <c r="BH22" i="4"/>
  <c r="AH19" i="4"/>
  <c r="AF31" i="4"/>
  <c r="AQ31" i="4"/>
  <c r="AJ31" i="4"/>
  <c r="V31" i="4"/>
  <c r="AA43" i="4"/>
  <c r="AG43" i="4"/>
  <c r="AH43" i="4"/>
  <c r="AD43" i="4"/>
  <c r="AE55" i="4"/>
  <c r="R55" i="4"/>
  <c r="D55" i="4"/>
  <c r="W67" i="4"/>
  <c r="AM67" i="4"/>
  <c r="AN67" i="4"/>
  <c r="AR67" i="4"/>
  <c r="N79" i="4"/>
  <c r="S79" i="4"/>
  <c r="AI79" i="4"/>
  <c r="N43" i="4"/>
  <c r="AL67" i="4"/>
  <c r="BM79" i="4"/>
  <c r="BE67" i="4"/>
  <c r="BD55" i="4"/>
  <c r="BH43" i="4"/>
  <c r="BF22" i="4"/>
  <c r="AB19" i="4"/>
  <c r="AT31" i="4"/>
  <c r="AG31" i="4"/>
  <c r="D31" i="4"/>
  <c r="AK31" i="4"/>
  <c r="H43" i="4"/>
  <c r="C43" i="4"/>
  <c r="E43" i="4"/>
  <c r="AI43" i="4"/>
  <c r="AK55" i="4"/>
  <c r="Z55" i="4"/>
  <c r="AJ55" i="4"/>
  <c r="AA67" i="4"/>
  <c r="AC67" i="4"/>
  <c r="Q67" i="4"/>
  <c r="E67" i="4"/>
  <c r="Q79" i="4"/>
  <c r="W79" i="4"/>
  <c r="G79" i="4"/>
  <c r="BZ19" i="4"/>
  <c r="C39" i="5"/>
  <c r="AQ67" i="4"/>
  <c r="BK79" i="4"/>
  <c r="BD67" i="4"/>
  <c r="BC55" i="4"/>
  <c r="BG43" i="4"/>
  <c r="M19" i="4"/>
  <c r="N31" i="4"/>
  <c r="AU31" i="4"/>
  <c r="B27" i="8"/>
  <c r="X27" i="8" s="1"/>
  <c r="AL43" i="4"/>
  <c r="Y43" i="4"/>
  <c r="B39" i="8"/>
  <c r="I39" i="8" s="1"/>
  <c r="AQ43" i="4"/>
  <c r="M55" i="4"/>
  <c r="AP55" i="4"/>
  <c r="B51" i="8"/>
  <c r="AE67" i="4"/>
  <c r="AK67" i="4"/>
  <c r="M67" i="4"/>
  <c r="B63" i="8"/>
  <c r="I79" i="4"/>
  <c r="Y79" i="4"/>
  <c r="M79" i="4"/>
  <c r="BQ19" i="4"/>
  <c r="C63" i="5"/>
  <c r="BB55" i="4"/>
  <c r="BC43" i="4"/>
  <c r="X65" i="42"/>
  <c r="U29" i="42"/>
  <c r="E41" i="42"/>
  <c r="I41" i="42"/>
  <c r="Z41" i="42"/>
  <c r="M77" i="42"/>
  <c r="J77" i="42"/>
  <c r="AH17" i="42"/>
  <c r="AJ29" i="42"/>
  <c r="Z17" i="42"/>
  <c r="X17" i="42"/>
  <c r="P65" i="42"/>
  <c r="H41" i="42"/>
  <c r="AM41" i="42"/>
  <c r="N53" i="42"/>
  <c r="V29" i="42"/>
  <c r="AB65" i="42"/>
  <c r="U65" i="42"/>
  <c r="AK41" i="42"/>
  <c r="T41" i="42"/>
  <c r="AD41" i="42"/>
  <c r="L77" i="42"/>
  <c r="G77" i="42"/>
  <c r="AJ65" i="42"/>
  <c r="N77" i="42"/>
  <c r="E29" i="42"/>
  <c r="R107" i="5"/>
  <c r="U107" i="5"/>
  <c r="G17" i="42"/>
  <c r="O65" i="42"/>
  <c r="J65" i="42"/>
  <c r="BF49" i="4"/>
  <c r="BF45" i="4"/>
  <c r="BF44" i="4"/>
  <c r="BH37" i="4"/>
  <c r="BE25" i="4"/>
  <c r="S29" i="42"/>
  <c r="H65" i="42"/>
  <c r="F41" i="42"/>
  <c r="V41" i="42"/>
  <c r="C77" i="42"/>
  <c r="F77" i="42"/>
  <c r="C17" i="42"/>
  <c r="Y65" i="42"/>
  <c r="AF29" i="42"/>
  <c r="Y17" i="42"/>
  <c r="L107" i="5"/>
  <c r="Q65" i="42"/>
  <c r="N65" i="42"/>
  <c r="AM53" i="42"/>
  <c r="I107" i="5"/>
  <c r="W29" i="42"/>
  <c r="AC65" i="42"/>
  <c r="AB53" i="42"/>
  <c r="N41" i="42"/>
  <c r="P41" i="42"/>
  <c r="V77" i="42"/>
  <c r="AH77" i="42"/>
  <c r="T17" i="42"/>
  <c r="AK65" i="42"/>
  <c r="L29" i="42"/>
  <c r="K17" i="42"/>
  <c r="S107" i="5"/>
  <c r="D30" i="4"/>
  <c r="F53" i="42"/>
  <c r="AA77" i="42"/>
  <c r="AM65" i="42"/>
  <c r="C53" i="42"/>
  <c r="AR107" i="5"/>
  <c r="AH29" i="42"/>
  <c r="AB17" i="42"/>
  <c r="AK53" i="42"/>
  <c r="K53" i="42"/>
  <c r="L53" i="42"/>
  <c r="C41" i="42"/>
  <c r="W41" i="42"/>
  <c r="Q77" i="42"/>
  <c r="AB77" i="42"/>
  <c r="U77" i="42"/>
  <c r="M65" i="42"/>
  <c r="J29" i="42"/>
  <c r="O29" i="42"/>
  <c r="T65" i="42"/>
  <c r="AL53" i="42"/>
  <c r="BF66" i="4"/>
  <c r="BB49" i="4"/>
  <c r="BB45" i="4"/>
  <c r="BB44" i="4"/>
  <c r="BD37" i="4"/>
  <c r="BF33" i="4"/>
  <c r="W53" i="42"/>
  <c r="AK29" i="42"/>
  <c r="T53" i="42"/>
  <c r="Z65" i="42"/>
  <c r="K41" i="42"/>
  <c r="AF41" i="42"/>
  <c r="I77" i="42"/>
  <c r="AM77" i="42"/>
  <c r="AK77" i="42"/>
  <c r="AE17" i="42"/>
  <c r="I65" i="42"/>
  <c r="N29" i="42"/>
  <c r="V107" i="5"/>
  <c r="H17" i="42"/>
  <c r="R77" i="42"/>
  <c r="AA53" i="42"/>
  <c r="P53" i="42"/>
  <c r="BA49" i="4"/>
  <c r="BA45" i="4"/>
  <c r="BA44" i="4"/>
  <c r="BB37" i="4"/>
  <c r="BE33" i="4"/>
  <c r="U53" i="42"/>
  <c r="AL41" i="42"/>
  <c r="G41" i="42"/>
  <c r="Q41" i="42"/>
  <c r="AE77" i="42"/>
  <c r="W77" i="42"/>
  <c r="K77" i="42"/>
  <c r="AA17" i="42"/>
  <c r="G65" i="42"/>
  <c r="AA29" i="42"/>
  <c r="AK17" i="42"/>
  <c r="M29" i="42"/>
  <c r="H107" i="5"/>
  <c r="B106" i="5"/>
  <c r="P107" i="5"/>
  <c r="J107" i="5"/>
  <c r="X29" i="42"/>
  <c r="AM29" i="42"/>
  <c r="S17" i="42"/>
  <c r="AL29" i="42"/>
  <c r="I53" i="42"/>
  <c r="R65" i="42"/>
  <c r="U17" i="42"/>
  <c r="S65" i="42"/>
  <c r="W65" i="42"/>
  <c r="AD53" i="42"/>
  <c r="AG17" i="42"/>
  <c r="O41" i="42"/>
  <c r="U41" i="42"/>
  <c r="M41" i="42"/>
  <c r="D77" i="42"/>
  <c r="AC77" i="42"/>
  <c r="T77" i="42"/>
  <c r="K65" i="42"/>
  <c r="AE29" i="42"/>
  <c r="I29" i="42"/>
  <c r="K107" i="5"/>
  <c r="E107" i="5"/>
  <c r="O107" i="5"/>
  <c r="T107" i="5"/>
  <c r="D17" i="42"/>
  <c r="F17" i="42" s="1"/>
  <c r="C29" i="42"/>
  <c r="AJ66" i="4"/>
  <c r="BM49" i="4"/>
  <c r="BM45" i="4"/>
  <c r="BM44" i="4"/>
  <c r="AG65" i="42"/>
  <c r="AG53" i="42"/>
  <c r="AJ53" i="42"/>
  <c r="V17" i="42"/>
  <c r="G53" i="42"/>
  <c r="Y77" i="42"/>
  <c r="L41" i="42"/>
  <c r="AB41" i="42"/>
  <c r="AC41" i="42"/>
  <c r="AD77" i="42"/>
  <c r="X77" i="42"/>
  <c r="V65" i="42"/>
  <c r="F29" i="42"/>
  <c r="AF17" i="42"/>
  <c r="Y53" i="42"/>
  <c r="AH53" i="42"/>
  <c r="N107" i="5"/>
  <c r="M17" i="42"/>
  <c r="D29" i="42"/>
  <c r="H53" i="42"/>
  <c r="F65" i="42"/>
  <c r="BK49" i="4"/>
  <c r="BK45" i="4"/>
  <c r="BK44" i="4"/>
  <c r="BN37" i="4"/>
  <c r="AF65" i="42"/>
  <c r="V53" i="42"/>
  <c r="X53" i="42"/>
  <c r="S41" i="42"/>
  <c r="AJ41" i="42"/>
  <c r="AG41" i="42"/>
  <c r="AJ77" i="42"/>
  <c r="AF77" i="42"/>
  <c r="L17" i="42"/>
  <c r="AE65" i="42"/>
  <c r="AD65" i="42"/>
  <c r="AB29" i="42"/>
  <c r="AE53" i="42"/>
  <c r="F107" i="5"/>
  <c r="Q107" i="5"/>
  <c r="Z29" i="42"/>
  <c r="D65" i="42"/>
  <c r="O53" i="42"/>
  <c r="L65" i="42"/>
  <c r="AC53" i="42"/>
  <c r="M53" i="42"/>
  <c r="Z77" i="42"/>
  <c r="Y41" i="42"/>
  <c r="AA41" i="42"/>
  <c r="AH41" i="42"/>
  <c r="H77" i="42"/>
  <c r="P77" i="42"/>
  <c r="AH65" i="42"/>
  <c r="E65" i="42"/>
  <c r="AD17" i="42"/>
  <c r="S53" i="42"/>
  <c r="AC29" i="42"/>
  <c r="I17" i="42"/>
  <c r="R29" i="42"/>
  <c r="J53" i="42"/>
  <c r="P29" i="42"/>
  <c r="R53" i="42"/>
  <c r="K49" i="15"/>
  <c r="K42" i="29"/>
  <c r="BN29" i="4"/>
  <c r="BH29" i="4"/>
  <c r="BA29" i="4"/>
  <c r="BA41" i="4"/>
  <c r="I32" i="42"/>
  <c r="O56" i="42"/>
  <c r="F32" i="42"/>
  <c r="N32" i="42"/>
  <c r="R44" i="42"/>
  <c r="Q44" i="42"/>
  <c r="AM44" i="42"/>
  <c r="AL44" i="42"/>
  <c r="R32" i="42"/>
  <c r="AL32" i="42"/>
  <c r="O21" i="42"/>
  <c r="J32" i="42"/>
  <c r="N56" i="42"/>
  <c r="C32" i="42"/>
  <c r="AL66" i="42"/>
  <c r="R56" i="42"/>
  <c r="AM32" i="42"/>
  <c r="AL56" i="42"/>
  <c r="C56" i="42"/>
  <c r="B89" i="5"/>
  <c r="AL21" i="42"/>
  <c r="O44" i="42"/>
  <c r="J56" i="42"/>
  <c r="I44" i="42"/>
  <c r="H44" i="42"/>
  <c r="N44" i="42"/>
  <c r="P66" i="42"/>
  <c r="Q32" i="42"/>
  <c r="P56" i="42"/>
  <c r="BK21" i="4"/>
  <c r="BJ21" i="4"/>
  <c r="K51" i="15"/>
  <c r="K44" i="29"/>
  <c r="BC21" i="4"/>
  <c r="I40" i="29"/>
  <c r="BH28" i="4"/>
  <c r="BC26" i="4"/>
  <c r="BM35" i="4"/>
  <c r="BA35" i="4"/>
  <c r="BD23" i="4"/>
  <c r="L47" i="15"/>
  <c r="J40" i="29"/>
  <c r="BE26" i="4"/>
  <c r="BH21" i="4"/>
  <c r="I43" i="29"/>
  <c r="I17" i="3"/>
  <c r="BC29" i="4"/>
  <c r="CG19" i="4"/>
  <c r="CI19" i="4"/>
  <c r="CH19" i="4"/>
  <c r="S48" i="11"/>
  <c r="C34" i="24"/>
  <c r="P34" i="24"/>
  <c r="U36" i="11"/>
  <c r="C22" i="24"/>
  <c r="P22" i="24"/>
  <c r="BA48" i="4"/>
  <c r="BB29" i="4"/>
  <c r="I47" i="11"/>
  <c r="L33" i="24"/>
  <c r="C33" i="24"/>
  <c r="P33" i="24"/>
  <c r="P35" i="11"/>
  <c r="C21" i="24"/>
  <c r="P21" i="24"/>
  <c r="S46" i="11"/>
  <c r="C32" i="24"/>
  <c r="P32" i="24"/>
  <c r="C20" i="24"/>
  <c r="P20" i="24" s="1"/>
  <c r="BF18" i="4"/>
  <c r="CI18" i="4"/>
  <c r="CH18" i="4"/>
  <c r="CG18" i="4"/>
  <c r="S45" i="11"/>
  <c r="C31" i="24"/>
  <c r="P31" i="24"/>
  <c r="C19" i="24"/>
  <c r="P19" i="24" s="1"/>
  <c r="BD77" i="4"/>
  <c r="BF72" i="4"/>
  <c r="BJ65" i="4"/>
  <c r="BN60" i="4"/>
  <c r="BA55" i="4"/>
  <c r="BB53" i="4"/>
  <c r="BK48" i="4"/>
  <c r="BK47" i="4"/>
  <c r="BM43" i="4"/>
  <c r="BM41" i="4"/>
  <c r="BC38" i="4"/>
  <c r="BM29" i="4"/>
  <c r="BF26" i="4"/>
  <c r="BJ23" i="4"/>
  <c r="W44" i="11"/>
  <c r="C30" i="24"/>
  <c r="P30" i="24"/>
  <c r="C18" i="24"/>
  <c r="P18" i="24" s="1"/>
  <c r="BC77" i="4"/>
  <c r="BE72" i="4"/>
  <c r="BH65" i="4"/>
  <c r="BM60" i="4"/>
  <c r="BA53" i="4"/>
  <c r="BJ48" i="4"/>
  <c r="BF41" i="4"/>
  <c r="BK29" i="4"/>
  <c r="BH23" i="4"/>
  <c r="BB77" i="4"/>
  <c r="BD72" i="4"/>
  <c r="BG65" i="4"/>
  <c r="BK60" i="4"/>
  <c r="BM55" i="4"/>
  <c r="BN53" i="4"/>
  <c r="BF52" i="4"/>
  <c r="BH48" i="4"/>
  <c r="BH47" i="4"/>
  <c r="BJ43" i="4"/>
  <c r="BA38" i="4"/>
  <c r="BJ29" i="4"/>
  <c r="BD26" i="4"/>
  <c r="V42" i="11"/>
  <c r="C28" i="24"/>
  <c r="P28" i="24"/>
  <c r="T41" i="11"/>
  <c r="C27" i="24"/>
  <c r="P27" i="24"/>
  <c r="C15" i="24"/>
  <c r="P15" i="24" s="1"/>
  <c r="BF48" i="4"/>
  <c r="BG29" i="4"/>
  <c r="W40" i="11"/>
  <c r="C26" i="24"/>
  <c r="P26" i="24"/>
  <c r="C14" i="24"/>
  <c r="P14" i="24" s="1"/>
  <c r="BA72" i="4"/>
  <c r="BD65" i="4"/>
  <c r="BG60" i="4"/>
  <c r="BH55" i="4"/>
  <c r="BJ53" i="4"/>
  <c r="BE48" i="4"/>
  <c r="BE47" i="4"/>
  <c r="BF43" i="4"/>
  <c r="BK38" i="4"/>
  <c r="BF35" i="4"/>
  <c r="BF29" i="4"/>
  <c r="BA26" i="4"/>
  <c r="V39" i="11"/>
  <c r="C25" i="24"/>
  <c r="P25" i="24"/>
  <c r="BN72" i="4"/>
  <c r="BC65" i="4"/>
  <c r="BF60" i="4"/>
  <c r="BG55" i="4"/>
  <c r="BH53" i="4"/>
  <c r="BD48" i="4"/>
  <c r="BD47" i="4"/>
  <c r="BE43" i="4"/>
  <c r="BJ38" i="4"/>
  <c r="BD35" i="4"/>
  <c r="BE29" i="4"/>
  <c r="BN26" i="4"/>
  <c r="U38" i="11"/>
  <c r="C24" i="24"/>
  <c r="P24" i="24"/>
  <c r="N49" i="11"/>
  <c r="U35" i="24"/>
  <c r="C35" i="24"/>
  <c r="P35" i="24"/>
  <c r="N37" i="11"/>
  <c r="U23" i="24"/>
  <c r="C23" i="24"/>
  <c r="P23" i="24"/>
  <c r="O78" i="4"/>
  <c r="BL78" i="4"/>
  <c r="L78" i="4"/>
  <c r="O66" i="4"/>
  <c r="BL66" i="4"/>
  <c r="L66" i="4"/>
  <c r="O54" i="4"/>
  <c r="BL54" i="4"/>
  <c r="L54" i="4"/>
  <c r="BF42" i="4"/>
  <c r="O42" i="4"/>
  <c r="BL42" i="4"/>
  <c r="L42" i="4"/>
  <c r="BK30" i="4"/>
  <c r="O30" i="4"/>
  <c r="BL30" i="4"/>
  <c r="L30" i="4"/>
  <c r="BF19" i="4"/>
  <c r="BI19" i="4"/>
  <c r="AF19" i="4"/>
  <c r="AK19" i="4"/>
  <c r="G19" i="4"/>
  <c r="AA19" i="4"/>
  <c r="AV78" i="4"/>
  <c r="H87" i="5"/>
  <c r="N108" i="5"/>
  <c r="BU19" i="4"/>
  <c r="V97" i="5"/>
  <c r="U97" i="5"/>
  <c r="AR42" i="4"/>
  <c r="E66" i="4"/>
  <c r="AG66" i="4"/>
  <c r="M54" i="4"/>
  <c r="AC66" i="4"/>
  <c r="F30" i="4"/>
  <c r="B26" i="8"/>
  <c r="AT42" i="4"/>
  <c r="F54" i="4"/>
  <c r="N66" i="4"/>
  <c r="AS30" i="4"/>
  <c r="V87" i="5"/>
  <c r="AB54" i="4"/>
  <c r="AD30" i="4"/>
  <c r="V66" i="4"/>
  <c r="B25" i="9"/>
  <c r="BE66" i="4"/>
  <c r="BG54" i="4"/>
  <c r="BM42" i="4"/>
  <c r="BL77" i="4"/>
  <c r="O77" i="4"/>
  <c r="L77" i="4"/>
  <c r="O65" i="4"/>
  <c r="BL65" i="4"/>
  <c r="L65" i="4"/>
  <c r="BL53" i="4"/>
  <c r="O53" i="4"/>
  <c r="L53" i="4"/>
  <c r="BK41" i="4"/>
  <c r="BL41" i="4"/>
  <c r="L41" i="4"/>
  <c r="O41" i="4"/>
  <c r="BL29" i="4"/>
  <c r="L29" i="4"/>
  <c r="O29" i="4"/>
  <c r="O87" i="5"/>
  <c r="F108" i="5"/>
  <c r="E97" i="5"/>
  <c r="AR97" i="5"/>
  <c r="Z42" i="4"/>
  <c r="AL54" i="4"/>
  <c r="Z54" i="4"/>
  <c r="G54" i="4"/>
  <c r="AL66" i="4"/>
  <c r="C30" i="4"/>
  <c r="AL42" i="4"/>
  <c r="AE54" i="4"/>
  <c r="Q97" i="5"/>
  <c r="AX66" i="4"/>
  <c r="AJ30" i="4"/>
  <c r="AN42" i="4"/>
  <c r="T87" i="5"/>
  <c r="E42" i="4"/>
  <c r="G87" i="5"/>
  <c r="M87" i="5"/>
  <c r="K87" i="5"/>
  <c r="I87" i="5"/>
  <c r="Y42" i="4"/>
  <c r="Z66" i="4"/>
  <c r="C74" i="5"/>
  <c r="H74" i="5" s="1"/>
  <c r="AF78" i="4"/>
  <c r="BD66" i="4"/>
  <c r="BF54" i="4"/>
  <c r="BK42" i="4"/>
  <c r="BI18" i="4"/>
  <c r="BL76" i="4"/>
  <c r="L76" i="4"/>
  <c r="O76" i="4"/>
  <c r="BL64" i="4"/>
  <c r="L64" i="4"/>
  <c r="O64" i="4"/>
  <c r="BL52" i="4"/>
  <c r="L52" i="4"/>
  <c r="O52" i="4"/>
  <c r="BL40" i="4"/>
  <c r="L40" i="4"/>
  <c r="O40" i="4"/>
  <c r="BC28" i="4"/>
  <c r="BL28" i="4"/>
  <c r="L28" i="4"/>
  <c r="O28" i="4"/>
  <c r="AK78" i="4"/>
  <c r="O108" i="5"/>
  <c r="F97" i="5"/>
  <c r="J19" i="4"/>
  <c r="AG30" i="4"/>
  <c r="AM54" i="4"/>
  <c r="X54" i="4"/>
  <c r="R30" i="4"/>
  <c r="AQ54" i="4"/>
  <c r="AT66" i="4"/>
  <c r="M30" i="4"/>
  <c r="AO42" i="4"/>
  <c r="AW42" i="4"/>
  <c r="I54" i="4"/>
  <c r="AQ66" i="4"/>
  <c r="P30" i="4"/>
  <c r="AX30" i="4"/>
  <c r="H66" i="4"/>
  <c r="AU30" i="4"/>
  <c r="W42" i="4"/>
  <c r="R66" i="4"/>
  <c r="C50" i="5"/>
  <c r="BA78" i="4"/>
  <c r="BA76" i="4"/>
  <c r="BC66" i="4"/>
  <c r="BC64" i="4"/>
  <c r="BE54" i="4"/>
  <c r="BC52" i="4"/>
  <c r="BB42" i="4"/>
  <c r="BG28" i="4"/>
  <c r="BE21" i="4"/>
  <c r="L87" i="4"/>
  <c r="BL87" i="4"/>
  <c r="O87" i="4"/>
  <c r="L75" i="4"/>
  <c r="BL75" i="4"/>
  <c r="O75" i="4"/>
  <c r="L63" i="4"/>
  <c r="BL63" i="4"/>
  <c r="O63" i="4"/>
  <c r="L51" i="4"/>
  <c r="BL51" i="4"/>
  <c r="O51" i="4"/>
  <c r="L39" i="4"/>
  <c r="BL39" i="4"/>
  <c r="O39" i="4"/>
  <c r="W19" i="4"/>
  <c r="AO19" i="4"/>
  <c r="CS19" i="4"/>
  <c r="AP19" i="4"/>
  <c r="R119" i="5"/>
  <c r="R108" i="5"/>
  <c r="R97" i="5"/>
  <c r="CU19" i="4"/>
  <c r="CT19" i="4"/>
  <c r="AA30" i="4"/>
  <c r="T30" i="4"/>
  <c r="R42" i="4"/>
  <c r="AR54" i="4"/>
  <c r="Q54" i="4"/>
  <c r="B50" i="8"/>
  <c r="AV54" i="4"/>
  <c r="AE66" i="4"/>
  <c r="AY30" i="4"/>
  <c r="AF42" i="4"/>
  <c r="AW54" i="4"/>
  <c r="AU66" i="4"/>
  <c r="AM30" i="4"/>
  <c r="S87" i="5"/>
  <c r="R87" i="5"/>
  <c r="T54" i="4"/>
  <c r="AK42" i="4"/>
  <c r="Y66" i="4"/>
  <c r="K97" i="5"/>
  <c r="BN76" i="4"/>
  <c r="BB66" i="4"/>
  <c r="BB64" i="4"/>
  <c r="BD54" i="4"/>
  <c r="BA52" i="4"/>
  <c r="BE28" i="4"/>
  <c r="BD21" i="4"/>
  <c r="L86" i="4"/>
  <c r="O86" i="4"/>
  <c r="BL86" i="4"/>
  <c r="L74" i="4"/>
  <c r="O74" i="4"/>
  <c r="BL74" i="4"/>
  <c r="L62" i="4"/>
  <c r="O62" i="4"/>
  <c r="BL62" i="4"/>
  <c r="L50" i="4"/>
  <c r="O50" i="4"/>
  <c r="BL50" i="4"/>
  <c r="L38" i="4"/>
  <c r="O38" i="4"/>
  <c r="BL38" i="4"/>
  <c r="L26" i="4"/>
  <c r="O26" i="4"/>
  <c r="BL26" i="4"/>
  <c r="BP19" i="4"/>
  <c r="AL19" i="4"/>
  <c r="S19" i="4"/>
  <c r="CM19" i="4"/>
  <c r="K119" i="5"/>
  <c r="P108" i="5"/>
  <c r="G97" i="5"/>
  <c r="K108" i="5"/>
  <c r="CO19" i="4"/>
  <c r="Y19" i="4"/>
  <c r="AR30" i="4"/>
  <c r="AY54" i="4"/>
  <c r="AC54" i="4"/>
  <c r="AA42" i="4"/>
  <c r="AU54" i="4"/>
  <c r="AN66" i="4"/>
  <c r="AV30" i="4"/>
  <c r="X42" i="4"/>
  <c r="AJ54" i="4"/>
  <c r="AI66" i="4"/>
  <c r="AQ30" i="4"/>
  <c r="AW66" i="4"/>
  <c r="AE42" i="4"/>
  <c r="B62" i="8"/>
  <c r="AS42" i="4"/>
  <c r="AP54" i="4"/>
  <c r="BM76" i="4"/>
  <c r="BA66" i="4"/>
  <c r="BA64" i="4"/>
  <c r="BC54" i="4"/>
  <c r="BD28" i="4"/>
  <c r="L85" i="4"/>
  <c r="O85" i="4"/>
  <c r="BL85" i="4"/>
  <c r="L73" i="4"/>
  <c r="O73" i="4"/>
  <c r="BL73" i="4"/>
  <c r="L61" i="4"/>
  <c r="O61" i="4"/>
  <c r="BL61" i="4"/>
  <c r="L49" i="4"/>
  <c r="O49" i="4"/>
  <c r="BL49" i="4"/>
  <c r="L37" i="4"/>
  <c r="O37" i="4"/>
  <c r="BL37" i="4"/>
  <c r="L25" i="4"/>
  <c r="O25" i="4"/>
  <c r="BL25" i="4"/>
  <c r="CK19" i="4"/>
  <c r="AU19" i="4"/>
  <c r="AV19" i="4"/>
  <c r="CJ19" i="4"/>
  <c r="Q87" i="5"/>
  <c r="J119" i="5"/>
  <c r="G108" i="5"/>
  <c r="S97" i="5"/>
  <c r="B107" i="5"/>
  <c r="CL19" i="4"/>
  <c r="V19" i="4"/>
  <c r="AF66" i="4"/>
  <c r="AY42" i="4"/>
  <c r="AO30" i="4"/>
  <c r="AM42" i="4"/>
  <c r="AG42" i="4"/>
  <c r="AK54" i="4"/>
  <c r="W66" i="4"/>
  <c r="U54" i="4"/>
  <c r="AT30" i="4"/>
  <c r="AD54" i="4"/>
  <c r="O97" i="5"/>
  <c r="T66" i="4"/>
  <c r="E54" i="4"/>
  <c r="AE30" i="4"/>
  <c r="U42" i="4"/>
  <c r="E30" i="4"/>
  <c r="AC30" i="4"/>
  <c r="BK76" i="4"/>
  <c r="BN66" i="4"/>
  <c r="BN64" i="4"/>
  <c r="BB54" i="4"/>
  <c r="BB28" i="4"/>
  <c r="BB21" i="4"/>
  <c r="BL84" i="4"/>
  <c r="L84" i="4"/>
  <c r="O84" i="4"/>
  <c r="L72" i="4"/>
  <c r="O72" i="4"/>
  <c r="BL72" i="4"/>
  <c r="BL60" i="4"/>
  <c r="L60" i="4"/>
  <c r="O60" i="4"/>
  <c r="L48" i="4"/>
  <c r="O48" i="4"/>
  <c r="BL48" i="4"/>
  <c r="BD36" i="4"/>
  <c r="L36" i="4"/>
  <c r="BL36" i="4"/>
  <c r="O36" i="4"/>
  <c r="BD24" i="4"/>
  <c r="L24" i="4"/>
  <c r="O24" i="4"/>
  <c r="BL24" i="4"/>
  <c r="BY19" i="4"/>
  <c r="BV19" i="4"/>
  <c r="AE19" i="4"/>
  <c r="CD19" i="4"/>
  <c r="AR78" i="4"/>
  <c r="V108" i="5"/>
  <c r="S108" i="5"/>
  <c r="L97" i="5"/>
  <c r="CF19" i="4"/>
  <c r="F19" i="4"/>
  <c r="F66" i="4"/>
  <c r="C42" i="4"/>
  <c r="AU42" i="4"/>
  <c r="AB42" i="4"/>
  <c r="B38" i="8"/>
  <c r="P54" i="4"/>
  <c r="AA66" i="4"/>
  <c r="I30" i="4"/>
  <c r="AK30" i="4"/>
  <c r="AJ42" i="4"/>
  <c r="AI42" i="4"/>
  <c r="K54" i="4"/>
  <c r="V30" i="4"/>
  <c r="U66" i="4"/>
  <c r="Q42" i="4"/>
  <c r="B37" i="9"/>
  <c r="C37" i="9" s="1"/>
  <c r="BJ76" i="4"/>
  <c r="BM66" i="4"/>
  <c r="BM64" i="4"/>
  <c r="BA54" i="4"/>
  <c r="BN30" i="4"/>
  <c r="BL83" i="4"/>
  <c r="L83" i="4"/>
  <c r="O83" i="4"/>
  <c r="BL71" i="4"/>
  <c r="L71" i="4"/>
  <c r="O71" i="4"/>
  <c r="BL59" i="4"/>
  <c r="L59" i="4"/>
  <c r="O59" i="4"/>
  <c r="BL47" i="4"/>
  <c r="L47" i="4"/>
  <c r="O47" i="4"/>
  <c r="BE35" i="4"/>
  <c r="BL35" i="4"/>
  <c r="L35" i="4"/>
  <c r="O35" i="4"/>
  <c r="BE23" i="4"/>
  <c r="L23" i="4"/>
  <c r="N19" i="4"/>
  <c r="Z19" i="4"/>
  <c r="CA19" i="4"/>
  <c r="AI78" i="4"/>
  <c r="H108" i="5"/>
  <c r="I108" i="5"/>
  <c r="T97" i="5"/>
  <c r="CC19" i="4"/>
  <c r="E19" i="4"/>
  <c r="S66" i="4"/>
  <c r="M42" i="4"/>
  <c r="AQ42" i="4"/>
  <c r="K30" i="4"/>
  <c r="I42" i="4"/>
  <c r="N30" i="4"/>
  <c r="Y54" i="4"/>
  <c r="AI54" i="4"/>
  <c r="AB66" i="4"/>
  <c r="AF30" i="4"/>
  <c r="P42" i="4"/>
  <c r="C54" i="4"/>
  <c r="D54" i="4"/>
  <c r="AP42" i="4"/>
  <c r="N87" i="5"/>
  <c r="E87" i="5"/>
  <c r="N54" i="4"/>
  <c r="C62" i="5"/>
  <c r="AU62" i="5" s="1"/>
  <c r="B49" i="9"/>
  <c r="BH76" i="4"/>
  <c r="BK66" i="4"/>
  <c r="BK64" i="4"/>
  <c r="BN54" i="4"/>
  <c r="BN52" i="4"/>
  <c r="BN40" i="4"/>
  <c r="BJ30" i="4"/>
  <c r="BL82" i="4"/>
  <c r="L82" i="4"/>
  <c r="O82" i="4"/>
  <c r="BL70" i="4"/>
  <c r="L70" i="4"/>
  <c r="O70" i="4"/>
  <c r="BL58" i="4"/>
  <c r="L58" i="4"/>
  <c r="O58" i="4"/>
  <c r="BD46" i="4"/>
  <c r="BL46" i="4"/>
  <c r="L46" i="4"/>
  <c r="O46" i="4"/>
  <c r="BA34" i="4"/>
  <c r="BL34" i="4"/>
  <c r="L34" i="4"/>
  <c r="O34" i="4"/>
  <c r="L22" i="4"/>
  <c r="F87" i="5"/>
  <c r="L108" i="5"/>
  <c r="U108" i="5"/>
  <c r="E108" i="5"/>
  <c r="M97" i="5"/>
  <c r="AO54" i="4"/>
  <c r="Z30" i="4"/>
  <c r="V42" i="4"/>
  <c r="J42" i="4"/>
  <c r="AO66" i="4"/>
  <c r="X30" i="4"/>
  <c r="Y30" i="4"/>
  <c r="N42" i="4"/>
  <c r="V54" i="4"/>
  <c r="I66" i="4"/>
  <c r="H42" i="4"/>
  <c r="J54" i="4"/>
  <c r="H30" i="4"/>
  <c r="AX54" i="4"/>
  <c r="K66" i="4"/>
  <c r="AH54" i="4"/>
  <c r="AG54" i="4"/>
  <c r="C26" i="5"/>
  <c r="C38" i="5"/>
  <c r="G66" i="4"/>
  <c r="BG76" i="4"/>
  <c r="BJ66" i="4"/>
  <c r="BJ64" i="4"/>
  <c r="BM54" i="4"/>
  <c r="BK52" i="4"/>
  <c r="BG40" i="4"/>
  <c r="BH30" i="4"/>
  <c r="BM19" i="4"/>
  <c r="L81" i="4"/>
  <c r="BL81" i="4"/>
  <c r="O81" i="4"/>
  <c r="L69" i="4"/>
  <c r="BL69" i="4"/>
  <c r="O69" i="4"/>
  <c r="L57" i="4"/>
  <c r="BL57" i="4"/>
  <c r="O57" i="4"/>
  <c r="L45" i="4"/>
  <c r="BL45" i="4"/>
  <c r="O45" i="4"/>
  <c r="L33" i="4"/>
  <c r="BL33" i="4"/>
  <c r="O33" i="4"/>
  <c r="L21" i="4"/>
  <c r="BS19" i="4"/>
  <c r="P19" i="4"/>
  <c r="K19" i="4"/>
  <c r="AJ19" i="4"/>
  <c r="BO19" i="4"/>
  <c r="J78" i="4"/>
  <c r="Q108" i="5"/>
  <c r="J108" i="5"/>
  <c r="I97" i="5"/>
  <c r="BW19" i="4"/>
  <c r="AS54" i="4"/>
  <c r="AP66" i="4"/>
  <c r="G30" i="4"/>
  <c r="AD66" i="4"/>
  <c r="AL30" i="4"/>
  <c r="J66" i="4"/>
  <c r="S30" i="4"/>
  <c r="S42" i="4"/>
  <c r="AN54" i="4"/>
  <c r="AS66" i="4"/>
  <c r="AH30" i="4"/>
  <c r="AD42" i="4"/>
  <c r="D42" i="4"/>
  <c r="AA54" i="4"/>
  <c r="P66" i="4"/>
  <c r="H54" i="4"/>
  <c r="R54" i="4"/>
  <c r="V84" i="5"/>
  <c r="B61" i="9"/>
  <c r="E61" i="9" s="1"/>
  <c r="BF76" i="4"/>
  <c r="BH66" i="4"/>
  <c r="BH64" i="4"/>
  <c r="BK54" i="4"/>
  <c r="BJ52" i="4"/>
  <c r="BE40" i="4"/>
  <c r="BG30" i="4"/>
  <c r="L80" i="4"/>
  <c r="O80" i="4"/>
  <c r="BL80" i="4"/>
  <c r="BJ68" i="4"/>
  <c r="L68" i="4"/>
  <c r="O68" i="4"/>
  <c r="BL68" i="4"/>
  <c r="L56" i="4"/>
  <c r="O56" i="4"/>
  <c r="BL56" i="4"/>
  <c r="L44" i="4"/>
  <c r="O44" i="4"/>
  <c r="BL44" i="4"/>
  <c r="L32" i="4"/>
  <c r="O32" i="4"/>
  <c r="BL32" i="4"/>
  <c r="L20" i="4"/>
  <c r="CN19" i="4"/>
  <c r="AT19" i="4"/>
  <c r="I19" i="4"/>
  <c r="AG19" i="4"/>
  <c r="X78" i="4"/>
  <c r="B86" i="5"/>
  <c r="J87" i="5"/>
  <c r="M108" i="5"/>
  <c r="B96" i="5"/>
  <c r="BT19" i="4"/>
  <c r="AF54" i="4"/>
  <c r="AM66" i="4"/>
  <c r="AW30" i="4"/>
  <c r="X66" i="4"/>
  <c r="AI30" i="4"/>
  <c r="Q66" i="4"/>
  <c r="AB30" i="4"/>
  <c r="J30" i="4"/>
  <c r="K42" i="4"/>
  <c r="AT54" i="4"/>
  <c r="H97" i="5"/>
  <c r="AY66" i="4"/>
  <c r="AR66" i="4"/>
  <c r="W30" i="4"/>
  <c r="AV42" i="4"/>
  <c r="U30" i="4"/>
  <c r="T42" i="4"/>
  <c r="S54" i="4"/>
  <c r="AH66" i="4"/>
  <c r="C15" i="5"/>
  <c r="BE76" i="4"/>
  <c r="BG66" i="4"/>
  <c r="BG64" i="4"/>
  <c r="BJ54" i="4"/>
  <c r="BG52" i="4"/>
  <c r="BD40" i="4"/>
  <c r="BF30" i="4"/>
  <c r="BJ18" i="4"/>
  <c r="O79" i="4"/>
  <c r="L79" i="4"/>
  <c r="BL79" i="4"/>
  <c r="L67" i="4"/>
  <c r="O67" i="4"/>
  <c r="BL67" i="4"/>
  <c r="O55" i="4"/>
  <c r="L55" i="4"/>
  <c r="BL55" i="4"/>
  <c r="O43" i="4"/>
  <c r="BL43" i="4"/>
  <c r="L43" i="4"/>
  <c r="O31" i="4"/>
  <c r="L31" i="4"/>
  <c r="BL31" i="4"/>
  <c r="BK19" i="4"/>
  <c r="AH78" i="4"/>
  <c r="AO78" i="4"/>
  <c r="AD78" i="4"/>
  <c r="F78" i="4"/>
  <c r="T100" i="5"/>
  <c r="S100" i="5"/>
  <c r="L100" i="5"/>
  <c r="D68" i="4"/>
  <c r="E68" i="4"/>
  <c r="AS68" i="4"/>
  <c r="V100" i="5"/>
  <c r="AN46" i="4"/>
  <c r="M46" i="4"/>
  <c r="N46" i="4"/>
  <c r="AH57" i="4"/>
  <c r="AA57" i="4"/>
  <c r="AE57" i="4"/>
  <c r="AA24" i="4"/>
  <c r="U24" i="4"/>
  <c r="I36" i="4"/>
  <c r="AI57" i="4"/>
  <c r="AO24" i="4"/>
  <c r="K46" i="4"/>
  <c r="AE36" i="4"/>
  <c r="U36" i="4"/>
  <c r="AP36" i="4"/>
  <c r="T91" i="5"/>
  <c r="AB46" i="4"/>
  <c r="AH24" i="4"/>
  <c r="Z24" i="4"/>
  <c r="B19" i="9"/>
  <c r="C19" i="9" s="1"/>
  <c r="BG78" i="4"/>
  <c r="BH68" i="4"/>
  <c r="BJ57" i="4"/>
  <c r="BC46" i="4"/>
  <c r="BF36" i="4"/>
  <c r="AG78" i="4"/>
  <c r="AS78" i="4"/>
  <c r="T78" i="4"/>
  <c r="W78" i="4"/>
  <c r="I100" i="5"/>
  <c r="AI68" i="4"/>
  <c r="C68" i="4"/>
  <c r="AW68" i="4"/>
  <c r="AR100" i="5"/>
  <c r="AW46" i="4"/>
  <c r="T46" i="4"/>
  <c r="U46" i="4"/>
  <c r="AW57" i="4"/>
  <c r="Y57" i="4"/>
  <c r="AC57" i="4"/>
  <c r="AJ68" i="4"/>
  <c r="Q24" i="4"/>
  <c r="V57" i="4"/>
  <c r="Y36" i="4"/>
  <c r="AC36" i="4"/>
  <c r="AQ78" i="4"/>
  <c r="AG46" i="4"/>
  <c r="AK36" i="4"/>
  <c r="AF36" i="4"/>
  <c r="T36" i="4"/>
  <c r="AR91" i="5"/>
  <c r="O91" i="5"/>
  <c r="AU24" i="4"/>
  <c r="AV24" i="4"/>
  <c r="F24" i="4"/>
  <c r="M36" i="4"/>
  <c r="AM36" i="4"/>
  <c r="BF78" i="4"/>
  <c r="BG68" i="4"/>
  <c r="BH57" i="4"/>
  <c r="BH52" i="4"/>
  <c r="BB46" i="4"/>
  <c r="BC41" i="4"/>
  <c r="BE36" i="4"/>
  <c r="BM30" i="4"/>
  <c r="BA22" i="4"/>
  <c r="AW78" i="4"/>
  <c r="AU78" i="4"/>
  <c r="AJ78" i="4"/>
  <c r="Y78" i="4"/>
  <c r="AN68" i="4"/>
  <c r="G68" i="4"/>
  <c r="AQ68" i="4"/>
  <c r="D46" i="4"/>
  <c r="E46" i="4"/>
  <c r="AQ46" i="4"/>
  <c r="M78" i="4"/>
  <c r="X57" i="4"/>
  <c r="C64" i="5"/>
  <c r="Q57" i="4"/>
  <c r="N57" i="4"/>
  <c r="AU68" i="4"/>
  <c r="T24" i="4"/>
  <c r="J24" i="4"/>
  <c r="AV36" i="4"/>
  <c r="AG24" i="4"/>
  <c r="E36" i="4"/>
  <c r="AT36" i="4"/>
  <c r="E24" i="4"/>
  <c r="E91" i="5"/>
  <c r="B41" i="9"/>
  <c r="AB36" i="4"/>
  <c r="AL24" i="4"/>
  <c r="Q36" i="4"/>
  <c r="AN36" i="4"/>
  <c r="C20" i="5"/>
  <c r="R24" i="4"/>
  <c r="BE78" i="4"/>
  <c r="BF68" i="4"/>
  <c r="BG57" i="4"/>
  <c r="BA46" i="4"/>
  <c r="BC36" i="4"/>
  <c r="C78" i="4"/>
  <c r="AX78" i="4"/>
  <c r="AM78" i="4"/>
  <c r="AB78" i="4"/>
  <c r="P100" i="5"/>
  <c r="J68" i="4"/>
  <c r="K68" i="4"/>
  <c r="U68" i="4"/>
  <c r="I46" i="4"/>
  <c r="AC46" i="4"/>
  <c r="AF46" i="4"/>
  <c r="M57" i="4"/>
  <c r="AF57" i="4"/>
  <c r="G57" i="4"/>
  <c r="AB24" i="4"/>
  <c r="AB57" i="4"/>
  <c r="AM24" i="4"/>
  <c r="AJ57" i="4"/>
  <c r="M24" i="4"/>
  <c r="AJ36" i="4"/>
  <c r="AX24" i="4"/>
  <c r="X36" i="4"/>
  <c r="I110" i="5"/>
  <c r="I91" i="5"/>
  <c r="P36" i="4"/>
  <c r="H36" i="4"/>
  <c r="AI36" i="4"/>
  <c r="AE24" i="4"/>
  <c r="N36" i="4"/>
  <c r="BD78" i="4"/>
  <c r="BE68" i="4"/>
  <c r="BF57" i="4"/>
  <c r="BN46" i="4"/>
  <c r="BB36" i="4"/>
  <c r="R78" i="4"/>
  <c r="D78" i="4"/>
  <c r="AP78" i="4"/>
  <c r="H78" i="4"/>
  <c r="Q91" i="5"/>
  <c r="V91" i="5"/>
  <c r="U100" i="5"/>
  <c r="AD68" i="4"/>
  <c r="S68" i="4"/>
  <c r="H68" i="4"/>
  <c r="P46" i="4"/>
  <c r="AJ46" i="4"/>
  <c r="AK46" i="4"/>
  <c r="J57" i="4"/>
  <c r="B53" i="8"/>
  <c r="E57" i="4"/>
  <c r="B63" i="9"/>
  <c r="C57" i="4"/>
  <c r="V24" i="4"/>
  <c r="AY24" i="4"/>
  <c r="B20" i="8"/>
  <c r="J36" i="4"/>
  <c r="AD24" i="4"/>
  <c r="AT46" i="4"/>
  <c r="AD36" i="4"/>
  <c r="AG36" i="4"/>
  <c r="BC78" i="4"/>
  <c r="BD68" i="4"/>
  <c r="BE57" i="4"/>
  <c r="BM46" i="4"/>
  <c r="BA36" i="4"/>
  <c r="BJ24" i="4"/>
  <c r="AT78" i="4"/>
  <c r="I78" i="4"/>
  <c r="U78" i="4"/>
  <c r="AE78" i="4"/>
  <c r="P91" i="5"/>
  <c r="K100" i="5"/>
  <c r="AK68" i="4"/>
  <c r="R68" i="4"/>
  <c r="N68" i="4"/>
  <c r="Q46" i="4"/>
  <c r="S46" i="4"/>
  <c r="H46" i="4"/>
  <c r="S57" i="4"/>
  <c r="AS57" i="4"/>
  <c r="AO57" i="4"/>
  <c r="AT24" i="4"/>
  <c r="AQ24" i="4"/>
  <c r="AR24" i="4"/>
  <c r="D57" i="4"/>
  <c r="X24" i="4"/>
  <c r="AL46" i="4"/>
  <c r="L91" i="5"/>
  <c r="AQ36" i="4"/>
  <c r="Z36" i="4"/>
  <c r="AL57" i="4"/>
  <c r="R91" i="5"/>
  <c r="F100" i="5"/>
  <c r="BB78" i="4"/>
  <c r="BC68" i="4"/>
  <c r="BD57" i="4"/>
  <c r="BK46" i="4"/>
  <c r="BH24" i="4"/>
  <c r="Z78" i="4"/>
  <c r="N78" i="4"/>
  <c r="AY78" i="4"/>
  <c r="AN78" i="4"/>
  <c r="I68" i="4"/>
  <c r="AC68" i="4"/>
  <c r="Y68" i="4"/>
  <c r="P68" i="4"/>
  <c r="F46" i="4"/>
  <c r="AI46" i="4"/>
  <c r="J46" i="4"/>
  <c r="X46" i="4"/>
  <c r="AV57" i="4"/>
  <c r="AU57" i="4"/>
  <c r="AF68" i="4"/>
  <c r="W57" i="4"/>
  <c r="AM68" i="4"/>
  <c r="W24" i="4"/>
  <c r="P24" i="4"/>
  <c r="D24" i="4"/>
  <c r="G36" i="4"/>
  <c r="AC24" i="4"/>
  <c r="AH68" i="4"/>
  <c r="N24" i="4"/>
  <c r="AP24" i="4"/>
  <c r="AF24" i="4"/>
  <c r="Y46" i="4"/>
  <c r="BN78" i="4"/>
  <c r="BA68" i="4"/>
  <c r="BB57" i="4"/>
  <c r="BB52" i="4"/>
  <c r="BH46" i="4"/>
  <c r="BA42" i="4"/>
  <c r="BM36" i="4"/>
  <c r="BD30" i="4"/>
  <c r="BE24" i="4"/>
  <c r="BG22" i="4"/>
  <c r="BF21" i="4"/>
  <c r="AC78" i="4"/>
  <c r="Q78" i="4"/>
  <c r="E78" i="4"/>
  <c r="F91" i="5"/>
  <c r="AY68" i="4"/>
  <c r="AP68" i="4"/>
  <c r="AG68" i="4"/>
  <c r="Z68" i="4"/>
  <c r="B99" i="5"/>
  <c r="G46" i="4"/>
  <c r="AD46" i="4"/>
  <c r="AS46" i="4"/>
  <c r="AV46" i="4"/>
  <c r="AG57" i="4"/>
  <c r="T57" i="4"/>
  <c r="AT57" i="4"/>
  <c r="P57" i="4"/>
  <c r="AJ24" i="4"/>
  <c r="K57" i="4"/>
  <c r="AA36" i="4"/>
  <c r="AY36" i="4"/>
  <c r="AL36" i="4"/>
  <c r="BM78" i="4"/>
  <c r="BN68" i="4"/>
  <c r="BA57" i="4"/>
  <c r="BG46" i="4"/>
  <c r="BN41" i="4"/>
  <c r="BK36" i="4"/>
  <c r="BC30" i="4"/>
  <c r="BB24" i="4"/>
  <c r="V110" i="5"/>
  <c r="G78" i="4"/>
  <c r="S78" i="4"/>
  <c r="V78" i="4"/>
  <c r="AR68" i="4"/>
  <c r="AX68" i="4"/>
  <c r="AE68" i="4"/>
  <c r="AA68" i="4"/>
  <c r="E100" i="5"/>
  <c r="AO46" i="4"/>
  <c r="AU46" i="4"/>
  <c r="C46" i="4"/>
  <c r="AR57" i="4"/>
  <c r="R57" i="4"/>
  <c r="AQ57" i="4"/>
  <c r="AT68" i="4"/>
  <c r="B52" i="9"/>
  <c r="D36" i="4"/>
  <c r="C36" i="4"/>
  <c r="S91" i="5"/>
  <c r="AU36" i="4"/>
  <c r="H24" i="4"/>
  <c r="W36" i="4"/>
  <c r="C32" i="5"/>
  <c r="BK78" i="4"/>
  <c r="BM68" i="4"/>
  <c r="BN57" i="4"/>
  <c r="BF46" i="4"/>
  <c r="BJ36" i="4"/>
  <c r="BB30" i="4"/>
  <c r="M100" i="5"/>
  <c r="U91" i="5"/>
  <c r="H91" i="5"/>
  <c r="AL68" i="4"/>
  <c r="AO68" i="4"/>
  <c r="B64" i="8"/>
  <c r="T68" i="4"/>
  <c r="G100" i="5"/>
  <c r="W46" i="4"/>
  <c r="AX46" i="4"/>
  <c r="AY46" i="4"/>
  <c r="V46" i="4"/>
  <c r="AP57" i="4"/>
  <c r="AK57" i="4"/>
  <c r="AY57" i="4"/>
  <c r="S24" i="4"/>
  <c r="C53" i="5"/>
  <c r="P53" i="5" s="1"/>
  <c r="AN24" i="4"/>
  <c r="AX57" i="4"/>
  <c r="G24" i="4"/>
  <c r="P78" i="4"/>
  <c r="AX36" i="4"/>
  <c r="AW36" i="4"/>
  <c r="M91" i="5"/>
  <c r="AK24" i="4"/>
  <c r="R36" i="4"/>
  <c r="AH36" i="4"/>
  <c r="B31" i="9"/>
  <c r="V36" i="4"/>
  <c r="AO36" i="4"/>
  <c r="BJ78" i="4"/>
  <c r="BK68" i="4"/>
  <c r="BM57" i="4"/>
  <c r="BM52" i="4"/>
  <c r="BE46" i="4"/>
  <c r="BH36" i="4"/>
  <c r="BA30" i="4"/>
  <c r="O100" i="5"/>
  <c r="N100" i="5"/>
  <c r="R100" i="5"/>
  <c r="N91" i="5"/>
  <c r="K91" i="5"/>
  <c r="AB68" i="4"/>
  <c r="AV68" i="4"/>
  <c r="AH46" i="4"/>
  <c r="AP46" i="4"/>
  <c r="AE46" i="4"/>
  <c r="AR46" i="4"/>
  <c r="F57" i="4"/>
  <c r="Z57" i="4"/>
  <c r="H57" i="4"/>
  <c r="Q68" i="4"/>
  <c r="AM57" i="4"/>
  <c r="I24" i="4"/>
  <c r="AI24" i="4"/>
  <c r="C24" i="4"/>
  <c r="AW24" i="4"/>
  <c r="S36" i="4"/>
  <c r="K24" i="4"/>
  <c r="B90" i="5"/>
  <c r="J91" i="5"/>
  <c r="B32" i="8"/>
  <c r="AS36" i="4"/>
  <c r="BH78" i="4"/>
  <c r="BK57" i="4"/>
  <c r="BG36" i="4"/>
  <c r="O121" i="5"/>
  <c r="V121" i="5"/>
  <c r="R121" i="5"/>
  <c r="J121" i="5"/>
  <c r="F121" i="5"/>
  <c r="P121" i="5"/>
  <c r="E121" i="5"/>
  <c r="Q121" i="5"/>
  <c r="B120" i="5"/>
  <c r="U121" i="5"/>
  <c r="K121" i="5"/>
  <c r="L121" i="5"/>
  <c r="I121" i="5"/>
  <c r="G121" i="5"/>
  <c r="AR121" i="5"/>
  <c r="V112" i="5"/>
  <c r="H112" i="5"/>
  <c r="AR112" i="5"/>
  <c r="L112" i="5"/>
  <c r="I112" i="5"/>
  <c r="R112" i="5"/>
  <c r="K112" i="5"/>
  <c r="S112" i="5"/>
  <c r="P112" i="5"/>
  <c r="Q112" i="5"/>
  <c r="E112" i="5"/>
  <c r="T112" i="5"/>
  <c r="B111" i="5"/>
  <c r="M112" i="5"/>
  <c r="G112" i="5"/>
  <c r="U112" i="5"/>
  <c r="J112" i="5"/>
  <c r="K103" i="5"/>
  <c r="H103" i="5"/>
  <c r="B102" i="5"/>
  <c r="P103" i="5"/>
  <c r="S103" i="5"/>
  <c r="O103" i="5"/>
  <c r="AR103" i="5"/>
  <c r="G103" i="5"/>
  <c r="L103" i="5"/>
  <c r="N103" i="5"/>
  <c r="V103" i="5"/>
  <c r="M103" i="5"/>
  <c r="I103" i="5"/>
  <c r="F103" i="5"/>
  <c r="J103" i="5"/>
  <c r="T103" i="5"/>
  <c r="E95" i="5"/>
  <c r="U95" i="5"/>
  <c r="Q95" i="5"/>
  <c r="O95" i="5"/>
  <c r="M95" i="5"/>
  <c r="R95" i="5"/>
  <c r="S95" i="5"/>
  <c r="J95" i="5"/>
  <c r="K95" i="5"/>
  <c r="I95" i="5"/>
  <c r="AR95" i="5"/>
  <c r="F95" i="5"/>
  <c r="G95" i="5"/>
  <c r="V95" i="5"/>
  <c r="T95" i="5"/>
  <c r="B94" i="5"/>
  <c r="N95" i="5"/>
  <c r="L95" i="5"/>
  <c r="H95" i="5"/>
  <c r="T110" i="5"/>
  <c r="P51" i="4"/>
  <c r="E51" i="4"/>
  <c r="N51" i="4"/>
  <c r="J51" i="4"/>
  <c r="V119" i="5"/>
  <c r="N119" i="5"/>
  <c r="AK20" i="4"/>
  <c r="CD20" i="4"/>
  <c r="CF20" i="4"/>
  <c r="CC20" i="4"/>
  <c r="J20" i="4"/>
  <c r="R20" i="4"/>
  <c r="AG32" i="4"/>
  <c r="AB32" i="4"/>
  <c r="AC32" i="4"/>
  <c r="G70" i="4"/>
  <c r="H70" i="4"/>
  <c r="AT70" i="4"/>
  <c r="N70" i="4"/>
  <c r="L101" i="5"/>
  <c r="AB51" i="4"/>
  <c r="J80" i="4"/>
  <c r="K80" i="4"/>
  <c r="AG80" i="4"/>
  <c r="AI20" i="4"/>
  <c r="Z80" i="4"/>
  <c r="M80" i="4"/>
  <c r="C61" i="4"/>
  <c r="BE80" i="4"/>
  <c r="BE70" i="4"/>
  <c r="BE61" i="4"/>
  <c r="BE51" i="4"/>
  <c r="BE50" i="4"/>
  <c r="BE42" i="4"/>
  <c r="BH32" i="4"/>
  <c r="BC31" i="4"/>
  <c r="BC20" i="4"/>
  <c r="S110" i="5"/>
  <c r="P110" i="5"/>
  <c r="O110" i="5"/>
  <c r="U110" i="5"/>
  <c r="Q51" i="4"/>
  <c r="Z51" i="4"/>
  <c r="AT51" i="4"/>
  <c r="Q119" i="5"/>
  <c r="U119" i="5"/>
  <c r="AG20" i="4"/>
  <c r="CO20" i="4"/>
  <c r="AU20" i="4"/>
  <c r="CN20" i="4"/>
  <c r="AF20" i="4"/>
  <c r="Z32" i="4"/>
  <c r="E32" i="4"/>
  <c r="AX32" i="4"/>
  <c r="AI32" i="4"/>
  <c r="AI70" i="4"/>
  <c r="AY70" i="4"/>
  <c r="AX70" i="4"/>
  <c r="Q70" i="4"/>
  <c r="J101" i="5"/>
  <c r="G80" i="4"/>
  <c r="C76" i="5"/>
  <c r="G20" i="4"/>
  <c r="X80" i="4"/>
  <c r="K20" i="4"/>
  <c r="S70" i="4"/>
  <c r="I101" i="5"/>
  <c r="Z61" i="4"/>
  <c r="AG61" i="4"/>
  <c r="BD80" i="4"/>
  <c r="BD70" i="4"/>
  <c r="BD61" i="4"/>
  <c r="BD51" i="4"/>
  <c r="BD50" i="4"/>
  <c r="BD42" i="4"/>
  <c r="BG32" i="4"/>
  <c r="BA31" i="4"/>
  <c r="BB20" i="4"/>
  <c r="G110" i="5"/>
  <c r="R110" i="5"/>
  <c r="F110" i="5"/>
  <c r="Y51" i="4"/>
  <c r="AF51" i="4"/>
  <c r="AA51" i="4"/>
  <c r="AI51" i="4"/>
  <c r="F119" i="5"/>
  <c r="O119" i="5"/>
  <c r="W20" i="4"/>
  <c r="AP20" i="4"/>
  <c r="B16" i="8"/>
  <c r="AA16" i="8" s="1"/>
  <c r="E20" i="4"/>
  <c r="AD32" i="4"/>
  <c r="AH32" i="4"/>
  <c r="AM32" i="4"/>
  <c r="AN32" i="4"/>
  <c r="AL70" i="4"/>
  <c r="X70" i="4"/>
  <c r="Y70" i="4"/>
  <c r="Z70" i="4"/>
  <c r="P101" i="5"/>
  <c r="AV51" i="4"/>
  <c r="AE80" i="4"/>
  <c r="AR61" i="4"/>
  <c r="AF61" i="4"/>
  <c r="I61" i="4"/>
  <c r="S101" i="5"/>
  <c r="BC80" i="4"/>
  <c r="BC70" i="4"/>
  <c r="BC61" i="4"/>
  <c r="BC51" i="4"/>
  <c r="BC50" i="4"/>
  <c r="BC42" i="4"/>
  <c r="BF32" i="4"/>
  <c r="BA20" i="4"/>
  <c r="BB80" i="4"/>
  <c r="BB70" i="4"/>
  <c r="BB61" i="4"/>
  <c r="BB51" i="4"/>
  <c r="BE32" i="4"/>
  <c r="AD51" i="4"/>
  <c r="V51" i="4"/>
  <c r="I51" i="4"/>
  <c r="G119" i="5"/>
  <c r="AR119" i="5"/>
  <c r="AL20" i="4"/>
  <c r="AH20" i="4"/>
  <c r="I20" i="4"/>
  <c r="CT20" i="4"/>
  <c r="R32" i="4"/>
  <c r="AT32" i="4"/>
  <c r="I32" i="4"/>
  <c r="AU32" i="4"/>
  <c r="AG70" i="4"/>
  <c r="V70" i="4"/>
  <c r="J70" i="4"/>
  <c r="B66" i="8"/>
  <c r="E101" i="5"/>
  <c r="N101" i="5"/>
  <c r="AC51" i="4"/>
  <c r="Y80" i="4"/>
  <c r="J32" i="4"/>
  <c r="P32" i="4"/>
  <c r="Q80" i="4"/>
  <c r="AV61" i="4"/>
  <c r="AT61" i="4"/>
  <c r="Y61" i="4"/>
  <c r="AC61" i="4"/>
  <c r="AX61" i="4"/>
  <c r="BA80" i="4"/>
  <c r="BA70" i="4"/>
  <c r="BA61" i="4"/>
  <c r="BA51" i="4"/>
  <c r="BD32" i="4"/>
  <c r="BM20" i="4"/>
  <c r="V86" i="5"/>
  <c r="AR110" i="5"/>
  <c r="AO51" i="4"/>
  <c r="R51" i="4"/>
  <c r="AM51" i="4"/>
  <c r="S119" i="5"/>
  <c r="Y20" i="4"/>
  <c r="CJ20" i="4"/>
  <c r="CL20" i="4"/>
  <c r="BT20" i="4"/>
  <c r="AT20" i="4"/>
  <c r="H20" i="4"/>
  <c r="AO32" i="4"/>
  <c r="Q32" i="4"/>
  <c r="AK32" i="4"/>
  <c r="AV70" i="4"/>
  <c r="M70" i="4"/>
  <c r="K101" i="5"/>
  <c r="Q101" i="5"/>
  <c r="AP51" i="4"/>
  <c r="I80" i="4"/>
  <c r="E80" i="4"/>
  <c r="AJ20" i="4"/>
  <c r="CS20" i="4"/>
  <c r="N80" i="4"/>
  <c r="H32" i="4"/>
  <c r="J110" i="5"/>
  <c r="E61" i="4"/>
  <c r="AK61" i="4"/>
  <c r="AI61" i="4"/>
  <c r="F61" i="4"/>
  <c r="B65" i="9"/>
  <c r="W61" i="4"/>
  <c r="BN80" i="4"/>
  <c r="BN70" i="4"/>
  <c r="BN61" i="4"/>
  <c r="BN51" i="4"/>
  <c r="BC32" i="4"/>
  <c r="BK20" i="4"/>
  <c r="I86" i="5"/>
  <c r="E110" i="5"/>
  <c r="AQ51" i="4"/>
  <c r="AX51" i="4"/>
  <c r="S51" i="4"/>
  <c r="H119" i="5"/>
  <c r="V20" i="4"/>
  <c r="BP20" i="4"/>
  <c r="BR20" i="4"/>
  <c r="AV20" i="4"/>
  <c r="Z20" i="4"/>
  <c r="AN20" i="4"/>
  <c r="AJ32" i="4"/>
  <c r="F32" i="4"/>
  <c r="G32" i="4"/>
  <c r="AU70" i="4"/>
  <c r="AC70" i="4"/>
  <c r="T70" i="4"/>
  <c r="B100" i="5"/>
  <c r="R101" i="5"/>
  <c r="AT80" i="4"/>
  <c r="AE20" i="4"/>
  <c r="AM80" i="4"/>
  <c r="AA80" i="4"/>
  <c r="AJ80" i="4"/>
  <c r="D80" i="4"/>
  <c r="C80" i="4"/>
  <c r="T80" i="4"/>
  <c r="J61" i="4"/>
  <c r="AB61" i="4"/>
  <c r="Q61" i="4"/>
  <c r="D61" i="4"/>
  <c r="AA61" i="4"/>
  <c r="AP61" i="4"/>
  <c r="BK80" i="4"/>
  <c r="BK70" i="4"/>
  <c r="BK61" i="4"/>
  <c r="BK51" i="4"/>
  <c r="BA32" i="4"/>
  <c r="BH20" i="4"/>
  <c r="L86" i="5"/>
  <c r="L110" i="5"/>
  <c r="U51" i="4"/>
  <c r="D51" i="4"/>
  <c r="AG51" i="4"/>
  <c r="AS51" i="4"/>
  <c r="L119" i="5"/>
  <c r="D20" i="4"/>
  <c r="BZ20" i="4"/>
  <c r="AB20" i="4"/>
  <c r="BV20" i="4"/>
  <c r="AY32" i="4"/>
  <c r="M32" i="4"/>
  <c r="N32" i="4"/>
  <c r="AS70" i="4"/>
  <c r="AH70" i="4"/>
  <c r="K70" i="4"/>
  <c r="M101" i="5"/>
  <c r="G101" i="5"/>
  <c r="AU80" i="4"/>
  <c r="AH80" i="4"/>
  <c r="S32" i="4"/>
  <c r="V80" i="4"/>
  <c r="AM20" i="4"/>
  <c r="AX80" i="4"/>
  <c r="D32" i="4"/>
  <c r="AW80" i="4"/>
  <c r="AQ61" i="4"/>
  <c r="AN61" i="4"/>
  <c r="H61" i="4"/>
  <c r="AW61" i="4"/>
  <c r="S61" i="4"/>
  <c r="BJ80" i="4"/>
  <c r="BJ70" i="4"/>
  <c r="BJ61" i="4"/>
  <c r="BJ51" i="4"/>
  <c r="BJ50" i="4"/>
  <c r="BJ42" i="4"/>
  <c r="BN32" i="4"/>
  <c r="BK31" i="4"/>
  <c r="BG20" i="4"/>
  <c r="BG18" i="4"/>
  <c r="L18" i="4"/>
  <c r="BJ19" i="4"/>
  <c r="B85" i="5"/>
  <c r="B109" i="5"/>
  <c r="O86" i="5"/>
  <c r="M110" i="5"/>
  <c r="H110" i="5"/>
  <c r="AR86" i="5"/>
  <c r="B47" i="8"/>
  <c r="C51" i="4"/>
  <c r="X51" i="4"/>
  <c r="AY51" i="4"/>
  <c r="T119" i="5"/>
  <c r="S20" i="4"/>
  <c r="N20" i="4"/>
  <c r="AD20" i="4"/>
  <c r="CE20" i="4"/>
  <c r="T32" i="4"/>
  <c r="AL32" i="4"/>
  <c r="W32" i="4"/>
  <c r="AB70" i="4"/>
  <c r="AW70" i="4"/>
  <c r="AE70" i="4"/>
  <c r="AJ70" i="4"/>
  <c r="T101" i="5"/>
  <c r="AR101" i="5"/>
  <c r="AQ80" i="4"/>
  <c r="AV32" i="4"/>
  <c r="AV80" i="4"/>
  <c r="AS80" i="4"/>
  <c r="AI80" i="4"/>
  <c r="BU20" i="4"/>
  <c r="AR80" i="4"/>
  <c r="U80" i="4"/>
  <c r="AW32" i="4"/>
  <c r="C66" i="5"/>
  <c r="G66" i="5" s="1"/>
  <c r="N61" i="4"/>
  <c r="AH61" i="4"/>
  <c r="V61" i="4"/>
  <c r="AM61" i="4"/>
  <c r="M61" i="4"/>
  <c r="U70" i="4"/>
  <c r="BH80" i="4"/>
  <c r="BH70" i="4"/>
  <c r="BH61" i="4"/>
  <c r="BH51" i="4"/>
  <c r="BH50" i="4"/>
  <c r="BH42" i="4"/>
  <c r="BM32" i="4"/>
  <c r="BG31" i="4"/>
  <c r="BF20" i="4"/>
  <c r="BG19" i="4"/>
  <c r="T86" i="5"/>
  <c r="P86" i="5"/>
  <c r="N86" i="5"/>
  <c r="M86" i="5"/>
  <c r="Q110" i="5"/>
  <c r="E86" i="5"/>
  <c r="F51" i="4"/>
  <c r="G51" i="4"/>
  <c r="AN51" i="4"/>
  <c r="W51" i="4"/>
  <c r="E119" i="5"/>
  <c r="M119" i="5"/>
  <c r="AO20" i="4"/>
  <c r="BQ20" i="4"/>
  <c r="BO20" i="4"/>
  <c r="AA32" i="4"/>
  <c r="U32" i="4"/>
  <c r="B28" i="8"/>
  <c r="AK70" i="4"/>
  <c r="AM70" i="4"/>
  <c r="D70" i="4"/>
  <c r="E70" i="4"/>
  <c r="O101" i="5"/>
  <c r="AL51" i="4"/>
  <c r="AN80" i="4"/>
  <c r="S80" i="4"/>
  <c r="AO80" i="4"/>
  <c r="AF80" i="4"/>
  <c r="I70" i="4"/>
  <c r="AE61" i="4"/>
  <c r="K61" i="4"/>
  <c r="BX20" i="4"/>
  <c r="BG80" i="4"/>
  <c r="BG70" i="4"/>
  <c r="BG61" i="4"/>
  <c r="BG51" i="4"/>
  <c r="BG50" i="4"/>
  <c r="BG42" i="4"/>
  <c r="BK32" i="4"/>
  <c r="BF31" i="4"/>
  <c r="BE20" i="4"/>
  <c r="S86" i="5"/>
  <c r="R86" i="5"/>
  <c r="Q86" i="5"/>
  <c r="K51" i="4"/>
  <c r="M51" i="4"/>
  <c r="H51" i="4"/>
  <c r="AK51" i="4"/>
  <c r="P119" i="5"/>
  <c r="I119" i="5"/>
  <c r="CB20" i="4"/>
  <c r="BW20" i="4"/>
  <c r="C20" i="4"/>
  <c r="BY20" i="4"/>
  <c r="CM20" i="4"/>
  <c r="AE32" i="4"/>
  <c r="V32" i="4"/>
  <c r="Y32" i="4"/>
  <c r="R70" i="4"/>
  <c r="AQ70" i="4"/>
  <c r="C70" i="4"/>
  <c r="AO70" i="4"/>
  <c r="AF70" i="4"/>
  <c r="C47" i="5"/>
  <c r="AK80" i="4"/>
  <c r="C16" i="5"/>
  <c r="AL80" i="4"/>
  <c r="AC80" i="4"/>
  <c r="C28" i="5"/>
  <c r="AD70" i="4"/>
  <c r="U61" i="4"/>
  <c r="BF80" i="4"/>
  <c r="BF70" i="4"/>
  <c r="BF61" i="4"/>
  <c r="BF51" i="4"/>
  <c r="BF50" i="4"/>
  <c r="BJ32" i="4"/>
  <c r="BD31" i="4"/>
  <c r="BD20" i="4"/>
  <c r="BA19" i="4"/>
  <c r="L19" i="4"/>
  <c r="Q36" i="42"/>
  <c r="BJ41" i="4"/>
  <c r="BK40" i="4"/>
  <c r="BM33" i="4"/>
  <c r="BN31" i="4"/>
  <c r="BN28" i="4"/>
  <c r="BA28" i="4"/>
  <c r="BA25" i="4"/>
  <c r="BA24" i="4"/>
  <c r="BA23" i="4"/>
  <c r="BE18" i="4"/>
  <c r="BH41" i="4"/>
  <c r="BJ40" i="4"/>
  <c r="BK35" i="4"/>
  <c r="BK34" i="4"/>
  <c r="BM31" i="4"/>
  <c r="BM28" i="4"/>
  <c r="BN25" i="4"/>
  <c r="BN24" i="4"/>
  <c r="BD18" i="4"/>
  <c r="J36" i="42"/>
  <c r="AL43" i="42"/>
  <c r="BG41" i="4"/>
  <c r="BH40" i="4"/>
  <c r="BJ35" i="4"/>
  <c r="BJ34" i="4"/>
  <c r="BK33" i="4"/>
  <c r="BM25" i="4"/>
  <c r="BM24" i="4"/>
  <c r="BM23" i="4"/>
  <c r="BC18" i="4"/>
  <c r="O36" i="42"/>
  <c r="BB18" i="4"/>
  <c r="AL36" i="42"/>
  <c r="BE41" i="4"/>
  <c r="BF40" i="4"/>
  <c r="BG35" i="4"/>
  <c r="BG34" i="4"/>
  <c r="BH33" i="4"/>
  <c r="BH31" i="4"/>
  <c r="BJ28" i="4"/>
  <c r="BK25" i="4"/>
  <c r="BK24" i="4"/>
  <c r="BK23" i="4"/>
  <c r="BA18" i="4"/>
  <c r="BB41" i="4"/>
  <c r="BC40" i="4"/>
  <c r="BC35" i="4"/>
  <c r="BD34" i="4"/>
  <c r="BD33" i="4"/>
  <c r="BE31" i="4"/>
  <c r="BF28" i="4"/>
  <c r="BG25" i="4"/>
  <c r="BG24" i="4"/>
  <c r="BG23" i="4"/>
  <c r="BK18" i="4"/>
  <c r="BH19" i="4"/>
  <c r="F36" i="42"/>
  <c r="J43" i="42"/>
  <c r="BM40" i="4"/>
  <c r="BN35" i="4"/>
  <c r="BN34" i="4"/>
  <c r="BA33" i="4"/>
  <c r="BB31" i="4"/>
  <c r="BD25" i="4"/>
  <c r="BC24" i="4"/>
  <c r="BC23" i="4"/>
  <c r="BC19" i="4"/>
  <c r="Q113" i="5"/>
  <c r="O113" i="5"/>
  <c r="R113" i="5"/>
  <c r="F113" i="5"/>
  <c r="J113" i="5"/>
  <c r="E113" i="5"/>
  <c r="G113" i="5"/>
  <c r="P113" i="5"/>
  <c r="U86" i="5"/>
  <c r="S93" i="5"/>
  <c r="B112" i="5"/>
  <c r="K113" i="5"/>
  <c r="AR113" i="5"/>
  <c r="H113" i="5"/>
  <c r="BN39" i="4"/>
  <c r="BA39" i="4"/>
  <c r="BC37" i="4"/>
  <c r="BG33" i="4"/>
  <c r="BJ31" i="4"/>
  <c r="BC25" i="4"/>
  <c r="BG21" i="4"/>
  <c r="BE19" i="4"/>
  <c r="R93" i="5"/>
  <c r="BD19" i="4"/>
  <c r="L113" i="5"/>
  <c r="BB19" i="4"/>
  <c r="M113" i="5"/>
  <c r="I48" i="13"/>
  <c r="G200" i="11"/>
  <c r="L140" i="11"/>
  <c r="M44" i="11"/>
  <c r="W140" i="11"/>
  <c r="V68" i="11"/>
  <c r="V56" i="11"/>
  <c r="S44" i="11"/>
  <c r="F212" i="11"/>
  <c r="G176" i="11"/>
  <c r="I104" i="11"/>
  <c r="G68" i="11"/>
  <c r="Q200" i="11"/>
  <c r="O116" i="11"/>
  <c r="S152" i="11"/>
  <c r="S116" i="11"/>
  <c r="E212" i="11"/>
  <c r="P200" i="11"/>
  <c r="L104" i="11"/>
  <c r="S164" i="11"/>
  <c r="J80" i="11"/>
  <c r="Q188" i="11"/>
  <c r="N92" i="11"/>
  <c r="X128" i="11"/>
  <c r="W80" i="11"/>
  <c r="J152" i="11"/>
  <c r="G116" i="11"/>
  <c r="E80" i="11"/>
  <c r="H44" i="11"/>
  <c r="L188" i="11"/>
  <c r="M92" i="11"/>
  <c r="X200" i="11"/>
  <c r="X188" i="11"/>
  <c r="T176" i="11"/>
  <c r="G189" i="11"/>
  <c r="I152" i="11"/>
  <c r="F116" i="11"/>
  <c r="D80" i="11"/>
  <c r="N176" i="11"/>
  <c r="O80" i="11"/>
  <c r="S200" i="11"/>
  <c r="S176" i="11"/>
  <c r="T117" i="11"/>
  <c r="S92" i="11"/>
  <c r="E188" i="11"/>
  <c r="P164" i="11"/>
  <c r="Q68" i="11"/>
  <c r="X212" i="11"/>
  <c r="J128" i="11"/>
  <c r="O164" i="11"/>
  <c r="P68" i="11"/>
  <c r="X104" i="11"/>
  <c r="F164" i="11"/>
  <c r="E128" i="11"/>
  <c r="G92" i="11"/>
  <c r="J56" i="11"/>
  <c r="Q152" i="11"/>
  <c r="M56" i="11"/>
  <c r="W104" i="11"/>
  <c r="H200" i="11"/>
  <c r="E164" i="11"/>
  <c r="D128" i="11"/>
  <c r="D56" i="11"/>
  <c r="L152" i="11"/>
  <c r="L56" i="11"/>
  <c r="T44" i="11"/>
  <c r="G165" i="11"/>
  <c r="X189" i="11"/>
  <c r="V129" i="11"/>
  <c r="J57" i="11"/>
  <c r="T213" i="11"/>
  <c r="L57" i="11"/>
  <c r="E213" i="11"/>
  <c r="S142" i="11"/>
  <c r="U177" i="11"/>
  <c r="U165" i="11"/>
  <c r="X118" i="11"/>
  <c r="X130" i="11"/>
  <c r="W118" i="11"/>
  <c r="V106" i="11"/>
  <c r="O105" i="11"/>
  <c r="W130" i="11"/>
  <c r="V118" i="11"/>
  <c r="U106" i="11"/>
  <c r="S130" i="11"/>
  <c r="S106" i="11"/>
  <c r="E96" i="11"/>
  <c r="E216" i="11"/>
  <c r="F36" i="11"/>
  <c r="H22" i="24"/>
  <c r="E36" i="11"/>
  <c r="E156" i="11"/>
  <c r="D95" i="11"/>
  <c r="O107" i="11"/>
  <c r="I143" i="11"/>
  <c r="L179" i="11"/>
  <c r="G167" i="11"/>
  <c r="U203" i="11"/>
  <c r="J212" i="11"/>
  <c r="D188" i="11"/>
  <c r="F176" i="11"/>
  <c r="J164" i="11"/>
  <c r="E140" i="11"/>
  <c r="I128" i="11"/>
  <c r="D117" i="11"/>
  <c r="F92" i="11"/>
  <c r="I80" i="11"/>
  <c r="H69" i="11"/>
  <c r="G44" i="11"/>
  <c r="G30" i="24"/>
  <c r="M212" i="11"/>
  <c r="P188" i="11"/>
  <c r="M176" i="11"/>
  <c r="P152" i="11"/>
  <c r="O129" i="11"/>
  <c r="N116" i="11"/>
  <c r="P93" i="11"/>
  <c r="N80" i="11"/>
  <c r="Q56" i="11"/>
  <c r="L44" i="11"/>
  <c r="W200" i="11"/>
  <c r="X176" i="11"/>
  <c r="W152" i="11"/>
  <c r="X116" i="11"/>
  <c r="X92" i="11"/>
  <c r="V80" i="11"/>
  <c r="V69" i="11"/>
  <c r="U56" i="11"/>
  <c r="X45" i="11"/>
  <c r="I212" i="11"/>
  <c r="J201" i="11"/>
  <c r="E176" i="11"/>
  <c r="I164" i="11"/>
  <c r="D140" i="11"/>
  <c r="H128" i="11"/>
  <c r="J116" i="11"/>
  <c r="E92" i="11"/>
  <c r="H80" i="11"/>
  <c r="E69" i="11"/>
  <c r="F44" i="11"/>
  <c r="H30" i="24"/>
  <c r="K18" i="24"/>
  <c r="L212" i="11"/>
  <c r="O188" i="11"/>
  <c r="L176" i="11"/>
  <c r="O152" i="11"/>
  <c r="L129" i="11"/>
  <c r="M116" i="11"/>
  <c r="Q92" i="11"/>
  <c r="M80" i="11"/>
  <c r="P56" i="11"/>
  <c r="T19" i="24"/>
  <c r="V200" i="11"/>
  <c r="W176" i="11"/>
  <c r="V152" i="11"/>
  <c r="W116" i="11"/>
  <c r="W92" i="11"/>
  <c r="U80" i="11"/>
  <c r="T69" i="11"/>
  <c r="X44" i="11"/>
  <c r="H212" i="11"/>
  <c r="J200" i="11"/>
  <c r="D176" i="11"/>
  <c r="H164" i="11"/>
  <c r="G153" i="11"/>
  <c r="G128" i="11"/>
  <c r="I116" i="11"/>
  <c r="H105" i="11"/>
  <c r="D92" i="11"/>
  <c r="G80" i="11"/>
  <c r="J68" i="11"/>
  <c r="E44" i="11"/>
  <c r="L18" i="24"/>
  <c r="O201" i="11"/>
  <c r="N188" i="11"/>
  <c r="P165" i="11"/>
  <c r="N152" i="11"/>
  <c r="Q128" i="11"/>
  <c r="L116" i="11"/>
  <c r="P92" i="11"/>
  <c r="L80" i="11"/>
  <c r="O56" i="11"/>
  <c r="U200" i="11"/>
  <c r="V176" i="11"/>
  <c r="U152" i="11"/>
  <c r="S141" i="11"/>
  <c r="V116" i="11"/>
  <c r="V92" i="11"/>
  <c r="T80" i="11"/>
  <c r="X68" i="11"/>
  <c r="V44" i="11"/>
  <c r="G212" i="11"/>
  <c r="I200" i="11"/>
  <c r="J189" i="11"/>
  <c r="G164" i="11"/>
  <c r="D153" i="11"/>
  <c r="F128" i="11"/>
  <c r="H116" i="11"/>
  <c r="F105" i="11"/>
  <c r="F80" i="11"/>
  <c r="I68" i="11"/>
  <c r="D44" i="11"/>
  <c r="L201" i="11"/>
  <c r="M188" i="11"/>
  <c r="Q164" i="11"/>
  <c r="M152" i="11"/>
  <c r="P128" i="11"/>
  <c r="O92" i="11"/>
  <c r="P69" i="11"/>
  <c r="N56" i="11"/>
  <c r="X18" i="24"/>
  <c r="V213" i="11"/>
  <c r="T200" i="11"/>
  <c r="U176" i="11"/>
  <c r="X165" i="11"/>
  <c r="T152" i="11"/>
  <c r="X140" i="11"/>
  <c r="X129" i="11"/>
  <c r="U116" i="11"/>
  <c r="T105" i="11"/>
  <c r="U92" i="11"/>
  <c r="S80" i="11"/>
  <c r="W68" i="11"/>
  <c r="U44" i="11"/>
  <c r="E189" i="11"/>
  <c r="P141" i="11"/>
  <c r="L105" i="11"/>
  <c r="S165" i="11"/>
  <c r="D212" i="11"/>
  <c r="F200" i="11"/>
  <c r="J188" i="11"/>
  <c r="D164" i="11"/>
  <c r="H152" i="11"/>
  <c r="I141" i="11"/>
  <c r="E116" i="11"/>
  <c r="H104" i="11"/>
  <c r="F68" i="11"/>
  <c r="I56" i="11"/>
  <c r="J45" i="11"/>
  <c r="K31" i="24"/>
  <c r="O200" i="11"/>
  <c r="O177" i="11"/>
  <c r="N164" i="11"/>
  <c r="Q140" i="11"/>
  <c r="M128" i="11"/>
  <c r="Q104" i="11"/>
  <c r="L92" i="11"/>
  <c r="O68" i="11"/>
  <c r="P45" i="11"/>
  <c r="U18" i="24"/>
  <c r="W212" i="11"/>
  <c r="W188" i="11"/>
  <c r="X164" i="11"/>
  <c r="U140" i="11"/>
  <c r="W128" i="11"/>
  <c r="V104" i="11"/>
  <c r="X82" i="11"/>
  <c r="T68" i="11"/>
  <c r="T58" i="11"/>
  <c r="E200" i="11"/>
  <c r="I188" i="11"/>
  <c r="E177" i="11"/>
  <c r="G152" i="11"/>
  <c r="J140" i="11"/>
  <c r="D116" i="11"/>
  <c r="G104" i="11"/>
  <c r="F93" i="11"/>
  <c r="E68" i="11"/>
  <c r="H56" i="11"/>
  <c r="G45" i="11"/>
  <c r="G31" i="24"/>
  <c r="P213" i="11"/>
  <c r="N200" i="11"/>
  <c r="L177" i="11"/>
  <c r="M164" i="11"/>
  <c r="P140" i="11"/>
  <c r="L128" i="11"/>
  <c r="P104" i="11"/>
  <c r="O81" i="11"/>
  <c r="N68" i="11"/>
  <c r="Q44" i="11"/>
  <c r="X30" i="24"/>
  <c r="V212" i="11"/>
  <c r="V188" i="11"/>
  <c r="W164" i="11"/>
  <c r="T140" i="11"/>
  <c r="V128" i="11"/>
  <c r="U104" i="11"/>
  <c r="S68" i="11"/>
  <c r="S58" i="11"/>
  <c r="D200" i="11"/>
  <c r="H188" i="11"/>
  <c r="J176" i="11"/>
  <c r="F152" i="11"/>
  <c r="I140" i="11"/>
  <c r="I129" i="11"/>
  <c r="F104" i="11"/>
  <c r="J92" i="11"/>
  <c r="D68" i="11"/>
  <c r="E62" i="11"/>
  <c r="G56" i="11"/>
  <c r="E45" i="11"/>
  <c r="Q212" i="11"/>
  <c r="M200" i="11"/>
  <c r="Q176" i="11"/>
  <c r="L164" i="11"/>
  <c r="O140" i="11"/>
  <c r="P117" i="11"/>
  <c r="O104" i="11"/>
  <c r="L81" i="11"/>
  <c r="M68" i="11"/>
  <c r="P44" i="11"/>
  <c r="U212" i="11"/>
  <c r="U188" i="11"/>
  <c r="V164" i="11"/>
  <c r="S140" i="11"/>
  <c r="U128" i="11"/>
  <c r="T104" i="11"/>
  <c r="U57" i="11"/>
  <c r="G188" i="11"/>
  <c r="I176" i="11"/>
  <c r="E152" i="11"/>
  <c r="H140" i="11"/>
  <c r="F129" i="11"/>
  <c r="E104" i="11"/>
  <c r="I92" i="11"/>
  <c r="J81" i="11"/>
  <c r="F56" i="11"/>
  <c r="J44" i="11"/>
  <c r="K30" i="24"/>
  <c r="P212" i="11"/>
  <c r="P176" i="11"/>
  <c r="O153" i="11"/>
  <c r="N140" i="11"/>
  <c r="Q116" i="11"/>
  <c r="N104" i="11"/>
  <c r="Q80" i="11"/>
  <c r="O44" i="11"/>
  <c r="T30" i="24"/>
  <c r="T212" i="11"/>
  <c r="T188" i="11"/>
  <c r="U164" i="11"/>
  <c r="V153" i="11"/>
  <c r="T128" i="11"/>
  <c r="S104" i="11"/>
  <c r="W81" i="11"/>
  <c r="U70" i="11"/>
  <c r="X56" i="11"/>
  <c r="H213" i="11"/>
  <c r="F188" i="11"/>
  <c r="H176" i="11"/>
  <c r="I165" i="11"/>
  <c r="G140" i="11"/>
  <c r="D129" i="11"/>
  <c r="D104" i="11"/>
  <c r="H81" i="11"/>
  <c r="E56" i="11"/>
  <c r="I44" i="11"/>
  <c r="L30" i="24"/>
  <c r="O212" i="11"/>
  <c r="P189" i="11"/>
  <c r="L153" i="11"/>
  <c r="P80" i="11"/>
  <c r="O57" i="11"/>
  <c r="N44" i="11"/>
  <c r="U30" i="24"/>
  <c r="U201" i="11"/>
  <c r="W177" i="11"/>
  <c r="S153" i="11"/>
  <c r="W117" i="11"/>
  <c r="X106" i="11"/>
  <c r="T70" i="11"/>
  <c r="W56" i="11"/>
  <c r="X46" i="11"/>
  <c r="F216" i="11"/>
  <c r="F156" i="11"/>
  <c r="F60" i="11"/>
  <c r="F180" i="11"/>
  <c r="F120" i="11"/>
  <c r="E60" i="11"/>
  <c r="T86" i="11"/>
  <c r="E206" i="11"/>
  <c r="E180" i="11"/>
  <c r="F144" i="11"/>
  <c r="E120" i="11"/>
  <c r="F84" i="11"/>
  <c r="W84" i="11"/>
  <c r="F204" i="11"/>
  <c r="E144" i="11"/>
  <c r="E84" i="11"/>
  <c r="V84" i="11"/>
  <c r="E204" i="11"/>
  <c r="F48" i="11"/>
  <c r="H34" i="24"/>
  <c r="F108" i="11"/>
  <c r="E48" i="11"/>
  <c r="E108" i="11"/>
  <c r="F192" i="11"/>
  <c r="F132" i="11"/>
  <c r="F72" i="11"/>
  <c r="E192" i="11"/>
  <c r="E132" i="11"/>
  <c r="O179" i="11"/>
  <c r="J167" i="11"/>
  <c r="O35" i="11"/>
  <c r="T21" i="24"/>
  <c r="F215" i="11"/>
  <c r="H191" i="11"/>
  <c r="E191" i="11"/>
  <c r="O155" i="11"/>
  <c r="X137" i="11"/>
  <c r="V101" i="11"/>
  <c r="V89" i="11"/>
  <c r="X65" i="11"/>
  <c r="W53" i="11"/>
  <c r="V41" i="11"/>
  <c r="L155" i="11"/>
  <c r="X173" i="11"/>
  <c r="U161" i="11"/>
  <c r="W137" i="11"/>
  <c r="W119" i="11"/>
  <c r="U101" i="11"/>
  <c r="U89" i="11"/>
  <c r="W65" i="11"/>
  <c r="U53" i="11"/>
  <c r="S41" i="11"/>
  <c r="O203" i="11"/>
  <c r="X209" i="11"/>
  <c r="W173" i="11"/>
  <c r="U142" i="11"/>
  <c r="V137" i="11"/>
  <c r="T101" i="11"/>
  <c r="T89" i="11"/>
  <c r="V65" i="11"/>
  <c r="T53" i="11"/>
  <c r="G131" i="11"/>
  <c r="I107" i="11"/>
  <c r="L203" i="11"/>
  <c r="U65" i="11"/>
  <c r="S53" i="11"/>
  <c r="E155" i="11"/>
  <c r="D131" i="11"/>
  <c r="H47" i="11"/>
  <c r="F71" i="11"/>
  <c r="O131" i="11"/>
  <c r="O59" i="11"/>
  <c r="W113" i="11"/>
  <c r="W90" i="11"/>
  <c r="X77" i="11"/>
  <c r="X54" i="11"/>
  <c r="W42" i="11"/>
  <c r="J203" i="11"/>
  <c r="L131" i="11"/>
  <c r="X131" i="11"/>
  <c r="X216" i="11"/>
  <c r="U168" i="11"/>
  <c r="T96" i="11"/>
  <c r="V46" i="11"/>
  <c r="V215" i="11"/>
  <c r="S182" i="11"/>
  <c r="T168" i="11"/>
  <c r="W156" i="11"/>
  <c r="X144" i="11"/>
  <c r="X94" i="11"/>
  <c r="U82" i="11"/>
  <c r="U46" i="11"/>
  <c r="F168" i="11"/>
  <c r="E72" i="11"/>
  <c r="S180" i="11"/>
  <c r="X167" i="11"/>
  <c r="V156" i="11"/>
  <c r="S143" i="11"/>
  <c r="U130" i="11"/>
  <c r="W94" i="11"/>
  <c r="T82" i="11"/>
  <c r="X64" i="11"/>
  <c r="U59" i="11"/>
  <c r="T56" i="11"/>
  <c r="T52" i="11"/>
  <c r="T46" i="11"/>
  <c r="U41" i="11"/>
  <c r="E168" i="11"/>
  <c r="F96" i="11"/>
  <c r="W179" i="11"/>
  <c r="U167" i="11"/>
  <c r="V155" i="11"/>
  <c r="V94" i="11"/>
  <c r="X58" i="11"/>
  <c r="F122" i="11"/>
  <c r="S155" i="11"/>
  <c r="S108" i="11"/>
  <c r="U94" i="11"/>
  <c r="W58" i="11"/>
  <c r="L217" i="11"/>
  <c r="T94" i="11"/>
  <c r="X72" i="11"/>
  <c r="V58" i="11"/>
  <c r="S38" i="11"/>
  <c r="Q216" i="11"/>
  <c r="S36" i="11"/>
  <c r="O83" i="11"/>
  <c r="T107" i="11"/>
  <c r="E215" i="11"/>
  <c r="G213" i="11"/>
  <c r="G191" i="11"/>
  <c r="I189" i="11"/>
  <c r="F182" i="11"/>
  <c r="D177" i="11"/>
  <c r="I167" i="11"/>
  <c r="D155" i="11"/>
  <c r="F153" i="11"/>
  <c r="F131" i="11"/>
  <c r="H129" i="11"/>
  <c r="E122" i="11"/>
  <c r="H107" i="11"/>
  <c r="J105" i="11"/>
  <c r="E93" i="11"/>
  <c r="J83" i="11"/>
  <c r="E71" i="11"/>
  <c r="G69" i="11"/>
  <c r="G47" i="11"/>
  <c r="G33" i="24"/>
  <c r="I45" i="11"/>
  <c r="L31" i="24"/>
  <c r="F38" i="11"/>
  <c r="H24" i="24"/>
  <c r="N203" i="11"/>
  <c r="N201" i="11"/>
  <c r="N179" i="11"/>
  <c r="N177" i="11"/>
  <c r="N155" i="11"/>
  <c r="N153" i="11"/>
  <c r="N131" i="11"/>
  <c r="N129" i="11"/>
  <c r="N107" i="11"/>
  <c r="N105" i="11"/>
  <c r="N83" i="11"/>
  <c r="N81" i="11"/>
  <c r="N59" i="11"/>
  <c r="N57" i="11"/>
  <c r="N35" i="11"/>
  <c r="U21" i="24"/>
  <c r="U19" i="24"/>
  <c r="X215" i="11"/>
  <c r="X213" i="11"/>
  <c r="T203" i="11"/>
  <c r="T201" i="11"/>
  <c r="W167" i="11"/>
  <c r="W165" i="11"/>
  <c r="U155" i="11"/>
  <c r="U153" i="11"/>
  <c r="T134" i="11"/>
  <c r="V119" i="11"/>
  <c r="V117" i="11"/>
  <c r="S107" i="11"/>
  <c r="S105" i="11"/>
  <c r="S86" i="11"/>
  <c r="X71" i="11"/>
  <c r="X69" i="11"/>
  <c r="T59" i="11"/>
  <c r="T57" i="11"/>
  <c r="D215" i="11"/>
  <c r="F213" i="11"/>
  <c r="F191" i="11"/>
  <c r="H189" i="11"/>
  <c r="E182" i="11"/>
  <c r="H167" i="11"/>
  <c r="J165" i="11"/>
  <c r="E153" i="11"/>
  <c r="J143" i="11"/>
  <c r="E131" i="11"/>
  <c r="G129" i="11"/>
  <c r="G107" i="11"/>
  <c r="I105" i="11"/>
  <c r="F98" i="11"/>
  <c r="D93" i="11"/>
  <c r="I83" i="11"/>
  <c r="D71" i="11"/>
  <c r="F69" i="11"/>
  <c r="F47" i="11"/>
  <c r="H33" i="24"/>
  <c r="H45" i="11"/>
  <c r="E38" i="11"/>
  <c r="M203" i="11"/>
  <c r="M201" i="11"/>
  <c r="M179" i="11"/>
  <c r="M177" i="11"/>
  <c r="M155" i="11"/>
  <c r="M153" i="11"/>
  <c r="M131" i="11"/>
  <c r="M129" i="11"/>
  <c r="M107" i="11"/>
  <c r="M105" i="11"/>
  <c r="M83" i="11"/>
  <c r="M81" i="11"/>
  <c r="M59" i="11"/>
  <c r="M57" i="11"/>
  <c r="M35" i="11"/>
  <c r="W215" i="11"/>
  <c r="W213" i="11"/>
  <c r="S203" i="11"/>
  <c r="S201" i="11"/>
  <c r="X179" i="11"/>
  <c r="X177" i="11"/>
  <c r="V167" i="11"/>
  <c r="V165" i="11"/>
  <c r="T155" i="11"/>
  <c r="T153" i="11"/>
  <c r="S134" i="11"/>
  <c r="U119" i="11"/>
  <c r="U117" i="11"/>
  <c r="T98" i="11"/>
  <c r="W71" i="11"/>
  <c r="W69" i="11"/>
  <c r="S59" i="11"/>
  <c r="S57" i="11"/>
  <c r="X35" i="11"/>
  <c r="F158" i="11"/>
  <c r="F107" i="11"/>
  <c r="E98" i="11"/>
  <c r="H83" i="11"/>
  <c r="J59" i="11"/>
  <c r="E47" i="11"/>
  <c r="L107" i="11"/>
  <c r="L83" i="11"/>
  <c r="L59" i="11"/>
  <c r="L35" i="11"/>
  <c r="T194" i="11"/>
  <c r="T119" i="11"/>
  <c r="S98" i="11"/>
  <c r="V71" i="11"/>
  <c r="T50" i="11"/>
  <c r="W35" i="11"/>
  <c r="F218" i="11"/>
  <c r="D213" i="11"/>
  <c r="I203" i="11"/>
  <c r="D191" i="11"/>
  <c r="F189" i="11"/>
  <c r="F167" i="11"/>
  <c r="H165" i="11"/>
  <c r="E158" i="11"/>
  <c r="H143" i="11"/>
  <c r="J141" i="11"/>
  <c r="E129" i="11"/>
  <c r="J119" i="11"/>
  <c r="E107" i="11"/>
  <c r="G105" i="11"/>
  <c r="G83" i="11"/>
  <c r="I81" i="11"/>
  <c r="F74" i="11"/>
  <c r="D69" i="11"/>
  <c r="I59" i="11"/>
  <c r="D47" i="11"/>
  <c r="F45" i="11"/>
  <c r="H31" i="24"/>
  <c r="Q215" i="11"/>
  <c r="Q213" i="11"/>
  <c r="Q191" i="11"/>
  <c r="Q189" i="11"/>
  <c r="Q167" i="11"/>
  <c r="Q165" i="11"/>
  <c r="Q143" i="11"/>
  <c r="Q141" i="11"/>
  <c r="Q119" i="11"/>
  <c r="Q117" i="11"/>
  <c r="Q95" i="11"/>
  <c r="Q93" i="11"/>
  <c r="Q71" i="11"/>
  <c r="Q69" i="11"/>
  <c r="Q47" i="11"/>
  <c r="X33" i="24"/>
  <c r="Q45" i="11"/>
  <c r="X31" i="24"/>
  <c r="U215" i="11"/>
  <c r="U213" i="11"/>
  <c r="S194" i="11"/>
  <c r="V179" i="11"/>
  <c r="V177" i="11"/>
  <c r="T167" i="11"/>
  <c r="T165" i="11"/>
  <c r="T146" i="11"/>
  <c r="W131" i="11"/>
  <c r="W129" i="11"/>
  <c r="S119" i="11"/>
  <c r="S117" i="11"/>
  <c r="U96" i="11"/>
  <c r="X83" i="11"/>
  <c r="X81" i="11"/>
  <c r="U71" i="11"/>
  <c r="U69" i="11"/>
  <c r="S50" i="11"/>
  <c r="V35" i="11"/>
  <c r="E218" i="11"/>
  <c r="H203" i="11"/>
  <c r="J179" i="11"/>
  <c r="E167" i="11"/>
  <c r="G143" i="11"/>
  <c r="F134" i="11"/>
  <c r="I119" i="11"/>
  <c r="D107" i="11"/>
  <c r="F83" i="11"/>
  <c r="E74" i="11"/>
  <c r="H59" i="11"/>
  <c r="J35" i="11"/>
  <c r="K21" i="24"/>
  <c r="P215" i="11"/>
  <c r="P191" i="11"/>
  <c r="P167" i="11"/>
  <c r="P143" i="11"/>
  <c r="P119" i="11"/>
  <c r="P95" i="11"/>
  <c r="P71" i="11"/>
  <c r="P47" i="11"/>
  <c r="T215" i="11"/>
  <c r="X191" i="11"/>
  <c r="U179" i="11"/>
  <c r="S167" i="11"/>
  <c r="S146" i="11"/>
  <c r="V131" i="11"/>
  <c r="T110" i="11"/>
  <c r="W83" i="11"/>
  <c r="T71" i="11"/>
  <c r="X47" i="11"/>
  <c r="U35" i="11"/>
  <c r="G203" i="11"/>
  <c r="I201" i="11"/>
  <c r="F194" i="11"/>
  <c r="D189" i="11"/>
  <c r="I179" i="11"/>
  <c r="D167" i="11"/>
  <c r="F165" i="11"/>
  <c r="F143" i="11"/>
  <c r="H141" i="11"/>
  <c r="E134" i="11"/>
  <c r="H119" i="11"/>
  <c r="J117" i="11"/>
  <c r="E105" i="11"/>
  <c r="J95" i="11"/>
  <c r="E83" i="11"/>
  <c r="G81" i="11"/>
  <c r="G59" i="11"/>
  <c r="I57" i="11"/>
  <c r="F50" i="11"/>
  <c r="D45" i="11"/>
  <c r="I35" i="11"/>
  <c r="L21" i="24"/>
  <c r="O215" i="11"/>
  <c r="O213" i="11"/>
  <c r="O191" i="11"/>
  <c r="O189" i="11"/>
  <c r="O167" i="11"/>
  <c r="O165" i="11"/>
  <c r="O143" i="11"/>
  <c r="O141" i="11"/>
  <c r="O119" i="11"/>
  <c r="O117" i="11"/>
  <c r="O95" i="11"/>
  <c r="O93" i="11"/>
  <c r="O71" i="11"/>
  <c r="O69" i="11"/>
  <c r="O47" i="11"/>
  <c r="T33" i="24"/>
  <c r="O45" i="11"/>
  <c r="T31" i="24"/>
  <c r="S215" i="11"/>
  <c r="S213" i="11"/>
  <c r="W191" i="11"/>
  <c r="W189" i="11"/>
  <c r="T179" i="11"/>
  <c r="T177" i="11"/>
  <c r="T158" i="11"/>
  <c r="U131" i="11"/>
  <c r="U129" i="11"/>
  <c r="S110" i="11"/>
  <c r="X95" i="11"/>
  <c r="X93" i="11"/>
  <c r="V83" i="11"/>
  <c r="V81" i="11"/>
  <c r="S71" i="11"/>
  <c r="S69" i="11"/>
  <c r="W47" i="11"/>
  <c r="W45" i="11"/>
  <c r="T35" i="11"/>
  <c r="F203" i="11"/>
  <c r="H201" i="11"/>
  <c r="E194" i="11"/>
  <c r="H179" i="11"/>
  <c r="J177" i="11"/>
  <c r="E165" i="11"/>
  <c r="J155" i="11"/>
  <c r="E143" i="11"/>
  <c r="G141" i="11"/>
  <c r="G119" i="11"/>
  <c r="I117" i="11"/>
  <c r="F110" i="11"/>
  <c r="D105" i="11"/>
  <c r="I95" i="11"/>
  <c r="D83" i="11"/>
  <c r="F81" i="11"/>
  <c r="F59" i="11"/>
  <c r="H57" i="11"/>
  <c r="E50" i="11"/>
  <c r="H35" i="11"/>
  <c r="K19" i="24"/>
  <c r="N215" i="11"/>
  <c r="N213" i="11"/>
  <c r="N191" i="11"/>
  <c r="N189" i="11"/>
  <c r="N167" i="11"/>
  <c r="N165" i="11"/>
  <c r="N143" i="11"/>
  <c r="N141" i="11"/>
  <c r="N119" i="11"/>
  <c r="N117" i="11"/>
  <c r="N95" i="11"/>
  <c r="N93" i="11"/>
  <c r="N71" i="11"/>
  <c r="N69" i="11"/>
  <c r="N47" i="11"/>
  <c r="U33" i="24"/>
  <c r="N45" i="11"/>
  <c r="U31" i="24"/>
  <c r="T206" i="11"/>
  <c r="V191" i="11"/>
  <c r="V189" i="11"/>
  <c r="S179" i="11"/>
  <c r="S177" i="11"/>
  <c r="S158" i="11"/>
  <c r="X143" i="11"/>
  <c r="X141" i="11"/>
  <c r="T131" i="11"/>
  <c r="T129" i="11"/>
  <c r="W95" i="11"/>
  <c r="W93" i="11"/>
  <c r="U83" i="11"/>
  <c r="U81" i="11"/>
  <c r="T62" i="11"/>
  <c r="V47" i="11"/>
  <c r="V45" i="11"/>
  <c r="S35" i="11"/>
  <c r="J215" i="11"/>
  <c r="E203" i="11"/>
  <c r="G201" i="11"/>
  <c r="G179" i="11"/>
  <c r="I177" i="11"/>
  <c r="F170" i="11"/>
  <c r="D165" i="11"/>
  <c r="I155" i="11"/>
  <c r="D143" i="11"/>
  <c r="F141" i="11"/>
  <c r="F119" i="11"/>
  <c r="H117" i="11"/>
  <c r="E110" i="11"/>
  <c r="H95" i="11"/>
  <c r="J93" i="11"/>
  <c r="E81" i="11"/>
  <c r="J71" i="11"/>
  <c r="E59" i="11"/>
  <c r="G57" i="11"/>
  <c r="G35" i="11"/>
  <c r="G21" i="24"/>
  <c r="L19" i="24"/>
  <c r="M215" i="11"/>
  <c r="M213" i="11"/>
  <c r="M191" i="11"/>
  <c r="M189" i="11"/>
  <c r="M167" i="11"/>
  <c r="M165" i="11"/>
  <c r="M143" i="11"/>
  <c r="M141" i="11"/>
  <c r="M119" i="11"/>
  <c r="M117" i="11"/>
  <c r="M95" i="11"/>
  <c r="M93" i="11"/>
  <c r="M71" i="11"/>
  <c r="M69" i="11"/>
  <c r="M47" i="11"/>
  <c r="M45" i="11"/>
  <c r="S206" i="11"/>
  <c r="U191" i="11"/>
  <c r="U189" i="11"/>
  <c r="T170" i="11"/>
  <c r="W143" i="11"/>
  <c r="W141" i="11"/>
  <c r="S131" i="11"/>
  <c r="S129" i="11"/>
  <c r="X107" i="11"/>
  <c r="X105" i="11"/>
  <c r="V95" i="11"/>
  <c r="V93" i="11"/>
  <c r="T83" i="11"/>
  <c r="T81" i="11"/>
  <c r="S62" i="11"/>
  <c r="U47" i="11"/>
  <c r="U45" i="11"/>
  <c r="I215" i="11"/>
  <c r="D203" i="11"/>
  <c r="F201" i="11"/>
  <c r="F179" i="11"/>
  <c r="H177" i="11"/>
  <c r="E170" i="11"/>
  <c r="H155" i="11"/>
  <c r="J153" i="11"/>
  <c r="E141" i="11"/>
  <c r="J131" i="11"/>
  <c r="E119" i="11"/>
  <c r="G117" i="11"/>
  <c r="G95" i="11"/>
  <c r="I93" i="11"/>
  <c r="F86" i="11"/>
  <c r="D81" i="11"/>
  <c r="I71" i="11"/>
  <c r="D59" i="11"/>
  <c r="F57" i="11"/>
  <c r="F35" i="11"/>
  <c r="H21" i="24"/>
  <c r="L215" i="11"/>
  <c r="L213" i="11"/>
  <c r="L191" i="11"/>
  <c r="L189" i="11"/>
  <c r="L143" i="11"/>
  <c r="L141" i="11"/>
  <c r="L119" i="11"/>
  <c r="L117" i="11"/>
  <c r="L95" i="11"/>
  <c r="L93" i="11"/>
  <c r="L71" i="11"/>
  <c r="L69" i="11"/>
  <c r="L47" i="11"/>
  <c r="L45" i="11"/>
  <c r="X203" i="11"/>
  <c r="X201" i="11"/>
  <c r="T191" i="11"/>
  <c r="T189" i="11"/>
  <c r="S170" i="11"/>
  <c r="V143" i="11"/>
  <c r="V141" i="11"/>
  <c r="T122" i="11"/>
  <c r="W107" i="11"/>
  <c r="W105" i="11"/>
  <c r="U95" i="11"/>
  <c r="U93" i="11"/>
  <c r="S83" i="11"/>
  <c r="S81" i="11"/>
  <c r="X59" i="11"/>
  <c r="X57" i="11"/>
  <c r="T47" i="11"/>
  <c r="T45" i="11"/>
  <c r="H215" i="11"/>
  <c r="J213" i="11"/>
  <c r="E201" i="11"/>
  <c r="J191" i="11"/>
  <c r="E179" i="11"/>
  <c r="G177" i="11"/>
  <c r="G155" i="11"/>
  <c r="I153" i="11"/>
  <c r="F146" i="11"/>
  <c r="D141" i="11"/>
  <c r="I131" i="11"/>
  <c r="D119" i="11"/>
  <c r="F117" i="11"/>
  <c r="F95" i="11"/>
  <c r="H93" i="11"/>
  <c r="E86" i="11"/>
  <c r="H71" i="11"/>
  <c r="J69" i="11"/>
  <c r="E57" i="11"/>
  <c r="J47" i="11"/>
  <c r="K33" i="24"/>
  <c r="E35" i="11"/>
  <c r="G19" i="24"/>
  <c r="Q203" i="11"/>
  <c r="Q201" i="11"/>
  <c r="Q179" i="11"/>
  <c r="Q177" i="11"/>
  <c r="Q155" i="11"/>
  <c r="Q153" i="11"/>
  <c r="Q131" i="11"/>
  <c r="Q129" i="11"/>
  <c r="Q107" i="11"/>
  <c r="Q105" i="11"/>
  <c r="Q83" i="11"/>
  <c r="Q81" i="11"/>
  <c r="Q59" i="11"/>
  <c r="Q57" i="11"/>
  <c r="Q35" i="11"/>
  <c r="X21" i="24"/>
  <c r="X19" i="24"/>
  <c r="T218" i="11"/>
  <c r="W203" i="11"/>
  <c r="W201" i="11"/>
  <c r="S191" i="11"/>
  <c r="X155" i="11"/>
  <c r="X153" i="11"/>
  <c r="U143" i="11"/>
  <c r="U141" i="11"/>
  <c r="S122" i="11"/>
  <c r="V107" i="11"/>
  <c r="V105" i="11"/>
  <c r="T95" i="11"/>
  <c r="T93" i="11"/>
  <c r="T74" i="11"/>
  <c r="W59" i="11"/>
  <c r="W57" i="11"/>
  <c r="S47" i="11"/>
  <c r="F206" i="11"/>
  <c r="D201" i="11"/>
  <c r="D179" i="11"/>
  <c r="F177" i="11"/>
  <c r="F155" i="11"/>
  <c r="H153" i="11"/>
  <c r="E146" i="11"/>
  <c r="H131" i="11"/>
  <c r="J129" i="11"/>
  <c r="E117" i="11"/>
  <c r="J107" i="11"/>
  <c r="E95" i="11"/>
  <c r="G93" i="11"/>
  <c r="F62" i="11"/>
  <c r="D57" i="11"/>
  <c r="D35" i="11"/>
  <c r="H19" i="24"/>
  <c r="P203" i="11"/>
  <c r="P201" i="11"/>
  <c r="P155" i="11"/>
  <c r="P153" i="11"/>
  <c r="P107" i="11"/>
  <c r="P105" i="11"/>
  <c r="P59" i="11"/>
  <c r="P57" i="11"/>
  <c r="S218" i="11"/>
  <c r="T182" i="11"/>
  <c r="S74" i="11"/>
  <c r="T38" i="11"/>
  <c r="G216" i="11"/>
  <c r="G204" i="11"/>
  <c r="G192" i="11"/>
  <c r="G180" i="11"/>
  <c r="G168" i="11"/>
  <c r="G156" i="11"/>
  <c r="G144" i="11"/>
  <c r="G132" i="11"/>
  <c r="G120" i="11"/>
  <c r="G108" i="11"/>
  <c r="G96" i="11"/>
  <c r="G84" i="11"/>
  <c r="G72" i="11"/>
  <c r="G60" i="11"/>
  <c r="G48" i="11"/>
  <c r="G34" i="24"/>
  <c r="G36" i="11"/>
  <c r="G22" i="24"/>
  <c r="T180" i="11"/>
  <c r="V168" i="11"/>
  <c r="X156" i="11"/>
  <c r="T108" i="11"/>
  <c r="V96" i="11"/>
  <c r="X84" i="11"/>
  <c r="T36" i="11"/>
  <c r="L205" i="11"/>
  <c r="D216" i="11"/>
  <c r="D204" i="11"/>
  <c r="D192" i="11"/>
  <c r="D180" i="11"/>
  <c r="D168" i="11"/>
  <c r="D156" i="11"/>
  <c r="D144" i="11"/>
  <c r="D132" i="11"/>
  <c r="D120" i="11"/>
  <c r="D108" i="11"/>
  <c r="D96" i="11"/>
  <c r="D84" i="11"/>
  <c r="D72" i="11"/>
  <c r="D60" i="11"/>
  <c r="D48" i="11"/>
  <c r="D36" i="11"/>
  <c r="P216" i="11"/>
  <c r="Q204" i="11"/>
  <c r="L193" i="11"/>
  <c r="W216" i="11"/>
  <c r="S168" i="11"/>
  <c r="U156" i="11"/>
  <c r="W144" i="11"/>
  <c r="S96" i="11"/>
  <c r="U84" i="11"/>
  <c r="W72" i="11"/>
  <c r="O216" i="11"/>
  <c r="P204" i="11"/>
  <c r="Q192" i="11"/>
  <c r="L181" i="11"/>
  <c r="V216" i="11"/>
  <c r="X204" i="11"/>
  <c r="T156" i="11"/>
  <c r="V144" i="11"/>
  <c r="X132" i="11"/>
  <c r="T84" i="11"/>
  <c r="V72" i="11"/>
  <c r="X60" i="11"/>
  <c r="N216" i="11"/>
  <c r="O204" i="11"/>
  <c r="P192" i="11"/>
  <c r="Q180" i="11"/>
  <c r="L169" i="11"/>
  <c r="U216" i="11"/>
  <c r="W204" i="11"/>
  <c r="S156" i="11"/>
  <c r="U144" i="11"/>
  <c r="W132" i="11"/>
  <c r="S84" i="11"/>
  <c r="U72" i="11"/>
  <c r="W60" i="11"/>
  <c r="M216" i="11"/>
  <c r="N204" i="11"/>
  <c r="O192" i="11"/>
  <c r="P180" i="11"/>
  <c r="Q168" i="11"/>
  <c r="Q156" i="11"/>
  <c r="Q144" i="11"/>
  <c r="Q132" i="11"/>
  <c r="Q120" i="11"/>
  <c r="Q108" i="11"/>
  <c r="Q96" i="11"/>
  <c r="Q84" i="11"/>
  <c r="Q72" i="11"/>
  <c r="Q60" i="11"/>
  <c r="Q48" i="11"/>
  <c r="X34" i="24"/>
  <c r="Q36" i="11"/>
  <c r="X22" i="24"/>
  <c r="T216" i="11"/>
  <c r="V204" i="11"/>
  <c r="X192" i="11"/>
  <c r="T144" i="11"/>
  <c r="V132" i="11"/>
  <c r="X120" i="11"/>
  <c r="T72" i="11"/>
  <c r="V60" i="11"/>
  <c r="X48" i="11"/>
  <c r="L216" i="11"/>
  <c r="M204" i="11"/>
  <c r="N192" i="11"/>
  <c r="O180" i="11"/>
  <c r="P168" i="11"/>
  <c r="P156" i="11"/>
  <c r="P144" i="11"/>
  <c r="P132" i="11"/>
  <c r="P120" i="11"/>
  <c r="P108" i="11"/>
  <c r="P96" i="11"/>
  <c r="P84" i="11"/>
  <c r="P72" i="11"/>
  <c r="P60" i="11"/>
  <c r="P48" i="11"/>
  <c r="P36" i="11"/>
  <c r="S216" i="11"/>
  <c r="U204" i="11"/>
  <c r="W192" i="11"/>
  <c r="S144" i="11"/>
  <c r="U132" i="11"/>
  <c r="W120" i="11"/>
  <c r="S72" i="11"/>
  <c r="U60" i="11"/>
  <c r="W48" i="11"/>
  <c r="L204" i="11"/>
  <c r="M192" i="11"/>
  <c r="N180" i="11"/>
  <c r="O168" i="11"/>
  <c r="O156" i="11"/>
  <c r="O144" i="11"/>
  <c r="O132" i="11"/>
  <c r="O120" i="11"/>
  <c r="O108" i="11"/>
  <c r="O96" i="11"/>
  <c r="O84" i="11"/>
  <c r="O72" i="11"/>
  <c r="O60" i="11"/>
  <c r="O48" i="11"/>
  <c r="T34" i="24"/>
  <c r="O36" i="11"/>
  <c r="T22" i="24"/>
  <c r="T204" i="11"/>
  <c r="V192" i="11"/>
  <c r="X180" i="11"/>
  <c r="T132" i="11"/>
  <c r="V120" i="11"/>
  <c r="X108" i="11"/>
  <c r="T60" i="11"/>
  <c r="V48" i="11"/>
  <c r="X36" i="11"/>
  <c r="J216" i="11"/>
  <c r="J204" i="11"/>
  <c r="J192" i="11"/>
  <c r="J180" i="11"/>
  <c r="J168" i="11"/>
  <c r="J156" i="11"/>
  <c r="J144" i="11"/>
  <c r="J132" i="11"/>
  <c r="J120" i="11"/>
  <c r="J108" i="11"/>
  <c r="J96" i="11"/>
  <c r="J84" i="11"/>
  <c r="J72" i="11"/>
  <c r="J60" i="11"/>
  <c r="J48" i="11"/>
  <c r="K34" i="24"/>
  <c r="J36" i="11"/>
  <c r="K22" i="24"/>
  <c r="L192" i="11"/>
  <c r="M180" i="11"/>
  <c r="N168" i="11"/>
  <c r="N156" i="11"/>
  <c r="N144" i="11"/>
  <c r="N132" i="11"/>
  <c r="N120" i="11"/>
  <c r="N108" i="11"/>
  <c r="N96" i="11"/>
  <c r="N84" i="11"/>
  <c r="N72" i="11"/>
  <c r="N60" i="11"/>
  <c r="N48" i="11"/>
  <c r="U34" i="24"/>
  <c r="N36" i="11"/>
  <c r="U22" i="24"/>
  <c r="S204" i="11"/>
  <c r="U192" i="11"/>
  <c r="W180" i="11"/>
  <c r="S132" i="11"/>
  <c r="U120" i="11"/>
  <c r="W108" i="11"/>
  <c r="S60" i="11"/>
  <c r="U48" i="11"/>
  <c r="W36" i="11"/>
  <c r="I216" i="11"/>
  <c r="I204" i="11"/>
  <c r="I192" i="11"/>
  <c r="I180" i="11"/>
  <c r="I168" i="11"/>
  <c r="I156" i="11"/>
  <c r="I144" i="11"/>
  <c r="I132" i="11"/>
  <c r="I120" i="11"/>
  <c r="I108" i="11"/>
  <c r="I96" i="11"/>
  <c r="I84" i="11"/>
  <c r="I72" i="11"/>
  <c r="I60" i="11"/>
  <c r="I48" i="11"/>
  <c r="L34" i="24"/>
  <c r="I36" i="11"/>
  <c r="L22" i="24"/>
  <c r="L180" i="11"/>
  <c r="M168" i="11"/>
  <c r="M156" i="11"/>
  <c r="M144" i="11"/>
  <c r="M132" i="11"/>
  <c r="M120" i="11"/>
  <c r="M108" i="11"/>
  <c r="M96" i="11"/>
  <c r="M84" i="11"/>
  <c r="M72" i="11"/>
  <c r="M60" i="11"/>
  <c r="M48" i="11"/>
  <c r="M36" i="11"/>
  <c r="T192" i="11"/>
  <c r="V180" i="11"/>
  <c r="X168" i="11"/>
  <c r="T120" i="11"/>
  <c r="V108" i="11"/>
  <c r="X96" i="11"/>
  <c r="T48" i="11"/>
  <c r="V36" i="11"/>
  <c r="H192" i="11"/>
  <c r="H180" i="11"/>
  <c r="H168" i="11"/>
  <c r="H156" i="11"/>
  <c r="H144" i="11"/>
  <c r="H132" i="11"/>
  <c r="H120" i="11"/>
  <c r="H108" i="11"/>
  <c r="H96" i="11"/>
  <c r="H84" i="11"/>
  <c r="H72" i="11"/>
  <c r="H60" i="11"/>
  <c r="H48" i="11"/>
  <c r="H36" i="11"/>
  <c r="L168" i="11"/>
  <c r="L120" i="11"/>
  <c r="L108" i="11"/>
  <c r="L96" i="11"/>
  <c r="L48" i="11"/>
  <c r="L36" i="11"/>
  <c r="M217" i="11"/>
  <c r="M205" i="11"/>
  <c r="M193" i="11"/>
  <c r="M181" i="11"/>
  <c r="M169" i="11"/>
  <c r="M157" i="11"/>
  <c r="M145" i="11"/>
  <c r="M133" i="11"/>
  <c r="M121" i="11"/>
  <c r="M109" i="11"/>
  <c r="M97" i="11"/>
  <c r="M85" i="11"/>
  <c r="M73" i="11"/>
  <c r="M61" i="11"/>
  <c r="M49" i="11"/>
  <c r="M37" i="11"/>
  <c r="L157" i="11"/>
  <c r="L145" i="11"/>
  <c r="L133" i="11"/>
  <c r="L121" i="11"/>
  <c r="L109" i="11"/>
  <c r="L97" i="11"/>
  <c r="L85" i="11"/>
  <c r="L73" i="11"/>
  <c r="L61" i="11"/>
  <c r="L49" i="11"/>
  <c r="L37" i="11"/>
  <c r="D218" i="11"/>
  <c r="D206" i="11"/>
  <c r="D194" i="11"/>
  <c r="D182" i="11"/>
  <c r="D170" i="11"/>
  <c r="D158" i="11"/>
  <c r="D146" i="11"/>
  <c r="D134" i="11"/>
  <c r="D122" i="11"/>
  <c r="D110" i="11"/>
  <c r="D98" i="11"/>
  <c r="D86" i="11"/>
  <c r="D74" i="11"/>
  <c r="D62" i="11"/>
  <c r="D50" i="11"/>
  <c r="D38" i="11"/>
  <c r="Q218" i="11"/>
  <c r="Q206" i="11"/>
  <c r="Q194" i="11"/>
  <c r="Q182" i="11"/>
  <c r="Q170" i="11"/>
  <c r="Q158" i="11"/>
  <c r="Q146" i="11"/>
  <c r="Q134" i="11"/>
  <c r="Q122" i="11"/>
  <c r="Q110" i="11"/>
  <c r="Q98" i="11"/>
  <c r="Q86" i="11"/>
  <c r="Q74" i="11"/>
  <c r="Q62" i="11"/>
  <c r="Q50" i="11"/>
  <c r="Q38" i="11"/>
  <c r="X24" i="24"/>
  <c r="X217" i="11"/>
  <c r="X205" i="11"/>
  <c r="X193" i="11"/>
  <c r="X181" i="11"/>
  <c r="X169" i="11"/>
  <c r="X157" i="11"/>
  <c r="X145" i="11"/>
  <c r="X133" i="11"/>
  <c r="X121" i="11"/>
  <c r="X109" i="11"/>
  <c r="X97" i="11"/>
  <c r="X85" i="11"/>
  <c r="X73" i="11"/>
  <c r="X61" i="11"/>
  <c r="X49" i="11"/>
  <c r="X37" i="11"/>
  <c r="J217" i="11"/>
  <c r="J205" i="11"/>
  <c r="J193" i="11"/>
  <c r="J181" i="11"/>
  <c r="J169" i="11"/>
  <c r="J157" i="11"/>
  <c r="J145" i="11"/>
  <c r="J133" i="11"/>
  <c r="J121" i="11"/>
  <c r="J109" i="11"/>
  <c r="J97" i="11"/>
  <c r="J85" i="11"/>
  <c r="J73" i="11"/>
  <c r="J61" i="11"/>
  <c r="J49" i="11"/>
  <c r="K35" i="24"/>
  <c r="J37" i="11"/>
  <c r="K23" i="24"/>
  <c r="P218" i="11"/>
  <c r="P206" i="11"/>
  <c r="P194" i="11"/>
  <c r="P182" i="11"/>
  <c r="P170" i="11"/>
  <c r="P158" i="11"/>
  <c r="P146" i="11"/>
  <c r="P134" i="11"/>
  <c r="P122" i="11"/>
  <c r="P110" i="11"/>
  <c r="P98" i="11"/>
  <c r="P86" i="11"/>
  <c r="P74" i="11"/>
  <c r="P62" i="11"/>
  <c r="P50" i="11"/>
  <c r="P38" i="11"/>
  <c r="W217" i="11"/>
  <c r="W205" i="11"/>
  <c r="W193" i="11"/>
  <c r="W181" i="11"/>
  <c r="W169" i="11"/>
  <c r="W157" i="11"/>
  <c r="W145" i="11"/>
  <c r="W133" i="11"/>
  <c r="W121" i="11"/>
  <c r="W109" i="11"/>
  <c r="W97" i="11"/>
  <c r="W85" i="11"/>
  <c r="W73" i="11"/>
  <c r="W61" i="11"/>
  <c r="W49" i="11"/>
  <c r="W37" i="11"/>
  <c r="I217" i="11"/>
  <c r="I205" i="11"/>
  <c r="I193" i="11"/>
  <c r="I181" i="11"/>
  <c r="I169" i="11"/>
  <c r="I157" i="11"/>
  <c r="I145" i="11"/>
  <c r="I133" i="11"/>
  <c r="I121" i="11"/>
  <c r="I109" i="11"/>
  <c r="I97" i="11"/>
  <c r="I85" i="11"/>
  <c r="I73" i="11"/>
  <c r="I61" i="11"/>
  <c r="I49" i="11"/>
  <c r="L35" i="24"/>
  <c r="I37" i="11"/>
  <c r="L23" i="24"/>
  <c r="O218" i="11"/>
  <c r="O206" i="11"/>
  <c r="O194" i="11"/>
  <c r="O182" i="11"/>
  <c r="O170" i="11"/>
  <c r="O158" i="11"/>
  <c r="O146" i="11"/>
  <c r="O134" i="11"/>
  <c r="O122" i="11"/>
  <c r="O110" i="11"/>
  <c r="O98" i="11"/>
  <c r="O86" i="11"/>
  <c r="O74" i="11"/>
  <c r="O62" i="11"/>
  <c r="O50" i="11"/>
  <c r="O38" i="11"/>
  <c r="T24" i="24"/>
  <c r="V217" i="11"/>
  <c r="V205" i="11"/>
  <c r="V193" i="11"/>
  <c r="V181" i="11"/>
  <c r="V169" i="11"/>
  <c r="V157" i="11"/>
  <c r="V145" i="11"/>
  <c r="V133" i="11"/>
  <c r="V121" i="11"/>
  <c r="V109" i="11"/>
  <c r="V97" i="11"/>
  <c r="V85" i="11"/>
  <c r="V73" i="11"/>
  <c r="V61" i="11"/>
  <c r="V49" i="11"/>
  <c r="V37" i="11"/>
  <c r="H217" i="11"/>
  <c r="H205" i="11"/>
  <c r="H193" i="11"/>
  <c r="H181" i="11"/>
  <c r="H169" i="11"/>
  <c r="H157" i="11"/>
  <c r="H145" i="11"/>
  <c r="H133" i="11"/>
  <c r="H121" i="11"/>
  <c r="H109" i="11"/>
  <c r="H97" i="11"/>
  <c r="H85" i="11"/>
  <c r="H73" i="11"/>
  <c r="H61" i="11"/>
  <c r="H49" i="11"/>
  <c r="H37" i="11"/>
  <c r="N218" i="11"/>
  <c r="N206" i="11"/>
  <c r="N194" i="11"/>
  <c r="N182" i="11"/>
  <c r="N170" i="11"/>
  <c r="N158" i="11"/>
  <c r="N146" i="11"/>
  <c r="N134" i="11"/>
  <c r="N122" i="11"/>
  <c r="N110" i="11"/>
  <c r="N98" i="11"/>
  <c r="N86" i="11"/>
  <c r="N74" i="11"/>
  <c r="N62" i="11"/>
  <c r="N50" i="11"/>
  <c r="N38" i="11"/>
  <c r="U24" i="24"/>
  <c r="U217" i="11"/>
  <c r="U205" i="11"/>
  <c r="U193" i="11"/>
  <c r="U181" i="11"/>
  <c r="U169" i="11"/>
  <c r="U157" i="11"/>
  <c r="U145" i="11"/>
  <c r="U133" i="11"/>
  <c r="U121" i="11"/>
  <c r="U109" i="11"/>
  <c r="U97" i="11"/>
  <c r="U85" i="11"/>
  <c r="U73" i="11"/>
  <c r="U61" i="11"/>
  <c r="U49" i="11"/>
  <c r="U37" i="11"/>
  <c r="G217" i="11"/>
  <c r="G205" i="11"/>
  <c r="G193" i="11"/>
  <c r="G181" i="11"/>
  <c r="G169" i="11"/>
  <c r="G157" i="11"/>
  <c r="G145" i="11"/>
  <c r="G133" i="11"/>
  <c r="G121" i="11"/>
  <c r="G109" i="11"/>
  <c r="G97" i="11"/>
  <c r="G85" i="11"/>
  <c r="G73" i="11"/>
  <c r="G61" i="11"/>
  <c r="G49" i="11"/>
  <c r="G35" i="24"/>
  <c r="G37" i="11"/>
  <c r="G23" i="24"/>
  <c r="M218" i="11"/>
  <c r="M206" i="11"/>
  <c r="M194" i="11"/>
  <c r="M182" i="11"/>
  <c r="M170" i="11"/>
  <c r="M158" i="11"/>
  <c r="M146" i="11"/>
  <c r="M134" i="11"/>
  <c r="M122" i="11"/>
  <c r="M110" i="11"/>
  <c r="M98" i="11"/>
  <c r="M86" i="11"/>
  <c r="M74" i="11"/>
  <c r="M62" i="11"/>
  <c r="M50" i="11"/>
  <c r="M38" i="11"/>
  <c r="T217" i="11"/>
  <c r="T205" i="11"/>
  <c r="T193" i="11"/>
  <c r="T181" i="11"/>
  <c r="T169" i="11"/>
  <c r="T157" i="11"/>
  <c r="T145" i="11"/>
  <c r="T133" i="11"/>
  <c r="T121" i="11"/>
  <c r="T109" i="11"/>
  <c r="T97" i="11"/>
  <c r="T85" i="11"/>
  <c r="T73" i="11"/>
  <c r="T61" i="11"/>
  <c r="T49" i="11"/>
  <c r="T37" i="11"/>
  <c r="F217" i="11"/>
  <c r="F205" i="11"/>
  <c r="F193" i="11"/>
  <c r="F181" i="11"/>
  <c r="F169" i="11"/>
  <c r="F157" i="11"/>
  <c r="F145" i="11"/>
  <c r="F133" i="11"/>
  <c r="F121" i="11"/>
  <c r="F109" i="11"/>
  <c r="F97" i="11"/>
  <c r="F85" i="11"/>
  <c r="F73" i="11"/>
  <c r="F61" i="11"/>
  <c r="F49" i="11"/>
  <c r="H35" i="24"/>
  <c r="F37" i="11"/>
  <c r="H23" i="24"/>
  <c r="L218" i="11"/>
  <c r="L206" i="11"/>
  <c r="L194" i="11"/>
  <c r="L182" i="11"/>
  <c r="L170" i="11"/>
  <c r="L158" i="11"/>
  <c r="L146" i="11"/>
  <c r="L134" i="11"/>
  <c r="L122" i="11"/>
  <c r="L110" i="11"/>
  <c r="L98" i="11"/>
  <c r="L86" i="11"/>
  <c r="L74" i="11"/>
  <c r="L62" i="11"/>
  <c r="L50" i="11"/>
  <c r="L38" i="11"/>
  <c r="S217" i="11"/>
  <c r="S205" i="11"/>
  <c r="S193" i="11"/>
  <c r="S181" i="11"/>
  <c r="S169" i="11"/>
  <c r="S157" i="11"/>
  <c r="S145" i="11"/>
  <c r="S133" i="11"/>
  <c r="S121" i="11"/>
  <c r="S109" i="11"/>
  <c r="S97" i="11"/>
  <c r="S85" i="11"/>
  <c r="S73" i="11"/>
  <c r="S61" i="11"/>
  <c r="S49" i="11"/>
  <c r="S37" i="11"/>
  <c r="J218" i="11"/>
  <c r="E217" i="11"/>
  <c r="J206" i="11"/>
  <c r="E205" i="11"/>
  <c r="J194" i="11"/>
  <c r="E193" i="11"/>
  <c r="J182" i="11"/>
  <c r="E181" i="11"/>
  <c r="J170" i="11"/>
  <c r="E169" i="11"/>
  <c r="J158" i="11"/>
  <c r="E157" i="11"/>
  <c r="J146" i="11"/>
  <c r="E145" i="11"/>
  <c r="J134" i="11"/>
  <c r="E133" i="11"/>
  <c r="J122" i="11"/>
  <c r="E121" i="11"/>
  <c r="J110" i="11"/>
  <c r="E109" i="11"/>
  <c r="J98" i="11"/>
  <c r="E97" i="11"/>
  <c r="J86" i="11"/>
  <c r="E85" i="11"/>
  <c r="J74" i="11"/>
  <c r="E73" i="11"/>
  <c r="J62" i="11"/>
  <c r="E61" i="11"/>
  <c r="J50" i="11"/>
  <c r="E49" i="11"/>
  <c r="J38" i="11"/>
  <c r="K24" i="24"/>
  <c r="E37" i="11"/>
  <c r="Q217" i="11"/>
  <c r="Q205" i="11"/>
  <c r="Q193" i="11"/>
  <c r="Q181" i="11"/>
  <c r="Q169" i="11"/>
  <c r="Q157" i="11"/>
  <c r="Q145" i="11"/>
  <c r="Q133" i="11"/>
  <c r="Q121" i="11"/>
  <c r="Q109" i="11"/>
  <c r="Q97" i="11"/>
  <c r="Q85" i="11"/>
  <c r="Q73" i="11"/>
  <c r="Q61" i="11"/>
  <c r="Q49" i="11"/>
  <c r="X35" i="24"/>
  <c r="Q37" i="11"/>
  <c r="X23" i="24"/>
  <c r="X218" i="11"/>
  <c r="X206" i="11"/>
  <c r="X194" i="11"/>
  <c r="X182" i="11"/>
  <c r="X170" i="11"/>
  <c r="X158" i="11"/>
  <c r="X146" i="11"/>
  <c r="X134" i="11"/>
  <c r="X122" i="11"/>
  <c r="X110" i="11"/>
  <c r="X98" i="11"/>
  <c r="X86" i="11"/>
  <c r="X74" i="11"/>
  <c r="X62" i="11"/>
  <c r="X50" i="11"/>
  <c r="X38" i="11"/>
  <c r="I218" i="11"/>
  <c r="D217" i="11"/>
  <c r="I206" i="11"/>
  <c r="D205" i="11"/>
  <c r="I194" i="11"/>
  <c r="D193" i="11"/>
  <c r="I182" i="11"/>
  <c r="D181" i="11"/>
  <c r="I170" i="11"/>
  <c r="D169" i="11"/>
  <c r="I158" i="11"/>
  <c r="D157" i="11"/>
  <c r="I146" i="11"/>
  <c r="D145" i="11"/>
  <c r="I134" i="11"/>
  <c r="D133" i="11"/>
  <c r="I122" i="11"/>
  <c r="D121" i="11"/>
  <c r="I110" i="11"/>
  <c r="D109" i="11"/>
  <c r="I98" i="11"/>
  <c r="D97" i="11"/>
  <c r="I86" i="11"/>
  <c r="D85" i="11"/>
  <c r="I74" i="11"/>
  <c r="D73" i="11"/>
  <c r="I62" i="11"/>
  <c r="D61" i="11"/>
  <c r="I50" i="11"/>
  <c r="D49" i="11"/>
  <c r="I38" i="11"/>
  <c r="L24" i="24"/>
  <c r="D37" i="11"/>
  <c r="P217" i="11"/>
  <c r="P205" i="11"/>
  <c r="P193" i="11"/>
  <c r="P181" i="11"/>
  <c r="P169" i="11"/>
  <c r="P157" i="11"/>
  <c r="P145" i="11"/>
  <c r="P133" i="11"/>
  <c r="P121" i="11"/>
  <c r="P109" i="11"/>
  <c r="P97" i="11"/>
  <c r="P85" i="11"/>
  <c r="P73" i="11"/>
  <c r="P61" i="11"/>
  <c r="P49" i="11"/>
  <c r="P37" i="11"/>
  <c r="W218" i="11"/>
  <c r="W206" i="11"/>
  <c r="W194" i="11"/>
  <c r="W182" i="11"/>
  <c r="W170" i="11"/>
  <c r="W158" i="11"/>
  <c r="W146" i="11"/>
  <c r="W134" i="11"/>
  <c r="W122" i="11"/>
  <c r="W110" i="11"/>
  <c r="W98" i="11"/>
  <c r="W86" i="11"/>
  <c r="W74" i="11"/>
  <c r="W62" i="11"/>
  <c r="W50" i="11"/>
  <c r="W38" i="11"/>
  <c r="H218" i="11"/>
  <c r="H206" i="11"/>
  <c r="H194" i="11"/>
  <c r="H182" i="11"/>
  <c r="H170" i="11"/>
  <c r="H158" i="11"/>
  <c r="H146" i="11"/>
  <c r="H134" i="11"/>
  <c r="H122" i="11"/>
  <c r="H110" i="11"/>
  <c r="H98" i="11"/>
  <c r="H86" i="11"/>
  <c r="H74" i="11"/>
  <c r="H62" i="11"/>
  <c r="H50" i="11"/>
  <c r="H38" i="11"/>
  <c r="O217" i="11"/>
  <c r="O205" i="11"/>
  <c r="O193" i="11"/>
  <c r="O181" i="11"/>
  <c r="O169" i="11"/>
  <c r="O157" i="11"/>
  <c r="O145" i="11"/>
  <c r="O133" i="11"/>
  <c r="O121" i="11"/>
  <c r="O109" i="11"/>
  <c r="O97" i="11"/>
  <c r="O85" i="11"/>
  <c r="O73" i="11"/>
  <c r="O61" i="11"/>
  <c r="O49" i="11"/>
  <c r="T35" i="24"/>
  <c r="O37" i="11"/>
  <c r="T23" i="24"/>
  <c r="V218" i="11"/>
  <c r="V206" i="11"/>
  <c r="V194" i="11"/>
  <c r="V182" i="11"/>
  <c r="V170" i="11"/>
  <c r="V158" i="11"/>
  <c r="V146" i="11"/>
  <c r="V134" i="11"/>
  <c r="V122" i="11"/>
  <c r="V110" i="11"/>
  <c r="V98" i="11"/>
  <c r="V86" i="11"/>
  <c r="V74" i="11"/>
  <c r="V62" i="11"/>
  <c r="V50" i="11"/>
  <c r="V38" i="11"/>
  <c r="G218" i="11"/>
  <c r="G206" i="11"/>
  <c r="G194" i="11"/>
  <c r="G182" i="11"/>
  <c r="G170" i="11"/>
  <c r="G158" i="11"/>
  <c r="G146" i="11"/>
  <c r="G134" i="11"/>
  <c r="G122" i="11"/>
  <c r="G110" i="11"/>
  <c r="G98" i="11"/>
  <c r="G86" i="11"/>
  <c r="G74" i="11"/>
  <c r="G62" i="11"/>
  <c r="G50" i="11"/>
  <c r="G38" i="11"/>
  <c r="G24" i="24"/>
  <c r="H10" i="28"/>
  <c r="C78" i="10"/>
  <c r="F77" i="10"/>
  <c r="G66" i="10"/>
  <c r="C66" i="10"/>
  <c r="C54" i="10"/>
  <c r="G52" i="10"/>
  <c r="G38" i="10"/>
  <c r="G26" i="10"/>
  <c r="G24" i="10"/>
  <c r="G40" i="10"/>
  <c r="C28" i="10"/>
  <c r="C76" i="10"/>
  <c r="C64" i="10"/>
  <c r="G50" i="10"/>
  <c r="G36" i="10"/>
  <c r="C24" i="10"/>
  <c r="G84" i="10"/>
  <c r="G74" i="10"/>
  <c r="G62" i="10"/>
  <c r="G48" i="10"/>
  <c r="C36" i="10"/>
  <c r="G22" i="10"/>
  <c r="G76" i="10"/>
  <c r="C84" i="10"/>
  <c r="F73" i="10"/>
  <c r="G60" i="10"/>
  <c r="C48" i="10"/>
  <c r="G34" i="10"/>
  <c r="C22" i="10"/>
  <c r="C52" i="10"/>
  <c r="G82" i="10"/>
  <c r="G72" i="10"/>
  <c r="C60" i="10"/>
  <c r="G46" i="10"/>
  <c r="C34" i="10"/>
  <c r="C82" i="10"/>
  <c r="C72" i="10"/>
  <c r="G58" i="10"/>
  <c r="C46" i="10"/>
  <c r="G32" i="10"/>
  <c r="F81" i="10"/>
  <c r="G70" i="10"/>
  <c r="C58" i="10"/>
  <c r="G44" i="10"/>
  <c r="C32" i="10"/>
  <c r="G64" i="10"/>
  <c r="G80" i="10"/>
  <c r="C70" i="10"/>
  <c r="G56" i="10"/>
  <c r="C44" i="10"/>
  <c r="G30" i="10"/>
  <c r="C40" i="10"/>
  <c r="C80" i="10"/>
  <c r="G68" i="10"/>
  <c r="C56" i="10"/>
  <c r="G42" i="10"/>
  <c r="C30" i="10"/>
  <c r="I24" i="20"/>
  <c r="I21" i="20"/>
  <c r="G78" i="10"/>
  <c r="C68" i="10"/>
  <c r="G54" i="10"/>
  <c r="C42" i="10"/>
  <c r="G28" i="10"/>
  <c r="F84" i="10"/>
  <c r="F82" i="10"/>
  <c r="F80" i="10"/>
  <c r="F78" i="10"/>
  <c r="F76" i="10"/>
  <c r="F74" i="10"/>
  <c r="F72" i="10"/>
  <c r="F70" i="10"/>
  <c r="F68" i="10"/>
  <c r="F66" i="10"/>
  <c r="F64" i="10"/>
  <c r="F62" i="10"/>
  <c r="F60" i="10"/>
  <c r="F58" i="10"/>
  <c r="F56" i="10"/>
  <c r="F54" i="10"/>
  <c r="F52" i="10"/>
  <c r="F50" i="10"/>
  <c r="F48" i="10"/>
  <c r="F46" i="10"/>
  <c r="F44" i="10"/>
  <c r="F42" i="10"/>
  <c r="F40" i="10"/>
  <c r="F38" i="10"/>
  <c r="F36" i="10"/>
  <c r="F34" i="10"/>
  <c r="F32" i="10"/>
  <c r="F30" i="10"/>
  <c r="F28" i="10"/>
  <c r="F26" i="10"/>
  <c r="F24" i="10"/>
  <c r="F22" i="10"/>
  <c r="E84" i="10"/>
  <c r="E82" i="10"/>
  <c r="E80" i="10"/>
  <c r="E78" i="10"/>
  <c r="E76" i="10"/>
  <c r="E74" i="10"/>
  <c r="E72" i="10"/>
  <c r="E70" i="10"/>
  <c r="E68" i="10"/>
  <c r="E66" i="10"/>
  <c r="E64" i="10"/>
  <c r="E62" i="10"/>
  <c r="E60" i="10"/>
  <c r="E58" i="10"/>
  <c r="E56" i="10"/>
  <c r="E54" i="10"/>
  <c r="E52" i="10"/>
  <c r="E50" i="10"/>
  <c r="E48" i="10"/>
  <c r="E46" i="10"/>
  <c r="E44" i="10"/>
  <c r="E42" i="10"/>
  <c r="E40" i="10"/>
  <c r="E38" i="10"/>
  <c r="E36" i="10"/>
  <c r="E34" i="10"/>
  <c r="E32" i="10"/>
  <c r="E30" i="10"/>
  <c r="E28" i="10"/>
  <c r="E26" i="10"/>
  <c r="E24" i="10"/>
  <c r="E22" i="10"/>
  <c r="D74" i="10"/>
  <c r="D62" i="10"/>
  <c r="D50" i="10"/>
  <c r="D38" i="10"/>
  <c r="D26" i="10"/>
  <c r="G83" i="10"/>
  <c r="G81" i="10"/>
  <c r="G79" i="10"/>
  <c r="G77" i="10"/>
  <c r="G75" i="10"/>
  <c r="G73" i="10"/>
  <c r="G71" i="10"/>
  <c r="G69" i="10"/>
  <c r="G67" i="10"/>
  <c r="G65" i="10"/>
  <c r="G63" i="10"/>
  <c r="G61" i="10"/>
  <c r="G59" i="10"/>
  <c r="G57" i="10"/>
  <c r="G55" i="10"/>
  <c r="G53" i="10"/>
  <c r="G51" i="10"/>
  <c r="G49" i="10"/>
  <c r="G47" i="10"/>
  <c r="G45" i="10"/>
  <c r="G43" i="10"/>
  <c r="G41" i="10"/>
  <c r="G39" i="10"/>
  <c r="G37" i="10"/>
  <c r="G35" i="10"/>
  <c r="G33" i="10"/>
  <c r="G31" i="10"/>
  <c r="G29" i="10"/>
  <c r="G27" i="10"/>
  <c r="G25" i="10"/>
  <c r="G23" i="10"/>
  <c r="G21" i="10"/>
  <c r="I23" i="20"/>
  <c r="F83" i="10"/>
  <c r="F79" i="10"/>
  <c r="F75" i="10"/>
  <c r="F71" i="10"/>
  <c r="F69" i="10"/>
  <c r="F67" i="10"/>
  <c r="F65" i="10"/>
  <c r="F63" i="10"/>
  <c r="F61" i="10"/>
  <c r="F59" i="10"/>
  <c r="F57" i="10"/>
  <c r="F55" i="10"/>
  <c r="F53" i="10"/>
  <c r="F51" i="10"/>
  <c r="F49" i="10"/>
  <c r="F47" i="10"/>
  <c r="F45" i="10"/>
  <c r="F43" i="10"/>
  <c r="F41" i="10"/>
  <c r="F39" i="10"/>
  <c r="F37" i="10"/>
  <c r="F35" i="10"/>
  <c r="F33" i="10"/>
  <c r="F31" i="10"/>
  <c r="F29" i="10"/>
  <c r="F27" i="10"/>
  <c r="F25" i="10"/>
  <c r="F23" i="10"/>
  <c r="F21" i="10"/>
  <c r="E83" i="10"/>
  <c r="E81" i="10"/>
  <c r="E79" i="10"/>
  <c r="E77" i="10"/>
  <c r="E75" i="10"/>
  <c r="E73" i="10"/>
  <c r="E71" i="10"/>
  <c r="E69" i="10"/>
  <c r="E67" i="10"/>
  <c r="E65" i="10"/>
  <c r="E63" i="10"/>
  <c r="E61" i="10"/>
  <c r="E59" i="10"/>
  <c r="E57" i="10"/>
  <c r="E55" i="10"/>
  <c r="E53" i="10"/>
  <c r="E51" i="10"/>
  <c r="E49" i="10"/>
  <c r="E47" i="10"/>
  <c r="E45" i="10"/>
  <c r="E43" i="10"/>
  <c r="E41" i="10"/>
  <c r="E39" i="10"/>
  <c r="E37" i="10"/>
  <c r="E35" i="10"/>
  <c r="E33" i="10"/>
  <c r="E31" i="10"/>
  <c r="E29" i="10"/>
  <c r="E27" i="10"/>
  <c r="E25" i="10"/>
  <c r="E23" i="10"/>
  <c r="E21" i="10"/>
  <c r="D83" i="10"/>
  <c r="D81" i="10"/>
  <c r="D79" i="10"/>
  <c r="D77" i="10"/>
  <c r="D75" i="10"/>
  <c r="D73" i="10"/>
  <c r="D71" i="10"/>
  <c r="D69" i="10"/>
  <c r="D67" i="10"/>
  <c r="D65" i="10"/>
  <c r="D63" i="10"/>
  <c r="D61" i="10"/>
  <c r="D59" i="10"/>
  <c r="D57" i="10"/>
  <c r="D55" i="10"/>
  <c r="D53" i="10"/>
  <c r="D51" i="10"/>
  <c r="D49" i="10"/>
  <c r="D47" i="10"/>
  <c r="D45" i="10"/>
  <c r="D43" i="10"/>
  <c r="D41" i="10"/>
  <c r="D39" i="10"/>
  <c r="D37" i="10"/>
  <c r="D35" i="10"/>
  <c r="D33" i="10"/>
  <c r="D31" i="10"/>
  <c r="D29" i="10"/>
  <c r="D27" i="10"/>
  <c r="D25" i="10"/>
  <c r="D23" i="10"/>
  <c r="D21" i="10"/>
  <c r="I83" i="5"/>
  <c r="AU83" i="5"/>
  <c r="P45" i="5"/>
  <c r="AU45" i="5"/>
  <c r="U19" i="5"/>
  <c r="AU65" i="5"/>
  <c r="S37" i="5"/>
  <c r="AU37" i="5"/>
  <c r="B24" i="5"/>
  <c r="U44" i="5"/>
  <c r="AU44" i="5"/>
  <c r="O51" i="5"/>
  <c r="AU51" i="5"/>
  <c r="O22" i="5"/>
  <c r="AU22" i="5"/>
  <c r="AR69" i="5"/>
  <c r="AU69" i="5"/>
  <c r="E21" i="5"/>
  <c r="AU21" i="5"/>
  <c r="T35" i="5"/>
  <c r="AU35" i="5"/>
  <c r="G18" i="5"/>
  <c r="AU28" i="5"/>
  <c r="AU64" i="5"/>
  <c r="AU38" i="5"/>
  <c r="AU72" i="5"/>
  <c r="AU73" i="5"/>
  <c r="N82" i="5"/>
  <c r="AU82" i="5"/>
  <c r="AU27" i="5"/>
  <c r="M24" i="5"/>
  <c r="AU24" i="5"/>
  <c r="AU76" i="5"/>
  <c r="AU32" i="5"/>
  <c r="AU26" i="5"/>
  <c r="AR40" i="5"/>
  <c r="AU40" i="5"/>
  <c r="AU54" i="5"/>
  <c r="J58" i="5"/>
  <c r="AU58" i="5"/>
  <c r="AU50" i="5"/>
  <c r="AU63" i="5"/>
  <c r="R61" i="5"/>
  <c r="AU61" i="5"/>
  <c r="R46" i="5"/>
  <c r="AU46" i="5"/>
  <c r="AR81" i="5"/>
  <c r="AU81" i="5"/>
  <c r="AU78" i="5"/>
  <c r="L36" i="5"/>
  <c r="AU36" i="5"/>
  <c r="AU30" i="5"/>
  <c r="P17" i="5"/>
  <c r="AU47" i="5"/>
  <c r="AU39" i="5"/>
  <c r="F68" i="5"/>
  <c r="AU68" i="5"/>
  <c r="S80" i="5"/>
  <c r="AU80" i="5"/>
  <c r="AR71" i="5"/>
  <c r="AU71" i="5"/>
  <c r="AU77" i="5"/>
  <c r="K56" i="5"/>
  <c r="AU56" i="5"/>
  <c r="AU43" i="5"/>
  <c r="AU31" i="5"/>
  <c r="AU20" i="5"/>
  <c r="AU75" i="5"/>
  <c r="T52" i="5"/>
  <c r="AU52" i="5"/>
  <c r="M55" i="5"/>
  <c r="AU55" i="5"/>
  <c r="AR29" i="5"/>
  <c r="AU29" i="5"/>
  <c r="N70" i="5"/>
  <c r="AU70" i="5"/>
  <c r="R41" i="5"/>
  <c r="AU41" i="5"/>
  <c r="S48" i="5"/>
  <c r="AU48" i="5"/>
  <c r="L57" i="5"/>
  <c r="AU57" i="5"/>
  <c r="E20" i="30"/>
  <c r="K22" i="27"/>
  <c r="G22" i="27"/>
  <c r="K19" i="27"/>
  <c r="K21" i="27"/>
  <c r="G21" i="27"/>
  <c r="AE13" i="42"/>
  <c r="Z13" i="42"/>
  <c r="F20" i="42"/>
  <c r="R20" i="42"/>
  <c r="H384" i="32"/>
  <c r="H385" i="32"/>
  <c r="H383" i="32"/>
  <c r="J22" i="5"/>
  <c r="F21" i="5"/>
  <c r="L21" i="5"/>
  <c r="N36" i="8"/>
  <c r="L36" i="8"/>
  <c r="S35" i="5"/>
  <c r="K35" i="5"/>
  <c r="P35" i="5"/>
  <c r="U35" i="5"/>
  <c r="H36" i="8"/>
  <c r="Y36" i="8"/>
  <c r="AC36" i="8"/>
  <c r="R36" i="8"/>
  <c r="H56" i="9"/>
  <c r="C36" i="8"/>
  <c r="E56" i="9"/>
  <c r="K36" i="8"/>
  <c r="Z36" i="8"/>
  <c r="AD36" i="8"/>
  <c r="AB36" i="8"/>
  <c r="J36" i="8"/>
  <c r="I36" i="8"/>
  <c r="D36" i="8"/>
  <c r="V44" i="5"/>
  <c r="P36" i="8"/>
  <c r="T36" i="8"/>
  <c r="V36" i="8"/>
  <c r="AA36" i="8"/>
  <c r="F36" i="8"/>
  <c r="W36" i="8"/>
  <c r="E36" i="8"/>
  <c r="M36" i="8"/>
  <c r="AC46" i="8"/>
  <c r="S46" i="8"/>
  <c r="J2" i="13"/>
  <c r="T44" i="5"/>
  <c r="Q44" i="5"/>
  <c r="B43" i="5"/>
  <c r="U36" i="8"/>
  <c r="Q36" i="8"/>
  <c r="B21" i="5"/>
  <c r="G21" i="5"/>
  <c r="E22" i="5"/>
  <c r="D67" i="9"/>
  <c r="G34" i="9"/>
  <c r="I70" i="8"/>
  <c r="AC70" i="8"/>
  <c r="L70" i="8"/>
  <c r="T70" i="8"/>
  <c r="T81" i="5"/>
  <c r="AD24" i="8"/>
  <c r="G24" i="8"/>
  <c r="Z24" i="8"/>
  <c r="J24" i="8"/>
  <c r="W24" i="8"/>
  <c r="J35" i="5"/>
  <c r="M35" i="5"/>
  <c r="C71" i="8"/>
  <c r="G35" i="5"/>
  <c r="N35" i="5"/>
  <c r="F35" i="5"/>
  <c r="AR35" i="5"/>
  <c r="R35" i="5"/>
  <c r="E35" i="5"/>
  <c r="H35" i="5"/>
  <c r="L35" i="5"/>
  <c r="O35" i="5"/>
  <c r="V35" i="5"/>
  <c r="B34" i="5"/>
  <c r="R22" i="8"/>
  <c r="D24" i="9"/>
  <c r="F24" i="9"/>
  <c r="I24" i="8"/>
  <c r="X24" i="8"/>
  <c r="F70" i="9"/>
  <c r="AC22" i="8"/>
  <c r="V24" i="8"/>
  <c r="L24" i="8"/>
  <c r="H24" i="8"/>
  <c r="O22" i="8"/>
  <c r="H22" i="8"/>
  <c r="O24" i="8"/>
  <c r="T24" i="8"/>
  <c r="Y22" i="8"/>
  <c r="G22" i="8"/>
  <c r="F22" i="8"/>
  <c r="X22" i="8"/>
  <c r="L22" i="8"/>
  <c r="M45" i="5"/>
  <c r="S24" i="8"/>
  <c r="C70" i="9"/>
  <c r="E22" i="8"/>
  <c r="T22" i="8"/>
  <c r="P22" i="8"/>
  <c r="M22" i="8"/>
  <c r="AD22" i="8"/>
  <c r="D22" i="8"/>
  <c r="Y24" i="8"/>
  <c r="K24" i="8"/>
  <c r="G70" i="9"/>
  <c r="W22" i="8"/>
  <c r="K22" i="8"/>
  <c r="V22" i="8"/>
  <c r="AC24" i="8"/>
  <c r="Q24" i="8"/>
  <c r="D70" i="9"/>
  <c r="U22" i="8"/>
  <c r="U24" i="8"/>
  <c r="AB22" i="8"/>
  <c r="E67" i="9"/>
  <c r="P24" i="8"/>
  <c r="AB24" i="8"/>
  <c r="R24" i="8"/>
  <c r="AA24" i="8"/>
  <c r="C24" i="8"/>
  <c r="E24" i="8"/>
  <c r="M24" i="8"/>
  <c r="H70" i="9"/>
  <c r="H34" i="9"/>
  <c r="S57" i="8"/>
  <c r="Q57" i="5"/>
  <c r="D57" i="8"/>
  <c r="V57" i="5"/>
  <c r="F34" i="9"/>
  <c r="AD71" i="8"/>
  <c r="M71" i="8"/>
  <c r="I25" i="5"/>
  <c r="G65" i="8"/>
  <c r="C57" i="8"/>
  <c r="R57" i="5"/>
  <c r="R71" i="8"/>
  <c r="D71" i="8"/>
  <c r="O71" i="8"/>
  <c r="V57" i="8"/>
  <c r="B56" i="5"/>
  <c r="AA71" i="8"/>
  <c r="W71" i="8"/>
  <c r="H57" i="8"/>
  <c r="N57" i="5"/>
  <c r="J71" i="8"/>
  <c r="G71" i="8"/>
  <c r="G68" i="9"/>
  <c r="I57" i="5"/>
  <c r="AB71" i="8"/>
  <c r="Y71" i="8"/>
  <c r="K71" i="8"/>
  <c r="G57" i="8"/>
  <c r="K57" i="5"/>
  <c r="H71" i="8"/>
  <c r="I57" i="8"/>
  <c r="O57" i="5"/>
  <c r="R57" i="8"/>
  <c r="H57" i="5"/>
  <c r="N71" i="8"/>
  <c r="X57" i="8"/>
  <c r="G57" i="5"/>
  <c r="U71" i="8"/>
  <c r="I71" i="8"/>
  <c r="AC71" i="8"/>
  <c r="J57" i="8"/>
  <c r="M57" i="5"/>
  <c r="Q71" i="8"/>
  <c r="E71" i="8"/>
  <c r="F71" i="8"/>
  <c r="Z71" i="8"/>
  <c r="V71" i="8"/>
  <c r="M57" i="8"/>
  <c r="T57" i="5"/>
  <c r="S71" i="8"/>
  <c r="H43" i="9"/>
  <c r="V81" i="5"/>
  <c r="G44" i="9"/>
  <c r="B80" i="5"/>
  <c r="D43" i="9"/>
  <c r="F44" i="9"/>
  <c r="F43" i="9"/>
  <c r="D44" i="9"/>
  <c r="M81" i="5"/>
  <c r="N81" i="5"/>
  <c r="G43" i="9"/>
  <c r="E44" i="9"/>
  <c r="P81" i="5"/>
  <c r="C43" i="9"/>
  <c r="O81" i="5"/>
  <c r="Q81" i="5"/>
  <c r="J81" i="5"/>
  <c r="E81" i="5"/>
  <c r="U81" i="5"/>
  <c r="S81" i="5"/>
  <c r="F81" i="5"/>
  <c r="F48" i="8"/>
  <c r="G81" i="5"/>
  <c r="H81" i="5"/>
  <c r="I81" i="5"/>
  <c r="L81" i="5"/>
  <c r="X56" i="8"/>
  <c r="K29" i="8"/>
  <c r="K2" i="29"/>
  <c r="AA17" i="45"/>
  <c r="AU3" i="50"/>
  <c r="O29" i="8"/>
  <c r="Q21" i="5"/>
  <c r="N21" i="5"/>
  <c r="Q22" i="5"/>
  <c r="C70" i="8"/>
  <c r="R70" i="8"/>
  <c r="O21" i="5"/>
  <c r="U21" i="5"/>
  <c r="L22" i="5"/>
  <c r="AB70" i="8"/>
  <c r="P70" i="8"/>
  <c r="V21" i="5"/>
  <c r="T21" i="5"/>
  <c r="V22" i="5"/>
  <c r="H70" i="8"/>
  <c r="F70" i="8"/>
  <c r="K21" i="5"/>
  <c r="P21" i="5"/>
  <c r="F22" i="5"/>
  <c r="Q70" i="8"/>
  <c r="S70" i="8"/>
  <c r="B20" i="5"/>
  <c r="AR21" i="5"/>
  <c r="I22" i="5"/>
  <c r="G22" i="5"/>
  <c r="E70" i="8"/>
  <c r="O70" i="8"/>
  <c r="R21" i="5"/>
  <c r="AR22" i="5"/>
  <c r="M70" i="8"/>
  <c r="K70" i="8"/>
  <c r="M21" i="5"/>
  <c r="K22" i="5"/>
  <c r="R22" i="5"/>
  <c r="W70" i="8"/>
  <c r="V70" i="8"/>
  <c r="AA70" i="8"/>
  <c r="S21" i="5"/>
  <c r="T22" i="5"/>
  <c r="N22" i="5"/>
  <c r="S22" i="5"/>
  <c r="J70" i="8"/>
  <c r="U70" i="8"/>
  <c r="J21" i="5"/>
  <c r="M22" i="5"/>
  <c r="P22" i="5"/>
  <c r="Z70" i="8"/>
  <c r="Y70" i="8"/>
  <c r="H21" i="5"/>
  <c r="H22" i="5"/>
  <c r="U22" i="5"/>
  <c r="D70" i="8"/>
  <c r="AD58" i="8"/>
  <c r="Z58" i="8"/>
  <c r="D68" i="9"/>
  <c r="E57" i="8"/>
  <c r="U57" i="5"/>
  <c r="N57" i="8"/>
  <c r="L57" i="8"/>
  <c r="P57" i="5"/>
  <c r="O57" i="8"/>
  <c r="P57" i="8"/>
  <c r="Q57" i="8"/>
  <c r="AA57" i="8"/>
  <c r="S57" i="5"/>
  <c r="E57" i="5"/>
  <c r="H68" i="9"/>
  <c r="AC57" i="8"/>
  <c r="J57" i="5"/>
  <c r="AR57" i="5"/>
  <c r="V51" i="5"/>
  <c r="L51" i="5"/>
  <c r="T51" i="5"/>
  <c r="Q51" i="5"/>
  <c r="P51" i="5"/>
  <c r="W58" i="8"/>
  <c r="I58" i="8"/>
  <c r="R58" i="8"/>
  <c r="H58" i="8"/>
  <c r="U58" i="8"/>
  <c r="S58" i="8"/>
  <c r="J58" i="8"/>
  <c r="V58" i="8"/>
  <c r="O58" i="8"/>
  <c r="T58" i="8"/>
  <c r="X58" i="8"/>
  <c r="AA58" i="8"/>
  <c r="Y58" i="8"/>
  <c r="AB58" i="8"/>
  <c r="D58" i="8"/>
  <c r="AC58" i="8"/>
  <c r="G58" i="8"/>
  <c r="P58" i="8"/>
  <c r="L58" i="8"/>
  <c r="F58" i="8"/>
  <c r="K58" i="8"/>
  <c r="E58" i="8"/>
  <c r="C58" i="8"/>
  <c r="Q58" i="8"/>
  <c r="O44" i="5"/>
  <c r="M44" i="5"/>
  <c r="U69" i="8"/>
  <c r="I44" i="5"/>
  <c r="AR44" i="5"/>
  <c r="N44" i="5"/>
  <c r="E44" i="5"/>
  <c r="L44" i="5"/>
  <c r="M56" i="8"/>
  <c r="K44" i="5"/>
  <c r="J44" i="5"/>
  <c r="R44" i="5"/>
  <c r="T56" i="8"/>
  <c r="N3" i="8"/>
  <c r="H44" i="5"/>
  <c r="S44" i="5"/>
  <c r="Q3" i="4"/>
  <c r="G44" i="5"/>
  <c r="Y56" i="8"/>
  <c r="G69" i="8"/>
  <c r="O69" i="8"/>
  <c r="F44" i="5"/>
  <c r="P44" i="5"/>
  <c r="AA56" i="8"/>
  <c r="R69" i="8"/>
  <c r="N69" i="8"/>
  <c r="H69" i="8"/>
  <c r="E56" i="8"/>
  <c r="P56" i="8"/>
  <c r="Z56" i="8"/>
  <c r="U56" i="8"/>
  <c r="AA69" i="8"/>
  <c r="L69" i="8"/>
  <c r="R56" i="8"/>
  <c r="K56" i="8"/>
  <c r="W56" i="8"/>
  <c r="I56" i="8"/>
  <c r="C56" i="8"/>
  <c r="V56" i="8"/>
  <c r="F56" i="8"/>
  <c r="G56" i="8"/>
  <c r="T69" i="8"/>
  <c r="Z69" i="8"/>
  <c r="O56" i="8"/>
  <c r="AB69" i="8"/>
  <c r="V69" i="8"/>
  <c r="K69" i="8"/>
  <c r="AC69" i="8"/>
  <c r="X69" i="8"/>
  <c r="D69" i="8"/>
  <c r="I69" i="8"/>
  <c r="Q69" i="8"/>
  <c r="AC56" i="8"/>
  <c r="L56" i="8"/>
  <c r="M69" i="8"/>
  <c r="J56" i="8"/>
  <c r="F69" i="8"/>
  <c r="Y29" i="8"/>
  <c r="I29" i="8"/>
  <c r="S29" i="8"/>
  <c r="Z29" i="8"/>
  <c r="Q29" i="8"/>
  <c r="L29" i="8"/>
  <c r="AB29" i="8"/>
  <c r="H29" i="8"/>
  <c r="F29" i="8"/>
  <c r="D29" i="8"/>
  <c r="AD29" i="8"/>
  <c r="AA29" i="8"/>
  <c r="R29" i="8"/>
  <c r="P29" i="8"/>
  <c r="W29" i="8"/>
  <c r="C29" i="8"/>
  <c r="M29" i="8"/>
  <c r="U29" i="8"/>
  <c r="N29" i="8"/>
  <c r="AC29" i="8"/>
  <c r="AA54" i="8"/>
  <c r="T54" i="8"/>
  <c r="Z54" i="8"/>
  <c r="C54" i="8"/>
  <c r="V35" i="8"/>
  <c r="G80" i="5"/>
  <c r="O35" i="8"/>
  <c r="E34" i="5"/>
  <c r="K34" i="5"/>
  <c r="T34" i="5"/>
  <c r="Z46" i="8"/>
  <c r="G46" i="8"/>
  <c r="B33" i="5"/>
  <c r="O34" i="5"/>
  <c r="V46" i="8"/>
  <c r="G34" i="5"/>
  <c r="Q34" i="5"/>
  <c r="AD46" i="8"/>
  <c r="V34" i="5"/>
  <c r="O46" i="8"/>
  <c r="N34" i="5"/>
  <c r="L34" i="5"/>
  <c r="I34" i="5"/>
  <c r="J46" i="8"/>
  <c r="S34" i="5"/>
  <c r="P34" i="5"/>
  <c r="R46" i="8"/>
  <c r="F46" i="8"/>
  <c r="P46" i="8"/>
  <c r="U46" i="8"/>
  <c r="J34" i="5"/>
  <c r="F34" i="5"/>
  <c r="K46" i="8"/>
  <c r="Y46" i="8"/>
  <c r="U34" i="5"/>
  <c r="R34" i="5"/>
  <c r="N46" i="8"/>
  <c r="H46" i="8"/>
  <c r="Q46" i="8"/>
  <c r="D46" i="8"/>
  <c r="G71" i="9"/>
  <c r="C71" i="9"/>
  <c r="H71" i="9"/>
  <c r="AE3" i="42"/>
  <c r="J4" i="14"/>
  <c r="H3" i="7"/>
  <c r="G3" i="6"/>
  <c r="H3" i="9"/>
  <c r="G3" i="10"/>
  <c r="K3" i="49"/>
  <c r="W5" i="45"/>
  <c r="L3" i="15"/>
  <c r="B50" i="5"/>
  <c r="S51" i="5"/>
  <c r="K51" i="5"/>
  <c r="M51" i="5"/>
  <c r="H51" i="5"/>
  <c r="N51" i="5"/>
  <c r="R51" i="5"/>
  <c r="G51" i="5"/>
  <c r="J51" i="5"/>
  <c r="U51" i="5"/>
  <c r="F51" i="5"/>
  <c r="E51" i="5"/>
  <c r="I51" i="5"/>
  <c r="AR51" i="5"/>
  <c r="Q35" i="5"/>
  <c r="I35" i="5"/>
  <c r="D21" i="9"/>
  <c r="U80" i="5"/>
  <c r="P80" i="5"/>
  <c r="E28" i="9"/>
  <c r="H28" i="9"/>
  <c r="F28" i="9"/>
  <c r="H48" i="8"/>
  <c r="AA46" i="8"/>
  <c r="T46" i="8"/>
  <c r="H2" i="23"/>
  <c r="M48" i="8"/>
  <c r="I48" i="8"/>
  <c r="T71" i="5"/>
  <c r="R48" i="5"/>
  <c r="C44" i="8"/>
  <c r="L48" i="8"/>
  <c r="N48" i="8"/>
  <c r="J48" i="8"/>
  <c r="AD48" i="8"/>
  <c r="G71" i="5"/>
  <c r="E71" i="5"/>
  <c r="I2" i="26"/>
  <c r="W44" i="8"/>
  <c r="P44" i="8"/>
  <c r="U48" i="8"/>
  <c r="T48" i="8"/>
  <c r="O48" i="8"/>
  <c r="S48" i="8"/>
  <c r="R71" i="5"/>
  <c r="R48" i="8"/>
  <c r="G48" i="8"/>
  <c r="Z48" i="8"/>
  <c r="X48" i="8"/>
  <c r="V48" i="8"/>
  <c r="K48" i="8"/>
  <c r="AB48" i="8"/>
  <c r="AB2" i="24"/>
  <c r="E48" i="8"/>
  <c r="AC48" i="8"/>
  <c r="O71" i="5"/>
  <c r="E46" i="8"/>
  <c r="K2" i="27"/>
  <c r="W48" i="8"/>
  <c r="N71" i="5"/>
  <c r="H71" i="5"/>
  <c r="V71" i="5"/>
  <c r="P71" i="5"/>
  <c r="L46" i="5"/>
  <c r="B70" i="5"/>
  <c r="M71" i="5"/>
  <c r="F71" i="5"/>
  <c r="U71" i="5"/>
  <c r="K71" i="5"/>
  <c r="C48" i="8"/>
  <c r="Y48" i="8"/>
  <c r="J71" i="5"/>
  <c r="S71" i="5"/>
  <c r="Q71" i="5"/>
  <c r="L71" i="5"/>
  <c r="Q46" i="5"/>
  <c r="S46" i="5"/>
  <c r="U46" i="5"/>
  <c r="E35" i="8"/>
  <c r="E46" i="9"/>
  <c r="D34" i="9"/>
  <c r="F46" i="9"/>
  <c r="S35" i="8"/>
  <c r="N35" i="8"/>
  <c r="G35" i="8"/>
  <c r="C34" i="9"/>
  <c r="C46" i="9"/>
  <c r="H46" i="9"/>
  <c r="Z25" i="8"/>
  <c r="D46" i="9"/>
  <c r="I71" i="5"/>
  <c r="K83" i="5"/>
  <c r="Z65" i="8"/>
  <c r="I73" i="5"/>
  <c r="AD54" i="8"/>
  <c r="H54" i="8"/>
  <c r="AD65" i="8"/>
  <c r="N83" i="5"/>
  <c r="E83" i="5"/>
  <c r="R25" i="5"/>
  <c r="J25" i="5"/>
  <c r="N65" i="8"/>
  <c r="R54" i="8"/>
  <c r="N54" i="8"/>
  <c r="AB54" i="8"/>
  <c r="T70" i="5"/>
  <c r="U83" i="5"/>
  <c r="M25" i="5"/>
  <c r="F25" i="5"/>
  <c r="AR25" i="5"/>
  <c r="Y65" i="8"/>
  <c r="J54" i="8"/>
  <c r="Q54" i="8"/>
  <c r="I54" i="8"/>
  <c r="M70" i="5"/>
  <c r="I70" i="5"/>
  <c r="P54" i="8"/>
  <c r="S54" i="8"/>
  <c r="K70" i="5"/>
  <c r="G70" i="5"/>
  <c r="P70" i="5"/>
  <c r="E54" i="8"/>
  <c r="Y54" i="8"/>
  <c r="S70" i="5"/>
  <c r="F70" i="5"/>
  <c r="M83" i="5"/>
  <c r="G54" i="8"/>
  <c r="O54" i="8"/>
  <c r="M54" i="8"/>
  <c r="J70" i="5"/>
  <c r="B69" i="5"/>
  <c r="V70" i="5"/>
  <c r="I45" i="5"/>
  <c r="U54" i="8"/>
  <c r="W54" i="8"/>
  <c r="E70" i="5"/>
  <c r="Q70" i="5"/>
  <c r="R70" i="5"/>
  <c r="P83" i="5"/>
  <c r="U65" i="8"/>
  <c r="X54" i="8"/>
  <c r="K54" i="8"/>
  <c r="H70" i="5"/>
  <c r="V83" i="5"/>
  <c r="L25" i="5"/>
  <c r="K25" i="5"/>
  <c r="V65" i="8"/>
  <c r="L54" i="8"/>
  <c r="AC54" i="8"/>
  <c r="T25" i="5"/>
  <c r="F65" i="8"/>
  <c r="D54" i="8"/>
  <c r="F54" i="8"/>
  <c r="P45" i="8"/>
  <c r="T68" i="8"/>
  <c r="M46" i="5"/>
  <c r="T35" i="8"/>
  <c r="I35" i="8"/>
  <c r="K35" i="8"/>
  <c r="C44" i="9"/>
  <c r="E46" i="5"/>
  <c r="M46" i="8"/>
  <c r="L46" i="8"/>
  <c r="H34" i="5"/>
  <c r="B45" i="5"/>
  <c r="I46" i="5"/>
  <c r="AR34" i="5"/>
  <c r="O46" i="5"/>
  <c r="J46" i="5"/>
  <c r="AB35" i="8"/>
  <c r="H35" i="8"/>
  <c r="D35" i="8"/>
  <c r="T46" i="5"/>
  <c r="F35" i="8"/>
  <c r="W35" i="8"/>
  <c r="P35" i="8"/>
  <c r="V46" i="5"/>
  <c r="AB46" i="8"/>
  <c r="R35" i="8"/>
  <c r="Q35" i="8"/>
  <c r="M35" i="8"/>
  <c r="F46" i="5"/>
  <c r="C46" i="8"/>
  <c r="C35" i="8"/>
  <c r="Y35" i="8"/>
  <c r="N46" i="5"/>
  <c r="Z35" i="8"/>
  <c r="K46" i="5"/>
  <c r="I46" i="8"/>
  <c r="U35" i="8"/>
  <c r="C37" i="8"/>
  <c r="F17" i="5"/>
  <c r="T71" i="8"/>
  <c r="X71" i="8"/>
  <c r="C56" i="9"/>
  <c r="Q83" i="5"/>
  <c r="AR83" i="5"/>
  <c r="D56" i="9"/>
  <c r="J83" i="5"/>
  <c r="F56" i="9"/>
  <c r="S83" i="5"/>
  <c r="O83" i="5"/>
  <c r="P71" i="8"/>
  <c r="L83" i="5"/>
  <c r="G83" i="5"/>
  <c r="T83" i="5"/>
  <c r="F83" i="5"/>
  <c r="H83" i="5"/>
  <c r="B82" i="5"/>
  <c r="R83" i="5"/>
  <c r="G51" i="9"/>
  <c r="AA35" i="8"/>
  <c r="F51" i="9"/>
  <c r="D51" i="9"/>
  <c r="H51" i="9"/>
  <c r="E51" i="9"/>
  <c r="D60" i="9"/>
  <c r="L48" i="5"/>
  <c r="J48" i="5"/>
  <c r="P48" i="5"/>
  <c r="C69" i="9"/>
  <c r="P49" i="8"/>
  <c r="V44" i="8"/>
  <c r="C14" i="34"/>
  <c r="K80" i="5"/>
  <c r="H45" i="9"/>
  <c r="L80" i="5"/>
  <c r="D44" i="8"/>
  <c r="C45" i="9"/>
  <c r="Q80" i="5"/>
  <c r="Q44" i="8"/>
  <c r="D45" i="9"/>
  <c r="F80" i="5"/>
  <c r="AA44" i="8"/>
  <c r="J44" i="8"/>
  <c r="N44" i="8"/>
  <c r="G45" i="9"/>
  <c r="B79" i="5"/>
  <c r="U44" i="8"/>
  <c r="Z44" i="8"/>
  <c r="AC44" i="8"/>
  <c r="AB44" i="8"/>
  <c r="O44" i="8"/>
  <c r="AD44" i="8"/>
  <c r="T44" i="8"/>
  <c r="E45" i="9"/>
  <c r="J80" i="5"/>
  <c r="M80" i="5"/>
  <c r="N80" i="5"/>
  <c r="R44" i="8"/>
  <c r="M44" i="8"/>
  <c r="T80" i="5"/>
  <c r="I80" i="5"/>
  <c r="E80" i="5"/>
  <c r="V80" i="5"/>
  <c r="AR80" i="5"/>
  <c r="O80" i="5"/>
  <c r="H67" i="9"/>
  <c r="W41" i="8"/>
  <c r="S25" i="8"/>
  <c r="K25" i="8"/>
  <c r="R61" i="8"/>
  <c r="G67" i="9"/>
  <c r="F67" i="9"/>
  <c r="W61" i="8"/>
  <c r="AD35" i="8"/>
  <c r="R73" i="5"/>
  <c r="R49" i="8"/>
  <c r="X35" i="8"/>
  <c r="M73" i="5"/>
  <c r="S49" i="8"/>
  <c r="B72" i="5"/>
  <c r="J35" i="8"/>
  <c r="F73" i="5"/>
  <c r="K73" i="5"/>
  <c r="L35" i="8"/>
  <c r="G73" i="5"/>
  <c r="C41" i="8"/>
  <c r="F41" i="8"/>
  <c r="U41" i="8"/>
  <c r="T41" i="8"/>
  <c r="Y41" i="8"/>
  <c r="N41" i="8"/>
  <c r="Z37" i="8"/>
  <c r="M37" i="8"/>
  <c r="Q37" i="8"/>
  <c r="Y37" i="8"/>
  <c r="G37" i="8"/>
  <c r="T37" i="8"/>
  <c r="P37" i="8"/>
  <c r="E37" i="8"/>
  <c r="W46" i="8"/>
  <c r="U69" i="5"/>
  <c r="Q45" i="8"/>
  <c r="U45" i="8"/>
  <c r="AB45" i="8"/>
  <c r="V45" i="8"/>
  <c r="AA48" i="8"/>
  <c r="P48" i="8"/>
  <c r="D48" i="8"/>
  <c r="AD49" i="8"/>
  <c r="N18" i="5"/>
  <c r="G49" i="8"/>
  <c r="K18" i="5"/>
  <c r="P18" i="5"/>
  <c r="L49" i="8"/>
  <c r="J18" i="5"/>
  <c r="M49" i="8"/>
  <c r="M18" i="5"/>
  <c r="E49" i="8"/>
  <c r="U49" i="8"/>
  <c r="J49" i="8"/>
  <c r="Q49" i="8"/>
  <c r="B17" i="5"/>
  <c r="H49" i="8"/>
  <c r="Y49" i="8"/>
  <c r="S18" i="5"/>
  <c r="K49" i="8"/>
  <c r="F49" i="8"/>
  <c r="X49" i="8"/>
  <c r="V49" i="8"/>
  <c r="R18" i="5"/>
  <c r="AB49" i="8"/>
  <c r="C49" i="8"/>
  <c r="Z68" i="8"/>
  <c r="R80" i="5"/>
  <c r="H80" i="5"/>
  <c r="J17" i="5"/>
  <c r="L17" i="5"/>
  <c r="M17" i="5"/>
  <c r="S56" i="8"/>
  <c r="S17" i="5"/>
  <c r="B16" i="5"/>
  <c r="O17" i="5"/>
  <c r="G17" i="5"/>
  <c r="U17" i="5"/>
  <c r="R17" i="5"/>
  <c r="E37" i="5"/>
  <c r="N24" i="8"/>
  <c r="F24" i="8"/>
  <c r="L34" i="8"/>
  <c r="V34" i="8"/>
  <c r="C34" i="8"/>
  <c r="AA34" i="8"/>
  <c r="M69" i="5"/>
  <c r="F69" i="5"/>
  <c r="K69" i="5"/>
  <c r="R69" i="5"/>
  <c r="V69" i="5"/>
  <c r="L69" i="5"/>
  <c r="E69" i="5"/>
  <c r="H69" i="5"/>
  <c r="Q69" i="5"/>
  <c r="G69" i="5"/>
  <c r="I21" i="5"/>
  <c r="I69" i="5"/>
  <c r="N69" i="5"/>
  <c r="S69" i="5"/>
  <c r="P69" i="5"/>
  <c r="O69" i="5"/>
  <c r="B68" i="5"/>
  <c r="W49" i="8"/>
  <c r="T49" i="8"/>
  <c r="X36" i="8"/>
  <c r="C60" i="9"/>
  <c r="S36" i="8"/>
  <c r="H60" i="9"/>
  <c r="O36" i="8"/>
  <c r="F60" i="9"/>
  <c r="G60" i="9"/>
  <c r="C59" i="9"/>
  <c r="V24" i="5"/>
  <c r="AC49" i="8"/>
  <c r="AA49" i="8"/>
  <c r="F18" i="5"/>
  <c r="G44" i="8"/>
  <c r="I40" i="5"/>
  <c r="R19" i="5"/>
  <c r="E24" i="5"/>
  <c r="R24" i="5"/>
  <c r="S24" i="5"/>
  <c r="H24" i="5"/>
  <c r="G24" i="5"/>
  <c r="I24" i="5"/>
  <c r="J24" i="5"/>
  <c r="F24" i="5"/>
  <c r="L24" i="5"/>
  <c r="N24" i="5"/>
  <c r="P24" i="5"/>
  <c r="H69" i="9"/>
  <c r="K34" i="8"/>
  <c r="AD34" i="8"/>
  <c r="P68" i="8"/>
  <c r="L68" i="8"/>
  <c r="F69" i="9"/>
  <c r="T34" i="8"/>
  <c r="W34" i="8"/>
  <c r="N34" i="8"/>
  <c r="R34" i="8"/>
  <c r="I68" i="8"/>
  <c r="Q56" i="8"/>
  <c r="G69" i="9"/>
  <c r="H34" i="8"/>
  <c r="D34" i="8"/>
  <c r="P34" i="8"/>
  <c r="I34" i="8"/>
  <c r="V68" i="8"/>
  <c r="AD56" i="8"/>
  <c r="E69" i="8"/>
  <c r="E69" i="9"/>
  <c r="S34" i="8"/>
  <c r="O34" i="8"/>
  <c r="H68" i="8"/>
  <c r="AD69" i="8"/>
  <c r="Y68" i="8"/>
  <c r="S69" i="8"/>
  <c r="E34" i="8"/>
  <c r="C68" i="8"/>
  <c r="J69" i="8"/>
  <c r="F34" i="8"/>
  <c r="G34" i="8"/>
  <c r="AC68" i="8"/>
  <c r="X68" i="8"/>
  <c r="P69" i="8"/>
  <c r="AB34" i="8"/>
  <c r="K68" i="8"/>
  <c r="AD68" i="8"/>
  <c r="C69" i="8"/>
  <c r="U34" i="8"/>
  <c r="AC34" i="8"/>
  <c r="O68" i="8"/>
  <c r="Y69" i="8"/>
  <c r="Z34" i="8"/>
  <c r="U68" i="8"/>
  <c r="J68" i="8"/>
  <c r="D68" i="8"/>
  <c r="H59" i="9"/>
  <c r="H56" i="8"/>
  <c r="AA68" i="8"/>
  <c r="S68" i="8"/>
  <c r="D59" i="9"/>
  <c r="G59" i="9"/>
  <c r="F59" i="9"/>
  <c r="D56" i="8"/>
  <c r="N56" i="8"/>
  <c r="AB68" i="8"/>
  <c r="M61" i="5"/>
  <c r="F37" i="5"/>
  <c r="L37" i="5"/>
  <c r="P40" i="8"/>
  <c r="L55" i="5"/>
  <c r="U61" i="5"/>
  <c r="D30" i="8"/>
  <c r="Q61" i="5"/>
  <c r="W30" i="8"/>
  <c r="O61" i="5"/>
  <c r="E61" i="5"/>
  <c r="E30" i="8"/>
  <c r="AA30" i="8"/>
  <c r="L61" i="5"/>
  <c r="H61" i="5"/>
  <c r="F61" i="5"/>
  <c r="P61" i="5"/>
  <c r="S61" i="5"/>
  <c r="B60" i="5"/>
  <c r="AR61" i="5"/>
  <c r="G36" i="9"/>
  <c r="V61" i="5"/>
  <c r="F36" i="9"/>
  <c r="N61" i="5"/>
  <c r="E68" i="8"/>
  <c r="W68" i="8"/>
  <c r="R68" i="8"/>
  <c r="E48" i="5"/>
  <c r="E56" i="5"/>
  <c r="B55" i="5"/>
  <c r="N56" i="5"/>
  <c r="I56" i="5"/>
  <c r="J40" i="5"/>
  <c r="R40" i="5"/>
  <c r="U48" i="5"/>
  <c r="E17" i="5"/>
  <c r="E35" i="9"/>
  <c r="B47" i="5"/>
  <c r="N17" i="5"/>
  <c r="F35" i="9"/>
  <c r="H35" i="9"/>
  <c r="M56" i="5"/>
  <c r="S56" i="5"/>
  <c r="Q56" i="5"/>
  <c r="AR48" i="5"/>
  <c r="N48" i="5"/>
  <c r="C35" i="9"/>
  <c r="P56" i="5"/>
  <c r="G56" i="5"/>
  <c r="Q48" i="5"/>
  <c r="V48" i="5"/>
  <c r="R56" i="5"/>
  <c r="U56" i="5"/>
  <c r="AD57" i="8"/>
  <c r="M48" i="5"/>
  <c r="H48" i="5"/>
  <c r="K17" i="5"/>
  <c r="V56" i="5"/>
  <c r="O48" i="5"/>
  <c r="T48" i="5"/>
  <c r="Q40" i="5"/>
  <c r="I48" i="5"/>
  <c r="O56" i="5"/>
  <c r="H56" i="5"/>
  <c r="F56" i="5"/>
  <c r="T56" i="5"/>
  <c r="L56" i="5"/>
  <c r="T73" i="5"/>
  <c r="D37" i="8"/>
  <c r="J73" i="5"/>
  <c r="V73" i="5"/>
  <c r="AD37" i="8"/>
  <c r="F37" i="8"/>
  <c r="K37" i="8"/>
  <c r="I37" i="8"/>
  <c r="S73" i="5"/>
  <c r="N73" i="5"/>
  <c r="O37" i="8"/>
  <c r="Q73" i="5"/>
  <c r="U73" i="5"/>
  <c r="O73" i="5"/>
  <c r="J37" i="8"/>
  <c r="P73" i="5"/>
  <c r="E73" i="5"/>
  <c r="U37" i="8"/>
  <c r="H37" i="8"/>
  <c r="H73" i="5"/>
  <c r="W37" i="8"/>
  <c r="AC37" i="8"/>
  <c r="N52" i="5"/>
  <c r="V52" i="5"/>
  <c r="U52" i="5"/>
  <c r="N58" i="5"/>
  <c r="M52" i="5"/>
  <c r="Z39" i="8"/>
  <c r="S52" i="5"/>
  <c r="K52" i="5"/>
  <c r="B51" i="5"/>
  <c r="Q52" i="5"/>
  <c r="H52" i="5"/>
  <c r="G52" i="5"/>
  <c r="R52" i="5"/>
  <c r="P52" i="5"/>
  <c r="F52" i="5"/>
  <c r="V45" i="5"/>
  <c r="K45" i="5"/>
  <c r="Z30" i="8"/>
  <c r="AR45" i="5"/>
  <c r="T45" i="5"/>
  <c r="J22" i="8"/>
  <c r="C22" i="8"/>
  <c r="F45" i="5"/>
  <c r="Q45" i="5"/>
  <c r="AB30" i="8"/>
  <c r="Z22" i="8"/>
  <c r="AA22" i="8"/>
  <c r="N22" i="8"/>
  <c r="G45" i="5"/>
  <c r="M30" i="8"/>
  <c r="K30" i="8"/>
  <c r="E45" i="5"/>
  <c r="J30" i="8"/>
  <c r="B44" i="5"/>
  <c r="O45" i="5"/>
  <c r="Q30" i="8"/>
  <c r="Q22" i="8"/>
  <c r="J45" i="5"/>
  <c r="L30" i="8"/>
  <c r="N45" i="5"/>
  <c r="N30" i="8"/>
  <c r="S22" i="8"/>
  <c r="S45" i="5"/>
  <c r="P30" i="8"/>
  <c r="L45" i="5"/>
  <c r="I30" i="8"/>
  <c r="Y14" i="8"/>
  <c r="U14" i="8"/>
  <c r="I14" i="8"/>
  <c r="W14" i="8"/>
  <c r="X45" i="8"/>
  <c r="H14" i="8"/>
  <c r="K15" i="8"/>
  <c r="O68" i="5"/>
  <c r="Z57" i="8"/>
  <c r="U57" i="8"/>
  <c r="V41" i="8"/>
  <c r="O41" i="8"/>
  <c r="AC25" i="8"/>
  <c r="Y25" i="8"/>
  <c r="P29" i="5"/>
  <c r="N15" i="42"/>
  <c r="H57" i="9"/>
  <c r="V82" i="5"/>
  <c r="G82" i="5"/>
  <c r="C72" i="9"/>
  <c r="AA41" i="8"/>
  <c r="L41" i="8"/>
  <c r="P41" i="8"/>
  <c r="S41" i="8"/>
  <c r="AA25" i="8"/>
  <c r="R25" i="8"/>
  <c r="G55" i="9"/>
  <c r="D57" i="9"/>
  <c r="Q41" i="8"/>
  <c r="AB41" i="8"/>
  <c r="H25" i="8"/>
  <c r="D25" i="8"/>
  <c r="M41" i="8"/>
  <c r="K41" i="8"/>
  <c r="X41" i="8"/>
  <c r="E25" i="8"/>
  <c r="C25" i="8"/>
  <c r="I25" i="8"/>
  <c r="J25" i="8"/>
  <c r="Q25" i="8"/>
  <c r="O25" i="8"/>
  <c r="F25" i="8"/>
  <c r="G57" i="9"/>
  <c r="C57" i="9"/>
  <c r="T25" i="8"/>
  <c r="H41" i="8"/>
  <c r="C68" i="9"/>
  <c r="Y57" i="8"/>
  <c r="F57" i="8"/>
  <c r="D41" i="8"/>
  <c r="H55" i="9"/>
  <c r="AC41" i="8"/>
  <c r="E68" i="9"/>
  <c r="T57" i="8"/>
  <c r="AB57" i="8"/>
  <c r="I41" i="8"/>
  <c r="G25" i="8"/>
  <c r="X25" i="8"/>
  <c r="W25" i="8"/>
  <c r="U25" i="8"/>
  <c r="E72" i="9"/>
  <c r="E41" i="8"/>
  <c r="V25" i="8"/>
  <c r="M25" i="8"/>
  <c r="F72" i="9"/>
  <c r="F57" i="9"/>
  <c r="W57" i="8"/>
  <c r="P25" i="8"/>
  <c r="AB25" i="8"/>
  <c r="N25" i="8"/>
  <c r="F55" i="9"/>
  <c r="D55" i="9"/>
  <c r="T61" i="5"/>
  <c r="J61" i="5"/>
  <c r="F21" i="9"/>
  <c r="G37" i="5"/>
  <c r="C11" i="34"/>
  <c r="Y44" i="8"/>
  <c r="O37" i="5"/>
  <c r="I44" i="8"/>
  <c r="H44" i="8"/>
  <c r="L44" i="8"/>
  <c r="AR37" i="5"/>
  <c r="N37" i="5"/>
  <c r="E44" i="8"/>
  <c r="S44" i="8"/>
  <c r="Q37" i="5"/>
  <c r="K81" i="5"/>
  <c r="R81" i="5"/>
  <c r="X44" i="8"/>
  <c r="R37" i="5"/>
  <c r="T37" i="5"/>
  <c r="E21" i="9"/>
  <c r="B36" i="5"/>
  <c r="M37" i="5"/>
  <c r="V37" i="5"/>
  <c r="U37" i="5"/>
  <c r="H37" i="5"/>
  <c r="H21" i="9"/>
  <c r="K44" i="8"/>
  <c r="K37" i="5"/>
  <c r="C21" i="9"/>
  <c r="J34" i="8"/>
  <c r="Q34" i="8"/>
  <c r="M34" i="8"/>
  <c r="X34" i="8"/>
  <c r="L65" i="8"/>
  <c r="P65" i="8"/>
  <c r="E45" i="8"/>
  <c r="AA45" i="8"/>
  <c r="O45" i="8"/>
  <c r="S45" i="8"/>
  <c r="F45" i="8"/>
  <c r="J65" i="8"/>
  <c r="H65" i="8"/>
  <c r="AK14" i="5"/>
  <c r="D45" i="8"/>
  <c r="Z45" i="8"/>
  <c r="J45" i="8"/>
  <c r="M45" i="8"/>
  <c r="I15" i="8"/>
  <c r="AA65" i="8"/>
  <c r="X65" i="8"/>
  <c r="G45" i="8"/>
  <c r="K45" i="8"/>
  <c r="N45" i="8"/>
  <c r="C45" i="8"/>
  <c r="L15" i="8"/>
  <c r="W65" i="8"/>
  <c r="AB65" i="8"/>
  <c r="I45" i="8"/>
  <c r="AD15" i="8"/>
  <c r="I65" i="8"/>
  <c r="C65" i="8"/>
  <c r="F57" i="5"/>
  <c r="AC45" i="8"/>
  <c r="T45" i="8"/>
  <c r="E65" i="8"/>
  <c r="D65" i="8"/>
  <c r="Q65" i="8"/>
  <c r="D27" i="9"/>
  <c r="R65" i="8"/>
  <c r="H36" i="9"/>
  <c r="S65" i="8"/>
  <c r="O65" i="8"/>
  <c r="E27" i="9"/>
  <c r="T65" i="8"/>
  <c r="C36" i="9"/>
  <c r="Y45" i="8"/>
  <c r="M65" i="8"/>
  <c r="K65" i="8"/>
  <c r="E36" i="9"/>
  <c r="W45" i="8"/>
  <c r="R45" i="8"/>
  <c r="I19" i="5"/>
  <c r="D52" i="8"/>
  <c r="O19" i="5"/>
  <c r="Y52" i="8"/>
  <c r="L19" i="5"/>
  <c r="G19" i="5"/>
  <c r="C52" i="8"/>
  <c r="S52" i="8"/>
  <c r="W52" i="8"/>
  <c r="K19" i="5"/>
  <c r="S19" i="5"/>
  <c r="U52" i="8"/>
  <c r="C33" i="9"/>
  <c r="E33" i="9"/>
  <c r="F33" i="9"/>
  <c r="J14" i="8"/>
  <c r="T68" i="5"/>
  <c r="B67" i="5"/>
  <c r="K68" i="5"/>
  <c r="Z14" i="8"/>
  <c r="AA37" i="8"/>
  <c r="E68" i="5"/>
  <c r="U68" i="5"/>
  <c r="S14" i="8"/>
  <c r="S37" i="8"/>
  <c r="O24" i="5"/>
  <c r="R14" i="8"/>
  <c r="N68" i="5"/>
  <c r="V68" i="5"/>
  <c r="M68" i="5"/>
  <c r="T14" i="8"/>
  <c r="AC14" i="8"/>
  <c r="L37" i="8"/>
  <c r="N58" i="8"/>
  <c r="S68" i="5"/>
  <c r="V14" i="8"/>
  <c r="X14" i="8"/>
  <c r="AR68" i="5"/>
  <c r="G68" i="5"/>
  <c r="O14" i="8"/>
  <c r="G14" i="8"/>
  <c r="AB37" i="8"/>
  <c r="C55" i="9"/>
  <c r="K24" i="5"/>
  <c r="AB14" i="8"/>
  <c r="I68" i="5"/>
  <c r="Q68" i="5"/>
  <c r="F14" i="8"/>
  <c r="J68" i="5"/>
  <c r="B57" i="5"/>
  <c r="S58" i="5"/>
  <c r="G58" i="5"/>
  <c r="L58" i="5"/>
  <c r="T58" i="5"/>
  <c r="R58" i="5"/>
  <c r="R27" i="8"/>
  <c r="Y27" i="8"/>
  <c r="M58" i="5"/>
  <c r="O58" i="5"/>
  <c r="K58" i="5"/>
  <c r="U58" i="5"/>
  <c r="H58" i="5"/>
  <c r="V58" i="5"/>
  <c r="F58" i="5"/>
  <c r="Q58" i="5"/>
  <c r="E58" i="5"/>
  <c r="I58" i="5"/>
  <c r="AR58" i="5"/>
  <c r="P58" i="5"/>
  <c r="N49" i="8"/>
  <c r="I49" i="8"/>
  <c r="I2" i="28"/>
  <c r="C19" i="33"/>
  <c r="Z21" i="8"/>
  <c r="AD21" i="8"/>
  <c r="L21" i="8"/>
  <c r="H21" i="8"/>
  <c r="C21" i="8"/>
  <c r="AA21" i="8"/>
  <c r="X21" i="8"/>
  <c r="G21" i="8"/>
  <c r="R21" i="8"/>
  <c r="W21" i="8"/>
  <c r="Q21" i="8"/>
  <c r="M21" i="8"/>
  <c r="V21" i="8"/>
  <c r="AB21" i="8"/>
  <c r="N21" i="8"/>
  <c r="E21" i="8"/>
  <c r="Y21" i="8"/>
  <c r="D21" i="8"/>
  <c r="O21" i="8"/>
  <c r="I21" i="8"/>
  <c r="T21" i="8"/>
  <c r="S21" i="8"/>
  <c r="U21" i="8"/>
  <c r="J21" i="8"/>
  <c r="P21" i="8"/>
  <c r="AC21" i="8"/>
  <c r="F21" i="8"/>
  <c r="K21" i="8"/>
  <c r="J69" i="5"/>
  <c r="T69" i="5"/>
  <c r="G27" i="9"/>
  <c r="F27" i="9"/>
  <c r="C27" i="9"/>
  <c r="O74" i="5"/>
  <c r="H45" i="8"/>
  <c r="AD45" i="8"/>
  <c r="R45" i="5"/>
  <c r="H45" i="5"/>
  <c r="U45" i="5"/>
  <c r="U24" i="5"/>
  <c r="B23" i="5"/>
  <c r="AD70" i="8"/>
  <c r="X70" i="8"/>
  <c r="P82" i="5"/>
  <c r="H82" i="5"/>
  <c r="B81" i="5"/>
  <c r="AR82" i="5"/>
  <c r="M82" i="5"/>
  <c r="Q24" i="5"/>
  <c r="E82" i="5"/>
  <c r="N70" i="8"/>
  <c r="I82" i="5"/>
  <c r="P46" i="5"/>
  <c r="G46" i="5"/>
  <c r="H46" i="5"/>
  <c r="AR46" i="5"/>
  <c r="AR24" i="5"/>
  <c r="U82" i="5"/>
  <c r="J82" i="5"/>
  <c r="T82" i="5"/>
  <c r="F82" i="5"/>
  <c r="L82" i="5"/>
  <c r="Q82" i="5"/>
  <c r="O82" i="5"/>
  <c r="D33" i="9"/>
  <c r="H33" i="9"/>
  <c r="S82" i="5"/>
  <c r="AR70" i="5"/>
  <c r="U70" i="5"/>
  <c r="O70" i="5"/>
  <c r="L70" i="5"/>
  <c r="K82" i="5"/>
  <c r="R82" i="5"/>
  <c r="AD40" i="8"/>
  <c r="F71" i="9"/>
  <c r="E71" i="9"/>
  <c r="Q40" i="8"/>
  <c r="H23" i="9"/>
  <c r="E23" i="9"/>
  <c r="G72" i="9"/>
  <c r="G23" i="9"/>
  <c r="I40" i="8"/>
  <c r="H72" i="9"/>
  <c r="E27" i="8"/>
  <c r="V27" i="8"/>
  <c r="I27" i="8"/>
  <c r="E14" i="5"/>
  <c r="T24" i="5"/>
  <c r="D47" i="9"/>
  <c r="F47" i="9"/>
  <c r="H47" i="9"/>
  <c r="I61" i="5"/>
  <c r="O14" i="5"/>
  <c r="U14" i="5"/>
  <c r="P14" i="5"/>
  <c r="AI14" i="5"/>
  <c r="AN14" i="5"/>
  <c r="AL14" i="5"/>
  <c r="R68" i="5"/>
  <c r="L68" i="5"/>
  <c r="P68" i="5"/>
  <c r="H68" i="5"/>
  <c r="L14" i="5"/>
  <c r="F14" i="5"/>
  <c r="AR56" i="5"/>
  <c r="J56" i="5"/>
  <c r="AE14" i="5"/>
  <c r="R14" i="5"/>
  <c r="M14" i="5"/>
  <c r="Z14" i="5"/>
  <c r="AH14" i="5"/>
  <c r="AG14" i="5"/>
  <c r="AF14" i="5"/>
  <c r="F68" i="8"/>
  <c r="Q68" i="8"/>
  <c r="M68" i="8"/>
  <c r="N68" i="8"/>
  <c r="B40" i="5"/>
  <c r="K41" i="5"/>
  <c r="AD25" i="8"/>
  <c r="Q41" i="5"/>
  <c r="O41" i="5"/>
  <c r="AR41" i="5"/>
  <c r="M41" i="5"/>
  <c r="E41" i="5"/>
  <c r="T41" i="5"/>
  <c r="F41" i="5"/>
  <c r="S41" i="5"/>
  <c r="F29" i="9"/>
  <c r="L41" i="5"/>
  <c r="Z72" i="8"/>
  <c r="S30" i="8"/>
  <c r="AC30" i="8"/>
  <c r="G35" i="9"/>
  <c r="U30" i="8"/>
  <c r="G30" i="8"/>
  <c r="F30" i="8"/>
  <c r="R30" i="8"/>
  <c r="T30" i="8"/>
  <c r="E18" i="5"/>
  <c r="O18" i="5"/>
  <c r="I18" i="5"/>
  <c r="G27" i="8"/>
  <c r="U18" i="5"/>
  <c r="L18" i="5"/>
  <c r="R29" i="5"/>
  <c r="J29" i="5"/>
  <c r="F29" i="5"/>
  <c r="T29" i="5"/>
  <c r="C24" i="9"/>
  <c r="E24" i="9"/>
  <c r="G24" i="9"/>
  <c r="P55" i="5"/>
  <c r="B28" i="5"/>
  <c r="L29" i="5"/>
  <c r="O25" i="5"/>
  <c r="U25" i="5"/>
  <c r="I29" i="5"/>
  <c r="H29" i="5"/>
  <c r="G61" i="5"/>
  <c r="K61" i="5"/>
  <c r="P37" i="5"/>
  <c r="J37" i="5"/>
  <c r="I37" i="5"/>
  <c r="AR55" i="5"/>
  <c r="U55" i="5"/>
  <c r="E55" i="5"/>
  <c r="G55" i="5"/>
  <c r="O29" i="5"/>
  <c r="H55" i="5"/>
  <c r="K55" i="5"/>
  <c r="I55" i="5"/>
  <c r="B54" i="5"/>
  <c r="T55" i="5"/>
  <c r="R55" i="5"/>
  <c r="S29" i="5"/>
  <c r="O49" i="8"/>
  <c r="Z49" i="8"/>
  <c r="V55" i="5"/>
  <c r="F55" i="5"/>
  <c r="N29" i="5"/>
  <c r="N55" i="5"/>
  <c r="O55" i="5"/>
  <c r="J55" i="5"/>
  <c r="V29" i="5"/>
  <c r="Q55" i="5"/>
  <c r="G29" i="5"/>
  <c r="Q29" i="5"/>
  <c r="S55" i="5"/>
  <c r="M29" i="5"/>
  <c r="X37" i="8"/>
  <c r="N37" i="8"/>
  <c r="V37" i="8"/>
  <c r="K52" i="8"/>
  <c r="O52" i="8"/>
  <c r="G52" i="8"/>
  <c r="AA52" i="8"/>
  <c r="T52" i="8"/>
  <c r="F52" i="8"/>
  <c r="Q52" i="8"/>
  <c r="M52" i="8"/>
  <c r="H52" i="8"/>
  <c r="J52" i="8"/>
  <c r="N52" i="8"/>
  <c r="Z52" i="8"/>
  <c r="AC52" i="8"/>
  <c r="V52" i="8"/>
  <c r="L52" i="8"/>
  <c r="AD52" i="8"/>
  <c r="I52" i="8"/>
  <c r="K30" i="5"/>
  <c r="Q30" i="5"/>
  <c r="H30" i="5"/>
  <c r="H30" i="8"/>
  <c r="AD30" i="8"/>
  <c r="X30" i="8"/>
  <c r="O30" i="8"/>
  <c r="V30" i="8"/>
  <c r="C30" i="8"/>
  <c r="T72" i="8"/>
  <c r="I30" i="5"/>
  <c r="E36" i="5"/>
  <c r="F36" i="5"/>
  <c r="I36" i="5"/>
  <c r="M36" i="5"/>
  <c r="Q36" i="5"/>
  <c r="K74" i="5"/>
  <c r="F74" i="5"/>
  <c r="G36" i="5"/>
  <c r="S36" i="5"/>
  <c r="O36" i="5"/>
  <c r="AR36" i="5"/>
  <c r="H36" i="5"/>
  <c r="K36" i="5"/>
  <c r="V36" i="5"/>
  <c r="R36" i="5"/>
  <c r="P36" i="5"/>
  <c r="R74" i="5"/>
  <c r="B35" i="5"/>
  <c r="Q74" i="5"/>
  <c r="S74" i="5"/>
  <c r="T74" i="5"/>
  <c r="P30" i="5"/>
  <c r="Z40" i="8"/>
  <c r="X40" i="8"/>
  <c r="H40" i="8"/>
  <c r="F40" i="8"/>
  <c r="J40" i="8"/>
  <c r="E53" i="9"/>
  <c r="O40" i="8"/>
  <c r="AB40" i="8"/>
  <c r="AC40" i="8"/>
  <c r="C53" i="9"/>
  <c r="R40" i="8"/>
  <c r="T40" i="8"/>
  <c r="E40" i="8"/>
  <c r="H53" i="9"/>
  <c r="Y72" i="8"/>
  <c r="C40" i="8"/>
  <c r="N40" i="8"/>
  <c r="S40" i="8"/>
  <c r="G53" i="9"/>
  <c r="V40" i="8"/>
  <c r="D53" i="9"/>
  <c r="G40" i="8"/>
  <c r="D40" i="8"/>
  <c r="U40" i="8"/>
  <c r="L40" i="8"/>
  <c r="W40" i="8"/>
  <c r="E47" i="9"/>
  <c r="C47" i="9"/>
  <c r="C12" i="33"/>
  <c r="Q14" i="8"/>
  <c r="AD14" i="8"/>
  <c r="P14" i="8"/>
  <c r="AA14" i="8"/>
  <c r="L14" i="8"/>
  <c r="E14" i="8"/>
  <c r="K14" i="8"/>
  <c r="N14" i="8"/>
  <c r="J36" i="5"/>
  <c r="U36" i="5"/>
  <c r="T36" i="5"/>
  <c r="N36" i="5"/>
  <c r="V72" i="8"/>
  <c r="AA72" i="8"/>
  <c r="G72" i="8"/>
  <c r="R72" i="8"/>
  <c r="O72" i="8"/>
  <c r="M72" i="8"/>
  <c r="L72" i="8"/>
  <c r="AB72" i="8"/>
  <c r="E72" i="8"/>
  <c r="X72" i="8"/>
  <c r="W72" i="8"/>
  <c r="J72" i="8"/>
  <c r="C72" i="8"/>
  <c r="I72" i="8"/>
  <c r="AD72" i="8"/>
  <c r="K72" i="8"/>
  <c r="D72" i="8"/>
  <c r="F72" i="8"/>
  <c r="H72" i="8"/>
  <c r="P72" i="8"/>
  <c r="U72" i="8"/>
  <c r="Q72" i="8"/>
  <c r="AC72" i="8"/>
  <c r="N72" i="8"/>
  <c r="D23" i="9"/>
  <c r="F23" i="9"/>
  <c r="E72" i="5"/>
  <c r="T72" i="5"/>
  <c r="M72" i="5"/>
  <c r="O72" i="5"/>
  <c r="L72" i="5"/>
  <c r="K72" i="5"/>
  <c r="I72" i="5"/>
  <c r="G72" i="5"/>
  <c r="H72" i="5"/>
  <c r="B71" i="5"/>
  <c r="U72" i="5"/>
  <c r="F72" i="5"/>
  <c r="AR72" i="5"/>
  <c r="R72" i="5"/>
  <c r="J72" i="5"/>
  <c r="P72" i="5"/>
  <c r="Q72" i="5"/>
  <c r="V72" i="5"/>
  <c r="N72" i="5"/>
  <c r="S72" i="5"/>
  <c r="S14" i="5"/>
  <c r="G14" i="5"/>
  <c r="AC14" i="5"/>
  <c r="K14" i="5"/>
  <c r="J14" i="5"/>
  <c r="I14" i="5"/>
  <c r="AD14" i="5"/>
  <c r="X14" i="5"/>
  <c r="Y14" i="5"/>
  <c r="AB14" i="5"/>
  <c r="F48" i="5"/>
  <c r="G48" i="5"/>
  <c r="K48" i="5"/>
  <c r="D39" i="8"/>
  <c r="C61" i="9"/>
  <c r="G61" i="9"/>
  <c r="D61" i="9"/>
  <c r="C62" i="9"/>
  <c r="O39" i="8"/>
  <c r="H61" i="9"/>
  <c r="AR30" i="5"/>
  <c r="S30" i="5"/>
  <c r="B29" i="5"/>
  <c r="S77" i="5"/>
  <c r="M77" i="5"/>
  <c r="H77" i="5"/>
  <c r="P77" i="5"/>
  <c r="O77" i="5"/>
  <c r="E77" i="5"/>
  <c r="J77" i="5"/>
  <c r="G77" i="5"/>
  <c r="T77" i="5"/>
  <c r="Q77" i="5"/>
  <c r="V77" i="5"/>
  <c r="N77" i="5"/>
  <c r="B76" i="5"/>
  <c r="L77" i="5"/>
  <c r="I77" i="5"/>
  <c r="K77" i="5"/>
  <c r="F77" i="5"/>
  <c r="R77" i="5"/>
  <c r="U77" i="5"/>
  <c r="AR77" i="5"/>
  <c r="E40" i="9"/>
  <c r="H40" i="9"/>
  <c r="C40" i="9"/>
  <c r="G40" i="9"/>
  <c r="D40" i="9"/>
  <c r="F40" i="9"/>
  <c r="G29" i="8"/>
  <c r="T29" i="8"/>
  <c r="V29" i="8"/>
  <c r="E29" i="8"/>
  <c r="X29" i="8"/>
  <c r="I17" i="5"/>
  <c r="V65" i="5"/>
  <c r="Q65" i="5"/>
  <c r="R65" i="5"/>
  <c r="M65" i="5"/>
  <c r="I65" i="5"/>
  <c r="E65" i="5"/>
  <c r="T65" i="5"/>
  <c r="J65" i="5"/>
  <c r="B64" i="5"/>
  <c r="H65" i="5"/>
  <c r="L65" i="5"/>
  <c r="F65" i="5"/>
  <c r="G65" i="5"/>
  <c r="S65" i="5"/>
  <c r="K65" i="5"/>
  <c r="P65" i="5"/>
  <c r="AR65" i="5"/>
  <c r="O65" i="5"/>
  <c r="N65" i="5"/>
  <c r="U65" i="5"/>
  <c r="U29" i="5"/>
  <c r="K29" i="5"/>
  <c r="E29" i="5"/>
  <c r="C15" i="33"/>
  <c r="AD17" i="8"/>
  <c r="F17" i="8"/>
  <c r="AA17" i="8"/>
  <c r="Z17" i="8"/>
  <c r="AB17" i="8"/>
  <c r="J17" i="8"/>
  <c r="R17" i="8"/>
  <c r="W17" i="8"/>
  <c r="V17" i="8"/>
  <c r="N17" i="8"/>
  <c r="K17" i="8"/>
  <c r="I17" i="8"/>
  <c r="H17" i="8"/>
  <c r="E17" i="8"/>
  <c r="U17" i="8"/>
  <c r="L17" i="8"/>
  <c r="P17" i="8"/>
  <c r="AC17" i="8"/>
  <c r="O17" i="8"/>
  <c r="Y17" i="8"/>
  <c r="X17" i="8"/>
  <c r="Q17" i="8"/>
  <c r="S17" i="8"/>
  <c r="G17" i="8"/>
  <c r="M17" i="8"/>
  <c r="T17" i="8"/>
  <c r="Z41" i="8"/>
  <c r="R41" i="8"/>
  <c r="J41" i="8"/>
  <c r="G41" i="8"/>
  <c r="I41" i="5"/>
  <c r="N41" i="5"/>
  <c r="U41" i="5"/>
  <c r="J41" i="5"/>
  <c r="H41" i="5"/>
  <c r="P41" i="5"/>
  <c r="G41" i="5"/>
  <c r="V41" i="5"/>
  <c r="D28" i="9"/>
  <c r="G28" i="9"/>
  <c r="E64" i="9"/>
  <c r="G64" i="9"/>
  <c r="F64" i="9"/>
  <c r="H64" i="9"/>
  <c r="D64" i="9"/>
  <c r="C64" i="9"/>
  <c r="G30" i="5"/>
  <c r="J30" i="5"/>
  <c r="R30" i="5"/>
  <c r="F30" i="5"/>
  <c r="N30" i="5"/>
  <c r="D62" i="9"/>
  <c r="J54" i="5"/>
  <c r="U54" i="5"/>
  <c r="E54" i="5"/>
  <c r="R54" i="5"/>
  <c r="I54" i="5"/>
  <c r="N54" i="5"/>
  <c r="S54" i="5"/>
  <c r="G54" i="5"/>
  <c r="T54" i="5"/>
  <c r="V54" i="5"/>
  <c r="L54" i="5"/>
  <c r="AR54" i="5"/>
  <c r="K54" i="5"/>
  <c r="P54" i="5"/>
  <c r="Q54" i="5"/>
  <c r="H54" i="5"/>
  <c r="M54" i="5"/>
  <c r="O54" i="5"/>
  <c r="F54" i="5"/>
  <c r="B53" i="5"/>
  <c r="F78" i="5"/>
  <c r="T78" i="5"/>
  <c r="O78" i="5"/>
  <c r="I78" i="5"/>
  <c r="L78" i="5"/>
  <c r="G78" i="5"/>
  <c r="AR78" i="5"/>
  <c r="M78" i="5"/>
  <c r="B77" i="5"/>
  <c r="K78" i="5"/>
  <c r="R78" i="5"/>
  <c r="U78" i="5"/>
  <c r="S78" i="5"/>
  <c r="P78" i="5"/>
  <c r="V78" i="5"/>
  <c r="E78" i="5"/>
  <c r="Q78" i="5"/>
  <c r="N78" i="5"/>
  <c r="J78" i="5"/>
  <c r="H78" i="5"/>
  <c r="D29" i="9"/>
  <c r="G29" i="9"/>
  <c r="L30" i="5"/>
  <c r="U30" i="5"/>
  <c r="O30" i="5"/>
  <c r="L18" i="8"/>
  <c r="N18" i="8"/>
  <c r="I18" i="8"/>
  <c r="Q18" i="8"/>
  <c r="G18" i="8"/>
  <c r="M18" i="8"/>
  <c r="AB18" i="8"/>
  <c r="E18" i="8"/>
  <c r="U18" i="8"/>
  <c r="W18" i="8"/>
  <c r="V18" i="8"/>
  <c r="S18" i="8"/>
  <c r="K18" i="8"/>
  <c r="T18" i="8"/>
  <c r="O18" i="8"/>
  <c r="AC18" i="8"/>
  <c r="P18" i="8"/>
  <c r="J18" i="8"/>
  <c r="AA18" i="8"/>
  <c r="F18" i="8"/>
  <c r="Y18" i="8"/>
  <c r="X18" i="8"/>
  <c r="C16" i="33"/>
  <c r="H18" i="8"/>
  <c r="R18" i="8"/>
  <c r="AD18" i="8"/>
  <c r="Z18" i="8"/>
  <c r="E74" i="5"/>
  <c r="B73" i="5"/>
  <c r="G74" i="5"/>
  <c r="U74" i="5"/>
  <c r="N74" i="5"/>
  <c r="H15" i="8"/>
  <c r="AC15" i="8"/>
  <c r="AA15" i="8"/>
  <c r="Z15" i="8"/>
  <c r="T15" i="8"/>
  <c r="J15" i="8"/>
  <c r="M15" i="8"/>
  <c r="W15" i="8"/>
  <c r="C13" i="33"/>
  <c r="U15" i="8"/>
  <c r="N15" i="8"/>
  <c r="G15" i="8"/>
  <c r="P15" i="8"/>
  <c r="X15" i="8"/>
  <c r="F15" i="8"/>
  <c r="M31" i="5"/>
  <c r="V31" i="5"/>
  <c r="B30" i="5"/>
  <c r="P31" i="5"/>
  <c r="S31" i="5"/>
  <c r="K31" i="5"/>
  <c r="J31" i="5"/>
  <c r="L31" i="5"/>
  <c r="Q31" i="5"/>
  <c r="E31" i="5"/>
  <c r="G31" i="5"/>
  <c r="F31" i="5"/>
  <c r="AR31" i="5"/>
  <c r="O31" i="5"/>
  <c r="T31" i="5"/>
  <c r="U31" i="5"/>
  <c r="H31" i="5"/>
  <c r="I31" i="5"/>
  <c r="N31" i="5"/>
  <c r="R31" i="5"/>
  <c r="N19" i="5"/>
  <c r="M19" i="5"/>
  <c r="B18" i="5"/>
  <c r="P19" i="5"/>
  <c r="E19" i="5"/>
  <c r="J19" i="5"/>
  <c r="F19" i="5"/>
  <c r="C42" i="9"/>
  <c r="D42" i="9"/>
  <c r="F42" i="9"/>
  <c r="H42" i="9"/>
  <c r="E42" i="9"/>
  <c r="G42" i="9"/>
  <c r="H66" i="9"/>
  <c r="G66" i="9"/>
  <c r="F66" i="9"/>
  <c r="C66" i="9"/>
  <c r="E66" i="9"/>
  <c r="D66" i="9"/>
  <c r="F43" i="8"/>
  <c r="O43" i="8"/>
  <c r="M43" i="8"/>
  <c r="AB43" i="8"/>
  <c r="Z43" i="8"/>
  <c r="Q43" i="8"/>
  <c r="Y43" i="8"/>
  <c r="J43" i="8"/>
  <c r="P43" i="8"/>
  <c r="AD43" i="8"/>
  <c r="X43" i="8"/>
  <c r="G43" i="8"/>
  <c r="H43" i="8"/>
  <c r="C43" i="8"/>
  <c r="V43" i="8"/>
  <c r="I43" i="8"/>
  <c r="E43" i="8"/>
  <c r="K43" i="8"/>
  <c r="T43" i="8"/>
  <c r="N43" i="8"/>
  <c r="W43" i="8"/>
  <c r="AA43" i="8"/>
  <c r="L43" i="8"/>
  <c r="D43" i="8"/>
  <c r="R43" i="8"/>
  <c r="U43" i="8"/>
  <c r="AC43" i="8"/>
  <c r="S43" i="8"/>
  <c r="E54" i="9"/>
  <c r="D54" i="9"/>
  <c r="F54" i="9"/>
  <c r="H54" i="9"/>
  <c r="G54" i="9"/>
  <c r="C54" i="9"/>
  <c r="AC55" i="8"/>
  <c r="Q55" i="8"/>
  <c r="T55" i="8"/>
  <c r="F55" i="8"/>
  <c r="H55" i="8"/>
  <c r="E55" i="8"/>
  <c r="AD55" i="8"/>
  <c r="C55" i="8"/>
  <c r="U55" i="8"/>
  <c r="G55" i="8"/>
  <c r="X55" i="8"/>
  <c r="J55" i="8"/>
  <c r="O55" i="8"/>
  <c r="P55" i="8"/>
  <c r="V55" i="8"/>
  <c r="AA55" i="8"/>
  <c r="N55" i="8"/>
  <c r="I55" i="8"/>
  <c r="W55" i="8"/>
  <c r="D55" i="8"/>
  <c r="M55" i="8"/>
  <c r="Z55" i="8"/>
  <c r="S55" i="8"/>
  <c r="R55" i="8"/>
  <c r="Y55" i="8"/>
  <c r="AB55" i="8"/>
  <c r="K55" i="8"/>
  <c r="L55" i="8"/>
  <c r="AC19" i="8"/>
  <c r="O19" i="8"/>
  <c r="J19" i="8"/>
  <c r="AB19" i="8"/>
  <c r="E19" i="8"/>
  <c r="T19" i="8"/>
  <c r="H19" i="8"/>
  <c r="P19" i="8"/>
  <c r="AD19" i="8"/>
  <c r="F19" i="8"/>
  <c r="AA19" i="8"/>
  <c r="X19" i="8"/>
  <c r="G19" i="8"/>
  <c r="N19" i="8"/>
  <c r="Z19" i="8"/>
  <c r="W19" i="8"/>
  <c r="K19" i="8"/>
  <c r="M19" i="8"/>
  <c r="S19" i="8"/>
  <c r="Y19" i="8"/>
  <c r="I19" i="8"/>
  <c r="C17" i="33"/>
  <c r="L19" i="8"/>
  <c r="R19" i="8"/>
  <c r="Q19" i="8"/>
  <c r="V19" i="8"/>
  <c r="U19" i="8"/>
  <c r="T43" i="5"/>
  <c r="J43" i="5"/>
  <c r="V43" i="5"/>
  <c r="U43" i="5"/>
  <c r="L43" i="5"/>
  <c r="Q43" i="5"/>
  <c r="N43" i="5"/>
  <c r="R43" i="5"/>
  <c r="G43" i="5"/>
  <c r="K43" i="5"/>
  <c r="B42" i="5"/>
  <c r="M43" i="5"/>
  <c r="I43" i="5"/>
  <c r="E43" i="5"/>
  <c r="AR43" i="5"/>
  <c r="O43" i="5"/>
  <c r="F43" i="5"/>
  <c r="P43" i="5"/>
  <c r="S43" i="5"/>
  <c r="H43" i="5"/>
  <c r="D39" i="9"/>
  <c r="H39" i="9"/>
  <c r="G39" i="9"/>
  <c r="F39" i="9"/>
  <c r="E39" i="9"/>
  <c r="P52" i="8"/>
  <c r="X52" i="8"/>
  <c r="AB52" i="8"/>
  <c r="R52" i="8"/>
  <c r="M40" i="8"/>
  <c r="K40" i="8"/>
  <c r="AA40" i="8"/>
  <c r="AR52" i="5"/>
  <c r="O52" i="5"/>
  <c r="J52" i="5"/>
  <c r="I52" i="5"/>
  <c r="E52" i="5"/>
  <c r="L52" i="5"/>
  <c r="H40" i="5"/>
  <c r="N40" i="5"/>
  <c r="G40" i="5"/>
  <c r="P40" i="5"/>
  <c r="U40" i="5"/>
  <c r="O40" i="5"/>
  <c r="V40" i="5"/>
  <c r="B39" i="5"/>
  <c r="F40" i="5"/>
  <c r="S40" i="5"/>
  <c r="M40" i="5"/>
  <c r="E40" i="5"/>
  <c r="K40" i="5"/>
  <c r="L40" i="5"/>
  <c r="T40" i="5"/>
  <c r="E19" i="9"/>
  <c r="C27" i="8"/>
  <c r="Z27" i="8"/>
  <c r="AC27" i="8"/>
  <c r="U27" i="8"/>
  <c r="F27" i="8"/>
  <c r="Q27" i="8"/>
  <c r="D27" i="8"/>
  <c r="K27" i="8"/>
  <c r="N27" i="8"/>
  <c r="J27" i="8"/>
  <c r="W27" i="8"/>
  <c r="M27" i="8"/>
  <c r="O27" i="8"/>
  <c r="T27" i="8"/>
  <c r="S27" i="8"/>
  <c r="L27" i="8"/>
  <c r="AB27" i="8"/>
  <c r="H27" i="8"/>
  <c r="AD27" i="8"/>
  <c r="AA27" i="8"/>
  <c r="P27" i="8"/>
  <c r="F63" i="8"/>
  <c r="V63" i="8"/>
  <c r="L63" i="8"/>
  <c r="M63" i="8"/>
  <c r="R63" i="8"/>
  <c r="W63" i="8"/>
  <c r="AD63" i="8"/>
  <c r="J63" i="8"/>
  <c r="AC63" i="8"/>
  <c r="Z63" i="8"/>
  <c r="G63" i="8"/>
  <c r="D63" i="8"/>
  <c r="N63" i="8"/>
  <c r="O63" i="8"/>
  <c r="U63" i="8"/>
  <c r="K63" i="8"/>
  <c r="T63" i="8"/>
  <c r="P63" i="8"/>
  <c r="I63" i="8"/>
  <c r="X63" i="8"/>
  <c r="AB63" i="8"/>
  <c r="C63" i="8"/>
  <c r="Q63" i="8"/>
  <c r="H63" i="8"/>
  <c r="AA63" i="8"/>
  <c r="E63" i="8"/>
  <c r="Y63" i="8"/>
  <c r="S63" i="8"/>
  <c r="S15" i="8"/>
  <c r="AB15" i="8"/>
  <c r="E15" i="8"/>
  <c r="O15" i="8"/>
  <c r="Y15" i="8"/>
  <c r="R15" i="8"/>
  <c r="V15" i="8"/>
  <c r="L75" i="5"/>
  <c r="H75" i="5"/>
  <c r="O75" i="5"/>
  <c r="K75" i="5"/>
  <c r="R75" i="5"/>
  <c r="AR75" i="5"/>
  <c r="F75" i="5"/>
  <c r="J75" i="5"/>
  <c r="U75" i="5"/>
  <c r="V75" i="5"/>
  <c r="Q75" i="5"/>
  <c r="S75" i="5"/>
  <c r="E75" i="5"/>
  <c r="I75" i="5"/>
  <c r="B74" i="5"/>
  <c r="N75" i="5"/>
  <c r="M75" i="5"/>
  <c r="G75" i="5"/>
  <c r="P75" i="5"/>
  <c r="T75" i="5"/>
  <c r="E38" i="9"/>
  <c r="H38" i="9"/>
  <c r="G38" i="9"/>
  <c r="D38" i="9"/>
  <c r="C38" i="9"/>
  <c r="F38" i="9"/>
  <c r="H62" i="9"/>
  <c r="E62" i="9"/>
  <c r="F62" i="9"/>
  <c r="K27" i="5"/>
  <c r="V27" i="5"/>
  <c r="I27" i="5"/>
  <c r="J27" i="5"/>
  <c r="N27" i="5"/>
  <c r="AR27" i="5"/>
  <c r="S27" i="5"/>
  <c r="L27" i="5"/>
  <c r="F27" i="5"/>
  <c r="Q27" i="5"/>
  <c r="H27" i="5"/>
  <c r="B26" i="5"/>
  <c r="R27" i="5"/>
  <c r="U27" i="5"/>
  <c r="O27" i="5"/>
  <c r="E27" i="5"/>
  <c r="P27" i="5"/>
  <c r="G27" i="5"/>
  <c r="T27" i="5"/>
  <c r="M27" i="5"/>
  <c r="E50" i="9"/>
  <c r="H50" i="9"/>
  <c r="D50" i="9"/>
  <c r="F50" i="9"/>
  <c r="C50" i="9"/>
  <c r="G50" i="9"/>
  <c r="U51" i="8"/>
  <c r="T51" i="8"/>
  <c r="M51" i="8"/>
  <c r="K51" i="8"/>
  <c r="S51" i="8"/>
  <c r="AB51" i="8"/>
  <c r="H51" i="8"/>
  <c r="Q51" i="8"/>
  <c r="Z51" i="8"/>
  <c r="V51" i="8"/>
  <c r="J51" i="8"/>
  <c r="X51" i="8"/>
  <c r="AA51" i="8"/>
  <c r="I51" i="8"/>
  <c r="R51" i="8"/>
  <c r="N51" i="8"/>
  <c r="C51" i="8"/>
  <c r="G51" i="8"/>
  <c r="F51" i="8"/>
  <c r="L51" i="8"/>
  <c r="AD51" i="8"/>
  <c r="D51" i="8"/>
  <c r="E51" i="8"/>
  <c r="W51" i="8"/>
  <c r="Y51" i="8"/>
  <c r="O51" i="8"/>
  <c r="AC51" i="8"/>
  <c r="P51" i="8"/>
  <c r="E26" i="9"/>
  <c r="G26" i="9"/>
  <c r="F26" i="9"/>
  <c r="D26" i="9"/>
  <c r="C26" i="9"/>
  <c r="H26" i="9"/>
  <c r="K63" i="5"/>
  <c r="M63" i="5"/>
  <c r="P63" i="5"/>
  <c r="O63" i="5"/>
  <c r="Q63" i="5"/>
  <c r="AR63" i="5"/>
  <c r="L63" i="5"/>
  <c r="I63" i="5"/>
  <c r="R63" i="5"/>
  <c r="F63" i="5"/>
  <c r="S63" i="5"/>
  <c r="T63" i="5"/>
  <c r="V63" i="5"/>
  <c r="B62" i="5"/>
  <c r="N63" i="5"/>
  <c r="E63" i="5"/>
  <c r="J63" i="5"/>
  <c r="G63" i="5"/>
  <c r="H63" i="5"/>
  <c r="U63" i="5"/>
  <c r="V39" i="5"/>
  <c r="I39" i="5"/>
  <c r="J39" i="5"/>
  <c r="AR39" i="5"/>
  <c r="H39" i="5"/>
  <c r="S39" i="5"/>
  <c r="O39" i="5"/>
  <c r="N39" i="5"/>
  <c r="G39" i="5"/>
  <c r="L39" i="5"/>
  <c r="U39" i="5"/>
  <c r="M39" i="5"/>
  <c r="E39" i="5"/>
  <c r="R39" i="5"/>
  <c r="T39" i="5"/>
  <c r="Q39" i="5"/>
  <c r="F39" i="5"/>
  <c r="B38" i="5"/>
  <c r="K39" i="5"/>
  <c r="P39" i="5"/>
  <c r="L48" i="15"/>
  <c r="L49" i="15"/>
  <c r="D19" i="9"/>
  <c r="F19" i="9"/>
  <c r="G19" i="9"/>
  <c r="H19" i="9"/>
  <c r="G37" i="9"/>
  <c r="F37" i="9"/>
  <c r="D37" i="9"/>
  <c r="H37" i="9"/>
  <c r="E37" i="9"/>
  <c r="C62" i="8"/>
  <c r="N62" i="8"/>
  <c r="M62" i="8"/>
  <c r="E62" i="8"/>
  <c r="AD62" i="8"/>
  <c r="AC62" i="8"/>
  <c r="Z62" i="8"/>
  <c r="Q62" i="8"/>
  <c r="R62" i="8"/>
  <c r="Y62" i="8"/>
  <c r="O62" i="8"/>
  <c r="AB62" i="8"/>
  <c r="K62" i="8"/>
  <c r="D62" i="8"/>
  <c r="S62" i="8"/>
  <c r="W62" i="8"/>
  <c r="X62" i="8"/>
  <c r="L62" i="8"/>
  <c r="I62" i="8"/>
  <c r="J62" i="8"/>
  <c r="H62" i="8"/>
  <c r="F62" i="8"/>
  <c r="AA62" i="8"/>
  <c r="U62" i="8"/>
  <c r="P62" i="8"/>
  <c r="G62" i="8"/>
  <c r="T62" i="8"/>
  <c r="V62" i="8"/>
  <c r="F61" i="9"/>
  <c r="G38" i="5"/>
  <c r="N38" i="5"/>
  <c r="AR38" i="5"/>
  <c r="Q38" i="5"/>
  <c r="S38" i="5"/>
  <c r="B37" i="5"/>
  <c r="V38" i="5"/>
  <c r="J38" i="5"/>
  <c r="T38" i="5"/>
  <c r="F38" i="5"/>
  <c r="U38" i="5"/>
  <c r="O38" i="5"/>
  <c r="M38" i="5"/>
  <c r="H38" i="5"/>
  <c r="P38" i="5"/>
  <c r="R38" i="5"/>
  <c r="K38" i="5"/>
  <c r="L38" i="5"/>
  <c r="I38" i="5"/>
  <c r="E38" i="5"/>
  <c r="D38" i="8"/>
  <c r="R38" i="8"/>
  <c r="AA38" i="8"/>
  <c r="S38" i="8"/>
  <c r="J38" i="8"/>
  <c r="V38" i="8"/>
  <c r="Z38" i="8"/>
  <c r="AC38" i="8"/>
  <c r="N38" i="8"/>
  <c r="Y38" i="8"/>
  <c r="I38" i="8"/>
  <c r="F38" i="8"/>
  <c r="H38" i="8"/>
  <c r="X38" i="8"/>
  <c r="C38" i="8"/>
  <c r="L38" i="8"/>
  <c r="U38" i="8"/>
  <c r="T38" i="8"/>
  <c r="E38" i="8"/>
  <c r="K38" i="8"/>
  <c r="O38" i="8"/>
  <c r="AB38" i="8"/>
  <c r="W38" i="8"/>
  <c r="AD38" i="8"/>
  <c r="Q38" i="8"/>
  <c r="P38" i="8"/>
  <c r="G38" i="8"/>
  <c r="M38" i="8"/>
  <c r="C50" i="8"/>
  <c r="L50" i="8"/>
  <c r="AB50" i="8"/>
  <c r="E50" i="8"/>
  <c r="U50" i="8"/>
  <c r="W50" i="8"/>
  <c r="P50" i="8"/>
  <c r="AD50" i="8"/>
  <c r="D50" i="8"/>
  <c r="R50" i="8"/>
  <c r="H50" i="8"/>
  <c r="AA50" i="8"/>
  <c r="Q50" i="8"/>
  <c r="N50" i="8"/>
  <c r="S50" i="8"/>
  <c r="AC50" i="8"/>
  <c r="Z50" i="8"/>
  <c r="G50" i="8"/>
  <c r="J50" i="8"/>
  <c r="O50" i="8"/>
  <c r="F50" i="8"/>
  <c r="I50" i="8"/>
  <c r="K50" i="8"/>
  <c r="T50" i="8"/>
  <c r="V50" i="8"/>
  <c r="M50" i="8"/>
  <c r="Y50" i="8"/>
  <c r="X50" i="8"/>
  <c r="G26" i="5"/>
  <c r="P26" i="5"/>
  <c r="AR26" i="5"/>
  <c r="U26" i="5"/>
  <c r="O26" i="5"/>
  <c r="S26" i="5"/>
  <c r="B25" i="5"/>
  <c r="E26" i="5"/>
  <c r="N26" i="5"/>
  <c r="J26" i="5"/>
  <c r="F26" i="5"/>
  <c r="M26" i="5"/>
  <c r="R26" i="5"/>
  <c r="I26" i="5"/>
  <c r="H26" i="5"/>
  <c r="T26" i="5"/>
  <c r="K26" i="5"/>
  <c r="Q26" i="5"/>
  <c r="V26" i="5"/>
  <c r="L26" i="5"/>
  <c r="AC26" i="8"/>
  <c r="M26" i="8"/>
  <c r="J26" i="8"/>
  <c r="Q26" i="8"/>
  <c r="C26" i="8"/>
  <c r="L26" i="8"/>
  <c r="I26" i="8"/>
  <c r="U26" i="8"/>
  <c r="K26" i="8"/>
  <c r="W26" i="8"/>
  <c r="P26" i="8"/>
  <c r="H26" i="8"/>
  <c r="D26" i="8"/>
  <c r="AB26" i="8"/>
  <c r="S26" i="8"/>
  <c r="N26" i="8"/>
  <c r="Z26" i="8"/>
  <c r="G26" i="8"/>
  <c r="Y26" i="8"/>
  <c r="V26" i="8"/>
  <c r="AD26" i="8"/>
  <c r="X26" i="8"/>
  <c r="AA26" i="8"/>
  <c r="O26" i="8"/>
  <c r="T26" i="8"/>
  <c r="F26" i="8"/>
  <c r="R26" i="8"/>
  <c r="E26" i="8"/>
  <c r="B14" i="5"/>
  <c r="R15" i="5"/>
  <c r="K15" i="5"/>
  <c r="F15" i="5"/>
  <c r="S15" i="5"/>
  <c r="M15" i="5"/>
  <c r="E15" i="5"/>
  <c r="I15" i="5"/>
  <c r="J15" i="5"/>
  <c r="G15" i="5"/>
  <c r="N15" i="5"/>
  <c r="O15" i="5"/>
  <c r="P15" i="5"/>
  <c r="U15" i="5"/>
  <c r="L15" i="5"/>
  <c r="AR50" i="5"/>
  <c r="O50" i="5"/>
  <c r="I50" i="5"/>
  <c r="F50" i="5"/>
  <c r="R50" i="5"/>
  <c r="G50" i="5"/>
  <c r="N50" i="5"/>
  <c r="L50" i="5"/>
  <c r="K50" i="5"/>
  <c r="U50" i="5"/>
  <c r="E50" i="5"/>
  <c r="V50" i="5"/>
  <c r="T50" i="5"/>
  <c r="P50" i="5"/>
  <c r="M50" i="5"/>
  <c r="S50" i="5"/>
  <c r="Q50" i="5"/>
  <c r="J50" i="5"/>
  <c r="B49" i="5"/>
  <c r="H50" i="5"/>
  <c r="C12" i="34"/>
  <c r="E12" i="34" s="1"/>
  <c r="G25" i="9"/>
  <c r="H25" i="9"/>
  <c r="F25" i="9"/>
  <c r="C25" i="9"/>
  <c r="D25" i="9"/>
  <c r="E25" i="9"/>
  <c r="D49" i="9"/>
  <c r="F49" i="9"/>
  <c r="C49" i="9"/>
  <c r="E49" i="9"/>
  <c r="H49" i="9"/>
  <c r="G49" i="9"/>
  <c r="M62" i="5"/>
  <c r="U62" i="5"/>
  <c r="H62" i="5"/>
  <c r="K62" i="5"/>
  <c r="E62" i="5"/>
  <c r="P62" i="5"/>
  <c r="G62" i="5"/>
  <c r="V62" i="5"/>
  <c r="B61" i="5"/>
  <c r="O62" i="5"/>
  <c r="L62" i="5"/>
  <c r="AR62" i="5"/>
  <c r="T62" i="5"/>
  <c r="F62" i="5"/>
  <c r="J62" i="5"/>
  <c r="R62" i="5"/>
  <c r="S62" i="5"/>
  <c r="N62" i="5"/>
  <c r="Q62" i="5"/>
  <c r="I62" i="5"/>
  <c r="V74" i="5"/>
  <c r="M74" i="5"/>
  <c r="L74" i="5"/>
  <c r="AR74" i="5"/>
  <c r="I74" i="5"/>
  <c r="J74" i="5"/>
  <c r="P74" i="5"/>
  <c r="AR32" i="5"/>
  <c r="F32" i="5"/>
  <c r="R32" i="5"/>
  <c r="L32" i="5"/>
  <c r="P32" i="5"/>
  <c r="M32" i="5"/>
  <c r="U32" i="5"/>
  <c r="H32" i="5"/>
  <c r="S32" i="5"/>
  <c r="V32" i="5"/>
  <c r="E32" i="5"/>
  <c r="T32" i="5"/>
  <c r="B31" i="5"/>
  <c r="G32" i="5"/>
  <c r="I32" i="5"/>
  <c r="Q32" i="5"/>
  <c r="J32" i="5"/>
  <c r="N32" i="5"/>
  <c r="K32" i="5"/>
  <c r="O32" i="5"/>
  <c r="Y20" i="8"/>
  <c r="R20" i="8"/>
  <c r="U20" i="8"/>
  <c r="I20" i="8"/>
  <c r="S20" i="8"/>
  <c r="AD20" i="8"/>
  <c r="N20" i="8"/>
  <c r="F20" i="8"/>
  <c r="M20" i="8"/>
  <c r="D20" i="8"/>
  <c r="Z20" i="8"/>
  <c r="K20" i="8"/>
  <c r="AB20" i="8"/>
  <c r="W20" i="8"/>
  <c r="C18" i="33"/>
  <c r="J18" i="33" s="1"/>
  <c r="H20" i="8"/>
  <c r="L20" i="8"/>
  <c r="C20" i="8"/>
  <c r="O20" i="8"/>
  <c r="P20" i="8"/>
  <c r="E20" i="8"/>
  <c r="X20" i="8"/>
  <c r="G20" i="8"/>
  <c r="AC20" i="8"/>
  <c r="J20" i="8"/>
  <c r="T20" i="8"/>
  <c r="Q20" i="8"/>
  <c r="V20" i="8"/>
  <c r="AA20" i="8"/>
  <c r="H63" i="9"/>
  <c r="G63" i="9"/>
  <c r="E63" i="9"/>
  <c r="F63" i="9"/>
  <c r="D63" i="9"/>
  <c r="C63" i="9"/>
  <c r="L20" i="5"/>
  <c r="M20" i="5"/>
  <c r="H20" i="5"/>
  <c r="N20" i="5"/>
  <c r="Q20" i="5"/>
  <c r="F20" i="5"/>
  <c r="O20" i="5"/>
  <c r="P20" i="5"/>
  <c r="T20" i="5"/>
  <c r="E20" i="5"/>
  <c r="U20" i="5"/>
  <c r="R20" i="5"/>
  <c r="AR20" i="5"/>
  <c r="V20" i="5"/>
  <c r="K20" i="5"/>
  <c r="I20" i="5"/>
  <c r="S20" i="5"/>
  <c r="J20" i="5"/>
  <c r="B19" i="5"/>
  <c r="G20" i="5"/>
  <c r="Y32" i="8"/>
  <c r="T32" i="8"/>
  <c r="AA32" i="8"/>
  <c r="P32" i="8"/>
  <c r="W32" i="8"/>
  <c r="E32" i="8"/>
  <c r="S32" i="8"/>
  <c r="AC32" i="8"/>
  <c r="M32" i="8"/>
  <c r="V32" i="8"/>
  <c r="D32" i="8"/>
  <c r="Z32" i="8"/>
  <c r="O32" i="8"/>
  <c r="AD32" i="8"/>
  <c r="J32" i="8"/>
  <c r="K32" i="8"/>
  <c r="X32" i="8"/>
  <c r="C32" i="8"/>
  <c r="G32" i="8"/>
  <c r="AB32" i="8"/>
  <c r="L32" i="8"/>
  <c r="H32" i="8"/>
  <c r="F32" i="8"/>
  <c r="R32" i="8"/>
  <c r="Q32" i="8"/>
  <c r="N32" i="8"/>
  <c r="U32" i="8"/>
  <c r="I32" i="8"/>
  <c r="M53" i="5"/>
  <c r="R64" i="8"/>
  <c r="L64" i="8"/>
  <c r="T64" i="8"/>
  <c r="J64" i="8"/>
  <c r="N64" i="8"/>
  <c r="H64" i="8"/>
  <c r="P64" i="8"/>
  <c r="S64" i="8"/>
  <c r="D64" i="8"/>
  <c r="U64" i="8"/>
  <c r="AB64" i="8"/>
  <c r="F64" i="8"/>
  <c r="W64" i="8"/>
  <c r="AC64" i="8"/>
  <c r="G64" i="8"/>
  <c r="E64" i="8"/>
  <c r="Z64" i="8"/>
  <c r="Q64" i="8"/>
  <c r="AD64" i="8"/>
  <c r="O64" i="8"/>
  <c r="Y64" i="8"/>
  <c r="C64" i="8"/>
  <c r="K64" i="8"/>
  <c r="I64" i="8"/>
  <c r="V64" i="8"/>
  <c r="X64" i="8"/>
  <c r="M64" i="8"/>
  <c r="AA64" i="8"/>
  <c r="Y53" i="8"/>
  <c r="I53" i="8"/>
  <c r="AB53" i="8"/>
  <c r="N53" i="8"/>
  <c r="AC53" i="8"/>
  <c r="L53" i="8"/>
  <c r="K53" i="8"/>
  <c r="O53" i="8"/>
  <c r="G53" i="8"/>
  <c r="J53" i="8"/>
  <c r="T53" i="8"/>
  <c r="X53" i="8"/>
  <c r="W53" i="8"/>
  <c r="AA53" i="8"/>
  <c r="AD53" i="8"/>
  <c r="E53" i="8"/>
  <c r="R53" i="8"/>
  <c r="S53" i="8"/>
  <c r="H53" i="8"/>
  <c r="Z53" i="8"/>
  <c r="U53" i="8"/>
  <c r="P53" i="8"/>
  <c r="F53" i="8"/>
  <c r="M53" i="8"/>
  <c r="C53" i="8"/>
  <c r="V53" i="8"/>
  <c r="Q53" i="8"/>
  <c r="D53" i="8"/>
  <c r="E52" i="9"/>
  <c r="F52" i="9"/>
  <c r="D52" i="9"/>
  <c r="G52" i="9"/>
  <c r="H52" i="9"/>
  <c r="C52" i="9"/>
  <c r="E41" i="9"/>
  <c r="G41" i="9"/>
  <c r="H41" i="9"/>
  <c r="C41" i="9"/>
  <c r="D41" i="9"/>
  <c r="F41" i="9"/>
  <c r="S64" i="5"/>
  <c r="M64" i="5"/>
  <c r="AR64" i="5"/>
  <c r="B63" i="5"/>
  <c r="O64" i="5"/>
  <c r="V64" i="5"/>
  <c r="H64" i="5"/>
  <c r="F64" i="5"/>
  <c r="P64" i="5"/>
  <c r="R64" i="5"/>
  <c r="T64" i="5"/>
  <c r="Q64" i="5"/>
  <c r="L64" i="5"/>
  <c r="U64" i="5"/>
  <c r="I64" i="5"/>
  <c r="G64" i="5"/>
  <c r="N64" i="5"/>
  <c r="J64" i="5"/>
  <c r="K64" i="5"/>
  <c r="E64" i="5"/>
  <c r="K66" i="8"/>
  <c r="AB66" i="8"/>
  <c r="F66" i="8"/>
  <c r="J66" i="8"/>
  <c r="AC66" i="8"/>
  <c r="I66" i="8"/>
  <c r="G66" i="8"/>
  <c r="W66" i="8"/>
  <c r="N66" i="8"/>
  <c r="L66" i="8"/>
  <c r="M66" i="8"/>
  <c r="O66" i="8"/>
  <c r="D66" i="8"/>
  <c r="E66" i="8"/>
  <c r="U66" i="8"/>
  <c r="Q66" i="8"/>
  <c r="Y66" i="8"/>
  <c r="AA66" i="8"/>
  <c r="H66" i="8"/>
  <c r="Z66" i="8"/>
  <c r="AD66" i="8"/>
  <c r="V66" i="8"/>
  <c r="X66" i="8"/>
  <c r="T66" i="8"/>
  <c r="R66" i="8"/>
  <c r="P66" i="8"/>
  <c r="C66" i="8"/>
  <c r="S66" i="8"/>
  <c r="I47" i="5"/>
  <c r="E47" i="5"/>
  <c r="S47" i="5"/>
  <c r="G47" i="5"/>
  <c r="J47" i="5"/>
  <c r="AR47" i="5"/>
  <c r="U47" i="5"/>
  <c r="N47" i="5"/>
  <c r="O47" i="5"/>
  <c r="Q47" i="5"/>
  <c r="B46" i="5"/>
  <c r="K47" i="5"/>
  <c r="V47" i="5"/>
  <c r="L47" i="5"/>
  <c r="R47" i="5"/>
  <c r="T47" i="5"/>
  <c r="F47" i="5"/>
  <c r="M47" i="5"/>
  <c r="P47" i="5"/>
  <c r="H47" i="5"/>
  <c r="C28" i="8"/>
  <c r="AA28" i="8"/>
  <c r="S28" i="8"/>
  <c r="G28" i="8"/>
  <c r="N28" i="8"/>
  <c r="X28" i="8"/>
  <c r="J28" i="8"/>
  <c r="D28" i="8"/>
  <c r="P28" i="8"/>
  <c r="E28" i="8"/>
  <c r="Z28" i="8"/>
  <c r="M28" i="8"/>
  <c r="W28" i="8"/>
  <c r="R28" i="8"/>
  <c r="U28" i="8"/>
  <c r="O28" i="8"/>
  <c r="L28" i="8"/>
  <c r="V28" i="8"/>
  <c r="I28" i="8"/>
  <c r="AC28" i="8"/>
  <c r="T28" i="8"/>
  <c r="Y28" i="8"/>
  <c r="AD28" i="8"/>
  <c r="AB28" i="8"/>
  <c r="K28" i="8"/>
  <c r="Q28" i="8"/>
  <c r="F28" i="8"/>
  <c r="H28" i="8"/>
  <c r="F16" i="8"/>
  <c r="Z16" i="8"/>
  <c r="S66" i="5"/>
  <c r="T66" i="5"/>
  <c r="L66" i="5"/>
  <c r="E66" i="5"/>
  <c r="P66" i="5"/>
  <c r="AR66" i="5"/>
  <c r="H65" i="9"/>
  <c r="G65" i="9"/>
  <c r="E65" i="9"/>
  <c r="D65" i="9"/>
  <c r="C65" i="9"/>
  <c r="F65" i="9"/>
  <c r="C13" i="34"/>
  <c r="D13" i="34" s="1"/>
  <c r="AR28" i="5"/>
  <c r="G28" i="5"/>
  <c r="T28" i="5"/>
  <c r="P28" i="5"/>
  <c r="J28" i="5"/>
  <c r="N28" i="5"/>
  <c r="R28" i="5"/>
  <c r="B27" i="5"/>
  <c r="H28" i="5"/>
  <c r="M28" i="5"/>
  <c r="L28" i="5"/>
  <c r="Q28" i="5"/>
  <c r="U28" i="5"/>
  <c r="E28" i="5"/>
  <c r="F28" i="5"/>
  <c r="S28" i="5"/>
  <c r="K28" i="5"/>
  <c r="I28" i="5"/>
  <c r="O28" i="5"/>
  <c r="V28" i="5"/>
  <c r="L76" i="5"/>
  <c r="H76" i="5"/>
  <c r="T76" i="5"/>
  <c r="AR76" i="5"/>
  <c r="O76" i="5"/>
  <c r="M76" i="5"/>
  <c r="B75" i="5"/>
  <c r="F76" i="5"/>
  <c r="I76" i="5"/>
  <c r="G76" i="5"/>
  <c r="K76" i="5"/>
  <c r="P76" i="5"/>
  <c r="S76" i="5"/>
  <c r="J76" i="5"/>
  <c r="N76" i="5"/>
  <c r="V76" i="5"/>
  <c r="E76" i="5"/>
  <c r="Q76" i="5"/>
  <c r="U76" i="5"/>
  <c r="R76" i="5"/>
  <c r="K16" i="5"/>
  <c r="O16" i="5"/>
  <c r="G16" i="5"/>
  <c r="P16" i="5"/>
  <c r="R16" i="5"/>
  <c r="J16" i="5"/>
  <c r="I16" i="5"/>
  <c r="F16" i="5"/>
  <c r="N16" i="5"/>
  <c r="U16" i="5"/>
  <c r="S16" i="5"/>
  <c r="L16" i="5"/>
  <c r="M16" i="5"/>
  <c r="B15" i="5"/>
  <c r="E16" i="5"/>
  <c r="V47" i="8"/>
  <c r="Z47" i="8"/>
  <c r="Q47" i="8"/>
  <c r="K47" i="8"/>
  <c r="C47" i="8"/>
  <c r="N47" i="8"/>
  <c r="F47" i="8"/>
  <c r="I47" i="8"/>
  <c r="D47" i="8"/>
  <c r="G47" i="8"/>
  <c r="Y47" i="8"/>
  <c r="AD47" i="8"/>
  <c r="U47" i="8"/>
  <c r="AA47" i="8"/>
  <c r="AB47" i="8"/>
  <c r="T47" i="8"/>
  <c r="M47" i="8"/>
  <c r="L47" i="8"/>
  <c r="P47" i="8"/>
  <c r="X47" i="8"/>
  <c r="E47" i="8"/>
  <c r="AC47" i="8"/>
  <c r="S47" i="8"/>
  <c r="W47" i="8"/>
  <c r="R47" i="8"/>
  <c r="J47" i="8"/>
  <c r="O47" i="8"/>
  <c r="H47" i="8"/>
  <c r="I49" i="13"/>
  <c r="J98" i="29"/>
  <c r="CB3" i="50"/>
  <c r="E31" i="23"/>
  <c r="H25" i="26"/>
  <c r="H29" i="23"/>
  <c r="J3" i="50"/>
  <c r="E14" i="19"/>
  <c r="B3" i="41"/>
  <c r="E30" i="23"/>
  <c r="W17" i="45"/>
  <c r="AR3" i="50" s="1"/>
  <c r="D14" i="34"/>
  <c r="E14" i="34"/>
  <c r="N19" i="33"/>
  <c r="Q19" i="33"/>
  <c r="G19" i="33"/>
  <c r="O19" i="33"/>
  <c r="J19" i="33"/>
  <c r="P19" i="33"/>
  <c r="F19" i="33"/>
  <c r="L19" i="33"/>
  <c r="E19" i="33"/>
  <c r="M19" i="33"/>
  <c r="H19" i="33"/>
  <c r="D19" i="33"/>
  <c r="K19" i="33"/>
  <c r="I19" i="33"/>
  <c r="J41" i="29"/>
  <c r="P17" i="12"/>
  <c r="BQ3" i="50" s="1"/>
  <c r="N5" i="8"/>
  <c r="Q5" i="4"/>
  <c r="K5" i="49"/>
  <c r="E36" i="19"/>
  <c r="L50" i="15"/>
  <c r="J42" i="29"/>
  <c r="E13" i="34"/>
  <c r="I50" i="13"/>
  <c r="J100" i="29" s="1"/>
  <c r="J99" i="29"/>
  <c r="J57" i="29"/>
  <c r="I13" i="13"/>
  <c r="J58" i="29" s="1"/>
  <c r="H23" i="26"/>
  <c r="Q3" i="50"/>
  <c r="L51" i="15"/>
  <c r="J43" i="29"/>
  <c r="I51" i="13"/>
  <c r="I52" i="13" s="1"/>
  <c r="BG3" i="50"/>
  <c r="N17" i="12"/>
  <c r="BO3" i="50" s="1"/>
  <c r="F31" i="23"/>
  <c r="I3" i="41"/>
  <c r="F30" i="23"/>
  <c r="H30" i="23" s="1"/>
  <c r="E15" i="19"/>
  <c r="D17" i="45"/>
  <c r="AC3" i="50" s="1"/>
  <c r="AJ17" i="45"/>
  <c r="BB3" i="50" s="1"/>
  <c r="M17" i="12"/>
  <c r="BN3" i="50" s="1"/>
  <c r="L52" i="15"/>
  <c r="J44" i="29"/>
  <c r="J101" i="29"/>
  <c r="J45" i="29"/>
  <c r="L53" i="15"/>
  <c r="J46" i="29"/>
  <c r="L54" i="15"/>
  <c r="C26" i="22"/>
  <c r="D17" i="12"/>
  <c r="N3" i="50"/>
  <c r="F3" i="41"/>
  <c r="BF3" i="50"/>
  <c r="F22" i="19"/>
  <c r="D26" i="22"/>
  <c r="U3" i="50"/>
  <c r="M3" i="41"/>
  <c r="H21" i="28"/>
  <c r="H19" i="28"/>
  <c r="D466" i="36"/>
  <c r="D467" i="36"/>
  <c r="D468" i="36"/>
  <c r="D469" i="36"/>
  <c r="D470" i="36"/>
  <c r="D471" i="36"/>
  <c r="D472" i="36"/>
  <c r="D473" i="36"/>
  <c r="D474" i="36"/>
  <c r="D475" i="36"/>
  <c r="D476" i="36"/>
  <c r="D477" i="36"/>
  <c r="D478" i="36"/>
  <c r="D479" i="36"/>
  <c r="D480" i="36"/>
  <c r="D481" i="36"/>
  <c r="D482" i="36"/>
  <c r="D483" i="36"/>
  <c r="D484" i="36"/>
  <c r="D485" i="36"/>
  <c r="D486" i="36"/>
  <c r="D487" i="36"/>
  <c r="D488" i="36"/>
  <c r="D489" i="36"/>
  <c r="H20" i="28"/>
  <c r="C18" i="17" l="1"/>
  <c r="AB5" i="24" s="1"/>
  <c r="C14" i="17"/>
  <c r="G5" i="10"/>
  <c r="J4" i="13"/>
  <c r="H5" i="7"/>
  <c r="Q4" i="5"/>
  <c r="N4" i="8"/>
  <c r="L4" i="15"/>
  <c r="L4" i="30"/>
  <c r="Q4" i="33" s="1"/>
  <c r="L4" i="34" s="1"/>
  <c r="I4" i="35" s="1"/>
  <c r="Q4" i="4"/>
  <c r="L5" i="30"/>
  <c r="D10" i="30" s="1"/>
  <c r="L5" i="15"/>
  <c r="H4" i="7"/>
  <c r="AE4" i="42"/>
  <c r="K5" i="3"/>
  <c r="B17" i="45"/>
  <c r="M3" i="60"/>
  <c r="J3" i="13"/>
  <c r="G4" i="10"/>
  <c r="B12" i="10" s="1"/>
  <c r="W6" i="45"/>
  <c r="B17" i="12"/>
  <c r="X3" i="60"/>
  <c r="C17" i="17"/>
  <c r="J4" i="20" s="1"/>
  <c r="K4" i="3"/>
  <c r="B3" i="50"/>
  <c r="G5" i="6"/>
  <c r="L3" i="60"/>
  <c r="G4" i="6"/>
  <c r="Q5" i="5"/>
  <c r="C3" i="50"/>
  <c r="B25" i="11"/>
  <c r="I46" i="53" s="1"/>
  <c r="I47" i="53" s="1"/>
  <c r="L5" i="60"/>
  <c r="L3" i="30"/>
  <c r="Q3" i="33" s="1"/>
  <c r="L3" i="34" s="1"/>
  <c r="I3" i="35" s="1"/>
  <c r="J5" i="14"/>
  <c r="C11" i="24"/>
  <c r="P11" i="24" s="1"/>
  <c r="G17" i="12"/>
  <c r="E10" i="23" s="1"/>
  <c r="A31" i="36"/>
  <c r="A31" i="44" s="1"/>
  <c r="A33" i="44" s="1"/>
  <c r="F21" i="2"/>
  <c r="F17" i="12" s="1"/>
  <c r="O17" i="12" s="1"/>
  <c r="BP3" i="50" s="1"/>
  <c r="K4" i="49"/>
  <c r="X5" i="11"/>
  <c r="X6" i="11"/>
  <c r="H5" i="9"/>
  <c r="J3" i="20"/>
  <c r="H4" i="9"/>
  <c r="J6" i="14"/>
  <c r="AE5" i="42"/>
  <c r="C13" i="42"/>
  <c r="AK13" i="42"/>
  <c r="AF13" i="42"/>
  <c r="K13" i="42"/>
  <c r="AA13" i="42"/>
  <c r="L13" i="42"/>
  <c r="AD13" i="42"/>
  <c r="G13" i="42"/>
  <c r="H13" i="42"/>
  <c r="J13" i="42" s="1"/>
  <c r="E13" i="42"/>
  <c r="AB13" i="42"/>
  <c r="M13" i="42"/>
  <c r="V13" i="42"/>
  <c r="T13" i="42"/>
  <c r="AG13" i="42"/>
  <c r="X13" i="42"/>
  <c r="AH13" i="42"/>
  <c r="Y13" i="42"/>
  <c r="S13" i="42"/>
  <c r="I13" i="42"/>
  <c r="P16" i="42"/>
  <c r="Q15" i="42"/>
  <c r="J13" i="34"/>
  <c r="O66" i="5"/>
  <c r="V66" i="5"/>
  <c r="B52" i="5"/>
  <c r="J61" i="8"/>
  <c r="CL27" i="4"/>
  <c r="BY27" i="4"/>
  <c r="AV71" i="4"/>
  <c r="P71" i="4"/>
  <c r="BJ71" i="4"/>
  <c r="C67" i="5"/>
  <c r="AA71" i="4"/>
  <c r="AK71" i="4"/>
  <c r="AY71" i="4"/>
  <c r="BN71" i="4"/>
  <c r="AS71" i="4"/>
  <c r="K71" i="4"/>
  <c r="BG71" i="4"/>
  <c r="AU71" i="4"/>
  <c r="J71" i="4"/>
  <c r="M71" i="4"/>
  <c r="W71" i="4"/>
  <c r="H71" i="4"/>
  <c r="AT71" i="4"/>
  <c r="AR71" i="4"/>
  <c r="AM71" i="4"/>
  <c r="D71" i="4"/>
  <c r="Q71" i="4"/>
  <c r="AH71" i="4"/>
  <c r="BA71" i="4"/>
  <c r="AF71" i="4"/>
  <c r="BM71" i="4"/>
  <c r="BK71" i="4"/>
  <c r="AI71" i="4"/>
  <c r="AN71" i="4"/>
  <c r="B67" i="8"/>
  <c r="CR71" i="4"/>
  <c r="X71" i="4"/>
  <c r="BH71" i="4"/>
  <c r="C71" i="4"/>
  <c r="CP71" i="4"/>
  <c r="I71" i="4"/>
  <c r="S71" i="4"/>
  <c r="AD71" i="4"/>
  <c r="F23" i="6"/>
  <c r="E23" i="6"/>
  <c r="N66" i="5"/>
  <c r="Q66" i="5"/>
  <c r="F53" i="5"/>
  <c r="M61" i="8"/>
  <c r="AU66" i="5"/>
  <c r="CT27" i="4"/>
  <c r="N83" i="42"/>
  <c r="C63" i="42"/>
  <c r="M71" i="42"/>
  <c r="T37" i="4"/>
  <c r="U37" i="4"/>
  <c r="AU37" i="4"/>
  <c r="W37" i="4"/>
  <c r="D37" i="4"/>
  <c r="X37" i="4"/>
  <c r="Z37" i="4"/>
  <c r="AM37" i="4"/>
  <c r="Q37" i="4"/>
  <c r="AG37" i="4"/>
  <c r="AP37" i="4"/>
  <c r="G37" i="4"/>
  <c r="AR37" i="4"/>
  <c r="AS37" i="4"/>
  <c r="AW37" i="4"/>
  <c r="I37" i="4"/>
  <c r="V37" i="4"/>
  <c r="B33" i="8"/>
  <c r="AJ37" i="4"/>
  <c r="S37" i="4"/>
  <c r="AD37" i="4"/>
  <c r="B32" i="9"/>
  <c r="AF37" i="4"/>
  <c r="AX37" i="4"/>
  <c r="AY37" i="4"/>
  <c r="Y37" i="4"/>
  <c r="C37" i="4"/>
  <c r="AC37" i="4"/>
  <c r="N37" i="4"/>
  <c r="AT37" i="4"/>
  <c r="AQ37" i="4"/>
  <c r="BK37" i="4"/>
  <c r="AA37" i="4"/>
  <c r="AE37" i="4"/>
  <c r="C33" i="5"/>
  <c r="E37" i="4"/>
  <c r="CR37" i="4"/>
  <c r="F37" i="4"/>
  <c r="M37" i="4"/>
  <c r="H37" i="4"/>
  <c r="R37" i="4"/>
  <c r="P37" i="4"/>
  <c r="AV37" i="4"/>
  <c r="B32" i="6"/>
  <c r="AI37" i="4"/>
  <c r="AN37" i="4"/>
  <c r="U27" i="4"/>
  <c r="Q27" i="4"/>
  <c r="AH27" i="4"/>
  <c r="AK27" i="4"/>
  <c r="AB27" i="4"/>
  <c r="F27" i="4"/>
  <c r="R27" i="4"/>
  <c r="AI27" i="4"/>
  <c r="Y27" i="4"/>
  <c r="P27" i="4"/>
  <c r="W27" i="4"/>
  <c r="C23" i="5"/>
  <c r="AO27" i="4"/>
  <c r="H27" i="4"/>
  <c r="BG27" i="4"/>
  <c r="T27" i="4"/>
  <c r="X27" i="4"/>
  <c r="AN27" i="4"/>
  <c r="AR27" i="4"/>
  <c r="AS27" i="4"/>
  <c r="CR27" i="4"/>
  <c r="E27" i="4"/>
  <c r="AT27" i="4"/>
  <c r="B23" i="8"/>
  <c r="K27" i="4"/>
  <c r="G27" i="4"/>
  <c r="CQ27" i="4"/>
  <c r="AD27" i="4"/>
  <c r="AQ27" i="4"/>
  <c r="V27" i="4"/>
  <c r="AM27" i="4"/>
  <c r="CP27" i="4"/>
  <c r="AX27" i="4"/>
  <c r="AJ27" i="4"/>
  <c r="AF27" i="4"/>
  <c r="AY27" i="4"/>
  <c r="AA27" i="4"/>
  <c r="AC27" i="4"/>
  <c r="B22" i="9"/>
  <c r="AG27" i="4"/>
  <c r="N27" i="4"/>
  <c r="J27" i="4"/>
  <c r="M27" i="4"/>
  <c r="AP27" i="4"/>
  <c r="AL27" i="4"/>
  <c r="AW27" i="4"/>
  <c r="AE27" i="4"/>
  <c r="S27" i="4"/>
  <c r="D27" i="4"/>
  <c r="U66" i="5"/>
  <c r="B65" i="5"/>
  <c r="G53" i="5"/>
  <c r="U61" i="8"/>
  <c r="H29" i="42"/>
  <c r="CV27" i="4"/>
  <c r="CO27" i="4"/>
  <c r="BH27" i="4"/>
  <c r="C71" i="42"/>
  <c r="D63" i="42"/>
  <c r="AJ50" i="42"/>
  <c r="E63" i="42"/>
  <c r="M66" i="5"/>
  <c r="J66" i="5"/>
  <c r="L53" i="5"/>
  <c r="Q53" i="5"/>
  <c r="F61" i="8"/>
  <c r="L61" i="8"/>
  <c r="BS27" i="4"/>
  <c r="BT27" i="4"/>
  <c r="BO27" i="4"/>
  <c r="T73" i="42"/>
  <c r="G73" i="42"/>
  <c r="F62" i="6"/>
  <c r="C62" i="6" s="1"/>
  <c r="E62" i="6"/>
  <c r="AA46" i="4"/>
  <c r="BJ46" i="4"/>
  <c r="Z46" i="4"/>
  <c r="CR46" i="4"/>
  <c r="CQ46" i="4"/>
  <c r="CP46" i="4"/>
  <c r="R46" i="4"/>
  <c r="AM46" i="4"/>
  <c r="C42" i="5"/>
  <c r="B42" i="8"/>
  <c r="B41" i="6"/>
  <c r="B31" i="8"/>
  <c r="AK35" i="4"/>
  <c r="AO35" i="4"/>
  <c r="M35" i="4"/>
  <c r="AG35" i="4"/>
  <c r="T35" i="4"/>
  <c r="AD35" i="4"/>
  <c r="AX35" i="4"/>
  <c r="G35" i="4"/>
  <c r="N35" i="4"/>
  <c r="K35" i="4"/>
  <c r="F35" i="4"/>
  <c r="AY35" i="4"/>
  <c r="AB35" i="4"/>
  <c r="AT35" i="4"/>
  <c r="AS35" i="4"/>
  <c r="Q35" i="4"/>
  <c r="R35" i="4"/>
  <c r="AH35" i="4"/>
  <c r="V35" i="4"/>
  <c r="CR35" i="4"/>
  <c r="D35" i="4"/>
  <c r="Y35" i="4"/>
  <c r="AV35" i="4"/>
  <c r="CP35" i="4"/>
  <c r="AI35" i="4"/>
  <c r="B30" i="9"/>
  <c r="AW35" i="4"/>
  <c r="O53" i="5"/>
  <c r="BR27" i="4"/>
  <c r="CF27" i="4"/>
  <c r="CA27" i="4"/>
  <c r="AC61" i="42"/>
  <c r="X61" i="42"/>
  <c r="U61" i="42"/>
  <c r="R61" i="42"/>
  <c r="N61" i="42"/>
  <c r="AM61" i="42"/>
  <c r="AD61" i="42"/>
  <c r="AB61" i="42"/>
  <c r="Y61" i="42"/>
  <c r="O61" i="42"/>
  <c r="P61" i="42"/>
  <c r="AJ61" i="42"/>
  <c r="AF61" i="42"/>
  <c r="F61" i="42"/>
  <c r="D61" i="42"/>
  <c r="J61" i="42"/>
  <c r="V61" i="42"/>
  <c r="Q61" i="42"/>
  <c r="AL61" i="42"/>
  <c r="I61" i="42"/>
  <c r="H61" i="42"/>
  <c r="AE61" i="42"/>
  <c r="AK61" i="42"/>
  <c r="K61" i="42"/>
  <c r="AG61" i="42"/>
  <c r="L61" i="42"/>
  <c r="M61" i="42"/>
  <c r="S61" i="42"/>
  <c r="S71" i="42"/>
  <c r="N71" i="42"/>
  <c r="AK71" i="42"/>
  <c r="T71" i="42"/>
  <c r="U71" i="42"/>
  <c r="AJ71" i="42"/>
  <c r="O71" i="42"/>
  <c r="R71" i="42"/>
  <c r="F71" i="42"/>
  <c r="AH71" i="42"/>
  <c r="J71" i="42"/>
  <c r="Y71" i="42"/>
  <c r="AC71" i="42"/>
  <c r="Q71" i="42"/>
  <c r="AB71" i="42"/>
  <c r="D71" i="42"/>
  <c r="K71" i="42"/>
  <c r="G71" i="42"/>
  <c r="W71" i="42"/>
  <c r="AE71" i="42"/>
  <c r="AM71" i="42"/>
  <c r="AG71" i="42"/>
  <c r="E71" i="42"/>
  <c r="Z71" i="42"/>
  <c r="H71" i="42"/>
  <c r="P71" i="42"/>
  <c r="I71" i="42"/>
  <c r="AL71" i="42"/>
  <c r="K83" i="42"/>
  <c r="AG83" i="42"/>
  <c r="W83" i="42"/>
  <c r="R83" i="42"/>
  <c r="P83" i="42"/>
  <c r="AC83" i="42"/>
  <c r="Q83" i="42"/>
  <c r="AM83" i="42"/>
  <c r="O83" i="42"/>
  <c r="U83" i="42"/>
  <c r="I83" i="42"/>
  <c r="G83" i="42"/>
  <c r="AF83" i="42"/>
  <c r="S83" i="42"/>
  <c r="F83" i="42"/>
  <c r="AK83" i="42"/>
  <c r="C83" i="42"/>
  <c r="Z83" i="42"/>
  <c r="AB83" i="42"/>
  <c r="X83" i="42"/>
  <c r="E83" i="42"/>
  <c r="M83" i="42"/>
  <c r="T83" i="42"/>
  <c r="Y83" i="42"/>
  <c r="AA83" i="42"/>
  <c r="V83" i="42"/>
  <c r="D83" i="42"/>
  <c r="AJ83" i="42"/>
  <c r="H83" i="42"/>
  <c r="J83" i="42"/>
  <c r="AL83" i="42"/>
  <c r="F85" i="4"/>
  <c r="AQ85" i="4"/>
  <c r="AV85" i="4"/>
  <c r="AP85" i="4"/>
  <c r="W85" i="4"/>
  <c r="AU85" i="4"/>
  <c r="AF85" i="4"/>
  <c r="C85" i="4"/>
  <c r="AJ85" i="4"/>
  <c r="AS85" i="4"/>
  <c r="E85" i="4"/>
  <c r="I85" i="4"/>
  <c r="Z85" i="4"/>
  <c r="AD85" i="4"/>
  <c r="V85" i="4"/>
  <c r="AO85" i="4"/>
  <c r="AT85" i="4"/>
  <c r="AR85" i="4"/>
  <c r="P85" i="4"/>
  <c r="N85" i="4"/>
  <c r="BE85" i="4"/>
  <c r="J85" i="4"/>
  <c r="G85" i="4"/>
  <c r="AI85" i="4"/>
  <c r="CR85" i="4"/>
  <c r="AY85" i="4"/>
  <c r="U85" i="4"/>
  <c r="CQ85" i="4"/>
  <c r="AK85" i="4"/>
  <c r="AE85" i="4"/>
  <c r="AB85" i="4"/>
  <c r="CP85" i="4"/>
  <c r="AX85" i="4"/>
  <c r="X85" i="4"/>
  <c r="AH85" i="4"/>
  <c r="S85" i="4"/>
  <c r="AN85" i="4"/>
  <c r="Q85" i="4"/>
  <c r="AM85" i="4"/>
  <c r="T85" i="4"/>
  <c r="R85" i="4"/>
  <c r="AL85" i="4"/>
  <c r="Y85" i="4"/>
  <c r="H85" i="4"/>
  <c r="J53" i="5"/>
  <c r="I61" i="8"/>
  <c r="AU53" i="5"/>
  <c r="H53" i="5"/>
  <c r="N53" i="5"/>
  <c r="O61" i="8"/>
  <c r="X61" i="8"/>
  <c r="BB27" i="4"/>
  <c r="BU27" i="4"/>
  <c r="CU27" i="4"/>
  <c r="BP27" i="4"/>
  <c r="AG73" i="42"/>
  <c r="AK39" i="42"/>
  <c r="AE39" i="42"/>
  <c r="V39" i="42"/>
  <c r="AC39" i="42"/>
  <c r="C39" i="42"/>
  <c r="Q39" i="42"/>
  <c r="AJ39" i="42"/>
  <c r="I39" i="42"/>
  <c r="M39" i="42"/>
  <c r="D39" i="42"/>
  <c r="Y39" i="42"/>
  <c r="AG39" i="42"/>
  <c r="H39" i="42"/>
  <c r="G39" i="42"/>
  <c r="F39" i="42"/>
  <c r="E39" i="42"/>
  <c r="K39" i="42"/>
  <c r="Z39" i="42"/>
  <c r="AB39" i="42"/>
  <c r="P39" i="42"/>
  <c r="AD39" i="42"/>
  <c r="X39" i="42"/>
  <c r="N39" i="42"/>
  <c r="T39" i="42"/>
  <c r="AF39" i="42"/>
  <c r="O39" i="42"/>
  <c r="J39" i="42"/>
  <c r="AH39" i="42"/>
  <c r="W39" i="42"/>
  <c r="U39" i="42"/>
  <c r="AA39" i="42"/>
  <c r="N50" i="42"/>
  <c r="T50" i="42"/>
  <c r="R50" i="42"/>
  <c r="Q50" i="42"/>
  <c r="AD50" i="42"/>
  <c r="W50" i="42"/>
  <c r="U50" i="42"/>
  <c r="K50" i="42"/>
  <c r="X50" i="42"/>
  <c r="AA50" i="42"/>
  <c r="H50" i="42"/>
  <c r="Y50" i="42"/>
  <c r="L50" i="42"/>
  <c r="D50" i="42"/>
  <c r="G50" i="42"/>
  <c r="P50" i="42"/>
  <c r="AG50" i="42"/>
  <c r="AB50" i="42"/>
  <c r="S50" i="42"/>
  <c r="AL50" i="42"/>
  <c r="AF50" i="42"/>
  <c r="AM50" i="42"/>
  <c r="AH50" i="42"/>
  <c r="J50" i="42"/>
  <c r="AC50" i="42"/>
  <c r="M50" i="42"/>
  <c r="AK50" i="42"/>
  <c r="F50" i="42"/>
  <c r="B50" i="6"/>
  <c r="G55" i="4"/>
  <c r="Y55" i="4"/>
  <c r="CR55" i="4"/>
  <c r="J55" i="4"/>
  <c r="CP55" i="4"/>
  <c r="CQ44" i="4"/>
  <c r="AA44" i="4"/>
  <c r="CR44" i="4"/>
  <c r="CP44" i="4"/>
  <c r="U44" i="4"/>
  <c r="AK44" i="4"/>
  <c r="AX44" i="4"/>
  <c r="N61" i="8"/>
  <c r="P61" i="8"/>
  <c r="K61" i="8"/>
  <c r="V61" i="8"/>
  <c r="Q61" i="8"/>
  <c r="BA27" i="4"/>
  <c r="BW27" i="4"/>
  <c r="BV27" i="4"/>
  <c r="CB27" i="4"/>
  <c r="Z61" i="42"/>
  <c r="AD29" i="42"/>
  <c r="Y29" i="42"/>
  <c r="Q29" i="42"/>
  <c r="T29" i="42"/>
  <c r="AF63" i="42"/>
  <c r="V63" i="42"/>
  <c r="T63" i="42"/>
  <c r="AL63" i="42"/>
  <c r="Z63" i="42"/>
  <c r="U63" i="42"/>
  <c r="G63" i="42"/>
  <c r="X63" i="42"/>
  <c r="AD63" i="42"/>
  <c r="W63" i="42"/>
  <c r="AC63" i="42"/>
  <c r="I63" i="42"/>
  <c r="Q63" i="42"/>
  <c r="AB63" i="42"/>
  <c r="AE63" i="42"/>
  <c r="AJ63" i="42"/>
  <c r="AM63" i="42"/>
  <c r="R63" i="42"/>
  <c r="K63" i="42"/>
  <c r="N63" i="42"/>
  <c r="H63" i="42"/>
  <c r="AG63" i="42"/>
  <c r="Y63" i="42"/>
  <c r="F63" i="42"/>
  <c r="M63" i="42"/>
  <c r="S63" i="42"/>
  <c r="AK63" i="42"/>
  <c r="L63" i="42"/>
  <c r="O63" i="42"/>
  <c r="AA63" i="42"/>
  <c r="P63" i="42"/>
  <c r="AM73" i="42"/>
  <c r="H73" i="42"/>
  <c r="U73" i="42"/>
  <c r="F73" i="42"/>
  <c r="W73" i="42"/>
  <c r="K73" i="42"/>
  <c r="X73" i="42"/>
  <c r="AK73" i="42"/>
  <c r="D73" i="42"/>
  <c r="AE73" i="42"/>
  <c r="AJ73" i="42"/>
  <c r="S73" i="42"/>
  <c r="O73" i="42"/>
  <c r="AC73" i="42"/>
  <c r="Q73" i="42"/>
  <c r="Z73" i="42"/>
  <c r="P73" i="42"/>
  <c r="AH73" i="42"/>
  <c r="AB73" i="42"/>
  <c r="E73" i="42"/>
  <c r="L73" i="42"/>
  <c r="N73" i="42"/>
  <c r="C73" i="42"/>
  <c r="J73" i="42"/>
  <c r="V73" i="42"/>
  <c r="Y73" i="42"/>
  <c r="AF73" i="42"/>
  <c r="AL73" i="42"/>
  <c r="R73" i="42"/>
  <c r="M73" i="42"/>
  <c r="AL83" i="4"/>
  <c r="BB83" i="4"/>
  <c r="AD83" i="4"/>
  <c r="AE83" i="4"/>
  <c r="AQ83" i="4"/>
  <c r="V83" i="4"/>
  <c r="BA83" i="4"/>
  <c r="G83" i="4"/>
  <c r="AJ83" i="4"/>
  <c r="AS83" i="4"/>
  <c r="BC83" i="4"/>
  <c r="D83" i="4"/>
  <c r="CR83" i="4"/>
  <c r="AU83" i="4"/>
  <c r="AB83" i="4"/>
  <c r="AR83" i="4"/>
  <c r="AP83" i="4"/>
  <c r="CQ83" i="4"/>
  <c r="AG83" i="4"/>
  <c r="BN83" i="4"/>
  <c r="BM83" i="4"/>
  <c r="F83" i="4"/>
  <c r="AH83" i="4"/>
  <c r="AV83" i="4"/>
  <c r="CP83" i="4"/>
  <c r="AA83" i="4"/>
  <c r="Y83" i="4"/>
  <c r="AN83" i="4"/>
  <c r="S83" i="4"/>
  <c r="W83" i="4"/>
  <c r="AO83" i="4"/>
  <c r="AM83" i="4"/>
  <c r="C79" i="5"/>
  <c r="BK83" i="4"/>
  <c r="AY83" i="4"/>
  <c r="C83" i="4"/>
  <c r="AA61" i="8"/>
  <c r="F66" i="5"/>
  <c r="AR53" i="5"/>
  <c r="S53" i="5"/>
  <c r="AB61" i="8"/>
  <c r="AC61" i="8"/>
  <c r="T61" i="8"/>
  <c r="E61" i="8"/>
  <c r="AU74" i="5"/>
  <c r="BN27" i="4"/>
  <c r="BC27" i="4"/>
  <c r="BE27" i="4"/>
  <c r="CX27" i="4"/>
  <c r="CK27" i="4"/>
  <c r="BQ27" i="4"/>
  <c r="AF71" i="42"/>
  <c r="AD73" i="42"/>
  <c r="X71" i="42"/>
  <c r="O50" i="42"/>
  <c r="D41" i="42"/>
  <c r="X41" i="42"/>
  <c r="R41" i="42"/>
  <c r="Z52" i="42"/>
  <c r="R52" i="42"/>
  <c r="N52" i="42"/>
  <c r="AB52" i="42"/>
  <c r="J52" i="42"/>
  <c r="H52" i="42"/>
  <c r="T52" i="42"/>
  <c r="K52" i="42"/>
  <c r="L52" i="42"/>
  <c r="G52" i="42"/>
  <c r="D52" i="42"/>
  <c r="AG52" i="42"/>
  <c r="I52" i="42"/>
  <c r="AK52" i="42"/>
  <c r="S52" i="42"/>
  <c r="AA52" i="42"/>
  <c r="AL52" i="42"/>
  <c r="AJ52" i="42"/>
  <c r="E52" i="42"/>
  <c r="F52" i="42"/>
  <c r="O52" i="42"/>
  <c r="U52" i="42"/>
  <c r="V52" i="42"/>
  <c r="Y52" i="42"/>
  <c r="AM52" i="42"/>
  <c r="M52" i="42"/>
  <c r="AH52" i="42"/>
  <c r="AC52" i="42"/>
  <c r="P52" i="42"/>
  <c r="AE52" i="42"/>
  <c r="B59" i="6"/>
  <c r="AW64" i="4"/>
  <c r="AL64" i="4"/>
  <c r="AT64" i="4"/>
  <c r="X64" i="4"/>
  <c r="AN64" i="4"/>
  <c r="H64" i="4"/>
  <c r="AC64" i="4"/>
  <c r="AH64" i="4"/>
  <c r="AS64" i="4"/>
  <c r="AP64" i="4"/>
  <c r="Y64" i="4"/>
  <c r="AR64" i="4"/>
  <c r="G64" i="4"/>
  <c r="K64" i="4"/>
  <c r="R64" i="4"/>
  <c r="V64" i="4"/>
  <c r="AE64" i="4"/>
  <c r="D64" i="4"/>
  <c r="AV64" i="4"/>
  <c r="J64" i="4"/>
  <c r="U64" i="4"/>
  <c r="I64" i="4"/>
  <c r="B60" i="8"/>
  <c r="C64" i="4"/>
  <c r="P64" i="4"/>
  <c r="F64" i="4"/>
  <c r="AO64" i="4"/>
  <c r="C60" i="5"/>
  <c r="AD64" i="4"/>
  <c r="AK64" i="4"/>
  <c r="AU64" i="4"/>
  <c r="AB64" i="4"/>
  <c r="Q64" i="4"/>
  <c r="BF64" i="4"/>
  <c r="AF64" i="4"/>
  <c r="AX64" i="4"/>
  <c r="AJ64" i="4"/>
  <c r="BD64" i="4"/>
  <c r="CR64" i="4"/>
  <c r="Z64" i="4"/>
  <c r="W64" i="4"/>
  <c r="AG64" i="4"/>
  <c r="T64" i="4"/>
  <c r="N64" i="4"/>
  <c r="AI64" i="4"/>
  <c r="AQ64" i="4"/>
  <c r="S64" i="4"/>
  <c r="AD53" i="4"/>
  <c r="R53" i="4"/>
  <c r="AB53" i="4"/>
  <c r="E53" i="4"/>
  <c r="T53" i="4"/>
  <c r="AP53" i="4"/>
  <c r="AX53" i="4"/>
  <c r="AT53" i="4"/>
  <c r="BC53" i="4"/>
  <c r="G53" i="4"/>
  <c r="AS53" i="4"/>
  <c r="W53" i="4"/>
  <c r="AV53" i="4"/>
  <c r="CR53" i="4"/>
  <c r="AG53" i="4"/>
  <c r="C49" i="5"/>
  <c r="AJ49" i="5" s="1"/>
  <c r="AO53" i="4"/>
  <c r="Q53" i="4"/>
  <c r="CQ53" i="4"/>
  <c r="AE53" i="4"/>
  <c r="B48" i="9"/>
  <c r="AU53" i="4"/>
  <c r="AI53" i="4"/>
  <c r="CP53" i="4"/>
  <c r="AY53" i="4"/>
  <c r="D53" i="4"/>
  <c r="C53" i="4"/>
  <c r="P53" i="4"/>
  <c r="H53" i="4"/>
  <c r="AR53" i="4"/>
  <c r="M53" i="4"/>
  <c r="J53" i="4"/>
  <c r="AN53" i="4"/>
  <c r="AW53" i="4"/>
  <c r="Z53" i="4"/>
  <c r="AJ53" i="4"/>
  <c r="I53" i="4"/>
  <c r="N53" i="4"/>
  <c r="U53" i="4"/>
  <c r="Y53" i="4"/>
  <c r="AF53" i="4"/>
  <c r="AL53" i="4"/>
  <c r="AC53" i="4"/>
  <c r="AM53" i="4"/>
  <c r="I53" i="5"/>
  <c r="R66" i="5"/>
  <c r="T53" i="5"/>
  <c r="K53" i="5"/>
  <c r="D61" i="8"/>
  <c r="G61" i="8"/>
  <c r="AD61" i="8"/>
  <c r="BF27" i="4"/>
  <c r="BJ27" i="4"/>
  <c r="O27" i="4"/>
  <c r="G29" i="42"/>
  <c r="CE27" i="4"/>
  <c r="CW27" i="4"/>
  <c r="CC27" i="4"/>
  <c r="BK27" i="4"/>
  <c r="AL39" i="42"/>
  <c r="AH83" i="42"/>
  <c r="AF20" i="42"/>
  <c r="S20" i="42"/>
  <c r="V20" i="42"/>
  <c r="AE20" i="42"/>
  <c r="J20" i="42"/>
  <c r="T20" i="42"/>
  <c r="I20" i="42"/>
  <c r="Y20" i="42"/>
  <c r="E20" i="42"/>
  <c r="AJ20" i="42"/>
  <c r="AC20" i="42"/>
  <c r="Q20" i="42"/>
  <c r="AD20" i="42"/>
  <c r="AA20" i="42"/>
  <c r="Z20" i="42"/>
  <c r="AB20" i="42"/>
  <c r="C20" i="42"/>
  <c r="AH20" i="42"/>
  <c r="H20" i="42"/>
  <c r="AG20" i="42"/>
  <c r="D20" i="42"/>
  <c r="P20" i="42"/>
  <c r="W20" i="42"/>
  <c r="M20" i="42"/>
  <c r="K20" i="42"/>
  <c r="X20" i="42"/>
  <c r="AL20" i="42"/>
  <c r="AK20" i="42"/>
  <c r="L20" i="42"/>
  <c r="U20" i="42"/>
  <c r="N20" i="42"/>
  <c r="G20" i="42"/>
  <c r="X63" i="4"/>
  <c r="AX63" i="4"/>
  <c r="AJ63" i="4"/>
  <c r="J63" i="4"/>
  <c r="AB63" i="4"/>
  <c r="C63" i="4"/>
  <c r="AE63" i="4"/>
  <c r="AG63" i="4"/>
  <c r="AD63" i="4"/>
  <c r="AR63" i="4"/>
  <c r="P63" i="4"/>
  <c r="AU63" i="4"/>
  <c r="AK63" i="4"/>
  <c r="AC63" i="4"/>
  <c r="AY63" i="4"/>
  <c r="AO63" i="4"/>
  <c r="BK63" i="4"/>
  <c r="K63" i="4"/>
  <c r="CR63" i="4"/>
  <c r="AI63" i="4"/>
  <c r="AA63" i="4"/>
  <c r="H63" i="4"/>
  <c r="CQ63" i="4"/>
  <c r="AH63" i="4"/>
  <c r="B59" i="8"/>
  <c r="AT63" i="4"/>
  <c r="CP63" i="4"/>
  <c r="Q63" i="4"/>
  <c r="B58" i="9"/>
  <c r="AQ63" i="4"/>
  <c r="Y63" i="4"/>
  <c r="AP63" i="4"/>
  <c r="AV63" i="4"/>
  <c r="B58" i="6"/>
  <c r="F58" i="6" s="1"/>
  <c r="D58" i="6" s="1"/>
  <c r="N63" i="4"/>
  <c r="D63" i="4"/>
  <c r="AL63" i="4"/>
  <c r="I63" i="4"/>
  <c r="U63" i="4"/>
  <c r="AN63" i="4"/>
  <c r="M63" i="4"/>
  <c r="G63" i="4"/>
  <c r="C59" i="5"/>
  <c r="AS63" i="4"/>
  <c r="E63" i="4"/>
  <c r="AW63" i="4"/>
  <c r="U53" i="5"/>
  <c r="H66" i="5"/>
  <c r="K66" i="5"/>
  <c r="R53" i="5"/>
  <c r="V53" i="5"/>
  <c r="C61" i="8"/>
  <c r="Z61" i="8"/>
  <c r="Y61" i="8"/>
  <c r="BM27" i="4"/>
  <c r="BL27" i="4"/>
  <c r="CJ27" i="4"/>
  <c r="BX27" i="4"/>
  <c r="L83" i="42"/>
  <c r="T61" i="42"/>
  <c r="C27" i="4"/>
  <c r="I27" i="4"/>
  <c r="Z27" i="4"/>
  <c r="I66" i="5"/>
  <c r="E53" i="5"/>
  <c r="S61" i="8"/>
  <c r="L27" i="4"/>
  <c r="CD27" i="4"/>
  <c r="CM27" i="4"/>
  <c r="AG29" i="42"/>
  <c r="W61" i="42"/>
  <c r="C50" i="42"/>
  <c r="AV27" i="4"/>
  <c r="AU27" i="4"/>
  <c r="H321" i="32"/>
  <c r="H320" i="32"/>
  <c r="H19" i="5"/>
  <c r="Q19" i="5"/>
  <c r="AS23" i="4"/>
  <c r="AY23" i="4" s="1"/>
  <c r="AQ23" i="4"/>
  <c r="AW23" i="4" s="1"/>
  <c r="AR23" i="4"/>
  <c r="AX23" i="4" s="1"/>
  <c r="O23" i="4"/>
  <c r="Q23" i="4" s="1"/>
  <c r="BL23" i="4"/>
  <c r="BN23" i="4" s="1"/>
  <c r="D19" i="8"/>
  <c r="C19" i="8"/>
  <c r="D17" i="33" s="1"/>
  <c r="F17" i="33" s="1"/>
  <c r="W16" i="42"/>
  <c r="AK19" i="42"/>
  <c r="X4" i="60"/>
  <c r="M4" i="60"/>
  <c r="X5" i="60"/>
  <c r="L4" i="60"/>
  <c r="T6" i="12"/>
  <c r="B12" i="49"/>
  <c r="B17" i="4"/>
  <c r="D11" i="44"/>
  <c r="E16" i="19"/>
  <c r="E17" i="19" s="1"/>
  <c r="W3" i="50"/>
  <c r="D12" i="34"/>
  <c r="J12" i="34"/>
  <c r="E50" i="6"/>
  <c r="F50" i="6"/>
  <c r="D50" i="6" s="1"/>
  <c r="E65" i="6"/>
  <c r="F65" i="6"/>
  <c r="D65" i="6" s="1"/>
  <c r="F38" i="6"/>
  <c r="D38" i="6" s="1"/>
  <c r="E38" i="6"/>
  <c r="F29" i="6"/>
  <c r="D29" i="6" s="1"/>
  <c r="E29" i="6"/>
  <c r="E71" i="6"/>
  <c r="F71" i="6"/>
  <c r="C71" i="6" s="1"/>
  <c r="F53" i="6"/>
  <c r="C53" i="6" s="1"/>
  <c r="E53" i="6"/>
  <c r="C23" i="6"/>
  <c r="D23" i="6"/>
  <c r="E59" i="6"/>
  <c r="F59" i="6"/>
  <c r="C59" i="6" s="1"/>
  <c r="G18" i="33"/>
  <c r="AT66" i="5"/>
  <c r="Y66" i="5"/>
  <c r="AK66" i="5"/>
  <c r="Z66" i="5"/>
  <c r="AL66" i="5"/>
  <c r="AA66" i="5"/>
  <c r="AM66" i="5"/>
  <c r="AB66" i="5"/>
  <c r="AN66" i="5"/>
  <c r="AC66" i="5"/>
  <c r="AO66" i="5"/>
  <c r="AD66" i="5"/>
  <c r="AE66" i="5"/>
  <c r="AF66" i="5"/>
  <c r="AG66" i="5"/>
  <c r="AH66" i="5"/>
  <c r="AI66" i="5"/>
  <c r="X66" i="5"/>
  <c r="AJ66" i="5"/>
  <c r="AT62" i="5"/>
  <c r="Y62" i="5"/>
  <c r="AK62" i="5"/>
  <c r="Z62" i="5"/>
  <c r="AL62" i="5"/>
  <c r="AA62" i="5"/>
  <c r="AM62" i="5"/>
  <c r="AB62" i="5"/>
  <c r="AN62" i="5"/>
  <c r="AC62" i="5"/>
  <c r="AO62" i="5"/>
  <c r="AD62" i="5"/>
  <c r="AE62" i="5"/>
  <c r="AF62" i="5"/>
  <c r="AG62" i="5"/>
  <c r="AH62" i="5"/>
  <c r="AI62" i="5"/>
  <c r="X62" i="5"/>
  <c r="AJ62" i="5"/>
  <c r="AT79" i="5"/>
  <c r="AE79" i="5"/>
  <c r="AF79" i="5"/>
  <c r="AG79" i="5"/>
  <c r="AH79" i="5"/>
  <c r="AI79" i="5"/>
  <c r="X79" i="5"/>
  <c r="AJ79" i="5"/>
  <c r="Y79" i="5"/>
  <c r="AK79" i="5"/>
  <c r="Z79" i="5"/>
  <c r="AL79" i="5"/>
  <c r="AA79" i="5"/>
  <c r="AM79" i="5"/>
  <c r="AB79" i="5"/>
  <c r="AN79" i="5"/>
  <c r="AD79" i="5"/>
  <c r="AO79" i="5"/>
  <c r="AC79" i="5"/>
  <c r="F18" i="42"/>
  <c r="AC18" i="42"/>
  <c r="AT70" i="5"/>
  <c r="Y70" i="5"/>
  <c r="AK70" i="5"/>
  <c r="Z70" i="5"/>
  <c r="AL70" i="5"/>
  <c r="AA70" i="5"/>
  <c r="AM70" i="5"/>
  <c r="AB70" i="5"/>
  <c r="AN70" i="5"/>
  <c r="AC70" i="5"/>
  <c r="AO70" i="5"/>
  <c r="AD70" i="5"/>
  <c r="AE70" i="5"/>
  <c r="AF70" i="5"/>
  <c r="AG70" i="5"/>
  <c r="AH70" i="5"/>
  <c r="AI70" i="5"/>
  <c r="X70" i="5"/>
  <c r="AJ70" i="5"/>
  <c r="AG24" i="42"/>
  <c r="AT81" i="5"/>
  <c r="AE81" i="5"/>
  <c r="AF81" i="5"/>
  <c r="AG81" i="5"/>
  <c r="AH81" i="5"/>
  <c r="AI81" i="5"/>
  <c r="X81" i="5"/>
  <c r="AJ81" i="5"/>
  <c r="Y81" i="5"/>
  <c r="AK81" i="5"/>
  <c r="Z81" i="5"/>
  <c r="AL81" i="5"/>
  <c r="AA81" i="5"/>
  <c r="AM81" i="5"/>
  <c r="AB81" i="5"/>
  <c r="AN81" i="5"/>
  <c r="AD81" i="5"/>
  <c r="AO81" i="5"/>
  <c r="AC81" i="5"/>
  <c r="AF24" i="42"/>
  <c r="AG36" i="42"/>
  <c r="CI83" i="4"/>
  <c r="CG83" i="4"/>
  <c r="CH83" i="4"/>
  <c r="T4" i="12"/>
  <c r="E56" i="6"/>
  <c r="B69" i="6"/>
  <c r="CI74" i="4"/>
  <c r="CH74" i="4"/>
  <c r="CG74" i="4"/>
  <c r="B63" i="6"/>
  <c r="CI68" i="4"/>
  <c r="CH68" i="4"/>
  <c r="CG68" i="4"/>
  <c r="B57" i="6"/>
  <c r="CI62" i="4"/>
  <c r="CH62" i="4"/>
  <c r="CG62" i="4"/>
  <c r="CI49" i="4"/>
  <c r="CH49" i="4"/>
  <c r="CG49" i="4"/>
  <c r="B36" i="6"/>
  <c r="CI41" i="4"/>
  <c r="CH41" i="4"/>
  <c r="CG41" i="4"/>
  <c r="B22" i="6"/>
  <c r="CI27" i="4"/>
  <c r="CG27" i="4"/>
  <c r="CH27" i="4"/>
  <c r="X17" i="5"/>
  <c r="AL17" i="5"/>
  <c r="Y17" i="5"/>
  <c r="AN17" i="5"/>
  <c r="Z17" i="5"/>
  <c r="AB17" i="5"/>
  <c r="AC17" i="5"/>
  <c r="AD17" i="5"/>
  <c r="AE17" i="5"/>
  <c r="AF17" i="5"/>
  <c r="AG17" i="5"/>
  <c r="AH17" i="5"/>
  <c r="AK17" i="5"/>
  <c r="AI17" i="5"/>
  <c r="CI82" i="4"/>
  <c r="CH82" i="4"/>
  <c r="CG82" i="4"/>
  <c r="F68" i="6"/>
  <c r="C68" i="6" s="1"/>
  <c r="B43" i="6"/>
  <c r="F43" i="6" s="1"/>
  <c r="D43" i="6" s="1"/>
  <c r="CI48" i="4"/>
  <c r="CH48" i="4"/>
  <c r="CG48" i="4"/>
  <c r="CI34" i="4"/>
  <c r="CH34" i="4"/>
  <c r="CG34" i="4"/>
  <c r="B21" i="6"/>
  <c r="CI26" i="4"/>
  <c r="CH26" i="4"/>
  <c r="CG26" i="4"/>
  <c r="AD16" i="5"/>
  <c r="AH16" i="5"/>
  <c r="AI16" i="5"/>
  <c r="Z16" i="5"/>
  <c r="AC16" i="5"/>
  <c r="AE16" i="5"/>
  <c r="AF16" i="5"/>
  <c r="AG16" i="5"/>
  <c r="AK16" i="5"/>
  <c r="AL16" i="5"/>
  <c r="AN16" i="5"/>
  <c r="X16" i="5"/>
  <c r="AB16" i="5"/>
  <c r="Y16" i="5"/>
  <c r="AT65" i="5"/>
  <c r="AE65" i="5"/>
  <c r="AF65" i="5"/>
  <c r="AG65" i="5"/>
  <c r="AH65" i="5"/>
  <c r="AI65" i="5"/>
  <c r="X65" i="5"/>
  <c r="AJ65" i="5"/>
  <c r="Y65" i="5"/>
  <c r="AK65" i="5"/>
  <c r="Z65" i="5"/>
  <c r="AL65" i="5"/>
  <c r="AA65" i="5"/>
  <c r="AM65" i="5"/>
  <c r="AB65" i="5"/>
  <c r="AN65" i="5"/>
  <c r="AC65" i="5"/>
  <c r="AO65" i="5"/>
  <c r="AD65" i="5"/>
  <c r="Z36" i="5"/>
  <c r="AL36" i="5"/>
  <c r="AA36" i="5"/>
  <c r="AM36" i="5"/>
  <c r="AB36" i="5"/>
  <c r="AN36" i="5"/>
  <c r="AC36" i="5"/>
  <c r="AO36" i="5"/>
  <c r="AD36" i="5"/>
  <c r="AE36" i="5"/>
  <c r="AF36" i="5"/>
  <c r="AT36" i="5"/>
  <c r="AG36" i="5"/>
  <c r="AH36" i="5"/>
  <c r="AI36" i="5"/>
  <c r="Y36" i="5"/>
  <c r="AK36" i="5"/>
  <c r="X36" i="5"/>
  <c r="AJ36" i="5"/>
  <c r="AT60" i="5"/>
  <c r="Y60" i="5"/>
  <c r="AK60" i="5"/>
  <c r="Z60" i="5"/>
  <c r="AL60" i="5"/>
  <c r="AA60" i="5"/>
  <c r="AM60" i="5"/>
  <c r="AB60" i="5"/>
  <c r="AN60" i="5"/>
  <c r="AC60" i="5"/>
  <c r="AO60" i="5"/>
  <c r="AD60" i="5"/>
  <c r="AE60" i="5"/>
  <c r="AF60" i="5"/>
  <c r="AG60" i="5"/>
  <c r="AH60" i="5"/>
  <c r="AI60" i="5"/>
  <c r="X60" i="5"/>
  <c r="AJ60" i="5"/>
  <c r="Z44" i="5"/>
  <c r="AL44" i="5"/>
  <c r="AA44" i="5"/>
  <c r="AM44" i="5"/>
  <c r="AB44" i="5"/>
  <c r="AN44" i="5"/>
  <c r="AT44" i="5"/>
  <c r="AC44" i="5"/>
  <c r="AO44" i="5"/>
  <c r="AD44" i="5"/>
  <c r="AE44" i="5"/>
  <c r="AF44" i="5"/>
  <c r="AG44" i="5"/>
  <c r="AH44" i="5"/>
  <c r="AI44" i="5"/>
  <c r="Y44" i="5"/>
  <c r="AK44" i="5"/>
  <c r="X44" i="5"/>
  <c r="AJ44" i="5"/>
  <c r="AF51" i="5"/>
  <c r="AG51" i="5"/>
  <c r="AH51" i="5"/>
  <c r="AI51" i="5"/>
  <c r="X51" i="5"/>
  <c r="AJ51" i="5"/>
  <c r="Y51" i="5"/>
  <c r="AK51" i="5"/>
  <c r="Z51" i="5"/>
  <c r="AL51" i="5"/>
  <c r="AA51" i="5"/>
  <c r="AM51" i="5"/>
  <c r="AB51" i="5"/>
  <c r="AN51" i="5"/>
  <c r="AC51" i="5"/>
  <c r="AO51" i="5"/>
  <c r="AE51" i="5"/>
  <c r="AT51" i="5"/>
  <c r="AD51" i="5"/>
  <c r="Z22" i="5"/>
  <c r="AL22" i="5"/>
  <c r="AA22" i="5"/>
  <c r="AM22" i="5"/>
  <c r="AB22" i="5"/>
  <c r="AN22" i="5"/>
  <c r="AC22" i="5"/>
  <c r="AO22" i="5"/>
  <c r="AD22" i="5"/>
  <c r="AT22" i="5"/>
  <c r="AE22" i="5"/>
  <c r="AF22" i="5"/>
  <c r="AG22" i="5"/>
  <c r="AH22" i="5"/>
  <c r="AI22" i="5"/>
  <c r="Y22" i="5"/>
  <c r="AK22" i="5"/>
  <c r="X22" i="5"/>
  <c r="AJ22" i="5"/>
  <c r="AH59" i="5"/>
  <c r="AC59" i="5"/>
  <c r="CI81" i="4"/>
  <c r="CH81" i="4"/>
  <c r="CG81" i="4"/>
  <c r="CI55" i="4"/>
  <c r="CG55" i="4"/>
  <c r="CH55" i="4"/>
  <c r="B42" i="6"/>
  <c r="CI47" i="4"/>
  <c r="CG47" i="4"/>
  <c r="CH47" i="4"/>
  <c r="B28" i="6"/>
  <c r="CI33" i="4"/>
  <c r="CH33" i="4"/>
  <c r="CG33" i="4"/>
  <c r="AF43" i="5"/>
  <c r="AG43" i="5"/>
  <c r="AT43" i="5"/>
  <c r="AH43" i="5"/>
  <c r="AI43" i="5"/>
  <c r="X43" i="5"/>
  <c r="AJ43" i="5"/>
  <c r="Y43" i="5"/>
  <c r="AK43" i="5"/>
  <c r="Z43" i="5"/>
  <c r="AL43" i="5"/>
  <c r="AA43" i="5"/>
  <c r="AM43" i="5"/>
  <c r="AB43" i="5"/>
  <c r="AN43" i="5"/>
  <c r="AC43" i="5"/>
  <c r="AO43" i="5"/>
  <c r="AE43" i="5"/>
  <c r="AD43" i="5"/>
  <c r="J67" i="5"/>
  <c r="AT67" i="5"/>
  <c r="AE67" i="5"/>
  <c r="AF67" i="5"/>
  <c r="AG67" i="5"/>
  <c r="AH67" i="5"/>
  <c r="AI67" i="5"/>
  <c r="X67" i="5"/>
  <c r="AJ67" i="5"/>
  <c r="Y67" i="5"/>
  <c r="AK67" i="5"/>
  <c r="Z67" i="5"/>
  <c r="AL67" i="5"/>
  <c r="AA67" i="5"/>
  <c r="AM67" i="5"/>
  <c r="AB67" i="5"/>
  <c r="AN67" i="5"/>
  <c r="AC67" i="5"/>
  <c r="AO67" i="5"/>
  <c r="AD67" i="5"/>
  <c r="M30" i="5"/>
  <c r="Z30" i="5"/>
  <c r="AL30" i="5"/>
  <c r="AT30" i="5"/>
  <c r="AA30" i="5"/>
  <c r="AM30" i="5"/>
  <c r="AB30" i="5"/>
  <c r="AN30" i="5"/>
  <c r="AC30" i="5"/>
  <c r="AO30" i="5"/>
  <c r="AD30" i="5"/>
  <c r="AE30" i="5"/>
  <c r="AF30" i="5"/>
  <c r="AG30" i="5"/>
  <c r="AH30" i="5"/>
  <c r="AI30" i="5"/>
  <c r="Y30" i="5"/>
  <c r="AK30" i="5"/>
  <c r="X30" i="5"/>
  <c r="AJ30" i="5"/>
  <c r="AT29" i="5"/>
  <c r="AF29" i="5"/>
  <c r="AG29" i="5"/>
  <c r="AH29" i="5"/>
  <c r="AI29" i="5"/>
  <c r="X29" i="5"/>
  <c r="AJ29" i="5"/>
  <c r="Y29" i="5"/>
  <c r="AK29" i="5"/>
  <c r="Z29" i="5"/>
  <c r="AL29" i="5"/>
  <c r="AA29" i="5"/>
  <c r="AM29" i="5"/>
  <c r="AB29" i="5"/>
  <c r="AN29" i="5"/>
  <c r="AC29" i="5"/>
  <c r="AO29" i="5"/>
  <c r="AE29" i="5"/>
  <c r="AD29" i="5"/>
  <c r="AT41" i="5"/>
  <c r="AF41" i="5"/>
  <c r="AG41" i="5"/>
  <c r="AH41" i="5"/>
  <c r="AI41" i="5"/>
  <c r="X41" i="5"/>
  <c r="AJ41" i="5"/>
  <c r="Y41" i="5"/>
  <c r="AK41" i="5"/>
  <c r="Z41" i="5"/>
  <c r="AL41" i="5"/>
  <c r="AA41" i="5"/>
  <c r="AM41" i="5"/>
  <c r="AB41" i="5"/>
  <c r="AN41" i="5"/>
  <c r="AC41" i="5"/>
  <c r="AO41" i="5"/>
  <c r="AE41" i="5"/>
  <c r="AD41" i="5"/>
  <c r="H25" i="5"/>
  <c r="AF25" i="5"/>
  <c r="AG25" i="5"/>
  <c r="AH25" i="5"/>
  <c r="AI25" i="5"/>
  <c r="X25" i="5"/>
  <c r="AJ25" i="5"/>
  <c r="Y25" i="5"/>
  <c r="AK25" i="5"/>
  <c r="Z25" i="5"/>
  <c r="AL25" i="5"/>
  <c r="AA25" i="5"/>
  <c r="AM25" i="5"/>
  <c r="AT25" i="5"/>
  <c r="AB25" i="5"/>
  <c r="AN25" i="5"/>
  <c r="AC25" i="5"/>
  <c r="AO25" i="5"/>
  <c r="AE25" i="5"/>
  <c r="AD25" i="5"/>
  <c r="AT80" i="5"/>
  <c r="Y80" i="5"/>
  <c r="AK80" i="5"/>
  <c r="Z80" i="5"/>
  <c r="AL80" i="5"/>
  <c r="AA80" i="5"/>
  <c r="AM80" i="5"/>
  <c r="AB80" i="5"/>
  <c r="AN80" i="5"/>
  <c r="AC80" i="5"/>
  <c r="AO80" i="5"/>
  <c r="AD80" i="5"/>
  <c r="AE80" i="5"/>
  <c r="AF80" i="5"/>
  <c r="AG80" i="5"/>
  <c r="AH80" i="5"/>
  <c r="X80" i="5"/>
  <c r="AJ80" i="5"/>
  <c r="AI80" i="5"/>
  <c r="AT71" i="5"/>
  <c r="AE71" i="5"/>
  <c r="AF71" i="5"/>
  <c r="AG71" i="5"/>
  <c r="AH71" i="5"/>
  <c r="AI71" i="5"/>
  <c r="X71" i="5"/>
  <c r="AJ71" i="5"/>
  <c r="Y71" i="5"/>
  <c r="AK71" i="5"/>
  <c r="Z71" i="5"/>
  <c r="AL71" i="5"/>
  <c r="AA71" i="5"/>
  <c r="AM71" i="5"/>
  <c r="AB71" i="5"/>
  <c r="AN71" i="5"/>
  <c r="AC71" i="5"/>
  <c r="AO71" i="5"/>
  <c r="AD71" i="5"/>
  <c r="AH58" i="42"/>
  <c r="CI80" i="4"/>
  <c r="CH80" i="4"/>
  <c r="CG80" i="4"/>
  <c r="CI73" i="4"/>
  <c r="CH73" i="4"/>
  <c r="CG73" i="4"/>
  <c r="CI67" i="4"/>
  <c r="CG67" i="4"/>
  <c r="CH67" i="4"/>
  <c r="CI61" i="4"/>
  <c r="CH61" i="4"/>
  <c r="CG61" i="4"/>
  <c r="B49" i="6"/>
  <c r="CI54" i="4"/>
  <c r="CH54" i="4"/>
  <c r="CG54" i="4"/>
  <c r="CI40" i="4"/>
  <c r="CH40" i="4"/>
  <c r="CG40" i="4"/>
  <c r="B27" i="6"/>
  <c r="F27" i="6" s="1"/>
  <c r="C27" i="6" s="1"/>
  <c r="CI32" i="4"/>
  <c r="CH32" i="4"/>
  <c r="CG32" i="4"/>
  <c r="AF47" i="5"/>
  <c r="AG47" i="5"/>
  <c r="AH47" i="5"/>
  <c r="AI47" i="5"/>
  <c r="X47" i="5"/>
  <c r="AJ47" i="5"/>
  <c r="Y47" i="5"/>
  <c r="AK47" i="5"/>
  <c r="AT47" i="5"/>
  <c r="Z47" i="5"/>
  <c r="AL47" i="5"/>
  <c r="AA47" i="5"/>
  <c r="AM47" i="5"/>
  <c r="AB47" i="5"/>
  <c r="AN47" i="5"/>
  <c r="AC47" i="5"/>
  <c r="AO47" i="5"/>
  <c r="AE47" i="5"/>
  <c r="AD47" i="5"/>
  <c r="AT64" i="5"/>
  <c r="Y64" i="5"/>
  <c r="AK64" i="5"/>
  <c r="Z64" i="5"/>
  <c r="AL64" i="5"/>
  <c r="AA64" i="5"/>
  <c r="AM64" i="5"/>
  <c r="AB64" i="5"/>
  <c r="AN64" i="5"/>
  <c r="AC64" i="5"/>
  <c r="AO64" i="5"/>
  <c r="AD64" i="5"/>
  <c r="AE64" i="5"/>
  <c r="AF64" i="5"/>
  <c r="AG64" i="5"/>
  <c r="AH64" i="5"/>
  <c r="AI64" i="5"/>
  <c r="X64" i="5"/>
  <c r="AJ64" i="5"/>
  <c r="AT74" i="5"/>
  <c r="Y74" i="5"/>
  <c r="AK74" i="5"/>
  <c r="Z74" i="5"/>
  <c r="AL74" i="5"/>
  <c r="AA74" i="5"/>
  <c r="AM74" i="5"/>
  <c r="AB74" i="5"/>
  <c r="AN74" i="5"/>
  <c r="AC74" i="5"/>
  <c r="AO74" i="5"/>
  <c r="AD74" i="5"/>
  <c r="AE74" i="5"/>
  <c r="AF74" i="5"/>
  <c r="AG74" i="5"/>
  <c r="AH74" i="5"/>
  <c r="AI74" i="5"/>
  <c r="X74" i="5"/>
  <c r="AJ74" i="5"/>
  <c r="AF55" i="5"/>
  <c r="AG55" i="5"/>
  <c r="AT55" i="5"/>
  <c r="AI55" i="5"/>
  <c r="X55" i="5"/>
  <c r="AJ55" i="5"/>
  <c r="Y55" i="5"/>
  <c r="AK55" i="5"/>
  <c r="AA55" i="5"/>
  <c r="AM55" i="5"/>
  <c r="AB55" i="5"/>
  <c r="AN55" i="5"/>
  <c r="AC55" i="5"/>
  <c r="AO55" i="5"/>
  <c r="AE55" i="5"/>
  <c r="Z55" i="5"/>
  <c r="AD55" i="5"/>
  <c r="AH55" i="5"/>
  <c r="AL55" i="5"/>
  <c r="AR73" i="5"/>
  <c r="AT73" i="5"/>
  <c r="AE73" i="5"/>
  <c r="AF73" i="5"/>
  <c r="AG73" i="5"/>
  <c r="AH73" i="5"/>
  <c r="AI73" i="5"/>
  <c r="X73" i="5"/>
  <c r="AJ73" i="5"/>
  <c r="Y73" i="5"/>
  <c r="AK73" i="5"/>
  <c r="Z73" i="5"/>
  <c r="AL73" i="5"/>
  <c r="AA73" i="5"/>
  <c r="AM73" i="5"/>
  <c r="AB73" i="5"/>
  <c r="AN73" i="5"/>
  <c r="AC73" i="5"/>
  <c r="AO73" i="5"/>
  <c r="AD73" i="5"/>
  <c r="Z58" i="5"/>
  <c r="AA58" i="5"/>
  <c r="AC58" i="5"/>
  <c r="AD58" i="5"/>
  <c r="AT58" i="5"/>
  <c r="AG58" i="5"/>
  <c r="AI58" i="5"/>
  <c r="Y58" i="5"/>
  <c r="AK58" i="5"/>
  <c r="AJ58" i="5"/>
  <c r="AL58" i="5"/>
  <c r="AM58" i="5"/>
  <c r="AN58" i="5"/>
  <c r="AO58" i="5"/>
  <c r="X58" i="5"/>
  <c r="AB58" i="5"/>
  <c r="AE58" i="5"/>
  <c r="AF58" i="5"/>
  <c r="AH58" i="5"/>
  <c r="CI79" i="4"/>
  <c r="CG79" i="4"/>
  <c r="CH79" i="4"/>
  <c r="B48" i="6"/>
  <c r="CI53" i="4"/>
  <c r="CH53" i="4"/>
  <c r="CG53" i="4"/>
  <c r="B34" i="6"/>
  <c r="CI39" i="4"/>
  <c r="CG39" i="4"/>
  <c r="CH39" i="4"/>
  <c r="F26" i="6"/>
  <c r="D26" i="6" s="1"/>
  <c r="CI25" i="4"/>
  <c r="CH25" i="4"/>
  <c r="CG25" i="4"/>
  <c r="AA49" i="5"/>
  <c r="AA62" i="42"/>
  <c r="E61" i="42"/>
  <c r="AT83" i="5"/>
  <c r="AE83" i="5"/>
  <c r="AF83" i="5"/>
  <c r="AG83" i="5"/>
  <c r="AH83" i="5"/>
  <c r="AI83" i="5"/>
  <c r="X83" i="5"/>
  <c r="AJ83" i="5"/>
  <c r="Y83" i="5"/>
  <c r="AK83" i="5"/>
  <c r="Z83" i="5"/>
  <c r="AL83" i="5"/>
  <c r="AA83" i="5"/>
  <c r="AM83" i="5"/>
  <c r="AB83" i="5"/>
  <c r="AN83" i="5"/>
  <c r="AD83" i="5"/>
  <c r="AC83" i="5"/>
  <c r="AO83" i="5"/>
  <c r="CI78" i="4"/>
  <c r="CH78" i="4"/>
  <c r="CG78" i="4"/>
  <c r="CI72" i="4"/>
  <c r="CH72" i="4"/>
  <c r="CG72" i="4"/>
  <c r="CI66" i="4"/>
  <c r="CH66" i="4"/>
  <c r="CG66" i="4"/>
  <c r="CI60" i="4"/>
  <c r="CH60" i="4"/>
  <c r="CG60" i="4"/>
  <c r="F47" i="6"/>
  <c r="D47" i="6" s="1"/>
  <c r="CI46" i="4"/>
  <c r="CH46" i="4"/>
  <c r="CG46" i="4"/>
  <c r="B33" i="6"/>
  <c r="CI38" i="4"/>
  <c r="CH38" i="4"/>
  <c r="CG38" i="4"/>
  <c r="B19" i="6"/>
  <c r="CI24" i="4"/>
  <c r="CH24" i="4"/>
  <c r="CG24" i="4"/>
  <c r="M18" i="33"/>
  <c r="W18" i="42"/>
  <c r="Z54" i="5"/>
  <c r="AL54" i="5"/>
  <c r="AT54" i="5"/>
  <c r="AA54" i="5"/>
  <c r="AM54" i="5"/>
  <c r="AC54" i="5"/>
  <c r="AO54" i="5"/>
  <c r="AD54" i="5"/>
  <c r="AE54" i="5"/>
  <c r="AG54" i="5"/>
  <c r="AH54" i="5"/>
  <c r="AI54" i="5"/>
  <c r="Y54" i="5"/>
  <c r="AK54" i="5"/>
  <c r="X54" i="5"/>
  <c r="AB54" i="5"/>
  <c r="AF54" i="5"/>
  <c r="AJ54" i="5"/>
  <c r="AN54" i="5"/>
  <c r="Z48" i="5"/>
  <c r="AL48" i="5"/>
  <c r="AA48" i="5"/>
  <c r="AM48" i="5"/>
  <c r="AB48" i="5"/>
  <c r="AN48" i="5"/>
  <c r="AC48" i="5"/>
  <c r="AO48" i="5"/>
  <c r="AD48" i="5"/>
  <c r="AE48" i="5"/>
  <c r="AF48" i="5"/>
  <c r="AT48" i="5"/>
  <c r="AG48" i="5"/>
  <c r="AH48" i="5"/>
  <c r="AI48" i="5"/>
  <c r="Y48" i="5"/>
  <c r="AK48" i="5"/>
  <c r="X48" i="5"/>
  <c r="AJ48" i="5"/>
  <c r="Z46" i="5"/>
  <c r="AL46" i="5"/>
  <c r="AA46" i="5"/>
  <c r="AM46" i="5"/>
  <c r="AB46" i="5"/>
  <c r="AN46" i="5"/>
  <c r="AC46" i="5"/>
  <c r="AO46" i="5"/>
  <c r="AD46" i="5"/>
  <c r="AT46" i="5"/>
  <c r="AE46" i="5"/>
  <c r="AF46" i="5"/>
  <c r="AG46" i="5"/>
  <c r="AH46" i="5"/>
  <c r="AI46" i="5"/>
  <c r="Y46" i="5"/>
  <c r="AK46" i="5"/>
  <c r="X46" i="5"/>
  <c r="AJ46" i="5"/>
  <c r="AF45" i="5"/>
  <c r="AG45" i="5"/>
  <c r="AH45" i="5"/>
  <c r="AI45" i="5"/>
  <c r="AT45" i="5"/>
  <c r="X45" i="5"/>
  <c r="AJ45" i="5"/>
  <c r="Y45" i="5"/>
  <c r="AK45" i="5"/>
  <c r="Z45" i="5"/>
  <c r="AL45" i="5"/>
  <c r="AA45" i="5"/>
  <c r="AM45" i="5"/>
  <c r="AB45" i="5"/>
  <c r="AN45" i="5"/>
  <c r="AC45" i="5"/>
  <c r="AO45" i="5"/>
  <c r="AE45" i="5"/>
  <c r="AD45" i="5"/>
  <c r="AF57" i="5"/>
  <c r="AG57" i="5"/>
  <c r="AI57" i="5"/>
  <c r="AT57" i="5"/>
  <c r="X57" i="5"/>
  <c r="AJ57" i="5"/>
  <c r="Y57" i="5"/>
  <c r="AK57" i="5"/>
  <c r="AA57" i="5"/>
  <c r="AM57" i="5"/>
  <c r="AB57" i="5"/>
  <c r="AN57" i="5"/>
  <c r="AC57" i="5"/>
  <c r="AO57" i="5"/>
  <c r="AE57" i="5"/>
  <c r="Z57" i="5"/>
  <c r="AD57" i="5"/>
  <c r="AH57" i="5"/>
  <c r="AL57" i="5"/>
  <c r="P72" i="42"/>
  <c r="L24" i="42"/>
  <c r="AH49" i="42"/>
  <c r="AH61" i="42"/>
  <c r="AA61" i="42"/>
  <c r="V71" i="42"/>
  <c r="CI77" i="4"/>
  <c r="CH77" i="4"/>
  <c r="CG77" i="4"/>
  <c r="E70" i="6"/>
  <c r="B66" i="6"/>
  <c r="CI71" i="4"/>
  <c r="CG71" i="4"/>
  <c r="CH71" i="4"/>
  <c r="B60" i="6"/>
  <c r="CI65" i="4"/>
  <c r="CH65" i="4"/>
  <c r="CG65" i="4"/>
  <c r="B54" i="6"/>
  <c r="CI59" i="4"/>
  <c r="CG59" i="4"/>
  <c r="CH59" i="4"/>
  <c r="B40" i="6"/>
  <c r="CI45" i="4"/>
  <c r="CH45" i="4"/>
  <c r="CG45" i="4"/>
  <c r="CI31" i="4"/>
  <c r="CG31" i="4"/>
  <c r="CH31" i="4"/>
  <c r="CI23" i="4"/>
  <c r="CR23" i="4" s="1"/>
  <c r="CX23" i="4" s="1"/>
  <c r="CG23" i="4"/>
  <c r="CP23" i="4" s="1"/>
  <c r="CV23" i="4" s="1"/>
  <c r="CH23" i="4"/>
  <c r="CQ23" i="4" s="1"/>
  <c r="CW23" i="4" s="1"/>
  <c r="Z32" i="5"/>
  <c r="AL32" i="5"/>
  <c r="AA32" i="5"/>
  <c r="AM32" i="5"/>
  <c r="AB32" i="5"/>
  <c r="AN32" i="5"/>
  <c r="AT32" i="5"/>
  <c r="AC32" i="5"/>
  <c r="AO32" i="5"/>
  <c r="AD32" i="5"/>
  <c r="AE32" i="5"/>
  <c r="AF32" i="5"/>
  <c r="AG32" i="5"/>
  <c r="AH32" i="5"/>
  <c r="AI32" i="5"/>
  <c r="Y32" i="5"/>
  <c r="AK32" i="5"/>
  <c r="X32" i="5"/>
  <c r="AJ32" i="5"/>
  <c r="AE63" i="5"/>
  <c r="AF63" i="5"/>
  <c r="AG63" i="5"/>
  <c r="AT63" i="5"/>
  <c r="AH63" i="5"/>
  <c r="AI63" i="5"/>
  <c r="X63" i="5"/>
  <c r="AJ63" i="5"/>
  <c r="Y63" i="5"/>
  <c r="AK63" i="5"/>
  <c r="Z63" i="5"/>
  <c r="AL63" i="5"/>
  <c r="AA63" i="5"/>
  <c r="AM63" i="5"/>
  <c r="AB63" i="5"/>
  <c r="AN63" i="5"/>
  <c r="AC63" i="5"/>
  <c r="AO63" i="5"/>
  <c r="AD63" i="5"/>
  <c r="AF31" i="5"/>
  <c r="AG31" i="5"/>
  <c r="AT31" i="5"/>
  <c r="AH31" i="5"/>
  <c r="AI31" i="5"/>
  <c r="X31" i="5"/>
  <c r="AJ31" i="5"/>
  <c r="Y31" i="5"/>
  <c r="AK31" i="5"/>
  <c r="Z31" i="5"/>
  <c r="AL31" i="5"/>
  <c r="AA31" i="5"/>
  <c r="AM31" i="5"/>
  <c r="AB31" i="5"/>
  <c r="AN31" i="5"/>
  <c r="AC31" i="5"/>
  <c r="AO31" i="5"/>
  <c r="AE31" i="5"/>
  <c r="AD31" i="5"/>
  <c r="AT77" i="5"/>
  <c r="AE77" i="5"/>
  <c r="AF77" i="5"/>
  <c r="AG77" i="5"/>
  <c r="AH77" i="5"/>
  <c r="AI77" i="5"/>
  <c r="X77" i="5"/>
  <c r="AJ77" i="5"/>
  <c r="Y77" i="5"/>
  <c r="AK77" i="5"/>
  <c r="Z77" i="5"/>
  <c r="AL77" i="5"/>
  <c r="AA77" i="5"/>
  <c r="AM77" i="5"/>
  <c r="AB77" i="5"/>
  <c r="AN77" i="5"/>
  <c r="AD77" i="5"/>
  <c r="AC77" i="5"/>
  <c r="AO77" i="5"/>
  <c r="AF37" i="5"/>
  <c r="AG37" i="5"/>
  <c r="AH37" i="5"/>
  <c r="AI37" i="5"/>
  <c r="X37" i="5"/>
  <c r="AJ37" i="5"/>
  <c r="Y37" i="5"/>
  <c r="AK37" i="5"/>
  <c r="Z37" i="5"/>
  <c r="AL37" i="5"/>
  <c r="AA37" i="5"/>
  <c r="AM37" i="5"/>
  <c r="AT37" i="5"/>
  <c r="AB37" i="5"/>
  <c r="AN37" i="5"/>
  <c r="AC37" i="5"/>
  <c r="AO37" i="5"/>
  <c r="AE37" i="5"/>
  <c r="AD37" i="5"/>
  <c r="AT82" i="5"/>
  <c r="Y82" i="5"/>
  <c r="AK82" i="5"/>
  <c r="Z82" i="5"/>
  <c r="AL82" i="5"/>
  <c r="AA82" i="5"/>
  <c r="AM82" i="5"/>
  <c r="AB82" i="5"/>
  <c r="AN82" i="5"/>
  <c r="AC82" i="5"/>
  <c r="AO82" i="5"/>
  <c r="AD82" i="5"/>
  <c r="AE82" i="5"/>
  <c r="AF82" i="5"/>
  <c r="AG82" i="5"/>
  <c r="AH82" i="5"/>
  <c r="X82" i="5"/>
  <c r="AJ82" i="5"/>
  <c r="AI82" i="5"/>
  <c r="AT69" i="5"/>
  <c r="AE69" i="5"/>
  <c r="AF69" i="5"/>
  <c r="AG69" i="5"/>
  <c r="AH69" i="5"/>
  <c r="AI69" i="5"/>
  <c r="X69" i="5"/>
  <c r="AJ69" i="5"/>
  <c r="Y69" i="5"/>
  <c r="AK69" i="5"/>
  <c r="Z69" i="5"/>
  <c r="AL69" i="5"/>
  <c r="AA69" i="5"/>
  <c r="AM69" i="5"/>
  <c r="AB69" i="5"/>
  <c r="AN69" i="5"/>
  <c r="AC69" i="5"/>
  <c r="AO69" i="5"/>
  <c r="AD69" i="5"/>
  <c r="AF33" i="5"/>
  <c r="AG33" i="5"/>
  <c r="AH33" i="5"/>
  <c r="AI33" i="5"/>
  <c r="AT33" i="5"/>
  <c r="X33" i="5"/>
  <c r="AJ33" i="5"/>
  <c r="Y33" i="5"/>
  <c r="AK33" i="5"/>
  <c r="Z33" i="5"/>
  <c r="AL33" i="5"/>
  <c r="AA33" i="5"/>
  <c r="AM33" i="5"/>
  <c r="AB33" i="5"/>
  <c r="AN33" i="5"/>
  <c r="AC33" i="5"/>
  <c r="AO33" i="5"/>
  <c r="AE33" i="5"/>
  <c r="AD33" i="5"/>
  <c r="CI52" i="4"/>
  <c r="CH52" i="4"/>
  <c r="CG52" i="4"/>
  <c r="B39" i="6"/>
  <c r="CI44" i="4"/>
  <c r="CH44" i="4"/>
  <c r="CG44" i="4"/>
  <c r="B25" i="6"/>
  <c r="CI30" i="4"/>
  <c r="CH30" i="4"/>
  <c r="CG30" i="4"/>
  <c r="N18" i="33"/>
  <c r="AT53" i="5"/>
  <c r="AF53" i="5"/>
  <c r="AG53" i="5"/>
  <c r="AH53" i="5"/>
  <c r="AI53" i="5"/>
  <c r="X53" i="5"/>
  <c r="AJ53" i="5"/>
  <c r="Y53" i="5"/>
  <c r="AK53" i="5"/>
  <c r="Z53" i="5"/>
  <c r="AA53" i="5"/>
  <c r="AM53" i="5"/>
  <c r="AB53" i="5"/>
  <c r="AN53" i="5"/>
  <c r="AC53" i="5"/>
  <c r="AO53" i="5"/>
  <c r="AE53" i="5"/>
  <c r="AL53" i="5"/>
  <c r="AD53" i="5"/>
  <c r="AE75" i="5"/>
  <c r="AF75" i="5"/>
  <c r="AG75" i="5"/>
  <c r="AH75" i="5"/>
  <c r="AT75" i="5"/>
  <c r="AI75" i="5"/>
  <c r="X75" i="5"/>
  <c r="AJ75" i="5"/>
  <c r="Y75" i="5"/>
  <c r="AK75" i="5"/>
  <c r="Z75" i="5"/>
  <c r="AL75" i="5"/>
  <c r="AA75" i="5"/>
  <c r="AM75" i="5"/>
  <c r="AB75" i="5"/>
  <c r="AN75" i="5"/>
  <c r="AC75" i="5"/>
  <c r="AO75" i="5"/>
  <c r="AD75" i="5"/>
  <c r="AF19" i="5"/>
  <c r="AG19" i="5"/>
  <c r="AT19" i="5"/>
  <c r="AH19" i="5"/>
  <c r="AI19" i="5"/>
  <c r="X19" i="5"/>
  <c r="Y19" i="5"/>
  <c r="AK19" i="5"/>
  <c r="Z19" i="5"/>
  <c r="AL19" i="5"/>
  <c r="AB19" i="5"/>
  <c r="AN19" i="5"/>
  <c r="AC19" i="5"/>
  <c r="AE19" i="5"/>
  <c r="AD19" i="5"/>
  <c r="Q18" i="42"/>
  <c r="Z24" i="5"/>
  <c r="AL24" i="5"/>
  <c r="AA24" i="5"/>
  <c r="AM24" i="5"/>
  <c r="AB24" i="5"/>
  <c r="AN24" i="5"/>
  <c r="AC24" i="5"/>
  <c r="AO24" i="5"/>
  <c r="AD24" i="5"/>
  <c r="AE24" i="5"/>
  <c r="AF24" i="5"/>
  <c r="AT24" i="5"/>
  <c r="AG24" i="5"/>
  <c r="AH24" i="5"/>
  <c r="AI24" i="5"/>
  <c r="Y24" i="5"/>
  <c r="AK24" i="5"/>
  <c r="X24" i="5"/>
  <c r="AJ24" i="5"/>
  <c r="AT61" i="5"/>
  <c r="AE61" i="5"/>
  <c r="AF61" i="5"/>
  <c r="AG61" i="5"/>
  <c r="AH61" i="5"/>
  <c r="AI61" i="5"/>
  <c r="X61" i="5"/>
  <c r="AJ61" i="5"/>
  <c r="Y61" i="5"/>
  <c r="AK61" i="5"/>
  <c r="Z61" i="5"/>
  <c r="AL61" i="5"/>
  <c r="AA61" i="5"/>
  <c r="AM61" i="5"/>
  <c r="AB61" i="5"/>
  <c r="AN61" i="5"/>
  <c r="AC61" i="5"/>
  <c r="AO61" i="5"/>
  <c r="AD61" i="5"/>
  <c r="AF35" i="5"/>
  <c r="AG35" i="5"/>
  <c r="AH35" i="5"/>
  <c r="AI35" i="5"/>
  <c r="X35" i="5"/>
  <c r="AJ35" i="5"/>
  <c r="Y35" i="5"/>
  <c r="AK35" i="5"/>
  <c r="AT35" i="5"/>
  <c r="Z35" i="5"/>
  <c r="AL35" i="5"/>
  <c r="AA35" i="5"/>
  <c r="AM35" i="5"/>
  <c r="AB35" i="5"/>
  <c r="AN35" i="5"/>
  <c r="AC35" i="5"/>
  <c r="AO35" i="5"/>
  <c r="AE35" i="5"/>
  <c r="AD35" i="5"/>
  <c r="CI87" i="4"/>
  <c r="CG87" i="4"/>
  <c r="CH87" i="4"/>
  <c r="B46" i="6"/>
  <c r="CI51" i="4"/>
  <c r="CG51" i="4"/>
  <c r="CH51" i="4"/>
  <c r="CI37" i="4"/>
  <c r="CH37" i="4"/>
  <c r="CG37" i="4"/>
  <c r="B24" i="6"/>
  <c r="CI29" i="4"/>
  <c r="CH29" i="4"/>
  <c r="CG29" i="4"/>
  <c r="CI22" i="4"/>
  <c r="CH22" i="4"/>
  <c r="CQ22" i="4" s="1"/>
  <c r="CW22" i="4" s="1"/>
  <c r="CG22" i="4"/>
  <c r="CP22" i="4" s="1"/>
  <c r="CV22" i="4" s="1"/>
  <c r="D18" i="33"/>
  <c r="AT76" i="5"/>
  <c r="Y76" i="5"/>
  <c r="AK76" i="5"/>
  <c r="Z76" i="5"/>
  <c r="AL76" i="5"/>
  <c r="AA76" i="5"/>
  <c r="AM76" i="5"/>
  <c r="AB76" i="5"/>
  <c r="AN76" i="5"/>
  <c r="AC76" i="5"/>
  <c r="AO76" i="5"/>
  <c r="AD76" i="5"/>
  <c r="AE76" i="5"/>
  <c r="AF76" i="5"/>
  <c r="AG76" i="5"/>
  <c r="AH76" i="5"/>
  <c r="AI76" i="5"/>
  <c r="X76" i="5"/>
  <c r="AJ76" i="5"/>
  <c r="Z50" i="5"/>
  <c r="AL50" i="5"/>
  <c r="AA50" i="5"/>
  <c r="AM50" i="5"/>
  <c r="AB50" i="5"/>
  <c r="AN50" i="5"/>
  <c r="AC50" i="5"/>
  <c r="AO50" i="5"/>
  <c r="AD50" i="5"/>
  <c r="AE50" i="5"/>
  <c r="AF50" i="5"/>
  <c r="AG50" i="5"/>
  <c r="AH50" i="5"/>
  <c r="AT50" i="5"/>
  <c r="AI50" i="5"/>
  <c r="Y50" i="5"/>
  <c r="AK50" i="5"/>
  <c r="X50" i="5"/>
  <c r="AJ50" i="5"/>
  <c r="AF39" i="5"/>
  <c r="AG39" i="5"/>
  <c r="AH39" i="5"/>
  <c r="AI39" i="5"/>
  <c r="X39" i="5"/>
  <c r="AJ39" i="5"/>
  <c r="Y39" i="5"/>
  <c r="AK39" i="5"/>
  <c r="Z39" i="5"/>
  <c r="AL39" i="5"/>
  <c r="AA39" i="5"/>
  <c r="AM39" i="5"/>
  <c r="AB39" i="5"/>
  <c r="AN39" i="5"/>
  <c r="AC39" i="5"/>
  <c r="AO39" i="5"/>
  <c r="AE39" i="5"/>
  <c r="AT39" i="5"/>
  <c r="AD39" i="5"/>
  <c r="F42" i="5"/>
  <c r="Z42" i="5"/>
  <c r="AL42" i="5"/>
  <c r="AT42" i="5"/>
  <c r="AA42" i="5"/>
  <c r="AM42" i="5"/>
  <c r="AB42" i="5"/>
  <c r="AN42" i="5"/>
  <c r="AC42" i="5"/>
  <c r="AO42" i="5"/>
  <c r="AD42" i="5"/>
  <c r="AE42" i="5"/>
  <c r="AF42" i="5"/>
  <c r="AG42" i="5"/>
  <c r="AH42" i="5"/>
  <c r="AI42" i="5"/>
  <c r="Y42" i="5"/>
  <c r="AK42" i="5"/>
  <c r="X42" i="5"/>
  <c r="AJ42" i="5"/>
  <c r="Z56" i="5"/>
  <c r="AL56" i="5"/>
  <c r="AA56" i="5"/>
  <c r="AM56" i="5"/>
  <c r="AT56" i="5"/>
  <c r="AC56" i="5"/>
  <c r="AO56" i="5"/>
  <c r="AD56" i="5"/>
  <c r="AE56" i="5"/>
  <c r="AG56" i="5"/>
  <c r="AH56" i="5"/>
  <c r="AI56" i="5"/>
  <c r="Y56" i="5"/>
  <c r="AK56" i="5"/>
  <c r="AF56" i="5"/>
  <c r="AJ56" i="5"/>
  <c r="AN56" i="5"/>
  <c r="X56" i="5"/>
  <c r="AB56" i="5"/>
  <c r="AT68" i="5"/>
  <c r="Y68" i="5"/>
  <c r="AK68" i="5"/>
  <c r="Z68" i="5"/>
  <c r="AL68" i="5"/>
  <c r="AA68" i="5"/>
  <c r="AM68" i="5"/>
  <c r="AB68" i="5"/>
  <c r="AN68" i="5"/>
  <c r="AC68" i="5"/>
  <c r="AO68" i="5"/>
  <c r="AD68" i="5"/>
  <c r="AE68" i="5"/>
  <c r="AF68" i="5"/>
  <c r="AG68" i="5"/>
  <c r="AH68" i="5"/>
  <c r="AI68" i="5"/>
  <c r="X68" i="5"/>
  <c r="AJ68" i="5"/>
  <c r="M34" i="5"/>
  <c r="Z34" i="5"/>
  <c r="AL34" i="5"/>
  <c r="AA34" i="5"/>
  <c r="AM34" i="5"/>
  <c r="AB34" i="5"/>
  <c r="AN34" i="5"/>
  <c r="AC34" i="5"/>
  <c r="AO34" i="5"/>
  <c r="AD34" i="5"/>
  <c r="AT34" i="5"/>
  <c r="AE34" i="5"/>
  <c r="AF34" i="5"/>
  <c r="AG34" i="5"/>
  <c r="AH34" i="5"/>
  <c r="AI34" i="5"/>
  <c r="Y34" i="5"/>
  <c r="AK34" i="5"/>
  <c r="X34" i="5"/>
  <c r="AJ34" i="5"/>
  <c r="AF21" i="5"/>
  <c r="AG21" i="5"/>
  <c r="AH21" i="5"/>
  <c r="AI21" i="5"/>
  <c r="AT21" i="5"/>
  <c r="X21" i="5"/>
  <c r="AJ21" i="5"/>
  <c r="Y21" i="5"/>
  <c r="AK21" i="5"/>
  <c r="Z21" i="5"/>
  <c r="AL21" i="5"/>
  <c r="AA21" i="5"/>
  <c r="AM21" i="5"/>
  <c r="AB21" i="5"/>
  <c r="AN21" i="5"/>
  <c r="AC21" i="5"/>
  <c r="AO21" i="5"/>
  <c r="AE21" i="5"/>
  <c r="AD21" i="5"/>
  <c r="CI86" i="4"/>
  <c r="CH86" i="4"/>
  <c r="CG86" i="4"/>
  <c r="E64" i="6"/>
  <c r="CI76" i="4"/>
  <c r="CH76" i="4"/>
  <c r="CG76" i="4"/>
  <c r="CI70" i="4"/>
  <c r="CH70" i="4"/>
  <c r="CG70" i="4"/>
  <c r="CI64" i="4"/>
  <c r="CH64" i="4"/>
  <c r="CG64" i="4"/>
  <c r="CI58" i="4"/>
  <c r="CH58" i="4"/>
  <c r="CG58" i="4"/>
  <c r="B45" i="6"/>
  <c r="CI50" i="4"/>
  <c r="CH50" i="4"/>
  <c r="CG50" i="4"/>
  <c r="B31" i="6"/>
  <c r="CI36" i="4"/>
  <c r="CH36" i="4"/>
  <c r="CG36" i="4"/>
  <c r="CI21" i="4"/>
  <c r="CH21" i="4"/>
  <c r="CQ21" i="4" s="1"/>
  <c r="CW21" i="4" s="1"/>
  <c r="CG21" i="4"/>
  <c r="CP21" i="4" s="1"/>
  <c r="CV21" i="4" s="1"/>
  <c r="I18" i="33"/>
  <c r="O18" i="33"/>
  <c r="M17" i="33"/>
  <c r="H18" i="5"/>
  <c r="AT18" i="5" s="1"/>
  <c r="AF15" i="5"/>
  <c r="AK15" i="5"/>
  <c r="X15" i="5"/>
  <c r="AL15" i="5"/>
  <c r="AC15" i="5"/>
  <c r="AE15" i="5"/>
  <c r="Z15" i="5"/>
  <c r="AB15" i="5"/>
  <c r="Y15" i="5"/>
  <c r="AH15" i="5"/>
  <c r="AD15" i="5"/>
  <c r="AG15" i="5"/>
  <c r="AI15" i="5"/>
  <c r="AN15" i="5"/>
  <c r="Z38" i="5"/>
  <c r="AL38" i="5"/>
  <c r="AA38" i="5"/>
  <c r="AM38" i="5"/>
  <c r="AB38" i="5"/>
  <c r="AN38" i="5"/>
  <c r="AC38" i="5"/>
  <c r="AO38" i="5"/>
  <c r="AD38" i="5"/>
  <c r="AE38" i="5"/>
  <c r="AF38" i="5"/>
  <c r="AG38" i="5"/>
  <c r="AH38" i="5"/>
  <c r="AT38" i="5"/>
  <c r="AI38" i="5"/>
  <c r="Y38" i="5"/>
  <c r="AK38" i="5"/>
  <c r="X38" i="5"/>
  <c r="AJ38" i="5"/>
  <c r="AF27" i="5"/>
  <c r="AG27" i="5"/>
  <c r="AH27" i="5"/>
  <c r="AI27" i="5"/>
  <c r="X27" i="5"/>
  <c r="AJ27" i="5"/>
  <c r="Y27" i="5"/>
  <c r="AK27" i="5"/>
  <c r="Z27" i="5"/>
  <c r="AL27" i="5"/>
  <c r="AA27" i="5"/>
  <c r="AM27" i="5"/>
  <c r="AB27" i="5"/>
  <c r="AN27" i="5"/>
  <c r="AC27" i="5"/>
  <c r="AO27" i="5"/>
  <c r="AE27" i="5"/>
  <c r="AT27" i="5"/>
  <c r="AD27" i="5"/>
  <c r="Z52" i="5"/>
  <c r="AL52" i="5"/>
  <c r="AA52" i="5"/>
  <c r="AM52" i="5"/>
  <c r="AB52" i="5"/>
  <c r="AN52" i="5"/>
  <c r="AC52" i="5"/>
  <c r="AO52" i="5"/>
  <c r="AD52" i="5"/>
  <c r="AE52" i="5"/>
  <c r="AF52" i="5"/>
  <c r="AG52" i="5"/>
  <c r="AH52" i="5"/>
  <c r="AI52" i="5"/>
  <c r="AT52" i="5"/>
  <c r="Y52" i="5"/>
  <c r="AK52" i="5"/>
  <c r="X52" i="5"/>
  <c r="AJ52" i="5"/>
  <c r="AJ18" i="42"/>
  <c r="AL18" i="42" s="1"/>
  <c r="AT78" i="5"/>
  <c r="Y78" i="5"/>
  <c r="AK78" i="5"/>
  <c r="Z78" i="5"/>
  <c r="AL78" i="5"/>
  <c r="AA78" i="5"/>
  <c r="AM78" i="5"/>
  <c r="AB78" i="5"/>
  <c r="AN78" i="5"/>
  <c r="AC78" i="5"/>
  <c r="AO78" i="5"/>
  <c r="AD78" i="5"/>
  <c r="AE78" i="5"/>
  <c r="AF78" i="5"/>
  <c r="AG78" i="5"/>
  <c r="AH78" i="5"/>
  <c r="X78" i="5"/>
  <c r="AJ78" i="5"/>
  <c r="AI78" i="5"/>
  <c r="AI18" i="5"/>
  <c r="AK18" i="5"/>
  <c r="X18" i="5"/>
  <c r="AL18" i="5"/>
  <c r="Y18" i="5"/>
  <c r="AN18" i="5"/>
  <c r="Z18" i="5"/>
  <c r="AB18" i="5"/>
  <c r="AC18" i="5"/>
  <c r="AD18" i="5"/>
  <c r="AE18" i="5"/>
  <c r="AF18" i="5"/>
  <c r="AH18" i="5"/>
  <c r="AG18" i="5"/>
  <c r="AF23" i="5"/>
  <c r="AG23" i="5"/>
  <c r="AH23" i="5"/>
  <c r="AI23" i="5"/>
  <c r="X23" i="5"/>
  <c r="AJ23" i="5"/>
  <c r="Y23" i="5"/>
  <c r="AK23" i="5"/>
  <c r="AT23" i="5"/>
  <c r="Z23" i="5"/>
  <c r="AL23" i="5"/>
  <c r="AA23" i="5"/>
  <c r="AM23" i="5"/>
  <c r="AB23" i="5"/>
  <c r="AN23" i="5"/>
  <c r="AC23" i="5"/>
  <c r="AO23" i="5"/>
  <c r="AE23" i="5"/>
  <c r="AD23" i="5"/>
  <c r="CI85" i="4"/>
  <c r="CH85" i="4"/>
  <c r="CG85" i="4"/>
  <c r="B52" i="6"/>
  <c r="CI57" i="4"/>
  <c r="CH57" i="4"/>
  <c r="CG57" i="4"/>
  <c r="CI43" i="4"/>
  <c r="CG43" i="4"/>
  <c r="CH43" i="4"/>
  <c r="B30" i="6"/>
  <c r="CI35" i="4"/>
  <c r="CG35" i="4"/>
  <c r="CH35" i="4"/>
  <c r="Z28" i="5"/>
  <c r="AL28" i="5"/>
  <c r="AA28" i="5"/>
  <c r="AM28" i="5"/>
  <c r="AB28" i="5"/>
  <c r="AN28" i="5"/>
  <c r="AC28" i="5"/>
  <c r="AO28" i="5"/>
  <c r="AD28" i="5"/>
  <c r="AE28" i="5"/>
  <c r="AF28" i="5"/>
  <c r="AG28" i="5"/>
  <c r="AH28" i="5"/>
  <c r="AI28" i="5"/>
  <c r="AT28" i="5"/>
  <c r="Y28" i="5"/>
  <c r="AK28" i="5"/>
  <c r="X28" i="5"/>
  <c r="AJ28" i="5"/>
  <c r="Z20" i="5"/>
  <c r="AL20" i="5"/>
  <c r="AA20" i="5"/>
  <c r="AM20" i="5"/>
  <c r="AB20" i="5"/>
  <c r="AN20" i="5"/>
  <c r="AT20" i="5"/>
  <c r="AC20" i="5"/>
  <c r="AO20" i="5"/>
  <c r="AD20" i="5"/>
  <c r="AE20" i="5"/>
  <c r="AF20" i="5"/>
  <c r="AG20" i="5"/>
  <c r="AH20" i="5"/>
  <c r="AI20" i="5"/>
  <c r="Y20" i="5"/>
  <c r="AK20" i="5"/>
  <c r="X20" i="5"/>
  <c r="AJ20" i="5"/>
  <c r="Z26" i="5"/>
  <c r="AL26" i="5"/>
  <c r="AA26" i="5"/>
  <c r="AM26" i="5"/>
  <c r="AB26" i="5"/>
  <c r="AN26" i="5"/>
  <c r="AC26" i="5"/>
  <c r="AO26" i="5"/>
  <c r="AD26" i="5"/>
  <c r="AE26" i="5"/>
  <c r="AF26" i="5"/>
  <c r="AG26" i="5"/>
  <c r="AH26" i="5"/>
  <c r="AT26" i="5"/>
  <c r="AI26" i="5"/>
  <c r="Y26" i="5"/>
  <c r="AK26" i="5"/>
  <c r="X26" i="5"/>
  <c r="AJ26" i="5"/>
  <c r="Z40" i="5"/>
  <c r="AL40" i="5"/>
  <c r="AA40" i="5"/>
  <c r="AM40" i="5"/>
  <c r="AB40" i="5"/>
  <c r="AN40" i="5"/>
  <c r="AC40" i="5"/>
  <c r="AO40" i="5"/>
  <c r="AD40" i="5"/>
  <c r="AE40" i="5"/>
  <c r="AF40" i="5"/>
  <c r="AG40" i="5"/>
  <c r="AH40" i="5"/>
  <c r="AI40" i="5"/>
  <c r="AT40" i="5"/>
  <c r="Y40" i="5"/>
  <c r="AK40" i="5"/>
  <c r="X40" i="5"/>
  <c r="AJ40" i="5"/>
  <c r="O18" i="42"/>
  <c r="AT72" i="5"/>
  <c r="Y72" i="5"/>
  <c r="AK72" i="5"/>
  <c r="Z72" i="5"/>
  <c r="AL72" i="5"/>
  <c r="AA72" i="5"/>
  <c r="AM72" i="5"/>
  <c r="AB72" i="5"/>
  <c r="AN72" i="5"/>
  <c r="AC72" i="5"/>
  <c r="AO72" i="5"/>
  <c r="AD72" i="5"/>
  <c r="AE72" i="5"/>
  <c r="AF72" i="5"/>
  <c r="AG72" i="5"/>
  <c r="AH72" i="5"/>
  <c r="AI72" i="5"/>
  <c r="X72" i="5"/>
  <c r="AJ72" i="5"/>
  <c r="X72" i="42"/>
  <c r="AA49" i="42"/>
  <c r="AD49" i="42"/>
  <c r="AE36" i="42"/>
  <c r="Z36" i="42"/>
  <c r="CI84" i="4"/>
  <c r="CH84" i="4"/>
  <c r="CG84" i="4"/>
  <c r="I4" i="53"/>
  <c r="E58" i="6"/>
  <c r="CI75" i="4"/>
  <c r="CG75" i="4"/>
  <c r="CH75" i="4"/>
  <c r="CI69" i="4"/>
  <c r="CH69" i="4"/>
  <c r="CG69" i="4"/>
  <c r="CI63" i="4"/>
  <c r="CG63" i="4"/>
  <c r="CH63" i="4"/>
  <c r="B51" i="6"/>
  <c r="CI56" i="4"/>
  <c r="CH56" i="4"/>
  <c r="CG56" i="4"/>
  <c r="B44" i="6"/>
  <c r="B37" i="6"/>
  <c r="CI42" i="4"/>
  <c r="CH42" i="4"/>
  <c r="CG42" i="4"/>
  <c r="CI28" i="4"/>
  <c r="CH28" i="4"/>
  <c r="CG28" i="4"/>
  <c r="G76" i="32"/>
  <c r="H55" i="32" s="1"/>
  <c r="E275" i="32"/>
  <c r="E312" i="32"/>
  <c r="F302" i="32" s="1"/>
  <c r="F257" i="32"/>
  <c r="F258" i="32" s="1"/>
  <c r="J18" i="42"/>
  <c r="O22" i="4"/>
  <c r="Q22" i="4" s="1"/>
  <c r="H17" i="5"/>
  <c r="AT17" i="5" s="1"/>
  <c r="CR22" i="4"/>
  <c r="CX22" i="4" s="1"/>
  <c r="AR22" i="4"/>
  <c r="AX22" i="4" s="1"/>
  <c r="Q18" i="5"/>
  <c r="AQ22" i="4"/>
  <c r="AW22" i="4" s="1"/>
  <c r="BL22" i="4"/>
  <c r="BN22" i="4" s="1"/>
  <c r="AS22" i="4"/>
  <c r="AY22" i="4" s="1"/>
  <c r="E387" i="32"/>
  <c r="F373" i="32" s="1"/>
  <c r="H386" i="32"/>
  <c r="H387" i="32" s="1"/>
  <c r="H322" i="32"/>
  <c r="H323" i="32" s="1"/>
  <c r="H365" i="32"/>
  <c r="H366" i="32" s="1"/>
  <c r="H372" i="32"/>
  <c r="H374" i="32"/>
  <c r="N18" i="42"/>
  <c r="R18" i="42" s="1"/>
  <c r="C18" i="8"/>
  <c r="D16" i="33" s="1"/>
  <c r="O16" i="33" s="1"/>
  <c r="Q16" i="42"/>
  <c r="N17" i="42"/>
  <c r="D18" i="8"/>
  <c r="AD16" i="8"/>
  <c r="V16" i="8"/>
  <c r="C14" i="33"/>
  <c r="O16" i="8"/>
  <c r="X16" i="8"/>
  <c r="W17" i="42"/>
  <c r="P18" i="42"/>
  <c r="R16" i="8"/>
  <c r="AB16" i="8"/>
  <c r="J16" i="8"/>
  <c r="Y16" i="8"/>
  <c r="H16" i="8"/>
  <c r="M16" i="8"/>
  <c r="C15" i="34"/>
  <c r="T16" i="8"/>
  <c r="N16" i="8"/>
  <c r="K16" i="8"/>
  <c r="E16" i="8"/>
  <c r="G16" i="8"/>
  <c r="I16" i="8"/>
  <c r="F16" i="42"/>
  <c r="AM18" i="42"/>
  <c r="S16" i="8"/>
  <c r="P16" i="8"/>
  <c r="AC16" i="8"/>
  <c r="L16" i="8"/>
  <c r="W16" i="8"/>
  <c r="Q16" i="8"/>
  <c r="U16" i="8"/>
  <c r="K13" i="5"/>
  <c r="AN13" i="5"/>
  <c r="H11" i="26" s="1"/>
  <c r="AB13" i="5"/>
  <c r="P13" i="5"/>
  <c r="AK13" i="5"/>
  <c r="S13" i="5"/>
  <c r="X13" i="5"/>
  <c r="J13" i="5"/>
  <c r="AH13" i="5"/>
  <c r="E13" i="5"/>
  <c r="Z13" i="5"/>
  <c r="U13" i="5"/>
  <c r="G13" i="5"/>
  <c r="AE13" i="5"/>
  <c r="I13" i="5"/>
  <c r="F13" i="5"/>
  <c r="N13" i="5"/>
  <c r="AD13" i="5"/>
  <c r="L13" i="5"/>
  <c r="AC13" i="5"/>
  <c r="AG13" i="5"/>
  <c r="M13" i="5"/>
  <c r="R13" i="5"/>
  <c r="O13" i="5"/>
  <c r="AF13" i="5"/>
  <c r="Y13" i="5"/>
  <c r="AL13" i="5"/>
  <c r="AI13" i="5"/>
  <c r="J6" i="20"/>
  <c r="H6" i="23"/>
  <c r="J11" i="63"/>
  <c r="A11" i="63" s="1"/>
  <c r="J15" i="63"/>
  <c r="A15" i="63" s="1"/>
  <c r="J2" i="63"/>
  <c r="A2" i="63" s="1"/>
  <c r="J12" i="63"/>
  <c r="A12" i="63" s="1"/>
  <c r="J19" i="63"/>
  <c r="A19" i="63" s="1"/>
  <c r="J10" i="63"/>
  <c r="A10" i="63" s="1"/>
  <c r="J13" i="63"/>
  <c r="A13" i="63" s="1"/>
  <c r="J14" i="63"/>
  <c r="A14" i="63" s="1"/>
  <c r="J3" i="63"/>
  <c r="A3" i="63" s="1"/>
  <c r="J4" i="63"/>
  <c r="A4" i="63" s="1"/>
  <c r="J16" i="63"/>
  <c r="A16" i="63" s="1"/>
  <c r="J6" i="63"/>
  <c r="A6" i="63" s="1"/>
  <c r="J5" i="63"/>
  <c r="A5" i="63" s="1"/>
  <c r="J17" i="63"/>
  <c r="A17" i="63" s="1"/>
  <c r="J18" i="63"/>
  <c r="A18" i="63" s="1"/>
  <c r="J7" i="63"/>
  <c r="A7" i="63" s="1"/>
  <c r="J8" i="63"/>
  <c r="A8" i="63" s="1"/>
  <c r="J20" i="63"/>
  <c r="A20" i="63" s="1"/>
  <c r="J9" i="63"/>
  <c r="A9" i="63" s="1"/>
  <c r="J21" i="63"/>
  <c r="A21" i="63" s="1"/>
  <c r="AB6" i="24"/>
  <c r="K6" i="27"/>
  <c r="I6" i="26"/>
  <c r="I6" i="28"/>
  <c r="Q2" i="33"/>
  <c r="L2" i="34" s="1"/>
  <c r="I2" i="35" s="1"/>
  <c r="F16" i="19"/>
  <c r="J20" i="16"/>
  <c r="K17" i="31" s="1"/>
  <c r="K43" i="53"/>
  <c r="Z3" i="50"/>
  <c r="I5" i="60"/>
  <c r="X25" i="11"/>
  <c r="AB3" i="50" s="1"/>
  <c r="F291" i="32"/>
  <c r="F286" i="32"/>
  <c r="F281" i="32"/>
  <c r="F283" i="32"/>
  <c r="F289" i="32"/>
  <c r="F274" i="32"/>
  <c r="F290" i="32"/>
  <c r="F267" i="32"/>
  <c r="F265" i="32"/>
  <c r="F287" i="32"/>
  <c r="F285" i="32"/>
  <c r="F270" i="32"/>
  <c r="F284" i="32"/>
  <c r="F271" i="32"/>
  <c r="F282" i="32"/>
  <c r="F266" i="32"/>
  <c r="F272" i="32"/>
  <c r="F288" i="32"/>
  <c r="F268" i="32"/>
  <c r="F273" i="32"/>
  <c r="F269" i="32"/>
  <c r="F305" i="32"/>
  <c r="F308" i="32"/>
  <c r="F300" i="32"/>
  <c r="F310" i="32"/>
  <c r="F306" i="32"/>
  <c r="E323" i="32"/>
  <c r="H303" i="32"/>
  <c r="H300" i="32"/>
  <c r="H309" i="32"/>
  <c r="G156" i="32"/>
  <c r="H310" i="32"/>
  <c r="H330" i="32"/>
  <c r="H331" i="32" s="1"/>
  <c r="H304" i="32"/>
  <c r="H301" i="32"/>
  <c r="H311" i="32"/>
  <c r="H307" i="32"/>
  <c r="H306" i="32"/>
  <c r="H302" i="32"/>
  <c r="H308" i="32"/>
  <c r="H305" i="32"/>
  <c r="F11" i="34"/>
  <c r="F13" i="34"/>
  <c r="F12" i="34"/>
  <c r="C15" i="8"/>
  <c r="D13" i="33" s="1"/>
  <c r="J13" i="33" s="1"/>
  <c r="C17" i="8"/>
  <c r="D15" i="33" s="1"/>
  <c r="L15" i="33" s="1"/>
  <c r="AC16" i="42"/>
  <c r="O17" i="42"/>
  <c r="J17" i="42"/>
  <c r="R17" i="42" s="1"/>
  <c r="Q17" i="5"/>
  <c r="H15" i="5"/>
  <c r="AT15" i="5" s="1"/>
  <c r="CR21" i="4"/>
  <c r="CX21" i="4" s="1"/>
  <c r="AS21" i="4"/>
  <c r="AY21" i="4" s="1"/>
  <c r="AQ21" i="4"/>
  <c r="AW21" i="4" s="1"/>
  <c r="AR21" i="4"/>
  <c r="AX21" i="4" s="1"/>
  <c r="O21" i="4"/>
  <c r="BL21" i="4"/>
  <c r="BN21" i="4" s="1"/>
  <c r="D17" i="8"/>
  <c r="AC17" i="42"/>
  <c r="AJ17" i="42"/>
  <c r="AC13" i="42"/>
  <c r="Q17" i="42"/>
  <c r="N13" i="42"/>
  <c r="P17" i="42"/>
  <c r="AA14" i="5"/>
  <c r="AU14" i="5" s="1"/>
  <c r="Z14" i="42"/>
  <c r="H14" i="42"/>
  <c r="AM16" i="42"/>
  <c r="S14" i="42"/>
  <c r="AC15" i="42"/>
  <c r="D14" i="8"/>
  <c r="E28" i="19" s="1"/>
  <c r="J14" i="34"/>
  <c r="AD14" i="42"/>
  <c r="K14" i="42"/>
  <c r="Y14" i="42"/>
  <c r="V14" i="42"/>
  <c r="T14" i="42"/>
  <c r="AG14" i="42"/>
  <c r="AH14" i="42"/>
  <c r="L14" i="42"/>
  <c r="N14" i="42" s="1"/>
  <c r="AM17" i="42"/>
  <c r="F14" i="34"/>
  <c r="N16" i="42"/>
  <c r="AK14" i="42"/>
  <c r="I14" i="42"/>
  <c r="CI20" i="4"/>
  <c r="CR20" i="4" s="1"/>
  <c r="CX20" i="4" s="1"/>
  <c r="J16" i="42"/>
  <c r="AJ16" i="42"/>
  <c r="G14" i="42"/>
  <c r="AA14" i="42"/>
  <c r="AB14" i="42"/>
  <c r="CH20" i="4"/>
  <c r="CQ20" i="4" s="1"/>
  <c r="CW20" i="4" s="1"/>
  <c r="J15" i="42"/>
  <c r="R15" i="42" s="1"/>
  <c r="X14" i="42"/>
  <c r="E14" i="42"/>
  <c r="CQ19" i="4"/>
  <c r="CW19" i="4" s="1"/>
  <c r="AQ19" i="4"/>
  <c r="AW19" i="4" s="1"/>
  <c r="H14" i="5"/>
  <c r="AT14" i="5" s="1"/>
  <c r="AQ20" i="4"/>
  <c r="AW20" i="4" s="1"/>
  <c r="D35" i="6"/>
  <c r="K5" i="29"/>
  <c r="H5" i="23"/>
  <c r="I5" i="28"/>
  <c r="AR20" i="4"/>
  <c r="AX20" i="4" s="1"/>
  <c r="CQ18" i="4"/>
  <c r="CW18" i="4" s="1"/>
  <c r="CP18" i="4"/>
  <c r="CV18" i="4" s="1"/>
  <c r="K5" i="27"/>
  <c r="AS18" i="4"/>
  <c r="AY18" i="4" s="1"/>
  <c r="AR18" i="4"/>
  <c r="AX18" i="4" s="1"/>
  <c r="CR18" i="4"/>
  <c r="CX18" i="4" s="1"/>
  <c r="J5" i="20"/>
  <c r="I5" i="26"/>
  <c r="AJ13" i="42"/>
  <c r="Q15" i="5"/>
  <c r="Q14" i="5"/>
  <c r="AS20" i="4"/>
  <c r="AY20" i="4" s="1"/>
  <c r="AJ14" i="5"/>
  <c r="AQ18" i="4"/>
  <c r="AW18" i="4" s="1"/>
  <c r="D62" i="6"/>
  <c r="AR19" i="4"/>
  <c r="AX19" i="4" s="1"/>
  <c r="CP20" i="4"/>
  <c r="CV20" i="4" s="1"/>
  <c r="H16" i="5"/>
  <c r="AT16" i="5" s="1"/>
  <c r="CP19" i="4"/>
  <c r="CV19" i="4" s="1"/>
  <c r="CR19" i="4"/>
  <c r="CX19" i="4" s="1"/>
  <c r="AS19" i="4"/>
  <c r="AY19" i="4" s="1"/>
  <c r="AM13" i="42"/>
  <c r="AE19" i="42"/>
  <c r="T19" i="42"/>
  <c r="S69" i="42"/>
  <c r="O69" i="42"/>
  <c r="P45" i="42"/>
  <c r="AD78" i="42"/>
  <c r="R78" i="42"/>
  <c r="V78" i="42"/>
  <c r="D35" i="42"/>
  <c r="Q69" i="42"/>
  <c r="X60" i="42"/>
  <c r="AJ60" i="42"/>
  <c r="AH60" i="42"/>
  <c r="AM60" i="42"/>
  <c r="F35" i="42"/>
  <c r="I19" i="42"/>
  <c r="AA35" i="42"/>
  <c r="O60" i="42"/>
  <c r="T69" i="42"/>
  <c r="X78" i="42"/>
  <c r="V69" i="42"/>
  <c r="F45" i="42"/>
  <c r="Y45" i="42"/>
  <c r="R45" i="42"/>
  <c r="S78" i="42"/>
  <c r="O78" i="42"/>
  <c r="M45" i="42"/>
  <c r="K60" i="42"/>
  <c r="AD60" i="42"/>
  <c r="T60" i="42"/>
  <c r="N60" i="42"/>
  <c r="C60" i="42"/>
  <c r="W15" i="42"/>
  <c r="AF19" i="42"/>
  <c r="S19" i="42"/>
  <c r="K69" i="42"/>
  <c r="U45" i="42"/>
  <c r="E45" i="42"/>
  <c r="AL69" i="42"/>
  <c r="F69" i="42"/>
  <c r="AF45" i="42"/>
  <c r="AM45" i="42"/>
  <c r="C45" i="42"/>
  <c r="K45" i="42"/>
  <c r="AB69" i="42"/>
  <c r="AB78" i="42"/>
  <c r="AE78" i="42"/>
  <c r="Z78" i="42"/>
  <c r="I35" i="42"/>
  <c r="AM35" i="42"/>
  <c r="AJ69" i="42"/>
  <c r="J60" i="42"/>
  <c r="AA60" i="42"/>
  <c r="AM15" i="42"/>
  <c r="V60" i="42"/>
  <c r="H19" i="42"/>
  <c r="J19" i="42" s="1"/>
  <c r="X19" i="42"/>
  <c r="AG19" i="42"/>
  <c r="AL45" i="42"/>
  <c r="V45" i="42"/>
  <c r="N45" i="42"/>
  <c r="O45" i="42"/>
  <c r="AE69" i="42"/>
  <c r="G69" i="42"/>
  <c r="H45" i="42"/>
  <c r="AC78" i="42"/>
  <c r="AG78" i="42"/>
  <c r="AJ78" i="42"/>
  <c r="Y35" i="42"/>
  <c r="R35" i="42"/>
  <c r="E69" i="42"/>
  <c r="AF60" i="42"/>
  <c r="AA19" i="42"/>
  <c r="AB19" i="42"/>
  <c r="K19" i="42"/>
  <c r="AM69" i="42"/>
  <c r="I45" i="42"/>
  <c r="D69" i="42"/>
  <c r="AK69" i="42"/>
  <c r="AC69" i="42"/>
  <c r="H69" i="42"/>
  <c r="I69" i="42"/>
  <c r="G45" i="42"/>
  <c r="AH78" i="42"/>
  <c r="J78" i="42"/>
  <c r="D78" i="42"/>
  <c r="F78" i="42"/>
  <c r="L35" i="42"/>
  <c r="E60" i="42"/>
  <c r="R60" i="42"/>
  <c r="I60" i="42"/>
  <c r="W60" i="42"/>
  <c r="Y19" i="42"/>
  <c r="Z19" i="42"/>
  <c r="L45" i="42"/>
  <c r="X69" i="42"/>
  <c r="Q78" i="42"/>
  <c r="N78" i="42"/>
  <c r="L78" i="42"/>
  <c r="AD35" i="42"/>
  <c r="P35" i="42"/>
  <c r="Q60" i="42"/>
  <c r="P60" i="42"/>
  <c r="G60" i="42"/>
  <c r="S60" i="42"/>
  <c r="AB35" i="42"/>
  <c r="D13" i="42"/>
  <c r="P13" i="42" s="1"/>
  <c r="P15" i="42"/>
  <c r="G19" i="42"/>
  <c r="AD19" i="42"/>
  <c r="N69" i="42"/>
  <c r="AF78" i="42"/>
  <c r="AL78" i="42"/>
  <c r="AK78" i="42"/>
  <c r="J35" i="42"/>
  <c r="T35" i="42"/>
  <c r="AC60" i="42"/>
  <c r="AJ35" i="42"/>
  <c r="Z60" i="42"/>
  <c r="D19" i="42"/>
  <c r="E19" i="42"/>
  <c r="D45" i="42"/>
  <c r="AE45" i="42"/>
  <c r="AG69" i="42"/>
  <c r="W78" i="42"/>
  <c r="U78" i="42"/>
  <c r="P78" i="42"/>
  <c r="T78" i="42"/>
  <c r="O35" i="42"/>
  <c r="Q35" i="42"/>
  <c r="M35" i="42"/>
  <c r="W69" i="42"/>
  <c r="AE60" i="42"/>
  <c r="AK60" i="42"/>
  <c r="C35" i="42"/>
  <c r="AL60" i="42"/>
  <c r="D60" i="42"/>
  <c r="AJ15" i="42"/>
  <c r="AH19" i="42"/>
  <c r="M19" i="42"/>
  <c r="U19" i="42"/>
  <c r="J69" i="42"/>
  <c r="P69" i="42"/>
  <c r="C69" i="42"/>
  <c r="AA69" i="42"/>
  <c r="AK45" i="42"/>
  <c r="AC45" i="42"/>
  <c r="AA78" i="42"/>
  <c r="M78" i="42"/>
  <c r="AE35" i="42"/>
  <c r="N35" i="42"/>
  <c r="W35" i="42"/>
  <c r="AG45" i="42"/>
  <c r="Z69" i="42"/>
  <c r="AL35" i="42"/>
  <c r="AH35" i="42"/>
  <c r="L19" i="42"/>
  <c r="C19" i="42"/>
  <c r="R69" i="42"/>
  <c r="T45" i="42"/>
  <c r="AF69" i="42"/>
  <c r="Z45" i="42"/>
  <c r="M69" i="42"/>
  <c r="C78" i="42"/>
  <c r="H78" i="42"/>
  <c r="I78" i="42"/>
  <c r="K35" i="42"/>
  <c r="U35" i="42"/>
  <c r="Z35" i="42"/>
  <c r="V35" i="42"/>
  <c r="Q45" i="42"/>
  <c r="AB60" i="42"/>
  <c r="AG60" i="42"/>
  <c r="AG35" i="42"/>
  <c r="AD69" i="42"/>
  <c r="W45" i="42"/>
  <c r="AH69" i="42"/>
  <c r="AJ45" i="42"/>
  <c r="AD45" i="42"/>
  <c r="S45" i="42"/>
  <c r="E78" i="42"/>
  <c r="S35" i="42"/>
  <c r="AF35" i="42"/>
  <c r="Y60" i="42"/>
  <c r="M60" i="42"/>
  <c r="L60" i="42"/>
  <c r="AA45" i="42"/>
  <c r="J11" i="34"/>
  <c r="D11" i="34"/>
  <c r="E11" i="34"/>
  <c r="CG3" i="50"/>
  <c r="J24" i="16"/>
  <c r="K24" i="31" s="1"/>
  <c r="J102" i="29"/>
  <c r="J104" i="29" s="1"/>
  <c r="F5" i="59"/>
  <c r="E23" i="16"/>
  <c r="E23" i="31" s="1"/>
  <c r="K86" i="53"/>
  <c r="I36" i="13"/>
  <c r="J84" i="29" s="1"/>
  <c r="I14" i="13"/>
  <c r="J59" i="29" s="1"/>
  <c r="H12" i="49"/>
  <c r="BV3" i="50"/>
  <c r="O15" i="42"/>
  <c r="O13" i="42"/>
  <c r="W13" i="42"/>
  <c r="Q13" i="42"/>
  <c r="O16" i="42"/>
  <c r="E66" i="6"/>
  <c r="F66" i="6"/>
  <c r="D66" i="6" s="1"/>
  <c r="E48" i="6"/>
  <c r="F48" i="6"/>
  <c r="D48" i="6" s="1"/>
  <c r="F34" i="6"/>
  <c r="D34" i="6" s="1"/>
  <c r="E34" i="6"/>
  <c r="E19" i="6"/>
  <c r="F19" i="6"/>
  <c r="C19" i="6" s="1"/>
  <c r="E39" i="6"/>
  <c r="F39" i="6"/>
  <c r="D39" i="6" s="1"/>
  <c r="F25" i="6"/>
  <c r="D25" i="6" s="1"/>
  <c r="E25" i="6"/>
  <c r="O19" i="4"/>
  <c r="Q19" i="4" s="1"/>
  <c r="E46" i="6"/>
  <c r="F46" i="6"/>
  <c r="D46" i="6" s="1"/>
  <c r="E24" i="6"/>
  <c r="F24" i="6"/>
  <c r="D24" i="6" s="1"/>
  <c r="C14" i="8"/>
  <c r="D12" i="33" s="1"/>
  <c r="F12" i="33" s="1"/>
  <c r="F40" i="6"/>
  <c r="C40" i="6" s="1"/>
  <c r="E40" i="6"/>
  <c r="F45" i="6"/>
  <c r="D45" i="6" s="1"/>
  <c r="E45" i="6"/>
  <c r="F31" i="6"/>
  <c r="C31" i="6" s="1"/>
  <c r="E31" i="6"/>
  <c r="D15" i="8"/>
  <c r="P18" i="33"/>
  <c r="F18" i="33"/>
  <c r="L18" i="33"/>
  <c r="E18" i="33"/>
  <c r="H18" i="33"/>
  <c r="K18" i="33"/>
  <c r="Q18" i="33"/>
  <c r="O20" i="4"/>
  <c r="Q20" i="4" s="1"/>
  <c r="BL20" i="4"/>
  <c r="BN20" i="4" s="1"/>
  <c r="H31" i="9"/>
  <c r="D31" i="9"/>
  <c r="C31" i="9"/>
  <c r="G31" i="9"/>
  <c r="F31" i="9"/>
  <c r="E31" i="9"/>
  <c r="I3" i="26"/>
  <c r="AB3" i="24"/>
  <c r="H3" i="23"/>
  <c r="I3" i="28"/>
  <c r="K3" i="27"/>
  <c r="F52" i="6"/>
  <c r="C52" i="6" s="1"/>
  <c r="E52" i="6"/>
  <c r="E30" i="6"/>
  <c r="F30" i="6"/>
  <c r="C30" i="6" s="1"/>
  <c r="E54" i="6"/>
  <c r="F54" i="6"/>
  <c r="D54" i="6" s="1"/>
  <c r="E51" i="6"/>
  <c r="F51" i="6"/>
  <c r="C51" i="6" s="1"/>
  <c r="F37" i="6"/>
  <c r="D37" i="6" s="1"/>
  <c r="E37" i="6"/>
  <c r="E69" i="6"/>
  <c r="F69" i="6"/>
  <c r="D69" i="6" s="1"/>
  <c r="F63" i="6"/>
  <c r="D63" i="6" s="1"/>
  <c r="E63" i="6"/>
  <c r="E57" i="6"/>
  <c r="F57" i="6"/>
  <c r="D57" i="6" s="1"/>
  <c r="E36" i="6"/>
  <c r="F36" i="6"/>
  <c r="D36" i="6" s="1"/>
  <c r="F22" i="6"/>
  <c r="C22" i="6" s="1"/>
  <c r="E22" i="6"/>
  <c r="E43" i="6"/>
  <c r="E21" i="6"/>
  <c r="F21" i="6"/>
  <c r="C21" i="6" s="1"/>
  <c r="E60" i="6"/>
  <c r="F60" i="6"/>
  <c r="D60" i="6" s="1"/>
  <c r="F42" i="6"/>
  <c r="D42" i="6" s="1"/>
  <c r="E42" i="6"/>
  <c r="E28" i="6"/>
  <c r="F28" i="6"/>
  <c r="C28" i="6" s="1"/>
  <c r="E33" i="6"/>
  <c r="F33" i="6"/>
  <c r="D33" i="6" s="1"/>
  <c r="F49" i="6"/>
  <c r="C49" i="6" s="1"/>
  <c r="E49" i="6"/>
  <c r="BW17" i="4"/>
  <c r="BR17" i="4"/>
  <c r="BD17" i="4"/>
  <c r="L17" i="4"/>
  <c r="AT17" i="4"/>
  <c r="BO17" i="4"/>
  <c r="BP17" i="4"/>
  <c r="BY17" i="4"/>
  <c r="C17" i="4"/>
  <c r="BM17" i="4"/>
  <c r="BK17" i="4"/>
  <c r="U17" i="4"/>
  <c r="Y17" i="4"/>
  <c r="K17" i="4"/>
  <c r="AV17" i="4"/>
  <c r="M17" i="4"/>
  <c r="BJ17" i="4"/>
  <c r="D17" i="4"/>
  <c r="BE17" i="4"/>
  <c r="B12" i="9"/>
  <c r="AC17" i="4"/>
  <c r="CA17" i="4"/>
  <c r="CT17" i="4"/>
  <c r="BX17" i="4"/>
  <c r="X17" i="4"/>
  <c r="I17" i="4"/>
  <c r="CI17" i="4"/>
  <c r="AU17" i="4"/>
  <c r="N17" i="4"/>
  <c r="BB17" i="4"/>
  <c r="F17" i="4"/>
  <c r="E12" i="25" s="1"/>
  <c r="AK17" i="4"/>
  <c r="CC17" i="4"/>
  <c r="AI17" i="4"/>
  <c r="CS17" i="4"/>
  <c r="AM17" i="4"/>
  <c r="CK17" i="4"/>
  <c r="AF17" i="4"/>
  <c r="CJ17" i="4"/>
  <c r="CH17" i="4"/>
  <c r="AA17" i="4"/>
  <c r="BA17" i="4"/>
  <c r="E53" i="14" s="1"/>
  <c r="BC17" i="4"/>
  <c r="J17" i="4"/>
  <c r="AG17" i="4"/>
  <c r="AO17" i="4"/>
  <c r="BQ17" i="4"/>
  <c r="CL17" i="4"/>
  <c r="CE17" i="4"/>
  <c r="CG17" i="4"/>
  <c r="Z17" i="4"/>
  <c r="R17" i="4"/>
  <c r="B12" i="6"/>
  <c r="CB17" i="4"/>
  <c r="CU17" i="4"/>
  <c r="AH17" i="4"/>
  <c r="P17" i="4"/>
  <c r="AD17" i="4"/>
  <c r="AP17" i="4"/>
  <c r="BF17" i="4"/>
  <c r="AE17" i="4"/>
  <c r="AN17" i="4"/>
  <c r="T17" i="4"/>
  <c r="H17" i="4"/>
  <c r="CF17" i="4"/>
  <c r="AB17" i="4"/>
  <c r="V17" i="4"/>
  <c r="AL17" i="4"/>
  <c r="BH17" i="4"/>
  <c r="F35" i="19" s="1"/>
  <c r="F10" i="34" s="1"/>
  <c r="BT17" i="4"/>
  <c r="AJ17" i="4"/>
  <c r="BV17" i="4"/>
  <c r="CM17" i="4"/>
  <c r="CD17" i="4"/>
  <c r="G17" i="4"/>
  <c r="E17" i="4"/>
  <c r="BI17" i="4"/>
  <c r="S17" i="4"/>
  <c r="Q16" i="5"/>
  <c r="G39" i="8"/>
  <c r="T39" i="8"/>
  <c r="J42" i="5"/>
  <c r="R67" i="5"/>
  <c r="O67" i="5"/>
  <c r="AB42" i="8"/>
  <c r="V42" i="8"/>
  <c r="AB39" i="8"/>
  <c r="E42" i="8"/>
  <c r="Q25" i="5"/>
  <c r="N25" i="5"/>
  <c r="E292" i="32"/>
  <c r="E375" i="32"/>
  <c r="R39" i="8"/>
  <c r="H39" i="8"/>
  <c r="N39" i="8"/>
  <c r="M42" i="5"/>
  <c r="E25" i="5"/>
  <c r="G292" i="32"/>
  <c r="H281" i="32" s="1"/>
  <c r="D71" i="6"/>
  <c r="P21" i="4"/>
  <c r="Y39" i="8"/>
  <c r="C39" i="8"/>
  <c r="R42" i="8"/>
  <c r="X42" i="8"/>
  <c r="Y42" i="8"/>
  <c r="AU34" i="5"/>
  <c r="X39" i="8"/>
  <c r="Q39" i="8"/>
  <c r="Q42" i="5"/>
  <c r="H29" i="9"/>
  <c r="B66" i="5"/>
  <c r="E67" i="5"/>
  <c r="J42" i="8"/>
  <c r="C42" i="8"/>
  <c r="I42" i="8"/>
  <c r="S42" i="8"/>
  <c r="AA42" i="8"/>
  <c r="AU42" i="5"/>
  <c r="BL18" i="4"/>
  <c r="BN18" i="4" s="1"/>
  <c r="T30" i="5"/>
  <c r="V39" i="8"/>
  <c r="J39" i="8"/>
  <c r="S42" i="5"/>
  <c r="F42" i="8"/>
  <c r="S25" i="5"/>
  <c r="C65" i="6"/>
  <c r="C56" i="6"/>
  <c r="C50" i="6"/>
  <c r="C47" i="6"/>
  <c r="C38" i="6"/>
  <c r="C29" i="6"/>
  <c r="C26" i="6"/>
  <c r="C20" i="6"/>
  <c r="V30" i="5"/>
  <c r="P39" i="8"/>
  <c r="S39" i="8"/>
  <c r="B41" i="5"/>
  <c r="H42" i="5"/>
  <c r="T67" i="5"/>
  <c r="N42" i="8"/>
  <c r="G25" i="5"/>
  <c r="P25" i="5"/>
  <c r="K42" i="5"/>
  <c r="E39" i="8"/>
  <c r="K39" i="8"/>
  <c r="AR42" i="5"/>
  <c r="L42" i="5"/>
  <c r="AR67" i="5"/>
  <c r="N67" i="5"/>
  <c r="U42" i="8"/>
  <c r="L42" i="8"/>
  <c r="Q42" i="8"/>
  <c r="U39" i="8"/>
  <c r="H42" i="8"/>
  <c r="E29" i="9"/>
  <c r="L39" i="8"/>
  <c r="W39" i="8"/>
  <c r="G42" i="5"/>
  <c r="P42" i="5"/>
  <c r="N42" i="5"/>
  <c r="L67" i="5"/>
  <c r="M67" i="5"/>
  <c r="V67" i="5"/>
  <c r="W42" i="8"/>
  <c r="AU25" i="5"/>
  <c r="C70" i="6"/>
  <c r="C67" i="6"/>
  <c r="C64" i="6"/>
  <c r="C61" i="6"/>
  <c r="C58" i="6"/>
  <c r="C55" i="6"/>
  <c r="BL19" i="4"/>
  <c r="BN19" i="4" s="1"/>
  <c r="H65" i="32"/>
  <c r="H53" i="32"/>
  <c r="G137" i="32"/>
  <c r="H135" i="32" s="1"/>
  <c r="G193" i="32"/>
  <c r="H169" i="32" s="1"/>
  <c r="G227" i="32"/>
  <c r="H221" i="32" s="1"/>
  <c r="G249" i="32"/>
  <c r="H234" i="32" s="1"/>
  <c r="G275" i="32"/>
  <c r="H269" i="32" s="1"/>
  <c r="G359" i="32"/>
  <c r="M39" i="8"/>
  <c r="F39" i="8"/>
  <c r="AA39" i="8"/>
  <c r="AD39" i="8"/>
  <c r="Q67" i="5"/>
  <c r="L73" i="5"/>
  <c r="AC39" i="8"/>
  <c r="E30" i="5"/>
  <c r="V25" i="5"/>
  <c r="O18" i="4"/>
  <c r="Q18" i="4" s="1"/>
  <c r="F329" i="32"/>
  <c r="F331" i="32" s="1"/>
  <c r="E76" i="32"/>
  <c r="F70" i="32" s="1"/>
  <c r="E193" i="32"/>
  <c r="F188" i="32" s="1"/>
  <c r="E227" i="32"/>
  <c r="F214" i="32" s="1"/>
  <c r="E249" i="32"/>
  <c r="F240" i="32" s="1"/>
  <c r="E359" i="32"/>
  <c r="E156" i="32"/>
  <c r="H283" i="32"/>
  <c r="H286" i="32"/>
  <c r="H289" i="32"/>
  <c r="H285" i="32"/>
  <c r="H291" i="32"/>
  <c r="H287" i="32"/>
  <c r="H290" i="32"/>
  <c r="H284" i="32"/>
  <c r="H282" i="32"/>
  <c r="F209" i="32"/>
  <c r="F223" i="32"/>
  <c r="F203" i="32"/>
  <c r="F219" i="32"/>
  <c r="F321" i="32"/>
  <c r="F320" i="32"/>
  <c r="H144" i="32"/>
  <c r="H134" i="32"/>
  <c r="H146" i="32"/>
  <c r="H219" i="32"/>
  <c r="H217" i="32"/>
  <c r="H235" i="32"/>
  <c r="H248" i="32"/>
  <c r="H243" i="32"/>
  <c r="H239" i="32"/>
  <c r="H244" i="32"/>
  <c r="H246" i="32"/>
  <c r="H242" i="32"/>
  <c r="H241" i="32"/>
  <c r="H245" i="32"/>
  <c r="H240" i="32"/>
  <c r="H273" i="32"/>
  <c r="H271" i="32"/>
  <c r="H270" i="32"/>
  <c r="H268" i="32"/>
  <c r="H46" i="32"/>
  <c r="H54" i="32"/>
  <c r="H267" i="32"/>
  <c r="E116" i="32"/>
  <c r="F89" i="32" s="1"/>
  <c r="H52" i="32"/>
  <c r="H56" i="32"/>
  <c r="G116" i="32"/>
  <c r="H48" i="32"/>
  <c r="H62" i="32"/>
  <c r="H71" i="32"/>
  <c r="H47" i="32"/>
  <c r="H63" i="32"/>
  <c r="H45" i="32"/>
  <c r="F238" i="32"/>
  <c r="H67" i="32"/>
  <c r="H49" i="32"/>
  <c r="H70" i="32"/>
  <c r="F322" i="32"/>
  <c r="H51" i="32"/>
  <c r="H72" i="32"/>
  <c r="H64" i="32"/>
  <c r="H57" i="32"/>
  <c r="H58" i="32"/>
  <c r="H60" i="32"/>
  <c r="E137" i="32"/>
  <c r="F134" i="32" s="1"/>
  <c r="H74" i="32"/>
  <c r="H66" i="32"/>
  <c r="H59" i="32"/>
  <c r="H50" i="32"/>
  <c r="H61" i="32"/>
  <c r="H73" i="32"/>
  <c r="H69" i="32"/>
  <c r="E12" i="44"/>
  <c r="AB4" i="24" l="1"/>
  <c r="J46" i="53"/>
  <c r="I4" i="28"/>
  <c r="K4" i="27"/>
  <c r="I4" i="26"/>
  <c r="H4" i="23"/>
  <c r="BI3" i="50"/>
  <c r="Q5" i="33"/>
  <c r="L5" i="34" s="1"/>
  <c r="I5" i="35" s="1"/>
  <c r="BH3" i="50"/>
  <c r="F11" i="44"/>
  <c r="G11" i="44" s="1"/>
  <c r="D10" i="23"/>
  <c r="A33" i="36"/>
  <c r="K4" i="29"/>
  <c r="A3" i="41"/>
  <c r="H17" i="12"/>
  <c r="Q11" i="4"/>
  <c r="AJ19" i="42"/>
  <c r="AM19" i="42"/>
  <c r="O19" i="42"/>
  <c r="T59" i="5"/>
  <c r="K59" i="5"/>
  <c r="M59" i="5"/>
  <c r="N59" i="5"/>
  <c r="B58" i="5"/>
  <c r="F59" i="5"/>
  <c r="E59" i="5"/>
  <c r="J59" i="5"/>
  <c r="P59" i="5"/>
  <c r="O59" i="5"/>
  <c r="H59" i="5"/>
  <c r="U59" i="5"/>
  <c r="V59" i="5"/>
  <c r="G59" i="5"/>
  <c r="L59" i="5"/>
  <c r="AU59" i="5"/>
  <c r="AR59" i="5"/>
  <c r="R59" i="5"/>
  <c r="S59" i="5"/>
  <c r="Q59" i="5"/>
  <c r="I59" i="5"/>
  <c r="H174" i="32"/>
  <c r="H182" i="32"/>
  <c r="H168" i="32"/>
  <c r="AM49" i="5"/>
  <c r="AO59" i="5"/>
  <c r="AI59" i="5"/>
  <c r="AU60" i="5"/>
  <c r="AR60" i="5"/>
  <c r="M60" i="5"/>
  <c r="B59" i="5"/>
  <c r="T60" i="5"/>
  <c r="L60" i="5"/>
  <c r="V60" i="5"/>
  <c r="N60" i="5"/>
  <c r="J60" i="5"/>
  <c r="O60" i="5"/>
  <c r="G60" i="5"/>
  <c r="I60" i="5"/>
  <c r="R60" i="5"/>
  <c r="F60" i="5"/>
  <c r="H60" i="5"/>
  <c r="S60" i="5"/>
  <c r="K60" i="5"/>
  <c r="Q60" i="5"/>
  <c r="P60" i="5"/>
  <c r="E60" i="5"/>
  <c r="U60" i="5"/>
  <c r="AU79" i="5"/>
  <c r="H79" i="5"/>
  <c r="J79" i="5"/>
  <c r="U79" i="5"/>
  <c r="K79" i="5"/>
  <c r="V79" i="5"/>
  <c r="F79" i="5"/>
  <c r="G79" i="5"/>
  <c r="N79" i="5"/>
  <c r="I79" i="5"/>
  <c r="S79" i="5"/>
  <c r="AR79" i="5"/>
  <c r="E79" i="5"/>
  <c r="M79" i="5"/>
  <c r="L79" i="5"/>
  <c r="B78" i="5"/>
  <c r="O79" i="5"/>
  <c r="T79" i="5"/>
  <c r="R79" i="5"/>
  <c r="Q79" i="5"/>
  <c r="P79" i="5"/>
  <c r="N33" i="8"/>
  <c r="W33" i="8"/>
  <c r="U33" i="8"/>
  <c r="X33" i="8"/>
  <c r="G33" i="8"/>
  <c r="R33" i="8"/>
  <c r="J33" i="8"/>
  <c r="AA33" i="8"/>
  <c r="K33" i="8"/>
  <c r="F33" i="8"/>
  <c r="S33" i="8"/>
  <c r="Z33" i="8"/>
  <c r="D33" i="8"/>
  <c r="C33" i="8"/>
  <c r="E33" i="8"/>
  <c r="O33" i="8"/>
  <c r="P33" i="8"/>
  <c r="Y33" i="8"/>
  <c r="M33" i="8"/>
  <c r="V33" i="8"/>
  <c r="AC33" i="8"/>
  <c r="L33" i="8"/>
  <c r="H33" i="8"/>
  <c r="T33" i="8"/>
  <c r="Q33" i="8"/>
  <c r="AD33" i="8"/>
  <c r="AB33" i="8"/>
  <c r="I33" i="8"/>
  <c r="AL49" i="5"/>
  <c r="AN59" i="5"/>
  <c r="AG59" i="5"/>
  <c r="S67" i="5"/>
  <c r="I67" i="5"/>
  <c r="K67" i="5"/>
  <c r="H67" i="5"/>
  <c r="AU67" i="5"/>
  <c r="G67" i="5"/>
  <c r="P67" i="5"/>
  <c r="F67" i="5"/>
  <c r="U67" i="5"/>
  <c r="Z49" i="5"/>
  <c r="AB59" i="5"/>
  <c r="AF59" i="5"/>
  <c r="H58" i="9"/>
  <c r="E58" i="9"/>
  <c r="C58" i="9"/>
  <c r="F58" i="9"/>
  <c r="D58" i="9"/>
  <c r="G58" i="9"/>
  <c r="H133" i="32"/>
  <c r="H150" i="32"/>
  <c r="AK49" i="5"/>
  <c r="AM59" i="5"/>
  <c r="AE59" i="5"/>
  <c r="D30" i="9"/>
  <c r="F30" i="9"/>
  <c r="G30" i="9"/>
  <c r="E30" i="9"/>
  <c r="H30" i="9"/>
  <c r="C30" i="9"/>
  <c r="H184" i="32"/>
  <c r="H136" i="32"/>
  <c r="AD49" i="5"/>
  <c r="Y49" i="5"/>
  <c r="AA59" i="5"/>
  <c r="AT59" i="5"/>
  <c r="D60" i="8"/>
  <c r="U60" i="8"/>
  <c r="W60" i="8"/>
  <c r="P60" i="8"/>
  <c r="AB60" i="8"/>
  <c r="O60" i="8"/>
  <c r="M60" i="8"/>
  <c r="AD60" i="8"/>
  <c r="K60" i="8"/>
  <c r="L60" i="8"/>
  <c r="T60" i="8"/>
  <c r="S60" i="8"/>
  <c r="J60" i="8"/>
  <c r="AA60" i="8"/>
  <c r="X60" i="8"/>
  <c r="R60" i="8"/>
  <c r="G60" i="8"/>
  <c r="AC60" i="8"/>
  <c r="Z60" i="8"/>
  <c r="F60" i="8"/>
  <c r="I60" i="8"/>
  <c r="E60" i="8"/>
  <c r="C60" i="8"/>
  <c r="H60" i="8"/>
  <c r="Q60" i="8"/>
  <c r="V60" i="8"/>
  <c r="Y60" i="8"/>
  <c r="N60" i="8"/>
  <c r="D22" i="9"/>
  <c r="G22" i="9"/>
  <c r="C22" i="9"/>
  <c r="E22" i="9"/>
  <c r="H22" i="9"/>
  <c r="F22" i="9"/>
  <c r="H189" i="32"/>
  <c r="H191" i="32"/>
  <c r="H207" i="32"/>
  <c r="F62" i="32"/>
  <c r="W19" i="42"/>
  <c r="AE49" i="5"/>
  <c r="AL59" i="5"/>
  <c r="H31" i="8"/>
  <c r="W31" i="8"/>
  <c r="S31" i="8"/>
  <c r="F31" i="8"/>
  <c r="E31" i="8"/>
  <c r="T31" i="8"/>
  <c r="G31" i="8"/>
  <c r="X31" i="8"/>
  <c r="Q31" i="8"/>
  <c r="V31" i="8"/>
  <c r="D31" i="8"/>
  <c r="Z31" i="8"/>
  <c r="AB31" i="8"/>
  <c r="N31" i="8"/>
  <c r="O31" i="8"/>
  <c r="Y31" i="8"/>
  <c r="AC31" i="8"/>
  <c r="C31" i="8"/>
  <c r="I31" i="8"/>
  <c r="P31" i="8"/>
  <c r="L31" i="8"/>
  <c r="J31" i="8"/>
  <c r="R31" i="8"/>
  <c r="K31" i="8"/>
  <c r="M31" i="8"/>
  <c r="U31" i="8"/>
  <c r="AD31" i="8"/>
  <c r="AA31" i="8"/>
  <c r="E49" i="5"/>
  <c r="U49" i="5"/>
  <c r="AU49" i="5"/>
  <c r="K49" i="5"/>
  <c r="F49" i="5"/>
  <c r="AR49" i="5"/>
  <c r="H49" i="5"/>
  <c r="B48" i="5"/>
  <c r="J49" i="5"/>
  <c r="G49" i="5"/>
  <c r="N49" i="5"/>
  <c r="I49" i="5"/>
  <c r="R49" i="5"/>
  <c r="Q49" i="5"/>
  <c r="O49" i="5"/>
  <c r="V49" i="5"/>
  <c r="L49" i="5"/>
  <c r="S49" i="5"/>
  <c r="P49" i="5"/>
  <c r="T49" i="5"/>
  <c r="M49" i="5"/>
  <c r="L67" i="8"/>
  <c r="H67" i="8"/>
  <c r="U67" i="8"/>
  <c r="AD67" i="8"/>
  <c r="AC67" i="8"/>
  <c r="K67" i="8"/>
  <c r="Z67" i="8"/>
  <c r="AA67" i="8"/>
  <c r="C67" i="8"/>
  <c r="S67" i="8"/>
  <c r="J67" i="8"/>
  <c r="D67" i="8"/>
  <c r="N67" i="8"/>
  <c r="X67" i="8"/>
  <c r="F67" i="8"/>
  <c r="W67" i="8"/>
  <c r="P67" i="8"/>
  <c r="I67" i="8"/>
  <c r="M67" i="8"/>
  <c r="E67" i="8"/>
  <c r="R67" i="8"/>
  <c r="T67" i="8"/>
  <c r="O67" i="8"/>
  <c r="V67" i="8"/>
  <c r="Q67" i="8"/>
  <c r="AB67" i="8"/>
  <c r="Y67" i="8"/>
  <c r="G67" i="8"/>
  <c r="H209" i="32"/>
  <c r="H155" i="32"/>
  <c r="H203" i="32"/>
  <c r="H274" i="32"/>
  <c r="H176" i="32"/>
  <c r="H129" i="32"/>
  <c r="H237" i="32"/>
  <c r="H265" i="32"/>
  <c r="H218" i="32"/>
  <c r="H212" i="32"/>
  <c r="H166" i="32"/>
  <c r="H152" i="32"/>
  <c r="H154" i="32"/>
  <c r="H272" i="32"/>
  <c r="H213" i="32"/>
  <c r="H215" i="32"/>
  <c r="H185" i="32"/>
  <c r="H127" i="32"/>
  <c r="H130" i="32"/>
  <c r="AO49" i="5"/>
  <c r="X49" i="5"/>
  <c r="Z59" i="5"/>
  <c r="C59" i="8"/>
  <c r="S59" i="8"/>
  <c r="P59" i="8"/>
  <c r="K59" i="8"/>
  <c r="X59" i="8"/>
  <c r="H59" i="8"/>
  <c r="F59" i="8"/>
  <c r="D59" i="8"/>
  <c r="Y59" i="8"/>
  <c r="J59" i="8"/>
  <c r="AD59" i="8"/>
  <c r="V59" i="8"/>
  <c r="L59" i="8"/>
  <c r="T59" i="8"/>
  <c r="Q59" i="8"/>
  <c r="E59" i="8"/>
  <c r="U59" i="8"/>
  <c r="AB59" i="8"/>
  <c r="G59" i="8"/>
  <c r="W59" i="8"/>
  <c r="Z59" i="8"/>
  <c r="AC59" i="8"/>
  <c r="M59" i="8"/>
  <c r="R59" i="8"/>
  <c r="AA59" i="8"/>
  <c r="I59" i="8"/>
  <c r="O59" i="8"/>
  <c r="N59" i="8"/>
  <c r="F41" i="6"/>
  <c r="E41" i="6"/>
  <c r="AR33" i="5"/>
  <c r="U33" i="5"/>
  <c r="AU33" i="5"/>
  <c r="P33" i="5"/>
  <c r="T33" i="5"/>
  <c r="J33" i="5"/>
  <c r="O33" i="5"/>
  <c r="Q33" i="5"/>
  <c r="S33" i="5"/>
  <c r="R33" i="5"/>
  <c r="G33" i="5"/>
  <c r="I33" i="5"/>
  <c r="K33" i="5"/>
  <c r="B32" i="5"/>
  <c r="F33" i="5"/>
  <c r="H33" i="5"/>
  <c r="N33" i="5"/>
  <c r="V33" i="5"/>
  <c r="L33" i="5"/>
  <c r="M33" i="5"/>
  <c r="E33" i="5"/>
  <c r="H183" i="32"/>
  <c r="H173" i="32"/>
  <c r="H190" i="32"/>
  <c r="H75" i="32"/>
  <c r="AC49" i="5"/>
  <c r="AI49" i="5"/>
  <c r="AK59" i="5"/>
  <c r="H48" i="9"/>
  <c r="C48" i="9"/>
  <c r="F48" i="9"/>
  <c r="G48" i="9"/>
  <c r="E48" i="9"/>
  <c r="D48" i="9"/>
  <c r="K42" i="8"/>
  <c r="AD42" i="8"/>
  <c r="T42" i="8"/>
  <c r="G42" i="8"/>
  <c r="P42" i="8"/>
  <c r="Z42" i="8"/>
  <c r="M42" i="8"/>
  <c r="D42" i="8"/>
  <c r="O42" i="8"/>
  <c r="AC42" i="8"/>
  <c r="X23" i="8"/>
  <c r="O23" i="8"/>
  <c r="N23" i="8"/>
  <c r="E23" i="8"/>
  <c r="Y23" i="8"/>
  <c r="AB23" i="8"/>
  <c r="AA23" i="8"/>
  <c r="J23" i="8"/>
  <c r="U23" i="8"/>
  <c r="M23" i="8"/>
  <c r="Z23" i="8"/>
  <c r="G23" i="8"/>
  <c r="C23" i="8"/>
  <c r="T23" i="8"/>
  <c r="AD23" i="8"/>
  <c r="F23" i="8"/>
  <c r="V23" i="8"/>
  <c r="W23" i="8"/>
  <c r="S23" i="8"/>
  <c r="R23" i="8"/>
  <c r="H23" i="8"/>
  <c r="K23" i="8"/>
  <c r="D23" i="8"/>
  <c r="L23" i="8"/>
  <c r="Q23" i="8"/>
  <c r="P23" i="8"/>
  <c r="AC23" i="8"/>
  <c r="I23" i="8"/>
  <c r="F23" i="5"/>
  <c r="G23" i="5"/>
  <c r="R23" i="5"/>
  <c r="I23" i="5"/>
  <c r="B22" i="5"/>
  <c r="Q23" i="5"/>
  <c r="P23" i="5"/>
  <c r="H23" i="5"/>
  <c r="K23" i="5"/>
  <c r="M23" i="5"/>
  <c r="AU23" i="5"/>
  <c r="U23" i="5"/>
  <c r="L23" i="5"/>
  <c r="O23" i="5"/>
  <c r="N23" i="5"/>
  <c r="S23" i="5"/>
  <c r="T23" i="5"/>
  <c r="V23" i="5"/>
  <c r="J23" i="5"/>
  <c r="E23" i="5"/>
  <c r="AR23" i="5"/>
  <c r="E32" i="9"/>
  <c r="H32" i="9"/>
  <c r="C32" i="9"/>
  <c r="F32" i="9"/>
  <c r="D32" i="9"/>
  <c r="G32" i="9"/>
  <c r="H180" i="32"/>
  <c r="H226" i="32"/>
  <c r="H186" i="32"/>
  <c r="H188" i="32"/>
  <c r="H147" i="32"/>
  <c r="H151" i="32"/>
  <c r="AN49" i="5"/>
  <c r="AH49" i="5"/>
  <c r="Y59" i="5"/>
  <c r="E42" i="5"/>
  <c r="T42" i="5"/>
  <c r="U42" i="5"/>
  <c r="V42" i="5"/>
  <c r="R42" i="5"/>
  <c r="O42" i="5"/>
  <c r="I42" i="5"/>
  <c r="H205" i="32"/>
  <c r="H132" i="32"/>
  <c r="H128" i="32"/>
  <c r="AB49" i="5"/>
  <c r="AG49" i="5"/>
  <c r="AJ59" i="5"/>
  <c r="F32" i="6"/>
  <c r="E32" i="6"/>
  <c r="H175" i="32"/>
  <c r="H210" i="32"/>
  <c r="H170" i="32"/>
  <c r="H202" i="32"/>
  <c r="H125" i="32"/>
  <c r="H211" i="32"/>
  <c r="H179" i="32"/>
  <c r="H177" i="32"/>
  <c r="H126" i="32"/>
  <c r="H206" i="32"/>
  <c r="H214" i="32"/>
  <c r="H178" i="32"/>
  <c r="H167" i="32"/>
  <c r="H149" i="32"/>
  <c r="H145" i="32"/>
  <c r="AT49" i="5"/>
  <c r="AF49" i="5"/>
  <c r="AD59" i="5"/>
  <c r="X59" i="5"/>
  <c r="F234" i="32"/>
  <c r="F242" i="32"/>
  <c r="F54" i="32"/>
  <c r="F74" i="32"/>
  <c r="F73" i="32"/>
  <c r="F59" i="32"/>
  <c r="F386" i="32"/>
  <c r="F51" i="32"/>
  <c r="F72" i="32"/>
  <c r="F383" i="32"/>
  <c r="F64" i="32"/>
  <c r="F58" i="32"/>
  <c r="F68" i="32"/>
  <c r="F47" i="32"/>
  <c r="F49" i="32"/>
  <c r="F55" i="32"/>
  <c r="P17" i="33"/>
  <c r="K17" i="33"/>
  <c r="J17" i="33"/>
  <c r="I17" i="33"/>
  <c r="H17" i="33"/>
  <c r="E17" i="33"/>
  <c r="O17" i="33"/>
  <c r="G17" i="33"/>
  <c r="N17" i="33"/>
  <c r="L17" i="33"/>
  <c r="T19" i="5"/>
  <c r="D59" i="6"/>
  <c r="D68" i="6"/>
  <c r="AL13" i="42"/>
  <c r="AN13" i="42" s="1"/>
  <c r="D53" i="6"/>
  <c r="AA19" i="5"/>
  <c r="AU19" i="5" s="1"/>
  <c r="T18" i="5"/>
  <c r="V18" i="5" s="1"/>
  <c r="AJ19" i="5"/>
  <c r="Q17" i="33"/>
  <c r="N19" i="42"/>
  <c r="P19" i="42"/>
  <c r="Q19" i="42"/>
  <c r="F19" i="42"/>
  <c r="AC19" i="42"/>
  <c r="AL19" i="42" s="1"/>
  <c r="M16" i="33"/>
  <c r="V19" i="5"/>
  <c r="AA15" i="5"/>
  <c r="AU15" i="5" s="1"/>
  <c r="CO17" i="4"/>
  <c r="BG17" i="4"/>
  <c r="BL17" i="4" s="1"/>
  <c r="E16" i="16" s="1"/>
  <c r="E16" i="31" s="1"/>
  <c r="B13" i="8"/>
  <c r="BS17" i="4"/>
  <c r="CN17" i="4"/>
  <c r="BU17" i="4"/>
  <c r="CP17" i="4" s="1"/>
  <c r="CV17" i="4" s="1"/>
  <c r="BZ17" i="4"/>
  <c r="W17" i="4"/>
  <c r="AR17" i="4" s="1"/>
  <c r="AX17" i="4" s="1"/>
  <c r="AA17" i="5"/>
  <c r="AU17" i="5" s="1"/>
  <c r="H13" i="5"/>
  <c r="I20" i="54" s="1"/>
  <c r="P3" i="55" s="1"/>
  <c r="M11" i="4"/>
  <c r="D11" i="36"/>
  <c r="AL17" i="42"/>
  <c r="F201" i="32"/>
  <c r="F67" i="32"/>
  <c r="F60" i="32"/>
  <c r="Q13" i="33"/>
  <c r="AJ16" i="5"/>
  <c r="AA16" i="5"/>
  <c r="N13" i="33"/>
  <c r="AA18" i="5"/>
  <c r="K13" i="33"/>
  <c r="P13" i="33"/>
  <c r="F44" i="6"/>
  <c r="E44" i="6"/>
  <c r="F243" i="32"/>
  <c r="F204" i="32"/>
  <c r="F236" i="32"/>
  <c r="F205" i="32"/>
  <c r="T17" i="5"/>
  <c r="V17" i="5" s="1"/>
  <c r="F237" i="32"/>
  <c r="F220" i="32"/>
  <c r="F56" i="32"/>
  <c r="F247" i="32"/>
  <c r="F225" i="32"/>
  <c r="AJ17" i="5"/>
  <c r="F244" i="32"/>
  <c r="F210" i="32"/>
  <c r="L13" i="33"/>
  <c r="F241" i="32"/>
  <c r="F211" i="32"/>
  <c r="E27" i="6"/>
  <c r="AJ18" i="5"/>
  <c r="AJ15" i="5"/>
  <c r="F248" i="32"/>
  <c r="F48" i="32"/>
  <c r="F61" i="32"/>
  <c r="F57" i="32"/>
  <c r="F384" i="32"/>
  <c r="F50" i="32"/>
  <c r="F275" i="32"/>
  <c r="F46" i="32"/>
  <c r="F374" i="32"/>
  <c r="F69" i="32"/>
  <c r="F385" i="32"/>
  <c r="F365" i="32"/>
  <c r="F366" i="32" s="1"/>
  <c r="F372" i="32"/>
  <c r="F299" i="32"/>
  <c r="H68" i="32"/>
  <c r="H76" i="32" s="1"/>
  <c r="F169" i="32"/>
  <c r="F303" i="32"/>
  <c r="F309" i="32"/>
  <c r="H312" i="32"/>
  <c r="F301" i="32"/>
  <c r="F304" i="32"/>
  <c r="H375" i="32"/>
  <c r="F311" i="32"/>
  <c r="F307" i="32"/>
  <c r="Q16" i="33"/>
  <c r="P16" i="33"/>
  <c r="R16" i="42"/>
  <c r="O15" i="33"/>
  <c r="H13" i="33"/>
  <c r="N16" i="33"/>
  <c r="I13" i="33"/>
  <c r="E13" i="33"/>
  <c r="D16" i="8"/>
  <c r="E16" i="33"/>
  <c r="F13" i="33"/>
  <c r="P15" i="33"/>
  <c r="J16" i="33"/>
  <c r="I16" i="33"/>
  <c r="AL16" i="42"/>
  <c r="L16" i="33"/>
  <c r="H16" i="33"/>
  <c r="G13" i="33"/>
  <c r="G16" i="33"/>
  <c r="O13" i="33"/>
  <c r="F16" i="33"/>
  <c r="M13" i="33"/>
  <c r="K16" i="33"/>
  <c r="Q13" i="5"/>
  <c r="I22" i="54" s="1"/>
  <c r="R3" i="55" s="1"/>
  <c r="F187" i="32"/>
  <c r="F170" i="32"/>
  <c r="F179" i="32"/>
  <c r="F190" i="32"/>
  <c r="F181" i="32"/>
  <c r="F168" i="32"/>
  <c r="F186" i="32"/>
  <c r="F292" i="32"/>
  <c r="F176" i="32"/>
  <c r="F178" i="32"/>
  <c r="F171" i="32"/>
  <c r="F180" i="32"/>
  <c r="F191" i="32"/>
  <c r="I15" i="33"/>
  <c r="E15" i="33"/>
  <c r="N15" i="33"/>
  <c r="J15" i="33"/>
  <c r="G15" i="33"/>
  <c r="C16" i="8"/>
  <c r="D14" i="33" s="1"/>
  <c r="O14" i="33" s="1"/>
  <c r="K15" i="33"/>
  <c r="Q15" i="33"/>
  <c r="H15" i="33"/>
  <c r="F15" i="33"/>
  <c r="F15" i="34"/>
  <c r="H15" i="34" s="1"/>
  <c r="D15" i="34"/>
  <c r="E15" i="34"/>
  <c r="G15" i="34" s="1"/>
  <c r="G14" i="34" s="1"/>
  <c r="G13" i="34" s="1"/>
  <c r="G12" i="34" s="1"/>
  <c r="G11" i="34" s="1"/>
  <c r="M15" i="33"/>
  <c r="W14" i="42"/>
  <c r="D30" i="6"/>
  <c r="T14" i="5"/>
  <c r="V14" i="5" s="1"/>
  <c r="AA13" i="5"/>
  <c r="I16" i="54" s="1"/>
  <c r="L3" i="55" s="1"/>
  <c r="AJ13" i="5"/>
  <c r="I18" i="54" s="1"/>
  <c r="N3" i="55" s="1"/>
  <c r="T15" i="5"/>
  <c r="V15" i="5" s="1"/>
  <c r="AL15" i="42"/>
  <c r="AM14" i="42"/>
  <c r="AM14" i="5"/>
  <c r="AO14" i="5" s="1"/>
  <c r="D27" i="6"/>
  <c r="C57" i="6"/>
  <c r="O14" i="42"/>
  <c r="AJ14" i="42"/>
  <c r="J14" i="42"/>
  <c r="P14" i="42"/>
  <c r="Q14" i="42"/>
  <c r="F14" i="42"/>
  <c r="AC14" i="42"/>
  <c r="Q21" i="4"/>
  <c r="F13" i="42"/>
  <c r="R13" i="42" s="1"/>
  <c r="C36" i="6"/>
  <c r="D19" i="6"/>
  <c r="C46" i="6"/>
  <c r="F11" i="36"/>
  <c r="G11" i="36" s="1"/>
  <c r="D51" i="6"/>
  <c r="C63" i="6"/>
  <c r="Q17" i="12"/>
  <c r="S17" i="12" s="1"/>
  <c r="D28" i="6"/>
  <c r="C37" i="6"/>
  <c r="E15" i="25"/>
  <c r="J16" i="15"/>
  <c r="H22" i="26" s="1"/>
  <c r="D22" i="6"/>
  <c r="J15" i="15"/>
  <c r="C60" i="6"/>
  <c r="C69" i="6"/>
  <c r="AS17" i="4"/>
  <c r="AY17" i="4" s="1"/>
  <c r="C33" i="6"/>
  <c r="D21" i="6"/>
  <c r="C54" i="6"/>
  <c r="D52" i="6"/>
  <c r="C66" i="6"/>
  <c r="O17" i="4"/>
  <c r="Q17" i="4" s="1"/>
  <c r="C43" i="6"/>
  <c r="T16" i="5"/>
  <c r="V16" i="5" s="1"/>
  <c r="D49" i="6"/>
  <c r="C34" i="6"/>
  <c r="AQ17" i="4"/>
  <c r="AW17" i="4" s="1"/>
  <c r="G53" i="14"/>
  <c r="J53" i="14" s="1"/>
  <c r="H12" i="28"/>
  <c r="K12" i="49"/>
  <c r="J84" i="53"/>
  <c r="D4" i="59"/>
  <c r="CA3" i="50"/>
  <c r="E32" i="14"/>
  <c r="E21" i="19"/>
  <c r="E30" i="19" s="1"/>
  <c r="E10" i="25"/>
  <c r="E52" i="14"/>
  <c r="E13" i="27"/>
  <c r="P12" i="33"/>
  <c r="M12" i="33"/>
  <c r="G12" i="33"/>
  <c r="E12" i="33"/>
  <c r="N12" i="33"/>
  <c r="Q12" i="33"/>
  <c r="I12" i="33"/>
  <c r="L12" i="33"/>
  <c r="O12" i="33"/>
  <c r="K12" i="33"/>
  <c r="J12" i="33"/>
  <c r="F216" i="32"/>
  <c r="F221" i="32"/>
  <c r="F174" i="32"/>
  <c r="F173" i="32"/>
  <c r="C45" i="6"/>
  <c r="C24" i="6"/>
  <c r="I38" i="54"/>
  <c r="AH3" i="55" s="1"/>
  <c r="I39" i="54"/>
  <c r="AI3" i="55" s="1"/>
  <c r="E16" i="25"/>
  <c r="H24" i="13"/>
  <c r="I69" i="29" s="1"/>
  <c r="C48" i="6"/>
  <c r="F212" i="32"/>
  <c r="F213" i="32"/>
  <c r="E14" i="25"/>
  <c r="I34" i="54"/>
  <c r="AD3" i="55" s="1"/>
  <c r="C25" i="6"/>
  <c r="H13" i="7"/>
  <c r="A7" i="36"/>
  <c r="A7" i="44" s="1"/>
  <c r="E14" i="16"/>
  <c r="E17" i="45"/>
  <c r="H15" i="7"/>
  <c r="H222" i="32"/>
  <c r="F245" i="32"/>
  <c r="F217" i="32"/>
  <c r="F172" i="32"/>
  <c r="F192" i="32"/>
  <c r="F166" i="32"/>
  <c r="E17" i="25"/>
  <c r="E12" i="9"/>
  <c r="F12" i="9" s="1"/>
  <c r="F36" i="19" s="1"/>
  <c r="F175" i="32"/>
  <c r="H208" i="32"/>
  <c r="F208" i="32"/>
  <c r="H266" i="32"/>
  <c r="H275" i="32" s="1"/>
  <c r="H247" i="32"/>
  <c r="H224" i="32"/>
  <c r="H216" i="32"/>
  <c r="H187" i="32"/>
  <c r="H171" i="32"/>
  <c r="H148" i="32"/>
  <c r="H153" i="32"/>
  <c r="F246" i="32"/>
  <c r="F206" i="32"/>
  <c r="F202" i="32"/>
  <c r="F167" i="32"/>
  <c r="F183" i="32"/>
  <c r="F75" i="32"/>
  <c r="F71" i="32"/>
  <c r="F53" i="32"/>
  <c r="H288" i="32"/>
  <c r="H292" i="32" s="1"/>
  <c r="C42" i="6"/>
  <c r="C39" i="6"/>
  <c r="F207" i="32"/>
  <c r="H238" i="32"/>
  <c r="H223" i="32"/>
  <c r="H204" i="32"/>
  <c r="H192" i="32"/>
  <c r="H181" i="32"/>
  <c r="F235" i="32"/>
  <c r="F224" i="32"/>
  <c r="F222" i="32"/>
  <c r="F189" i="32"/>
  <c r="F182" i="32"/>
  <c r="F63" i="32"/>
  <c r="F66" i="32"/>
  <c r="F65" i="32"/>
  <c r="E11" i="25"/>
  <c r="J47" i="53"/>
  <c r="K47" i="53" s="1"/>
  <c r="K46" i="53"/>
  <c r="F12" i="6"/>
  <c r="E12" i="6"/>
  <c r="C10" i="35"/>
  <c r="D31" i="6"/>
  <c r="D40" i="6"/>
  <c r="C10" i="34"/>
  <c r="C12" i="9"/>
  <c r="D12" i="9" s="1"/>
  <c r="H201" i="32"/>
  <c r="H220" i="32"/>
  <c r="F226" i="32"/>
  <c r="F218" i="32"/>
  <c r="F177" i="32"/>
  <c r="F185" i="32"/>
  <c r="H236" i="32"/>
  <c r="H225" i="32"/>
  <c r="H172" i="32"/>
  <c r="H131" i="32"/>
  <c r="F239" i="32"/>
  <c r="F215" i="32"/>
  <c r="F184" i="32"/>
  <c r="F52" i="32"/>
  <c r="F45" i="32"/>
  <c r="H12" i="33"/>
  <c r="F323" i="32"/>
  <c r="F113" i="32"/>
  <c r="F101" i="32"/>
  <c r="F151" i="32"/>
  <c r="F147" i="32"/>
  <c r="F144" i="32"/>
  <c r="F153" i="32"/>
  <c r="F146" i="32"/>
  <c r="F132" i="32"/>
  <c r="F148" i="32"/>
  <c r="F149" i="32"/>
  <c r="F126" i="32"/>
  <c r="F152" i="32"/>
  <c r="F129" i="32"/>
  <c r="F130" i="32"/>
  <c r="F154" i="32"/>
  <c r="F128" i="32"/>
  <c r="F133" i="32"/>
  <c r="F155" i="32"/>
  <c r="F136" i="32"/>
  <c r="F131" i="32"/>
  <c r="F150" i="32"/>
  <c r="F127" i="32"/>
  <c r="F135" i="32"/>
  <c r="F145" i="32"/>
  <c r="F125" i="32"/>
  <c r="H110" i="32"/>
  <c r="H113" i="32"/>
  <c r="H92" i="32"/>
  <c r="H93" i="32"/>
  <c r="H96" i="32"/>
  <c r="H104" i="32"/>
  <c r="H90" i="32"/>
  <c r="H115" i="32"/>
  <c r="H95" i="32"/>
  <c r="H106" i="32"/>
  <c r="H112" i="32"/>
  <c r="H101" i="32"/>
  <c r="H91" i="32"/>
  <c r="H107" i="32"/>
  <c r="H89" i="32"/>
  <c r="H86" i="32"/>
  <c r="H97" i="32"/>
  <c r="H102" i="32"/>
  <c r="H94" i="32"/>
  <c r="H98" i="32"/>
  <c r="H99" i="32"/>
  <c r="H85" i="32"/>
  <c r="H108" i="32"/>
  <c r="H105" i="32"/>
  <c r="H87" i="32"/>
  <c r="H103" i="32"/>
  <c r="F16" i="32"/>
  <c r="H111" i="32"/>
  <c r="H109" i="32"/>
  <c r="H114" i="32"/>
  <c r="H100" i="32"/>
  <c r="H88" i="32"/>
  <c r="F111" i="32"/>
  <c r="F93" i="32"/>
  <c r="F87" i="32"/>
  <c r="F92" i="32"/>
  <c r="F107" i="32"/>
  <c r="F17" i="32"/>
  <c r="F90" i="32"/>
  <c r="F100" i="32"/>
  <c r="F110" i="32"/>
  <c r="F108" i="32"/>
  <c r="F96" i="32"/>
  <c r="F88" i="32"/>
  <c r="F104" i="32"/>
  <c r="F103" i="32"/>
  <c r="F109" i="32"/>
  <c r="F114" i="32"/>
  <c r="F94" i="32"/>
  <c r="F99" i="32"/>
  <c r="F86" i="32"/>
  <c r="F115" i="32"/>
  <c r="F105" i="32"/>
  <c r="F102" i="32"/>
  <c r="F112" i="32"/>
  <c r="F85" i="32"/>
  <c r="F91" i="32"/>
  <c r="F98" i="32"/>
  <c r="F95" i="32"/>
  <c r="F106" i="32"/>
  <c r="F97" i="32"/>
  <c r="D12" i="44"/>
  <c r="F12" i="44"/>
  <c r="E12" i="36"/>
  <c r="E13" i="44"/>
  <c r="G12" i="44" l="1"/>
  <c r="D8" i="23"/>
  <c r="D9" i="23"/>
  <c r="J11" i="44"/>
  <c r="BJ3" i="50"/>
  <c r="J17" i="12"/>
  <c r="D11" i="23"/>
  <c r="R11" i="4"/>
  <c r="AO13" i="42"/>
  <c r="R19" i="42"/>
  <c r="F375" i="32"/>
  <c r="C32" i="6"/>
  <c r="D32" i="6"/>
  <c r="C41" i="6"/>
  <c r="D41" i="6"/>
  <c r="H137" i="32"/>
  <c r="CR17" i="4"/>
  <c r="CX17" i="4" s="1"/>
  <c r="AM19" i="5"/>
  <c r="AO19" i="5" s="1"/>
  <c r="AR19" i="5" s="1"/>
  <c r="AU13" i="5"/>
  <c r="AM15" i="5"/>
  <c r="AO15" i="5" s="1"/>
  <c r="AR15" i="5" s="1"/>
  <c r="CQ17" i="4"/>
  <c r="CW17" i="4" s="1"/>
  <c r="AT13" i="5"/>
  <c r="AM17" i="5"/>
  <c r="AO17" i="5" s="1"/>
  <c r="AR17" i="5" s="1"/>
  <c r="T13" i="5"/>
  <c r="H10" i="26" s="1"/>
  <c r="H12" i="26" s="1"/>
  <c r="AM13" i="5"/>
  <c r="AO13" i="5" s="1"/>
  <c r="AB13" i="8"/>
  <c r="K13" i="8"/>
  <c r="F13" i="8"/>
  <c r="Q13" i="8"/>
  <c r="R13" i="8"/>
  <c r="S13" i="8"/>
  <c r="M13" i="8"/>
  <c r="Y13" i="8"/>
  <c r="P13" i="8"/>
  <c r="X13" i="8"/>
  <c r="H13" i="8"/>
  <c r="AD13" i="8"/>
  <c r="Z13" i="8"/>
  <c r="J13" i="8"/>
  <c r="I13" i="8"/>
  <c r="E13" i="8"/>
  <c r="U13" i="8"/>
  <c r="AC13" i="8"/>
  <c r="AA13" i="8"/>
  <c r="O13" i="8"/>
  <c r="T13" i="8"/>
  <c r="V13" i="8"/>
  <c r="L13" i="8"/>
  <c r="W13" i="8"/>
  <c r="N13" i="8"/>
  <c r="C11" i="33"/>
  <c r="G13" i="8"/>
  <c r="P11" i="4"/>
  <c r="P10" i="4"/>
  <c r="C44" i="6"/>
  <c r="D44" i="6"/>
  <c r="F312" i="32"/>
  <c r="AU18" i="5"/>
  <c r="AM18" i="5"/>
  <c r="AO18" i="5" s="1"/>
  <c r="AR18" i="5" s="1"/>
  <c r="H193" i="32"/>
  <c r="AM16" i="5"/>
  <c r="AO16" i="5" s="1"/>
  <c r="AR16" i="5" s="1"/>
  <c r="AU16" i="5"/>
  <c r="F387" i="32"/>
  <c r="AR14" i="5"/>
  <c r="H156" i="32"/>
  <c r="F227" i="32"/>
  <c r="H249" i="32"/>
  <c r="P14" i="33"/>
  <c r="E14" i="33"/>
  <c r="K14" i="33"/>
  <c r="J14" i="33"/>
  <c r="R14" i="42"/>
  <c r="M14" i="33"/>
  <c r="H14" i="33"/>
  <c r="L14" i="33"/>
  <c r="F14" i="33"/>
  <c r="Q14" i="33"/>
  <c r="G14" i="33"/>
  <c r="N14" i="33"/>
  <c r="I14" i="33"/>
  <c r="I15" i="34"/>
  <c r="H14" i="34"/>
  <c r="I29" i="54"/>
  <c r="Y3" i="55" s="1"/>
  <c r="BN17" i="4"/>
  <c r="J11" i="36"/>
  <c r="K11" i="36" s="1"/>
  <c r="L11" i="36" s="1"/>
  <c r="BR3" i="50"/>
  <c r="F76" i="32"/>
  <c r="F249" i="32"/>
  <c r="F193" i="32"/>
  <c r="H227" i="32"/>
  <c r="AL14" i="42"/>
  <c r="F12" i="36"/>
  <c r="G12" i="36" s="1"/>
  <c r="D12" i="36"/>
  <c r="H18" i="13"/>
  <c r="I63" i="29" s="1"/>
  <c r="V13" i="5"/>
  <c r="E14" i="27"/>
  <c r="E10" i="35"/>
  <c r="E18" i="25"/>
  <c r="I18" i="25" s="1"/>
  <c r="CD3" i="50"/>
  <c r="I34" i="15"/>
  <c r="H23" i="29" s="1"/>
  <c r="H39" i="13"/>
  <c r="E31" i="30"/>
  <c r="E20" i="63" s="1"/>
  <c r="H37" i="13"/>
  <c r="H16" i="28"/>
  <c r="H14" i="28"/>
  <c r="E14" i="30"/>
  <c r="E3" i="63" s="1"/>
  <c r="J14" i="27"/>
  <c r="K14" i="27" s="1"/>
  <c r="D12" i="6"/>
  <c r="F10" i="35" s="1"/>
  <c r="G10" i="35" s="1"/>
  <c r="H17" i="13"/>
  <c r="I62" i="29" s="1"/>
  <c r="H21" i="26"/>
  <c r="R17" i="45"/>
  <c r="K17" i="45"/>
  <c r="AI3" i="50" s="1"/>
  <c r="O17" i="45"/>
  <c r="F17" i="45"/>
  <c r="AD3" i="50"/>
  <c r="G48" i="14"/>
  <c r="J48" i="14" s="1"/>
  <c r="E24" i="30" s="1"/>
  <c r="E13" i="63" s="1"/>
  <c r="E14" i="31"/>
  <c r="E19" i="31" s="1"/>
  <c r="F21" i="19"/>
  <c r="G52" i="14"/>
  <c r="J52" i="14" s="1"/>
  <c r="H116" i="32"/>
  <c r="Z11" i="24"/>
  <c r="T17" i="12"/>
  <c r="BT3" i="50"/>
  <c r="E10" i="34"/>
  <c r="G10" i="34" s="1"/>
  <c r="D10" i="34"/>
  <c r="D10" i="35" s="1"/>
  <c r="G32" i="14"/>
  <c r="J32" i="14" s="1"/>
  <c r="E33" i="14"/>
  <c r="F156" i="32"/>
  <c r="F137" i="32"/>
  <c r="F116" i="32"/>
  <c r="F355" i="32"/>
  <c r="F357" i="32"/>
  <c r="F347" i="32"/>
  <c r="F354" i="32"/>
  <c r="F353" i="32"/>
  <c r="F351" i="32"/>
  <c r="F343" i="32"/>
  <c r="F340" i="32"/>
  <c r="F349" i="32"/>
  <c r="F348" i="32"/>
  <c r="F346" i="32"/>
  <c r="F352" i="32"/>
  <c r="F342" i="32"/>
  <c r="F358" i="32"/>
  <c r="F344" i="32"/>
  <c r="F356" i="32"/>
  <c r="F18" i="32"/>
  <c r="F341" i="32"/>
  <c r="F345" i="32"/>
  <c r="F339" i="32"/>
  <c r="F19" i="32"/>
  <c r="F350" i="32"/>
  <c r="H347" i="32"/>
  <c r="H340" i="32"/>
  <c r="H344" i="32"/>
  <c r="H348" i="32"/>
  <c r="H354" i="32"/>
  <c r="H346" i="32"/>
  <c r="H350" i="32"/>
  <c r="H358" i="32"/>
  <c r="H353" i="32"/>
  <c r="H343" i="32"/>
  <c r="H356" i="32"/>
  <c r="H342" i="32"/>
  <c r="H345" i="32"/>
  <c r="H341" i="32"/>
  <c r="H349" i="32"/>
  <c r="H357" i="32"/>
  <c r="H355" i="32"/>
  <c r="H352" i="32"/>
  <c r="H351" i="32"/>
  <c r="H339" i="32"/>
  <c r="F13" i="44"/>
  <c r="G13" i="44" s="1"/>
  <c r="D13" i="44"/>
  <c r="K11" i="44"/>
  <c r="L11" i="44" s="1"/>
  <c r="E13" i="36"/>
  <c r="E14" i="44"/>
  <c r="K17" i="12" l="1"/>
  <c r="M11" i="24"/>
  <c r="BL3" i="50"/>
  <c r="AR13" i="5"/>
  <c r="J11" i="15" s="1"/>
  <c r="C13" i="8"/>
  <c r="I53" i="54" s="1"/>
  <c r="AW3" i="55" s="1"/>
  <c r="D13" i="8"/>
  <c r="F28" i="19" s="1"/>
  <c r="G12" i="9"/>
  <c r="I55" i="54"/>
  <c r="AY3" i="55" s="1"/>
  <c r="I51" i="54"/>
  <c r="AU3" i="55" s="1"/>
  <c r="F30" i="19"/>
  <c r="D11" i="33"/>
  <c r="M11" i="33" s="1"/>
  <c r="C10" i="8"/>
  <c r="I57" i="54"/>
  <c r="BA3" i="55" s="1"/>
  <c r="I56" i="54"/>
  <c r="I54" i="54"/>
  <c r="AX3" i="55" s="1"/>
  <c r="I52" i="54"/>
  <c r="AV3" i="55" s="1"/>
  <c r="F45" i="19"/>
  <c r="J15" i="34"/>
  <c r="K15" i="34" s="1"/>
  <c r="H13" i="34"/>
  <c r="I14" i="34"/>
  <c r="H10" i="35"/>
  <c r="F44" i="19" s="1"/>
  <c r="D13" i="36"/>
  <c r="F13" i="36"/>
  <c r="G13" i="36" s="1"/>
  <c r="I37" i="13"/>
  <c r="I85" i="29"/>
  <c r="I30" i="15"/>
  <c r="H20" i="13"/>
  <c r="I87" i="29"/>
  <c r="J13" i="27"/>
  <c r="K13" i="27" s="1"/>
  <c r="E13" i="30"/>
  <c r="E2" i="63" s="1"/>
  <c r="AN3" i="50"/>
  <c r="J10" i="34"/>
  <c r="H12" i="9"/>
  <c r="G33" i="14"/>
  <c r="J33" i="14" s="1"/>
  <c r="F359" i="32"/>
  <c r="V11" i="24"/>
  <c r="I32" i="15"/>
  <c r="E27" i="30"/>
  <c r="E16" i="63" s="1"/>
  <c r="BU3" i="50"/>
  <c r="G15" i="19"/>
  <c r="AE3" i="50"/>
  <c r="C12" i="10"/>
  <c r="AF17" i="45"/>
  <c r="V17" i="45"/>
  <c r="AQ3" i="50" s="1"/>
  <c r="F43" i="19"/>
  <c r="C12" i="6"/>
  <c r="P17" i="45"/>
  <c r="AL3" i="50"/>
  <c r="H359" i="32"/>
  <c r="M11" i="36"/>
  <c r="N11" i="36" s="1"/>
  <c r="Q11" i="36" s="1"/>
  <c r="D14" i="44"/>
  <c r="F14" i="44"/>
  <c r="G14" i="44" s="1"/>
  <c r="M11" i="44"/>
  <c r="N11" i="44" s="1"/>
  <c r="E14" i="36"/>
  <c r="E15" i="44"/>
  <c r="BM3" i="50" l="1"/>
  <c r="I29" i="15"/>
  <c r="E25" i="30"/>
  <c r="E14" i="63" s="1"/>
  <c r="G14" i="19"/>
  <c r="I11" i="24"/>
  <c r="F39" i="19"/>
  <c r="I65" i="29"/>
  <c r="J12" i="15"/>
  <c r="H18" i="26" s="1"/>
  <c r="H17" i="26"/>
  <c r="Q11" i="33"/>
  <c r="O11" i="33"/>
  <c r="I11" i="33"/>
  <c r="E11" i="33"/>
  <c r="H11" i="33"/>
  <c r="N11" i="33"/>
  <c r="L11" i="33"/>
  <c r="G11" i="33"/>
  <c r="P11" i="33"/>
  <c r="K11" i="33"/>
  <c r="F11" i="33"/>
  <c r="J11" i="33"/>
  <c r="J21" i="15"/>
  <c r="I27" i="15" s="1"/>
  <c r="J27" i="15" s="1"/>
  <c r="H28" i="26"/>
  <c r="K14" i="34"/>
  <c r="K13" i="34" s="1"/>
  <c r="K12" i="34" s="1"/>
  <c r="K11" i="34" s="1"/>
  <c r="K10" i="34" s="1"/>
  <c r="L15" i="34"/>
  <c r="I13" i="34"/>
  <c r="H12" i="34"/>
  <c r="L13" i="34"/>
  <c r="D14" i="36"/>
  <c r="F14" i="36"/>
  <c r="G14" i="36" s="1"/>
  <c r="D3" i="50"/>
  <c r="E19" i="20"/>
  <c r="H19" i="29"/>
  <c r="J30" i="15"/>
  <c r="I19" i="29" s="1"/>
  <c r="J85" i="29"/>
  <c r="I38" i="13"/>
  <c r="S17" i="45"/>
  <c r="F23" i="19"/>
  <c r="AM3" i="50"/>
  <c r="X17" i="45"/>
  <c r="AS3" i="50" s="1"/>
  <c r="AY3" i="50"/>
  <c r="E15" i="27"/>
  <c r="E16" i="30"/>
  <c r="E5" i="63" s="1"/>
  <c r="J15" i="27"/>
  <c r="K15" i="27" s="1"/>
  <c r="K29" i="27" s="1"/>
  <c r="J60" i="14"/>
  <c r="I28" i="15" s="1"/>
  <c r="H17" i="29" s="1"/>
  <c r="F18" i="23"/>
  <c r="F39" i="23" s="1"/>
  <c r="H21" i="29"/>
  <c r="J15" i="29"/>
  <c r="E12" i="10"/>
  <c r="I60" i="29"/>
  <c r="I15" i="13"/>
  <c r="J12" i="36"/>
  <c r="K12" i="36" s="1"/>
  <c r="L12" i="36" s="1"/>
  <c r="F15" i="44"/>
  <c r="G15" i="44" s="1"/>
  <c r="D15" i="44"/>
  <c r="Q11" i="44"/>
  <c r="J12" i="44"/>
  <c r="E16" i="44"/>
  <c r="E15" i="36"/>
  <c r="H18" i="29" l="1"/>
  <c r="E18" i="23"/>
  <c r="F40" i="19"/>
  <c r="CH3" i="50"/>
  <c r="H11" i="34"/>
  <c r="H10" i="34" s="1"/>
  <c r="L10" i="34" s="1"/>
  <c r="L12" i="34"/>
  <c r="I12" i="34"/>
  <c r="D15" i="36"/>
  <c r="F15" i="36"/>
  <c r="G15" i="36" s="1"/>
  <c r="F3" i="50"/>
  <c r="E21" i="20"/>
  <c r="K30" i="15"/>
  <c r="K19" i="29" s="1"/>
  <c r="I39" i="13"/>
  <c r="J86" i="29"/>
  <c r="AO3" i="50"/>
  <c r="T17" i="45"/>
  <c r="I16" i="13"/>
  <c r="J60" i="29"/>
  <c r="J28" i="15"/>
  <c r="I74" i="54"/>
  <c r="F16" i="44"/>
  <c r="G16" i="44" s="1"/>
  <c r="D16" i="44"/>
  <c r="M12" i="36"/>
  <c r="N12" i="36" s="1"/>
  <c r="K12" i="44"/>
  <c r="L12" i="44" s="1"/>
  <c r="M12" i="44" s="1"/>
  <c r="E16" i="36"/>
  <c r="E17" i="44"/>
  <c r="I10" i="34" l="1"/>
  <c r="I11" i="34"/>
  <c r="L11" i="34"/>
  <c r="D16" i="36"/>
  <c r="F16" i="36"/>
  <c r="G16" i="36" s="1"/>
  <c r="I40" i="13"/>
  <c r="I41" i="13" s="1"/>
  <c r="J87" i="29"/>
  <c r="J89" i="29" s="1"/>
  <c r="Y17" i="45"/>
  <c r="AP3" i="50"/>
  <c r="L28" i="15"/>
  <c r="J61" i="29"/>
  <c r="I17" i="13"/>
  <c r="F17" i="44"/>
  <c r="G17" i="44" s="1"/>
  <c r="D17" i="44"/>
  <c r="Q12" i="36"/>
  <c r="J13" i="36"/>
  <c r="N12" i="44"/>
  <c r="E18" i="44"/>
  <c r="E17" i="36"/>
  <c r="D17" i="36" l="1"/>
  <c r="F17" i="36"/>
  <c r="G17" i="36" s="1"/>
  <c r="J22" i="16"/>
  <c r="K21" i="31" s="1"/>
  <c r="J86" i="53"/>
  <c r="E21" i="16"/>
  <c r="E22" i="31" s="1"/>
  <c r="F4" i="59"/>
  <c r="CF3" i="50"/>
  <c r="AB17" i="45"/>
  <c r="AT3" i="50"/>
  <c r="I18" i="13"/>
  <c r="J62" i="29"/>
  <c r="J17" i="29"/>
  <c r="J29" i="15"/>
  <c r="I17" i="29"/>
  <c r="K28" i="15"/>
  <c r="K17" i="29" s="1"/>
  <c r="L29" i="27"/>
  <c r="F18" i="44"/>
  <c r="G18" i="44" s="1"/>
  <c r="D18" i="44"/>
  <c r="K13" i="36"/>
  <c r="L13" i="36" s="1"/>
  <c r="M13" i="36" s="1"/>
  <c r="Q12" i="44"/>
  <c r="J13" i="44"/>
  <c r="E19" i="44"/>
  <c r="E18" i="36"/>
  <c r="D18" i="36" l="1"/>
  <c r="F18" i="36"/>
  <c r="G18" i="36" s="1"/>
  <c r="E40" i="23"/>
  <c r="E41" i="23" s="1"/>
  <c r="AV3" i="50"/>
  <c r="L11" i="24"/>
  <c r="AC17" i="45"/>
  <c r="I19" i="13"/>
  <c r="J63" i="29"/>
  <c r="L29" i="15"/>
  <c r="I18" i="29"/>
  <c r="K29" i="15"/>
  <c r="K18" i="29" s="1"/>
  <c r="E19" i="23"/>
  <c r="N13" i="36"/>
  <c r="Q13" i="36" s="1"/>
  <c r="D19" i="44"/>
  <c r="F19" i="44"/>
  <c r="G19" i="44" s="1"/>
  <c r="K13" i="44"/>
  <c r="E20" i="44"/>
  <c r="E19" i="36"/>
  <c r="F19" i="36" l="1"/>
  <c r="G19" i="36" s="1"/>
  <c r="D19" i="36"/>
  <c r="AW3" i="50"/>
  <c r="F25" i="11"/>
  <c r="AG17" i="45"/>
  <c r="AD17" i="45"/>
  <c r="AX3" i="50" s="1"/>
  <c r="E22" i="23"/>
  <c r="E39" i="23"/>
  <c r="E23" i="23"/>
  <c r="J18" i="29"/>
  <c r="L30" i="15"/>
  <c r="J64" i="29"/>
  <c r="I20" i="13"/>
  <c r="J14" i="36"/>
  <c r="K14" i="36" s="1"/>
  <c r="L14" i="36" s="1"/>
  <c r="M14" i="36" s="1"/>
  <c r="L13" i="44"/>
  <c r="M13" i="44" s="1"/>
  <c r="F20" i="44"/>
  <c r="G20" i="44" s="1"/>
  <c r="D20" i="44"/>
  <c r="E21" i="44"/>
  <c r="E20" i="36"/>
  <c r="D20" i="36" l="1"/>
  <c r="F20" i="36"/>
  <c r="G20" i="36" s="1"/>
  <c r="AZ3" i="50"/>
  <c r="AH17" i="45"/>
  <c r="D3" i="41"/>
  <c r="L3" i="50"/>
  <c r="G25" i="11"/>
  <c r="I25" i="11"/>
  <c r="H11" i="24"/>
  <c r="I31" i="15"/>
  <c r="H20" i="29" s="1"/>
  <c r="E26" i="30"/>
  <c r="E15" i="63" s="1"/>
  <c r="E32" i="23"/>
  <c r="J65" i="29"/>
  <c r="I21" i="13"/>
  <c r="J19" i="29"/>
  <c r="E24" i="23"/>
  <c r="N13" i="44"/>
  <c r="D21" i="44"/>
  <c r="F21" i="44"/>
  <c r="G21" i="44" s="1"/>
  <c r="N14" i="36"/>
  <c r="E21" i="36"/>
  <c r="E22" i="44"/>
  <c r="D21" i="36" l="1"/>
  <c r="F21" i="36"/>
  <c r="G21" i="36" s="1"/>
  <c r="M3" i="50"/>
  <c r="F14" i="19"/>
  <c r="I43" i="53"/>
  <c r="E33" i="23"/>
  <c r="J25" i="11"/>
  <c r="E3" i="41"/>
  <c r="J13" i="16"/>
  <c r="A13" i="36"/>
  <c r="I17" i="45"/>
  <c r="I3" i="60"/>
  <c r="G11" i="24"/>
  <c r="AK17" i="45"/>
  <c r="BA3" i="50"/>
  <c r="O3" i="50"/>
  <c r="G3" i="41"/>
  <c r="J31" i="15"/>
  <c r="L31" i="15" s="1"/>
  <c r="J66" i="29"/>
  <c r="I22" i="13"/>
  <c r="J14" i="44"/>
  <c r="K14" i="44" s="1"/>
  <c r="Q13" i="44"/>
  <c r="D22" i="44"/>
  <c r="F22" i="44"/>
  <c r="G22" i="44" s="1"/>
  <c r="Q14" i="36"/>
  <c r="J15" i="36"/>
  <c r="E22" i="36"/>
  <c r="E23" i="44"/>
  <c r="F22" i="36" l="1"/>
  <c r="G22" i="36" s="1"/>
  <c r="D22" i="36"/>
  <c r="I20" i="29"/>
  <c r="K31" i="15"/>
  <c r="K20" i="29" s="1"/>
  <c r="AG3" i="50"/>
  <c r="L17" i="45"/>
  <c r="K15" i="31"/>
  <c r="A13" i="44"/>
  <c r="R11" i="44" s="1"/>
  <c r="R11" i="36"/>
  <c r="P3" i="50"/>
  <c r="K11" i="24"/>
  <c r="H3" i="41"/>
  <c r="E34" i="23"/>
  <c r="BC3" i="50"/>
  <c r="Y11" i="24"/>
  <c r="AL17" i="45"/>
  <c r="F40" i="23"/>
  <c r="F41" i="23" s="1"/>
  <c r="L14" i="44"/>
  <c r="M14" i="44" s="1"/>
  <c r="I23" i="13"/>
  <c r="J67" i="29"/>
  <c r="J20" i="29"/>
  <c r="J32" i="15"/>
  <c r="L32" i="15" s="1"/>
  <c r="D23" i="44"/>
  <c r="F23" i="44"/>
  <c r="G23" i="44" s="1"/>
  <c r="K15" i="36"/>
  <c r="L15" i="36" s="1"/>
  <c r="E24" i="44"/>
  <c r="E23" i="36"/>
  <c r="D23" i="36" l="1"/>
  <c r="F23" i="36"/>
  <c r="G23" i="36" s="1"/>
  <c r="U11" i="36"/>
  <c r="U11" i="44"/>
  <c r="N25" i="11"/>
  <c r="U11" i="24"/>
  <c r="BD3" i="50"/>
  <c r="AM17" i="45"/>
  <c r="BE3" i="50" s="1"/>
  <c r="I68" i="53"/>
  <c r="AJ3" i="50"/>
  <c r="N14" i="44"/>
  <c r="Q14" i="44" s="1"/>
  <c r="J21" i="29"/>
  <c r="F19" i="23"/>
  <c r="F12" i="10"/>
  <c r="K32" i="15"/>
  <c r="K21" i="29" s="1"/>
  <c r="I21" i="29"/>
  <c r="J68" i="29"/>
  <c r="I24" i="13"/>
  <c r="J69" i="29" s="1"/>
  <c r="M15" i="36"/>
  <c r="N15" i="36" s="1"/>
  <c r="J16" i="36" s="1"/>
  <c r="F24" i="44"/>
  <c r="G24" i="44" s="1"/>
  <c r="D24" i="44"/>
  <c r="E24" i="36"/>
  <c r="E25" i="44"/>
  <c r="E22" i="20" l="1"/>
  <c r="D12" i="10"/>
  <c r="D24" i="36"/>
  <c r="F24" i="36"/>
  <c r="G24" i="36" s="1"/>
  <c r="J15" i="44"/>
  <c r="K15" i="44" s="1"/>
  <c r="L15" i="44" s="1"/>
  <c r="M15" i="44" s="1"/>
  <c r="O25" i="11"/>
  <c r="I33" i="15"/>
  <c r="S3" i="50"/>
  <c r="F32" i="23"/>
  <c r="H32" i="23" s="1"/>
  <c r="E28" i="30"/>
  <c r="E17" i="63" s="1"/>
  <c r="K3" i="41"/>
  <c r="Q15" i="36"/>
  <c r="F22" i="23"/>
  <c r="F23" i="23"/>
  <c r="E20" i="20"/>
  <c r="G3" i="50"/>
  <c r="D25" i="44"/>
  <c r="F25" i="44"/>
  <c r="G25" i="44" s="1"/>
  <c r="K16" i="36"/>
  <c r="L16" i="36" s="1"/>
  <c r="E26" i="44"/>
  <c r="E25" i="36"/>
  <c r="F25" i="36" l="1"/>
  <c r="G25" i="36" s="1"/>
  <c r="D25" i="36"/>
  <c r="H22" i="29"/>
  <c r="J33" i="15"/>
  <c r="I4" i="60"/>
  <c r="T11" i="24"/>
  <c r="T3" i="50"/>
  <c r="A21" i="36"/>
  <c r="Q25" i="11"/>
  <c r="J15" i="16"/>
  <c r="J43" i="53"/>
  <c r="L3" i="41"/>
  <c r="F33" i="23"/>
  <c r="H33" i="23" s="1"/>
  <c r="F15" i="19"/>
  <c r="F17" i="19" s="1"/>
  <c r="G12" i="10"/>
  <c r="E23" i="20" s="1"/>
  <c r="E3" i="50"/>
  <c r="F24" i="23"/>
  <c r="M16" i="36"/>
  <c r="N16" i="36" s="1"/>
  <c r="Q16" i="36" s="1"/>
  <c r="F26" i="44"/>
  <c r="G26" i="44" s="1"/>
  <c r="D26" i="44"/>
  <c r="N15" i="44"/>
  <c r="E27" i="44"/>
  <c r="E26" i="36"/>
  <c r="D26" i="36" l="1"/>
  <c r="F26" i="36"/>
  <c r="G26" i="36" s="1"/>
  <c r="K16" i="31"/>
  <c r="J26" i="16"/>
  <c r="I28" i="54"/>
  <c r="X3" i="55" s="1"/>
  <c r="L33" i="15"/>
  <c r="I22" i="29"/>
  <c r="K33" i="15"/>
  <c r="K22" i="29" s="1"/>
  <c r="X11" i="24"/>
  <c r="N3" i="41"/>
  <c r="F34" i="23"/>
  <c r="V3" i="50"/>
  <c r="X11" i="36"/>
  <c r="A21" i="44"/>
  <c r="X11" i="44" s="1"/>
  <c r="I20" i="20"/>
  <c r="I73" i="53"/>
  <c r="I3" i="50"/>
  <c r="J17" i="36"/>
  <c r="K17" i="36" s="1"/>
  <c r="F27" i="44"/>
  <c r="G27" i="44" s="1"/>
  <c r="D27" i="44"/>
  <c r="Q15" i="44"/>
  <c r="J16" i="44"/>
  <c r="E27" i="36"/>
  <c r="E28" i="44"/>
  <c r="F27" i="36" l="1"/>
  <c r="G27" i="36" s="1"/>
  <c r="D27" i="36"/>
  <c r="AA11" i="36"/>
  <c r="P11" i="36"/>
  <c r="J22" i="29"/>
  <c r="J34" i="15"/>
  <c r="AA11" i="44"/>
  <c r="P11" i="44"/>
  <c r="K19" i="31"/>
  <c r="K26" i="31" s="1"/>
  <c r="K14" i="31"/>
  <c r="D28" i="44"/>
  <c r="F28" i="44"/>
  <c r="G28" i="44" s="1"/>
  <c r="L17" i="36"/>
  <c r="M17" i="36" s="1"/>
  <c r="K16" i="44"/>
  <c r="L16" i="44" s="1"/>
  <c r="E29" i="44"/>
  <c r="E28" i="36"/>
  <c r="D28" i="36" l="1"/>
  <c r="F28" i="36"/>
  <c r="G28" i="36" s="1"/>
  <c r="J23" i="29"/>
  <c r="I23" i="29"/>
  <c r="K34" i="15"/>
  <c r="K23" i="29" s="1"/>
  <c r="S11" i="44"/>
  <c r="T11" i="44" s="1"/>
  <c r="S11" i="36"/>
  <c r="T11" i="36" s="1"/>
  <c r="N17" i="36"/>
  <c r="Q17" i="36" s="1"/>
  <c r="M16" i="44"/>
  <c r="N16" i="44" s="1"/>
  <c r="D29" i="44"/>
  <c r="F29" i="44"/>
  <c r="G29" i="44" s="1"/>
  <c r="E29" i="36"/>
  <c r="E30" i="44"/>
  <c r="F29" i="36" l="1"/>
  <c r="G29" i="36" s="1"/>
  <c r="D29" i="36"/>
  <c r="Y11" i="36"/>
  <c r="Z11" i="36" s="1"/>
  <c r="X12" i="36" s="1"/>
  <c r="AA12" i="36" s="1"/>
  <c r="V11" i="36"/>
  <c r="R12" i="36"/>
  <c r="Y11" i="44"/>
  <c r="Z11" i="44" s="1"/>
  <c r="X12" i="44" s="1"/>
  <c r="AA12" i="44" s="1"/>
  <c r="R12" i="44"/>
  <c r="V11" i="44"/>
  <c r="H24" i="29"/>
  <c r="J18" i="36"/>
  <c r="K18" i="36" s="1"/>
  <c r="L18" i="36" s="1"/>
  <c r="M18" i="36" s="1"/>
  <c r="J17" i="44"/>
  <c r="K17" i="44" s="1"/>
  <c r="Q16" i="44"/>
  <c r="D30" i="44"/>
  <c r="F30" i="44"/>
  <c r="G30" i="44" s="1"/>
  <c r="E31" i="44"/>
  <c r="E30" i="36"/>
  <c r="D30" i="36" l="1"/>
  <c r="F30" i="36"/>
  <c r="G30" i="36" s="1"/>
  <c r="U12" i="44"/>
  <c r="P12" i="44"/>
  <c r="S12" i="44" s="1"/>
  <c r="T12" i="44" s="1"/>
  <c r="U12" i="36"/>
  <c r="P12" i="36"/>
  <c r="I25" i="54"/>
  <c r="U3" i="55" s="1"/>
  <c r="J74" i="54" a="1"/>
  <c r="H25" i="13"/>
  <c r="L35" i="15"/>
  <c r="I24" i="29"/>
  <c r="G16" i="19"/>
  <c r="G17" i="19" s="1"/>
  <c r="E30" i="30"/>
  <c r="K24" i="29"/>
  <c r="L17" i="44"/>
  <c r="M17" i="44" s="1"/>
  <c r="D31" i="44"/>
  <c r="F31" i="44"/>
  <c r="G31" i="44" s="1"/>
  <c r="N18" i="36"/>
  <c r="E31" i="36"/>
  <c r="E32" i="44"/>
  <c r="E33" i="30" l="1"/>
  <c r="E19" i="63"/>
  <c r="D31" i="36"/>
  <c r="F31" i="36"/>
  <c r="G31" i="36" s="1"/>
  <c r="Q74" i="54"/>
  <c r="P74" i="54"/>
  <c r="O74" i="54"/>
  <c r="K74" i="54"/>
  <c r="J74" i="54"/>
  <c r="N74" i="54"/>
  <c r="L74" i="54"/>
  <c r="M74" i="54"/>
  <c r="R13" i="44"/>
  <c r="V12" i="44"/>
  <c r="J24" i="29"/>
  <c r="J26" i="29" s="1"/>
  <c r="I76" i="54" a="1"/>
  <c r="L36" i="15"/>
  <c r="S12" i="36"/>
  <c r="T12" i="36" s="1"/>
  <c r="Y12" i="44"/>
  <c r="Z12" i="44" s="1"/>
  <c r="X13" i="44" s="1"/>
  <c r="AA13" i="44" s="1"/>
  <c r="I70" i="29"/>
  <c r="I25" i="13"/>
  <c r="N17" i="44"/>
  <c r="J18" i="44" s="1"/>
  <c r="F32" i="44"/>
  <c r="G32" i="44" s="1"/>
  <c r="D32" i="44"/>
  <c r="Q18" i="36"/>
  <c r="J19" i="36"/>
  <c r="E33" i="44"/>
  <c r="E32" i="36"/>
  <c r="D32" i="36" l="1"/>
  <c r="F32" i="36"/>
  <c r="G32" i="36" s="1"/>
  <c r="U13" i="44"/>
  <c r="P13" i="44"/>
  <c r="S13" i="44" s="1"/>
  <c r="T13" i="44" s="1"/>
  <c r="Q17" i="44"/>
  <c r="I26" i="13"/>
  <c r="J70" i="29"/>
  <c r="D3" i="56" a="1"/>
  <c r="R13" i="36"/>
  <c r="V12" i="36"/>
  <c r="L76" i="54"/>
  <c r="J76" i="54"/>
  <c r="I76" i="54"/>
  <c r="M76" i="54"/>
  <c r="N76" i="54"/>
  <c r="O76" i="54"/>
  <c r="P76" i="54"/>
  <c r="K76" i="54"/>
  <c r="Q76" i="54"/>
  <c r="Y12" i="36"/>
  <c r="Z12" i="36" s="1"/>
  <c r="X13" i="36" s="1"/>
  <c r="AA13" i="36" s="1"/>
  <c r="F33" i="44"/>
  <c r="G33" i="44" s="1"/>
  <c r="D33" i="44"/>
  <c r="K19" i="36"/>
  <c r="L19" i="36" s="1"/>
  <c r="K18" i="44"/>
  <c r="L18" i="44" s="1"/>
  <c r="E34" i="44"/>
  <c r="E33" i="36"/>
  <c r="D33" i="36" l="1"/>
  <c r="F33" i="36"/>
  <c r="G33" i="36" s="1"/>
  <c r="F3" i="56" a="1"/>
  <c r="F7" i="56" s="1"/>
  <c r="D7" i="56"/>
  <c r="D5" i="56"/>
  <c r="D4" i="56"/>
  <c r="D6" i="56"/>
  <c r="D10" i="56"/>
  <c r="D9" i="56"/>
  <c r="D3" i="56"/>
  <c r="D11" i="56"/>
  <c r="D8" i="56"/>
  <c r="I27" i="13"/>
  <c r="J71" i="29"/>
  <c r="R14" i="44"/>
  <c r="V13" i="44"/>
  <c r="U13" i="36"/>
  <c r="P13" i="36"/>
  <c r="Y13" i="44"/>
  <c r="Z13" i="44" s="1"/>
  <c r="X14" i="44" s="1"/>
  <c r="AA14" i="44" s="1"/>
  <c r="M18" i="44"/>
  <c r="N18" i="44" s="1"/>
  <c r="Q18" i="44" s="1"/>
  <c r="M19" i="36"/>
  <c r="N19" i="36" s="1"/>
  <c r="F34" i="44"/>
  <c r="G34" i="44" s="1"/>
  <c r="D34" i="44"/>
  <c r="E35" i="44"/>
  <c r="E34" i="36"/>
  <c r="D34" i="36" l="1"/>
  <c r="F34" i="36"/>
  <c r="G34" i="36" s="1"/>
  <c r="F11" i="56"/>
  <c r="F10" i="56"/>
  <c r="F3" i="56"/>
  <c r="F6" i="56"/>
  <c r="F9" i="56"/>
  <c r="F5" i="56"/>
  <c r="F4" i="56"/>
  <c r="F8" i="56"/>
  <c r="S13" i="36"/>
  <c r="T13" i="36" s="1"/>
  <c r="U14" i="44"/>
  <c r="P14" i="44"/>
  <c r="S14" i="44" s="1"/>
  <c r="T14" i="44" s="1"/>
  <c r="J72" i="29"/>
  <c r="I28" i="13"/>
  <c r="J19" i="44"/>
  <c r="K19" i="44" s="1"/>
  <c r="J20" i="36"/>
  <c r="K20" i="36" s="1"/>
  <c r="Q19" i="36"/>
  <c r="D35" i="44"/>
  <c r="F35" i="44"/>
  <c r="G35" i="44" s="1"/>
  <c r="E35" i="36"/>
  <c r="E36" i="44"/>
  <c r="F35" i="36" l="1"/>
  <c r="G35" i="36" s="1"/>
  <c r="D35" i="36"/>
  <c r="Y13" i="36"/>
  <c r="Z13" i="36" s="1"/>
  <c r="X14" i="36" s="1"/>
  <c r="AA14" i="36" s="1"/>
  <c r="I29" i="13"/>
  <c r="J73" i="29"/>
  <c r="J75" i="29" s="1"/>
  <c r="R15" i="44"/>
  <c r="V14" i="44"/>
  <c r="Y14" i="44"/>
  <c r="Z14" i="44" s="1"/>
  <c r="X15" i="44" s="1"/>
  <c r="AA15" i="44" s="1"/>
  <c r="R14" i="36"/>
  <c r="V13" i="36"/>
  <c r="L20" i="36"/>
  <c r="M20" i="36" s="1"/>
  <c r="N20" i="36" s="1"/>
  <c r="L19" i="44"/>
  <c r="F36" i="44"/>
  <c r="G36" i="44" s="1"/>
  <c r="D36" i="44"/>
  <c r="E36" i="36"/>
  <c r="E37" i="44"/>
  <c r="D36" i="36" l="1"/>
  <c r="F36" i="36"/>
  <c r="G36" i="36" s="1"/>
  <c r="U14" i="36"/>
  <c r="P14" i="36"/>
  <c r="S14" i="36" s="1"/>
  <c r="T14" i="36" s="1"/>
  <c r="U15" i="44"/>
  <c r="P15" i="44"/>
  <c r="S15" i="44" s="1"/>
  <c r="T15" i="44" s="1"/>
  <c r="E19" i="16"/>
  <c r="CE3" i="50"/>
  <c r="F3" i="59"/>
  <c r="I86" i="53"/>
  <c r="J21" i="36"/>
  <c r="Q20" i="36"/>
  <c r="M19" i="44"/>
  <c r="N19" i="44" s="1"/>
  <c r="F37" i="44"/>
  <c r="G37" i="44" s="1"/>
  <c r="D37" i="44"/>
  <c r="E37" i="36"/>
  <c r="E38" i="44"/>
  <c r="D37" i="36" l="1"/>
  <c r="F37" i="36"/>
  <c r="G37" i="36" s="1"/>
  <c r="Y15" i="44"/>
  <c r="Z15" i="44" s="1"/>
  <c r="X16" i="44" s="1"/>
  <c r="AA16" i="44" s="1"/>
  <c r="V14" i="36"/>
  <c r="R15" i="36"/>
  <c r="V15" i="44"/>
  <c r="R16" i="44"/>
  <c r="Y14" i="36"/>
  <c r="Z14" i="36" s="1"/>
  <c r="X15" i="36" s="1"/>
  <c r="AA15" i="36" s="1"/>
  <c r="E26" i="16"/>
  <c r="K26" i="16" s="1"/>
  <c r="E21" i="31"/>
  <c r="E26" i="31" s="1"/>
  <c r="O26" i="31" s="1"/>
  <c r="Q19" i="44"/>
  <c r="J20" i="44"/>
  <c r="K20" i="44" s="1"/>
  <c r="K21" i="36"/>
  <c r="D38" i="44"/>
  <c r="F38" i="44"/>
  <c r="G38" i="44" s="1"/>
  <c r="E39" i="44"/>
  <c r="E38" i="36"/>
  <c r="D38" i="36" l="1"/>
  <c r="F38" i="36"/>
  <c r="G38" i="36" s="1"/>
  <c r="U16" i="44"/>
  <c r="P16" i="44"/>
  <c r="S16" i="44" s="1"/>
  <c r="T16" i="44" s="1"/>
  <c r="U15" i="36"/>
  <c r="P15" i="36"/>
  <c r="L20" i="44"/>
  <c r="M20" i="44" s="1"/>
  <c r="N20" i="44" s="1"/>
  <c r="Q20" i="44" s="1"/>
  <c r="L21" i="36"/>
  <c r="D39" i="44"/>
  <c r="F39" i="44"/>
  <c r="G39" i="44" s="1"/>
  <c r="E40" i="44"/>
  <c r="E39" i="36"/>
  <c r="F39" i="36" l="1"/>
  <c r="G39" i="36" s="1"/>
  <c r="D39" i="36"/>
  <c r="S15" i="36"/>
  <c r="T15" i="36" s="1"/>
  <c r="V16" i="44"/>
  <c r="R17" i="44"/>
  <c r="Y16" i="44"/>
  <c r="Z16" i="44" s="1"/>
  <c r="X17" i="44" s="1"/>
  <c r="AA17" i="44" s="1"/>
  <c r="J21" i="44"/>
  <c r="K21" i="44" s="1"/>
  <c r="L21" i="44" s="1"/>
  <c r="M21" i="36"/>
  <c r="N21" i="36" s="1"/>
  <c r="F40" i="44"/>
  <c r="G40" i="44" s="1"/>
  <c r="D40" i="44"/>
  <c r="E41" i="44"/>
  <c r="E40" i="36"/>
  <c r="D40" i="36" l="1"/>
  <c r="F40" i="36"/>
  <c r="G40" i="36" s="1"/>
  <c r="Y15" i="36"/>
  <c r="Z15" i="36" s="1"/>
  <c r="X16" i="36" s="1"/>
  <c r="AA16" i="36" s="1"/>
  <c r="U17" i="44"/>
  <c r="P17" i="44"/>
  <c r="V15" i="36"/>
  <c r="R16" i="36"/>
  <c r="J22" i="36"/>
  <c r="Q21" i="36"/>
  <c r="M21" i="44"/>
  <c r="N21" i="44" s="1"/>
  <c r="F41" i="44"/>
  <c r="G41" i="44" s="1"/>
  <c r="D41" i="44"/>
  <c r="E41" i="36"/>
  <c r="E42" i="44"/>
  <c r="D41" i="36" l="1"/>
  <c r="F41" i="36"/>
  <c r="G41" i="36" s="1"/>
  <c r="P16" i="36"/>
  <c r="U16" i="36"/>
  <c r="S17" i="44"/>
  <c r="T17" i="44" s="1"/>
  <c r="K22" i="36"/>
  <c r="L22" i="36" s="1"/>
  <c r="M22" i="36" s="1"/>
  <c r="N22" i="36" s="1"/>
  <c r="Q21" i="44"/>
  <c r="J22" i="44"/>
  <c r="K22" i="44" s="1"/>
  <c r="L22" i="44" s="1"/>
  <c r="M22" i="44" s="1"/>
  <c r="N22" i="44" s="1"/>
  <c r="F42" i="44"/>
  <c r="G42" i="44" s="1"/>
  <c r="D42" i="44"/>
  <c r="E42" i="36"/>
  <c r="E43" i="44"/>
  <c r="F42" i="36" l="1"/>
  <c r="G42" i="36" s="1"/>
  <c r="D42" i="36"/>
  <c r="V17" i="44"/>
  <c r="R18" i="44"/>
  <c r="Y17" i="44"/>
  <c r="Z17" i="44" s="1"/>
  <c r="X18" i="44" s="1"/>
  <c r="AA18" i="44" s="1"/>
  <c r="S16" i="36"/>
  <c r="T16" i="36" s="1"/>
  <c r="Q22" i="36"/>
  <c r="J23" i="36"/>
  <c r="K23" i="36" s="1"/>
  <c r="F43" i="44"/>
  <c r="G43" i="44" s="1"/>
  <c r="D43" i="44"/>
  <c r="Q22" i="44"/>
  <c r="J23" i="44"/>
  <c r="E43" i="36"/>
  <c r="E44" i="44"/>
  <c r="D43" i="36" l="1"/>
  <c r="F43" i="36"/>
  <c r="G43" i="36" s="1"/>
  <c r="V16" i="36"/>
  <c r="R17" i="36"/>
  <c r="U18" i="44"/>
  <c r="P18" i="44"/>
  <c r="Y16" i="36"/>
  <c r="Z16" i="36" s="1"/>
  <c r="X17" i="36" s="1"/>
  <c r="AA17" i="36" s="1"/>
  <c r="L23" i="36"/>
  <c r="M23" i="36" s="1"/>
  <c r="D44" i="44"/>
  <c r="F44" i="44"/>
  <c r="G44" i="44" s="1"/>
  <c r="K23" i="44"/>
  <c r="E44" i="36"/>
  <c r="E45" i="44"/>
  <c r="F44" i="36" l="1"/>
  <c r="G44" i="36" s="1"/>
  <c r="D44" i="36"/>
  <c r="N23" i="36"/>
  <c r="J24" i="36" s="1"/>
  <c r="S18" i="44"/>
  <c r="T18" i="44" s="1"/>
  <c r="U17" i="36"/>
  <c r="P17" i="36"/>
  <c r="F45" i="44"/>
  <c r="G45" i="44" s="1"/>
  <c r="D45" i="44"/>
  <c r="L23" i="44"/>
  <c r="E45" i="36"/>
  <c r="E46" i="44"/>
  <c r="F45" i="36" l="1"/>
  <c r="G45" i="36" s="1"/>
  <c r="D45" i="36"/>
  <c r="Q23" i="36"/>
  <c r="Y18" i="44"/>
  <c r="Z18" i="44" s="1"/>
  <c r="X19" i="44" s="1"/>
  <c r="AA19" i="44" s="1"/>
  <c r="V18" i="44"/>
  <c r="R19" i="44"/>
  <c r="S17" i="36"/>
  <c r="T17" i="36" s="1"/>
  <c r="F46" i="44"/>
  <c r="G46" i="44" s="1"/>
  <c r="D46" i="44"/>
  <c r="M23" i="44"/>
  <c r="N23" i="44" s="1"/>
  <c r="K24" i="36"/>
  <c r="L24" i="36" s="1"/>
  <c r="E47" i="44"/>
  <c r="E46" i="36"/>
  <c r="D46" i="36" l="1"/>
  <c r="F46" i="36"/>
  <c r="G46" i="36" s="1"/>
  <c r="Y17" i="36"/>
  <c r="Z17" i="36" s="1"/>
  <c r="X18" i="36" s="1"/>
  <c r="AA18" i="36" s="1"/>
  <c r="V17" i="36"/>
  <c r="R18" i="36"/>
  <c r="U19" i="44"/>
  <c r="P19" i="44"/>
  <c r="S19" i="44" s="1"/>
  <c r="T19" i="44" s="1"/>
  <c r="D47" i="44"/>
  <c r="F47" i="44"/>
  <c r="G47" i="44" s="1"/>
  <c r="Q23" i="44"/>
  <c r="J24" i="44"/>
  <c r="M24" i="36"/>
  <c r="N24" i="36" s="1"/>
  <c r="E47" i="36"/>
  <c r="E48" i="44"/>
  <c r="F47" i="36" l="1"/>
  <c r="G47" i="36" s="1"/>
  <c r="D47" i="36"/>
  <c r="U18" i="36"/>
  <c r="P18" i="36"/>
  <c r="Y19" i="44"/>
  <c r="Z19" i="44" s="1"/>
  <c r="X20" i="44" s="1"/>
  <c r="AA20" i="44" s="1"/>
  <c r="R20" i="44"/>
  <c r="V19" i="44"/>
  <c r="F48" i="44"/>
  <c r="G48" i="44" s="1"/>
  <c r="D48" i="44"/>
  <c r="K24" i="44"/>
  <c r="L24" i="44" s="1"/>
  <c r="M24" i="44" s="1"/>
  <c r="Q24" i="36"/>
  <c r="J25" i="36"/>
  <c r="E48" i="36"/>
  <c r="E49" i="44"/>
  <c r="F48" i="36" l="1"/>
  <c r="G48" i="36" s="1"/>
  <c r="D48" i="36"/>
  <c r="P20" i="44"/>
  <c r="U20" i="44"/>
  <c r="S18" i="36"/>
  <c r="T18" i="36" s="1"/>
  <c r="F49" i="44"/>
  <c r="G49" i="44" s="1"/>
  <c r="D49" i="44"/>
  <c r="N24" i="44"/>
  <c r="K25" i="36"/>
  <c r="E49" i="36"/>
  <c r="E50" i="44"/>
  <c r="D49" i="36" l="1"/>
  <c r="F49" i="36"/>
  <c r="G49" i="36" s="1"/>
  <c r="Y18" i="36"/>
  <c r="Z18" i="36" s="1"/>
  <c r="X19" i="36" s="1"/>
  <c r="AA19" i="36" s="1"/>
  <c r="V18" i="36"/>
  <c r="R19" i="36"/>
  <c r="S20" i="44"/>
  <c r="T20" i="44" s="1"/>
  <c r="D50" i="44"/>
  <c r="F50" i="44"/>
  <c r="G50" i="44" s="1"/>
  <c r="L25" i="36"/>
  <c r="M25" i="36" s="1"/>
  <c r="N25" i="36" s="1"/>
  <c r="Q24" i="44"/>
  <c r="J25" i="44"/>
  <c r="E51" i="44"/>
  <c r="E50" i="36"/>
  <c r="F50" i="36" l="1"/>
  <c r="G50" i="36" s="1"/>
  <c r="D50" i="36"/>
  <c r="U19" i="36"/>
  <c r="P19" i="36"/>
  <c r="S19" i="36" s="1"/>
  <c r="T19" i="36" s="1"/>
  <c r="R21" i="44"/>
  <c r="V20" i="44"/>
  <c r="Y20" i="44"/>
  <c r="Z20" i="44" s="1"/>
  <c r="X21" i="44" s="1"/>
  <c r="AA21" i="44" s="1"/>
  <c r="F51" i="44"/>
  <c r="G51" i="44" s="1"/>
  <c r="D51" i="44"/>
  <c r="Q25" i="36"/>
  <c r="J26" i="36"/>
  <c r="K25" i="44"/>
  <c r="L25" i="44" s="1"/>
  <c r="M25" i="44" s="1"/>
  <c r="E51" i="36"/>
  <c r="E52" i="44"/>
  <c r="D51" i="36" l="1"/>
  <c r="F51" i="36"/>
  <c r="G51" i="36" s="1"/>
  <c r="P21" i="44"/>
  <c r="U21" i="44"/>
  <c r="V19" i="36"/>
  <c r="R20" i="36"/>
  <c r="Y19" i="36"/>
  <c r="Z19" i="36" s="1"/>
  <c r="X20" i="36" s="1"/>
  <c r="AA20" i="36" s="1"/>
  <c r="D52" i="44"/>
  <c r="F52" i="44"/>
  <c r="G52" i="44" s="1"/>
  <c r="K26" i="36"/>
  <c r="L26" i="36" s="1"/>
  <c r="M26" i="36" s="1"/>
  <c r="N25" i="44"/>
  <c r="E53" i="44"/>
  <c r="E52" i="36"/>
  <c r="D52" i="36" l="1"/>
  <c r="F52" i="36"/>
  <c r="G52" i="36" s="1"/>
  <c r="U20" i="36"/>
  <c r="P20" i="36"/>
  <c r="S21" i="44"/>
  <c r="T21" i="44" s="1"/>
  <c r="D53" i="44"/>
  <c r="F53" i="44"/>
  <c r="G53" i="44" s="1"/>
  <c r="N26" i="36"/>
  <c r="Q25" i="44"/>
  <c r="J26" i="44"/>
  <c r="E54" i="44"/>
  <c r="E53" i="36"/>
  <c r="D53" i="36" l="1"/>
  <c r="F53" i="36"/>
  <c r="G53" i="36" s="1"/>
  <c r="Y21" i="44"/>
  <c r="Z21" i="44" s="1"/>
  <c r="X22" i="44" s="1"/>
  <c r="AA22" i="44" s="1"/>
  <c r="S20" i="36"/>
  <c r="T20" i="36" s="1"/>
  <c r="V21" i="44"/>
  <c r="R22" i="44"/>
  <c r="D54" i="44"/>
  <c r="F54" i="44"/>
  <c r="G54" i="44" s="1"/>
  <c r="Q26" i="36"/>
  <c r="J27" i="36"/>
  <c r="K26" i="44"/>
  <c r="L26" i="44" s="1"/>
  <c r="E54" i="36"/>
  <c r="E55" i="44"/>
  <c r="D54" i="36" l="1"/>
  <c r="F54" i="36"/>
  <c r="G54" i="36" s="1"/>
  <c r="U22" i="44"/>
  <c r="P22" i="44"/>
  <c r="Y20" i="36"/>
  <c r="Z20" i="36" s="1"/>
  <c r="X21" i="36" s="1"/>
  <c r="AA21" i="36" s="1"/>
  <c r="R21" i="36"/>
  <c r="V20" i="36"/>
  <c r="M26" i="44"/>
  <c r="N26" i="44" s="1"/>
  <c r="F55" i="44"/>
  <c r="G55" i="44" s="1"/>
  <c r="D55" i="44"/>
  <c r="K27" i="36"/>
  <c r="L27" i="36" s="1"/>
  <c r="M27" i="36" s="1"/>
  <c r="E56" i="44"/>
  <c r="E55" i="36"/>
  <c r="F55" i="36" l="1"/>
  <c r="G55" i="36" s="1"/>
  <c r="D55" i="36"/>
  <c r="U21" i="36"/>
  <c r="P21" i="36"/>
  <c r="S21" i="36" s="1"/>
  <c r="T21" i="36" s="1"/>
  <c r="S22" i="44"/>
  <c r="T22" i="44" s="1"/>
  <c r="Q26" i="44"/>
  <c r="J27" i="44"/>
  <c r="K27" i="44" s="1"/>
  <c r="D56" i="44"/>
  <c r="F56" i="44"/>
  <c r="G56" i="44" s="1"/>
  <c r="N27" i="36"/>
  <c r="E56" i="36"/>
  <c r="E57" i="44"/>
  <c r="D56" i="36" l="1"/>
  <c r="F56" i="36"/>
  <c r="G56" i="36" s="1"/>
  <c r="V22" i="44"/>
  <c r="R23" i="44"/>
  <c r="Y21" i="36"/>
  <c r="Z21" i="36" s="1"/>
  <c r="X22" i="36" s="1"/>
  <c r="AA22" i="36" s="1"/>
  <c r="Y22" i="44"/>
  <c r="Z22" i="44" s="1"/>
  <c r="X23" i="44" s="1"/>
  <c r="AA23" i="44" s="1"/>
  <c r="R22" i="36"/>
  <c r="V21" i="36"/>
  <c r="L27" i="44"/>
  <c r="M27" i="44" s="1"/>
  <c r="N27" i="44" s="1"/>
  <c r="D57" i="44"/>
  <c r="F57" i="44"/>
  <c r="G57" i="44" s="1"/>
  <c r="Q27" i="36"/>
  <c r="J28" i="36"/>
  <c r="E57" i="36"/>
  <c r="E58" i="44"/>
  <c r="D57" i="36" l="1"/>
  <c r="F57" i="36"/>
  <c r="G57" i="36" s="1"/>
  <c r="U22" i="36"/>
  <c r="P22" i="36"/>
  <c r="S22" i="36" s="1"/>
  <c r="T22" i="36" s="1"/>
  <c r="U23" i="44"/>
  <c r="P23" i="44"/>
  <c r="S23" i="44" s="1"/>
  <c r="T23" i="44" s="1"/>
  <c r="F58" i="44"/>
  <c r="G58" i="44" s="1"/>
  <c r="D58" i="44"/>
  <c r="Q27" i="44"/>
  <c r="J28" i="44"/>
  <c r="K28" i="36"/>
  <c r="L28" i="36" s="1"/>
  <c r="M28" i="36" s="1"/>
  <c r="E59" i="44"/>
  <c r="E58" i="36"/>
  <c r="D58" i="36" l="1"/>
  <c r="F58" i="36"/>
  <c r="G58" i="36" s="1"/>
  <c r="V23" i="44"/>
  <c r="R24" i="44"/>
  <c r="R23" i="36"/>
  <c r="V22" i="36"/>
  <c r="Y23" i="44"/>
  <c r="Z23" i="44" s="1"/>
  <c r="X24" i="44" s="1"/>
  <c r="AA24" i="44" s="1"/>
  <c r="Y22" i="36"/>
  <c r="Z22" i="36" s="1"/>
  <c r="X23" i="36" s="1"/>
  <c r="AA23" i="36" s="1"/>
  <c r="D59" i="44"/>
  <c r="F59" i="44"/>
  <c r="G59" i="44" s="1"/>
  <c r="N28" i="36"/>
  <c r="K28" i="44"/>
  <c r="L28" i="44" s="1"/>
  <c r="E59" i="36"/>
  <c r="E60" i="44"/>
  <c r="D59" i="36" l="1"/>
  <c r="F59" i="36"/>
  <c r="G59" i="36" s="1"/>
  <c r="U23" i="36"/>
  <c r="P23" i="36"/>
  <c r="S23" i="36" s="1"/>
  <c r="T23" i="36" s="1"/>
  <c r="U24" i="44"/>
  <c r="P24" i="44"/>
  <c r="S24" i="44" s="1"/>
  <c r="T24" i="44" s="1"/>
  <c r="M28" i="44"/>
  <c r="N28" i="44" s="1"/>
  <c r="F60" i="44"/>
  <c r="G60" i="44" s="1"/>
  <c r="D60" i="44"/>
  <c r="Q28" i="36"/>
  <c r="J29" i="36"/>
  <c r="E60" i="36"/>
  <c r="E61" i="44"/>
  <c r="D60" i="36" l="1"/>
  <c r="F60" i="36"/>
  <c r="G60" i="36" s="1"/>
  <c r="V24" i="44"/>
  <c r="R25" i="44"/>
  <c r="Y23" i="36"/>
  <c r="Z23" i="36" s="1"/>
  <c r="X24" i="36" s="1"/>
  <c r="AA24" i="36" s="1"/>
  <c r="Y24" i="44"/>
  <c r="Z24" i="44" s="1"/>
  <c r="X25" i="44" s="1"/>
  <c r="AA25" i="44" s="1"/>
  <c r="R24" i="36"/>
  <c r="V23" i="36"/>
  <c r="D61" i="44"/>
  <c r="F61" i="44"/>
  <c r="G61" i="44" s="1"/>
  <c r="Q28" i="44"/>
  <c r="J29" i="44"/>
  <c r="K29" i="36"/>
  <c r="L29" i="36" s="1"/>
  <c r="E62" i="44"/>
  <c r="E61" i="36"/>
  <c r="D61" i="36" l="1"/>
  <c r="F61" i="36"/>
  <c r="G61" i="36" s="1"/>
  <c r="U25" i="44"/>
  <c r="P25" i="44"/>
  <c r="S25" i="44" s="1"/>
  <c r="T25" i="44" s="1"/>
  <c r="U24" i="36"/>
  <c r="P24" i="36"/>
  <c r="S24" i="36" s="1"/>
  <c r="T24" i="36" s="1"/>
  <c r="M29" i="36"/>
  <c r="N29" i="36" s="1"/>
  <c r="D62" i="44"/>
  <c r="F62" i="44"/>
  <c r="G62" i="44" s="1"/>
  <c r="K29" i="44"/>
  <c r="E63" i="44"/>
  <c r="E62" i="36"/>
  <c r="F62" i="36" l="1"/>
  <c r="G62" i="36" s="1"/>
  <c r="D62" i="36"/>
  <c r="V25" i="44"/>
  <c r="R26" i="44"/>
  <c r="V24" i="36"/>
  <c r="R25" i="36"/>
  <c r="Y25" i="44"/>
  <c r="Z25" i="44" s="1"/>
  <c r="X26" i="44" s="1"/>
  <c r="AA26" i="44" s="1"/>
  <c r="Y24" i="36"/>
  <c r="Z24" i="36" s="1"/>
  <c r="X25" i="36" s="1"/>
  <c r="AA25" i="36" s="1"/>
  <c r="L29" i="44"/>
  <c r="M29" i="44" s="1"/>
  <c r="D63" i="44"/>
  <c r="F63" i="44"/>
  <c r="G63" i="44" s="1"/>
  <c r="Q29" i="36"/>
  <c r="J30" i="36"/>
  <c r="E63" i="36"/>
  <c r="E64" i="44"/>
  <c r="F63" i="36" l="1"/>
  <c r="G63" i="36" s="1"/>
  <c r="D63" i="36"/>
  <c r="U25" i="36"/>
  <c r="P25" i="36"/>
  <c r="S25" i="36" s="1"/>
  <c r="T25" i="36" s="1"/>
  <c r="U26" i="44"/>
  <c r="P26" i="44"/>
  <c r="S26" i="44" s="1"/>
  <c r="T26" i="44" s="1"/>
  <c r="N29" i="44"/>
  <c r="J30" i="44" s="1"/>
  <c r="K30" i="44" s="1"/>
  <c r="D64" i="44"/>
  <c r="F64" i="44"/>
  <c r="G64" i="44" s="1"/>
  <c r="K30" i="36"/>
  <c r="L30" i="36" s="1"/>
  <c r="M30" i="36" s="1"/>
  <c r="E65" i="44"/>
  <c r="E64" i="36"/>
  <c r="F64" i="36" l="1"/>
  <c r="G64" i="36" s="1"/>
  <c r="D64" i="36"/>
  <c r="V26" i="44"/>
  <c r="R27" i="44"/>
  <c r="V25" i="36"/>
  <c r="R26" i="36"/>
  <c r="Y25" i="36"/>
  <c r="Z25" i="36" s="1"/>
  <c r="X26" i="36" s="1"/>
  <c r="AA26" i="36" s="1"/>
  <c r="Y26" i="44"/>
  <c r="Z26" i="44" s="1"/>
  <c r="X27" i="44" s="1"/>
  <c r="AA27" i="44" s="1"/>
  <c r="Q29" i="44"/>
  <c r="L30" i="44"/>
  <c r="M30" i="44" s="1"/>
  <c r="N30" i="44" s="1"/>
  <c r="D65" i="44"/>
  <c r="F65" i="44"/>
  <c r="G65" i="44" s="1"/>
  <c r="N30" i="36"/>
  <c r="E66" i="44"/>
  <c r="E65" i="36"/>
  <c r="F65" i="36" l="1"/>
  <c r="G65" i="36" s="1"/>
  <c r="D65" i="36"/>
  <c r="U26" i="36"/>
  <c r="P26" i="36"/>
  <c r="S26" i="36" s="1"/>
  <c r="T26" i="36" s="1"/>
  <c r="U27" i="44"/>
  <c r="P27" i="44"/>
  <c r="S27" i="44" s="1"/>
  <c r="T27" i="44" s="1"/>
  <c r="F66" i="44"/>
  <c r="G66" i="44" s="1"/>
  <c r="D66" i="44"/>
  <c r="Q30" i="36"/>
  <c r="J31" i="36"/>
  <c r="Q30" i="44"/>
  <c r="J31" i="44"/>
  <c r="E66" i="36"/>
  <c r="E67" i="44"/>
  <c r="D66" i="36" l="1"/>
  <c r="F66" i="36"/>
  <c r="G66" i="36" s="1"/>
  <c r="R28" i="44"/>
  <c r="V27" i="44"/>
  <c r="Y27" i="44"/>
  <c r="Z27" i="44" s="1"/>
  <c r="X28" i="44" s="1"/>
  <c r="AA28" i="44" s="1"/>
  <c r="V26" i="36"/>
  <c r="R27" i="36"/>
  <c r="Y26" i="36"/>
  <c r="Z26" i="36" s="1"/>
  <c r="X27" i="36" s="1"/>
  <c r="AA27" i="36" s="1"/>
  <c r="F67" i="44"/>
  <c r="G67" i="44" s="1"/>
  <c r="D67" i="44"/>
  <c r="K31" i="36"/>
  <c r="L31" i="36" s="1"/>
  <c r="M31" i="36" s="1"/>
  <c r="N31" i="36" s="1"/>
  <c r="K31" i="44"/>
  <c r="L31" i="44" s="1"/>
  <c r="E68" i="44"/>
  <c r="E67" i="36"/>
  <c r="F67" i="36" l="1"/>
  <c r="G67" i="36" s="1"/>
  <c r="D67" i="36"/>
  <c r="U27" i="36"/>
  <c r="P27" i="36"/>
  <c r="S27" i="36" s="1"/>
  <c r="T27" i="36" s="1"/>
  <c r="P28" i="44"/>
  <c r="S28" i="44" s="1"/>
  <c r="T28" i="44" s="1"/>
  <c r="U28" i="44"/>
  <c r="M31" i="44"/>
  <c r="N31" i="44" s="1"/>
  <c r="F68" i="44"/>
  <c r="G68" i="44" s="1"/>
  <c r="D68" i="44"/>
  <c r="Q31" i="36"/>
  <c r="J32" i="36"/>
  <c r="E69" i="44"/>
  <c r="E68" i="36"/>
  <c r="D68" i="36" l="1"/>
  <c r="F68" i="36"/>
  <c r="G68" i="36" s="1"/>
  <c r="V27" i="36"/>
  <c r="R28" i="36"/>
  <c r="R29" i="44"/>
  <c r="V28" i="44"/>
  <c r="Y27" i="36"/>
  <c r="Z27" i="36" s="1"/>
  <c r="X28" i="36" s="1"/>
  <c r="AA28" i="36" s="1"/>
  <c r="Y28" i="44"/>
  <c r="Z28" i="44" s="1"/>
  <c r="X29" i="44" s="1"/>
  <c r="AA29" i="44" s="1"/>
  <c r="J32" i="44"/>
  <c r="K32" i="44" s="1"/>
  <c r="Q31" i="44"/>
  <c r="D69" i="44"/>
  <c r="F69" i="44"/>
  <c r="G69" i="44" s="1"/>
  <c r="K32" i="36"/>
  <c r="L32" i="36" s="1"/>
  <c r="M32" i="36" s="1"/>
  <c r="E69" i="36"/>
  <c r="E70" i="44"/>
  <c r="D69" i="36" l="1"/>
  <c r="F69" i="36"/>
  <c r="G69" i="36" s="1"/>
  <c r="U28" i="36"/>
  <c r="P28" i="36"/>
  <c r="S28" i="36" s="1"/>
  <c r="T28" i="36" s="1"/>
  <c r="U29" i="44"/>
  <c r="P29" i="44"/>
  <c r="S29" i="44" s="1"/>
  <c r="T29" i="44" s="1"/>
  <c r="L32" i="44"/>
  <c r="M32" i="44" s="1"/>
  <c r="N32" i="44" s="1"/>
  <c r="D70" i="44"/>
  <c r="F70" i="44"/>
  <c r="G70" i="44" s="1"/>
  <c r="N32" i="36"/>
  <c r="E70" i="36"/>
  <c r="E71" i="44"/>
  <c r="F70" i="36" l="1"/>
  <c r="G70" i="36" s="1"/>
  <c r="D70" i="36"/>
  <c r="R29" i="36"/>
  <c r="V28" i="36"/>
  <c r="V29" i="44"/>
  <c r="R30" i="44"/>
  <c r="Y28" i="36"/>
  <c r="Z28" i="36" s="1"/>
  <c r="X29" i="36" s="1"/>
  <c r="AA29" i="36" s="1"/>
  <c r="Y29" i="44"/>
  <c r="Z29" i="44" s="1"/>
  <c r="X30" i="44" s="1"/>
  <c r="AA30" i="44" s="1"/>
  <c r="J33" i="44"/>
  <c r="K33" i="44" s="1"/>
  <c r="L33" i="44" s="1"/>
  <c r="M33" i="44" s="1"/>
  <c r="N33" i="44" s="1"/>
  <c r="Q32" i="44"/>
  <c r="F71" i="44"/>
  <c r="G71" i="44" s="1"/>
  <c r="D71" i="44"/>
  <c r="Q32" i="36"/>
  <c r="J33" i="36"/>
  <c r="E72" i="44"/>
  <c r="E71" i="36"/>
  <c r="D71" i="36" l="1"/>
  <c r="F71" i="36"/>
  <c r="G71" i="36" s="1"/>
  <c r="U30" i="44"/>
  <c r="P30" i="44"/>
  <c r="S30" i="44" s="1"/>
  <c r="T30" i="44" s="1"/>
  <c r="U29" i="36"/>
  <c r="P29" i="36"/>
  <c r="S29" i="36" s="1"/>
  <c r="T29" i="36" s="1"/>
  <c r="D72" i="44"/>
  <c r="F72" i="44"/>
  <c r="G72" i="44" s="1"/>
  <c r="Q33" i="44"/>
  <c r="J34" i="44"/>
  <c r="K33" i="36"/>
  <c r="L33" i="36" s="1"/>
  <c r="E72" i="36"/>
  <c r="E73" i="44"/>
  <c r="F72" i="36" l="1"/>
  <c r="G72" i="36" s="1"/>
  <c r="D72" i="36"/>
  <c r="R31" i="44"/>
  <c r="V30" i="44"/>
  <c r="Y29" i="36"/>
  <c r="Z29" i="36" s="1"/>
  <c r="X30" i="36" s="1"/>
  <c r="AA30" i="36" s="1"/>
  <c r="R30" i="36"/>
  <c r="V29" i="36"/>
  <c r="Y30" i="44"/>
  <c r="Z30" i="44" s="1"/>
  <c r="X31" i="44" s="1"/>
  <c r="AA31" i="44" s="1"/>
  <c r="M33" i="36"/>
  <c r="N33" i="36" s="1"/>
  <c r="F73" i="44"/>
  <c r="G73" i="44" s="1"/>
  <c r="D73" i="44"/>
  <c r="K34" i="44"/>
  <c r="E73" i="36"/>
  <c r="E74" i="44"/>
  <c r="F73" i="36" l="1"/>
  <c r="G73" i="36" s="1"/>
  <c r="D73" i="36"/>
  <c r="U30" i="36"/>
  <c r="P30" i="36"/>
  <c r="S30" i="36" s="1"/>
  <c r="T30" i="36" s="1"/>
  <c r="P31" i="44"/>
  <c r="S31" i="44" s="1"/>
  <c r="T31" i="44" s="1"/>
  <c r="U31" i="44"/>
  <c r="J34" i="36"/>
  <c r="K34" i="36" s="1"/>
  <c r="Q33" i="36"/>
  <c r="F74" i="44"/>
  <c r="G74" i="44" s="1"/>
  <c r="D74" i="44"/>
  <c r="L34" i="44"/>
  <c r="M34" i="44" s="1"/>
  <c r="E75" i="44"/>
  <c r="E74" i="36"/>
  <c r="D74" i="36" l="1"/>
  <c r="F74" i="36"/>
  <c r="G74" i="36" s="1"/>
  <c r="R31" i="36"/>
  <c r="V30" i="36"/>
  <c r="Y30" i="36"/>
  <c r="Z30" i="36" s="1"/>
  <c r="X31" i="36" s="1"/>
  <c r="AA31" i="36" s="1"/>
  <c r="V31" i="44"/>
  <c r="R32" i="44"/>
  <c r="Y31" i="44"/>
  <c r="Z31" i="44" s="1"/>
  <c r="X32" i="44" s="1"/>
  <c r="AA32" i="44" s="1"/>
  <c r="N34" i="44"/>
  <c r="Q34" i="44" s="1"/>
  <c r="D75" i="44"/>
  <c r="F75" i="44"/>
  <c r="G75" i="44" s="1"/>
  <c r="L34" i="36"/>
  <c r="E75" i="36"/>
  <c r="E76" i="44"/>
  <c r="F75" i="36" l="1"/>
  <c r="G75" i="36" s="1"/>
  <c r="D75" i="36"/>
  <c r="P32" i="44"/>
  <c r="U32" i="44"/>
  <c r="J35" i="44"/>
  <c r="K35" i="44" s="1"/>
  <c r="L35" i="44" s="1"/>
  <c r="U31" i="36"/>
  <c r="P31" i="36"/>
  <c r="S31" i="36" s="1"/>
  <c r="T31" i="36" s="1"/>
  <c r="M34" i="36"/>
  <c r="N34" i="36" s="1"/>
  <c r="F76" i="44"/>
  <c r="G76" i="44" s="1"/>
  <c r="D76" i="44"/>
  <c r="E76" i="36"/>
  <c r="E77" i="44"/>
  <c r="F76" i="36" l="1"/>
  <c r="G76" i="36" s="1"/>
  <c r="D76" i="36"/>
  <c r="V31" i="36"/>
  <c r="R32" i="36"/>
  <c r="Y31" i="36"/>
  <c r="Z31" i="36" s="1"/>
  <c r="X32" i="36" s="1"/>
  <c r="AA32" i="36" s="1"/>
  <c r="S32" i="44"/>
  <c r="T32" i="44" s="1"/>
  <c r="Q34" i="36"/>
  <c r="J35" i="36"/>
  <c r="K35" i="36" s="1"/>
  <c r="L35" i="36" s="1"/>
  <c r="M35" i="36" s="1"/>
  <c r="M35" i="44"/>
  <c r="N35" i="44" s="1"/>
  <c r="F77" i="44"/>
  <c r="G77" i="44" s="1"/>
  <c r="D77" i="44"/>
  <c r="E78" i="44"/>
  <c r="E77" i="36"/>
  <c r="D77" i="36" l="1"/>
  <c r="F77" i="36"/>
  <c r="G77" i="36" s="1"/>
  <c r="Y32" i="44"/>
  <c r="Z32" i="44" s="1"/>
  <c r="X33" i="44" s="1"/>
  <c r="AA33" i="44" s="1"/>
  <c r="U32" i="36"/>
  <c r="P32" i="36"/>
  <c r="S32" i="36" s="1"/>
  <c r="T32" i="36" s="1"/>
  <c r="V32" i="44"/>
  <c r="R33" i="44"/>
  <c r="J36" i="44"/>
  <c r="K36" i="44" s="1"/>
  <c r="L36" i="44" s="1"/>
  <c r="Q35" i="44"/>
  <c r="D78" i="44"/>
  <c r="F78" i="44"/>
  <c r="G78" i="44" s="1"/>
  <c r="N35" i="36"/>
  <c r="E78" i="36"/>
  <c r="E79" i="44"/>
  <c r="D78" i="36" l="1"/>
  <c r="F78" i="36"/>
  <c r="G78" i="36" s="1"/>
  <c r="U33" i="44"/>
  <c r="P33" i="44"/>
  <c r="S33" i="44" s="1"/>
  <c r="T33" i="44" s="1"/>
  <c r="V32" i="36"/>
  <c r="R33" i="36"/>
  <c r="Y32" i="36"/>
  <c r="Z32" i="36" s="1"/>
  <c r="X33" i="36" s="1"/>
  <c r="AA33" i="36" s="1"/>
  <c r="M36" i="44"/>
  <c r="N36" i="44" s="1"/>
  <c r="J37" i="44" s="1"/>
  <c r="F79" i="44"/>
  <c r="G79" i="44" s="1"/>
  <c r="D79" i="44"/>
  <c r="Q35" i="36"/>
  <c r="J36" i="36"/>
  <c r="E79" i="36"/>
  <c r="E80" i="44"/>
  <c r="F79" i="36" l="1"/>
  <c r="G79" i="36" s="1"/>
  <c r="D79" i="36"/>
  <c r="U33" i="36"/>
  <c r="P33" i="36"/>
  <c r="S33" i="36" s="1"/>
  <c r="T33" i="36" s="1"/>
  <c r="Q36" i="44"/>
  <c r="V33" i="44"/>
  <c r="R34" i="44"/>
  <c r="Y33" i="44"/>
  <c r="Z33" i="44" s="1"/>
  <c r="X34" i="44" s="1"/>
  <c r="AA34" i="44" s="1"/>
  <c r="D80" i="44"/>
  <c r="F80" i="44"/>
  <c r="G80" i="44" s="1"/>
  <c r="K37" i="44"/>
  <c r="K36" i="36"/>
  <c r="L36" i="36" s="1"/>
  <c r="E80" i="36"/>
  <c r="E81" i="44"/>
  <c r="D80" i="36" l="1"/>
  <c r="F80" i="36"/>
  <c r="G80" i="36" s="1"/>
  <c r="P34" i="44"/>
  <c r="U34" i="44"/>
  <c r="V33" i="36"/>
  <c r="R34" i="36"/>
  <c r="Y33" i="36"/>
  <c r="Z33" i="36" s="1"/>
  <c r="X34" i="36" s="1"/>
  <c r="AA34" i="36" s="1"/>
  <c r="D81" i="44"/>
  <c r="F81" i="44"/>
  <c r="G81" i="44" s="1"/>
  <c r="M36" i="36"/>
  <c r="N36" i="36" s="1"/>
  <c r="L37" i="44"/>
  <c r="M37" i="44" s="1"/>
  <c r="N37" i="44" s="1"/>
  <c r="E82" i="44"/>
  <c r="E81" i="36"/>
  <c r="F81" i="36" l="1"/>
  <c r="G81" i="36" s="1"/>
  <c r="D81" i="36"/>
  <c r="U34" i="36"/>
  <c r="P34" i="36"/>
  <c r="S34" i="36" s="1"/>
  <c r="T34" i="36" s="1"/>
  <c r="S34" i="44"/>
  <c r="T34" i="44" s="1"/>
  <c r="D82" i="44"/>
  <c r="F82" i="44"/>
  <c r="G82" i="44" s="1"/>
  <c r="Q37" i="44"/>
  <c r="J38" i="44"/>
  <c r="Q36" i="36"/>
  <c r="J37" i="36"/>
  <c r="E82" i="36"/>
  <c r="E83" i="44"/>
  <c r="F82" i="36" l="1"/>
  <c r="G82" i="36" s="1"/>
  <c r="D82" i="36"/>
  <c r="Y34" i="44"/>
  <c r="Z34" i="44" s="1"/>
  <c r="X35" i="44" s="1"/>
  <c r="AA35" i="44" s="1"/>
  <c r="R35" i="44"/>
  <c r="V34" i="44"/>
  <c r="Y34" i="36"/>
  <c r="Z34" i="36" s="1"/>
  <c r="X35" i="36" s="1"/>
  <c r="AA35" i="36" s="1"/>
  <c r="R35" i="36"/>
  <c r="V34" i="36"/>
  <c r="D83" i="44"/>
  <c r="F83" i="44"/>
  <c r="G83" i="44" s="1"/>
  <c r="K38" i="44"/>
  <c r="L38" i="44" s="1"/>
  <c r="K37" i="36"/>
  <c r="L37" i="36" s="1"/>
  <c r="E83" i="36"/>
  <c r="E84" i="44"/>
  <c r="F83" i="36" l="1"/>
  <c r="G83" i="36" s="1"/>
  <c r="D83" i="36"/>
  <c r="U35" i="36"/>
  <c r="P35" i="36"/>
  <c r="U35" i="44"/>
  <c r="P35" i="44"/>
  <c r="M37" i="36"/>
  <c r="N37" i="36" s="1"/>
  <c r="D84" i="44"/>
  <c r="F84" i="44"/>
  <c r="G84" i="44" s="1"/>
  <c r="M38" i="44"/>
  <c r="N38" i="44" s="1"/>
  <c r="E85" i="44"/>
  <c r="E84" i="36"/>
  <c r="F84" i="36" l="1"/>
  <c r="G84" i="36" s="1"/>
  <c r="D84" i="36"/>
  <c r="S35" i="44"/>
  <c r="T35" i="44" s="1"/>
  <c r="S35" i="36"/>
  <c r="T35" i="36" s="1"/>
  <c r="Q37" i="36"/>
  <c r="J38" i="36"/>
  <c r="K38" i="36" s="1"/>
  <c r="D85" i="44"/>
  <c r="F85" i="44"/>
  <c r="G85" i="44" s="1"/>
  <c r="Q38" i="44"/>
  <c r="J39" i="44"/>
  <c r="E85" i="36"/>
  <c r="E86" i="44"/>
  <c r="D85" i="36" l="1"/>
  <c r="F85" i="36"/>
  <c r="G85" i="36" s="1"/>
  <c r="R36" i="36"/>
  <c r="V35" i="36"/>
  <c r="V35" i="44"/>
  <c r="R36" i="44"/>
  <c r="Y35" i="44"/>
  <c r="Z35" i="44" s="1"/>
  <c r="X36" i="44" s="1"/>
  <c r="AA36" i="44" s="1"/>
  <c r="Y35" i="36"/>
  <c r="Z35" i="36" s="1"/>
  <c r="X36" i="36" s="1"/>
  <c r="AA36" i="36" s="1"/>
  <c r="D86" i="44"/>
  <c r="F86" i="44"/>
  <c r="G86" i="44" s="1"/>
  <c r="K39" i="44"/>
  <c r="L39" i="44" s="1"/>
  <c r="L38" i="36"/>
  <c r="M38" i="36" s="1"/>
  <c r="N38" i="36" s="1"/>
  <c r="E86" i="36"/>
  <c r="E87" i="44"/>
  <c r="F86" i="36" l="1"/>
  <c r="G86" i="36" s="1"/>
  <c r="D86" i="36"/>
  <c r="U36" i="44"/>
  <c r="P36" i="44"/>
  <c r="S36" i="44" s="1"/>
  <c r="T36" i="44" s="1"/>
  <c r="U36" i="36"/>
  <c r="P36" i="36"/>
  <c r="S36" i="36" s="1"/>
  <c r="T36" i="36" s="1"/>
  <c r="F87" i="44"/>
  <c r="G87" i="44" s="1"/>
  <c r="D87" i="44"/>
  <c r="Q38" i="36"/>
  <c r="J39" i="36"/>
  <c r="M39" i="44"/>
  <c r="N39" i="44" s="1"/>
  <c r="E87" i="36"/>
  <c r="E88" i="44"/>
  <c r="F87" i="36" l="1"/>
  <c r="G87" i="36" s="1"/>
  <c r="D87" i="36"/>
  <c r="V36" i="44"/>
  <c r="R37" i="44"/>
  <c r="Y36" i="44"/>
  <c r="Z36" i="44" s="1"/>
  <c r="X37" i="44" s="1"/>
  <c r="AA37" i="44" s="1"/>
  <c r="V36" i="36"/>
  <c r="R37" i="36"/>
  <c r="Y36" i="36"/>
  <c r="Z36" i="36" s="1"/>
  <c r="X37" i="36" s="1"/>
  <c r="AA37" i="36" s="1"/>
  <c r="F88" i="44"/>
  <c r="G88" i="44" s="1"/>
  <c r="D88" i="44"/>
  <c r="Q39" i="44"/>
  <c r="J40" i="44"/>
  <c r="K39" i="36"/>
  <c r="L39" i="36" s="1"/>
  <c r="E89" i="44"/>
  <c r="E88" i="36"/>
  <c r="F88" i="36" l="1"/>
  <c r="G88" i="36" s="1"/>
  <c r="D88" i="36"/>
  <c r="U37" i="44"/>
  <c r="P37" i="44"/>
  <c r="U37" i="36"/>
  <c r="P37" i="36"/>
  <c r="S37" i="36" s="1"/>
  <c r="T37" i="36" s="1"/>
  <c r="M39" i="36"/>
  <c r="N39" i="36" s="1"/>
  <c r="D89" i="44"/>
  <c r="F89" i="44"/>
  <c r="G89" i="44" s="1"/>
  <c r="K40" i="44"/>
  <c r="L40" i="44" s="1"/>
  <c r="M40" i="44" s="1"/>
  <c r="E89" i="36"/>
  <c r="E90" i="44"/>
  <c r="D89" i="36" l="1"/>
  <c r="F89" i="36"/>
  <c r="G89" i="36" s="1"/>
  <c r="Y37" i="36"/>
  <c r="Z37" i="36" s="1"/>
  <c r="X38" i="36" s="1"/>
  <c r="AA38" i="36" s="1"/>
  <c r="R38" i="36"/>
  <c r="V37" i="36"/>
  <c r="S37" i="44"/>
  <c r="T37" i="44" s="1"/>
  <c r="Q39" i="36"/>
  <c r="J40" i="36"/>
  <c r="K40" i="36" s="1"/>
  <c r="L40" i="36" s="1"/>
  <c r="D90" i="44"/>
  <c r="F90" i="44"/>
  <c r="G90" i="44" s="1"/>
  <c r="N40" i="44"/>
  <c r="E90" i="36"/>
  <c r="E91" i="44"/>
  <c r="D90" i="36" l="1"/>
  <c r="F90" i="36"/>
  <c r="G90" i="36" s="1"/>
  <c r="Y37" i="44"/>
  <c r="Z37" i="44" s="1"/>
  <c r="X38" i="44" s="1"/>
  <c r="AA38" i="44" s="1"/>
  <c r="R38" i="44"/>
  <c r="V37" i="44"/>
  <c r="U38" i="36"/>
  <c r="P38" i="36"/>
  <c r="S38" i="36" s="1"/>
  <c r="T38" i="36" s="1"/>
  <c r="M40" i="36"/>
  <c r="N40" i="36" s="1"/>
  <c r="J41" i="36" s="1"/>
  <c r="D91" i="44"/>
  <c r="F91" i="44"/>
  <c r="G91" i="44" s="1"/>
  <c r="Q40" i="44"/>
  <c r="J41" i="44"/>
  <c r="E91" i="36"/>
  <c r="E92" i="44"/>
  <c r="F91" i="36" l="1"/>
  <c r="G91" i="36" s="1"/>
  <c r="D91" i="36"/>
  <c r="V38" i="36"/>
  <c r="R39" i="36"/>
  <c r="Q40" i="36"/>
  <c r="Y38" i="36"/>
  <c r="Z38" i="36" s="1"/>
  <c r="X39" i="36" s="1"/>
  <c r="AA39" i="36" s="1"/>
  <c r="U38" i="44"/>
  <c r="P38" i="44"/>
  <c r="D92" i="44"/>
  <c r="F92" i="44"/>
  <c r="G92" i="44" s="1"/>
  <c r="K41" i="44"/>
  <c r="K41" i="36"/>
  <c r="L41" i="36" s="1"/>
  <c r="M41" i="36" s="1"/>
  <c r="E93" i="44"/>
  <c r="E92" i="36"/>
  <c r="F92" i="36" l="1"/>
  <c r="G92" i="36" s="1"/>
  <c r="D92" i="36"/>
  <c r="S38" i="44"/>
  <c r="T38" i="44" s="1"/>
  <c r="P39" i="36"/>
  <c r="S39" i="36" s="1"/>
  <c r="T39" i="36" s="1"/>
  <c r="V39" i="36" s="1"/>
  <c r="U39" i="36"/>
  <c r="D93" i="44"/>
  <c r="F93" i="44"/>
  <c r="G93" i="44" s="1"/>
  <c r="N41" i="36"/>
  <c r="L41" i="44"/>
  <c r="M41" i="44" s="1"/>
  <c r="E93" i="36"/>
  <c r="E94" i="44"/>
  <c r="D93" i="36" l="1"/>
  <c r="F93" i="36"/>
  <c r="G93" i="36" s="1"/>
  <c r="Y39" i="36"/>
  <c r="Z39" i="36" s="1"/>
  <c r="X40" i="36" s="1"/>
  <c r="AA40" i="36" s="1"/>
  <c r="R40" i="36"/>
  <c r="U40" i="36" s="1"/>
  <c r="V38" i="44"/>
  <c r="R39" i="44"/>
  <c r="Y38" i="44"/>
  <c r="Z38" i="44" s="1"/>
  <c r="X39" i="44" s="1"/>
  <c r="AA39" i="44" s="1"/>
  <c r="F94" i="44"/>
  <c r="G94" i="44" s="1"/>
  <c r="D94" i="44"/>
  <c r="N41" i="44"/>
  <c r="Q41" i="36"/>
  <c r="J42" i="36"/>
  <c r="E94" i="36"/>
  <c r="E95" i="44"/>
  <c r="F94" i="36" l="1"/>
  <c r="G94" i="36" s="1"/>
  <c r="D94" i="36"/>
  <c r="P40" i="36"/>
  <c r="S40" i="36" s="1"/>
  <c r="T40" i="36" s="1"/>
  <c r="P39" i="44"/>
  <c r="S39" i="44" s="1"/>
  <c r="T39" i="44" s="1"/>
  <c r="U39" i="44"/>
  <c r="F95" i="44"/>
  <c r="G95" i="44" s="1"/>
  <c r="D95" i="44"/>
  <c r="Q41" i="44"/>
  <c r="J42" i="44"/>
  <c r="K42" i="36"/>
  <c r="L42" i="36" s="1"/>
  <c r="M42" i="36" s="1"/>
  <c r="N42" i="36" s="1"/>
  <c r="E96" i="44"/>
  <c r="E95" i="36"/>
  <c r="F95" i="36" l="1"/>
  <c r="G95" i="36" s="1"/>
  <c r="D95" i="36"/>
  <c r="Y39" i="44"/>
  <c r="Z39" i="44" s="1"/>
  <c r="X40" i="44" s="1"/>
  <c r="AA40" i="44" s="1"/>
  <c r="V39" i="44"/>
  <c r="R40" i="44"/>
  <c r="Y40" i="36"/>
  <c r="Z40" i="36" s="1"/>
  <c r="X41" i="36" s="1"/>
  <c r="AA41" i="36" s="1"/>
  <c r="R41" i="36"/>
  <c r="V40" i="36"/>
  <c r="F96" i="44"/>
  <c r="G96" i="44" s="1"/>
  <c r="D96" i="44"/>
  <c r="Q42" i="36"/>
  <c r="J43" i="36"/>
  <c r="K42" i="44"/>
  <c r="L42" i="44" s="1"/>
  <c r="M42" i="44" s="1"/>
  <c r="E96" i="36"/>
  <c r="E97" i="44"/>
  <c r="F96" i="36" l="1"/>
  <c r="G96" i="36" s="1"/>
  <c r="D96" i="36"/>
  <c r="U40" i="44"/>
  <c r="P40" i="44"/>
  <c r="S40" i="44" s="1"/>
  <c r="T40" i="44" s="1"/>
  <c r="U41" i="36"/>
  <c r="P41" i="36"/>
  <c r="S41" i="36" s="1"/>
  <c r="T41" i="36" s="1"/>
  <c r="D97" i="44"/>
  <c r="F97" i="44"/>
  <c r="G97" i="44" s="1"/>
  <c r="K43" i="36"/>
  <c r="L43" i="36" s="1"/>
  <c r="M43" i="36" s="1"/>
  <c r="N42" i="44"/>
  <c r="E98" i="44"/>
  <c r="E97" i="36"/>
  <c r="D97" i="36" l="1"/>
  <c r="F97" i="36"/>
  <c r="G97" i="36" s="1"/>
  <c r="R41" i="44"/>
  <c r="V40" i="44"/>
  <c r="Y40" i="44"/>
  <c r="Z40" i="44" s="1"/>
  <c r="X41" i="44" s="1"/>
  <c r="AA41" i="44" s="1"/>
  <c r="Y41" i="36"/>
  <c r="Z41" i="36" s="1"/>
  <c r="X42" i="36" s="1"/>
  <c r="AA42" i="36" s="1"/>
  <c r="V41" i="36"/>
  <c r="R42" i="36"/>
  <c r="D98" i="44"/>
  <c r="F98" i="44"/>
  <c r="G98" i="44" s="1"/>
  <c r="Q42" i="44"/>
  <c r="J43" i="44"/>
  <c r="N43" i="36"/>
  <c r="E99" i="44"/>
  <c r="E98" i="36"/>
  <c r="F98" i="36" l="1"/>
  <c r="G98" i="36" s="1"/>
  <c r="D98" i="36"/>
  <c r="U41" i="44"/>
  <c r="P41" i="44"/>
  <c r="S41" i="44" s="1"/>
  <c r="T41" i="44" s="1"/>
  <c r="P42" i="36"/>
  <c r="S42" i="36" s="1"/>
  <c r="T42" i="36" s="1"/>
  <c r="U42" i="36"/>
  <c r="F99" i="44"/>
  <c r="G99" i="44" s="1"/>
  <c r="D99" i="44"/>
  <c r="Q43" i="36"/>
  <c r="J44" i="36"/>
  <c r="K43" i="44"/>
  <c r="L43" i="44" s="1"/>
  <c r="M43" i="44" s="1"/>
  <c r="E100" i="44"/>
  <c r="E99" i="36"/>
  <c r="D99" i="36" l="1"/>
  <c r="F99" i="36"/>
  <c r="G99" i="36" s="1"/>
  <c r="Y41" i="44"/>
  <c r="Z41" i="44" s="1"/>
  <c r="X42" i="44" s="1"/>
  <c r="AA42" i="44" s="1"/>
  <c r="V41" i="44"/>
  <c r="R42" i="44"/>
  <c r="V42" i="36"/>
  <c r="R43" i="36"/>
  <c r="Y42" i="36"/>
  <c r="Z42" i="36" s="1"/>
  <c r="X43" i="36" s="1"/>
  <c r="AA43" i="36" s="1"/>
  <c r="F100" i="44"/>
  <c r="G100" i="44" s="1"/>
  <c r="D100" i="44"/>
  <c r="N43" i="44"/>
  <c r="K44" i="36"/>
  <c r="L44" i="36" s="1"/>
  <c r="E100" i="36"/>
  <c r="E101" i="44"/>
  <c r="D100" i="36" l="1"/>
  <c r="F100" i="36"/>
  <c r="G100" i="36" s="1"/>
  <c r="U42" i="44"/>
  <c r="P42" i="44"/>
  <c r="S42" i="44" s="1"/>
  <c r="T42" i="44" s="1"/>
  <c r="M44" i="36"/>
  <c r="N44" i="36" s="1"/>
  <c r="J45" i="36" s="1"/>
  <c r="U43" i="36"/>
  <c r="P43" i="36"/>
  <c r="S43" i="36" s="1"/>
  <c r="T43" i="36" s="1"/>
  <c r="D101" i="44"/>
  <c r="F101" i="44"/>
  <c r="G101" i="44" s="1"/>
  <c r="Q43" i="44"/>
  <c r="J44" i="44"/>
  <c r="E101" i="36"/>
  <c r="E102" i="44"/>
  <c r="D101" i="36" l="1"/>
  <c r="F101" i="36"/>
  <c r="G101" i="36" s="1"/>
  <c r="Q44" i="36"/>
  <c r="V42" i="44"/>
  <c r="R43" i="44"/>
  <c r="Y42" i="44"/>
  <c r="Z42" i="44" s="1"/>
  <c r="X43" i="44" s="1"/>
  <c r="AA43" i="44" s="1"/>
  <c r="Y43" i="36"/>
  <c r="Z43" i="36" s="1"/>
  <c r="X44" i="36" s="1"/>
  <c r="AA44" i="36" s="1"/>
  <c r="V43" i="36"/>
  <c r="R44" i="36"/>
  <c r="D102" i="44"/>
  <c r="F102" i="44"/>
  <c r="G102" i="44" s="1"/>
  <c r="K45" i="36"/>
  <c r="L45" i="36" s="1"/>
  <c r="K44" i="44"/>
  <c r="L44" i="44" s="1"/>
  <c r="M44" i="44" s="1"/>
  <c r="N44" i="44" s="1"/>
  <c r="E102" i="36"/>
  <c r="E103" i="44"/>
  <c r="D102" i="36" l="1"/>
  <c r="F102" i="36"/>
  <c r="G102" i="36" s="1"/>
  <c r="U43" i="44"/>
  <c r="P43" i="44"/>
  <c r="U44" i="36"/>
  <c r="P44" i="36"/>
  <c r="S44" i="36" s="1"/>
  <c r="T44" i="36" s="1"/>
  <c r="M45" i="36"/>
  <c r="N45" i="36" s="1"/>
  <c r="D103" i="44"/>
  <c r="F103" i="44"/>
  <c r="G103" i="44" s="1"/>
  <c r="Q44" i="44"/>
  <c r="J45" i="44"/>
  <c r="E104" i="44"/>
  <c r="E103" i="36"/>
  <c r="D103" i="36" l="1"/>
  <c r="F103" i="36"/>
  <c r="G103" i="36" s="1"/>
  <c r="S43" i="44"/>
  <c r="T43" i="44" s="1"/>
  <c r="R45" i="36"/>
  <c r="V44" i="36"/>
  <c r="Y44" i="36"/>
  <c r="Z44" i="36" s="1"/>
  <c r="X45" i="36" s="1"/>
  <c r="AA45" i="36" s="1"/>
  <c r="D104" i="44"/>
  <c r="F104" i="44"/>
  <c r="G104" i="44" s="1"/>
  <c r="Q45" i="36"/>
  <c r="J46" i="36"/>
  <c r="K45" i="44"/>
  <c r="L45" i="44" s="1"/>
  <c r="M45" i="44" s="1"/>
  <c r="N45" i="44" s="1"/>
  <c r="E105" i="44"/>
  <c r="E104" i="36"/>
  <c r="D104" i="36" l="1"/>
  <c r="F104" i="36"/>
  <c r="G104" i="36" s="1"/>
  <c r="Y43" i="44"/>
  <c r="Z43" i="44" s="1"/>
  <c r="X44" i="44" s="1"/>
  <c r="AA44" i="44" s="1"/>
  <c r="R44" i="44"/>
  <c r="V43" i="44"/>
  <c r="U45" i="36"/>
  <c r="P45" i="36"/>
  <c r="S45" i="36" s="1"/>
  <c r="D105" i="44"/>
  <c r="F105" i="44"/>
  <c r="G105" i="44" s="1"/>
  <c r="Q45" i="44"/>
  <c r="J46" i="44"/>
  <c r="K46" i="36"/>
  <c r="L46" i="36" s="1"/>
  <c r="M46" i="36" s="1"/>
  <c r="E106" i="44"/>
  <c r="E105" i="36"/>
  <c r="F105" i="36" l="1"/>
  <c r="G105" i="36" s="1"/>
  <c r="D105" i="36"/>
  <c r="P44" i="44"/>
  <c r="S44" i="44" s="1"/>
  <c r="T44" i="44" s="1"/>
  <c r="U44" i="44"/>
  <c r="T45" i="36"/>
  <c r="Y45" i="36"/>
  <c r="Z45" i="36" s="1"/>
  <c r="X46" i="36" s="1"/>
  <c r="AA46" i="36" s="1"/>
  <c r="D106" i="44"/>
  <c r="F106" i="44"/>
  <c r="G106" i="44" s="1"/>
  <c r="N46" i="36"/>
  <c r="K46" i="44"/>
  <c r="L46" i="44" s="1"/>
  <c r="E106" i="36"/>
  <c r="E107" i="44"/>
  <c r="D106" i="36" l="1"/>
  <c r="F106" i="36"/>
  <c r="G106" i="36" s="1"/>
  <c r="V44" i="44"/>
  <c r="R45" i="44"/>
  <c r="Y44" i="44"/>
  <c r="Z44" i="44" s="1"/>
  <c r="X45" i="44" s="1"/>
  <c r="AA45" i="44" s="1"/>
  <c r="M46" i="44"/>
  <c r="N46" i="44" s="1"/>
  <c r="V45" i="36"/>
  <c r="R46" i="36"/>
  <c r="U46" i="36" s="1"/>
  <c r="F107" i="44"/>
  <c r="G107" i="44" s="1"/>
  <c r="D107" i="44"/>
  <c r="Q46" i="36"/>
  <c r="J47" i="36"/>
  <c r="E107" i="36"/>
  <c r="E108" i="44"/>
  <c r="F107" i="36" l="1"/>
  <c r="G107" i="36" s="1"/>
  <c r="D107" i="36"/>
  <c r="U45" i="44"/>
  <c r="P45" i="44"/>
  <c r="S45" i="44" s="1"/>
  <c r="T45" i="44" s="1"/>
  <c r="J47" i="44"/>
  <c r="K47" i="44" s="1"/>
  <c r="L47" i="44" s="1"/>
  <c r="M47" i="44" s="1"/>
  <c r="Q46" i="44"/>
  <c r="P46" i="36"/>
  <c r="S46" i="36" s="1"/>
  <c r="T46" i="36" s="1"/>
  <c r="R47" i="36" s="1"/>
  <c r="D108" i="44"/>
  <c r="F108" i="44"/>
  <c r="G108" i="44" s="1"/>
  <c r="K47" i="36"/>
  <c r="L47" i="36" s="1"/>
  <c r="M47" i="36" s="1"/>
  <c r="E109" i="44"/>
  <c r="E108" i="36"/>
  <c r="D108" i="36" l="1"/>
  <c r="F108" i="36"/>
  <c r="G108" i="36" s="1"/>
  <c r="V46" i="36"/>
  <c r="Y45" i="44"/>
  <c r="Z45" i="44" s="1"/>
  <c r="X46" i="44" s="1"/>
  <c r="AA46" i="44" s="1"/>
  <c r="V45" i="44"/>
  <c r="R46" i="44"/>
  <c r="Y46" i="36"/>
  <c r="Z46" i="36" s="1"/>
  <c r="X47" i="36" s="1"/>
  <c r="AA47" i="36" s="1"/>
  <c r="D109" i="44"/>
  <c r="F109" i="44"/>
  <c r="G109" i="44" s="1"/>
  <c r="N47" i="36"/>
  <c r="U47" i="36"/>
  <c r="N47" i="44"/>
  <c r="E109" i="36"/>
  <c r="E110" i="44"/>
  <c r="D109" i="36" l="1"/>
  <c r="F109" i="36"/>
  <c r="G109" i="36" s="1"/>
  <c r="P47" i="36"/>
  <c r="U46" i="44"/>
  <c r="P46" i="44"/>
  <c r="S46" i="44" s="1"/>
  <c r="T46" i="44" s="1"/>
  <c r="D110" i="44"/>
  <c r="F110" i="44"/>
  <c r="G110" i="44" s="1"/>
  <c r="Q47" i="44"/>
  <c r="J48" i="44"/>
  <c r="Q47" i="36"/>
  <c r="J48" i="36"/>
  <c r="E111" i="44"/>
  <c r="E110" i="36"/>
  <c r="D110" i="36" l="1"/>
  <c r="F110" i="36"/>
  <c r="G110" i="36" s="1"/>
  <c r="S47" i="36"/>
  <c r="T47" i="36" s="1"/>
  <c r="V47" i="36" s="1"/>
  <c r="V46" i="44"/>
  <c r="R47" i="44"/>
  <c r="Y46" i="44"/>
  <c r="Z46" i="44" s="1"/>
  <c r="X47" i="44" s="1"/>
  <c r="AA47" i="44" s="1"/>
  <c r="D111" i="44"/>
  <c r="F111" i="44"/>
  <c r="G111" i="44" s="1"/>
  <c r="K48" i="36"/>
  <c r="L48" i="36" s="1"/>
  <c r="K48" i="44"/>
  <c r="L48" i="44" s="1"/>
  <c r="Y47" i="36"/>
  <c r="Z47" i="36" s="1"/>
  <c r="X48" i="36" s="1"/>
  <c r="E111" i="36"/>
  <c r="E112" i="44"/>
  <c r="D111" i="36" l="1"/>
  <c r="F111" i="36"/>
  <c r="G111" i="36" s="1"/>
  <c r="R48" i="36"/>
  <c r="U48" i="36" s="1"/>
  <c r="U47" i="44"/>
  <c r="P47" i="44"/>
  <c r="S47" i="44" s="1"/>
  <c r="T47" i="44" s="1"/>
  <c r="M48" i="36"/>
  <c r="N48" i="36" s="1"/>
  <c r="M48" i="44"/>
  <c r="N48" i="44" s="1"/>
  <c r="Q48" i="44" s="1"/>
  <c r="F112" i="44"/>
  <c r="G112" i="44" s="1"/>
  <c r="D112" i="44"/>
  <c r="AA48" i="36"/>
  <c r="E113" i="44"/>
  <c r="E112" i="36"/>
  <c r="D112" i="36" l="1"/>
  <c r="F112" i="36"/>
  <c r="G112" i="36" s="1"/>
  <c r="J49" i="44"/>
  <c r="K49" i="44" s="1"/>
  <c r="L49" i="44" s="1"/>
  <c r="Y47" i="44"/>
  <c r="Z47" i="44" s="1"/>
  <c r="X48" i="44" s="1"/>
  <c r="AA48" i="44" s="1"/>
  <c r="V47" i="44"/>
  <c r="R48" i="44"/>
  <c r="U48" i="44" s="1"/>
  <c r="F113" i="44"/>
  <c r="G113" i="44" s="1"/>
  <c r="D113" i="44"/>
  <c r="Q48" i="36"/>
  <c r="J49" i="36"/>
  <c r="P48" i="36"/>
  <c r="E114" i="44"/>
  <c r="E113" i="36"/>
  <c r="D113" i="36" l="1"/>
  <c r="F113" i="36"/>
  <c r="G113" i="36" s="1"/>
  <c r="P48" i="44"/>
  <c r="S48" i="36"/>
  <c r="T48" i="36" s="1"/>
  <c r="R49" i="36" s="1"/>
  <c r="M49" i="44"/>
  <c r="N49" i="44" s="1"/>
  <c r="J50" i="44" s="1"/>
  <c r="D114" i="44"/>
  <c r="F114" i="44"/>
  <c r="G114" i="44" s="1"/>
  <c r="K49" i="36"/>
  <c r="L49" i="36" s="1"/>
  <c r="M49" i="36" s="1"/>
  <c r="E114" i="36"/>
  <c r="E115" i="44"/>
  <c r="Y48" i="36" l="1"/>
  <c r="Z48" i="36" s="1"/>
  <c r="X49" i="36" s="1"/>
  <c r="F114" i="36"/>
  <c r="G114" i="36" s="1"/>
  <c r="D114" i="36"/>
  <c r="V48" i="36"/>
  <c r="Q49" i="44"/>
  <c r="S48" i="44"/>
  <c r="T48" i="44" s="1"/>
  <c r="F115" i="44"/>
  <c r="G115" i="44" s="1"/>
  <c r="D115" i="44"/>
  <c r="N49" i="36"/>
  <c r="P49" i="36" s="1"/>
  <c r="AA49" i="36"/>
  <c r="K50" i="44"/>
  <c r="U49" i="36"/>
  <c r="E116" i="44"/>
  <c r="E115" i="36"/>
  <c r="D115" i="36" l="1"/>
  <c r="F115" i="36"/>
  <c r="G115" i="36" s="1"/>
  <c r="Y48" i="44"/>
  <c r="Z48" i="44" s="1"/>
  <c r="X49" i="44" s="1"/>
  <c r="AA49" i="44" s="1"/>
  <c r="V48" i="44"/>
  <c r="R49" i="44"/>
  <c r="F116" i="44"/>
  <c r="G116" i="44" s="1"/>
  <c r="D116" i="44"/>
  <c r="L50" i="44"/>
  <c r="M50" i="44" s="1"/>
  <c r="N50" i="44" s="1"/>
  <c r="Q49" i="36"/>
  <c r="S49" i="36" s="1"/>
  <c r="T49" i="36" s="1"/>
  <c r="J50" i="36"/>
  <c r="E116" i="36"/>
  <c r="E117" i="44"/>
  <c r="F116" i="36" l="1"/>
  <c r="G116" i="36" s="1"/>
  <c r="D116" i="36"/>
  <c r="P49" i="44"/>
  <c r="S49" i="44" s="1"/>
  <c r="T49" i="44" s="1"/>
  <c r="U49" i="44"/>
  <c r="D117" i="44"/>
  <c r="F117" i="44"/>
  <c r="G117" i="44" s="1"/>
  <c r="V49" i="36"/>
  <c r="R50" i="36"/>
  <c r="Y49" i="36"/>
  <c r="Z49" i="36" s="1"/>
  <c r="X50" i="36" s="1"/>
  <c r="Q50" i="44"/>
  <c r="J51" i="44"/>
  <c r="K50" i="36"/>
  <c r="L50" i="36" s="1"/>
  <c r="E118" i="44"/>
  <c r="E117" i="36"/>
  <c r="D117" i="36" l="1"/>
  <c r="F117" i="36"/>
  <c r="G117" i="36" s="1"/>
  <c r="R50" i="44"/>
  <c r="V49" i="44"/>
  <c r="Y49" i="44"/>
  <c r="Z49" i="44" s="1"/>
  <c r="X50" i="44" s="1"/>
  <c r="AA50" i="44" s="1"/>
  <c r="M50" i="36"/>
  <c r="N50" i="36" s="1"/>
  <c r="P50" i="36" s="1"/>
  <c r="F118" i="44"/>
  <c r="G118" i="44" s="1"/>
  <c r="D118" i="44"/>
  <c r="U50" i="36"/>
  <c r="K51" i="44"/>
  <c r="L51" i="44" s="1"/>
  <c r="M51" i="44" s="1"/>
  <c r="N51" i="44" s="1"/>
  <c r="AA50" i="36"/>
  <c r="E119" i="44"/>
  <c r="E118" i="36"/>
  <c r="D118" i="36" l="1"/>
  <c r="F118" i="36"/>
  <c r="G118" i="36" s="1"/>
  <c r="U50" i="44"/>
  <c r="P50" i="44"/>
  <c r="S50" i="44" s="1"/>
  <c r="T50" i="44" s="1"/>
  <c r="F119" i="44"/>
  <c r="G119" i="44" s="1"/>
  <c r="D119" i="44"/>
  <c r="Q51" i="44"/>
  <c r="J52" i="44"/>
  <c r="Q50" i="36"/>
  <c r="S50" i="36" s="1"/>
  <c r="T50" i="36" s="1"/>
  <c r="J51" i="36"/>
  <c r="E119" i="36"/>
  <c r="E120" i="44"/>
  <c r="F119" i="36" l="1"/>
  <c r="G119" i="36" s="1"/>
  <c r="D119" i="36"/>
  <c r="Y50" i="44"/>
  <c r="Z50" i="44" s="1"/>
  <c r="X51" i="44" s="1"/>
  <c r="AA51" i="44" s="1"/>
  <c r="R51" i="44"/>
  <c r="V50" i="44"/>
  <c r="Y50" i="36"/>
  <c r="Z50" i="36" s="1"/>
  <c r="X51" i="36" s="1"/>
  <c r="AA51" i="36" s="1"/>
  <c r="D120" i="44"/>
  <c r="F120" i="44"/>
  <c r="G120" i="44" s="1"/>
  <c r="K52" i="44"/>
  <c r="K51" i="36"/>
  <c r="L51" i="36" s="1"/>
  <c r="V50" i="36"/>
  <c r="R51" i="36"/>
  <c r="E121" i="44"/>
  <c r="E120" i="36"/>
  <c r="D120" i="36" l="1"/>
  <c r="F120" i="36"/>
  <c r="G120" i="36" s="1"/>
  <c r="U51" i="44"/>
  <c r="P51" i="44"/>
  <c r="S51" i="44" s="1"/>
  <c r="T51" i="44" s="1"/>
  <c r="V51" i="44" s="1"/>
  <c r="M51" i="36"/>
  <c r="N51" i="36" s="1"/>
  <c r="P51" i="36" s="1"/>
  <c r="F121" i="44"/>
  <c r="G121" i="44" s="1"/>
  <c r="D121" i="44"/>
  <c r="U51" i="36"/>
  <c r="L52" i="44"/>
  <c r="M52" i="44" s="1"/>
  <c r="E121" i="36"/>
  <c r="E122" i="44"/>
  <c r="J52" i="36" l="1"/>
  <c r="K52" i="36" s="1"/>
  <c r="Q51" i="36"/>
  <c r="S51" i="36" s="1"/>
  <c r="T51" i="36" s="1"/>
  <c r="V51" i="36" s="1"/>
  <c r="D121" i="36"/>
  <c r="F121" i="36"/>
  <c r="G121" i="36" s="1"/>
  <c r="R52" i="44"/>
  <c r="U52" i="44" s="1"/>
  <c r="Y51" i="44"/>
  <c r="Z51" i="44" s="1"/>
  <c r="X52" i="44" s="1"/>
  <c r="AA52" i="44" s="1"/>
  <c r="D122" i="44"/>
  <c r="F122" i="44"/>
  <c r="G122" i="44" s="1"/>
  <c r="N52" i="44"/>
  <c r="E122" i="36"/>
  <c r="E123" i="44"/>
  <c r="F122" i="36" l="1"/>
  <c r="G122" i="36" s="1"/>
  <c r="D122" i="36"/>
  <c r="R52" i="36"/>
  <c r="Y51" i="36"/>
  <c r="Z51" i="36" s="1"/>
  <c r="X52" i="36" s="1"/>
  <c r="AA52" i="36" s="1"/>
  <c r="D123" i="44"/>
  <c r="F123" i="44"/>
  <c r="G123" i="44" s="1"/>
  <c r="Q52" i="44"/>
  <c r="J53" i="44"/>
  <c r="U52" i="36"/>
  <c r="P52" i="44"/>
  <c r="L52" i="36"/>
  <c r="E123" i="36"/>
  <c r="E124" i="44"/>
  <c r="D123" i="36" l="1"/>
  <c r="F123" i="36"/>
  <c r="G123" i="36" s="1"/>
  <c r="S52" i="44"/>
  <c r="T52" i="44" s="1"/>
  <c r="V52" i="44" s="1"/>
  <c r="F124" i="44"/>
  <c r="G124" i="44" s="1"/>
  <c r="D124" i="44"/>
  <c r="M52" i="36"/>
  <c r="N52" i="36" s="1"/>
  <c r="K53" i="44"/>
  <c r="L53" i="44" s="1"/>
  <c r="M53" i="44" s="1"/>
  <c r="E125" i="44"/>
  <c r="E124" i="36"/>
  <c r="Y52" i="44" l="1"/>
  <c r="Z52" i="44" s="1"/>
  <c r="X53" i="44" s="1"/>
  <c r="R53" i="44"/>
  <c r="U53" i="44" s="1"/>
  <c r="D124" i="36"/>
  <c r="F124" i="36"/>
  <c r="G124" i="36" s="1"/>
  <c r="D125" i="44"/>
  <c r="F125" i="44"/>
  <c r="G125" i="44" s="1"/>
  <c r="Q52" i="36"/>
  <c r="J53" i="36"/>
  <c r="P52" i="36"/>
  <c r="AA53" i="44"/>
  <c r="N53" i="44"/>
  <c r="E126" i="44"/>
  <c r="E125" i="36"/>
  <c r="P53" i="44" l="1"/>
  <c r="D125" i="36"/>
  <c r="F125" i="36"/>
  <c r="G125" i="36" s="1"/>
  <c r="F126" i="44"/>
  <c r="G126" i="44" s="1"/>
  <c r="D126" i="44"/>
  <c r="Q53" i="44"/>
  <c r="S53" i="44" s="1"/>
  <c r="T53" i="44" s="1"/>
  <c r="J54" i="44"/>
  <c r="K53" i="36"/>
  <c r="L53" i="36" s="1"/>
  <c r="S52" i="36"/>
  <c r="T52" i="36" s="1"/>
  <c r="E127" i="44"/>
  <c r="E126" i="36"/>
  <c r="D126" i="36" l="1"/>
  <c r="F126" i="36"/>
  <c r="G126" i="36" s="1"/>
  <c r="F127" i="44"/>
  <c r="G127" i="44" s="1"/>
  <c r="D127" i="44"/>
  <c r="Y52" i="36"/>
  <c r="Z52" i="36" s="1"/>
  <c r="X53" i="36" s="1"/>
  <c r="K54" i="44"/>
  <c r="L54" i="44" s="1"/>
  <c r="V53" i="44"/>
  <c r="R54" i="44"/>
  <c r="Y53" i="44"/>
  <c r="Z53" i="44" s="1"/>
  <c r="X54" i="44" s="1"/>
  <c r="M53" i="36"/>
  <c r="N53" i="36" s="1"/>
  <c r="V52" i="36"/>
  <c r="R53" i="36"/>
  <c r="E127" i="36"/>
  <c r="E128" i="44"/>
  <c r="D127" i="36" l="1"/>
  <c r="F127" i="36"/>
  <c r="G127" i="36" s="1"/>
  <c r="M54" i="44"/>
  <c r="N54" i="44" s="1"/>
  <c r="P54" i="44" s="1"/>
  <c r="F128" i="44"/>
  <c r="G128" i="44" s="1"/>
  <c r="D128" i="44"/>
  <c r="Q53" i="36"/>
  <c r="J54" i="36"/>
  <c r="U54" i="44"/>
  <c r="U53" i="36"/>
  <c r="P53" i="36"/>
  <c r="AA53" i="36"/>
  <c r="AA54" i="44"/>
  <c r="E128" i="36"/>
  <c r="E129" i="44"/>
  <c r="D128" i="36" l="1"/>
  <c r="F128" i="36"/>
  <c r="G128" i="36" s="1"/>
  <c r="D129" i="44"/>
  <c r="F129" i="44"/>
  <c r="G129" i="44" s="1"/>
  <c r="Q54" i="44"/>
  <c r="S54" i="44" s="1"/>
  <c r="T54" i="44" s="1"/>
  <c r="J55" i="44"/>
  <c r="K54" i="36"/>
  <c r="L54" i="36" s="1"/>
  <c r="S53" i="36"/>
  <c r="T53" i="36" s="1"/>
  <c r="E130" i="44"/>
  <c r="E129" i="36"/>
  <c r="D129" i="36" l="1"/>
  <c r="F129" i="36"/>
  <c r="G129" i="36" s="1"/>
  <c r="M54" i="36"/>
  <c r="N54" i="36" s="1"/>
  <c r="F130" i="44"/>
  <c r="G130" i="44" s="1"/>
  <c r="D130" i="44"/>
  <c r="K55" i="44"/>
  <c r="L55" i="44" s="1"/>
  <c r="V54" i="44"/>
  <c r="R55" i="44"/>
  <c r="Y54" i="44"/>
  <c r="Z54" i="44" s="1"/>
  <c r="X55" i="44" s="1"/>
  <c r="V53" i="36"/>
  <c r="R54" i="36"/>
  <c r="Y53" i="36"/>
  <c r="Z53" i="36" s="1"/>
  <c r="X54" i="36" s="1"/>
  <c r="E130" i="36"/>
  <c r="E131" i="44"/>
  <c r="F130" i="36" l="1"/>
  <c r="G130" i="36" s="1"/>
  <c r="D130" i="36"/>
  <c r="M55" i="44"/>
  <c r="N55" i="44" s="1"/>
  <c r="D131" i="44"/>
  <c r="F131" i="44"/>
  <c r="G131" i="44" s="1"/>
  <c r="U55" i="44"/>
  <c r="Q54" i="36"/>
  <c r="J55" i="36"/>
  <c r="AA54" i="36"/>
  <c r="U54" i="36"/>
  <c r="P54" i="36"/>
  <c r="AA55" i="44"/>
  <c r="E132" i="44"/>
  <c r="E131" i="36"/>
  <c r="F131" i="36" l="1"/>
  <c r="G131" i="36" s="1"/>
  <c r="D131" i="36"/>
  <c r="S54" i="36"/>
  <c r="T54" i="36" s="1"/>
  <c r="V54" i="36" s="1"/>
  <c r="P55" i="44"/>
  <c r="Q55" i="44"/>
  <c r="J56" i="44"/>
  <c r="K56" i="44" s="1"/>
  <c r="L56" i="44" s="1"/>
  <c r="M56" i="44" s="1"/>
  <c r="D132" i="44"/>
  <c r="F132" i="44"/>
  <c r="G132" i="44" s="1"/>
  <c r="K55" i="36"/>
  <c r="L55" i="36" s="1"/>
  <c r="M55" i="36" s="1"/>
  <c r="E132" i="36"/>
  <c r="E133" i="44"/>
  <c r="D132" i="36" l="1"/>
  <c r="F132" i="36"/>
  <c r="G132" i="36" s="1"/>
  <c r="Y54" i="36"/>
  <c r="Z54" i="36" s="1"/>
  <c r="X55" i="36" s="1"/>
  <c r="AA55" i="36" s="1"/>
  <c r="R55" i="36"/>
  <c r="U55" i="36" s="1"/>
  <c r="S55" i="44"/>
  <c r="T55" i="44" s="1"/>
  <c r="F133" i="44"/>
  <c r="G133" i="44" s="1"/>
  <c r="D133" i="44"/>
  <c r="N55" i="36"/>
  <c r="N56" i="44"/>
  <c r="E134" i="44"/>
  <c r="E133" i="36"/>
  <c r="D133" i="36" l="1"/>
  <c r="F133" i="36"/>
  <c r="G133" i="36" s="1"/>
  <c r="Y55" i="44"/>
  <c r="Z55" i="44" s="1"/>
  <c r="X56" i="44" s="1"/>
  <c r="AA56" i="44" s="1"/>
  <c r="V55" i="44"/>
  <c r="R56" i="44"/>
  <c r="U56" i="44" s="1"/>
  <c r="D134" i="44"/>
  <c r="F134" i="44"/>
  <c r="G134" i="44" s="1"/>
  <c r="Q55" i="36"/>
  <c r="J56" i="36"/>
  <c r="Q56" i="44"/>
  <c r="J57" i="44"/>
  <c r="P55" i="36"/>
  <c r="E135" i="44"/>
  <c r="E134" i="36"/>
  <c r="F134" i="36" l="1"/>
  <c r="G134" i="36" s="1"/>
  <c r="D134" i="36"/>
  <c r="P56" i="44"/>
  <c r="S56" i="44" s="1"/>
  <c r="T56" i="44" s="1"/>
  <c r="V56" i="44" s="1"/>
  <c r="F135" i="44"/>
  <c r="G135" i="44" s="1"/>
  <c r="D135" i="44"/>
  <c r="K56" i="36"/>
  <c r="L56" i="36" s="1"/>
  <c r="S55" i="36"/>
  <c r="T55" i="36" s="1"/>
  <c r="K57" i="44"/>
  <c r="L57" i="44" s="1"/>
  <c r="E135" i="36"/>
  <c r="E136" i="44"/>
  <c r="F135" i="36" l="1"/>
  <c r="G135" i="36" s="1"/>
  <c r="D135" i="36"/>
  <c r="R57" i="44"/>
  <c r="U57" i="44" s="1"/>
  <c r="Y56" i="44"/>
  <c r="Z56" i="44" s="1"/>
  <c r="X57" i="44" s="1"/>
  <c r="AA57" i="44" s="1"/>
  <c r="M57" i="44"/>
  <c r="N57" i="44" s="1"/>
  <c r="Q57" i="44" s="1"/>
  <c r="D136" i="44"/>
  <c r="F136" i="44"/>
  <c r="G136" i="44" s="1"/>
  <c r="V55" i="36"/>
  <c r="R56" i="36"/>
  <c r="M56" i="36"/>
  <c r="N56" i="36" s="1"/>
  <c r="Y55" i="36"/>
  <c r="Z55" i="36" s="1"/>
  <c r="X56" i="36" s="1"/>
  <c r="E137" i="44"/>
  <c r="E136" i="36"/>
  <c r="F136" i="36" l="1"/>
  <c r="G136" i="36" s="1"/>
  <c r="D136" i="36"/>
  <c r="J58" i="44"/>
  <c r="K58" i="44" s="1"/>
  <c r="L58" i="44" s="1"/>
  <c r="P57" i="44"/>
  <c r="S57" i="44" s="1"/>
  <c r="T57" i="44" s="1"/>
  <c r="D137" i="44"/>
  <c r="F137" i="44"/>
  <c r="G137" i="44" s="1"/>
  <c r="Q56" i="36"/>
  <c r="J57" i="36"/>
  <c r="U56" i="36"/>
  <c r="P56" i="36"/>
  <c r="AA56" i="36"/>
  <c r="E137" i="36"/>
  <c r="E138" i="44"/>
  <c r="D137" i="36" l="1"/>
  <c r="F137" i="36"/>
  <c r="G137" i="36" s="1"/>
  <c r="Y57" i="44"/>
  <c r="Z57" i="44" s="1"/>
  <c r="X58" i="44" s="1"/>
  <c r="AA58" i="44" s="1"/>
  <c r="S56" i="36"/>
  <c r="T56" i="36" s="1"/>
  <c r="R57" i="36" s="1"/>
  <c r="D138" i="44"/>
  <c r="F138" i="44"/>
  <c r="G138" i="44" s="1"/>
  <c r="M58" i="44"/>
  <c r="N58" i="44" s="1"/>
  <c r="K57" i="36"/>
  <c r="V57" i="44"/>
  <c r="R58" i="44"/>
  <c r="E138" i="36"/>
  <c r="E139" i="44"/>
  <c r="V56" i="36" l="1"/>
  <c r="F138" i="36"/>
  <c r="G138" i="36" s="1"/>
  <c r="D138" i="36"/>
  <c r="Y56" i="36"/>
  <c r="Z56" i="36" s="1"/>
  <c r="X57" i="36" s="1"/>
  <c r="AA57" i="36" s="1"/>
  <c r="F139" i="44"/>
  <c r="G139" i="44" s="1"/>
  <c r="D139" i="44"/>
  <c r="Q58" i="44"/>
  <c r="J59" i="44"/>
  <c r="U58" i="44"/>
  <c r="P58" i="44"/>
  <c r="U57" i="36"/>
  <c r="L57" i="36"/>
  <c r="M57" i="36" s="1"/>
  <c r="N57" i="36" s="1"/>
  <c r="E140" i="44"/>
  <c r="E139" i="36"/>
  <c r="F139" i="36" l="1"/>
  <c r="G139" i="36" s="1"/>
  <c r="D139" i="36"/>
  <c r="S58" i="44"/>
  <c r="T58" i="44" s="1"/>
  <c r="R59" i="44" s="1"/>
  <c r="F140" i="44"/>
  <c r="G140" i="44" s="1"/>
  <c r="D140" i="44"/>
  <c r="Q57" i="36"/>
  <c r="J58" i="36"/>
  <c r="P57" i="36"/>
  <c r="K59" i="44"/>
  <c r="L59" i="44" s="1"/>
  <c r="E140" i="36"/>
  <c r="E141" i="44"/>
  <c r="F140" i="36" l="1"/>
  <c r="G140" i="36" s="1"/>
  <c r="D140" i="36"/>
  <c r="Y58" i="44"/>
  <c r="Z58" i="44" s="1"/>
  <c r="X59" i="44" s="1"/>
  <c r="AA59" i="44" s="1"/>
  <c r="V58" i="44"/>
  <c r="D141" i="44"/>
  <c r="F141" i="44"/>
  <c r="G141" i="44" s="1"/>
  <c r="K58" i="36"/>
  <c r="L58" i="36" s="1"/>
  <c r="S57" i="36"/>
  <c r="T57" i="36" s="1"/>
  <c r="U59" i="44"/>
  <c r="M59" i="44"/>
  <c r="N59" i="44" s="1"/>
  <c r="E142" i="44"/>
  <c r="E141" i="36"/>
  <c r="F141" i="36" l="1"/>
  <c r="G141" i="36" s="1"/>
  <c r="D141" i="36"/>
  <c r="D142" i="44"/>
  <c r="F142" i="44"/>
  <c r="G142" i="44" s="1"/>
  <c r="Q59" i="44"/>
  <c r="J60" i="44"/>
  <c r="P59" i="44"/>
  <c r="M58" i="36"/>
  <c r="N58" i="36" s="1"/>
  <c r="Y57" i="36"/>
  <c r="Z57" i="36" s="1"/>
  <c r="X58" i="36" s="1"/>
  <c r="V57" i="36"/>
  <c r="R58" i="36"/>
  <c r="E142" i="36"/>
  <c r="E143" i="44"/>
  <c r="D142" i="36" l="1"/>
  <c r="F142" i="36"/>
  <c r="G142" i="36" s="1"/>
  <c r="D143" i="44"/>
  <c r="F143" i="44"/>
  <c r="G143" i="44" s="1"/>
  <c r="Q58" i="36"/>
  <c r="J59" i="36"/>
  <c r="AA58" i="36"/>
  <c r="K60" i="44"/>
  <c r="L60" i="44" s="1"/>
  <c r="M60" i="44" s="1"/>
  <c r="S59" i="44"/>
  <c r="T59" i="44" s="1"/>
  <c r="U58" i="36"/>
  <c r="P58" i="36"/>
  <c r="E144" i="44"/>
  <c r="E143" i="36"/>
  <c r="D143" i="36" l="1"/>
  <c r="F143" i="36"/>
  <c r="G143" i="36" s="1"/>
  <c r="S58" i="36"/>
  <c r="T58" i="36" s="1"/>
  <c r="R59" i="36" s="1"/>
  <c r="D144" i="44"/>
  <c r="F144" i="44"/>
  <c r="G144" i="44" s="1"/>
  <c r="Y59" i="44"/>
  <c r="Z59" i="44" s="1"/>
  <c r="X60" i="44" s="1"/>
  <c r="V59" i="44"/>
  <c r="R60" i="44"/>
  <c r="K59" i="36"/>
  <c r="L59" i="36" s="1"/>
  <c r="M59" i="36" s="1"/>
  <c r="N60" i="44"/>
  <c r="E145" i="44"/>
  <c r="E144" i="36"/>
  <c r="Y58" i="36" l="1"/>
  <c r="Z58" i="36" s="1"/>
  <c r="X59" i="36" s="1"/>
  <c r="AA59" i="36" s="1"/>
  <c r="D144" i="36"/>
  <c r="F144" i="36"/>
  <c r="G144" i="36" s="1"/>
  <c r="V58" i="36"/>
  <c r="N59" i="36"/>
  <c r="D145" i="44"/>
  <c r="F145" i="44"/>
  <c r="G145" i="44" s="1"/>
  <c r="U60" i="44"/>
  <c r="P60" i="44"/>
  <c r="U59" i="36"/>
  <c r="AA60" i="44"/>
  <c r="Q60" i="44"/>
  <c r="J61" i="44"/>
  <c r="E146" i="44"/>
  <c r="E145" i="36"/>
  <c r="P59" i="36" l="1"/>
  <c r="J60" i="36"/>
  <c r="K60" i="36" s="1"/>
  <c r="L60" i="36" s="1"/>
  <c r="M60" i="36" s="1"/>
  <c r="Q59" i="36"/>
  <c r="F145" i="36"/>
  <c r="G145" i="36" s="1"/>
  <c r="D145" i="36"/>
  <c r="S60" i="44"/>
  <c r="T60" i="44" s="1"/>
  <c r="R61" i="44" s="1"/>
  <c r="F146" i="44"/>
  <c r="G146" i="44" s="1"/>
  <c r="D146" i="44"/>
  <c r="K61" i="44"/>
  <c r="E146" i="36"/>
  <c r="E147" i="44"/>
  <c r="S59" i="36" l="1"/>
  <c r="T59" i="36" s="1"/>
  <c r="V59" i="36" s="1"/>
  <c r="V60" i="44"/>
  <c r="D146" i="36"/>
  <c r="F146" i="36"/>
  <c r="G146" i="36" s="1"/>
  <c r="Y60" i="44"/>
  <c r="Z60" i="44" s="1"/>
  <c r="X61" i="44" s="1"/>
  <c r="AA61" i="44" s="1"/>
  <c r="L61" i="44"/>
  <c r="M61" i="44" s="1"/>
  <c r="N61" i="44" s="1"/>
  <c r="P61" i="44" s="1"/>
  <c r="F147" i="44"/>
  <c r="G147" i="44" s="1"/>
  <c r="D147" i="44"/>
  <c r="N60" i="36"/>
  <c r="U61" i="44"/>
  <c r="E147" i="36"/>
  <c r="E148" i="44"/>
  <c r="Y59" i="36" l="1"/>
  <c r="Z59" i="36" s="1"/>
  <c r="X60" i="36" s="1"/>
  <c r="AA60" i="36" s="1"/>
  <c r="R60" i="36"/>
  <c r="U60" i="36" s="1"/>
  <c r="D147" i="36"/>
  <c r="F147" i="36"/>
  <c r="G147" i="36" s="1"/>
  <c r="D148" i="44"/>
  <c r="F148" i="44"/>
  <c r="G148" i="44" s="1"/>
  <c r="Q60" i="36"/>
  <c r="J61" i="36"/>
  <c r="Q61" i="44"/>
  <c r="S61" i="44" s="1"/>
  <c r="T61" i="44" s="1"/>
  <c r="J62" i="44"/>
  <c r="P60" i="36"/>
  <c r="E149" i="44"/>
  <c r="E148" i="36"/>
  <c r="D148" i="36" l="1"/>
  <c r="F148" i="36"/>
  <c r="G148" i="36" s="1"/>
  <c r="S60" i="36"/>
  <c r="T60" i="36" s="1"/>
  <c r="V60" i="36" s="1"/>
  <c r="D149" i="44"/>
  <c r="F149" i="44"/>
  <c r="G149" i="44" s="1"/>
  <c r="V61" i="44"/>
  <c r="R62" i="44"/>
  <c r="K61" i="36"/>
  <c r="K62" i="44"/>
  <c r="L62" i="44" s="1"/>
  <c r="Y61" i="44"/>
  <c r="Z61" i="44" s="1"/>
  <c r="X62" i="44" s="1"/>
  <c r="E150" i="44"/>
  <c r="E149" i="36"/>
  <c r="D149" i="36" l="1"/>
  <c r="F149" i="36"/>
  <c r="G149" i="36" s="1"/>
  <c r="Y60" i="36"/>
  <c r="Z60" i="36" s="1"/>
  <c r="X61" i="36" s="1"/>
  <c r="AA61" i="36" s="1"/>
  <c r="R61" i="36"/>
  <c r="U61" i="36" s="1"/>
  <c r="L61" i="36"/>
  <c r="M61" i="36" s="1"/>
  <c r="N61" i="36" s="1"/>
  <c r="M62" i="44"/>
  <c r="N62" i="44" s="1"/>
  <c r="P62" i="44" s="1"/>
  <c r="F150" i="44"/>
  <c r="G150" i="44" s="1"/>
  <c r="D150" i="44"/>
  <c r="AA62" i="44"/>
  <c r="U62" i="44"/>
  <c r="E150" i="36"/>
  <c r="E151" i="44"/>
  <c r="D150" i="36" l="1"/>
  <c r="F150" i="36"/>
  <c r="G150" i="36" s="1"/>
  <c r="J63" i="44"/>
  <c r="K63" i="44" s="1"/>
  <c r="L63" i="44" s="1"/>
  <c r="Q62" i="44"/>
  <c r="S62" i="44" s="1"/>
  <c r="T62" i="44" s="1"/>
  <c r="V62" i="44" s="1"/>
  <c r="P61" i="36"/>
  <c r="F151" i="44"/>
  <c r="G151" i="44" s="1"/>
  <c r="D151" i="44"/>
  <c r="Q61" i="36"/>
  <c r="J62" i="36"/>
  <c r="E152" i="44"/>
  <c r="E151" i="36"/>
  <c r="R63" i="44" l="1"/>
  <c r="U63" i="44" s="1"/>
  <c r="D151" i="36"/>
  <c r="F151" i="36"/>
  <c r="G151" i="36" s="1"/>
  <c r="S61" i="36"/>
  <c r="T61" i="36" s="1"/>
  <c r="V61" i="36" s="1"/>
  <c r="Y62" i="44"/>
  <c r="Z62" i="44" s="1"/>
  <c r="X63" i="44" s="1"/>
  <c r="AA63" i="44" s="1"/>
  <c r="D152" i="44"/>
  <c r="F152" i="44"/>
  <c r="G152" i="44" s="1"/>
  <c r="M63" i="44"/>
  <c r="N63" i="44" s="1"/>
  <c r="K62" i="36"/>
  <c r="L62" i="36" s="1"/>
  <c r="E152" i="36"/>
  <c r="E153" i="44"/>
  <c r="R62" i="36" l="1"/>
  <c r="Y61" i="36"/>
  <c r="Z61" i="36" s="1"/>
  <c r="X62" i="36" s="1"/>
  <c r="AA62" i="36" s="1"/>
  <c r="D152" i="36"/>
  <c r="F152" i="36"/>
  <c r="G152" i="36" s="1"/>
  <c r="D153" i="44"/>
  <c r="F153" i="44"/>
  <c r="G153" i="44" s="1"/>
  <c r="Q63" i="44"/>
  <c r="J64" i="44"/>
  <c r="P63" i="44"/>
  <c r="M62" i="36"/>
  <c r="N62" i="36" s="1"/>
  <c r="U62" i="36"/>
  <c r="E154" i="44"/>
  <c r="E153" i="36"/>
  <c r="F153" i="36" l="1"/>
  <c r="G153" i="36" s="1"/>
  <c r="D153" i="36"/>
  <c r="S63" i="44"/>
  <c r="T63" i="44" s="1"/>
  <c r="R64" i="44" s="1"/>
  <c r="F154" i="44"/>
  <c r="G154" i="44" s="1"/>
  <c r="D154" i="44"/>
  <c r="Q62" i="36"/>
  <c r="J63" i="36"/>
  <c r="P62" i="36"/>
  <c r="K64" i="44"/>
  <c r="L64" i="44" s="1"/>
  <c r="E155" i="44"/>
  <c r="E154" i="36"/>
  <c r="F154" i="36" l="1"/>
  <c r="G154" i="36" s="1"/>
  <c r="D154" i="36"/>
  <c r="Y63" i="44"/>
  <c r="Z63" i="44" s="1"/>
  <c r="X64" i="44" s="1"/>
  <c r="AA64" i="44" s="1"/>
  <c r="V63" i="44"/>
  <c r="S62" i="36"/>
  <c r="T62" i="36" s="1"/>
  <c r="V62" i="36" s="1"/>
  <c r="D155" i="44"/>
  <c r="F155" i="44"/>
  <c r="G155" i="44" s="1"/>
  <c r="M64" i="44"/>
  <c r="N64" i="44" s="1"/>
  <c r="K63" i="36"/>
  <c r="L63" i="36" s="1"/>
  <c r="U64" i="44"/>
  <c r="E155" i="36"/>
  <c r="E156" i="44"/>
  <c r="Y62" i="36" l="1"/>
  <c r="Z62" i="36" s="1"/>
  <c r="X63" i="36" s="1"/>
  <c r="AA63" i="36" s="1"/>
  <c r="D155" i="36"/>
  <c r="F155" i="36"/>
  <c r="G155" i="36" s="1"/>
  <c r="R63" i="36"/>
  <c r="U63" i="36" s="1"/>
  <c r="D156" i="44"/>
  <c r="F156" i="44"/>
  <c r="G156" i="44" s="1"/>
  <c r="Q64" i="44"/>
  <c r="J65" i="44"/>
  <c r="P64" i="44"/>
  <c r="M63" i="36"/>
  <c r="N63" i="36" s="1"/>
  <c r="E157" i="44"/>
  <c r="E156" i="36"/>
  <c r="F156" i="36" l="1"/>
  <c r="G156" i="36" s="1"/>
  <c r="D156" i="36"/>
  <c r="D157" i="44"/>
  <c r="F157" i="44"/>
  <c r="G157" i="44" s="1"/>
  <c r="Q63" i="36"/>
  <c r="J64" i="36"/>
  <c r="P63" i="36"/>
  <c r="K65" i="44"/>
  <c r="L65" i="44" s="1"/>
  <c r="S64" i="44"/>
  <c r="T64" i="44" s="1"/>
  <c r="E158" i="44"/>
  <c r="E157" i="36"/>
  <c r="D157" i="36" l="1"/>
  <c r="F157" i="36"/>
  <c r="G157" i="36" s="1"/>
  <c r="M65" i="44"/>
  <c r="N65" i="44" s="1"/>
  <c r="S63" i="36"/>
  <c r="T63" i="36" s="1"/>
  <c r="R64" i="36" s="1"/>
  <c r="D158" i="44"/>
  <c r="F158" i="44"/>
  <c r="G158" i="44" s="1"/>
  <c r="K64" i="36"/>
  <c r="Y64" i="44"/>
  <c r="Z64" i="44" s="1"/>
  <c r="X65" i="44" s="1"/>
  <c r="V64" i="44"/>
  <c r="R65" i="44"/>
  <c r="E158" i="36"/>
  <c r="E159" i="44"/>
  <c r="V63" i="36" l="1"/>
  <c r="F158" i="36"/>
  <c r="G158" i="36" s="1"/>
  <c r="D158" i="36"/>
  <c r="Y63" i="36"/>
  <c r="Z63" i="36" s="1"/>
  <c r="X64" i="36" s="1"/>
  <c r="AA64" i="36" s="1"/>
  <c r="F159" i="44"/>
  <c r="G159" i="44" s="1"/>
  <c r="D159" i="44"/>
  <c r="U65" i="44"/>
  <c r="P65" i="44"/>
  <c r="AA65" i="44"/>
  <c r="Q65" i="44"/>
  <c r="J66" i="44"/>
  <c r="L64" i="36"/>
  <c r="U64" i="36"/>
  <c r="E160" i="44"/>
  <c r="E159" i="36"/>
  <c r="D159" i="36" l="1"/>
  <c r="F159" i="36"/>
  <c r="G159" i="36" s="1"/>
  <c r="S65" i="44"/>
  <c r="T65" i="44" s="1"/>
  <c r="V65" i="44" s="1"/>
  <c r="D160" i="44"/>
  <c r="F160" i="44"/>
  <c r="G160" i="44" s="1"/>
  <c r="M64" i="36"/>
  <c r="N64" i="36" s="1"/>
  <c r="K66" i="44"/>
  <c r="L66" i="44" s="1"/>
  <c r="M66" i="44" s="1"/>
  <c r="E161" i="44"/>
  <c r="E160" i="36"/>
  <c r="D160" i="36" l="1"/>
  <c r="F160" i="36"/>
  <c r="G160" i="36" s="1"/>
  <c r="Y65" i="44"/>
  <c r="Z65" i="44" s="1"/>
  <c r="X66" i="44" s="1"/>
  <c r="AA66" i="44" s="1"/>
  <c r="R66" i="44"/>
  <c r="U66" i="44" s="1"/>
  <c r="F161" i="44"/>
  <c r="G161" i="44" s="1"/>
  <c r="D161" i="44"/>
  <c r="Q64" i="36"/>
  <c r="J65" i="36"/>
  <c r="P64" i="36"/>
  <c r="N66" i="44"/>
  <c r="E161" i="36"/>
  <c r="E162" i="44"/>
  <c r="D161" i="36" l="1"/>
  <c r="F161" i="36"/>
  <c r="G161" i="36" s="1"/>
  <c r="P66" i="44"/>
  <c r="F162" i="44"/>
  <c r="G162" i="44" s="1"/>
  <c r="D162" i="44"/>
  <c r="K65" i="36"/>
  <c r="L65" i="36" s="1"/>
  <c r="M65" i="36" s="1"/>
  <c r="N65" i="36" s="1"/>
  <c r="S64" i="36"/>
  <c r="T64" i="36" s="1"/>
  <c r="Q66" i="44"/>
  <c r="S66" i="44" s="1"/>
  <c r="T66" i="44" s="1"/>
  <c r="J67" i="44"/>
  <c r="E162" i="36"/>
  <c r="E163" i="44"/>
  <c r="F162" i="36" l="1"/>
  <c r="G162" i="36" s="1"/>
  <c r="D162" i="36"/>
  <c r="F163" i="44"/>
  <c r="G163" i="44" s="1"/>
  <c r="D163" i="44"/>
  <c r="Q65" i="36"/>
  <c r="J66" i="36"/>
  <c r="Y64" i="36"/>
  <c r="Z64" i="36" s="1"/>
  <c r="X65" i="36" s="1"/>
  <c r="V64" i="36"/>
  <c r="R65" i="36"/>
  <c r="Y66" i="44"/>
  <c r="Z66" i="44" s="1"/>
  <c r="X67" i="44" s="1"/>
  <c r="K67" i="44"/>
  <c r="L67" i="44" s="1"/>
  <c r="V66" i="44"/>
  <c r="R67" i="44"/>
  <c r="E163" i="36"/>
  <c r="E164" i="44"/>
  <c r="D163" i="36" l="1"/>
  <c r="F163" i="36"/>
  <c r="G163" i="36" s="1"/>
  <c r="F164" i="44"/>
  <c r="G164" i="44" s="1"/>
  <c r="D164" i="44"/>
  <c r="U65" i="36"/>
  <c r="P65" i="36"/>
  <c r="S65" i="36" s="1"/>
  <c r="T65" i="36" s="1"/>
  <c r="AA65" i="36"/>
  <c r="K66" i="36"/>
  <c r="L66" i="36" s="1"/>
  <c r="M67" i="44"/>
  <c r="N67" i="44" s="1"/>
  <c r="AA67" i="44"/>
  <c r="U67" i="44"/>
  <c r="E165" i="44"/>
  <c r="E164" i="36"/>
  <c r="D164" i="36" l="1"/>
  <c r="F164" i="36"/>
  <c r="G164" i="36" s="1"/>
  <c r="M66" i="36"/>
  <c r="N66" i="36" s="1"/>
  <c r="J67" i="36" s="1"/>
  <c r="F165" i="44"/>
  <c r="G165" i="44" s="1"/>
  <c r="D165" i="44"/>
  <c r="Q67" i="44"/>
  <c r="J68" i="44"/>
  <c r="P67" i="44"/>
  <c r="V65" i="36"/>
  <c r="R66" i="36"/>
  <c r="Y65" i="36"/>
  <c r="Z65" i="36" s="1"/>
  <c r="X66" i="36" s="1"/>
  <c r="E165" i="36"/>
  <c r="E166" i="44"/>
  <c r="Q66" i="36" l="1"/>
  <c r="F165" i="36"/>
  <c r="G165" i="36" s="1"/>
  <c r="D165" i="36"/>
  <c r="D166" i="44"/>
  <c r="F166" i="44"/>
  <c r="G166" i="44" s="1"/>
  <c r="S67" i="44"/>
  <c r="T67" i="44" s="1"/>
  <c r="K68" i="44"/>
  <c r="L68" i="44" s="1"/>
  <c r="M68" i="44" s="1"/>
  <c r="N68" i="44" s="1"/>
  <c r="K67" i="36"/>
  <c r="L67" i="36" s="1"/>
  <c r="AA66" i="36"/>
  <c r="U66" i="36"/>
  <c r="P66" i="36"/>
  <c r="E166" i="36"/>
  <c r="E167" i="44"/>
  <c r="D166" i="36" l="1"/>
  <c r="F166" i="36"/>
  <c r="G166" i="36" s="1"/>
  <c r="Y67" i="44"/>
  <c r="Z67" i="44" s="1"/>
  <c r="X68" i="44" s="1"/>
  <c r="AA68" i="44" s="1"/>
  <c r="M67" i="36"/>
  <c r="N67" i="36" s="1"/>
  <c r="D167" i="44"/>
  <c r="F167" i="44"/>
  <c r="G167" i="44" s="1"/>
  <c r="Q68" i="44"/>
  <c r="J69" i="44"/>
  <c r="S66" i="36"/>
  <c r="T66" i="36" s="1"/>
  <c r="V67" i="44"/>
  <c r="R68" i="44"/>
  <c r="E168" i="44"/>
  <c r="E167" i="36"/>
  <c r="D167" i="36" l="1"/>
  <c r="F167" i="36"/>
  <c r="G167" i="36" s="1"/>
  <c r="Y66" i="36"/>
  <c r="Z66" i="36" s="1"/>
  <c r="X67" i="36" s="1"/>
  <c r="AA67" i="36" s="1"/>
  <c r="Q67" i="36"/>
  <c r="J68" i="36"/>
  <c r="K68" i="36" s="1"/>
  <c r="L68" i="36" s="1"/>
  <c r="D168" i="44"/>
  <c r="F168" i="44"/>
  <c r="G168" i="44" s="1"/>
  <c r="K69" i="44"/>
  <c r="L69" i="44" s="1"/>
  <c r="U68" i="44"/>
  <c r="P68" i="44"/>
  <c r="V66" i="36"/>
  <c r="R67" i="36"/>
  <c r="E169" i="44"/>
  <c r="E168" i="36"/>
  <c r="D168" i="36" l="1"/>
  <c r="F168" i="36"/>
  <c r="G168" i="36" s="1"/>
  <c r="F169" i="44"/>
  <c r="G169" i="44" s="1"/>
  <c r="D169" i="44"/>
  <c r="M69" i="44"/>
  <c r="N69" i="44" s="1"/>
  <c r="U67" i="36"/>
  <c r="P67" i="36"/>
  <c r="S67" i="36" s="1"/>
  <c r="T67" i="36" s="1"/>
  <c r="M68" i="36"/>
  <c r="N68" i="36" s="1"/>
  <c r="S68" i="44"/>
  <c r="T68" i="44" s="1"/>
  <c r="E170" i="44"/>
  <c r="E169" i="36"/>
  <c r="F169" i="36" l="1"/>
  <c r="G169" i="36" s="1"/>
  <c r="D169" i="36"/>
  <c r="F170" i="44"/>
  <c r="G170" i="44" s="1"/>
  <c r="D170" i="44"/>
  <c r="V67" i="36"/>
  <c r="R68" i="36"/>
  <c r="Q69" i="44"/>
  <c r="J70" i="44"/>
  <c r="Q68" i="36"/>
  <c r="J69" i="36"/>
  <c r="Y68" i="44"/>
  <c r="Z68" i="44" s="1"/>
  <c r="X69" i="44" s="1"/>
  <c r="V68" i="44"/>
  <c r="R69" i="44"/>
  <c r="Y67" i="36"/>
  <c r="Z67" i="36" s="1"/>
  <c r="X68" i="36" s="1"/>
  <c r="E170" i="36"/>
  <c r="E171" i="44"/>
  <c r="D170" i="36" l="1"/>
  <c r="F170" i="36"/>
  <c r="G170" i="36" s="1"/>
  <c r="D171" i="44"/>
  <c r="F171" i="44"/>
  <c r="G171" i="44" s="1"/>
  <c r="K70" i="44"/>
  <c r="L70" i="44" s="1"/>
  <c r="U69" i="44"/>
  <c r="P69" i="44"/>
  <c r="K69" i="36"/>
  <c r="L69" i="36" s="1"/>
  <c r="M69" i="36" s="1"/>
  <c r="N69" i="36" s="1"/>
  <c r="U68" i="36"/>
  <c r="P68" i="36"/>
  <c r="S68" i="36" s="1"/>
  <c r="T68" i="36" s="1"/>
  <c r="AA68" i="36"/>
  <c r="AA69" i="44"/>
  <c r="E171" i="36"/>
  <c r="E172" i="44"/>
  <c r="D171" i="36" l="1"/>
  <c r="F171" i="36"/>
  <c r="G171" i="36" s="1"/>
  <c r="M70" i="44"/>
  <c r="N70" i="44" s="1"/>
  <c r="Q70" i="44" s="1"/>
  <c r="D172" i="44"/>
  <c r="F172" i="44"/>
  <c r="G172" i="44" s="1"/>
  <c r="V68" i="36"/>
  <c r="R69" i="36"/>
  <c r="Q69" i="36"/>
  <c r="J70" i="36"/>
  <c r="S69" i="44"/>
  <c r="T69" i="44" s="1"/>
  <c r="Y68" i="36"/>
  <c r="Z68" i="36" s="1"/>
  <c r="X69" i="36" s="1"/>
  <c r="E173" i="44"/>
  <c r="E172" i="36"/>
  <c r="D172" i="36" l="1"/>
  <c r="F172" i="36"/>
  <c r="G172" i="36" s="1"/>
  <c r="J71" i="44"/>
  <c r="K71" i="44" s="1"/>
  <c r="L71" i="44" s="1"/>
  <c r="F173" i="44"/>
  <c r="G173" i="44" s="1"/>
  <c r="D173" i="44"/>
  <c r="U69" i="36"/>
  <c r="P69" i="36"/>
  <c r="S69" i="36" s="1"/>
  <c r="T69" i="36" s="1"/>
  <c r="Y69" i="44"/>
  <c r="Z69" i="44" s="1"/>
  <c r="X70" i="44" s="1"/>
  <c r="K70" i="36"/>
  <c r="AA69" i="36"/>
  <c r="V69" i="44"/>
  <c r="R70" i="44"/>
  <c r="E173" i="36"/>
  <c r="E174" i="44"/>
  <c r="D173" i="36" l="1"/>
  <c r="F173" i="36"/>
  <c r="G173" i="36" s="1"/>
  <c r="M71" i="44"/>
  <c r="N71" i="44" s="1"/>
  <c r="D174" i="44"/>
  <c r="F174" i="44"/>
  <c r="G174" i="44" s="1"/>
  <c r="V69" i="36"/>
  <c r="R70" i="36"/>
  <c r="AA70" i="44"/>
  <c r="L70" i="36"/>
  <c r="M70" i="36" s="1"/>
  <c r="Y69" i="36"/>
  <c r="Z69" i="36" s="1"/>
  <c r="X70" i="36" s="1"/>
  <c r="U70" i="44"/>
  <c r="P70" i="44"/>
  <c r="E174" i="36"/>
  <c r="E175" i="44"/>
  <c r="F174" i="36" l="1"/>
  <c r="G174" i="36" s="1"/>
  <c r="D174" i="36"/>
  <c r="F175" i="44"/>
  <c r="G175" i="44" s="1"/>
  <c r="D175" i="44"/>
  <c r="Q71" i="44"/>
  <c r="J72" i="44"/>
  <c r="U70" i="36"/>
  <c r="S70" i="44"/>
  <c r="T70" i="44" s="1"/>
  <c r="AA70" i="36"/>
  <c r="N70" i="36"/>
  <c r="P70" i="36" s="1"/>
  <c r="E175" i="36"/>
  <c r="E176" i="44"/>
  <c r="D175" i="36" l="1"/>
  <c r="F175" i="36"/>
  <c r="G175" i="36" s="1"/>
  <c r="Y70" i="44"/>
  <c r="Z70" i="44" s="1"/>
  <c r="X71" i="44" s="1"/>
  <c r="AA71" i="44" s="1"/>
  <c r="D176" i="44"/>
  <c r="F176" i="44"/>
  <c r="G176" i="44" s="1"/>
  <c r="K72" i="44"/>
  <c r="L72" i="44" s="1"/>
  <c r="M72" i="44" s="1"/>
  <c r="V70" i="44"/>
  <c r="R71" i="44"/>
  <c r="Q70" i="36"/>
  <c r="S70" i="36" s="1"/>
  <c r="T70" i="36" s="1"/>
  <c r="J71" i="36"/>
  <c r="E176" i="36"/>
  <c r="E177" i="44"/>
  <c r="F176" i="36" l="1"/>
  <c r="G176" i="36" s="1"/>
  <c r="D176" i="36"/>
  <c r="Y70" i="36"/>
  <c r="Z70" i="36" s="1"/>
  <c r="X71" i="36" s="1"/>
  <c r="AA71" i="36" s="1"/>
  <c r="D177" i="44"/>
  <c r="F177" i="44"/>
  <c r="G177" i="44" s="1"/>
  <c r="N72" i="44"/>
  <c r="V70" i="36"/>
  <c r="R71" i="36"/>
  <c r="K71" i="36"/>
  <c r="L71" i="36" s="1"/>
  <c r="M71" i="36" s="1"/>
  <c r="U71" i="44"/>
  <c r="P71" i="44"/>
  <c r="E178" i="44"/>
  <c r="E177" i="36"/>
  <c r="F177" i="36" l="1"/>
  <c r="G177" i="36" s="1"/>
  <c r="D177" i="36"/>
  <c r="D178" i="44"/>
  <c r="F178" i="44"/>
  <c r="G178" i="44" s="1"/>
  <c r="Q72" i="44"/>
  <c r="J73" i="44"/>
  <c r="S71" i="44"/>
  <c r="T71" i="44" s="1"/>
  <c r="U71" i="36"/>
  <c r="N71" i="36"/>
  <c r="E179" i="44"/>
  <c r="E178" i="36"/>
  <c r="D178" i="36" l="1"/>
  <c r="F178" i="36"/>
  <c r="G178" i="36" s="1"/>
  <c r="D179" i="44"/>
  <c r="F179" i="44"/>
  <c r="G179" i="44" s="1"/>
  <c r="K73" i="44"/>
  <c r="Y71" i="44"/>
  <c r="Z71" i="44" s="1"/>
  <c r="X72" i="44" s="1"/>
  <c r="Q71" i="36"/>
  <c r="J72" i="36"/>
  <c r="V71" i="44"/>
  <c r="R72" i="44"/>
  <c r="P71" i="36"/>
  <c r="E180" i="44"/>
  <c r="E179" i="36"/>
  <c r="F179" i="36" l="1"/>
  <c r="G179" i="36" s="1"/>
  <c r="D179" i="36"/>
  <c r="S71" i="36"/>
  <c r="T71" i="36" s="1"/>
  <c r="V71" i="36" s="1"/>
  <c r="D180" i="44"/>
  <c r="F180" i="44"/>
  <c r="G180" i="44" s="1"/>
  <c r="AA72" i="44"/>
  <c r="L73" i="44"/>
  <c r="M73" i="44" s="1"/>
  <c r="U72" i="44"/>
  <c r="P72" i="44"/>
  <c r="K72" i="36"/>
  <c r="L72" i="36" s="1"/>
  <c r="E181" i="44"/>
  <c r="E180" i="36"/>
  <c r="R72" i="36" l="1"/>
  <c r="U72" i="36" s="1"/>
  <c r="Y71" i="36"/>
  <c r="Z71" i="36" s="1"/>
  <c r="X72" i="36" s="1"/>
  <c r="D180" i="36"/>
  <c r="F180" i="36"/>
  <c r="G180" i="36" s="1"/>
  <c r="D181" i="44"/>
  <c r="F181" i="44"/>
  <c r="G181" i="44" s="1"/>
  <c r="M72" i="36"/>
  <c r="N72" i="36" s="1"/>
  <c r="AA72" i="36"/>
  <c r="N73" i="44"/>
  <c r="S72" i="44"/>
  <c r="T72" i="44" s="1"/>
  <c r="E181" i="36"/>
  <c r="E182" i="44"/>
  <c r="D181" i="36" l="1"/>
  <c r="F181" i="36"/>
  <c r="G181" i="36" s="1"/>
  <c r="F182" i="44"/>
  <c r="G182" i="44" s="1"/>
  <c r="D182" i="44"/>
  <c r="Q73" i="44"/>
  <c r="J74" i="44"/>
  <c r="V72" i="44"/>
  <c r="R73" i="44"/>
  <c r="Q72" i="36"/>
  <c r="J73" i="36"/>
  <c r="Y72" i="44"/>
  <c r="Z72" i="44" s="1"/>
  <c r="X73" i="44" s="1"/>
  <c r="P72" i="36"/>
  <c r="E182" i="36"/>
  <c r="E183" i="44"/>
  <c r="D182" i="36" l="1"/>
  <c r="F182" i="36"/>
  <c r="G182" i="36" s="1"/>
  <c r="S72" i="36"/>
  <c r="T72" i="36" s="1"/>
  <c r="V72" i="36" s="1"/>
  <c r="F183" i="44"/>
  <c r="G183" i="44" s="1"/>
  <c r="D183" i="44"/>
  <c r="U73" i="44"/>
  <c r="P73" i="44"/>
  <c r="K74" i="44"/>
  <c r="L74" i="44" s="1"/>
  <c r="K73" i="36"/>
  <c r="L73" i="36" s="1"/>
  <c r="M73" i="36" s="1"/>
  <c r="N73" i="36" s="1"/>
  <c r="AA73" i="44"/>
  <c r="E183" i="36"/>
  <c r="E184" i="44"/>
  <c r="D183" i="36" l="1"/>
  <c r="F183" i="36"/>
  <c r="G183" i="36" s="1"/>
  <c r="R73" i="36"/>
  <c r="U73" i="36" s="1"/>
  <c r="Y72" i="36"/>
  <c r="Z72" i="36" s="1"/>
  <c r="X73" i="36" s="1"/>
  <c r="AA73" i="36" s="1"/>
  <c r="F184" i="44"/>
  <c r="G184" i="44" s="1"/>
  <c r="D184" i="44"/>
  <c r="Q73" i="36"/>
  <c r="J74" i="36"/>
  <c r="M74" i="44"/>
  <c r="N74" i="44" s="1"/>
  <c r="S73" i="44"/>
  <c r="T73" i="44" s="1"/>
  <c r="E184" i="36"/>
  <c r="E185" i="44"/>
  <c r="F184" i="36" l="1"/>
  <c r="G184" i="36" s="1"/>
  <c r="D184" i="36"/>
  <c r="P73" i="36"/>
  <c r="S73" i="36" s="1"/>
  <c r="Y73" i="44"/>
  <c r="Z73" i="44" s="1"/>
  <c r="X74" i="44" s="1"/>
  <c r="AA74" i="44" s="1"/>
  <c r="F185" i="44"/>
  <c r="G185" i="44" s="1"/>
  <c r="D185" i="44"/>
  <c r="Q74" i="44"/>
  <c r="J75" i="44"/>
  <c r="K74" i="36"/>
  <c r="L74" i="36" s="1"/>
  <c r="M74" i="36" s="1"/>
  <c r="V73" i="44"/>
  <c r="R74" i="44"/>
  <c r="E186" i="44"/>
  <c r="E185" i="36"/>
  <c r="D185" i="36" l="1"/>
  <c r="F185" i="36"/>
  <c r="G185" i="36" s="1"/>
  <c r="T73" i="36"/>
  <c r="Y73" i="36"/>
  <c r="Z73" i="36" s="1"/>
  <c r="X74" i="36" s="1"/>
  <c r="AA74" i="36" s="1"/>
  <c r="D186" i="44"/>
  <c r="F186" i="44"/>
  <c r="G186" i="44" s="1"/>
  <c r="K75" i="44"/>
  <c r="L75" i="44" s="1"/>
  <c r="M75" i="44" s="1"/>
  <c r="U74" i="44"/>
  <c r="P74" i="44"/>
  <c r="N74" i="36"/>
  <c r="E186" i="36"/>
  <c r="E187" i="44"/>
  <c r="D186" i="36" l="1"/>
  <c r="F186" i="36"/>
  <c r="G186" i="36" s="1"/>
  <c r="R74" i="36"/>
  <c r="U74" i="36" s="1"/>
  <c r="V73" i="36"/>
  <c r="F187" i="44"/>
  <c r="G187" i="44" s="1"/>
  <c r="D187" i="44"/>
  <c r="S74" i="44"/>
  <c r="T74" i="44" s="1"/>
  <c r="Q74" i="36"/>
  <c r="J75" i="36"/>
  <c r="N75" i="44"/>
  <c r="E188" i="44"/>
  <c r="E187" i="36"/>
  <c r="D187" i="36" l="1"/>
  <c r="F187" i="36"/>
  <c r="G187" i="36" s="1"/>
  <c r="P74" i="36"/>
  <c r="S74" i="36" s="1"/>
  <c r="T74" i="36" s="1"/>
  <c r="V74" i="36" s="1"/>
  <c r="D188" i="44"/>
  <c r="F188" i="44"/>
  <c r="G188" i="44" s="1"/>
  <c r="K75" i="36"/>
  <c r="L75" i="36" s="1"/>
  <c r="M75" i="36" s="1"/>
  <c r="N75" i="36" s="1"/>
  <c r="V74" i="44"/>
  <c r="R75" i="44"/>
  <c r="Y74" i="44"/>
  <c r="Z74" i="44" s="1"/>
  <c r="X75" i="44" s="1"/>
  <c r="Q75" i="44"/>
  <c r="J76" i="44"/>
  <c r="E189" i="44"/>
  <c r="E188" i="36"/>
  <c r="F188" i="36" l="1"/>
  <c r="G188" i="36" s="1"/>
  <c r="D188" i="36"/>
  <c r="R75" i="36"/>
  <c r="U75" i="36" s="1"/>
  <c r="Y74" i="36"/>
  <c r="Z74" i="36" s="1"/>
  <c r="X75" i="36" s="1"/>
  <c r="AA75" i="36" s="1"/>
  <c r="D189" i="44"/>
  <c r="F189" i="44"/>
  <c r="G189" i="44" s="1"/>
  <c r="Q75" i="36"/>
  <c r="J76" i="36"/>
  <c r="U75" i="44"/>
  <c r="P75" i="44"/>
  <c r="K76" i="44"/>
  <c r="L76" i="44" s="1"/>
  <c r="M76" i="44" s="1"/>
  <c r="AA75" i="44"/>
  <c r="E190" i="44"/>
  <c r="E189" i="36"/>
  <c r="D189" i="36" l="1"/>
  <c r="F189" i="36"/>
  <c r="G189" i="36" s="1"/>
  <c r="P75" i="36"/>
  <c r="S75" i="36" s="1"/>
  <c r="D190" i="44"/>
  <c r="F190" i="44"/>
  <c r="G190" i="44" s="1"/>
  <c r="N76" i="44"/>
  <c r="K76" i="36"/>
  <c r="L76" i="36" s="1"/>
  <c r="S75" i="44"/>
  <c r="T75" i="44" s="1"/>
  <c r="E191" i="44"/>
  <c r="E190" i="36"/>
  <c r="F190" i="36" l="1"/>
  <c r="G190" i="36" s="1"/>
  <c r="D190" i="36"/>
  <c r="T75" i="36"/>
  <c r="Y75" i="36"/>
  <c r="Z75" i="36" s="1"/>
  <c r="X76" i="36" s="1"/>
  <c r="AA76" i="36" s="1"/>
  <c r="F191" i="44"/>
  <c r="G191" i="44" s="1"/>
  <c r="D191" i="44"/>
  <c r="M76" i="36"/>
  <c r="N76" i="36" s="1"/>
  <c r="V75" i="44"/>
  <c r="R76" i="44"/>
  <c r="Q76" i="44"/>
  <c r="J77" i="44"/>
  <c r="Y75" i="44"/>
  <c r="Z75" i="44" s="1"/>
  <c r="X76" i="44" s="1"/>
  <c r="E192" i="44"/>
  <c r="E191" i="36"/>
  <c r="D191" i="36" l="1"/>
  <c r="F191" i="36"/>
  <c r="G191" i="36" s="1"/>
  <c r="V75" i="36"/>
  <c r="R76" i="36"/>
  <c r="U76" i="36" s="1"/>
  <c r="F192" i="44"/>
  <c r="G192" i="44" s="1"/>
  <c r="D192" i="44"/>
  <c r="U76" i="44"/>
  <c r="P76" i="44"/>
  <c r="AA76" i="44"/>
  <c r="Q76" i="36"/>
  <c r="J77" i="36"/>
  <c r="K77" i="44"/>
  <c r="L77" i="44" s="1"/>
  <c r="M77" i="44" s="1"/>
  <c r="E192" i="36"/>
  <c r="E193" i="44"/>
  <c r="F192" i="36" l="1"/>
  <c r="G192" i="36" s="1"/>
  <c r="D192" i="36"/>
  <c r="P76" i="36"/>
  <c r="S76" i="36" s="1"/>
  <c r="F193" i="44"/>
  <c r="G193" i="44" s="1"/>
  <c r="D193" i="44"/>
  <c r="N77" i="44"/>
  <c r="K77" i="36"/>
  <c r="L77" i="36" s="1"/>
  <c r="S76" i="44"/>
  <c r="T76" i="44" s="1"/>
  <c r="E194" i="44"/>
  <c r="E193" i="36"/>
  <c r="D193" i="36" l="1"/>
  <c r="F193" i="36"/>
  <c r="G193" i="36" s="1"/>
  <c r="T76" i="36"/>
  <c r="Y76" i="36"/>
  <c r="Z76" i="36" s="1"/>
  <c r="X77" i="36" s="1"/>
  <c r="AA77" i="36" s="1"/>
  <c r="Y76" i="44"/>
  <c r="Z76" i="44" s="1"/>
  <c r="X77" i="44" s="1"/>
  <c r="AA77" i="44" s="1"/>
  <c r="F194" i="44"/>
  <c r="G194" i="44" s="1"/>
  <c r="D194" i="44"/>
  <c r="M77" i="36"/>
  <c r="N77" i="36" s="1"/>
  <c r="V76" i="44"/>
  <c r="R77" i="44"/>
  <c r="Q77" i="44"/>
  <c r="J78" i="44"/>
  <c r="E194" i="36"/>
  <c r="E195" i="44"/>
  <c r="D194" i="36" l="1"/>
  <c r="F194" i="36"/>
  <c r="G194" i="36" s="1"/>
  <c r="R77" i="36"/>
  <c r="U77" i="36" s="1"/>
  <c r="V76" i="36"/>
  <c r="F195" i="44"/>
  <c r="G195" i="44" s="1"/>
  <c r="D195" i="44"/>
  <c r="Q77" i="36"/>
  <c r="J78" i="36"/>
  <c r="K78" i="44"/>
  <c r="L78" i="44" s="1"/>
  <c r="M78" i="44" s="1"/>
  <c r="U77" i="44"/>
  <c r="P77" i="44"/>
  <c r="E196" i="44"/>
  <c r="E195" i="36"/>
  <c r="D195" i="36" l="1"/>
  <c r="F195" i="36"/>
  <c r="G195" i="36" s="1"/>
  <c r="P77" i="36"/>
  <c r="S77" i="36" s="1"/>
  <c r="T77" i="36" s="1"/>
  <c r="R78" i="36" s="1"/>
  <c r="F196" i="44"/>
  <c r="G196" i="44" s="1"/>
  <c r="D196" i="44"/>
  <c r="S77" i="44"/>
  <c r="T77" i="44" s="1"/>
  <c r="K78" i="36"/>
  <c r="L78" i="36" s="1"/>
  <c r="M78" i="36" s="1"/>
  <c r="N78" i="36" s="1"/>
  <c r="N78" i="44"/>
  <c r="E196" i="36"/>
  <c r="E197" i="44"/>
  <c r="F196" i="36" l="1"/>
  <c r="G196" i="36" s="1"/>
  <c r="D196" i="36"/>
  <c r="V77" i="36"/>
  <c r="Y77" i="36"/>
  <c r="Z77" i="36" s="1"/>
  <c r="X78" i="36" s="1"/>
  <c r="AA78" i="36" s="1"/>
  <c r="F197" i="44"/>
  <c r="G197" i="44" s="1"/>
  <c r="D197" i="44"/>
  <c r="Q78" i="36"/>
  <c r="J79" i="36"/>
  <c r="V77" i="44"/>
  <c r="R78" i="44"/>
  <c r="U78" i="36"/>
  <c r="Y77" i="44"/>
  <c r="Z77" i="44" s="1"/>
  <c r="X78" i="44" s="1"/>
  <c r="Q78" i="44"/>
  <c r="J79" i="44"/>
  <c r="E197" i="36"/>
  <c r="E198" i="44"/>
  <c r="P78" i="36" l="1"/>
  <c r="S78" i="36" s="1"/>
  <c r="T78" i="36" s="1"/>
  <c r="V78" i="36" s="1"/>
  <c r="F197" i="36"/>
  <c r="G197" i="36" s="1"/>
  <c r="D197" i="36"/>
  <c r="F198" i="44"/>
  <c r="G198" i="44" s="1"/>
  <c r="D198" i="44"/>
  <c r="U78" i="44"/>
  <c r="P78" i="44"/>
  <c r="S78" i="44" s="1"/>
  <c r="T78" i="44" s="1"/>
  <c r="K79" i="36"/>
  <c r="L79" i="36" s="1"/>
  <c r="M79" i="36" s="1"/>
  <c r="K79" i="44"/>
  <c r="L79" i="44" s="1"/>
  <c r="AA78" i="44"/>
  <c r="E199" i="44"/>
  <c r="E198" i="36"/>
  <c r="D198" i="36" l="1"/>
  <c r="F198" i="36"/>
  <c r="G198" i="36" s="1"/>
  <c r="R79" i="36"/>
  <c r="U79" i="36" s="1"/>
  <c r="Y78" i="36"/>
  <c r="Z78" i="36" s="1"/>
  <c r="X79" i="36" s="1"/>
  <c r="AA79" i="36" s="1"/>
  <c r="F199" i="44"/>
  <c r="G199" i="44" s="1"/>
  <c r="D199" i="44"/>
  <c r="N79" i="36"/>
  <c r="M79" i="44"/>
  <c r="N79" i="44" s="1"/>
  <c r="Y78" i="44"/>
  <c r="Z78" i="44" s="1"/>
  <c r="X79" i="44" s="1"/>
  <c r="V78" i="44"/>
  <c r="R79" i="44"/>
  <c r="E199" i="36"/>
  <c r="E200" i="44"/>
  <c r="D199" i="36" l="1"/>
  <c r="F199" i="36"/>
  <c r="G199" i="36" s="1"/>
  <c r="D200" i="44"/>
  <c r="F200" i="44"/>
  <c r="G200" i="44" s="1"/>
  <c r="Q79" i="44"/>
  <c r="J80" i="44"/>
  <c r="AA79" i="44"/>
  <c r="Q79" i="36"/>
  <c r="J80" i="36"/>
  <c r="P79" i="36"/>
  <c r="U79" i="44"/>
  <c r="P79" i="44"/>
  <c r="E200" i="36"/>
  <c r="E201" i="44"/>
  <c r="D200" i="36" l="1"/>
  <c r="F200" i="36"/>
  <c r="G200" i="36" s="1"/>
  <c r="S79" i="36"/>
  <c r="T79" i="36" s="1"/>
  <c r="V79" i="36" s="1"/>
  <c r="S79" i="44"/>
  <c r="T79" i="44" s="1"/>
  <c r="V79" i="44" s="1"/>
  <c r="F201" i="44"/>
  <c r="G201" i="44" s="1"/>
  <c r="D201" i="44"/>
  <c r="K80" i="36"/>
  <c r="K80" i="44"/>
  <c r="L80" i="44" s="1"/>
  <c r="M80" i="44" s="1"/>
  <c r="E201" i="36"/>
  <c r="E202" i="44"/>
  <c r="Y79" i="44" l="1"/>
  <c r="Z79" i="44" s="1"/>
  <c r="X80" i="44" s="1"/>
  <c r="D201" i="36"/>
  <c r="F201" i="36"/>
  <c r="G201" i="36" s="1"/>
  <c r="R80" i="44"/>
  <c r="Y79" i="36"/>
  <c r="Z79" i="36" s="1"/>
  <c r="X80" i="36" s="1"/>
  <c r="AA80" i="36" s="1"/>
  <c r="R80" i="36"/>
  <c r="U80" i="36" s="1"/>
  <c r="D202" i="44"/>
  <c r="F202" i="44"/>
  <c r="G202" i="44" s="1"/>
  <c r="N80" i="44"/>
  <c r="U80" i="44"/>
  <c r="AA80" i="44"/>
  <c r="L80" i="36"/>
  <c r="E202" i="36"/>
  <c r="E203" i="44"/>
  <c r="D202" i="36" l="1"/>
  <c r="F202" i="36"/>
  <c r="G202" i="36" s="1"/>
  <c r="F203" i="44"/>
  <c r="G203" i="44" s="1"/>
  <c r="D203" i="44"/>
  <c r="M80" i="36"/>
  <c r="N80" i="36" s="1"/>
  <c r="Q80" i="44"/>
  <c r="J81" i="44"/>
  <c r="P80" i="44"/>
  <c r="E203" i="36"/>
  <c r="E204" i="44"/>
  <c r="F203" i="36" l="1"/>
  <c r="G203" i="36" s="1"/>
  <c r="D203" i="36"/>
  <c r="S80" i="44"/>
  <c r="T80" i="44" s="1"/>
  <c r="V80" i="44" s="1"/>
  <c r="F204" i="44"/>
  <c r="G204" i="44" s="1"/>
  <c r="D204" i="44"/>
  <c r="Q80" i="36"/>
  <c r="J81" i="36"/>
  <c r="P80" i="36"/>
  <c r="K81" i="44"/>
  <c r="E205" i="44"/>
  <c r="E204" i="36"/>
  <c r="D204" i="36" l="1"/>
  <c r="F204" i="36"/>
  <c r="G204" i="36" s="1"/>
  <c r="R81" i="44"/>
  <c r="U81" i="44" s="1"/>
  <c r="Y80" i="44"/>
  <c r="Z80" i="44" s="1"/>
  <c r="X81" i="44" s="1"/>
  <c r="AA81" i="44" s="1"/>
  <c r="F205" i="44"/>
  <c r="G205" i="44" s="1"/>
  <c r="D205" i="44"/>
  <c r="L81" i="44"/>
  <c r="M81" i="44" s="1"/>
  <c r="N81" i="44" s="1"/>
  <c r="S80" i="36"/>
  <c r="T80" i="36" s="1"/>
  <c r="K81" i="36"/>
  <c r="E206" i="44"/>
  <c r="E205" i="36"/>
  <c r="F205" i="36" l="1"/>
  <c r="G205" i="36" s="1"/>
  <c r="D205" i="36"/>
  <c r="Y80" i="36"/>
  <c r="Z80" i="36" s="1"/>
  <c r="X81" i="36" s="1"/>
  <c r="AA81" i="36" s="1"/>
  <c r="D206" i="44"/>
  <c r="F206" i="44"/>
  <c r="G206" i="44" s="1"/>
  <c r="Q81" i="44"/>
  <c r="J82" i="44"/>
  <c r="P81" i="44"/>
  <c r="L81" i="36"/>
  <c r="M81" i="36" s="1"/>
  <c r="V80" i="36"/>
  <c r="R81" i="36"/>
  <c r="E207" i="44"/>
  <c r="E206" i="36"/>
  <c r="D206" i="36" l="1"/>
  <c r="F206" i="36"/>
  <c r="G206" i="36" s="1"/>
  <c r="D207" i="44"/>
  <c r="F207" i="44"/>
  <c r="G207" i="44" s="1"/>
  <c r="N81" i="36"/>
  <c r="S81" i="44"/>
  <c r="T81" i="44" s="1"/>
  <c r="K82" i="44"/>
  <c r="U81" i="36"/>
  <c r="E208" i="44"/>
  <c r="E207" i="36"/>
  <c r="D207" i="36" l="1"/>
  <c r="F207" i="36"/>
  <c r="G207" i="36" s="1"/>
  <c r="D208" i="44"/>
  <c r="F208" i="44"/>
  <c r="G208" i="44" s="1"/>
  <c r="Q81" i="36"/>
  <c r="J82" i="36"/>
  <c r="V81" i="44"/>
  <c r="R82" i="44"/>
  <c r="Y81" i="44"/>
  <c r="Z81" i="44" s="1"/>
  <c r="X82" i="44" s="1"/>
  <c r="P81" i="36"/>
  <c r="L82" i="44"/>
  <c r="M82" i="44" s="1"/>
  <c r="E209" i="44"/>
  <c r="E208" i="36"/>
  <c r="F208" i="36" l="1"/>
  <c r="G208" i="36" s="1"/>
  <c r="D208" i="36"/>
  <c r="S81" i="36"/>
  <c r="T81" i="36" s="1"/>
  <c r="V81" i="36" s="1"/>
  <c r="D209" i="44"/>
  <c r="F209" i="44"/>
  <c r="G209" i="44" s="1"/>
  <c r="AA82" i="44"/>
  <c r="K82" i="36"/>
  <c r="N82" i="44"/>
  <c r="P82" i="44" s="1"/>
  <c r="U82" i="44"/>
  <c r="E210" i="44"/>
  <c r="E209" i="36"/>
  <c r="Y81" i="36" l="1"/>
  <c r="Z81" i="36" s="1"/>
  <c r="X82" i="36" s="1"/>
  <c r="AA82" i="36" s="1"/>
  <c r="D209" i="36"/>
  <c r="F209" i="36"/>
  <c r="G209" i="36" s="1"/>
  <c r="R82" i="36"/>
  <c r="U82" i="36" s="1"/>
  <c r="D210" i="44"/>
  <c r="F210" i="44"/>
  <c r="G210" i="44" s="1"/>
  <c r="L82" i="36"/>
  <c r="M82" i="36" s="1"/>
  <c r="Q82" i="44"/>
  <c r="S82" i="44" s="1"/>
  <c r="T82" i="44" s="1"/>
  <c r="J83" i="44"/>
  <c r="E210" i="36"/>
  <c r="E211" i="44"/>
  <c r="D210" i="36" l="1"/>
  <c r="F210" i="36"/>
  <c r="G210" i="36" s="1"/>
  <c r="F211" i="44"/>
  <c r="G211" i="44" s="1"/>
  <c r="D211" i="44"/>
  <c r="K83" i="44"/>
  <c r="L83" i="44" s="1"/>
  <c r="M83" i="44" s="1"/>
  <c r="V82" i="44"/>
  <c r="R83" i="44"/>
  <c r="N82" i="36"/>
  <c r="Y82" i="44"/>
  <c r="Z82" i="44" s="1"/>
  <c r="X83" i="44" s="1"/>
  <c r="E211" i="36"/>
  <c r="E212" i="44"/>
  <c r="D211" i="36" l="1"/>
  <c r="F211" i="36"/>
  <c r="G211" i="36" s="1"/>
  <c r="D212" i="44"/>
  <c r="F212" i="44"/>
  <c r="G212" i="44" s="1"/>
  <c r="U83" i="44"/>
  <c r="N83" i="44"/>
  <c r="Q82" i="36"/>
  <c r="J83" i="36"/>
  <c r="P82" i="36"/>
  <c r="AA83" i="44"/>
  <c r="E213" i="44"/>
  <c r="E212" i="36"/>
  <c r="F212" i="36" l="1"/>
  <c r="G212" i="36" s="1"/>
  <c r="D212" i="36"/>
  <c r="S82" i="36"/>
  <c r="T82" i="36" s="1"/>
  <c r="V82" i="36" s="1"/>
  <c r="D213" i="44"/>
  <c r="F213" i="44"/>
  <c r="G213" i="44" s="1"/>
  <c r="K83" i="36"/>
  <c r="L83" i="36" s="1"/>
  <c r="Q83" i="44"/>
  <c r="J84" i="44"/>
  <c r="P83" i="44"/>
  <c r="E213" i="36"/>
  <c r="E214" i="44"/>
  <c r="D213" i="36" l="1"/>
  <c r="F213" i="36"/>
  <c r="G213" i="36" s="1"/>
  <c r="R83" i="36"/>
  <c r="U83" i="36" s="1"/>
  <c r="Y82" i="36"/>
  <c r="Z82" i="36" s="1"/>
  <c r="X83" i="36" s="1"/>
  <c r="AA83" i="36" s="1"/>
  <c r="M83" i="36"/>
  <c r="N83" i="36" s="1"/>
  <c r="F214" i="44"/>
  <c r="G214" i="44" s="1"/>
  <c r="D214" i="44"/>
  <c r="K84" i="44"/>
  <c r="L84" i="44" s="1"/>
  <c r="M84" i="44" s="1"/>
  <c r="N84" i="44" s="1"/>
  <c r="S83" i="44"/>
  <c r="T83" i="44" s="1"/>
  <c r="E215" i="44"/>
  <c r="E214" i="36"/>
  <c r="D214" i="36" l="1"/>
  <c r="F214" i="36"/>
  <c r="G214" i="36" s="1"/>
  <c r="Q83" i="36"/>
  <c r="P83" i="36"/>
  <c r="J84" i="36"/>
  <c r="K84" i="36" s="1"/>
  <c r="D215" i="44"/>
  <c r="F215" i="44"/>
  <c r="G215" i="44" s="1"/>
  <c r="Q84" i="44"/>
  <c r="J85" i="44"/>
  <c r="V83" i="44"/>
  <c r="R84" i="44"/>
  <c r="Y83" i="44"/>
  <c r="Z83" i="44" s="1"/>
  <c r="X84" i="44" s="1"/>
  <c r="E215" i="36"/>
  <c r="E216" i="44"/>
  <c r="F215" i="36" l="1"/>
  <c r="G215" i="36" s="1"/>
  <c r="D215" i="36"/>
  <c r="L84" i="36"/>
  <c r="M84" i="36" s="1"/>
  <c r="N84" i="36" s="1"/>
  <c r="S83" i="36"/>
  <c r="F216" i="44"/>
  <c r="G216" i="44" s="1"/>
  <c r="D216" i="44"/>
  <c r="U84" i="44"/>
  <c r="P84" i="44"/>
  <c r="S84" i="44" s="1"/>
  <c r="T84" i="44" s="1"/>
  <c r="AA84" i="44"/>
  <c r="K85" i="44"/>
  <c r="L85" i="44" s="1"/>
  <c r="M85" i="44" s="1"/>
  <c r="N85" i="44" s="1"/>
  <c r="E216" i="36"/>
  <c r="E217" i="44"/>
  <c r="D216" i="36" l="1"/>
  <c r="F216" i="36"/>
  <c r="G216" i="36" s="1"/>
  <c r="T83" i="36"/>
  <c r="Y83" i="36"/>
  <c r="Z83" i="36" s="1"/>
  <c r="X84" i="36" s="1"/>
  <c r="AA84" i="36" s="1"/>
  <c r="F217" i="44"/>
  <c r="G217" i="44" s="1"/>
  <c r="D217" i="44"/>
  <c r="Q85" i="44"/>
  <c r="J86" i="44"/>
  <c r="Q84" i="36"/>
  <c r="J85" i="36"/>
  <c r="V84" i="44"/>
  <c r="R85" i="44"/>
  <c r="Y84" i="44"/>
  <c r="Z84" i="44" s="1"/>
  <c r="X85" i="44" s="1"/>
  <c r="E218" i="44"/>
  <c r="E217" i="36"/>
  <c r="D217" i="36" l="1"/>
  <c r="F217" i="36"/>
  <c r="G217" i="36" s="1"/>
  <c r="V83" i="36"/>
  <c r="R84" i="36"/>
  <c r="D218" i="44"/>
  <c r="F218" i="44"/>
  <c r="G218" i="44" s="1"/>
  <c r="K85" i="36"/>
  <c r="L85" i="36" s="1"/>
  <c r="K86" i="44"/>
  <c r="L86" i="44" s="1"/>
  <c r="M86" i="44" s="1"/>
  <c r="U85" i="44"/>
  <c r="P85" i="44"/>
  <c r="AA85" i="44"/>
  <c r="E218" i="36"/>
  <c r="E219" i="44"/>
  <c r="F218" i="36" l="1"/>
  <c r="G218" i="36" s="1"/>
  <c r="D218" i="36"/>
  <c r="U84" i="36"/>
  <c r="P84" i="36"/>
  <c r="S84" i="36" s="1"/>
  <c r="T84" i="36" s="1"/>
  <c r="D219" i="44"/>
  <c r="F219" i="44"/>
  <c r="G219" i="44" s="1"/>
  <c r="M85" i="36"/>
  <c r="N85" i="36" s="1"/>
  <c r="S85" i="44"/>
  <c r="T85" i="44" s="1"/>
  <c r="N86" i="44"/>
  <c r="E219" i="36"/>
  <c r="E220" i="44"/>
  <c r="F219" i="36" l="1"/>
  <c r="G219" i="36" s="1"/>
  <c r="D219" i="36"/>
  <c r="Y85" i="44"/>
  <c r="Z85" i="44" s="1"/>
  <c r="X86" i="44" s="1"/>
  <c r="AA86" i="44" s="1"/>
  <c r="V84" i="36"/>
  <c r="R85" i="36"/>
  <c r="U85" i="36" s="1"/>
  <c r="Y84" i="36"/>
  <c r="Z84" i="36" s="1"/>
  <c r="X85" i="36" s="1"/>
  <c r="AA85" i="36" s="1"/>
  <c r="D220" i="44"/>
  <c r="F220" i="44"/>
  <c r="G220" i="44" s="1"/>
  <c r="Q85" i="36"/>
  <c r="J86" i="36"/>
  <c r="Q86" i="44"/>
  <c r="J87" i="44"/>
  <c r="V85" i="44"/>
  <c r="R86" i="44"/>
  <c r="E220" i="36"/>
  <c r="E221" i="44"/>
  <c r="F220" i="36" l="1"/>
  <c r="G220" i="36" s="1"/>
  <c r="D220" i="36"/>
  <c r="P85" i="36"/>
  <c r="S85" i="36" s="1"/>
  <c r="T85" i="36" s="1"/>
  <c r="F221" i="44"/>
  <c r="G221" i="44" s="1"/>
  <c r="D221" i="44"/>
  <c r="U86" i="44"/>
  <c r="P86" i="44"/>
  <c r="S86" i="44" s="1"/>
  <c r="T86" i="44" s="1"/>
  <c r="K86" i="36"/>
  <c r="L86" i="36" s="1"/>
  <c r="K87" i="44"/>
  <c r="L87" i="44" s="1"/>
  <c r="E221" i="36"/>
  <c r="E222" i="44"/>
  <c r="D221" i="36" l="1"/>
  <c r="F221" i="36"/>
  <c r="G221" i="36" s="1"/>
  <c r="M86" i="36"/>
  <c r="N86" i="36" s="1"/>
  <c r="F222" i="44"/>
  <c r="G222" i="44" s="1"/>
  <c r="D222" i="44"/>
  <c r="V86" i="44"/>
  <c r="R87" i="44"/>
  <c r="M87" i="44"/>
  <c r="N87" i="44" s="1"/>
  <c r="Y85" i="36"/>
  <c r="Z85" i="36" s="1"/>
  <c r="X86" i="36" s="1"/>
  <c r="Y86" i="44"/>
  <c r="Z86" i="44" s="1"/>
  <c r="X87" i="44" s="1"/>
  <c r="V85" i="36"/>
  <c r="R86" i="36"/>
  <c r="E222" i="36"/>
  <c r="E223" i="44"/>
  <c r="D222" i="36" l="1"/>
  <c r="F222" i="36"/>
  <c r="G222" i="36" s="1"/>
  <c r="D223" i="44"/>
  <c r="F223" i="44"/>
  <c r="G223" i="44" s="1"/>
  <c r="Q87" i="44"/>
  <c r="J88" i="44"/>
  <c r="AA86" i="36"/>
  <c r="U87" i="44"/>
  <c r="P87" i="44"/>
  <c r="Q86" i="36"/>
  <c r="J87" i="36"/>
  <c r="AA87" i="44"/>
  <c r="U86" i="36"/>
  <c r="P86" i="36"/>
  <c r="E223" i="36"/>
  <c r="E224" i="44"/>
  <c r="F223" i="36" l="1"/>
  <c r="G223" i="36" s="1"/>
  <c r="D223" i="36"/>
  <c r="S87" i="44"/>
  <c r="T87" i="44" s="1"/>
  <c r="V87" i="44" s="1"/>
  <c r="D224" i="44"/>
  <c r="F224" i="44"/>
  <c r="G224" i="44" s="1"/>
  <c r="K88" i="44"/>
  <c r="L88" i="44" s="1"/>
  <c r="S86" i="36"/>
  <c r="T86" i="36" s="1"/>
  <c r="K87" i="36"/>
  <c r="L87" i="36" s="1"/>
  <c r="E224" i="36"/>
  <c r="E225" i="44"/>
  <c r="D224" i="36" l="1"/>
  <c r="F224" i="36"/>
  <c r="G224" i="36" s="1"/>
  <c r="R88" i="44"/>
  <c r="U88" i="44" s="1"/>
  <c r="Y87" i="44"/>
  <c r="Z87" i="44" s="1"/>
  <c r="X88" i="44" s="1"/>
  <c r="AA88" i="44" s="1"/>
  <c r="M87" i="36"/>
  <c r="N87" i="36" s="1"/>
  <c r="J88" i="36" s="1"/>
  <c r="Y86" i="36"/>
  <c r="Z86" i="36" s="1"/>
  <c r="X87" i="36" s="1"/>
  <c r="AA87" i="36" s="1"/>
  <c r="D225" i="44"/>
  <c r="F225" i="44"/>
  <c r="G225" i="44" s="1"/>
  <c r="M88" i="44"/>
  <c r="N88" i="44" s="1"/>
  <c r="V86" i="36"/>
  <c r="R87" i="36"/>
  <c r="E226" i="44"/>
  <c r="E225" i="36"/>
  <c r="Q87" i="36" l="1"/>
  <c r="D225" i="36"/>
  <c r="F225" i="36"/>
  <c r="G225" i="36" s="1"/>
  <c r="D226" i="44"/>
  <c r="F226" i="44"/>
  <c r="G226" i="44" s="1"/>
  <c r="Q88" i="44"/>
  <c r="J89" i="44"/>
  <c r="P88" i="44"/>
  <c r="K88" i="36"/>
  <c r="U87" i="36"/>
  <c r="P87" i="36"/>
  <c r="E226" i="36"/>
  <c r="E227" i="44"/>
  <c r="F226" i="36" l="1"/>
  <c r="G226" i="36" s="1"/>
  <c r="D226" i="36"/>
  <c r="S88" i="44"/>
  <c r="T88" i="44" s="1"/>
  <c r="R89" i="44" s="1"/>
  <c r="F227" i="44"/>
  <c r="G227" i="44" s="1"/>
  <c r="D227" i="44"/>
  <c r="K89" i="44"/>
  <c r="L89" i="44" s="1"/>
  <c r="M89" i="44" s="1"/>
  <c r="S87" i="36"/>
  <c r="T87" i="36" s="1"/>
  <c r="L88" i="36"/>
  <c r="M88" i="36" s="1"/>
  <c r="E227" i="36"/>
  <c r="E228" i="44"/>
  <c r="D227" i="36" l="1"/>
  <c r="F227" i="36"/>
  <c r="G227" i="36" s="1"/>
  <c r="Y88" i="44"/>
  <c r="Z88" i="44" s="1"/>
  <c r="X89" i="44" s="1"/>
  <c r="AA89" i="44" s="1"/>
  <c r="V88" i="44"/>
  <c r="F228" i="44"/>
  <c r="G228" i="44" s="1"/>
  <c r="D228" i="44"/>
  <c r="Y87" i="36"/>
  <c r="Z87" i="36" s="1"/>
  <c r="X88" i="36" s="1"/>
  <c r="N88" i="36"/>
  <c r="N89" i="44"/>
  <c r="U89" i="44"/>
  <c r="V87" i="36"/>
  <c r="R88" i="36"/>
  <c r="E229" i="44"/>
  <c r="E228" i="36"/>
  <c r="F228" i="36" l="1"/>
  <c r="G228" i="36" s="1"/>
  <c r="D228" i="36"/>
  <c r="F229" i="44"/>
  <c r="G229" i="44" s="1"/>
  <c r="D229" i="44"/>
  <c r="Q89" i="44"/>
  <c r="J90" i="44"/>
  <c r="Q88" i="36"/>
  <c r="J89" i="36"/>
  <c r="AA88" i="36"/>
  <c r="U88" i="36"/>
  <c r="P88" i="36"/>
  <c r="P89" i="44"/>
  <c r="E230" i="44"/>
  <c r="E229" i="36"/>
  <c r="F229" i="36" l="1"/>
  <c r="G229" i="36" s="1"/>
  <c r="D229" i="36"/>
  <c r="S88" i="36"/>
  <c r="T88" i="36" s="1"/>
  <c r="V88" i="36" s="1"/>
  <c r="S89" i="44"/>
  <c r="T89" i="44" s="1"/>
  <c r="R90" i="44" s="1"/>
  <c r="D230" i="44"/>
  <c r="F230" i="44"/>
  <c r="G230" i="44" s="1"/>
  <c r="K89" i="36"/>
  <c r="L89" i="36" s="1"/>
  <c r="K90" i="44"/>
  <c r="L90" i="44" s="1"/>
  <c r="E230" i="36"/>
  <c r="E231" i="44"/>
  <c r="D230" i="36" l="1"/>
  <c r="F230" i="36"/>
  <c r="G230" i="36" s="1"/>
  <c r="V89" i="44"/>
  <c r="R89" i="36"/>
  <c r="U89" i="36" s="1"/>
  <c r="Y88" i="36"/>
  <c r="Z88" i="36" s="1"/>
  <c r="X89" i="36" s="1"/>
  <c r="AA89" i="36" s="1"/>
  <c r="Y89" i="44"/>
  <c r="Z89" i="44" s="1"/>
  <c r="X90" i="44" s="1"/>
  <c r="AA90" i="44" s="1"/>
  <c r="M89" i="36"/>
  <c r="N89" i="36" s="1"/>
  <c r="M90" i="44"/>
  <c r="N90" i="44" s="1"/>
  <c r="F231" i="44"/>
  <c r="G231" i="44" s="1"/>
  <c r="D231" i="44"/>
  <c r="U90" i="44"/>
  <c r="E231" i="36"/>
  <c r="E232" i="44"/>
  <c r="P90" i="44" l="1"/>
  <c r="F231" i="36"/>
  <c r="G231" i="36" s="1"/>
  <c r="D231" i="36"/>
  <c r="P89" i="36"/>
  <c r="J90" i="36"/>
  <c r="K90" i="36" s="1"/>
  <c r="Q89" i="36"/>
  <c r="D232" i="44"/>
  <c r="F232" i="44"/>
  <c r="G232" i="44" s="1"/>
  <c r="Q90" i="44"/>
  <c r="S90" i="44" s="1"/>
  <c r="T90" i="44" s="1"/>
  <c r="J91" i="44"/>
  <c r="E232" i="36"/>
  <c r="E233" i="44"/>
  <c r="D232" i="36" l="1"/>
  <c r="F232" i="36"/>
  <c r="G232" i="36" s="1"/>
  <c r="S89" i="36"/>
  <c r="T89" i="36" s="1"/>
  <c r="F233" i="44"/>
  <c r="G233" i="44" s="1"/>
  <c r="D233" i="44"/>
  <c r="V90" i="44"/>
  <c r="R91" i="44"/>
  <c r="K91" i="44"/>
  <c r="Y90" i="44"/>
  <c r="Z90" i="44" s="1"/>
  <c r="X91" i="44" s="1"/>
  <c r="L90" i="36"/>
  <c r="E234" i="44"/>
  <c r="E233" i="36"/>
  <c r="D233" i="36" l="1"/>
  <c r="F233" i="36"/>
  <c r="G233" i="36" s="1"/>
  <c r="Y89" i="36"/>
  <c r="Z89" i="36" s="1"/>
  <c r="X90" i="36" s="1"/>
  <c r="AA90" i="36" s="1"/>
  <c r="R90" i="36"/>
  <c r="U90" i="36" s="1"/>
  <c r="V89" i="36"/>
  <c r="D234" i="44"/>
  <c r="F234" i="44"/>
  <c r="G234" i="44" s="1"/>
  <c r="U91" i="44"/>
  <c r="M90" i="36"/>
  <c r="N90" i="36" s="1"/>
  <c r="AA91" i="44"/>
  <c r="L91" i="44"/>
  <c r="M91" i="44" s="1"/>
  <c r="E235" i="44"/>
  <c r="E234" i="36"/>
  <c r="D234" i="36" l="1"/>
  <c r="F234" i="36"/>
  <c r="G234" i="36" s="1"/>
  <c r="F235" i="44"/>
  <c r="G235" i="44" s="1"/>
  <c r="D235" i="44"/>
  <c r="N91" i="44"/>
  <c r="Q90" i="36"/>
  <c r="J91" i="36"/>
  <c r="P90" i="36"/>
  <c r="E235" i="36"/>
  <c r="E236" i="44"/>
  <c r="F235" i="36" l="1"/>
  <c r="G235" i="36" s="1"/>
  <c r="D235" i="36"/>
  <c r="S90" i="36"/>
  <c r="T90" i="36" s="1"/>
  <c r="V90" i="36" s="1"/>
  <c r="D236" i="44"/>
  <c r="F236" i="44"/>
  <c r="G236" i="44" s="1"/>
  <c r="Q91" i="44"/>
  <c r="J92" i="44"/>
  <c r="P91" i="44"/>
  <c r="K91" i="36"/>
  <c r="L91" i="36" s="1"/>
  <c r="M91" i="36" s="1"/>
  <c r="E237" i="44"/>
  <c r="E236" i="36"/>
  <c r="Y90" i="36" l="1"/>
  <c r="Z90" i="36" s="1"/>
  <c r="X91" i="36" s="1"/>
  <c r="AA91" i="36" s="1"/>
  <c r="F236" i="36"/>
  <c r="G236" i="36" s="1"/>
  <c r="D236" i="36"/>
  <c r="R91" i="36"/>
  <c r="U91" i="36" s="1"/>
  <c r="S91" i="44"/>
  <c r="T91" i="44" s="1"/>
  <c r="R92" i="44" s="1"/>
  <c r="D237" i="44"/>
  <c r="F237" i="44"/>
  <c r="G237" i="44" s="1"/>
  <c r="N91" i="36"/>
  <c r="K92" i="44"/>
  <c r="L92" i="44" s="1"/>
  <c r="E238" i="44"/>
  <c r="E237" i="36"/>
  <c r="P91" i="36" l="1"/>
  <c r="D237" i="36"/>
  <c r="F237" i="36"/>
  <c r="G237" i="36" s="1"/>
  <c r="Y91" i="44"/>
  <c r="Z91" i="44" s="1"/>
  <c r="X92" i="44" s="1"/>
  <c r="AA92" i="44" s="1"/>
  <c r="V91" i="44"/>
  <c r="M92" i="44"/>
  <c r="N92" i="44" s="1"/>
  <c r="D238" i="44"/>
  <c r="F238" i="44"/>
  <c r="G238" i="44" s="1"/>
  <c r="Q91" i="36"/>
  <c r="S91" i="36" s="1"/>
  <c r="T91" i="36" s="1"/>
  <c r="J92" i="36"/>
  <c r="U92" i="44"/>
  <c r="E238" i="36"/>
  <c r="E239" i="44"/>
  <c r="F238" i="36" l="1"/>
  <c r="G238" i="36" s="1"/>
  <c r="D238" i="36"/>
  <c r="Y91" i="36"/>
  <c r="Z91" i="36" s="1"/>
  <c r="X92" i="36" s="1"/>
  <c r="AA92" i="36" s="1"/>
  <c r="D239" i="44"/>
  <c r="F239" i="44"/>
  <c r="G239" i="44" s="1"/>
  <c r="Q92" i="44"/>
  <c r="J93" i="44"/>
  <c r="V91" i="36"/>
  <c r="R92" i="36"/>
  <c r="K92" i="36"/>
  <c r="L92" i="36" s="1"/>
  <c r="M92" i="36" s="1"/>
  <c r="N92" i="36" s="1"/>
  <c r="P92" i="44"/>
  <c r="E239" i="36"/>
  <c r="E240" i="44"/>
  <c r="D239" i="36" l="1"/>
  <c r="F239" i="36"/>
  <c r="G239" i="36" s="1"/>
  <c r="S92" i="44"/>
  <c r="T92" i="44" s="1"/>
  <c r="V92" i="44" s="1"/>
  <c r="F240" i="44"/>
  <c r="G240" i="44" s="1"/>
  <c r="D240" i="44"/>
  <c r="Q92" i="36"/>
  <c r="J93" i="36"/>
  <c r="U92" i="36"/>
  <c r="P92" i="36"/>
  <c r="K93" i="44"/>
  <c r="L93" i="44" s="1"/>
  <c r="E241" i="44"/>
  <c r="E240" i="36"/>
  <c r="D240" i="36" l="1"/>
  <c r="F240" i="36"/>
  <c r="G240" i="36" s="1"/>
  <c r="R93" i="44"/>
  <c r="Y92" i="44"/>
  <c r="Z92" i="44" s="1"/>
  <c r="X93" i="44" s="1"/>
  <c r="AA93" i="44" s="1"/>
  <c r="S92" i="36"/>
  <c r="T92" i="36" s="1"/>
  <c r="V92" i="36" s="1"/>
  <c r="F241" i="44"/>
  <c r="G241" i="44" s="1"/>
  <c r="D241" i="44"/>
  <c r="M93" i="44"/>
  <c r="N93" i="44" s="1"/>
  <c r="U93" i="44"/>
  <c r="K93" i="36"/>
  <c r="L93" i="36" s="1"/>
  <c r="E242" i="44"/>
  <c r="E241" i="36"/>
  <c r="D241" i="36" l="1"/>
  <c r="F241" i="36"/>
  <c r="G241" i="36" s="1"/>
  <c r="R93" i="36"/>
  <c r="U93" i="36" s="1"/>
  <c r="Y92" i="36"/>
  <c r="Z92" i="36" s="1"/>
  <c r="X93" i="36" s="1"/>
  <c r="AA93" i="36" s="1"/>
  <c r="M93" i="36"/>
  <c r="N93" i="36" s="1"/>
  <c r="Q93" i="36" s="1"/>
  <c r="F242" i="44"/>
  <c r="G242" i="44" s="1"/>
  <c r="D242" i="44"/>
  <c r="Q93" i="44"/>
  <c r="J94" i="44"/>
  <c r="P93" i="44"/>
  <c r="E243" i="44"/>
  <c r="E242" i="36"/>
  <c r="J94" i="36" l="1"/>
  <c r="K94" i="36" s="1"/>
  <c r="L94" i="36" s="1"/>
  <c r="M94" i="36" s="1"/>
  <c r="N94" i="36" s="1"/>
  <c r="D242" i="36"/>
  <c r="F242" i="36"/>
  <c r="G242" i="36" s="1"/>
  <c r="P93" i="36"/>
  <c r="S93" i="36" s="1"/>
  <c r="T93" i="36" s="1"/>
  <c r="S93" i="44"/>
  <c r="T93" i="44" s="1"/>
  <c r="R94" i="44" s="1"/>
  <c r="D243" i="44"/>
  <c r="F243" i="44"/>
  <c r="G243" i="44" s="1"/>
  <c r="K94" i="44"/>
  <c r="L94" i="44" s="1"/>
  <c r="M94" i="44" s="1"/>
  <c r="E244" i="44"/>
  <c r="E243" i="36"/>
  <c r="V93" i="44" l="1"/>
  <c r="D243" i="36"/>
  <c r="F243" i="36"/>
  <c r="G243" i="36" s="1"/>
  <c r="R94" i="36"/>
  <c r="U94" i="36" s="1"/>
  <c r="V93" i="36"/>
  <c r="Y93" i="44"/>
  <c r="Z93" i="44" s="1"/>
  <c r="X94" i="44" s="1"/>
  <c r="AA94" i="44" s="1"/>
  <c r="Y93" i="36"/>
  <c r="Z93" i="36" s="1"/>
  <c r="X94" i="36" s="1"/>
  <c r="F244" i="44"/>
  <c r="G244" i="44" s="1"/>
  <c r="D244" i="44"/>
  <c r="Q94" i="36"/>
  <c r="J95" i="36"/>
  <c r="N94" i="44"/>
  <c r="U94" i="44"/>
  <c r="E245" i="44"/>
  <c r="E244" i="36"/>
  <c r="D244" i="36" l="1"/>
  <c r="F244" i="36"/>
  <c r="G244" i="36" s="1"/>
  <c r="P94" i="36"/>
  <c r="S94" i="36" s="1"/>
  <c r="T94" i="36" s="1"/>
  <c r="AA94" i="36"/>
  <c r="F245" i="44"/>
  <c r="G245" i="44" s="1"/>
  <c r="D245" i="44"/>
  <c r="K95" i="36"/>
  <c r="L95" i="36" s="1"/>
  <c r="Q94" i="44"/>
  <c r="J95" i="44"/>
  <c r="P94" i="44"/>
  <c r="E245" i="36"/>
  <c r="E246" i="44"/>
  <c r="D245" i="36" l="1"/>
  <c r="F245" i="36"/>
  <c r="G245" i="36" s="1"/>
  <c r="V94" i="36"/>
  <c r="R95" i="36"/>
  <c r="U95" i="36" s="1"/>
  <c r="Y94" i="36"/>
  <c r="Z94" i="36" s="1"/>
  <c r="X95" i="36" s="1"/>
  <c r="AA95" i="36" s="1"/>
  <c r="M95" i="36"/>
  <c r="N95" i="36" s="1"/>
  <c r="F246" i="44"/>
  <c r="G246" i="44" s="1"/>
  <c r="D246" i="44"/>
  <c r="S94" i="44"/>
  <c r="T94" i="44" s="1"/>
  <c r="K95" i="44"/>
  <c r="L95" i="44" s="1"/>
  <c r="M95" i="44" s="1"/>
  <c r="E247" i="44"/>
  <c r="E246" i="36"/>
  <c r="D246" i="36" l="1"/>
  <c r="F246" i="36"/>
  <c r="G246" i="36" s="1"/>
  <c r="P95" i="36"/>
  <c r="Q95" i="36"/>
  <c r="J96" i="36"/>
  <c r="K96" i="36" s="1"/>
  <c r="Y94" i="44"/>
  <c r="Z94" i="44" s="1"/>
  <c r="X95" i="44" s="1"/>
  <c r="AA95" i="44" s="1"/>
  <c r="D247" i="44"/>
  <c r="F247" i="44"/>
  <c r="G247" i="44" s="1"/>
  <c r="N95" i="44"/>
  <c r="V94" i="44"/>
  <c r="R95" i="44"/>
  <c r="E248" i="44"/>
  <c r="E247" i="36"/>
  <c r="F247" i="36" l="1"/>
  <c r="G247" i="36" s="1"/>
  <c r="D247" i="36"/>
  <c r="L96" i="36"/>
  <c r="M96" i="36" s="1"/>
  <c r="N96" i="36" s="1"/>
  <c r="S95" i="36"/>
  <c r="D248" i="44"/>
  <c r="F248" i="44"/>
  <c r="G248" i="44" s="1"/>
  <c r="U95" i="44"/>
  <c r="P95" i="44"/>
  <c r="Q95" i="44"/>
  <c r="J96" i="44"/>
  <c r="E248" i="36"/>
  <c r="E249" i="44"/>
  <c r="F248" i="36" l="1"/>
  <c r="G248" i="36" s="1"/>
  <c r="D248" i="36"/>
  <c r="T95" i="36"/>
  <c r="Y95" i="36"/>
  <c r="Z95" i="36" s="1"/>
  <c r="X96" i="36" s="1"/>
  <c r="AA96" i="36" s="1"/>
  <c r="S95" i="44"/>
  <c r="T95" i="44" s="1"/>
  <c r="V95" i="44" s="1"/>
  <c r="F249" i="44"/>
  <c r="G249" i="44" s="1"/>
  <c r="D249" i="44"/>
  <c r="K96" i="44"/>
  <c r="L96" i="44" s="1"/>
  <c r="M96" i="44" s="1"/>
  <c r="Q96" i="36"/>
  <c r="J97" i="36"/>
  <c r="E250" i="44"/>
  <c r="E249" i="36"/>
  <c r="Y95" i="44" l="1"/>
  <c r="Z95" i="44" s="1"/>
  <c r="X96" i="44" s="1"/>
  <c r="AA96" i="44" s="1"/>
  <c r="R96" i="44"/>
  <c r="U96" i="44" s="1"/>
  <c r="F249" i="36"/>
  <c r="G249" i="36" s="1"/>
  <c r="D249" i="36"/>
  <c r="R96" i="36"/>
  <c r="V95" i="36"/>
  <c r="D250" i="44"/>
  <c r="F250" i="44"/>
  <c r="G250" i="44" s="1"/>
  <c r="N96" i="44"/>
  <c r="K97" i="36"/>
  <c r="L97" i="36" s="1"/>
  <c r="M97" i="36" s="1"/>
  <c r="E250" i="36"/>
  <c r="E251" i="44"/>
  <c r="D250" i="36" l="1"/>
  <c r="F250" i="36"/>
  <c r="G250" i="36" s="1"/>
  <c r="U96" i="36"/>
  <c r="P96" i="36"/>
  <c r="S96" i="36" s="1"/>
  <c r="T96" i="36" s="1"/>
  <c r="V96" i="36" s="1"/>
  <c r="D251" i="44"/>
  <c r="F251" i="44"/>
  <c r="G251" i="44" s="1"/>
  <c r="Q96" i="44"/>
  <c r="J97" i="44"/>
  <c r="N97" i="36"/>
  <c r="P96" i="44"/>
  <c r="E251" i="36"/>
  <c r="E252" i="44"/>
  <c r="R97" i="36" l="1"/>
  <c r="D251" i="36"/>
  <c r="F251" i="36"/>
  <c r="G251" i="36" s="1"/>
  <c r="Y96" i="36"/>
  <c r="Z96" i="36" s="1"/>
  <c r="X97" i="36" s="1"/>
  <c r="AA97" i="36" s="1"/>
  <c r="S96" i="44"/>
  <c r="T96" i="44" s="1"/>
  <c r="V96" i="44" s="1"/>
  <c r="D252" i="44"/>
  <c r="F252" i="44"/>
  <c r="G252" i="44" s="1"/>
  <c r="K97" i="44"/>
  <c r="L97" i="44" s="1"/>
  <c r="U97" i="36"/>
  <c r="Q97" i="36"/>
  <c r="J98" i="36"/>
  <c r="E252" i="36"/>
  <c r="E253" i="44"/>
  <c r="P97" i="36" l="1"/>
  <c r="D252" i="36"/>
  <c r="F252" i="36"/>
  <c r="G252" i="36" s="1"/>
  <c r="Y96" i="44"/>
  <c r="Z96" i="44" s="1"/>
  <c r="X97" i="44" s="1"/>
  <c r="AA97" i="44" s="1"/>
  <c r="R97" i="44"/>
  <c r="U97" i="44" s="1"/>
  <c r="S97" i="36"/>
  <c r="T97" i="36" s="1"/>
  <c r="V97" i="36" s="1"/>
  <c r="D253" i="44"/>
  <c r="F253" i="44"/>
  <c r="G253" i="44" s="1"/>
  <c r="M97" i="44"/>
  <c r="N97" i="44" s="1"/>
  <c r="K98" i="36"/>
  <c r="L98" i="36" s="1"/>
  <c r="E253" i="36"/>
  <c r="E254" i="44"/>
  <c r="D253" i="36" l="1"/>
  <c r="F253" i="36"/>
  <c r="G253" i="36" s="1"/>
  <c r="R98" i="36"/>
  <c r="U98" i="36" s="1"/>
  <c r="Y97" i="36"/>
  <c r="Z97" i="36" s="1"/>
  <c r="X98" i="36" s="1"/>
  <c r="AA98" i="36" s="1"/>
  <c r="M98" i="36"/>
  <c r="N98" i="36" s="1"/>
  <c r="D254" i="44"/>
  <c r="F254" i="44"/>
  <c r="G254" i="44" s="1"/>
  <c r="Q97" i="44"/>
  <c r="J98" i="44"/>
  <c r="P97" i="44"/>
  <c r="E255" i="44"/>
  <c r="E254" i="36"/>
  <c r="F254" i="36" l="1"/>
  <c r="G254" i="36" s="1"/>
  <c r="D254" i="36"/>
  <c r="P98" i="36"/>
  <c r="Q98" i="36"/>
  <c r="J99" i="36"/>
  <c r="K99" i="36" s="1"/>
  <c r="D255" i="44"/>
  <c r="F255" i="44"/>
  <c r="G255" i="44" s="1"/>
  <c r="K98" i="44"/>
  <c r="L98" i="44" s="1"/>
  <c r="S97" i="44"/>
  <c r="T97" i="44" s="1"/>
  <c r="E256" i="44"/>
  <c r="E255" i="36"/>
  <c r="D255" i="36" l="1"/>
  <c r="F255" i="36"/>
  <c r="G255" i="36" s="1"/>
  <c r="S98" i="36"/>
  <c r="T98" i="36" s="1"/>
  <c r="V98" i="36" s="1"/>
  <c r="M98" i="44"/>
  <c r="N98" i="44" s="1"/>
  <c r="Q98" i="44" s="1"/>
  <c r="L99" i="36"/>
  <c r="M99" i="36" s="1"/>
  <c r="N99" i="36" s="1"/>
  <c r="D256" i="44"/>
  <c r="F256" i="44"/>
  <c r="G256" i="44" s="1"/>
  <c r="V97" i="44"/>
  <c r="R98" i="44"/>
  <c r="Y97" i="44"/>
  <c r="Z97" i="44" s="1"/>
  <c r="X98" i="44" s="1"/>
  <c r="E256" i="36"/>
  <c r="E257" i="44"/>
  <c r="J99" i="44" l="1"/>
  <c r="K99" i="44" s="1"/>
  <c r="L99" i="44" s="1"/>
  <c r="M99" i="44" s="1"/>
  <c r="D256" i="36"/>
  <c r="F256" i="36"/>
  <c r="G256" i="36" s="1"/>
  <c r="Y98" i="36"/>
  <c r="Z98" i="36" s="1"/>
  <c r="X99" i="36" s="1"/>
  <c r="AA99" i="36" s="1"/>
  <c r="R99" i="36"/>
  <c r="U99" i="36" s="1"/>
  <c r="J100" i="36"/>
  <c r="K100" i="36" s="1"/>
  <c r="Q99" i="36"/>
  <c r="D257" i="44"/>
  <c r="F257" i="44"/>
  <c r="G257" i="44" s="1"/>
  <c r="AA98" i="44"/>
  <c r="U98" i="44"/>
  <c r="P98" i="44"/>
  <c r="E258" i="44"/>
  <c r="E257" i="36"/>
  <c r="D257" i="36" l="1"/>
  <c r="F257" i="36"/>
  <c r="G257" i="36" s="1"/>
  <c r="P99" i="36"/>
  <c r="S99" i="36" s="1"/>
  <c r="F258" i="44"/>
  <c r="G258" i="44" s="1"/>
  <c r="D258" i="44"/>
  <c r="N99" i="44"/>
  <c r="S98" i="44"/>
  <c r="T98" i="44" s="1"/>
  <c r="L100" i="36"/>
  <c r="M100" i="36" s="1"/>
  <c r="N100" i="36" s="1"/>
  <c r="E259" i="44"/>
  <c r="E258" i="36"/>
  <c r="D258" i="36" l="1"/>
  <c r="F258" i="36"/>
  <c r="G258" i="36" s="1"/>
  <c r="T99" i="36"/>
  <c r="Y99" i="36"/>
  <c r="Z99" i="36" s="1"/>
  <c r="X100" i="36" s="1"/>
  <c r="AA100" i="36" s="1"/>
  <c r="Y98" i="44"/>
  <c r="Z98" i="44" s="1"/>
  <c r="X99" i="44" s="1"/>
  <c r="AA99" i="44" s="1"/>
  <c r="F259" i="44"/>
  <c r="G259" i="44" s="1"/>
  <c r="D259" i="44"/>
  <c r="Q100" i="36"/>
  <c r="J101" i="36"/>
  <c r="V98" i="44"/>
  <c r="R99" i="44"/>
  <c r="Q99" i="44"/>
  <c r="J100" i="44"/>
  <c r="E260" i="44"/>
  <c r="E259" i="36"/>
  <c r="F259" i="36" l="1"/>
  <c r="G259" i="36" s="1"/>
  <c r="D259" i="36"/>
  <c r="V99" i="36"/>
  <c r="R100" i="36"/>
  <c r="D260" i="44"/>
  <c r="F260" i="44"/>
  <c r="G260" i="44" s="1"/>
  <c r="K101" i="36"/>
  <c r="L101" i="36" s="1"/>
  <c r="M101" i="36" s="1"/>
  <c r="K100" i="44"/>
  <c r="L100" i="44" s="1"/>
  <c r="M100" i="44" s="1"/>
  <c r="N100" i="44" s="1"/>
  <c r="U99" i="44"/>
  <c r="P99" i="44"/>
  <c r="E260" i="36"/>
  <c r="E261" i="44"/>
  <c r="F260" i="36" l="1"/>
  <c r="G260" i="36" s="1"/>
  <c r="D260" i="36"/>
  <c r="U100" i="36"/>
  <c r="P100" i="36"/>
  <c r="S100" i="36" s="1"/>
  <c r="T100" i="36" s="1"/>
  <c r="F261" i="44"/>
  <c r="G261" i="44" s="1"/>
  <c r="D261" i="44"/>
  <c r="Q100" i="44"/>
  <c r="J101" i="44"/>
  <c r="N101" i="36"/>
  <c r="S99" i="44"/>
  <c r="T99" i="44" s="1"/>
  <c r="E261" i="36"/>
  <c r="E262" i="44"/>
  <c r="D261" i="36" l="1"/>
  <c r="F261" i="36"/>
  <c r="G261" i="36" s="1"/>
  <c r="R101" i="36"/>
  <c r="V100" i="36"/>
  <c r="Y100" i="36"/>
  <c r="Z100" i="36" s="1"/>
  <c r="X101" i="36" s="1"/>
  <c r="AA101" i="36" s="1"/>
  <c r="Y99" i="44"/>
  <c r="Z99" i="44" s="1"/>
  <c r="X100" i="44" s="1"/>
  <c r="AA100" i="44" s="1"/>
  <c r="F262" i="44"/>
  <c r="G262" i="44" s="1"/>
  <c r="D262" i="44"/>
  <c r="Q101" i="36"/>
  <c r="J102" i="36"/>
  <c r="K101" i="44"/>
  <c r="L101" i="44" s="1"/>
  <c r="M101" i="44" s="1"/>
  <c r="N101" i="44" s="1"/>
  <c r="V99" i="44"/>
  <c r="R100" i="44"/>
  <c r="E263" i="44"/>
  <c r="E262" i="36"/>
  <c r="F262" i="36" l="1"/>
  <c r="G262" i="36" s="1"/>
  <c r="D262" i="36"/>
  <c r="P101" i="36"/>
  <c r="S101" i="36" s="1"/>
  <c r="T101" i="36" s="1"/>
  <c r="U101" i="36"/>
  <c r="F263" i="44"/>
  <c r="G263" i="44" s="1"/>
  <c r="D263" i="44"/>
  <c r="Q101" i="44"/>
  <c r="J102" i="44"/>
  <c r="U100" i="44"/>
  <c r="P100" i="44"/>
  <c r="S100" i="44" s="1"/>
  <c r="T100" i="44" s="1"/>
  <c r="K102" i="36"/>
  <c r="L102" i="36" s="1"/>
  <c r="E264" i="44"/>
  <c r="E263" i="36"/>
  <c r="F263" i="36" l="1"/>
  <c r="G263" i="36" s="1"/>
  <c r="D263" i="36"/>
  <c r="M102" i="36"/>
  <c r="N102" i="36" s="1"/>
  <c r="Y101" i="36"/>
  <c r="Z101" i="36" s="1"/>
  <c r="X102" i="36" s="1"/>
  <c r="AA102" i="36" s="1"/>
  <c r="D264" i="44"/>
  <c r="F264" i="44"/>
  <c r="G264" i="44" s="1"/>
  <c r="V100" i="44"/>
  <c r="R101" i="44"/>
  <c r="Y100" i="44"/>
  <c r="Z100" i="44" s="1"/>
  <c r="X101" i="44" s="1"/>
  <c r="K102" i="44"/>
  <c r="L102" i="44" s="1"/>
  <c r="M102" i="44" s="1"/>
  <c r="V101" i="36"/>
  <c r="R102" i="36"/>
  <c r="E265" i="44"/>
  <c r="E264" i="36"/>
  <c r="D264" i="36" l="1"/>
  <c r="F264" i="36"/>
  <c r="G264" i="36" s="1"/>
  <c r="D265" i="44"/>
  <c r="F265" i="44"/>
  <c r="G265" i="44" s="1"/>
  <c r="Q102" i="36"/>
  <c r="J103" i="36"/>
  <c r="U101" i="44"/>
  <c r="P101" i="44"/>
  <c r="S101" i="44" s="1"/>
  <c r="T101" i="44" s="1"/>
  <c r="U102" i="36"/>
  <c r="P102" i="36"/>
  <c r="AA101" i="44"/>
  <c r="N102" i="44"/>
  <c r="E265" i="36"/>
  <c r="E266" i="44"/>
  <c r="D265" i="36" l="1"/>
  <c r="F265" i="36"/>
  <c r="G265" i="36" s="1"/>
  <c r="S102" i="36"/>
  <c r="T102" i="36" s="1"/>
  <c r="R103" i="36" s="1"/>
  <c r="F266" i="44"/>
  <c r="G266" i="44" s="1"/>
  <c r="D266" i="44"/>
  <c r="V101" i="44"/>
  <c r="R102" i="44"/>
  <c r="K103" i="36"/>
  <c r="L103" i="36" s="1"/>
  <c r="M103" i="36" s="1"/>
  <c r="Q102" i="44"/>
  <c r="J103" i="44"/>
  <c r="Y101" i="44"/>
  <c r="Z101" i="44" s="1"/>
  <c r="X102" i="44" s="1"/>
  <c r="E267" i="44"/>
  <c r="E266" i="36"/>
  <c r="D266" i="36" l="1"/>
  <c r="F266" i="36"/>
  <c r="G266" i="36" s="1"/>
  <c r="Y102" i="36"/>
  <c r="Z102" i="36" s="1"/>
  <c r="X103" i="36" s="1"/>
  <c r="AA103" i="36" s="1"/>
  <c r="V102" i="36"/>
  <c r="N103" i="36"/>
  <c r="Q103" i="36" s="1"/>
  <c r="F267" i="44"/>
  <c r="G267" i="44" s="1"/>
  <c r="D267" i="44"/>
  <c r="U103" i="36"/>
  <c r="K103" i="44"/>
  <c r="L103" i="44" s="1"/>
  <c r="AA102" i="44"/>
  <c r="U102" i="44"/>
  <c r="P102" i="44"/>
  <c r="S102" i="44" s="1"/>
  <c r="T102" i="44" s="1"/>
  <c r="E267" i="36"/>
  <c r="E268" i="44"/>
  <c r="J104" i="36" l="1"/>
  <c r="K104" i="36" s="1"/>
  <c r="L104" i="36" s="1"/>
  <c r="D267" i="36"/>
  <c r="F267" i="36"/>
  <c r="G267" i="36" s="1"/>
  <c r="P103" i="36"/>
  <c r="M103" i="44"/>
  <c r="N103" i="44" s="1"/>
  <c r="F268" i="44"/>
  <c r="G268" i="44" s="1"/>
  <c r="D268" i="44"/>
  <c r="V102" i="44"/>
  <c r="R103" i="44"/>
  <c r="S103" i="36"/>
  <c r="T103" i="36" s="1"/>
  <c r="Y102" i="44"/>
  <c r="Z102" i="44" s="1"/>
  <c r="X103" i="44" s="1"/>
  <c r="E269" i="44"/>
  <c r="E268" i="36"/>
  <c r="F268" i="36" l="1"/>
  <c r="G268" i="36" s="1"/>
  <c r="D268" i="36"/>
  <c r="D269" i="44"/>
  <c r="F269" i="44"/>
  <c r="G269" i="44" s="1"/>
  <c r="M104" i="36"/>
  <c r="N104" i="36" s="1"/>
  <c r="Y103" i="36"/>
  <c r="Z103" i="36" s="1"/>
  <c r="X104" i="36" s="1"/>
  <c r="AA103" i="44"/>
  <c r="V103" i="36"/>
  <c r="R104" i="36"/>
  <c r="U103" i="44"/>
  <c r="P103" i="44"/>
  <c r="Q103" i="44"/>
  <c r="J104" i="44"/>
  <c r="E270" i="44"/>
  <c r="E269" i="36"/>
  <c r="D269" i="36" l="1"/>
  <c r="F269" i="36"/>
  <c r="G269" i="36" s="1"/>
  <c r="S103" i="44"/>
  <c r="T103" i="44" s="1"/>
  <c r="V103" i="44" s="1"/>
  <c r="F270" i="44"/>
  <c r="G270" i="44" s="1"/>
  <c r="D270" i="44"/>
  <c r="Q104" i="36"/>
  <c r="J105" i="36"/>
  <c r="K104" i="44"/>
  <c r="L104" i="44" s="1"/>
  <c r="AA104" i="36"/>
  <c r="U104" i="36"/>
  <c r="P104" i="36"/>
  <c r="E271" i="44"/>
  <c r="E270" i="36"/>
  <c r="R104" i="44" l="1"/>
  <c r="U104" i="44" s="1"/>
  <c r="F270" i="36"/>
  <c r="G270" i="36" s="1"/>
  <c r="D270" i="36"/>
  <c r="Y103" i="44"/>
  <c r="Z103" i="44" s="1"/>
  <c r="X104" i="44" s="1"/>
  <c r="AA104" i="44" s="1"/>
  <c r="S104" i="36"/>
  <c r="T104" i="36" s="1"/>
  <c r="R105" i="36" s="1"/>
  <c r="F271" i="44"/>
  <c r="G271" i="44" s="1"/>
  <c r="D271" i="44"/>
  <c r="K105" i="36"/>
  <c r="L105" i="36" s="1"/>
  <c r="M105" i="36" s="1"/>
  <c r="N105" i="36" s="1"/>
  <c r="M104" i="44"/>
  <c r="N104" i="44" s="1"/>
  <c r="E272" i="44"/>
  <c r="E271" i="36"/>
  <c r="D271" i="36" l="1"/>
  <c r="F271" i="36"/>
  <c r="G271" i="36" s="1"/>
  <c r="Y104" i="36"/>
  <c r="Z104" i="36" s="1"/>
  <c r="X105" i="36" s="1"/>
  <c r="AA105" i="36" s="1"/>
  <c r="V104" i="36"/>
  <c r="D272" i="44"/>
  <c r="F272" i="44"/>
  <c r="G272" i="44" s="1"/>
  <c r="Q105" i="36"/>
  <c r="J106" i="36"/>
  <c r="Q104" i="44"/>
  <c r="J105" i="44"/>
  <c r="U105" i="36"/>
  <c r="P104" i="44"/>
  <c r="E273" i="44"/>
  <c r="E272" i="36"/>
  <c r="F272" i="36" l="1"/>
  <c r="G272" i="36" s="1"/>
  <c r="D272" i="36"/>
  <c r="P105" i="36"/>
  <c r="S105" i="36" s="1"/>
  <c r="T105" i="36" s="1"/>
  <c r="V105" i="36" s="1"/>
  <c r="S104" i="44"/>
  <c r="T104" i="44" s="1"/>
  <c r="R105" i="44" s="1"/>
  <c r="D273" i="44"/>
  <c r="F273" i="44"/>
  <c r="G273" i="44" s="1"/>
  <c r="K105" i="44"/>
  <c r="L105" i="44" s="1"/>
  <c r="M105" i="44" s="1"/>
  <c r="K106" i="36"/>
  <c r="L106" i="36" s="1"/>
  <c r="M106" i="36" s="1"/>
  <c r="N106" i="36" s="1"/>
  <c r="E273" i="36"/>
  <c r="E274" i="44"/>
  <c r="F273" i="36" l="1"/>
  <c r="G273" i="36" s="1"/>
  <c r="D273" i="36"/>
  <c r="Y105" i="36"/>
  <c r="Z105" i="36" s="1"/>
  <c r="X106" i="36" s="1"/>
  <c r="AA106" i="36" s="1"/>
  <c r="V104" i="44"/>
  <c r="Y104" i="44"/>
  <c r="Z104" i="44" s="1"/>
  <c r="X105" i="44" s="1"/>
  <c r="AA105" i="44" s="1"/>
  <c r="R106" i="36"/>
  <c r="D274" i="44"/>
  <c r="F274" i="44"/>
  <c r="G274" i="44" s="1"/>
  <c r="Q106" i="36"/>
  <c r="J107" i="36"/>
  <c r="N105" i="44"/>
  <c r="U105" i="44"/>
  <c r="E274" i="36"/>
  <c r="E275" i="44"/>
  <c r="P106" i="36" l="1"/>
  <c r="S106" i="36" s="1"/>
  <c r="T106" i="36" s="1"/>
  <c r="R107" i="36" s="1"/>
  <c r="F274" i="36"/>
  <c r="G274" i="36" s="1"/>
  <c r="D274" i="36"/>
  <c r="U106" i="36"/>
  <c r="D275" i="44"/>
  <c r="F275" i="44"/>
  <c r="G275" i="44" s="1"/>
  <c r="Q105" i="44"/>
  <c r="J106" i="44"/>
  <c r="K107" i="36"/>
  <c r="L107" i="36" s="1"/>
  <c r="P105" i="44"/>
  <c r="E276" i="44"/>
  <c r="E275" i="36"/>
  <c r="V106" i="36" l="1"/>
  <c r="D275" i="36"/>
  <c r="F275" i="36"/>
  <c r="G275" i="36" s="1"/>
  <c r="Y106" i="36"/>
  <c r="Z106" i="36" s="1"/>
  <c r="X107" i="36" s="1"/>
  <c r="S105" i="44"/>
  <c r="T105" i="44" s="1"/>
  <c r="R106" i="44" s="1"/>
  <c r="D276" i="44"/>
  <c r="F276" i="44"/>
  <c r="G276" i="44" s="1"/>
  <c r="K106" i="44"/>
  <c r="L106" i="44" s="1"/>
  <c r="M106" i="44" s="1"/>
  <c r="U107" i="36"/>
  <c r="AA107" i="36"/>
  <c r="M107" i="36"/>
  <c r="N107" i="36" s="1"/>
  <c r="E277" i="44"/>
  <c r="E276" i="36"/>
  <c r="D276" i="36" l="1"/>
  <c r="F276" i="36"/>
  <c r="G276" i="36" s="1"/>
  <c r="V105" i="44"/>
  <c r="Y105" i="44"/>
  <c r="Z105" i="44" s="1"/>
  <c r="X106" i="44" s="1"/>
  <c r="AA106" i="44" s="1"/>
  <c r="F277" i="44"/>
  <c r="G277" i="44" s="1"/>
  <c r="D277" i="44"/>
  <c r="Q107" i="36"/>
  <c r="J108" i="36"/>
  <c r="P107" i="36"/>
  <c r="N106" i="44"/>
  <c r="U106" i="44"/>
  <c r="E278" i="44"/>
  <c r="E277" i="36"/>
  <c r="F277" i="36" l="1"/>
  <c r="G277" i="36" s="1"/>
  <c r="D277" i="36"/>
  <c r="F278" i="44"/>
  <c r="G278" i="44" s="1"/>
  <c r="D278" i="44"/>
  <c r="Q106" i="44"/>
  <c r="J107" i="44"/>
  <c r="S107" i="36"/>
  <c r="T107" i="36" s="1"/>
  <c r="P106" i="44"/>
  <c r="K108" i="36"/>
  <c r="L108" i="36" s="1"/>
  <c r="M108" i="36" s="1"/>
  <c r="E279" i="44"/>
  <c r="E278" i="36"/>
  <c r="D278" i="36" l="1"/>
  <c r="F278" i="36"/>
  <c r="G278" i="36" s="1"/>
  <c r="Y107" i="36"/>
  <c r="Z107" i="36" s="1"/>
  <c r="X108" i="36" s="1"/>
  <c r="AA108" i="36" s="1"/>
  <c r="D279" i="44"/>
  <c r="F279" i="44"/>
  <c r="G279" i="44" s="1"/>
  <c r="K107" i="44"/>
  <c r="L107" i="44" s="1"/>
  <c r="V107" i="36"/>
  <c r="R108" i="36"/>
  <c r="S106" i="44"/>
  <c r="T106" i="44" s="1"/>
  <c r="N108" i="36"/>
  <c r="E279" i="36"/>
  <c r="E280" i="44"/>
  <c r="D279" i="36" l="1"/>
  <c r="F279" i="36"/>
  <c r="G279" i="36" s="1"/>
  <c r="Y106" i="44"/>
  <c r="Z106" i="44" s="1"/>
  <c r="X107" i="44" s="1"/>
  <c r="AA107" i="44" s="1"/>
  <c r="F280" i="44"/>
  <c r="G280" i="44" s="1"/>
  <c r="D280" i="44"/>
  <c r="M107" i="44"/>
  <c r="N107" i="44" s="1"/>
  <c r="Q108" i="36"/>
  <c r="J109" i="36"/>
  <c r="V106" i="44"/>
  <c r="R107" i="44"/>
  <c r="U108" i="36"/>
  <c r="P108" i="36"/>
  <c r="E280" i="36"/>
  <c r="E281" i="44"/>
  <c r="D280" i="36" l="1"/>
  <c r="F280" i="36"/>
  <c r="G280" i="36" s="1"/>
  <c r="S108" i="36"/>
  <c r="T108" i="36" s="1"/>
  <c r="V108" i="36" s="1"/>
  <c r="D281" i="44"/>
  <c r="F281" i="44"/>
  <c r="G281" i="44" s="1"/>
  <c r="Q107" i="44"/>
  <c r="J108" i="44"/>
  <c r="U107" i="44"/>
  <c r="P107" i="44"/>
  <c r="K109" i="36"/>
  <c r="E281" i="36"/>
  <c r="E282" i="44"/>
  <c r="R109" i="36" l="1"/>
  <c r="U109" i="36" s="1"/>
  <c r="D281" i="36"/>
  <c r="F281" i="36"/>
  <c r="G281" i="36" s="1"/>
  <c r="Y108" i="36"/>
  <c r="Z108" i="36" s="1"/>
  <c r="X109" i="36" s="1"/>
  <c r="AA109" i="36" s="1"/>
  <c r="S107" i="44"/>
  <c r="T107" i="44" s="1"/>
  <c r="V107" i="44" s="1"/>
  <c r="L109" i="36"/>
  <c r="M109" i="36" s="1"/>
  <c r="N109" i="36" s="1"/>
  <c r="D282" i="44"/>
  <c r="F282" i="44"/>
  <c r="G282" i="44" s="1"/>
  <c r="K108" i="44"/>
  <c r="L108" i="44" s="1"/>
  <c r="M108" i="44" s="1"/>
  <c r="E283" i="44"/>
  <c r="E282" i="36"/>
  <c r="R108" i="44" l="1"/>
  <c r="U108" i="44" s="1"/>
  <c r="D282" i="36"/>
  <c r="F282" i="36"/>
  <c r="G282" i="36" s="1"/>
  <c r="Y107" i="44"/>
  <c r="Z107" i="44" s="1"/>
  <c r="X108" i="44" s="1"/>
  <c r="AA108" i="44" s="1"/>
  <c r="P109" i="36"/>
  <c r="Q109" i="36"/>
  <c r="J110" i="36"/>
  <c r="K110" i="36" s="1"/>
  <c r="L110" i="36" s="1"/>
  <c r="M110" i="36" s="1"/>
  <c r="F283" i="44"/>
  <c r="G283" i="44" s="1"/>
  <c r="D283" i="44"/>
  <c r="N108" i="44"/>
  <c r="E283" i="36"/>
  <c r="E284" i="44"/>
  <c r="D283" i="36" l="1"/>
  <c r="F283" i="36"/>
  <c r="G283" i="36" s="1"/>
  <c r="P108" i="44"/>
  <c r="S109" i="36"/>
  <c r="T109" i="36" s="1"/>
  <c r="D284" i="44"/>
  <c r="F284" i="44"/>
  <c r="G284" i="44" s="1"/>
  <c r="N110" i="36"/>
  <c r="Q108" i="44"/>
  <c r="S108" i="44" s="1"/>
  <c r="T108" i="44" s="1"/>
  <c r="J109" i="44"/>
  <c r="E284" i="36"/>
  <c r="E285" i="44"/>
  <c r="D284" i="36" l="1"/>
  <c r="F284" i="36"/>
  <c r="G284" i="36" s="1"/>
  <c r="Y109" i="36"/>
  <c r="Z109" i="36" s="1"/>
  <c r="X110" i="36" s="1"/>
  <c r="AA110" i="36" s="1"/>
  <c r="R110" i="36"/>
  <c r="U110" i="36" s="1"/>
  <c r="V109" i="36"/>
  <c r="Y108" i="44"/>
  <c r="Z108" i="44" s="1"/>
  <c r="X109" i="44" s="1"/>
  <c r="AA109" i="44" s="1"/>
  <c r="F285" i="44"/>
  <c r="G285" i="44" s="1"/>
  <c r="D285" i="44"/>
  <c r="Q110" i="36"/>
  <c r="J111" i="36"/>
  <c r="V108" i="44"/>
  <c r="R109" i="44"/>
  <c r="K109" i="44"/>
  <c r="L109" i="44" s="1"/>
  <c r="M109" i="44" s="1"/>
  <c r="E286" i="44"/>
  <c r="E285" i="36"/>
  <c r="D285" i="36" l="1"/>
  <c r="F285" i="36"/>
  <c r="G285" i="36" s="1"/>
  <c r="P110" i="36"/>
  <c r="S110" i="36" s="1"/>
  <c r="T110" i="36" s="1"/>
  <c r="F286" i="44"/>
  <c r="G286" i="44" s="1"/>
  <c r="D286" i="44"/>
  <c r="N109" i="44"/>
  <c r="P109" i="44" s="1"/>
  <c r="U109" i="44"/>
  <c r="K111" i="36"/>
  <c r="L111" i="36" s="1"/>
  <c r="E286" i="36"/>
  <c r="E287" i="44"/>
  <c r="F286" i="36" l="1"/>
  <c r="G286" i="36" s="1"/>
  <c r="D286" i="36"/>
  <c r="M111" i="36"/>
  <c r="N111" i="36" s="1"/>
  <c r="Q111" i="36" s="1"/>
  <c r="D287" i="44"/>
  <c r="F287" i="44"/>
  <c r="G287" i="44" s="1"/>
  <c r="Y110" i="36"/>
  <c r="Z110" i="36" s="1"/>
  <c r="X111" i="36" s="1"/>
  <c r="V110" i="36"/>
  <c r="R111" i="36"/>
  <c r="Q109" i="44"/>
  <c r="S109" i="44" s="1"/>
  <c r="T109" i="44" s="1"/>
  <c r="J110" i="44"/>
  <c r="E288" i="44"/>
  <c r="E287" i="36"/>
  <c r="D287" i="36" l="1"/>
  <c r="F287" i="36"/>
  <c r="G287" i="36" s="1"/>
  <c r="J112" i="36"/>
  <c r="K112" i="36" s="1"/>
  <c r="Y109" i="44"/>
  <c r="Z109" i="44" s="1"/>
  <c r="X110" i="44" s="1"/>
  <c r="AA110" i="44" s="1"/>
  <c r="D288" i="44"/>
  <c r="F288" i="44"/>
  <c r="G288" i="44" s="1"/>
  <c r="U111" i="36"/>
  <c r="P111" i="36"/>
  <c r="AA111" i="36"/>
  <c r="K110" i="44"/>
  <c r="V109" i="44"/>
  <c r="R110" i="44"/>
  <c r="E288" i="36"/>
  <c r="E289" i="44"/>
  <c r="F288" i="36" l="1"/>
  <c r="G288" i="36" s="1"/>
  <c r="D288" i="36"/>
  <c r="F289" i="44"/>
  <c r="G289" i="44" s="1"/>
  <c r="D289" i="44"/>
  <c r="L112" i="36"/>
  <c r="M112" i="36" s="1"/>
  <c r="U110" i="44"/>
  <c r="L110" i="44"/>
  <c r="M110" i="44" s="1"/>
  <c r="S111" i="36"/>
  <c r="T111" i="36" s="1"/>
  <c r="E290" i="44"/>
  <c r="E289" i="36"/>
  <c r="D289" i="36" l="1"/>
  <c r="F289" i="36"/>
  <c r="G289" i="36" s="1"/>
  <c r="D290" i="44"/>
  <c r="F290" i="44"/>
  <c r="G290" i="44" s="1"/>
  <c r="N112" i="36"/>
  <c r="V111" i="36"/>
  <c r="R112" i="36"/>
  <c r="N110" i="44"/>
  <c r="Y111" i="36"/>
  <c r="Z111" i="36" s="1"/>
  <c r="X112" i="36" s="1"/>
  <c r="E291" i="44"/>
  <c r="E290" i="36"/>
  <c r="D290" i="36" l="1"/>
  <c r="F290" i="36"/>
  <c r="G290" i="36" s="1"/>
  <c r="F291" i="44"/>
  <c r="G291" i="44" s="1"/>
  <c r="D291" i="44"/>
  <c r="AA112" i="36"/>
  <c r="Q110" i="44"/>
  <c r="J111" i="44"/>
  <c r="P110" i="44"/>
  <c r="U112" i="36"/>
  <c r="P112" i="36"/>
  <c r="Q112" i="36"/>
  <c r="J113" i="36"/>
  <c r="E292" i="44"/>
  <c r="E291" i="36"/>
  <c r="D291" i="36" l="1"/>
  <c r="F291" i="36"/>
  <c r="G291" i="36" s="1"/>
  <c r="S112" i="36"/>
  <c r="T112" i="36" s="1"/>
  <c r="V112" i="36" s="1"/>
  <c r="F292" i="44"/>
  <c r="G292" i="44" s="1"/>
  <c r="D292" i="44"/>
  <c r="S110" i="44"/>
  <c r="T110" i="44" s="1"/>
  <c r="K111" i="44"/>
  <c r="L111" i="44" s="1"/>
  <c r="M111" i="44" s="1"/>
  <c r="K113" i="36"/>
  <c r="L113" i="36" s="1"/>
  <c r="M113" i="36" s="1"/>
  <c r="N113" i="36" s="1"/>
  <c r="E293" i="44"/>
  <c r="E292" i="36"/>
  <c r="D292" i="36" l="1"/>
  <c r="F292" i="36"/>
  <c r="G292" i="36" s="1"/>
  <c r="R113" i="36"/>
  <c r="U113" i="36" s="1"/>
  <c r="Y112" i="36"/>
  <c r="Z112" i="36" s="1"/>
  <c r="X113" i="36" s="1"/>
  <c r="D293" i="44"/>
  <c r="F293" i="44"/>
  <c r="G293" i="44" s="1"/>
  <c r="Q113" i="36"/>
  <c r="J114" i="36"/>
  <c r="V110" i="44"/>
  <c r="R111" i="44"/>
  <c r="Y110" i="44"/>
  <c r="Z110" i="44" s="1"/>
  <c r="X111" i="44" s="1"/>
  <c r="N111" i="44"/>
  <c r="E293" i="36"/>
  <c r="E294" i="44"/>
  <c r="F293" i="36" l="1"/>
  <c r="G293" i="36" s="1"/>
  <c r="D293" i="36"/>
  <c r="P113" i="36"/>
  <c r="S113" i="36" s="1"/>
  <c r="AA113" i="36"/>
  <c r="D294" i="44"/>
  <c r="F294" i="44"/>
  <c r="G294" i="44" s="1"/>
  <c r="AA111" i="44"/>
  <c r="U111" i="44"/>
  <c r="P111" i="44"/>
  <c r="K114" i="36"/>
  <c r="L114" i="36" s="1"/>
  <c r="M114" i="36" s="1"/>
  <c r="Q111" i="44"/>
  <c r="J112" i="44"/>
  <c r="E295" i="44"/>
  <c r="E294" i="36"/>
  <c r="F294" i="36" l="1"/>
  <c r="G294" i="36" s="1"/>
  <c r="D294" i="36"/>
  <c r="T113" i="36"/>
  <c r="V113" i="36" s="1"/>
  <c r="Y113" i="36"/>
  <c r="Z113" i="36" s="1"/>
  <c r="X114" i="36" s="1"/>
  <c r="AA114" i="36" s="1"/>
  <c r="S111" i="44"/>
  <c r="T111" i="44" s="1"/>
  <c r="V111" i="44" s="1"/>
  <c r="D295" i="44"/>
  <c r="F295" i="44"/>
  <c r="G295" i="44" s="1"/>
  <c r="N114" i="36"/>
  <c r="K112" i="44"/>
  <c r="E295" i="36"/>
  <c r="E296" i="44"/>
  <c r="D295" i="36" l="1"/>
  <c r="F295" i="36"/>
  <c r="G295" i="36" s="1"/>
  <c r="Y111" i="44"/>
  <c r="Z111" i="44" s="1"/>
  <c r="X112" i="44" s="1"/>
  <c r="AA112" i="44" s="1"/>
  <c r="R112" i="44"/>
  <c r="U112" i="44" s="1"/>
  <c r="R114" i="36"/>
  <c r="U114" i="36" s="1"/>
  <c r="L112" i="44"/>
  <c r="M112" i="44" s="1"/>
  <c r="N112" i="44" s="1"/>
  <c r="D296" i="44"/>
  <c r="F296" i="44"/>
  <c r="G296" i="44" s="1"/>
  <c r="Q114" i="36"/>
  <c r="J115" i="36"/>
  <c r="E296" i="36"/>
  <c r="E297" i="44"/>
  <c r="F296" i="36" l="1"/>
  <c r="G296" i="36" s="1"/>
  <c r="D296" i="36"/>
  <c r="P114" i="36"/>
  <c r="S114" i="36" s="1"/>
  <c r="T114" i="36" s="1"/>
  <c r="R115" i="36" s="1"/>
  <c r="F297" i="44"/>
  <c r="G297" i="44" s="1"/>
  <c r="D297" i="44"/>
  <c r="K115" i="36"/>
  <c r="L115" i="36" s="1"/>
  <c r="M115" i="36" s="1"/>
  <c r="Q112" i="44"/>
  <c r="J113" i="44"/>
  <c r="P112" i="44"/>
  <c r="E297" i="36"/>
  <c r="E298" i="44"/>
  <c r="D297" i="36" l="1"/>
  <c r="F297" i="36"/>
  <c r="G297" i="36" s="1"/>
  <c r="V114" i="36"/>
  <c r="Y114" i="36"/>
  <c r="Z114" i="36" s="1"/>
  <c r="X115" i="36" s="1"/>
  <c r="AA115" i="36" s="1"/>
  <c r="D298" i="44"/>
  <c r="F298" i="44"/>
  <c r="G298" i="44" s="1"/>
  <c r="N115" i="36"/>
  <c r="K113" i="44"/>
  <c r="S112" i="44"/>
  <c r="T112" i="44" s="1"/>
  <c r="U115" i="36"/>
  <c r="E299" i="44"/>
  <c r="E298" i="36"/>
  <c r="P115" i="36" l="1"/>
  <c r="D298" i="36"/>
  <c r="F298" i="36"/>
  <c r="G298" i="36" s="1"/>
  <c r="L113" i="44"/>
  <c r="M113" i="44" s="1"/>
  <c r="N113" i="44" s="1"/>
  <c r="F299" i="44"/>
  <c r="G299" i="44" s="1"/>
  <c r="D299" i="44"/>
  <c r="V112" i="44"/>
  <c r="R113" i="44"/>
  <c r="Q115" i="36"/>
  <c r="J116" i="36"/>
  <c r="Y112" i="44"/>
  <c r="Z112" i="44" s="1"/>
  <c r="X113" i="44" s="1"/>
  <c r="E300" i="44"/>
  <c r="E299" i="36"/>
  <c r="S115" i="36" l="1"/>
  <c r="T115" i="36" s="1"/>
  <c r="R116" i="36" s="1"/>
  <c r="D299" i="36"/>
  <c r="F299" i="36"/>
  <c r="G299" i="36" s="1"/>
  <c r="F300" i="44"/>
  <c r="G300" i="44" s="1"/>
  <c r="D300" i="44"/>
  <c r="Q113" i="44"/>
  <c r="J114" i="44"/>
  <c r="U113" i="44"/>
  <c r="P113" i="44"/>
  <c r="AA113" i="44"/>
  <c r="K116" i="36"/>
  <c r="L116" i="36" s="1"/>
  <c r="E300" i="36"/>
  <c r="E301" i="44"/>
  <c r="V115" i="36" l="1"/>
  <c r="Y115" i="36"/>
  <c r="Z115" i="36" s="1"/>
  <c r="X116" i="36" s="1"/>
  <c r="AA116" i="36" s="1"/>
  <c r="D300" i="36"/>
  <c r="F300" i="36"/>
  <c r="G300" i="36" s="1"/>
  <c r="S113" i="44"/>
  <c r="T113" i="44" s="1"/>
  <c r="V113" i="44" s="1"/>
  <c r="D301" i="44"/>
  <c r="F301" i="44"/>
  <c r="G301" i="44" s="1"/>
  <c r="M116" i="36"/>
  <c r="N116" i="36" s="1"/>
  <c r="K114" i="44"/>
  <c r="L114" i="44" s="1"/>
  <c r="M114" i="44" s="1"/>
  <c r="U116" i="36"/>
  <c r="E301" i="36"/>
  <c r="E302" i="44"/>
  <c r="F301" i="36" l="1"/>
  <c r="G301" i="36" s="1"/>
  <c r="D301" i="36"/>
  <c r="R114" i="44"/>
  <c r="U114" i="44" s="1"/>
  <c r="Y113" i="44"/>
  <c r="Z113" i="44" s="1"/>
  <c r="X114" i="44" s="1"/>
  <c r="AA114" i="44" s="1"/>
  <c r="D302" i="44"/>
  <c r="F302" i="44"/>
  <c r="G302" i="44" s="1"/>
  <c r="Q116" i="36"/>
  <c r="J117" i="36"/>
  <c r="P116" i="36"/>
  <c r="N114" i="44"/>
  <c r="E303" i="44"/>
  <c r="E302" i="36"/>
  <c r="F302" i="36" l="1"/>
  <c r="G302" i="36" s="1"/>
  <c r="D302" i="36"/>
  <c r="S116" i="36"/>
  <c r="T116" i="36" s="1"/>
  <c r="R117" i="36" s="1"/>
  <c r="F303" i="44"/>
  <c r="G303" i="44" s="1"/>
  <c r="D303" i="44"/>
  <c r="K117" i="36"/>
  <c r="L117" i="36" s="1"/>
  <c r="M117" i="36" s="1"/>
  <c r="Q114" i="44"/>
  <c r="J115" i="44"/>
  <c r="P114" i="44"/>
  <c r="E304" i="44"/>
  <c r="E303" i="36"/>
  <c r="Y116" i="36" l="1"/>
  <c r="Z116" i="36" s="1"/>
  <c r="X117" i="36" s="1"/>
  <c r="V116" i="36"/>
  <c r="F303" i="36"/>
  <c r="G303" i="36" s="1"/>
  <c r="D303" i="36"/>
  <c r="F304" i="44"/>
  <c r="G304" i="44" s="1"/>
  <c r="D304" i="44"/>
  <c r="N117" i="36"/>
  <c r="P117" i="36" s="1"/>
  <c r="K115" i="44"/>
  <c r="L115" i="44" s="1"/>
  <c r="S114" i="44"/>
  <c r="T114" i="44" s="1"/>
  <c r="U117" i="36"/>
  <c r="AA117" i="36"/>
  <c r="E304" i="36"/>
  <c r="E305" i="44"/>
  <c r="F304" i="36" l="1"/>
  <c r="G304" i="36" s="1"/>
  <c r="D304" i="36"/>
  <c r="Y114" i="44"/>
  <c r="Z114" i="44" s="1"/>
  <c r="X115" i="44" s="1"/>
  <c r="AA115" i="44" s="1"/>
  <c r="D305" i="44"/>
  <c r="F305" i="44"/>
  <c r="G305" i="44" s="1"/>
  <c r="Q117" i="36"/>
  <c r="S117" i="36" s="1"/>
  <c r="T117" i="36" s="1"/>
  <c r="J118" i="36"/>
  <c r="M115" i="44"/>
  <c r="N115" i="44" s="1"/>
  <c r="V114" i="44"/>
  <c r="R115" i="44"/>
  <c r="E305" i="36"/>
  <c r="E306" i="44"/>
  <c r="D305" i="36" l="1"/>
  <c r="F305" i="36"/>
  <c r="G305" i="36" s="1"/>
  <c r="F306" i="44"/>
  <c r="G306" i="44" s="1"/>
  <c r="D306" i="44"/>
  <c r="Y117" i="36"/>
  <c r="Z117" i="36" s="1"/>
  <c r="X118" i="36" s="1"/>
  <c r="U115" i="44"/>
  <c r="P115" i="44"/>
  <c r="V117" i="36"/>
  <c r="R118" i="36"/>
  <c r="K118" i="36"/>
  <c r="L118" i="36" s="1"/>
  <c r="Q115" i="44"/>
  <c r="J116" i="44"/>
  <c r="E306" i="36"/>
  <c r="E307" i="44"/>
  <c r="F306" i="36" l="1"/>
  <c r="G306" i="36" s="1"/>
  <c r="D306" i="36"/>
  <c r="S115" i="44"/>
  <c r="T115" i="44" s="1"/>
  <c r="V115" i="44" s="1"/>
  <c r="M118" i="36"/>
  <c r="N118" i="36" s="1"/>
  <c r="P118" i="36" s="1"/>
  <c r="D307" i="44"/>
  <c r="F307" i="44"/>
  <c r="G307" i="44" s="1"/>
  <c r="AA118" i="36"/>
  <c r="U118" i="36"/>
  <c r="K116" i="44"/>
  <c r="L116" i="44" s="1"/>
  <c r="M116" i="44" s="1"/>
  <c r="E307" i="36"/>
  <c r="E308" i="44"/>
  <c r="Y115" i="44" l="1"/>
  <c r="Z115" i="44" s="1"/>
  <c r="X116" i="44" s="1"/>
  <c r="AA116" i="44" s="1"/>
  <c r="R116" i="44"/>
  <c r="U116" i="44" s="1"/>
  <c r="D307" i="36"/>
  <c r="F307" i="36"/>
  <c r="G307" i="36" s="1"/>
  <c r="Q118" i="36"/>
  <c r="S118" i="36" s="1"/>
  <c r="T118" i="36" s="1"/>
  <c r="R119" i="36" s="1"/>
  <c r="J119" i="36"/>
  <c r="K119" i="36" s="1"/>
  <c r="D308" i="44"/>
  <c r="F308" i="44"/>
  <c r="G308" i="44" s="1"/>
  <c r="N116" i="44"/>
  <c r="E309" i="44"/>
  <c r="E308" i="36"/>
  <c r="F308" i="36" l="1"/>
  <c r="G308" i="36" s="1"/>
  <c r="D308" i="36"/>
  <c r="Y118" i="36"/>
  <c r="Z118" i="36" s="1"/>
  <c r="X119" i="36" s="1"/>
  <c r="AA119" i="36" s="1"/>
  <c r="V118" i="36"/>
  <c r="L119" i="36"/>
  <c r="D309" i="44"/>
  <c r="F309" i="44"/>
  <c r="G309" i="44" s="1"/>
  <c r="Q116" i="44"/>
  <c r="J117" i="44"/>
  <c r="U119" i="36"/>
  <c r="P116" i="44"/>
  <c r="E310" i="44"/>
  <c r="E309" i="36"/>
  <c r="D309" i="36" l="1"/>
  <c r="F309" i="36"/>
  <c r="G309" i="36" s="1"/>
  <c r="M119" i="36"/>
  <c r="N119" i="36" s="1"/>
  <c r="F310" i="44"/>
  <c r="G310" i="44" s="1"/>
  <c r="D310" i="44"/>
  <c r="K117" i="44"/>
  <c r="S116" i="44"/>
  <c r="T116" i="44" s="1"/>
  <c r="E310" i="36"/>
  <c r="E311" i="44"/>
  <c r="F310" i="36" l="1"/>
  <c r="G310" i="36" s="1"/>
  <c r="D310" i="36"/>
  <c r="Y116" i="44"/>
  <c r="Z116" i="44" s="1"/>
  <c r="X117" i="44" s="1"/>
  <c r="AA117" i="44" s="1"/>
  <c r="P119" i="36"/>
  <c r="Q119" i="36"/>
  <c r="J120" i="36"/>
  <c r="F311" i="44"/>
  <c r="G311" i="44" s="1"/>
  <c r="D311" i="44"/>
  <c r="V116" i="44"/>
  <c r="R117" i="44"/>
  <c r="L117" i="44"/>
  <c r="M117" i="44" s="1"/>
  <c r="E311" i="36"/>
  <c r="E312" i="44"/>
  <c r="D311" i="36" l="1"/>
  <c r="F311" i="36"/>
  <c r="G311" i="36" s="1"/>
  <c r="S119" i="36"/>
  <c r="T119" i="36" s="1"/>
  <c r="R120" i="36" s="1"/>
  <c r="K120" i="36"/>
  <c r="F312" i="44"/>
  <c r="G312" i="44" s="1"/>
  <c r="D312" i="44"/>
  <c r="N117" i="44"/>
  <c r="U117" i="44"/>
  <c r="E312" i="36"/>
  <c r="E313" i="44"/>
  <c r="F312" i="36" l="1"/>
  <c r="G312" i="36" s="1"/>
  <c r="D312" i="36"/>
  <c r="V119" i="36"/>
  <c r="Y119" i="36"/>
  <c r="Z119" i="36" s="1"/>
  <c r="X120" i="36" s="1"/>
  <c r="AA120" i="36" s="1"/>
  <c r="U120" i="36"/>
  <c r="L120" i="36"/>
  <c r="F313" i="44"/>
  <c r="G313" i="44" s="1"/>
  <c r="D313" i="44"/>
  <c r="Q117" i="44"/>
  <c r="J118" i="44"/>
  <c r="P117" i="44"/>
  <c r="E313" i="36"/>
  <c r="E314" i="44"/>
  <c r="D313" i="36" l="1"/>
  <c r="F313" i="36"/>
  <c r="G313" i="36" s="1"/>
  <c r="S117" i="44"/>
  <c r="T117" i="44" s="1"/>
  <c r="V117" i="44" s="1"/>
  <c r="M120" i="36"/>
  <c r="N120" i="36" s="1"/>
  <c r="D314" i="44"/>
  <c r="F314" i="44"/>
  <c r="G314" i="44" s="1"/>
  <c r="K118" i="44"/>
  <c r="E314" i="36"/>
  <c r="E315" i="44"/>
  <c r="D314" i="36" l="1"/>
  <c r="F314" i="36"/>
  <c r="G314" i="36" s="1"/>
  <c r="R118" i="44"/>
  <c r="U118" i="44" s="1"/>
  <c r="Y117" i="44"/>
  <c r="Z117" i="44" s="1"/>
  <c r="X118" i="44" s="1"/>
  <c r="AA118" i="44" s="1"/>
  <c r="Q120" i="36"/>
  <c r="J121" i="36"/>
  <c r="P120" i="36"/>
  <c r="F315" i="44"/>
  <c r="G315" i="44" s="1"/>
  <c r="D315" i="44"/>
  <c r="L118" i="44"/>
  <c r="M118" i="44" s="1"/>
  <c r="E316" i="44"/>
  <c r="E315" i="36"/>
  <c r="D315" i="36" l="1"/>
  <c r="F315" i="36"/>
  <c r="G315" i="36" s="1"/>
  <c r="N118" i="44"/>
  <c r="P118" i="44" s="1"/>
  <c r="K121" i="36"/>
  <c r="L121" i="36" s="1"/>
  <c r="S120" i="36"/>
  <c r="T120" i="36" s="1"/>
  <c r="F316" i="44"/>
  <c r="G316" i="44" s="1"/>
  <c r="D316" i="44"/>
  <c r="E316" i="36"/>
  <c r="E317" i="44"/>
  <c r="J119" i="44" l="1"/>
  <c r="K119" i="44" s="1"/>
  <c r="L119" i="44" s="1"/>
  <c r="D316" i="36"/>
  <c r="F316" i="36"/>
  <c r="G316" i="36" s="1"/>
  <c r="Q118" i="44"/>
  <c r="S118" i="44" s="1"/>
  <c r="T118" i="44" s="1"/>
  <c r="V118" i="44" s="1"/>
  <c r="V120" i="36"/>
  <c r="R121" i="36"/>
  <c r="Y120" i="36"/>
  <c r="Z120" i="36" s="1"/>
  <c r="X121" i="36" s="1"/>
  <c r="AA121" i="36" s="1"/>
  <c r="M121" i="36"/>
  <c r="N121" i="36" s="1"/>
  <c r="D317" i="44"/>
  <c r="F317" i="44"/>
  <c r="G317" i="44" s="1"/>
  <c r="E317" i="36"/>
  <c r="E318" i="44"/>
  <c r="D317" i="36" l="1"/>
  <c r="F317" i="36"/>
  <c r="G317" i="36" s="1"/>
  <c r="R119" i="44"/>
  <c r="U119" i="44" s="1"/>
  <c r="Y118" i="44"/>
  <c r="Z118" i="44" s="1"/>
  <c r="X119" i="44" s="1"/>
  <c r="AA119" i="44" s="1"/>
  <c r="U121" i="36"/>
  <c r="P121" i="36"/>
  <c r="Q121" i="36"/>
  <c r="J122" i="36"/>
  <c r="M119" i="44"/>
  <c r="N119" i="44" s="1"/>
  <c r="F318" i="44"/>
  <c r="G318" i="44" s="1"/>
  <c r="D318" i="44"/>
  <c r="E318" i="36"/>
  <c r="E319" i="44"/>
  <c r="D318" i="36" l="1"/>
  <c r="F318" i="36"/>
  <c r="G318" i="36" s="1"/>
  <c r="S121" i="36"/>
  <c r="T121" i="36" s="1"/>
  <c r="V121" i="36" s="1"/>
  <c r="Q119" i="44"/>
  <c r="J120" i="44"/>
  <c r="K120" i="44" s="1"/>
  <c r="P119" i="44"/>
  <c r="K122" i="36"/>
  <c r="L122" i="36" s="1"/>
  <c r="F319" i="44"/>
  <c r="G319" i="44" s="1"/>
  <c r="D319" i="44"/>
  <c r="E320" i="44"/>
  <c r="E319" i="36"/>
  <c r="D319" i="36" l="1"/>
  <c r="F319" i="36"/>
  <c r="G319" i="36" s="1"/>
  <c r="R122" i="36"/>
  <c r="U122" i="36" s="1"/>
  <c r="Y121" i="36"/>
  <c r="Z121" i="36" s="1"/>
  <c r="X122" i="36" s="1"/>
  <c r="AA122" i="36" s="1"/>
  <c r="M122" i="36"/>
  <c r="N122" i="36" s="1"/>
  <c r="S119" i="44"/>
  <c r="D320" i="44"/>
  <c r="F320" i="44"/>
  <c r="G320" i="44" s="1"/>
  <c r="L120" i="44"/>
  <c r="M120" i="44" s="1"/>
  <c r="N120" i="44" s="1"/>
  <c r="E320" i="36"/>
  <c r="E321" i="44"/>
  <c r="D320" i="36" l="1"/>
  <c r="F320" i="36"/>
  <c r="G320" i="36" s="1"/>
  <c r="P122" i="36"/>
  <c r="T119" i="44"/>
  <c r="Y119" i="44"/>
  <c r="Z119" i="44" s="1"/>
  <c r="X120" i="44" s="1"/>
  <c r="AA120" i="44" s="1"/>
  <c r="Q122" i="36"/>
  <c r="J123" i="36"/>
  <c r="D321" i="44"/>
  <c r="F321" i="44"/>
  <c r="G321" i="44" s="1"/>
  <c r="Q120" i="44"/>
  <c r="J121" i="44"/>
  <c r="E322" i="44"/>
  <c r="E321" i="36"/>
  <c r="D321" i="36" l="1"/>
  <c r="F321" i="36"/>
  <c r="G321" i="36" s="1"/>
  <c r="S122" i="36"/>
  <c r="T122" i="36" s="1"/>
  <c r="R123" i="36" s="1"/>
  <c r="K123" i="36"/>
  <c r="L123" i="36" s="1"/>
  <c r="M123" i="36" s="1"/>
  <c r="N123" i="36" s="1"/>
  <c r="R120" i="44"/>
  <c r="V119" i="44"/>
  <c r="F322" i="44"/>
  <c r="G322" i="44" s="1"/>
  <c r="D322" i="44"/>
  <c r="K121" i="44"/>
  <c r="E322" i="36"/>
  <c r="E323" i="44"/>
  <c r="D322" i="36" l="1"/>
  <c r="F322" i="36"/>
  <c r="G322" i="36" s="1"/>
  <c r="V122" i="36"/>
  <c r="Y122" i="36"/>
  <c r="Z122" i="36" s="1"/>
  <c r="X123" i="36" s="1"/>
  <c r="AA123" i="36" s="1"/>
  <c r="U120" i="44"/>
  <c r="P120" i="44"/>
  <c r="S120" i="44" s="1"/>
  <c r="T120" i="44" s="1"/>
  <c r="U123" i="36"/>
  <c r="J124" i="36"/>
  <c r="Q123" i="36"/>
  <c r="F323" i="44"/>
  <c r="G323" i="44" s="1"/>
  <c r="D323" i="44"/>
  <c r="L121" i="44"/>
  <c r="M121" i="44" s="1"/>
  <c r="E323" i="36"/>
  <c r="E324" i="44"/>
  <c r="F323" i="36" l="1"/>
  <c r="G323" i="36" s="1"/>
  <c r="D323" i="36"/>
  <c r="P123" i="36"/>
  <c r="S123" i="36" s="1"/>
  <c r="T123" i="36" s="1"/>
  <c r="V123" i="36" s="1"/>
  <c r="R121" i="44"/>
  <c r="U121" i="44" s="1"/>
  <c r="V120" i="44"/>
  <c r="K124" i="36"/>
  <c r="L124" i="36" s="1"/>
  <c r="M124" i="36" s="1"/>
  <c r="N124" i="36" s="1"/>
  <c r="Y120" i="44"/>
  <c r="Z120" i="44" s="1"/>
  <c r="X121" i="44" s="1"/>
  <c r="AA121" i="44" s="1"/>
  <c r="F324" i="44"/>
  <c r="G324" i="44" s="1"/>
  <c r="D324" i="44"/>
  <c r="N121" i="44"/>
  <c r="E324" i="36"/>
  <c r="E325" i="44"/>
  <c r="F324" i="36" l="1"/>
  <c r="G324" i="36" s="1"/>
  <c r="D324" i="36"/>
  <c r="Y123" i="36"/>
  <c r="Z123" i="36" s="1"/>
  <c r="X124" i="36" s="1"/>
  <c r="AA124" i="36" s="1"/>
  <c r="R124" i="36"/>
  <c r="U124" i="36" s="1"/>
  <c r="Q124" i="36"/>
  <c r="J125" i="36"/>
  <c r="D325" i="44"/>
  <c r="F325" i="44"/>
  <c r="G325" i="44" s="1"/>
  <c r="Q121" i="44"/>
  <c r="J122" i="44"/>
  <c r="P121" i="44"/>
  <c r="E325" i="36"/>
  <c r="E326" i="44"/>
  <c r="D325" i="36" l="1"/>
  <c r="F325" i="36"/>
  <c r="G325" i="36" s="1"/>
  <c r="P124" i="36"/>
  <c r="S124" i="36" s="1"/>
  <c r="K125" i="36"/>
  <c r="L125" i="36" s="1"/>
  <c r="M125" i="36" s="1"/>
  <c r="S121" i="44"/>
  <c r="T121" i="44" s="1"/>
  <c r="R122" i="44" s="1"/>
  <c r="F326" i="44"/>
  <c r="G326" i="44" s="1"/>
  <c r="D326" i="44"/>
  <c r="K122" i="44"/>
  <c r="L122" i="44" s="1"/>
  <c r="M122" i="44" s="1"/>
  <c r="E326" i="36"/>
  <c r="E327" i="44"/>
  <c r="D326" i="36" l="1"/>
  <c r="F326" i="36"/>
  <c r="G326" i="36" s="1"/>
  <c r="V121" i="44"/>
  <c r="T124" i="36"/>
  <c r="Y124" i="36"/>
  <c r="Z124" i="36" s="1"/>
  <c r="X125" i="36" s="1"/>
  <c r="AA125" i="36" s="1"/>
  <c r="N125" i="36"/>
  <c r="Q125" i="36" s="1"/>
  <c r="Y121" i="44"/>
  <c r="Z121" i="44" s="1"/>
  <c r="X122" i="44" s="1"/>
  <c r="AA122" i="44" s="1"/>
  <c r="F327" i="44"/>
  <c r="G327" i="44" s="1"/>
  <c r="D327" i="44"/>
  <c r="N122" i="44"/>
  <c r="U122" i="44"/>
  <c r="E327" i="36"/>
  <c r="E328" i="44"/>
  <c r="D327" i="36" l="1"/>
  <c r="F327" i="36"/>
  <c r="G327" i="36" s="1"/>
  <c r="J126" i="36"/>
  <c r="K126" i="36" s="1"/>
  <c r="L126" i="36" s="1"/>
  <c r="M126" i="36" s="1"/>
  <c r="N126" i="36" s="1"/>
  <c r="V124" i="36"/>
  <c r="R125" i="36"/>
  <c r="F328" i="44"/>
  <c r="G328" i="44" s="1"/>
  <c r="D328" i="44"/>
  <c r="Q122" i="44"/>
  <c r="J123" i="44"/>
  <c r="P122" i="44"/>
  <c r="E328" i="36"/>
  <c r="E329" i="44"/>
  <c r="F328" i="36" l="1"/>
  <c r="G328" i="36" s="1"/>
  <c r="D328" i="36"/>
  <c r="P125" i="36"/>
  <c r="S125" i="36" s="1"/>
  <c r="T125" i="36" s="1"/>
  <c r="V125" i="36" s="1"/>
  <c r="U125" i="36"/>
  <c r="Q126" i="36"/>
  <c r="J127" i="36"/>
  <c r="F329" i="44"/>
  <c r="G329" i="44" s="1"/>
  <c r="D329" i="44"/>
  <c r="K123" i="44"/>
  <c r="L123" i="44" s="1"/>
  <c r="M123" i="44" s="1"/>
  <c r="S122" i="44"/>
  <c r="T122" i="44" s="1"/>
  <c r="E330" i="44"/>
  <c r="E329" i="36"/>
  <c r="F329" i="36" l="1"/>
  <c r="G329" i="36" s="1"/>
  <c r="D329" i="36"/>
  <c r="R126" i="36"/>
  <c r="U126" i="36" s="1"/>
  <c r="Y125" i="36"/>
  <c r="Z125" i="36" s="1"/>
  <c r="X126" i="36" s="1"/>
  <c r="AA126" i="36" s="1"/>
  <c r="Y122" i="44"/>
  <c r="Z122" i="44" s="1"/>
  <c r="X123" i="44" s="1"/>
  <c r="AA123" i="44" s="1"/>
  <c r="K127" i="36"/>
  <c r="L127" i="36" s="1"/>
  <c r="M127" i="36" s="1"/>
  <c r="N127" i="36" s="1"/>
  <c r="D330" i="44"/>
  <c r="F330" i="44"/>
  <c r="G330" i="44" s="1"/>
  <c r="V122" i="44"/>
  <c r="R123" i="44"/>
  <c r="N123" i="44"/>
  <c r="E331" i="44"/>
  <c r="E330" i="36"/>
  <c r="D330" i="36" l="1"/>
  <c r="F330" i="36"/>
  <c r="G330" i="36" s="1"/>
  <c r="P126" i="36"/>
  <c r="S126" i="36" s="1"/>
  <c r="T126" i="36" s="1"/>
  <c r="R127" i="36" s="1"/>
  <c r="Q127" i="36"/>
  <c r="J128" i="36"/>
  <c r="D331" i="44"/>
  <c r="F331" i="44"/>
  <c r="G331" i="44" s="1"/>
  <c r="Q123" i="44"/>
  <c r="J124" i="44"/>
  <c r="U123" i="44"/>
  <c r="P123" i="44"/>
  <c r="E332" i="44"/>
  <c r="E331" i="36"/>
  <c r="D331" i="36" l="1"/>
  <c r="F331" i="36"/>
  <c r="G331" i="36" s="1"/>
  <c r="V126" i="36"/>
  <c r="Y126" i="36"/>
  <c r="Z126" i="36" s="1"/>
  <c r="X127" i="36" s="1"/>
  <c r="AA127" i="36" s="1"/>
  <c r="K128" i="36"/>
  <c r="L128" i="36" s="1"/>
  <c r="U127" i="36"/>
  <c r="S123" i="44"/>
  <c r="T123" i="44" s="1"/>
  <c r="V123" i="44" s="1"/>
  <c r="F332" i="44"/>
  <c r="G332" i="44" s="1"/>
  <c r="D332" i="44"/>
  <c r="K124" i="44"/>
  <c r="L124" i="44" s="1"/>
  <c r="M124" i="44" s="1"/>
  <c r="E332" i="36"/>
  <c r="E333" i="44"/>
  <c r="F332" i="36" l="1"/>
  <c r="G332" i="36" s="1"/>
  <c r="D332" i="36"/>
  <c r="R124" i="44"/>
  <c r="P127" i="36"/>
  <c r="S127" i="36" s="1"/>
  <c r="T127" i="36" s="1"/>
  <c r="V127" i="36" s="1"/>
  <c r="Y123" i="44"/>
  <c r="Z123" i="44" s="1"/>
  <c r="X124" i="44" s="1"/>
  <c r="AA124" i="44" s="1"/>
  <c r="M128" i="36"/>
  <c r="N128" i="36" s="1"/>
  <c r="D333" i="44"/>
  <c r="F333" i="44"/>
  <c r="G333" i="44" s="1"/>
  <c r="U124" i="44"/>
  <c r="N124" i="44"/>
  <c r="E333" i="36"/>
  <c r="E334" i="44"/>
  <c r="F333" i="36" l="1"/>
  <c r="G333" i="36" s="1"/>
  <c r="D333" i="36"/>
  <c r="Y127" i="36"/>
  <c r="Z127" i="36" s="1"/>
  <c r="X128" i="36" s="1"/>
  <c r="AA128" i="36" s="1"/>
  <c r="R128" i="36"/>
  <c r="U128" i="36" s="1"/>
  <c r="P124" i="44"/>
  <c r="J129" i="36"/>
  <c r="Q128" i="36"/>
  <c r="F334" i="44"/>
  <c r="G334" i="44" s="1"/>
  <c r="D334" i="44"/>
  <c r="Q124" i="44"/>
  <c r="J125" i="44"/>
  <c r="E335" i="44"/>
  <c r="E334" i="36"/>
  <c r="D334" i="36" l="1"/>
  <c r="F334" i="36"/>
  <c r="G334" i="36" s="1"/>
  <c r="S124" i="44"/>
  <c r="T124" i="44" s="1"/>
  <c r="R125" i="44" s="1"/>
  <c r="P128" i="36"/>
  <c r="S128" i="36" s="1"/>
  <c r="T128" i="36" s="1"/>
  <c r="K129" i="36"/>
  <c r="L129" i="36" s="1"/>
  <c r="M129" i="36" s="1"/>
  <c r="F335" i="44"/>
  <c r="G335" i="44" s="1"/>
  <c r="D335" i="44"/>
  <c r="K125" i="44"/>
  <c r="L125" i="44" s="1"/>
  <c r="E336" i="44"/>
  <c r="E335" i="36"/>
  <c r="V124" i="44" l="1"/>
  <c r="F335" i="36"/>
  <c r="G335" i="36" s="1"/>
  <c r="D335" i="36"/>
  <c r="Y124" i="44"/>
  <c r="Z124" i="44" s="1"/>
  <c r="X125" i="44" s="1"/>
  <c r="AA125" i="44" s="1"/>
  <c r="Y128" i="36"/>
  <c r="Z128" i="36" s="1"/>
  <c r="X129" i="36" s="1"/>
  <c r="AA129" i="36" s="1"/>
  <c r="M125" i="44"/>
  <c r="N125" i="44" s="1"/>
  <c r="N129" i="36"/>
  <c r="V128" i="36"/>
  <c r="R129" i="36"/>
  <c r="F336" i="44"/>
  <c r="G336" i="44" s="1"/>
  <c r="D336" i="44"/>
  <c r="U125" i="44"/>
  <c r="E337" i="44"/>
  <c r="E336" i="36"/>
  <c r="P125" i="44" l="1"/>
  <c r="D336" i="36"/>
  <c r="F336" i="36"/>
  <c r="G336" i="36" s="1"/>
  <c r="J130" i="36"/>
  <c r="Q129" i="36"/>
  <c r="U129" i="36"/>
  <c r="P129" i="36"/>
  <c r="F337" i="44"/>
  <c r="G337" i="44" s="1"/>
  <c r="D337" i="44"/>
  <c r="Q125" i="44"/>
  <c r="S125" i="44" s="1"/>
  <c r="T125" i="44" s="1"/>
  <c r="J126" i="44"/>
  <c r="E337" i="36"/>
  <c r="E338" i="44"/>
  <c r="F337" i="36" l="1"/>
  <c r="G337" i="36" s="1"/>
  <c r="D337" i="36"/>
  <c r="S129" i="36"/>
  <c r="T129" i="36" s="1"/>
  <c r="V129" i="36" s="1"/>
  <c r="K130" i="36"/>
  <c r="L130" i="36" s="1"/>
  <c r="M130" i="36" s="1"/>
  <c r="D338" i="44"/>
  <c r="F338" i="44"/>
  <c r="G338" i="44" s="1"/>
  <c r="V125" i="44"/>
  <c r="R126" i="44"/>
  <c r="Y125" i="44"/>
  <c r="Z125" i="44" s="1"/>
  <c r="X126" i="44" s="1"/>
  <c r="K126" i="44"/>
  <c r="L126" i="44" s="1"/>
  <c r="E338" i="36"/>
  <c r="E339" i="44"/>
  <c r="F338" i="36" l="1"/>
  <c r="G338" i="36" s="1"/>
  <c r="D338" i="36"/>
  <c r="Y129" i="36"/>
  <c r="Z129" i="36" s="1"/>
  <c r="X130" i="36" s="1"/>
  <c r="AA130" i="36" s="1"/>
  <c r="R130" i="36"/>
  <c r="U130" i="36" s="1"/>
  <c r="M126" i="44"/>
  <c r="N126" i="44" s="1"/>
  <c r="N130" i="36"/>
  <c r="D339" i="44"/>
  <c r="F339" i="44"/>
  <c r="G339" i="44" s="1"/>
  <c r="U126" i="44"/>
  <c r="AA126" i="44"/>
  <c r="E339" i="36"/>
  <c r="E340" i="44"/>
  <c r="D339" i="36" l="1"/>
  <c r="F339" i="36"/>
  <c r="G339" i="36" s="1"/>
  <c r="P130" i="36"/>
  <c r="P126" i="44"/>
  <c r="Q126" i="44"/>
  <c r="J127" i="44"/>
  <c r="K127" i="44" s="1"/>
  <c r="Q130" i="36"/>
  <c r="J131" i="36"/>
  <c r="F340" i="44"/>
  <c r="G340" i="44" s="1"/>
  <c r="D340" i="44"/>
  <c r="E340" i="36"/>
  <c r="E341" i="44"/>
  <c r="F340" i="36" l="1"/>
  <c r="G340" i="36" s="1"/>
  <c r="D340" i="36"/>
  <c r="S130" i="36"/>
  <c r="T130" i="36" s="1"/>
  <c r="R131" i="36" s="1"/>
  <c r="S126" i="44"/>
  <c r="T126" i="44" s="1"/>
  <c r="L127" i="44"/>
  <c r="M127" i="44" s="1"/>
  <c r="N127" i="44" s="1"/>
  <c r="J128" i="44" s="1"/>
  <c r="K131" i="36"/>
  <c r="L131" i="36" s="1"/>
  <c r="F341" i="44"/>
  <c r="G341" i="44" s="1"/>
  <c r="D341" i="44"/>
  <c r="E341" i="36"/>
  <c r="E342" i="44"/>
  <c r="D341" i="36" l="1"/>
  <c r="F341" i="36"/>
  <c r="G341" i="36" s="1"/>
  <c r="Q127" i="44"/>
  <c r="Y130" i="36"/>
  <c r="Z130" i="36" s="1"/>
  <c r="X131" i="36" s="1"/>
  <c r="AA131" i="36" s="1"/>
  <c r="V130" i="36"/>
  <c r="Y126" i="44"/>
  <c r="Z126" i="44" s="1"/>
  <c r="X127" i="44" s="1"/>
  <c r="AA127" i="44" s="1"/>
  <c r="R127" i="44"/>
  <c r="U127" i="44" s="1"/>
  <c r="V126" i="44"/>
  <c r="M131" i="36"/>
  <c r="N131" i="36" s="1"/>
  <c r="J132" i="36" s="1"/>
  <c r="U131" i="36"/>
  <c r="D342" i="44"/>
  <c r="F342" i="44"/>
  <c r="G342" i="44" s="1"/>
  <c r="K128" i="44"/>
  <c r="L128" i="44" s="1"/>
  <c r="E342" i="36"/>
  <c r="E343" i="44"/>
  <c r="D342" i="36" l="1"/>
  <c r="F342" i="36"/>
  <c r="G342" i="36" s="1"/>
  <c r="P131" i="36"/>
  <c r="Q131" i="36"/>
  <c r="P127" i="44"/>
  <c r="S127" i="44" s="1"/>
  <c r="T127" i="44" s="1"/>
  <c r="K132" i="36"/>
  <c r="L132" i="36" s="1"/>
  <c r="M132" i="36" s="1"/>
  <c r="N132" i="36" s="1"/>
  <c r="D343" i="44"/>
  <c r="F343" i="44"/>
  <c r="G343" i="44" s="1"/>
  <c r="M128" i="44"/>
  <c r="N128" i="44" s="1"/>
  <c r="E343" i="36"/>
  <c r="E344" i="44"/>
  <c r="F343" i="36" l="1"/>
  <c r="G343" i="36" s="1"/>
  <c r="D343" i="36"/>
  <c r="S131" i="36"/>
  <c r="T131" i="36" s="1"/>
  <c r="V131" i="36" s="1"/>
  <c r="Y127" i="44"/>
  <c r="Z127" i="44" s="1"/>
  <c r="X128" i="44" s="1"/>
  <c r="AA128" i="44" s="1"/>
  <c r="V127" i="44"/>
  <c r="R128" i="44"/>
  <c r="U128" i="44" s="1"/>
  <c r="J133" i="36"/>
  <c r="Q132" i="36"/>
  <c r="F344" i="44"/>
  <c r="G344" i="44" s="1"/>
  <c r="D344" i="44"/>
  <c r="Q128" i="44"/>
  <c r="J129" i="44"/>
  <c r="E344" i="36"/>
  <c r="E345" i="44"/>
  <c r="D344" i="36" l="1"/>
  <c r="F344" i="36"/>
  <c r="G344" i="36" s="1"/>
  <c r="Y131" i="36"/>
  <c r="Z131" i="36" s="1"/>
  <c r="X132" i="36" s="1"/>
  <c r="AA132" i="36" s="1"/>
  <c r="R132" i="36"/>
  <c r="U132" i="36" s="1"/>
  <c r="P128" i="44"/>
  <c r="S128" i="44" s="1"/>
  <c r="K133" i="36"/>
  <c r="L133" i="36" s="1"/>
  <c r="D345" i="44"/>
  <c r="F345" i="44"/>
  <c r="G345" i="44" s="1"/>
  <c r="K129" i="44"/>
  <c r="L129" i="44" s="1"/>
  <c r="M129" i="44" s="1"/>
  <c r="N129" i="44" s="1"/>
  <c r="E345" i="36"/>
  <c r="E346" i="44"/>
  <c r="F345" i="36" l="1"/>
  <c r="G345" i="36" s="1"/>
  <c r="D345" i="36"/>
  <c r="P132" i="36"/>
  <c r="S132" i="36" s="1"/>
  <c r="T132" i="36" s="1"/>
  <c r="R133" i="36" s="1"/>
  <c r="T128" i="44"/>
  <c r="Y128" i="44"/>
  <c r="Z128" i="44" s="1"/>
  <c r="X129" i="44" s="1"/>
  <c r="AA129" i="44" s="1"/>
  <c r="M133" i="36"/>
  <c r="N133" i="36" s="1"/>
  <c r="D346" i="44"/>
  <c r="F346" i="44"/>
  <c r="G346" i="44" s="1"/>
  <c r="Q129" i="44"/>
  <c r="J130" i="44"/>
  <c r="E346" i="36"/>
  <c r="E347" i="44"/>
  <c r="F346" i="36" l="1"/>
  <c r="G346" i="36" s="1"/>
  <c r="D346" i="36"/>
  <c r="Y132" i="36"/>
  <c r="Z132" i="36" s="1"/>
  <c r="X133" i="36" s="1"/>
  <c r="AA133" i="36" s="1"/>
  <c r="V132" i="36"/>
  <c r="R129" i="44"/>
  <c r="V128" i="44"/>
  <c r="J134" i="36"/>
  <c r="Q133" i="36"/>
  <c r="U133" i="36"/>
  <c r="D347" i="44"/>
  <c r="F347" i="44"/>
  <c r="G347" i="44" s="1"/>
  <c r="K130" i="44"/>
  <c r="L130" i="44" s="1"/>
  <c r="M130" i="44" s="1"/>
  <c r="E347" i="36"/>
  <c r="E348" i="44"/>
  <c r="P133" i="36" l="1"/>
  <c r="S133" i="36" s="1"/>
  <c r="T133" i="36" s="1"/>
  <c r="V133" i="36" s="1"/>
  <c r="F347" i="36"/>
  <c r="G347" i="36" s="1"/>
  <c r="D347" i="36"/>
  <c r="P129" i="44"/>
  <c r="U129" i="44"/>
  <c r="K134" i="36"/>
  <c r="L134" i="36" s="1"/>
  <c r="M134" i="36" s="1"/>
  <c r="N134" i="36" s="1"/>
  <c r="D348" i="44"/>
  <c r="F348" i="44"/>
  <c r="G348" i="44" s="1"/>
  <c r="N130" i="44"/>
  <c r="E349" i="44"/>
  <c r="E348" i="36"/>
  <c r="D348" i="36" l="1"/>
  <c r="F348" i="36"/>
  <c r="G348" i="36" s="1"/>
  <c r="R134" i="36"/>
  <c r="U134" i="36" s="1"/>
  <c r="Y133" i="36"/>
  <c r="Z133" i="36" s="1"/>
  <c r="X134" i="36" s="1"/>
  <c r="AA134" i="36" s="1"/>
  <c r="S129" i="44"/>
  <c r="T129" i="44" s="1"/>
  <c r="J135" i="36"/>
  <c r="Q134" i="36"/>
  <c r="F349" i="44"/>
  <c r="G349" i="44" s="1"/>
  <c r="D349" i="44"/>
  <c r="Q130" i="44"/>
  <c r="J131" i="44"/>
  <c r="E350" i="44"/>
  <c r="E349" i="36"/>
  <c r="F349" i="36" l="1"/>
  <c r="G349" i="36" s="1"/>
  <c r="D349" i="36"/>
  <c r="P134" i="36"/>
  <c r="S134" i="36" s="1"/>
  <c r="Y129" i="44"/>
  <c r="Z129" i="44" s="1"/>
  <c r="X130" i="44" s="1"/>
  <c r="AA130" i="44" s="1"/>
  <c r="R130" i="44"/>
  <c r="V129" i="44"/>
  <c r="K135" i="36"/>
  <c r="L135" i="36" s="1"/>
  <c r="M135" i="36" s="1"/>
  <c r="D350" i="44"/>
  <c r="F350" i="44"/>
  <c r="G350" i="44" s="1"/>
  <c r="K131" i="44"/>
  <c r="L131" i="44" s="1"/>
  <c r="M131" i="44" s="1"/>
  <c r="E351" i="44"/>
  <c r="E350" i="36"/>
  <c r="F350" i="36" l="1"/>
  <c r="G350" i="36" s="1"/>
  <c r="D350" i="36"/>
  <c r="U130" i="44"/>
  <c r="P130" i="44"/>
  <c r="S130" i="44" s="1"/>
  <c r="T130" i="44" s="1"/>
  <c r="N135" i="36"/>
  <c r="J136" i="36" s="1"/>
  <c r="T134" i="36"/>
  <c r="Y134" i="36"/>
  <c r="Z134" i="36" s="1"/>
  <c r="X135" i="36" s="1"/>
  <c r="AA135" i="36" s="1"/>
  <c r="D351" i="44"/>
  <c r="F351" i="44"/>
  <c r="G351" i="44" s="1"/>
  <c r="N131" i="44"/>
  <c r="E352" i="44"/>
  <c r="E351" i="36"/>
  <c r="F351" i="36" l="1"/>
  <c r="G351" i="36" s="1"/>
  <c r="D351" i="36"/>
  <c r="Q135" i="36"/>
  <c r="R131" i="44"/>
  <c r="U131" i="44" s="1"/>
  <c r="V130" i="44"/>
  <c r="Y130" i="44"/>
  <c r="Z130" i="44" s="1"/>
  <c r="X131" i="44" s="1"/>
  <c r="AA131" i="44" s="1"/>
  <c r="V134" i="36"/>
  <c r="R135" i="36"/>
  <c r="K136" i="36"/>
  <c r="F352" i="44"/>
  <c r="G352" i="44" s="1"/>
  <c r="D352" i="44"/>
  <c r="Q131" i="44"/>
  <c r="J132" i="44"/>
  <c r="E352" i="36"/>
  <c r="E353" i="44"/>
  <c r="D352" i="36" l="1"/>
  <c r="F352" i="36"/>
  <c r="G352" i="36" s="1"/>
  <c r="P131" i="44"/>
  <c r="S131" i="44" s="1"/>
  <c r="L136" i="36"/>
  <c r="M136" i="36" s="1"/>
  <c r="U135" i="36"/>
  <c r="P135" i="36"/>
  <c r="D353" i="44"/>
  <c r="F353" i="44"/>
  <c r="G353" i="44" s="1"/>
  <c r="K132" i="44"/>
  <c r="L132" i="44" s="1"/>
  <c r="E354" i="44"/>
  <c r="E353" i="36"/>
  <c r="D353" i="36" l="1"/>
  <c r="F353" i="36"/>
  <c r="G353" i="36" s="1"/>
  <c r="T131" i="44"/>
  <c r="Y131" i="44"/>
  <c r="Z131" i="44" s="1"/>
  <c r="X132" i="44" s="1"/>
  <c r="AA132" i="44" s="1"/>
  <c r="M132" i="44"/>
  <c r="N132" i="44" s="1"/>
  <c r="Q132" i="44" s="1"/>
  <c r="S135" i="36"/>
  <c r="T135" i="36" s="1"/>
  <c r="N136" i="36"/>
  <c r="D354" i="44"/>
  <c r="F354" i="44"/>
  <c r="G354" i="44" s="1"/>
  <c r="E355" i="44"/>
  <c r="E354" i="36"/>
  <c r="D354" i="36" l="1"/>
  <c r="F354" i="36"/>
  <c r="G354" i="36" s="1"/>
  <c r="J133" i="44"/>
  <c r="K133" i="44" s="1"/>
  <c r="L133" i="44" s="1"/>
  <c r="R132" i="44"/>
  <c r="U132" i="44" s="1"/>
  <c r="V131" i="44"/>
  <c r="J137" i="36"/>
  <c r="Q136" i="36"/>
  <c r="V135" i="36"/>
  <c r="R136" i="36"/>
  <c r="Y135" i="36"/>
  <c r="Z135" i="36" s="1"/>
  <c r="X136" i="36" s="1"/>
  <c r="AA136" i="36" s="1"/>
  <c r="D355" i="44"/>
  <c r="F355" i="44"/>
  <c r="G355" i="44" s="1"/>
  <c r="E355" i="36"/>
  <c r="E356" i="44"/>
  <c r="D355" i="36" l="1"/>
  <c r="F355" i="36"/>
  <c r="G355" i="36" s="1"/>
  <c r="P132" i="44"/>
  <c r="S132" i="44" s="1"/>
  <c r="M133" i="44"/>
  <c r="N133" i="44" s="1"/>
  <c r="Q133" i="44" s="1"/>
  <c r="U136" i="36"/>
  <c r="P136" i="36"/>
  <c r="K137" i="36"/>
  <c r="L137" i="36" s="1"/>
  <c r="M137" i="36" s="1"/>
  <c r="D356" i="44"/>
  <c r="F356" i="44"/>
  <c r="G356" i="44" s="1"/>
  <c r="E356" i="36"/>
  <c r="E357" i="44"/>
  <c r="F356" i="36" l="1"/>
  <c r="G356" i="36" s="1"/>
  <c r="D356" i="36"/>
  <c r="T132" i="44"/>
  <c r="Y132" i="44"/>
  <c r="Z132" i="44" s="1"/>
  <c r="X133" i="44" s="1"/>
  <c r="AA133" i="44" s="1"/>
  <c r="J134" i="44"/>
  <c r="K134" i="44" s="1"/>
  <c r="N137" i="36"/>
  <c r="J138" i="36" s="1"/>
  <c r="S136" i="36"/>
  <c r="T136" i="36" s="1"/>
  <c r="F357" i="44"/>
  <c r="G357" i="44" s="1"/>
  <c r="D357" i="44"/>
  <c r="E358" i="44"/>
  <c r="E357" i="36"/>
  <c r="D357" i="36" l="1"/>
  <c r="F357" i="36"/>
  <c r="G357" i="36" s="1"/>
  <c r="Q137" i="36"/>
  <c r="L134" i="44"/>
  <c r="M134" i="44" s="1"/>
  <c r="N134" i="44" s="1"/>
  <c r="V132" i="44"/>
  <c r="R133" i="44"/>
  <c r="K138" i="36"/>
  <c r="V136" i="36"/>
  <c r="R137" i="36"/>
  <c r="Y136" i="36"/>
  <c r="Z136" i="36" s="1"/>
  <c r="X137" i="36" s="1"/>
  <c r="AA137" i="36" s="1"/>
  <c r="D358" i="44"/>
  <c r="F358" i="44"/>
  <c r="G358" i="44" s="1"/>
  <c r="E358" i="36"/>
  <c r="E359" i="44"/>
  <c r="F358" i="36" l="1"/>
  <c r="G358" i="36" s="1"/>
  <c r="D358" i="36"/>
  <c r="U133" i="44"/>
  <c r="P133" i="44"/>
  <c r="S133" i="44" s="1"/>
  <c r="Q134" i="44"/>
  <c r="J135" i="44"/>
  <c r="K135" i="44" s="1"/>
  <c r="U137" i="36"/>
  <c r="P137" i="36"/>
  <c r="L138" i="36"/>
  <c r="F359" i="44"/>
  <c r="G359" i="44" s="1"/>
  <c r="D359" i="44"/>
  <c r="E360" i="44"/>
  <c r="E359" i="36"/>
  <c r="F359" i="36" l="1"/>
  <c r="G359" i="36" s="1"/>
  <c r="D359" i="36"/>
  <c r="T133" i="44"/>
  <c r="R134" i="44" s="1"/>
  <c r="U134" i="44" s="1"/>
  <c r="Y133" i="44"/>
  <c r="Z133" i="44" s="1"/>
  <c r="X134" i="44" s="1"/>
  <c r="AA134" i="44" s="1"/>
  <c r="M138" i="36"/>
  <c r="N138" i="36" s="1"/>
  <c r="S137" i="36"/>
  <c r="T137" i="36" s="1"/>
  <c r="F360" i="44"/>
  <c r="G360" i="44" s="1"/>
  <c r="D360" i="44"/>
  <c r="L135" i="44"/>
  <c r="M135" i="44" s="1"/>
  <c r="E360" i="36"/>
  <c r="E361" i="44"/>
  <c r="D360" i="36" l="1"/>
  <c r="F360" i="36"/>
  <c r="G360" i="36" s="1"/>
  <c r="P134" i="44"/>
  <c r="S134" i="44" s="1"/>
  <c r="T134" i="44" s="1"/>
  <c r="V134" i="44" s="1"/>
  <c r="V133" i="44"/>
  <c r="J139" i="36"/>
  <c r="Q138" i="36"/>
  <c r="V137" i="36"/>
  <c r="R138" i="36"/>
  <c r="Y137" i="36"/>
  <c r="Z137" i="36" s="1"/>
  <c r="X138" i="36" s="1"/>
  <c r="AA138" i="36" s="1"/>
  <c r="D361" i="44"/>
  <c r="F361" i="44"/>
  <c r="G361" i="44" s="1"/>
  <c r="N135" i="44"/>
  <c r="E361" i="36"/>
  <c r="E362" i="44"/>
  <c r="D361" i="36" l="1"/>
  <c r="F361" i="36"/>
  <c r="G361" i="36" s="1"/>
  <c r="R135" i="44"/>
  <c r="Y134" i="44"/>
  <c r="Z134" i="44" s="1"/>
  <c r="X135" i="44" s="1"/>
  <c r="AA135" i="44" s="1"/>
  <c r="U138" i="36"/>
  <c r="P138" i="36"/>
  <c r="K139" i="36"/>
  <c r="L139" i="36" s="1"/>
  <c r="M139" i="36" s="1"/>
  <c r="D362" i="44"/>
  <c r="F362" i="44"/>
  <c r="G362" i="44" s="1"/>
  <c r="Q135" i="44"/>
  <c r="J136" i="44"/>
  <c r="U135" i="44"/>
  <c r="E362" i="36"/>
  <c r="E363" i="44"/>
  <c r="D362" i="36" l="1"/>
  <c r="F362" i="36"/>
  <c r="G362" i="36" s="1"/>
  <c r="P135" i="44"/>
  <c r="S135" i="44" s="1"/>
  <c r="T135" i="44" s="1"/>
  <c r="R136" i="44" s="1"/>
  <c r="N139" i="36"/>
  <c r="S138" i="36"/>
  <c r="T138" i="36" s="1"/>
  <c r="D363" i="44"/>
  <c r="F363" i="44"/>
  <c r="G363" i="44" s="1"/>
  <c r="K136" i="44"/>
  <c r="L136" i="44" s="1"/>
  <c r="E364" i="44"/>
  <c r="E363" i="36"/>
  <c r="D363" i="36" l="1"/>
  <c r="F363" i="36"/>
  <c r="G363" i="36" s="1"/>
  <c r="V135" i="44"/>
  <c r="Y135" i="44"/>
  <c r="Z135" i="44" s="1"/>
  <c r="X136" i="44" s="1"/>
  <c r="R139" i="36"/>
  <c r="V138" i="36"/>
  <c r="Y138" i="36"/>
  <c r="Z138" i="36" s="1"/>
  <c r="X139" i="36" s="1"/>
  <c r="AA139" i="36" s="1"/>
  <c r="J140" i="36"/>
  <c r="Q139" i="36"/>
  <c r="D364" i="44"/>
  <c r="F364" i="44"/>
  <c r="G364" i="44" s="1"/>
  <c r="AA136" i="44"/>
  <c r="M136" i="44"/>
  <c r="N136" i="44" s="1"/>
  <c r="U136" i="44"/>
  <c r="E365" i="44"/>
  <c r="E364" i="36"/>
  <c r="D364" i="36" l="1"/>
  <c r="F364" i="36"/>
  <c r="G364" i="36" s="1"/>
  <c r="K140" i="36"/>
  <c r="L140" i="36" s="1"/>
  <c r="U139" i="36"/>
  <c r="P139" i="36"/>
  <c r="S139" i="36" s="1"/>
  <c r="T139" i="36" s="1"/>
  <c r="D365" i="44"/>
  <c r="F365" i="44"/>
  <c r="G365" i="44" s="1"/>
  <c r="Q136" i="44"/>
  <c r="J137" i="44"/>
  <c r="P136" i="44"/>
  <c r="E365" i="36"/>
  <c r="E366" i="44"/>
  <c r="D365" i="36" l="1"/>
  <c r="F365" i="36"/>
  <c r="G365" i="36" s="1"/>
  <c r="R140" i="36"/>
  <c r="V139" i="36"/>
  <c r="M140" i="36"/>
  <c r="N140" i="36" s="1"/>
  <c r="Y139" i="36"/>
  <c r="Z139" i="36" s="1"/>
  <c r="X140" i="36" s="1"/>
  <c r="AA140" i="36" s="1"/>
  <c r="D366" i="44"/>
  <c r="F366" i="44"/>
  <c r="G366" i="44" s="1"/>
  <c r="S136" i="44"/>
  <c r="T136" i="44" s="1"/>
  <c r="K137" i="44"/>
  <c r="L137" i="44" s="1"/>
  <c r="E367" i="44"/>
  <c r="E366" i="36"/>
  <c r="D366" i="36" l="1"/>
  <c r="F366" i="36"/>
  <c r="G366" i="36" s="1"/>
  <c r="J141" i="36"/>
  <c r="Q140" i="36"/>
  <c r="M137" i="44"/>
  <c r="N137" i="44" s="1"/>
  <c r="P140" i="36"/>
  <c r="U140" i="36"/>
  <c r="D367" i="44"/>
  <c r="F367" i="44"/>
  <c r="G367" i="44" s="1"/>
  <c r="V136" i="44"/>
  <c r="R137" i="44"/>
  <c r="Y136" i="44"/>
  <c r="Z136" i="44" s="1"/>
  <c r="X137" i="44" s="1"/>
  <c r="E368" i="44"/>
  <c r="E367" i="36"/>
  <c r="D367" i="36" l="1"/>
  <c r="F367" i="36"/>
  <c r="G367" i="36" s="1"/>
  <c r="S140" i="36"/>
  <c r="T140" i="36" s="1"/>
  <c r="V140" i="36" s="1"/>
  <c r="K141" i="36"/>
  <c r="L141" i="36" s="1"/>
  <c r="D368" i="44"/>
  <c r="F368" i="44"/>
  <c r="G368" i="44" s="1"/>
  <c r="Q137" i="44"/>
  <c r="J138" i="44"/>
  <c r="AA137" i="44"/>
  <c r="U137" i="44"/>
  <c r="P137" i="44"/>
  <c r="E369" i="44"/>
  <c r="E368" i="36"/>
  <c r="D368" i="36" l="1"/>
  <c r="F368" i="36"/>
  <c r="G368" i="36" s="1"/>
  <c r="Y140" i="36"/>
  <c r="Z140" i="36" s="1"/>
  <c r="X141" i="36" s="1"/>
  <c r="AA141" i="36" s="1"/>
  <c r="S137" i="44"/>
  <c r="T137" i="44" s="1"/>
  <c r="V137" i="44" s="1"/>
  <c r="R141" i="36"/>
  <c r="U141" i="36" s="1"/>
  <c r="M141" i="36"/>
  <c r="N141" i="36" s="1"/>
  <c r="D369" i="44"/>
  <c r="F369" i="44"/>
  <c r="G369" i="44" s="1"/>
  <c r="K138" i="44"/>
  <c r="L138" i="44" s="1"/>
  <c r="M138" i="44" s="1"/>
  <c r="N138" i="44" s="1"/>
  <c r="E369" i="36"/>
  <c r="E370" i="44"/>
  <c r="R138" i="44" l="1"/>
  <c r="D369" i="36"/>
  <c r="F369" i="36"/>
  <c r="G369" i="36" s="1"/>
  <c r="Y137" i="44"/>
  <c r="Z137" i="44" s="1"/>
  <c r="X138" i="44" s="1"/>
  <c r="P138" i="44" s="1"/>
  <c r="P141" i="36"/>
  <c r="Q141" i="36"/>
  <c r="J142" i="36"/>
  <c r="D370" i="44"/>
  <c r="F370" i="44"/>
  <c r="G370" i="44" s="1"/>
  <c r="Q138" i="44"/>
  <c r="J139" i="44"/>
  <c r="U138" i="44"/>
  <c r="E371" i="44"/>
  <c r="E370" i="36"/>
  <c r="F370" i="36" l="1"/>
  <c r="G370" i="36" s="1"/>
  <c r="D370" i="36"/>
  <c r="AA138" i="44"/>
  <c r="S141" i="36"/>
  <c r="T141" i="36" s="1"/>
  <c r="R142" i="36" s="1"/>
  <c r="S138" i="44"/>
  <c r="T138" i="44" s="1"/>
  <c r="R139" i="44" s="1"/>
  <c r="K142" i="36"/>
  <c r="L142" i="36" s="1"/>
  <c r="M142" i="36" s="1"/>
  <c r="N142" i="36" s="1"/>
  <c r="D371" i="44"/>
  <c r="F371" i="44"/>
  <c r="G371" i="44" s="1"/>
  <c r="K139" i="44"/>
  <c r="E371" i="36"/>
  <c r="E372" i="44"/>
  <c r="V138" i="44" l="1"/>
  <c r="D371" i="36"/>
  <c r="F371" i="36"/>
  <c r="G371" i="36" s="1"/>
  <c r="Y141" i="36"/>
  <c r="Z141" i="36" s="1"/>
  <c r="X142" i="36" s="1"/>
  <c r="AA142" i="36" s="1"/>
  <c r="V141" i="36"/>
  <c r="Y138" i="44"/>
  <c r="Z138" i="44" s="1"/>
  <c r="X139" i="44" s="1"/>
  <c r="AA139" i="44" s="1"/>
  <c r="Q142" i="36"/>
  <c r="J143" i="36"/>
  <c r="U142" i="36"/>
  <c r="D372" i="44"/>
  <c r="F372" i="44"/>
  <c r="G372" i="44" s="1"/>
  <c r="U139" i="44"/>
  <c r="L139" i="44"/>
  <c r="M139" i="44" s="1"/>
  <c r="N139" i="44" s="1"/>
  <c r="E372" i="36"/>
  <c r="E373" i="44"/>
  <c r="F372" i="36" l="1"/>
  <c r="G372" i="36" s="1"/>
  <c r="D372" i="36"/>
  <c r="P142" i="36"/>
  <c r="S142" i="36" s="1"/>
  <c r="T142" i="36" s="1"/>
  <c r="V142" i="36" s="1"/>
  <c r="K143" i="36"/>
  <c r="L143" i="36" s="1"/>
  <c r="M143" i="36" s="1"/>
  <c r="D373" i="44"/>
  <c r="F373" i="44"/>
  <c r="G373" i="44" s="1"/>
  <c r="Q139" i="44"/>
  <c r="J140" i="44"/>
  <c r="P139" i="44"/>
  <c r="E374" i="44"/>
  <c r="E373" i="36"/>
  <c r="D373" i="36" l="1"/>
  <c r="F373" i="36"/>
  <c r="G373" i="36" s="1"/>
  <c r="R143" i="36"/>
  <c r="U143" i="36" s="1"/>
  <c r="S139" i="44"/>
  <c r="T139" i="44" s="1"/>
  <c r="V139" i="44" s="1"/>
  <c r="Y142" i="36"/>
  <c r="Z142" i="36" s="1"/>
  <c r="X143" i="36" s="1"/>
  <c r="AA143" i="36" s="1"/>
  <c r="N143" i="36"/>
  <c r="Q143" i="36" s="1"/>
  <c r="D374" i="44"/>
  <c r="F374" i="44"/>
  <c r="G374" i="44" s="1"/>
  <c r="K140" i="44"/>
  <c r="L140" i="44" s="1"/>
  <c r="E375" i="44"/>
  <c r="E374" i="36"/>
  <c r="F374" i="36" l="1"/>
  <c r="G374" i="36" s="1"/>
  <c r="D374" i="36"/>
  <c r="J144" i="36"/>
  <c r="K144" i="36" s="1"/>
  <c r="L144" i="36" s="1"/>
  <c r="P143" i="36"/>
  <c r="S143" i="36" s="1"/>
  <c r="Y139" i="44"/>
  <c r="Z139" i="44" s="1"/>
  <c r="X140" i="44" s="1"/>
  <c r="AA140" i="44" s="1"/>
  <c r="R140" i="44"/>
  <c r="U140" i="44" s="1"/>
  <c r="D375" i="44"/>
  <c r="F375" i="44"/>
  <c r="G375" i="44" s="1"/>
  <c r="M140" i="44"/>
  <c r="N140" i="44" s="1"/>
  <c r="E375" i="36"/>
  <c r="E376" i="44"/>
  <c r="F375" i="36" l="1"/>
  <c r="G375" i="36" s="1"/>
  <c r="D375" i="36"/>
  <c r="T143" i="36"/>
  <c r="Y143" i="36"/>
  <c r="Z143" i="36" s="1"/>
  <c r="X144" i="36" s="1"/>
  <c r="AA144" i="36" s="1"/>
  <c r="M144" i="36"/>
  <c r="N144" i="36" s="1"/>
  <c r="D376" i="44"/>
  <c r="F376" i="44"/>
  <c r="G376" i="44" s="1"/>
  <c r="Q140" i="44"/>
  <c r="J141" i="44"/>
  <c r="P140" i="44"/>
  <c r="E376" i="36"/>
  <c r="E377" i="44"/>
  <c r="F376" i="36" l="1"/>
  <c r="G376" i="36" s="1"/>
  <c r="D376" i="36"/>
  <c r="V143" i="36"/>
  <c r="R144" i="36"/>
  <c r="U144" i="36" s="1"/>
  <c r="J145" i="36"/>
  <c r="Q144" i="36"/>
  <c r="F377" i="44"/>
  <c r="G377" i="44" s="1"/>
  <c r="D377" i="44"/>
  <c r="S140" i="44"/>
  <c r="T140" i="44" s="1"/>
  <c r="K141" i="44"/>
  <c r="L141" i="44" s="1"/>
  <c r="M141" i="44" s="1"/>
  <c r="N141" i="44" s="1"/>
  <c r="E378" i="44"/>
  <c r="E377" i="36"/>
  <c r="F377" i="36" l="1"/>
  <c r="G377" i="36" s="1"/>
  <c r="D377" i="36"/>
  <c r="P144" i="36"/>
  <c r="S144" i="36" s="1"/>
  <c r="Y140" i="44"/>
  <c r="Z140" i="44" s="1"/>
  <c r="X141" i="44" s="1"/>
  <c r="AA141" i="44" s="1"/>
  <c r="K145" i="36"/>
  <c r="L145" i="36" s="1"/>
  <c r="D378" i="44"/>
  <c r="F378" i="44"/>
  <c r="G378" i="44" s="1"/>
  <c r="Q141" i="44"/>
  <c r="J142" i="44"/>
  <c r="V140" i="44"/>
  <c r="R141" i="44"/>
  <c r="E379" i="44"/>
  <c r="E378" i="36"/>
  <c r="D378" i="36" l="1"/>
  <c r="F378" i="36"/>
  <c r="G378" i="36" s="1"/>
  <c r="T144" i="36"/>
  <c r="Y144" i="36"/>
  <c r="Z144" i="36" s="1"/>
  <c r="X145" i="36" s="1"/>
  <c r="AA145" i="36" s="1"/>
  <c r="M145" i="36"/>
  <c r="N145" i="36" s="1"/>
  <c r="D379" i="44"/>
  <c r="F379" i="44"/>
  <c r="G379" i="44" s="1"/>
  <c r="K142" i="44"/>
  <c r="L142" i="44" s="1"/>
  <c r="U141" i="44"/>
  <c r="P141" i="44"/>
  <c r="S141" i="44" s="1"/>
  <c r="T141" i="44" s="1"/>
  <c r="E379" i="36"/>
  <c r="E380" i="44"/>
  <c r="F379" i="36" l="1"/>
  <c r="G379" i="36" s="1"/>
  <c r="D379" i="36"/>
  <c r="V144" i="36"/>
  <c r="R145" i="36"/>
  <c r="U145" i="36" s="1"/>
  <c r="M142" i="44"/>
  <c r="N142" i="44" s="1"/>
  <c r="J146" i="36"/>
  <c r="Q145" i="36"/>
  <c r="F380" i="44"/>
  <c r="G380" i="44" s="1"/>
  <c r="D380" i="44"/>
  <c r="V141" i="44"/>
  <c r="R142" i="44"/>
  <c r="Y141" i="44"/>
  <c r="Z141" i="44" s="1"/>
  <c r="X142" i="44" s="1"/>
  <c r="E381" i="44"/>
  <c r="E380" i="36"/>
  <c r="F380" i="36" l="1"/>
  <c r="G380" i="36" s="1"/>
  <c r="D380" i="36"/>
  <c r="P145" i="36"/>
  <c r="S145" i="36" s="1"/>
  <c r="T145" i="36" s="1"/>
  <c r="K146" i="36"/>
  <c r="L146" i="36" s="1"/>
  <c r="M146" i="36" s="1"/>
  <c r="N146" i="36" s="1"/>
  <c r="D381" i="44"/>
  <c r="F381" i="44"/>
  <c r="G381" i="44" s="1"/>
  <c r="Q142" i="44"/>
  <c r="J143" i="44"/>
  <c r="AA142" i="44"/>
  <c r="U142" i="44"/>
  <c r="P142" i="44"/>
  <c r="E382" i="44"/>
  <c r="E381" i="36"/>
  <c r="F381" i="36" l="1"/>
  <c r="G381" i="36" s="1"/>
  <c r="D381" i="36"/>
  <c r="S142" i="44"/>
  <c r="T142" i="44" s="1"/>
  <c r="V142" i="44" s="1"/>
  <c r="Q146" i="36"/>
  <c r="J147" i="36"/>
  <c r="R146" i="36"/>
  <c r="V145" i="36"/>
  <c r="Y145" i="36"/>
  <c r="Z145" i="36" s="1"/>
  <c r="X146" i="36" s="1"/>
  <c r="AA146" i="36" s="1"/>
  <c r="F382" i="44"/>
  <c r="G382" i="44" s="1"/>
  <c r="D382" i="44"/>
  <c r="K143" i="44"/>
  <c r="L143" i="44" s="1"/>
  <c r="E382" i="36"/>
  <c r="E383" i="44"/>
  <c r="F382" i="36" l="1"/>
  <c r="G382" i="36" s="1"/>
  <c r="D382" i="36"/>
  <c r="R143" i="44"/>
  <c r="Y142" i="44"/>
  <c r="Z142" i="44" s="1"/>
  <c r="X143" i="44" s="1"/>
  <c r="AA143" i="44" s="1"/>
  <c r="U146" i="36"/>
  <c r="P146" i="36"/>
  <c r="S146" i="36" s="1"/>
  <c r="T146" i="36" s="1"/>
  <c r="K147" i="36"/>
  <c r="L147" i="36" s="1"/>
  <c r="M147" i="36" s="1"/>
  <c r="D383" i="44"/>
  <c r="F383" i="44"/>
  <c r="G383" i="44" s="1"/>
  <c r="M143" i="44"/>
  <c r="N143" i="44" s="1"/>
  <c r="U143" i="44"/>
  <c r="E384" i="44"/>
  <c r="E383" i="36"/>
  <c r="D383" i="36" l="1"/>
  <c r="F383" i="36"/>
  <c r="G383" i="36" s="1"/>
  <c r="N147" i="36"/>
  <c r="V146" i="36"/>
  <c r="R147" i="36"/>
  <c r="U147" i="36" s="1"/>
  <c r="Y146" i="36"/>
  <c r="Z146" i="36" s="1"/>
  <c r="X147" i="36" s="1"/>
  <c r="AA147" i="36" s="1"/>
  <c r="F384" i="44"/>
  <c r="G384" i="44" s="1"/>
  <c r="D384" i="44"/>
  <c r="Q143" i="44"/>
  <c r="J144" i="44"/>
  <c r="P143" i="44"/>
  <c r="E385" i="44"/>
  <c r="E384" i="36"/>
  <c r="D384" i="36" l="1"/>
  <c r="F384" i="36"/>
  <c r="G384" i="36" s="1"/>
  <c r="P147" i="36"/>
  <c r="Q147" i="36"/>
  <c r="J148" i="36"/>
  <c r="F385" i="44"/>
  <c r="G385" i="44" s="1"/>
  <c r="D385" i="44"/>
  <c r="K144" i="44"/>
  <c r="L144" i="44" s="1"/>
  <c r="S143" i="44"/>
  <c r="T143" i="44" s="1"/>
  <c r="E386" i="44"/>
  <c r="E385" i="36"/>
  <c r="F385" i="36" l="1"/>
  <c r="G385" i="36" s="1"/>
  <c r="D385" i="36"/>
  <c r="S147" i="36"/>
  <c r="T147" i="36" s="1"/>
  <c r="V147" i="36" s="1"/>
  <c r="Y143" i="44"/>
  <c r="Z143" i="44" s="1"/>
  <c r="X144" i="44" s="1"/>
  <c r="AA144" i="44" s="1"/>
  <c r="K148" i="36"/>
  <c r="D386" i="44"/>
  <c r="F386" i="44"/>
  <c r="G386" i="44" s="1"/>
  <c r="M144" i="44"/>
  <c r="N144" i="44" s="1"/>
  <c r="V143" i="44"/>
  <c r="R144" i="44"/>
  <c r="E386" i="36"/>
  <c r="E387" i="44"/>
  <c r="D386" i="36" l="1"/>
  <c r="F386" i="36"/>
  <c r="G386" i="36" s="1"/>
  <c r="Y147" i="36"/>
  <c r="Z147" i="36" s="1"/>
  <c r="X148" i="36" s="1"/>
  <c r="AA148" i="36" s="1"/>
  <c r="R148" i="36"/>
  <c r="U148" i="36" s="1"/>
  <c r="L148" i="36"/>
  <c r="D387" i="44"/>
  <c r="F387" i="44"/>
  <c r="G387" i="44" s="1"/>
  <c r="Q144" i="44"/>
  <c r="J145" i="44"/>
  <c r="U144" i="44"/>
  <c r="P144" i="44"/>
  <c r="E388" i="44"/>
  <c r="E387" i="36"/>
  <c r="D387" i="36" l="1"/>
  <c r="F387" i="36"/>
  <c r="G387" i="36" s="1"/>
  <c r="M148" i="36"/>
  <c r="N148" i="36" s="1"/>
  <c r="D388" i="44"/>
  <c r="F388" i="44"/>
  <c r="G388" i="44" s="1"/>
  <c r="K145" i="44"/>
  <c r="S144" i="44"/>
  <c r="T144" i="44" s="1"/>
  <c r="E388" i="36"/>
  <c r="E389" i="44"/>
  <c r="D388" i="36" l="1"/>
  <c r="F388" i="36"/>
  <c r="G388" i="36" s="1"/>
  <c r="P148" i="36"/>
  <c r="J149" i="36"/>
  <c r="Q148" i="36"/>
  <c r="Y144" i="44"/>
  <c r="Z144" i="44" s="1"/>
  <c r="X145" i="44" s="1"/>
  <c r="AA145" i="44" s="1"/>
  <c r="L145" i="44"/>
  <c r="M145" i="44" s="1"/>
  <c r="N145" i="44" s="1"/>
  <c r="D389" i="44"/>
  <c r="F389" i="44"/>
  <c r="G389" i="44" s="1"/>
  <c r="V144" i="44"/>
  <c r="R145" i="44"/>
  <c r="E390" i="44"/>
  <c r="E389" i="36"/>
  <c r="D389" i="36" l="1"/>
  <c r="F389" i="36"/>
  <c r="G389" i="36" s="1"/>
  <c r="S148" i="36"/>
  <c r="T148" i="36" s="1"/>
  <c r="V148" i="36" s="1"/>
  <c r="K149" i="36"/>
  <c r="L149" i="36" s="1"/>
  <c r="F390" i="44"/>
  <c r="G390" i="44" s="1"/>
  <c r="D390" i="44"/>
  <c r="Q145" i="44"/>
  <c r="J146" i="44"/>
  <c r="U145" i="44"/>
  <c r="P145" i="44"/>
  <c r="E391" i="44"/>
  <c r="E390" i="36"/>
  <c r="F390" i="36" l="1"/>
  <c r="G390" i="36" s="1"/>
  <c r="D390" i="36"/>
  <c r="Y148" i="36"/>
  <c r="Z148" i="36" s="1"/>
  <c r="X149" i="36" s="1"/>
  <c r="AA149" i="36" s="1"/>
  <c r="R149" i="36"/>
  <c r="U149" i="36" s="1"/>
  <c r="S145" i="44"/>
  <c r="T145" i="44" s="1"/>
  <c r="V145" i="44" s="1"/>
  <c r="M149" i="36"/>
  <c r="N149" i="36" s="1"/>
  <c r="D391" i="44"/>
  <c r="F391" i="44"/>
  <c r="G391" i="44" s="1"/>
  <c r="K146" i="44"/>
  <c r="L146" i="44" s="1"/>
  <c r="E391" i="36"/>
  <c r="E392" i="44"/>
  <c r="R146" i="44" l="1"/>
  <c r="D391" i="36"/>
  <c r="F391" i="36"/>
  <c r="G391" i="36" s="1"/>
  <c r="Y145" i="44"/>
  <c r="Z145" i="44" s="1"/>
  <c r="X146" i="44" s="1"/>
  <c r="AA146" i="44" s="1"/>
  <c r="J150" i="36"/>
  <c r="Q149" i="36"/>
  <c r="P149" i="36"/>
  <c r="D392" i="44"/>
  <c r="F392" i="44"/>
  <c r="G392" i="44" s="1"/>
  <c r="U146" i="44"/>
  <c r="M146" i="44"/>
  <c r="N146" i="44" s="1"/>
  <c r="E393" i="44"/>
  <c r="E392" i="36"/>
  <c r="D392" i="36" l="1"/>
  <c r="F392" i="36"/>
  <c r="G392" i="36" s="1"/>
  <c r="S149" i="36"/>
  <c r="T149" i="36" s="1"/>
  <c r="K150" i="36"/>
  <c r="L150" i="36" s="1"/>
  <c r="M150" i="36" s="1"/>
  <c r="D393" i="44"/>
  <c r="F393" i="44"/>
  <c r="G393" i="44" s="1"/>
  <c r="Q146" i="44"/>
  <c r="J147" i="44"/>
  <c r="P146" i="44"/>
  <c r="E394" i="44"/>
  <c r="E393" i="36"/>
  <c r="D393" i="36" l="1"/>
  <c r="F393" i="36"/>
  <c r="G393" i="36" s="1"/>
  <c r="N150" i="36"/>
  <c r="R150" i="36"/>
  <c r="V149" i="36"/>
  <c r="Y149" i="36"/>
  <c r="Z149" i="36" s="1"/>
  <c r="X150" i="36" s="1"/>
  <c r="AA150" i="36" s="1"/>
  <c r="D394" i="44"/>
  <c r="F394" i="44"/>
  <c r="G394" i="44" s="1"/>
  <c r="K147" i="44"/>
  <c r="L147" i="44" s="1"/>
  <c r="S146" i="44"/>
  <c r="T146" i="44" s="1"/>
  <c r="E394" i="36"/>
  <c r="E395" i="44"/>
  <c r="D394" i="36" l="1"/>
  <c r="F394" i="36"/>
  <c r="G394" i="36" s="1"/>
  <c r="M147" i="44"/>
  <c r="N147" i="44" s="1"/>
  <c r="U150" i="36"/>
  <c r="P150" i="36"/>
  <c r="Q150" i="36"/>
  <c r="J151" i="36"/>
  <c r="D395" i="44"/>
  <c r="F395" i="44"/>
  <c r="G395" i="44" s="1"/>
  <c r="V146" i="44"/>
  <c r="R147" i="44"/>
  <c r="Y146" i="44"/>
  <c r="Z146" i="44" s="1"/>
  <c r="X147" i="44" s="1"/>
  <c r="E395" i="36"/>
  <c r="E396" i="44"/>
  <c r="D395" i="36" l="1"/>
  <c r="F395" i="36"/>
  <c r="G395" i="36" s="1"/>
  <c r="S150" i="36"/>
  <c r="T150" i="36" s="1"/>
  <c r="R151" i="36" s="1"/>
  <c r="Q147" i="44"/>
  <c r="J148" i="44"/>
  <c r="K148" i="44" s="1"/>
  <c r="L148" i="44" s="1"/>
  <c r="K151" i="36"/>
  <c r="F396" i="44"/>
  <c r="G396" i="44" s="1"/>
  <c r="D396" i="44"/>
  <c r="U147" i="44"/>
  <c r="P147" i="44"/>
  <c r="AA147" i="44"/>
  <c r="E397" i="44"/>
  <c r="E396" i="36"/>
  <c r="D396" i="36" l="1"/>
  <c r="F396" i="36"/>
  <c r="G396" i="36" s="1"/>
  <c r="V150" i="36"/>
  <c r="Y150" i="36"/>
  <c r="Z150" i="36" s="1"/>
  <c r="X151" i="36" s="1"/>
  <c r="AA151" i="36" s="1"/>
  <c r="U151" i="36"/>
  <c r="L151" i="36"/>
  <c r="D397" i="44"/>
  <c r="F397" i="44"/>
  <c r="G397" i="44" s="1"/>
  <c r="M148" i="44"/>
  <c r="N148" i="44" s="1"/>
  <c r="S147" i="44"/>
  <c r="T147" i="44" s="1"/>
  <c r="E397" i="36"/>
  <c r="E398" i="44"/>
  <c r="F397" i="36" l="1"/>
  <c r="G397" i="36" s="1"/>
  <c r="D397" i="36"/>
  <c r="M151" i="36"/>
  <c r="N151" i="36" s="1"/>
  <c r="D398" i="44"/>
  <c r="F398" i="44"/>
  <c r="G398" i="44" s="1"/>
  <c r="Y147" i="44"/>
  <c r="Z147" i="44" s="1"/>
  <c r="X148" i="44" s="1"/>
  <c r="Q148" i="44"/>
  <c r="J149" i="44"/>
  <c r="V147" i="44"/>
  <c r="R148" i="44"/>
  <c r="E399" i="44"/>
  <c r="E398" i="36"/>
  <c r="D398" i="36" l="1"/>
  <c r="F398" i="36"/>
  <c r="G398" i="36" s="1"/>
  <c r="Q151" i="36"/>
  <c r="J152" i="36"/>
  <c r="P151" i="36"/>
  <c r="D399" i="44"/>
  <c r="F399" i="44"/>
  <c r="G399" i="44" s="1"/>
  <c r="AA148" i="44"/>
  <c r="U148" i="44"/>
  <c r="P148" i="44"/>
  <c r="S148" i="44" s="1"/>
  <c r="T148" i="44" s="1"/>
  <c r="K149" i="44"/>
  <c r="L149" i="44" s="1"/>
  <c r="M149" i="44" s="1"/>
  <c r="E400" i="44"/>
  <c r="E399" i="36"/>
  <c r="F399" i="36" l="1"/>
  <c r="G399" i="36" s="1"/>
  <c r="D399" i="36"/>
  <c r="K152" i="36"/>
  <c r="L152" i="36" s="1"/>
  <c r="M152" i="36" s="1"/>
  <c r="N152" i="36" s="1"/>
  <c r="S151" i="36"/>
  <c r="T151" i="36" s="1"/>
  <c r="D400" i="44"/>
  <c r="F400" i="44"/>
  <c r="G400" i="44" s="1"/>
  <c r="N149" i="44"/>
  <c r="Y148" i="44"/>
  <c r="Z148" i="44" s="1"/>
  <c r="X149" i="44" s="1"/>
  <c r="V148" i="44"/>
  <c r="R149" i="44"/>
  <c r="E401" i="44"/>
  <c r="E400" i="36"/>
  <c r="D400" i="36" l="1"/>
  <c r="F400" i="36"/>
  <c r="G400" i="36" s="1"/>
  <c r="V151" i="36"/>
  <c r="R152" i="36"/>
  <c r="J153" i="36"/>
  <c r="Q152" i="36"/>
  <c r="Y151" i="36"/>
  <c r="Z151" i="36" s="1"/>
  <c r="X152" i="36" s="1"/>
  <c r="AA152" i="36" s="1"/>
  <c r="F401" i="44"/>
  <c r="G401" i="44" s="1"/>
  <c r="D401" i="44"/>
  <c r="Q149" i="44"/>
  <c r="J150" i="44"/>
  <c r="U149" i="44"/>
  <c r="P149" i="44"/>
  <c r="AA149" i="44"/>
  <c r="E401" i="36"/>
  <c r="E402" i="44"/>
  <c r="D401" i="36" l="1"/>
  <c r="F401" i="36"/>
  <c r="G401" i="36" s="1"/>
  <c r="K153" i="36"/>
  <c r="L153" i="36" s="1"/>
  <c r="M153" i="36" s="1"/>
  <c r="N153" i="36" s="1"/>
  <c r="U152" i="36"/>
  <c r="P152" i="36"/>
  <c r="D402" i="44"/>
  <c r="F402" i="44"/>
  <c r="G402" i="44" s="1"/>
  <c r="S149" i="44"/>
  <c r="T149" i="44" s="1"/>
  <c r="K150" i="44"/>
  <c r="L150" i="44" s="1"/>
  <c r="M150" i="44" s="1"/>
  <c r="E402" i="36"/>
  <c r="E403" i="44"/>
  <c r="F402" i="36" l="1"/>
  <c r="G402" i="36" s="1"/>
  <c r="D402" i="36"/>
  <c r="Q153" i="36"/>
  <c r="J154" i="36"/>
  <c r="S152" i="36"/>
  <c r="T152" i="36" s="1"/>
  <c r="D403" i="44"/>
  <c r="F403" i="44"/>
  <c r="G403" i="44" s="1"/>
  <c r="Y149" i="44"/>
  <c r="Z149" i="44" s="1"/>
  <c r="X150" i="44" s="1"/>
  <c r="V149" i="44"/>
  <c r="R150" i="44"/>
  <c r="N150" i="44"/>
  <c r="E404" i="44"/>
  <c r="E403" i="36"/>
  <c r="F403" i="36" l="1"/>
  <c r="G403" i="36" s="1"/>
  <c r="D403" i="36"/>
  <c r="Y152" i="36"/>
  <c r="Z152" i="36" s="1"/>
  <c r="X153" i="36" s="1"/>
  <c r="AA153" i="36" s="1"/>
  <c r="V152" i="36"/>
  <c r="R153" i="36"/>
  <c r="K154" i="36"/>
  <c r="L154" i="36" s="1"/>
  <c r="M154" i="36" s="1"/>
  <c r="N154" i="36" s="1"/>
  <c r="D404" i="44"/>
  <c r="F404" i="44"/>
  <c r="G404" i="44" s="1"/>
  <c r="U150" i="44"/>
  <c r="P150" i="44"/>
  <c r="AA150" i="44"/>
  <c r="Q150" i="44"/>
  <c r="J151" i="44"/>
  <c r="E404" i="36"/>
  <c r="E405" i="44"/>
  <c r="D404" i="36" l="1"/>
  <c r="F404" i="36"/>
  <c r="G404" i="36" s="1"/>
  <c r="Q154" i="36"/>
  <c r="J155" i="36"/>
  <c r="U153" i="36"/>
  <c r="P153" i="36"/>
  <c r="S150" i="44"/>
  <c r="T150" i="44" s="1"/>
  <c r="V150" i="44" s="1"/>
  <c r="D405" i="44"/>
  <c r="F405" i="44"/>
  <c r="G405" i="44" s="1"/>
  <c r="K151" i="44"/>
  <c r="L151" i="44" s="1"/>
  <c r="M151" i="44" s="1"/>
  <c r="N151" i="44" s="1"/>
  <c r="E405" i="36"/>
  <c r="E406" i="44"/>
  <c r="D405" i="36" l="1"/>
  <c r="F405" i="36"/>
  <c r="G405" i="36" s="1"/>
  <c r="R151" i="44"/>
  <c r="U151" i="44" s="1"/>
  <c r="Y150" i="44"/>
  <c r="Z150" i="44" s="1"/>
  <c r="X151" i="44" s="1"/>
  <c r="AA151" i="44" s="1"/>
  <c r="S153" i="36"/>
  <c r="T153" i="36" s="1"/>
  <c r="K155" i="36"/>
  <c r="D406" i="44"/>
  <c r="F406" i="44"/>
  <c r="G406" i="44" s="1"/>
  <c r="Q151" i="44"/>
  <c r="J152" i="44"/>
  <c r="E407" i="44"/>
  <c r="E406" i="36"/>
  <c r="F406" i="36" l="1"/>
  <c r="G406" i="36" s="1"/>
  <c r="D406" i="36"/>
  <c r="P151" i="44"/>
  <c r="S151" i="44" s="1"/>
  <c r="T151" i="44" s="1"/>
  <c r="V151" i="44" s="1"/>
  <c r="L155" i="36"/>
  <c r="M155" i="36" s="1"/>
  <c r="V153" i="36"/>
  <c r="R154" i="36"/>
  <c r="Y153" i="36"/>
  <c r="Z153" i="36" s="1"/>
  <c r="X154" i="36" s="1"/>
  <c r="AA154" i="36" s="1"/>
  <c r="D407" i="44"/>
  <c r="F407" i="44"/>
  <c r="G407" i="44" s="1"/>
  <c r="K152" i="44"/>
  <c r="L152" i="44" s="1"/>
  <c r="M152" i="44" s="1"/>
  <c r="N152" i="44" s="1"/>
  <c r="E407" i="36"/>
  <c r="E408" i="44"/>
  <c r="D407" i="36" l="1"/>
  <c r="F407" i="36"/>
  <c r="G407" i="36" s="1"/>
  <c r="Y151" i="44"/>
  <c r="Z151" i="44" s="1"/>
  <c r="X152" i="44" s="1"/>
  <c r="AA152" i="44" s="1"/>
  <c r="R152" i="44"/>
  <c r="U152" i="44" s="1"/>
  <c r="N155" i="36"/>
  <c r="U154" i="36"/>
  <c r="P154" i="36"/>
  <c r="S154" i="36" s="1"/>
  <c r="T154" i="36" s="1"/>
  <c r="F408" i="44"/>
  <c r="G408" i="44" s="1"/>
  <c r="D408" i="44"/>
  <c r="Q152" i="44"/>
  <c r="J153" i="44"/>
  <c r="E408" i="36"/>
  <c r="E409" i="44"/>
  <c r="D408" i="36" l="1"/>
  <c r="F408" i="36"/>
  <c r="G408" i="36" s="1"/>
  <c r="P152" i="44"/>
  <c r="S152" i="44" s="1"/>
  <c r="T152" i="44" s="1"/>
  <c r="V154" i="36"/>
  <c r="R155" i="36"/>
  <c r="Y154" i="36"/>
  <c r="Z154" i="36" s="1"/>
  <c r="X155" i="36" s="1"/>
  <c r="AA155" i="36" s="1"/>
  <c r="J156" i="36"/>
  <c r="Q155" i="36"/>
  <c r="F409" i="44"/>
  <c r="G409" i="44" s="1"/>
  <c r="D409" i="44"/>
  <c r="K153" i="44"/>
  <c r="L153" i="44" s="1"/>
  <c r="E409" i="36"/>
  <c r="E410" i="44"/>
  <c r="D409" i="36" l="1"/>
  <c r="F409" i="36"/>
  <c r="G409" i="36" s="1"/>
  <c r="R153" i="44"/>
  <c r="U153" i="44" s="1"/>
  <c r="V152" i="44"/>
  <c r="Y152" i="44"/>
  <c r="Z152" i="44" s="1"/>
  <c r="X153" i="44" s="1"/>
  <c r="AA153" i="44" s="1"/>
  <c r="P155" i="36"/>
  <c r="U155" i="36"/>
  <c r="M153" i="44"/>
  <c r="N153" i="44" s="1"/>
  <c r="J154" i="44" s="1"/>
  <c r="K156" i="36"/>
  <c r="L156" i="36" s="1"/>
  <c r="M156" i="36" s="1"/>
  <c r="F410" i="44"/>
  <c r="G410" i="44" s="1"/>
  <c r="D410" i="44"/>
  <c r="E411" i="44"/>
  <c r="E410" i="36"/>
  <c r="D410" i="36" l="1"/>
  <c r="F410" i="36"/>
  <c r="G410" i="36" s="1"/>
  <c r="Q153" i="44"/>
  <c r="P153" i="44"/>
  <c r="N156" i="36"/>
  <c r="S155" i="36"/>
  <c r="T155" i="36" s="1"/>
  <c r="F411" i="44"/>
  <c r="G411" i="44" s="1"/>
  <c r="D411" i="44"/>
  <c r="K154" i="44"/>
  <c r="L154" i="44" s="1"/>
  <c r="E412" i="44"/>
  <c r="E411" i="36"/>
  <c r="F411" i="36" l="1"/>
  <c r="G411" i="36" s="1"/>
  <c r="D411" i="36"/>
  <c r="S153" i="44"/>
  <c r="T153" i="44" s="1"/>
  <c r="R154" i="44" s="1"/>
  <c r="M154" i="44"/>
  <c r="N154" i="44" s="1"/>
  <c r="Y155" i="36"/>
  <c r="Z155" i="36" s="1"/>
  <c r="X156" i="36" s="1"/>
  <c r="AA156" i="36" s="1"/>
  <c r="R156" i="36"/>
  <c r="V155" i="36"/>
  <c r="Q156" i="36"/>
  <c r="J157" i="36"/>
  <c r="D412" i="44"/>
  <c r="F412" i="44"/>
  <c r="G412" i="44" s="1"/>
  <c r="E412" i="36"/>
  <c r="E413" i="44"/>
  <c r="F412" i="36" l="1"/>
  <c r="G412" i="36" s="1"/>
  <c r="D412" i="36"/>
  <c r="V153" i="44"/>
  <c r="Y153" i="44"/>
  <c r="Z153" i="44" s="1"/>
  <c r="X154" i="44" s="1"/>
  <c r="AA154" i="44" s="1"/>
  <c r="U156" i="36"/>
  <c r="P156" i="36"/>
  <c r="S156" i="36" s="1"/>
  <c r="T156" i="36" s="1"/>
  <c r="K157" i="36"/>
  <c r="L157" i="36" s="1"/>
  <c r="M157" i="36" s="1"/>
  <c r="N157" i="36" s="1"/>
  <c r="D413" i="44"/>
  <c r="F413" i="44"/>
  <c r="G413" i="44" s="1"/>
  <c r="Q154" i="44"/>
  <c r="J155" i="44"/>
  <c r="U154" i="44"/>
  <c r="E414" i="44"/>
  <c r="E413" i="36"/>
  <c r="D413" i="36" l="1"/>
  <c r="F413" i="36"/>
  <c r="G413" i="36" s="1"/>
  <c r="P154" i="44"/>
  <c r="S154" i="44" s="1"/>
  <c r="T154" i="44" s="1"/>
  <c r="Q157" i="36"/>
  <c r="J158" i="36"/>
  <c r="V156" i="36"/>
  <c r="R157" i="36"/>
  <c r="Y156" i="36"/>
  <c r="Z156" i="36" s="1"/>
  <c r="X157" i="36" s="1"/>
  <c r="AA157" i="36" s="1"/>
  <c r="D414" i="44"/>
  <c r="F414" i="44"/>
  <c r="G414" i="44" s="1"/>
  <c r="K155" i="44"/>
  <c r="L155" i="44" s="1"/>
  <c r="E414" i="36"/>
  <c r="E415" i="44"/>
  <c r="F414" i="36" l="1"/>
  <c r="G414" i="36" s="1"/>
  <c r="D414" i="36"/>
  <c r="R155" i="44"/>
  <c r="U155" i="44" s="1"/>
  <c r="V154" i="44"/>
  <c r="Y154" i="44"/>
  <c r="Z154" i="44" s="1"/>
  <c r="X155" i="44" s="1"/>
  <c r="AA155" i="44" s="1"/>
  <c r="P157" i="36"/>
  <c r="S157" i="36" s="1"/>
  <c r="T157" i="36" s="1"/>
  <c r="U157" i="36"/>
  <c r="M155" i="44"/>
  <c r="N155" i="44" s="1"/>
  <c r="K158" i="36"/>
  <c r="L158" i="36" s="1"/>
  <c r="M158" i="36" s="1"/>
  <c r="N158" i="36" s="1"/>
  <c r="D415" i="44"/>
  <c r="F415" i="44"/>
  <c r="G415" i="44" s="1"/>
  <c r="E416" i="44"/>
  <c r="E415" i="36"/>
  <c r="P155" i="44" l="1"/>
  <c r="F415" i="36"/>
  <c r="G415" i="36" s="1"/>
  <c r="D415" i="36"/>
  <c r="Q158" i="36"/>
  <c r="J159" i="36"/>
  <c r="V157" i="36"/>
  <c r="R158" i="36"/>
  <c r="Y157" i="36"/>
  <c r="Z157" i="36" s="1"/>
  <c r="X158" i="36" s="1"/>
  <c r="AA158" i="36" s="1"/>
  <c r="D416" i="44"/>
  <c r="F416" i="44"/>
  <c r="G416" i="44" s="1"/>
  <c r="Q155" i="44"/>
  <c r="S155" i="44" s="1"/>
  <c r="T155" i="44" s="1"/>
  <c r="J156" i="44"/>
  <c r="E416" i="36"/>
  <c r="E417" i="44"/>
  <c r="D416" i="36" l="1"/>
  <c r="F416" i="36"/>
  <c r="G416" i="36" s="1"/>
  <c r="U158" i="36"/>
  <c r="P158" i="36"/>
  <c r="S158" i="36" s="1"/>
  <c r="T158" i="36" s="1"/>
  <c r="K159" i="36"/>
  <c r="L159" i="36" s="1"/>
  <c r="M159" i="36" s="1"/>
  <c r="D417" i="44"/>
  <c r="F417" i="44"/>
  <c r="G417" i="44" s="1"/>
  <c r="V155" i="44"/>
  <c r="R156" i="44"/>
  <c r="Y155" i="44"/>
  <c r="Z155" i="44" s="1"/>
  <c r="X156" i="44" s="1"/>
  <c r="K156" i="44"/>
  <c r="L156" i="44" s="1"/>
  <c r="M156" i="44" s="1"/>
  <c r="E418" i="44"/>
  <c r="E417" i="36"/>
  <c r="F417" i="36" l="1"/>
  <c r="G417" i="36" s="1"/>
  <c r="D417" i="36"/>
  <c r="N159" i="36"/>
  <c r="Q159" i="36" s="1"/>
  <c r="R159" i="36"/>
  <c r="V158" i="36"/>
  <c r="Y158" i="36"/>
  <c r="Z158" i="36" s="1"/>
  <c r="X159" i="36" s="1"/>
  <c r="AA159" i="36" s="1"/>
  <c r="D418" i="44"/>
  <c r="F418" i="44"/>
  <c r="G418" i="44" s="1"/>
  <c r="N156" i="44"/>
  <c r="AA156" i="44"/>
  <c r="U156" i="44"/>
  <c r="E419" i="44"/>
  <c r="E418" i="36"/>
  <c r="D418" i="36" l="1"/>
  <c r="F418" i="36"/>
  <c r="G418" i="36" s="1"/>
  <c r="J160" i="36"/>
  <c r="K160" i="36" s="1"/>
  <c r="U159" i="36"/>
  <c r="P159" i="36"/>
  <c r="D419" i="44"/>
  <c r="F419" i="44"/>
  <c r="G419" i="44" s="1"/>
  <c r="Q156" i="44"/>
  <c r="J157" i="44"/>
  <c r="P156" i="44"/>
  <c r="E419" i="36"/>
  <c r="E420" i="44"/>
  <c r="F419" i="36" l="1"/>
  <c r="G419" i="36" s="1"/>
  <c r="D419" i="36"/>
  <c r="L160" i="36"/>
  <c r="M160" i="36" s="1"/>
  <c r="N160" i="36" s="1"/>
  <c r="J161" i="36" s="1"/>
  <c r="S159" i="36"/>
  <c r="T159" i="36" s="1"/>
  <c r="S156" i="44"/>
  <c r="T156" i="44" s="1"/>
  <c r="V156" i="44" s="1"/>
  <c r="D420" i="44"/>
  <c r="F420" i="44"/>
  <c r="G420" i="44" s="1"/>
  <c r="K157" i="44"/>
  <c r="E420" i="36"/>
  <c r="E421" i="44"/>
  <c r="D420" i="36" l="1"/>
  <c r="F420" i="36"/>
  <c r="G420" i="36" s="1"/>
  <c r="Q160" i="36"/>
  <c r="R157" i="44"/>
  <c r="U157" i="44" s="1"/>
  <c r="V159" i="36"/>
  <c r="R160" i="36"/>
  <c r="Y159" i="36"/>
  <c r="Z159" i="36" s="1"/>
  <c r="X160" i="36" s="1"/>
  <c r="AA160" i="36" s="1"/>
  <c r="Y156" i="44"/>
  <c r="Z156" i="44" s="1"/>
  <c r="X157" i="44" s="1"/>
  <c r="AA157" i="44" s="1"/>
  <c r="K161" i="36"/>
  <c r="L161" i="36" s="1"/>
  <c r="M161" i="36" s="1"/>
  <c r="N161" i="36" s="1"/>
  <c r="D421" i="44"/>
  <c r="F421" i="44"/>
  <c r="G421" i="44" s="1"/>
  <c r="L157" i="44"/>
  <c r="M157" i="44" s="1"/>
  <c r="N157" i="44" s="1"/>
  <c r="E421" i="36"/>
  <c r="E422" i="44"/>
  <c r="D421" i="36" l="1"/>
  <c r="F421" i="36"/>
  <c r="G421" i="36" s="1"/>
  <c r="J162" i="36"/>
  <c r="Q161" i="36"/>
  <c r="U160" i="36"/>
  <c r="P160" i="36"/>
  <c r="F422" i="44"/>
  <c r="G422" i="44" s="1"/>
  <c r="D422" i="44"/>
  <c r="Q157" i="44"/>
  <c r="J158" i="44"/>
  <c r="P157" i="44"/>
  <c r="E422" i="36"/>
  <c r="E423" i="44"/>
  <c r="F422" i="36" l="1"/>
  <c r="G422" i="36" s="1"/>
  <c r="D422" i="36"/>
  <c r="S157" i="44"/>
  <c r="T157" i="44" s="1"/>
  <c r="V157" i="44" s="1"/>
  <c r="S160" i="36"/>
  <c r="T160" i="36" s="1"/>
  <c r="K162" i="36"/>
  <c r="L162" i="36" s="1"/>
  <c r="M162" i="36" s="1"/>
  <c r="D423" i="44"/>
  <c r="F423" i="44"/>
  <c r="G423" i="44" s="1"/>
  <c r="K158" i="44"/>
  <c r="L158" i="44" s="1"/>
  <c r="M158" i="44" s="1"/>
  <c r="E424" i="44"/>
  <c r="E423" i="36"/>
  <c r="D423" i="36" l="1"/>
  <c r="F423" i="36"/>
  <c r="G423" i="36" s="1"/>
  <c r="R158" i="44"/>
  <c r="U158" i="44" s="1"/>
  <c r="Y157" i="44"/>
  <c r="Z157" i="44" s="1"/>
  <c r="X158" i="44" s="1"/>
  <c r="AA158" i="44" s="1"/>
  <c r="R161" i="36"/>
  <c r="V160" i="36"/>
  <c r="Y160" i="36"/>
  <c r="Z160" i="36" s="1"/>
  <c r="X161" i="36" s="1"/>
  <c r="AA161" i="36" s="1"/>
  <c r="N162" i="36"/>
  <c r="F424" i="44"/>
  <c r="G424" i="44" s="1"/>
  <c r="D424" i="44"/>
  <c r="N158" i="44"/>
  <c r="E424" i="36"/>
  <c r="E425" i="44"/>
  <c r="F424" i="36" l="1"/>
  <c r="G424" i="36" s="1"/>
  <c r="D424" i="36"/>
  <c r="Q162" i="36"/>
  <c r="J163" i="36"/>
  <c r="U161" i="36"/>
  <c r="P161" i="36"/>
  <c r="S161" i="36" s="1"/>
  <c r="T161" i="36" s="1"/>
  <c r="D425" i="44"/>
  <c r="F425" i="44"/>
  <c r="G425" i="44" s="1"/>
  <c r="Q158" i="44"/>
  <c r="J159" i="44"/>
  <c r="P158" i="44"/>
  <c r="E426" i="44"/>
  <c r="E425" i="36"/>
  <c r="F425" i="36" l="1"/>
  <c r="G425" i="36" s="1"/>
  <c r="D425" i="36"/>
  <c r="S158" i="44"/>
  <c r="T158" i="44" s="1"/>
  <c r="V158" i="44" s="1"/>
  <c r="R162" i="36"/>
  <c r="V161" i="36"/>
  <c r="Y161" i="36"/>
  <c r="Z161" i="36" s="1"/>
  <c r="X162" i="36" s="1"/>
  <c r="AA162" i="36" s="1"/>
  <c r="K163" i="36"/>
  <c r="L163" i="36" s="1"/>
  <c r="M163" i="36" s="1"/>
  <c r="N163" i="36" s="1"/>
  <c r="F426" i="44"/>
  <c r="G426" i="44" s="1"/>
  <c r="D426" i="44"/>
  <c r="K159" i="44"/>
  <c r="L159" i="44" s="1"/>
  <c r="E427" i="44"/>
  <c r="E426" i="36"/>
  <c r="F426" i="36" l="1"/>
  <c r="G426" i="36" s="1"/>
  <c r="D426" i="36"/>
  <c r="R159" i="44"/>
  <c r="U159" i="44" s="1"/>
  <c r="Y158" i="44"/>
  <c r="Z158" i="44" s="1"/>
  <c r="X159" i="44" s="1"/>
  <c r="AA159" i="44" s="1"/>
  <c r="J164" i="36"/>
  <c r="Q163" i="36"/>
  <c r="U162" i="36"/>
  <c r="P162" i="36"/>
  <c r="D427" i="44"/>
  <c r="F427" i="44"/>
  <c r="G427" i="44" s="1"/>
  <c r="M159" i="44"/>
  <c r="N159" i="44" s="1"/>
  <c r="E428" i="44"/>
  <c r="E427" i="36"/>
  <c r="F427" i="36" l="1"/>
  <c r="G427" i="36" s="1"/>
  <c r="D427" i="36"/>
  <c r="S162" i="36"/>
  <c r="T162" i="36" s="1"/>
  <c r="K164" i="36"/>
  <c r="L164" i="36" s="1"/>
  <c r="M164" i="36" s="1"/>
  <c r="N164" i="36" s="1"/>
  <c r="F428" i="44"/>
  <c r="G428" i="44" s="1"/>
  <c r="D428" i="44"/>
  <c r="Q159" i="44"/>
  <c r="J160" i="44"/>
  <c r="P159" i="44"/>
  <c r="E428" i="36"/>
  <c r="E429" i="44"/>
  <c r="D428" i="36" l="1"/>
  <c r="F428" i="36"/>
  <c r="G428" i="36" s="1"/>
  <c r="S159" i="44"/>
  <c r="T159" i="44" s="1"/>
  <c r="V159" i="44" s="1"/>
  <c r="V162" i="36"/>
  <c r="R163" i="36"/>
  <c r="Q164" i="36"/>
  <c r="J165" i="36"/>
  <c r="Y162" i="36"/>
  <c r="Z162" i="36" s="1"/>
  <c r="X163" i="36" s="1"/>
  <c r="AA163" i="36" s="1"/>
  <c r="D429" i="44"/>
  <c r="F429" i="44"/>
  <c r="G429" i="44" s="1"/>
  <c r="K160" i="44"/>
  <c r="L160" i="44" s="1"/>
  <c r="M160" i="44" s="1"/>
  <c r="E430" i="44"/>
  <c r="E429" i="36"/>
  <c r="F429" i="36" l="1"/>
  <c r="G429" i="36" s="1"/>
  <c r="D429" i="36"/>
  <c r="R160" i="44"/>
  <c r="U160" i="44" s="1"/>
  <c r="Y159" i="44"/>
  <c r="Z159" i="44" s="1"/>
  <c r="X160" i="44" s="1"/>
  <c r="AA160" i="44" s="1"/>
  <c r="U163" i="36"/>
  <c r="P163" i="36"/>
  <c r="S163" i="36" s="1"/>
  <c r="T163" i="36" s="1"/>
  <c r="K165" i="36"/>
  <c r="L165" i="36" s="1"/>
  <c r="M165" i="36" s="1"/>
  <c r="D430" i="44"/>
  <c r="F430" i="44"/>
  <c r="G430" i="44" s="1"/>
  <c r="N160" i="44"/>
  <c r="E431" i="44"/>
  <c r="E430" i="36"/>
  <c r="F430" i="36" l="1"/>
  <c r="G430" i="36" s="1"/>
  <c r="D430" i="36"/>
  <c r="P160" i="44"/>
  <c r="V163" i="36"/>
  <c r="R164" i="36"/>
  <c r="N165" i="36"/>
  <c r="Y163" i="36"/>
  <c r="Z163" i="36" s="1"/>
  <c r="X164" i="36" s="1"/>
  <c r="AA164" i="36" s="1"/>
  <c r="F431" i="44"/>
  <c r="G431" i="44" s="1"/>
  <c r="D431" i="44"/>
  <c r="Q160" i="44"/>
  <c r="J161" i="44"/>
  <c r="E431" i="36"/>
  <c r="E432" i="44"/>
  <c r="F431" i="36" l="1"/>
  <c r="G431" i="36" s="1"/>
  <c r="D431" i="36"/>
  <c r="S160" i="44"/>
  <c r="T160" i="44" s="1"/>
  <c r="V160" i="44" s="1"/>
  <c r="P164" i="36"/>
  <c r="S164" i="36" s="1"/>
  <c r="T164" i="36" s="1"/>
  <c r="U164" i="36"/>
  <c r="Q165" i="36"/>
  <c r="J166" i="36"/>
  <c r="F432" i="44"/>
  <c r="G432" i="44" s="1"/>
  <c r="D432" i="44"/>
  <c r="K161" i="44"/>
  <c r="E433" i="44"/>
  <c r="E432" i="36"/>
  <c r="F432" i="36" l="1"/>
  <c r="G432" i="36" s="1"/>
  <c r="D432" i="36"/>
  <c r="Y160" i="44"/>
  <c r="Z160" i="44" s="1"/>
  <c r="X161" i="44" s="1"/>
  <c r="AA161" i="44" s="1"/>
  <c r="R161" i="44"/>
  <c r="U161" i="44" s="1"/>
  <c r="V164" i="36"/>
  <c r="R165" i="36"/>
  <c r="K166" i="36"/>
  <c r="L166" i="36" s="1"/>
  <c r="M166" i="36" s="1"/>
  <c r="N166" i="36" s="1"/>
  <c r="Y164" i="36"/>
  <c r="Z164" i="36" s="1"/>
  <c r="X165" i="36" s="1"/>
  <c r="AA165" i="36" s="1"/>
  <c r="D433" i="44"/>
  <c r="F433" i="44"/>
  <c r="G433" i="44" s="1"/>
  <c r="L161" i="44"/>
  <c r="M161" i="44" s="1"/>
  <c r="E434" i="44"/>
  <c r="E433" i="36"/>
  <c r="D433" i="36" l="1"/>
  <c r="F433" i="36"/>
  <c r="G433" i="36" s="1"/>
  <c r="Q166" i="36"/>
  <c r="J167" i="36"/>
  <c r="P165" i="36"/>
  <c r="U165" i="36"/>
  <c r="F434" i="44"/>
  <c r="G434" i="44" s="1"/>
  <c r="D434" i="44"/>
  <c r="N161" i="44"/>
  <c r="E434" i="36"/>
  <c r="E435" i="44"/>
  <c r="F434" i="36" l="1"/>
  <c r="G434" i="36" s="1"/>
  <c r="D434" i="36"/>
  <c r="K167" i="36"/>
  <c r="L167" i="36" s="1"/>
  <c r="M167" i="36" s="1"/>
  <c r="S165" i="36"/>
  <c r="T165" i="36" s="1"/>
  <c r="F435" i="44"/>
  <c r="G435" i="44" s="1"/>
  <c r="D435" i="44"/>
  <c r="Q161" i="44"/>
  <c r="J162" i="44"/>
  <c r="P161" i="44"/>
  <c r="E436" i="44"/>
  <c r="E435" i="36"/>
  <c r="D435" i="36" l="1"/>
  <c r="F435" i="36"/>
  <c r="G435" i="36" s="1"/>
  <c r="R166" i="36"/>
  <c r="V165" i="36"/>
  <c r="N167" i="36"/>
  <c r="Y165" i="36"/>
  <c r="Z165" i="36" s="1"/>
  <c r="X166" i="36" s="1"/>
  <c r="AA166" i="36" s="1"/>
  <c r="D436" i="44"/>
  <c r="F436" i="44"/>
  <c r="G436" i="44" s="1"/>
  <c r="K162" i="44"/>
  <c r="L162" i="44" s="1"/>
  <c r="M162" i="44" s="1"/>
  <c r="S161" i="44"/>
  <c r="T161" i="44" s="1"/>
  <c r="E437" i="44"/>
  <c r="E436" i="36"/>
  <c r="F436" i="36" l="1"/>
  <c r="G436" i="36" s="1"/>
  <c r="D436" i="36"/>
  <c r="Y161" i="44"/>
  <c r="Z161" i="44" s="1"/>
  <c r="X162" i="44" s="1"/>
  <c r="AA162" i="44" s="1"/>
  <c r="J168" i="36"/>
  <c r="K168" i="36" s="1"/>
  <c r="L168" i="36" s="1"/>
  <c r="Q167" i="36"/>
  <c r="P166" i="36"/>
  <c r="S166" i="36" s="1"/>
  <c r="T166" i="36" s="1"/>
  <c r="U166" i="36"/>
  <c r="F437" i="44"/>
  <c r="G437" i="44" s="1"/>
  <c r="D437" i="44"/>
  <c r="V161" i="44"/>
  <c r="R162" i="44"/>
  <c r="N162" i="44"/>
  <c r="E437" i="36"/>
  <c r="E438" i="44"/>
  <c r="D437" i="36" l="1"/>
  <c r="F437" i="36"/>
  <c r="G437" i="36" s="1"/>
  <c r="M168" i="36"/>
  <c r="N168" i="36" s="1"/>
  <c r="Y166" i="36"/>
  <c r="Z166" i="36" s="1"/>
  <c r="X167" i="36" s="1"/>
  <c r="AA167" i="36" s="1"/>
  <c r="V166" i="36"/>
  <c r="R167" i="36"/>
  <c r="D438" i="44"/>
  <c r="F438" i="44"/>
  <c r="G438" i="44" s="1"/>
  <c r="U162" i="44"/>
  <c r="P162" i="44"/>
  <c r="Q162" i="44"/>
  <c r="J163" i="44"/>
  <c r="E439" i="44"/>
  <c r="E438" i="36"/>
  <c r="F438" i="36" l="1"/>
  <c r="G438" i="36" s="1"/>
  <c r="D438" i="36"/>
  <c r="J169" i="36"/>
  <c r="K169" i="36" s="1"/>
  <c r="L169" i="36" s="1"/>
  <c r="Q168" i="36"/>
  <c r="S162" i="44"/>
  <c r="T162" i="44" s="1"/>
  <c r="V162" i="44" s="1"/>
  <c r="U167" i="36"/>
  <c r="P167" i="36"/>
  <c r="D439" i="44"/>
  <c r="F439" i="44"/>
  <c r="G439" i="44" s="1"/>
  <c r="K163" i="44"/>
  <c r="L163" i="44" s="1"/>
  <c r="E440" i="44"/>
  <c r="E439" i="36"/>
  <c r="R163" i="44" l="1"/>
  <c r="U163" i="44" s="1"/>
  <c r="D439" i="36"/>
  <c r="F439" i="36"/>
  <c r="G439" i="36" s="1"/>
  <c r="Y162" i="44"/>
  <c r="Z162" i="44" s="1"/>
  <c r="X163" i="44" s="1"/>
  <c r="AA163" i="44" s="1"/>
  <c r="M163" i="44"/>
  <c r="N163" i="44" s="1"/>
  <c r="M169" i="36"/>
  <c r="N169" i="36" s="1"/>
  <c r="S167" i="36"/>
  <c r="T167" i="36" s="1"/>
  <c r="F440" i="44"/>
  <c r="G440" i="44" s="1"/>
  <c r="D440" i="44"/>
  <c r="E441" i="44"/>
  <c r="E440" i="36"/>
  <c r="D440" i="36" l="1"/>
  <c r="F440" i="36"/>
  <c r="G440" i="36" s="1"/>
  <c r="P163" i="44"/>
  <c r="Q163" i="44"/>
  <c r="J164" i="44"/>
  <c r="K164" i="44" s="1"/>
  <c r="R168" i="36"/>
  <c r="V167" i="36"/>
  <c r="Y167" i="36"/>
  <c r="Z167" i="36" s="1"/>
  <c r="X168" i="36" s="1"/>
  <c r="AA168" i="36" s="1"/>
  <c r="D441" i="44"/>
  <c r="F441" i="44"/>
  <c r="G441" i="44" s="1"/>
  <c r="Q169" i="36"/>
  <c r="J170" i="36"/>
  <c r="E442" i="44"/>
  <c r="E441" i="36"/>
  <c r="F441" i="36" l="1"/>
  <c r="G441" i="36" s="1"/>
  <c r="D441" i="36"/>
  <c r="S163" i="44"/>
  <c r="T163" i="44" s="1"/>
  <c r="V163" i="44" s="1"/>
  <c r="U168" i="36"/>
  <c r="P168" i="36"/>
  <c r="S168" i="36" s="1"/>
  <c r="T168" i="36" s="1"/>
  <c r="D442" i="44"/>
  <c r="F442" i="44"/>
  <c r="G442" i="44" s="1"/>
  <c r="K170" i="36"/>
  <c r="L170" i="36" s="1"/>
  <c r="M170" i="36" s="1"/>
  <c r="L164" i="44"/>
  <c r="M164" i="44" s="1"/>
  <c r="N164" i="44" s="1"/>
  <c r="E442" i="36"/>
  <c r="E443" i="44"/>
  <c r="F442" i="36" l="1"/>
  <c r="G442" i="36" s="1"/>
  <c r="D442" i="36"/>
  <c r="Y163" i="44"/>
  <c r="Z163" i="44" s="1"/>
  <c r="X164" i="44" s="1"/>
  <c r="AA164" i="44" s="1"/>
  <c r="R164" i="44"/>
  <c r="U164" i="44" s="1"/>
  <c r="V168" i="36"/>
  <c r="R169" i="36"/>
  <c r="Y168" i="36"/>
  <c r="Z168" i="36" s="1"/>
  <c r="X169" i="36" s="1"/>
  <c r="AA169" i="36" s="1"/>
  <c r="D443" i="44"/>
  <c r="F443" i="44"/>
  <c r="G443" i="44" s="1"/>
  <c r="Q164" i="44"/>
  <c r="J165" i="44"/>
  <c r="N170" i="36"/>
  <c r="E444" i="44"/>
  <c r="E443" i="36"/>
  <c r="D443" i="36" l="1"/>
  <c r="F443" i="36"/>
  <c r="G443" i="36" s="1"/>
  <c r="P164" i="44"/>
  <c r="S164" i="44" s="1"/>
  <c r="T164" i="44" s="1"/>
  <c r="U169" i="36"/>
  <c r="P169" i="36"/>
  <c r="S169" i="36" s="1"/>
  <c r="T169" i="36" s="1"/>
  <c r="D444" i="44"/>
  <c r="F444" i="44"/>
  <c r="G444" i="44" s="1"/>
  <c r="K165" i="44"/>
  <c r="L165" i="44" s="1"/>
  <c r="M165" i="44" s="1"/>
  <c r="Q170" i="36"/>
  <c r="J171" i="36"/>
  <c r="E444" i="36"/>
  <c r="E445" i="44"/>
  <c r="D444" i="36" l="1"/>
  <c r="F444" i="36"/>
  <c r="G444" i="36" s="1"/>
  <c r="Y169" i="36"/>
  <c r="Z169" i="36" s="1"/>
  <c r="X170" i="36" s="1"/>
  <c r="AA170" i="36" s="1"/>
  <c r="V169" i="36"/>
  <c r="R170" i="36"/>
  <c r="Y164" i="44"/>
  <c r="Z164" i="44" s="1"/>
  <c r="X165" i="44" s="1"/>
  <c r="AA165" i="44" s="1"/>
  <c r="D445" i="44"/>
  <c r="F445" i="44"/>
  <c r="G445" i="44" s="1"/>
  <c r="N165" i="44"/>
  <c r="V164" i="44"/>
  <c r="R165" i="44"/>
  <c r="K171" i="36"/>
  <c r="L171" i="36" s="1"/>
  <c r="M171" i="36" s="1"/>
  <c r="E445" i="36"/>
  <c r="E446" i="44"/>
  <c r="D445" i="36" l="1"/>
  <c r="F445" i="36"/>
  <c r="G445" i="36" s="1"/>
  <c r="U170" i="36"/>
  <c r="P170" i="36"/>
  <c r="D446" i="44"/>
  <c r="F446" i="44"/>
  <c r="G446" i="44" s="1"/>
  <c r="Q165" i="44"/>
  <c r="J166" i="44"/>
  <c r="N171" i="36"/>
  <c r="U165" i="44"/>
  <c r="P165" i="44"/>
  <c r="E447" i="44"/>
  <c r="E446" i="36"/>
  <c r="F446" i="36" l="1"/>
  <c r="G446" i="36" s="1"/>
  <c r="D446" i="36"/>
  <c r="S165" i="44"/>
  <c r="T165" i="44" s="1"/>
  <c r="V165" i="44" s="1"/>
  <c r="S170" i="36"/>
  <c r="T170" i="36" s="1"/>
  <c r="D447" i="44"/>
  <c r="F447" i="44"/>
  <c r="G447" i="44" s="1"/>
  <c r="K166" i="44"/>
  <c r="L166" i="44" s="1"/>
  <c r="Q171" i="36"/>
  <c r="J172" i="36"/>
  <c r="E447" i="36"/>
  <c r="E448" i="44"/>
  <c r="D447" i="36" l="1"/>
  <c r="F447" i="36"/>
  <c r="G447" i="36" s="1"/>
  <c r="Y165" i="44"/>
  <c r="Z165" i="44" s="1"/>
  <c r="X166" i="44" s="1"/>
  <c r="AA166" i="44" s="1"/>
  <c r="R166" i="44"/>
  <c r="U166" i="44" s="1"/>
  <c r="Y170" i="36"/>
  <c r="Z170" i="36" s="1"/>
  <c r="X171" i="36" s="1"/>
  <c r="AA171" i="36" s="1"/>
  <c r="M166" i="44"/>
  <c r="N166" i="44" s="1"/>
  <c r="R171" i="36"/>
  <c r="V170" i="36"/>
  <c r="D448" i="44"/>
  <c r="F448" i="44"/>
  <c r="G448" i="44" s="1"/>
  <c r="K172" i="36"/>
  <c r="L172" i="36" s="1"/>
  <c r="M172" i="36" s="1"/>
  <c r="N172" i="36" s="1"/>
  <c r="E449" i="44"/>
  <c r="E448" i="36"/>
  <c r="D448" i="36" l="1"/>
  <c r="F448" i="36"/>
  <c r="G448" i="36" s="1"/>
  <c r="P166" i="44"/>
  <c r="J167" i="44"/>
  <c r="K167" i="44" s="1"/>
  <c r="L167" i="44" s="1"/>
  <c r="M167" i="44" s="1"/>
  <c r="Q166" i="44"/>
  <c r="U171" i="36"/>
  <c r="P171" i="36"/>
  <c r="S171" i="36" s="1"/>
  <c r="T171" i="36" s="1"/>
  <c r="V171" i="36" s="1"/>
  <c r="F449" i="44"/>
  <c r="G449" i="44" s="1"/>
  <c r="D449" i="44"/>
  <c r="Q172" i="36"/>
  <c r="J173" i="36"/>
  <c r="E450" i="44"/>
  <c r="E449" i="36"/>
  <c r="F449" i="36" l="1"/>
  <c r="G449" i="36" s="1"/>
  <c r="D449" i="36"/>
  <c r="S166" i="44"/>
  <c r="T166" i="44" s="1"/>
  <c r="R172" i="36"/>
  <c r="U172" i="36" s="1"/>
  <c r="Y171" i="36"/>
  <c r="Z171" i="36" s="1"/>
  <c r="X172" i="36" s="1"/>
  <c r="AA172" i="36" s="1"/>
  <c r="D450" i="44"/>
  <c r="F450" i="44"/>
  <c r="G450" i="44" s="1"/>
  <c r="K173" i="36"/>
  <c r="L173" i="36" s="1"/>
  <c r="N167" i="44"/>
  <c r="E451" i="44"/>
  <c r="E450" i="36"/>
  <c r="P172" i="36" l="1"/>
  <c r="S172" i="36" s="1"/>
  <c r="T172" i="36" s="1"/>
  <c r="V172" i="36" s="1"/>
  <c r="D450" i="36"/>
  <c r="F450" i="36"/>
  <c r="G450" i="36" s="1"/>
  <c r="Y166" i="44"/>
  <c r="Z166" i="44" s="1"/>
  <c r="X167" i="44" s="1"/>
  <c r="AA167" i="44" s="1"/>
  <c r="R167" i="44"/>
  <c r="U167" i="44" s="1"/>
  <c r="V166" i="44"/>
  <c r="M173" i="36"/>
  <c r="N173" i="36" s="1"/>
  <c r="F451" i="44"/>
  <c r="G451" i="44" s="1"/>
  <c r="D451" i="44"/>
  <c r="Q167" i="44"/>
  <c r="J168" i="44"/>
  <c r="E452" i="44"/>
  <c r="E451" i="36"/>
  <c r="Y172" i="36" l="1"/>
  <c r="Z172" i="36" s="1"/>
  <c r="X173" i="36" s="1"/>
  <c r="AA173" i="36" s="1"/>
  <c r="R173" i="36"/>
  <c r="F451" i="36"/>
  <c r="G451" i="36" s="1"/>
  <c r="D451" i="36"/>
  <c r="P167" i="44"/>
  <c r="S167" i="44" s="1"/>
  <c r="T167" i="44" s="1"/>
  <c r="V167" i="44" s="1"/>
  <c r="Q173" i="36"/>
  <c r="J174" i="36"/>
  <c r="K174" i="36" s="1"/>
  <c r="L174" i="36" s="1"/>
  <c r="D452" i="44"/>
  <c r="F452" i="44"/>
  <c r="G452" i="44" s="1"/>
  <c r="K168" i="44"/>
  <c r="L168" i="44" s="1"/>
  <c r="E453" i="44"/>
  <c r="E452" i="36"/>
  <c r="P173" i="36" l="1"/>
  <c r="S173" i="36" s="1"/>
  <c r="T173" i="36" s="1"/>
  <c r="U173" i="36"/>
  <c r="F452" i="36"/>
  <c r="G452" i="36" s="1"/>
  <c r="D452" i="36"/>
  <c r="Y167" i="44"/>
  <c r="Z167" i="44" s="1"/>
  <c r="X168" i="44" s="1"/>
  <c r="AA168" i="44" s="1"/>
  <c r="R168" i="44"/>
  <c r="U168" i="44" s="1"/>
  <c r="M168" i="44"/>
  <c r="N168" i="44" s="1"/>
  <c r="D453" i="44"/>
  <c r="F453" i="44"/>
  <c r="G453" i="44" s="1"/>
  <c r="M174" i="36"/>
  <c r="N174" i="36" s="1"/>
  <c r="E453" i="36"/>
  <c r="E454" i="44"/>
  <c r="D453" i="36" l="1"/>
  <c r="F453" i="36"/>
  <c r="G453" i="36" s="1"/>
  <c r="P168" i="44"/>
  <c r="Q168" i="44"/>
  <c r="J169" i="44"/>
  <c r="K169" i="44" s="1"/>
  <c r="Y173" i="36"/>
  <c r="Z173" i="36" s="1"/>
  <c r="X174" i="36" s="1"/>
  <c r="AA174" i="36" s="1"/>
  <c r="D454" i="44"/>
  <c r="F454" i="44"/>
  <c r="G454" i="44" s="1"/>
  <c r="Q174" i="36"/>
  <c r="J175" i="36"/>
  <c r="V173" i="36"/>
  <c r="R174" i="36"/>
  <c r="E454" i="36"/>
  <c r="E455" i="44"/>
  <c r="D454" i="36" l="1"/>
  <c r="F454" i="36"/>
  <c r="G454" i="36" s="1"/>
  <c r="S168" i="44"/>
  <c r="D455" i="44"/>
  <c r="F455" i="44"/>
  <c r="G455" i="44" s="1"/>
  <c r="K175" i="36"/>
  <c r="L175" i="36" s="1"/>
  <c r="U174" i="36"/>
  <c r="P174" i="36"/>
  <c r="L169" i="44"/>
  <c r="M169" i="44" s="1"/>
  <c r="E455" i="36"/>
  <c r="E456" i="44"/>
  <c r="D455" i="36" l="1"/>
  <c r="F455" i="36"/>
  <c r="G455" i="36" s="1"/>
  <c r="T168" i="44"/>
  <c r="Y168" i="44"/>
  <c r="Z168" i="44" s="1"/>
  <c r="X169" i="44" s="1"/>
  <c r="AA169" i="44" s="1"/>
  <c r="N169" i="44"/>
  <c r="Q169" i="44" s="1"/>
  <c r="D456" i="44"/>
  <c r="F456" i="44"/>
  <c r="G456" i="44" s="1"/>
  <c r="M175" i="36"/>
  <c r="N175" i="36" s="1"/>
  <c r="S174" i="36"/>
  <c r="T174" i="36" s="1"/>
  <c r="E456" i="36"/>
  <c r="E457" i="44"/>
  <c r="D456" i="36" l="1"/>
  <c r="F456" i="36"/>
  <c r="G456" i="36" s="1"/>
  <c r="J170" i="44"/>
  <c r="K170" i="44" s="1"/>
  <c r="L170" i="44" s="1"/>
  <c r="V168" i="44"/>
  <c r="R169" i="44"/>
  <c r="U169" i="44" s="1"/>
  <c r="Y174" i="36"/>
  <c r="Z174" i="36" s="1"/>
  <c r="X175" i="36" s="1"/>
  <c r="AA175" i="36" s="1"/>
  <c r="D457" i="44"/>
  <c r="F457" i="44"/>
  <c r="G457" i="44" s="1"/>
  <c r="Q175" i="36"/>
  <c r="J176" i="36"/>
  <c r="V174" i="36"/>
  <c r="R175" i="36"/>
  <c r="E457" i="36"/>
  <c r="E458" i="44"/>
  <c r="F457" i="36" l="1"/>
  <c r="G457" i="36" s="1"/>
  <c r="D457" i="36"/>
  <c r="P169" i="44"/>
  <c r="S169" i="44" s="1"/>
  <c r="T169" i="44" s="1"/>
  <c r="M170" i="44"/>
  <c r="N170" i="44" s="1"/>
  <c r="Q170" i="44" s="1"/>
  <c r="D458" i="44"/>
  <c r="F458" i="44"/>
  <c r="G458" i="44" s="1"/>
  <c r="U175" i="36"/>
  <c r="P175" i="36"/>
  <c r="K176" i="36"/>
  <c r="L176" i="36" s="1"/>
  <c r="M176" i="36" s="1"/>
  <c r="E458" i="36"/>
  <c r="E459" i="44"/>
  <c r="F458" i="36" l="1"/>
  <c r="G458" i="36" s="1"/>
  <c r="D458" i="36"/>
  <c r="J171" i="44"/>
  <c r="V169" i="44"/>
  <c r="R170" i="44"/>
  <c r="Y169" i="44"/>
  <c r="Z169" i="44" s="1"/>
  <c r="X170" i="44" s="1"/>
  <c r="AA170" i="44" s="1"/>
  <c r="D459" i="44"/>
  <c r="F459" i="44"/>
  <c r="G459" i="44" s="1"/>
  <c r="L459" i="44"/>
  <c r="Y459" i="44"/>
  <c r="Z459" i="44"/>
  <c r="T459" i="44"/>
  <c r="N459" i="44"/>
  <c r="X459" i="44"/>
  <c r="Q459" i="44"/>
  <c r="AA459" i="44"/>
  <c r="V459" i="44"/>
  <c r="U459" i="44"/>
  <c r="S459" i="44"/>
  <c r="R459" i="44"/>
  <c r="S175" i="36"/>
  <c r="T175" i="36" s="1"/>
  <c r="K171" i="44"/>
  <c r="N176" i="36"/>
  <c r="E460" i="44"/>
  <c r="E459" i="36"/>
  <c r="Q459" i="36" l="1"/>
  <c r="Z459" i="36"/>
  <c r="AA459" i="36"/>
  <c r="R459" i="36"/>
  <c r="Y459" i="36"/>
  <c r="N459" i="36"/>
  <c r="D459" i="36"/>
  <c r="V459" i="36"/>
  <c r="X459" i="36"/>
  <c r="S459" i="36"/>
  <c r="L459" i="36"/>
  <c r="F459" i="36"/>
  <c r="G459" i="36" s="1"/>
  <c r="P459" i="36" s="1"/>
  <c r="T459" i="36"/>
  <c r="U459" i="36"/>
  <c r="P170" i="44"/>
  <c r="U170" i="44"/>
  <c r="F460" i="44"/>
  <c r="G460" i="44" s="1"/>
  <c r="D460" i="44"/>
  <c r="L460" i="44"/>
  <c r="T460" i="44"/>
  <c r="Q460" i="44"/>
  <c r="X460" i="44"/>
  <c r="AA460" i="44"/>
  <c r="Y460" i="44"/>
  <c r="V460" i="44"/>
  <c r="N460" i="44"/>
  <c r="R460" i="44"/>
  <c r="S460" i="44"/>
  <c r="U460" i="44"/>
  <c r="Z460" i="44"/>
  <c r="V175" i="36"/>
  <c r="R176" i="36"/>
  <c r="Q176" i="36"/>
  <c r="J177" i="36"/>
  <c r="P459" i="44"/>
  <c r="Y175" i="36"/>
  <c r="Z175" i="36" s="1"/>
  <c r="X176" i="36" s="1"/>
  <c r="L171" i="44"/>
  <c r="M171" i="44" s="1"/>
  <c r="E461" i="44"/>
  <c r="E460" i="36"/>
  <c r="S460" i="36" l="1"/>
  <c r="F460" i="36"/>
  <c r="G460" i="36" s="1"/>
  <c r="J460" i="36" s="1"/>
  <c r="X460" i="36"/>
  <c r="Y460" i="36"/>
  <c r="Z460" i="36"/>
  <c r="AA460" i="36"/>
  <c r="T460" i="36"/>
  <c r="Q460" i="36"/>
  <c r="V460" i="36"/>
  <c r="U460" i="36"/>
  <c r="D460" i="36"/>
  <c r="L460" i="36"/>
  <c r="N460" i="36"/>
  <c r="R460" i="36"/>
  <c r="S170" i="44"/>
  <c r="T170" i="44" s="1"/>
  <c r="D461" i="44"/>
  <c r="F461" i="44"/>
  <c r="G461" i="44" s="1"/>
  <c r="L461" i="44"/>
  <c r="N461" i="44"/>
  <c r="Y461" i="44"/>
  <c r="Q461" i="44"/>
  <c r="V461" i="44"/>
  <c r="AA461" i="44"/>
  <c r="R461" i="44"/>
  <c r="X461" i="44"/>
  <c r="U461" i="44"/>
  <c r="T461" i="44"/>
  <c r="S461" i="44"/>
  <c r="Z461" i="44"/>
  <c r="N171" i="44"/>
  <c r="AA176" i="36"/>
  <c r="U176" i="36"/>
  <c r="P176" i="36"/>
  <c r="S176" i="36" s="1"/>
  <c r="T176" i="36" s="1"/>
  <c r="J460" i="44"/>
  <c r="P460" i="44"/>
  <c r="K177" i="36"/>
  <c r="L177" i="36" s="1"/>
  <c r="E461" i="36"/>
  <c r="E462" i="44"/>
  <c r="P460" i="36" l="1"/>
  <c r="N461" i="36"/>
  <c r="AA461" i="36"/>
  <c r="D461" i="36"/>
  <c r="Z461" i="36"/>
  <c r="Q461" i="36"/>
  <c r="Y461" i="36"/>
  <c r="X461" i="36"/>
  <c r="V461" i="36"/>
  <c r="U461" i="36"/>
  <c r="S461" i="36"/>
  <c r="T461" i="36"/>
  <c r="F461" i="36"/>
  <c r="G461" i="36" s="1"/>
  <c r="P461" i="36" s="1"/>
  <c r="R461" i="36"/>
  <c r="L461" i="36"/>
  <c r="Y170" i="44"/>
  <c r="Z170" i="44" s="1"/>
  <c r="X171" i="44" s="1"/>
  <c r="AA171" i="44" s="1"/>
  <c r="V170" i="44"/>
  <c r="R171" i="44"/>
  <c r="U171" i="44" s="1"/>
  <c r="F462" i="44"/>
  <c r="G462" i="44" s="1"/>
  <c r="D462" i="44"/>
  <c r="L462" i="44"/>
  <c r="Q462" i="44"/>
  <c r="S462" i="44"/>
  <c r="T462" i="44"/>
  <c r="X462" i="44"/>
  <c r="V462" i="44"/>
  <c r="N462" i="44"/>
  <c r="AA462" i="44"/>
  <c r="U462" i="44"/>
  <c r="Z462" i="44"/>
  <c r="Y462" i="44"/>
  <c r="R462" i="44"/>
  <c r="V176" i="36"/>
  <c r="R177" i="36"/>
  <c r="M177" i="36"/>
  <c r="N177" i="36" s="1"/>
  <c r="J461" i="44"/>
  <c r="P461" i="44"/>
  <c r="K460" i="44"/>
  <c r="M460" i="44" s="1"/>
  <c r="Q171" i="44"/>
  <c r="J172" i="44"/>
  <c r="Y176" i="36"/>
  <c r="Z176" i="36" s="1"/>
  <c r="X177" i="36" s="1"/>
  <c r="K460" i="36"/>
  <c r="M460" i="36" s="1"/>
  <c r="E463" i="44"/>
  <c r="E462" i="36"/>
  <c r="J461" i="36" l="1"/>
  <c r="K461" i="36" s="1"/>
  <c r="M461" i="36" s="1"/>
  <c r="AA462" i="36"/>
  <c r="Q462" i="36"/>
  <c r="S462" i="36"/>
  <c r="U462" i="36"/>
  <c r="D462" i="36"/>
  <c r="F462" i="36"/>
  <c r="G462" i="36" s="1"/>
  <c r="P462" i="36" s="1"/>
  <c r="Z462" i="36"/>
  <c r="R462" i="36"/>
  <c r="X462" i="36"/>
  <c r="T462" i="36"/>
  <c r="L462" i="36"/>
  <c r="N462" i="36"/>
  <c r="V462" i="36"/>
  <c r="Y462" i="36"/>
  <c r="P171" i="44"/>
  <c r="S171" i="44" s="1"/>
  <c r="T171" i="44" s="1"/>
  <c r="D463" i="44"/>
  <c r="F463" i="44"/>
  <c r="G463" i="44" s="1"/>
  <c r="Q463" i="44"/>
  <c r="V463" i="44"/>
  <c r="U463" i="44"/>
  <c r="Z463" i="44"/>
  <c r="L463" i="44"/>
  <c r="R463" i="44"/>
  <c r="S463" i="44"/>
  <c r="N463" i="44"/>
  <c r="X463" i="44"/>
  <c r="AA463" i="44"/>
  <c r="T463" i="44"/>
  <c r="Y463" i="44"/>
  <c r="Q177" i="36"/>
  <c r="J178" i="36"/>
  <c r="K461" i="44"/>
  <c r="M461" i="44" s="1"/>
  <c r="AA177" i="36"/>
  <c r="K172" i="44"/>
  <c r="L172" i="44" s="1"/>
  <c r="P462" i="44"/>
  <c r="J462" i="44"/>
  <c r="U177" i="36"/>
  <c r="P177" i="36"/>
  <c r="E464" i="44"/>
  <c r="E463" i="36"/>
  <c r="J462" i="36" l="1"/>
  <c r="K462" i="36" s="1"/>
  <c r="M462" i="36" s="1"/>
  <c r="T463" i="36"/>
  <c r="Y463" i="36"/>
  <c r="D463" i="36"/>
  <c r="N463" i="36"/>
  <c r="U463" i="36"/>
  <c r="R463" i="36"/>
  <c r="V463" i="36"/>
  <c r="X463" i="36"/>
  <c r="S463" i="36"/>
  <c r="Q463" i="36"/>
  <c r="L463" i="36"/>
  <c r="AA463" i="36"/>
  <c r="Z463" i="36"/>
  <c r="F463" i="36"/>
  <c r="G463" i="36" s="1"/>
  <c r="P463" i="36" s="1"/>
  <c r="Y171" i="44"/>
  <c r="Z171" i="44" s="1"/>
  <c r="X172" i="44" s="1"/>
  <c r="AA172" i="44" s="1"/>
  <c r="S177" i="36"/>
  <c r="T177" i="36" s="1"/>
  <c r="V177" i="36" s="1"/>
  <c r="M172" i="44"/>
  <c r="N172" i="44" s="1"/>
  <c r="F464" i="44"/>
  <c r="G464" i="44" s="1"/>
  <c r="D464" i="44"/>
  <c r="S464" i="44"/>
  <c r="T464" i="44"/>
  <c r="R464" i="44"/>
  <c r="V464" i="44"/>
  <c r="Y464" i="44"/>
  <c r="X464" i="44"/>
  <c r="Z464" i="44"/>
  <c r="AA464" i="44"/>
  <c r="U464" i="44"/>
  <c r="N464" i="44"/>
  <c r="L464" i="44"/>
  <c r="Q464" i="44"/>
  <c r="P463" i="44"/>
  <c r="J463" i="44"/>
  <c r="K462" i="44"/>
  <c r="M462" i="44" s="1"/>
  <c r="K178" i="36"/>
  <c r="V171" i="44"/>
  <c r="R172" i="44"/>
  <c r="E465" i="44"/>
  <c r="E464" i="36"/>
  <c r="J463" i="36" l="1"/>
  <c r="X464" i="36"/>
  <c r="T464" i="36"/>
  <c r="L464" i="36"/>
  <c r="N464" i="36"/>
  <c r="F464" i="36"/>
  <c r="G464" i="36" s="1"/>
  <c r="P464" i="36" s="1"/>
  <c r="Z464" i="36"/>
  <c r="V464" i="36"/>
  <c r="S464" i="36"/>
  <c r="AA464" i="36"/>
  <c r="U464" i="36"/>
  <c r="D464" i="36"/>
  <c r="Y464" i="36"/>
  <c r="R464" i="36"/>
  <c r="Q464" i="36"/>
  <c r="R178" i="36"/>
  <c r="Y177" i="36"/>
  <c r="Z177" i="36" s="1"/>
  <c r="X178" i="36" s="1"/>
  <c r="AA178" i="36" s="1"/>
  <c r="L178" i="36"/>
  <c r="D465" i="44"/>
  <c r="F465" i="44"/>
  <c r="G465" i="44" s="1"/>
  <c r="N465" i="44"/>
  <c r="L465" i="44"/>
  <c r="V465" i="44"/>
  <c r="Y465" i="44"/>
  <c r="Q465" i="44"/>
  <c r="X465" i="44"/>
  <c r="S465" i="44"/>
  <c r="T465" i="44"/>
  <c r="Z465" i="44"/>
  <c r="R465" i="44"/>
  <c r="AA465" i="44"/>
  <c r="U465" i="44"/>
  <c r="K463" i="44"/>
  <c r="M463" i="44" s="1"/>
  <c r="K463" i="36"/>
  <c r="M463" i="36" s="1"/>
  <c r="U178" i="36"/>
  <c r="U172" i="44"/>
  <c r="P172" i="44"/>
  <c r="J464" i="44"/>
  <c r="P464" i="44"/>
  <c r="Q172" i="44"/>
  <c r="J173" i="44"/>
  <c r="E466" i="44"/>
  <c r="E465" i="36"/>
  <c r="U465" i="36" l="1"/>
  <c r="R465" i="36"/>
  <c r="Q465" i="36"/>
  <c r="S465" i="36"/>
  <c r="Y465" i="36"/>
  <c r="L465" i="36"/>
  <c r="V465" i="36"/>
  <c r="N465" i="36"/>
  <c r="AA465" i="36"/>
  <c r="F465" i="36"/>
  <c r="G465" i="36" s="1"/>
  <c r="J465" i="36" s="1"/>
  <c r="D465" i="36"/>
  <c r="Z465" i="36"/>
  <c r="T465" i="36"/>
  <c r="X465" i="36"/>
  <c r="J464" i="36"/>
  <c r="K464" i="36" s="1"/>
  <c r="M464" i="36" s="1"/>
  <c r="S172" i="44"/>
  <c r="T172" i="44" s="1"/>
  <c r="V172" i="44" s="1"/>
  <c r="M178" i="36"/>
  <c r="N178" i="36" s="1"/>
  <c r="D466" i="44"/>
  <c r="F466" i="44"/>
  <c r="G466" i="44" s="1"/>
  <c r="N466" i="44"/>
  <c r="L466" i="44"/>
  <c r="Z466" i="44"/>
  <c r="R466" i="44"/>
  <c r="X466" i="44"/>
  <c r="AA466" i="44"/>
  <c r="U466" i="44"/>
  <c r="T466" i="44"/>
  <c r="V466" i="44"/>
  <c r="Q466" i="44"/>
  <c r="Y466" i="44"/>
  <c r="S466" i="44"/>
  <c r="J465" i="44"/>
  <c r="P465" i="44"/>
  <c r="K464" i="44"/>
  <c r="M464" i="44" s="1"/>
  <c r="K173" i="44"/>
  <c r="L173" i="44" s="1"/>
  <c r="E467" i="44"/>
  <c r="P465" i="36" l="1"/>
  <c r="R173" i="44"/>
  <c r="U173" i="44" s="1"/>
  <c r="Y172" i="44"/>
  <c r="Z172" i="44" s="1"/>
  <c r="X173" i="44" s="1"/>
  <c r="AA173" i="44" s="1"/>
  <c r="P178" i="36"/>
  <c r="J179" i="36"/>
  <c r="Q178" i="36"/>
  <c r="D467" i="44"/>
  <c r="K465" i="44"/>
  <c r="M465" i="44" s="1"/>
  <c r="K465" i="36"/>
  <c r="M465" i="36" s="1"/>
  <c r="M173" i="44"/>
  <c r="N173" i="44" s="1"/>
  <c r="J466" i="44"/>
  <c r="K466" i="44" s="1"/>
  <c r="P466" i="44"/>
  <c r="E468" i="44"/>
  <c r="S178" i="36" l="1"/>
  <c r="T178" i="36" s="1"/>
  <c r="V178" i="36" s="1"/>
  <c r="K179" i="36"/>
  <c r="L179" i="36" s="1"/>
  <c r="D468" i="44"/>
  <c r="Q173" i="44"/>
  <c r="J174" i="44"/>
  <c r="P173" i="44"/>
  <c r="E469" i="44"/>
  <c r="Y178" i="36" l="1"/>
  <c r="Z178" i="36" s="1"/>
  <c r="X179" i="36" s="1"/>
  <c r="AA179" i="36" s="1"/>
  <c r="R179" i="36"/>
  <c r="U179" i="36" s="1"/>
  <c r="S173" i="44"/>
  <c r="T173" i="44" s="1"/>
  <c r="V173" i="44" s="1"/>
  <c r="M179" i="36"/>
  <c r="N179" i="36" s="1"/>
  <c r="D469" i="44"/>
  <c r="K174" i="44"/>
  <c r="L174" i="44" s="1"/>
  <c r="M174" i="44" s="1"/>
  <c r="N174" i="44" s="1"/>
  <c r="E470" i="44"/>
  <c r="R174" i="44" l="1"/>
  <c r="U174" i="44" s="1"/>
  <c r="Y173" i="44"/>
  <c r="Z173" i="44" s="1"/>
  <c r="X174" i="44" s="1"/>
  <c r="AA174" i="44" s="1"/>
  <c r="J180" i="36"/>
  <c r="Q179" i="36"/>
  <c r="P179" i="36"/>
  <c r="D470" i="44"/>
  <c r="Q174" i="44"/>
  <c r="J175" i="44"/>
  <c r="E471" i="44"/>
  <c r="P174" i="44" l="1"/>
  <c r="S174" i="44" s="1"/>
  <c r="T174" i="44" s="1"/>
  <c r="S179" i="36"/>
  <c r="T179" i="36" s="1"/>
  <c r="K180" i="36"/>
  <c r="L180" i="36" s="1"/>
  <c r="D471" i="44"/>
  <c r="K175" i="44"/>
  <c r="E472" i="44"/>
  <c r="V174" i="44" l="1"/>
  <c r="R175" i="44"/>
  <c r="U175" i="44" s="1"/>
  <c r="Y174" i="44"/>
  <c r="Z174" i="44" s="1"/>
  <c r="X175" i="44" s="1"/>
  <c r="Y179" i="36"/>
  <c r="Z179" i="36" s="1"/>
  <c r="X180" i="36" s="1"/>
  <c r="AA180" i="36" s="1"/>
  <c r="M180" i="36"/>
  <c r="N180" i="36" s="1"/>
  <c r="V179" i="36"/>
  <c r="R180" i="36"/>
  <c r="D472" i="44"/>
  <c r="AA175" i="44"/>
  <c r="L175" i="44"/>
  <c r="M175" i="44" s="1"/>
  <c r="E473" i="44"/>
  <c r="U180" i="36" l="1"/>
  <c r="P180" i="36"/>
  <c r="Q180" i="36"/>
  <c r="J181" i="36"/>
  <c r="D473" i="44"/>
  <c r="N175" i="44"/>
  <c r="E474" i="44"/>
  <c r="S180" i="36" l="1"/>
  <c r="T180" i="36" s="1"/>
  <c r="R181" i="36" s="1"/>
  <c r="K181" i="36"/>
  <c r="L181" i="36" s="1"/>
  <c r="M181" i="36" s="1"/>
  <c r="N181" i="36" s="1"/>
  <c r="D474" i="44"/>
  <c r="Q175" i="44"/>
  <c r="J176" i="44"/>
  <c r="P175" i="44"/>
  <c r="E475" i="44"/>
  <c r="V180" i="36" l="1"/>
  <c r="Y180" i="36"/>
  <c r="Z180" i="36" s="1"/>
  <c r="X181" i="36" s="1"/>
  <c r="AA181" i="36" s="1"/>
  <c r="Q181" i="36"/>
  <c r="J182" i="36"/>
  <c r="U181" i="36"/>
  <c r="D475" i="44"/>
  <c r="K176" i="44"/>
  <c r="L176" i="44" s="1"/>
  <c r="S175" i="44"/>
  <c r="T175" i="44" s="1"/>
  <c r="E476" i="44"/>
  <c r="P181" i="36" l="1"/>
  <c r="S181" i="36" s="1"/>
  <c r="T181" i="36" s="1"/>
  <c r="R182" i="36" s="1"/>
  <c r="K182" i="36"/>
  <c r="L182" i="36" s="1"/>
  <c r="M176" i="44"/>
  <c r="N176" i="44" s="1"/>
  <c r="D476" i="44"/>
  <c r="V175" i="44"/>
  <c r="R176" i="44"/>
  <c r="Y175" i="44"/>
  <c r="Z175" i="44" s="1"/>
  <c r="X176" i="44" s="1"/>
  <c r="E477" i="44"/>
  <c r="Y181" i="36" l="1"/>
  <c r="Z181" i="36" s="1"/>
  <c r="X182" i="36" s="1"/>
  <c r="AA182" i="36" s="1"/>
  <c r="V181" i="36"/>
  <c r="M182" i="36"/>
  <c r="N182" i="36" s="1"/>
  <c r="U182" i="36"/>
  <c r="D477" i="44"/>
  <c r="U176" i="44"/>
  <c r="P176" i="44"/>
  <c r="Q176" i="44"/>
  <c r="J177" i="44"/>
  <c r="AA176" i="44"/>
  <c r="E478" i="44"/>
  <c r="S176" i="44" l="1"/>
  <c r="T176" i="44" s="1"/>
  <c r="V176" i="44" s="1"/>
  <c r="Q182" i="36"/>
  <c r="J183" i="36"/>
  <c r="P182" i="36"/>
  <c r="D478" i="44"/>
  <c r="K177" i="44"/>
  <c r="L177" i="44" s="1"/>
  <c r="E479" i="44"/>
  <c r="Y176" i="44" l="1"/>
  <c r="Z176" i="44" s="1"/>
  <c r="X177" i="44" s="1"/>
  <c r="AA177" i="44" s="1"/>
  <c r="R177" i="44"/>
  <c r="U177" i="44" s="1"/>
  <c r="M177" i="44"/>
  <c r="N177" i="44" s="1"/>
  <c r="Q177" i="44" s="1"/>
  <c r="K183" i="36"/>
  <c r="L183" i="36" s="1"/>
  <c r="M183" i="36" s="1"/>
  <c r="S182" i="36"/>
  <c r="T182" i="36" s="1"/>
  <c r="D479" i="44"/>
  <c r="E480" i="44"/>
  <c r="J178" i="44" l="1"/>
  <c r="K178" i="44" s="1"/>
  <c r="L178" i="44" s="1"/>
  <c r="P177" i="44"/>
  <c r="S177" i="44" s="1"/>
  <c r="T177" i="44" s="1"/>
  <c r="V177" i="44" s="1"/>
  <c r="Y182" i="36"/>
  <c r="Z182" i="36" s="1"/>
  <c r="X183" i="36" s="1"/>
  <c r="AA183" i="36" s="1"/>
  <c r="V182" i="36"/>
  <c r="R183" i="36"/>
  <c r="N183" i="36"/>
  <c r="D480" i="44"/>
  <c r="E481" i="44"/>
  <c r="R178" i="44" l="1"/>
  <c r="U178" i="44" s="1"/>
  <c r="Y177" i="44"/>
  <c r="Z177" i="44" s="1"/>
  <c r="X178" i="44" s="1"/>
  <c r="AA178" i="44" s="1"/>
  <c r="Q183" i="36"/>
  <c r="J184" i="36"/>
  <c r="U183" i="36"/>
  <c r="P183" i="36"/>
  <c r="D481" i="44"/>
  <c r="M178" i="44"/>
  <c r="N178" i="44" s="1"/>
  <c r="E482" i="44"/>
  <c r="S183" i="36" l="1"/>
  <c r="T183" i="36" s="1"/>
  <c r="R184" i="36" s="1"/>
  <c r="K184" i="36"/>
  <c r="L184" i="36" s="1"/>
  <c r="M184" i="36" s="1"/>
  <c r="N184" i="36" s="1"/>
  <c r="D482" i="44"/>
  <c r="Q178" i="44"/>
  <c r="J179" i="44"/>
  <c r="P178" i="44"/>
  <c r="E483" i="44"/>
  <c r="Y183" i="36" l="1"/>
  <c r="Z183" i="36" s="1"/>
  <c r="X184" i="36" s="1"/>
  <c r="AA184" i="36" s="1"/>
  <c r="V183" i="36"/>
  <c r="Q184" i="36"/>
  <c r="J185" i="36"/>
  <c r="U184" i="36"/>
  <c r="D483" i="44"/>
  <c r="K179" i="44"/>
  <c r="S178" i="44"/>
  <c r="T178" i="44" s="1"/>
  <c r="E484" i="44"/>
  <c r="P184" i="36" l="1"/>
  <c r="S184" i="36" s="1"/>
  <c r="T184" i="36" s="1"/>
  <c r="V184" i="36" s="1"/>
  <c r="L179" i="44"/>
  <c r="M179" i="44" s="1"/>
  <c r="N179" i="44" s="1"/>
  <c r="K185" i="36"/>
  <c r="L185" i="36" s="1"/>
  <c r="D484" i="44"/>
  <c r="V178" i="44"/>
  <c r="R179" i="44"/>
  <c r="Y178" i="44"/>
  <c r="Z178" i="44" s="1"/>
  <c r="X179" i="44" s="1"/>
  <c r="E485" i="44"/>
  <c r="R185" i="36" l="1"/>
  <c r="U185" i="36" s="1"/>
  <c r="Y184" i="36"/>
  <c r="Z184" i="36" s="1"/>
  <c r="X185" i="36" s="1"/>
  <c r="AA185" i="36" s="1"/>
  <c r="M185" i="36"/>
  <c r="N185" i="36" s="1"/>
  <c r="D485" i="44"/>
  <c r="Q179" i="44"/>
  <c r="J180" i="44"/>
  <c r="AA179" i="44"/>
  <c r="U179" i="44"/>
  <c r="P179" i="44"/>
  <c r="E486" i="44"/>
  <c r="S179" i="44" l="1"/>
  <c r="T179" i="44" s="1"/>
  <c r="V179" i="44" s="1"/>
  <c r="Q185" i="36"/>
  <c r="J186" i="36"/>
  <c r="P185" i="36"/>
  <c r="D486" i="44"/>
  <c r="K180" i="44"/>
  <c r="E487" i="44"/>
  <c r="R180" i="44" l="1"/>
  <c r="U180" i="44" s="1"/>
  <c r="Y179" i="44"/>
  <c r="Z179" i="44" s="1"/>
  <c r="X180" i="44" s="1"/>
  <c r="AA180" i="44" s="1"/>
  <c r="K186" i="36"/>
  <c r="L186" i="36" s="1"/>
  <c r="S185" i="36"/>
  <c r="T185" i="36" s="1"/>
  <c r="D487" i="44"/>
  <c r="L180" i="44"/>
  <c r="M180" i="44" s="1"/>
  <c r="N180" i="44" s="1"/>
  <c r="E488" i="44"/>
  <c r="R186" i="36" l="1"/>
  <c r="V185" i="36"/>
  <c r="Y185" i="36"/>
  <c r="Z185" i="36" s="1"/>
  <c r="X186" i="36" s="1"/>
  <c r="AA186" i="36" s="1"/>
  <c r="M186" i="36"/>
  <c r="N186" i="36" s="1"/>
  <c r="D488" i="44"/>
  <c r="Q180" i="44"/>
  <c r="J181" i="44"/>
  <c r="P180" i="44"/>
  <c r="E489" i="44"/>
  <c r="J187" i="36" l="1"/>
  <c r="Q186" i="36"/>
  <c r="P186" i="36"/>
  <c r="U186" i="36"/>
  <c r="D489" i="44"/>
  <c r="K181" i="44"/>
  <c r="L181" i="44" s="1"/>
  <c r="S180" i="44"/>
  <c r="T180" i="44" s="1"/>
  <c r="S186" i="36" l="1"/>
  <c r="T186" i="36" s="1"/>
  <c r="R187" i="36" s="1"/>
  <c r="M181" i="44"/>
  <c r="N181" i="44" s="1"/>
  <c r="K187" i="36"/>
  <c r="L187" i="36" s="1"/>
  <c r="M187" i="36" s="1"/>
  <c r="V180" i="44"/>
  <c r="R181" i="44"/>
  <c r="Y180" i="44"/>
  <c r="Z180" i="44" s="1"/>
  <c r="X181" i="44" s="1"/>
  <c r="Y186" i="36" l="1"/>
  <c r="Z186" i="36" s="1"/>
  <c r="X187" i="36" s="1"/>
  <c r="AA187" i="36" s="1"/>
  <c r="V186" i="36"/>
  <c r="Q181" i="44"/>
  <c r="J182" i="44"/>
  <c r="K182" i="44" s="1"/>
  <c r="L182" i="44" s="1"/>
  <c r="U187" i="36"/>
  <c r="N187" i="36"/>
  <c r="AA181" i="44"/>
  <c r="U181" i="44"/>
  <c r="P181" i="44"/>
  <c r="Q187" i="36" l="1"/>
  <c r="J188" i="36"/>
  <c r="P187" i="36"/>
  <c r="M182" i="44"/>
  <c r="N182" i="44" s="1"/>
  <c r="S181" i="44"/>
  <c r="T181" i="44" s="1"/>
  <c r="S187" i="36" l="1"/>
  <c r="T187" i="36" s="1"/>
  <c r="R188" i="36" s="1"/>
  <c r="J183" i="44"/>
  <c r="K183" i="44" s="1"/>
  <c r="L183" i="44" s="1"/>
  <c r="Q182" i="44"/>
  <c r="K188" i="36"/>
  <c r="L188" i="36" s="1"/>
  <c r="M188" i="36" s="1"/>
  <c r="V181" i="44"/>
  <c r="R182" i="44"/>
  <c r="Y181" i="44"/>
  <c r="Z181" i="44" s="1"/>
  <c r="X182" i="44" s="1"/>
  <c r="V187" i="36" l="1"/>
  <c r="Y187" i="36"/>
  <c r="Z187" i="36" s="1"/>
  <c r="X188" i="36" s="1"/>
  <c r="AA188" i="36" s="1"/>
  <c r="N188" i="36"/>
  <c r="J189" i="36" s="1"/>
  <c r="U188" i="36"/>
  <c r="M183" i="44"/>
  <c r="N183" i="44" s="1"/>
  <c r="U182" i="44"/>
  <c r="P182" i="44"/>
  <c r="S182" i="44" s="1"/>
  <c r="T182" i="44" s="1"/>
  <c r="AA182" i="44"/>
  <c r="P188" i="36" l="1"/>
  <c r="Q188" i="36"/>
  <c r="K189" i="36"/>
  <c r="V182" i="44"/>
  <c r="R183" i="44"/>
  <c r="Y182" i="44"/>
  <c r="Z182" i="44" s="1"/>
  <c r="X183" i="44" s="1"/>
  <c r="Q183" i="44"/>
  <c r="J184" i="44"/>
  <c r="S188" i="36" l="1"/>
  <c r="T188" i="36" s="1"/>
  <c r="V188" i="36" s="1"/>
  <c r="L189" i="36"/>
  <c r="M189" i="36" s="1"/>
  <c r="U183" i="44"/>
  <c r="P183" i="44"/>
  <c r="S183" i="44" s="1"/>
  <c r="T183" i="44" s="1"/>
  <c r="AA183" i="44"/>
  <c r="K184" i="44"/>
  <c r="L184" i="44" s="1"/>
  <c r="R189" i="36" l="1"/>
  <c r="U189" i="36" s="1"/>
  <c r="Y188" i="36"/>
  <c r="Z188" i="36" s="1"/>
  <c r="X189" i="36" s="1"/>
  <c r="AA189" i="36" s="1"/>
  <c r="N189" i="36"/>
  <c r="V183" i="44"/>
  <c r="R184" i="44"/>
  <c r="M184" i="44"/>
  <c r="N184" i="44" s="1"/>
  <c r="Y183" i="44"/>
  <c r="Z183" i="44" s="1"/>
  <c r="X184" i="44" s="1"/>
  <c r="Q189" i="36" l="1"/>
  <c r="J190" i="36"/>
  <c r="P189" i="36"/>
  <c r="Q184" i="44"/>
  <c r="J185" i="44"/>
  <c r="U184" i="44"/>
  <c r="P184" i="44"/>
  <c r="AA184" i="44"/>
  <c r="S184" i="44" l="1"/>
  <c r="T184" i="44" s="1"/>
  <c r="V184" i="44" s="1"/>
  <c r="K190" i="36"/>
  <c r="L190" i="36" s="1"/>
  <c r="M190" i="36" s="1"/>
  <c r="N190" i="36" s="1"/>
  <c r="S189" i="36"/>
  <c r="T189" i="36" s="1"/>
  <c r="K185" i="44"/>
  <c r="Y184" i="44" l="1"/>
  <c r="Z184" i="44" s="1"/>
  <c r="X185" i="44" s="1"/>
  <c r="AA185" i="44" s="1"/>
  <c r="R185" i="44"/>
  <c r="U185" i="44" s="1"/>
  <c r="V189" i="36"/>
  <c r="R190" i="36"/>
  <c r="Y189" i="36"/>
  <c r="Z189" i="36" s="1"/>
  <c r="X190" i="36" s="1"/>
  <c r="AA190" i="36" s="1"/>
  <c r="J191" i="36"/>
  <c r="Q190" i="36"/>
  <c r="L185" i="44"/>
  <c r="M185" i="44" s="1"/>
  <c r="K191" i="36" l="1"/>
  <c r="L191" i="36" s="1"/>
  <c r="M191" i="36" s="1"/>
  <c r="N191" i="36" s="1"/>
  <c r="N185" i="44"/>
  <c r="P185" i="44" s="1"/>
  <c r="U190" i="36"/>
  <c r="P190" i="36"/>
  <c r="S190" i="36" s="1"/>
  <c r="T190" i="36" s="1"/>
  <c r="J186" i="44" l="1"/>
  <c r="K186" i="44" s="1"/>
  <c r="L186" i="44" s="1"/>
  <c r="Q185" i="44"/>
  <c r="S185" i="44" s="1"/>
  <c r="T185" i="44" s="1"/>
  <c r="R186" i="44" s="1"/>
  <c r="Y190" i="36"/>
  <c r="Z190" i="36" s="1"/>
  <c r="X191" i="36" s="1"/>
  <c r="AA191" i="36" s="1"/>
  <c r="V190" i="36"/>
  <c r="R191" i="36"/>
  <c r="J192" i="36"/>
  <c r="Q191" i="36"/>
  <c r="Y185" i="44" l="1"/>
  <c r="Z185" i="44" s="1"/>
  <c r="X186" i="44" s="1"/>
  <c r="AA186" i="44" s="1"/>
  <c r="V185" i="44"/>
  <c r="M186" i="44"/>
  <c r="N186" i="44" s="1"/>
  <c r="K192" i="36"/>
  <c r="L192" i="36" s="1"/>
  <c r="M192" i="36" s="1"/>
  <c r="N192" i="36" s="1"/>
  <c r="P191" i="36"/>
  <c r="S191" i="36" s="1"/>
  <c r="T191" i="36" s="1"/>
  <c r="U191" i="36"/>
  <c r="U186" i="44"/>
  <c r="P186" i="44" l="1"/>
  <c r="Q186" i="44"/>
  <c r="J187" i="44"/>
  <c r="K187" i="44" s="1"/>
  <c r="L187" i="44" s="1"/>
  <c r="Y191" i="36"/>
  <c r="Z191" i="36" s="1"/>
  <c r="X192" i="36" s="1"/>
  <c r="AA192" i="36" s="1"/>
  <c r="V191" i="36"/>
  <c r="R192" i="36"/>
  <c r="Q192" i="36"/>
  <c r="J193" i="36"/>
  <c r="S186" i="44" l="1"/>
  <c r="T186" i="44" s="1"/>
  <c r="K193" i="36"/>
  <c r="L193" i="36" s="1"/>
  <c r="M193" i="36" s="1"/>
  <c r="N193" i="36" s="1"/>
  <c r="P192" i="36"/>
  <c r="S192" i="36" s="1"/>
  <c r="T192" i="36" s="1"/>
  <c r="U192" i="36"/>
  <c r="M187" i="44"/>
  <c r="N187" i="44" s="1"/>
  <c r="V186" i="44" l="1"/>
  <c r="R187" i="44"/>
  <c r="U187" i="44" s="1"/>
  <c r="Y186" i="44"/>
  <c r="Z186" i="44" s="1"/>
  <c r="X187" i="44" s="1"/>
  <c r="AA187" i="44" s="1"/>
  <c r="J194" i="36"/>
  <c r="K194" i="36" s="1"/>
  <c r="Q193" i="36"/>
  <c r="V192" i="36"/>
  <c r="R193" i="36"/>
  <c r="Y192" i="36"/>
  <c r="Z192" i="36" s="1"/>
  <c r="X193" i="36" s="1"/>
  <c r="AA193" i="36" s="1"/>
  <c r="Q187" i="44"/>
  <c r="J188" i="44"/>
  <c r="P187" i="44" l="1"/>
  <c r="S187" i="44" s="1"/>
  <c r="T187" i="44" s="1"/>
  <c r="L194" i="36"/>
  <c r="M194" i="36" s="1"/>
  <c r="N194" i="36" s="1"/>
  <c r="P193" i="36"/>
  <c r="S193" i="36" s="1"/>
  <c r="T193" i="36" s="1"/>
  <c r="V193" i="36" s="1"/>
  <c r="U193" i="36"/>
  <c r="K188" i="44"/>
  <c r="L188" i="44" s="1"/>
  <c r="Y193" i="36" l="1"/>
  <c r="Z193" i="36" s="1"/>
  <c r="X194" i="36" s="1"/>
  <c r="AA194" i="36" s="1"/>
  <c r="Q194" i="36"/>
  <c r="J195" i="36"/>
  <c r="K195" i="36" s="1"/>
  <c r="R194" i="36"/>
  <c r="U194" i="36" s="1"/>
  <c r="M188" i="44"/>
  <c r="N188" i="44" s="1"/>
  <c r="V187" i="44"/>
  <c r="R188" i="44"/>
  <c r="Y187" i="44"/>
  <c r="Z187" i="44" s="1"/>
  <c r="X188" i="44" s="1"/>
  <c r="P194" i="36" l="1"/>
  <c r="S194" i="36" s="1"/>
  <c r="T194" i="36" s="1"/>
  <c r="R195" i="36" s="1"/>
  <c r="Q188" i="44"/>
  <c r="J189" i="44"/>
  <c r="K189" i="44" s="1"/>
  <c r="L189" i="44" s="1"/>
  <c r="AA188" i="44"/>
  <c r="U188" i="44"/>
  <c r="P188" i="44"/>
  <c r="L195" i="36"/>
  <c r="M195" i="36" s="1"/>
  <c r="S188" i="44" l="1"/>
  <c r="T188" i="44" s="1"/>
  <c r="V188" i="44" s="1"/>
  <c r="Y194" i="36"/>
  <c r="Z194" i="36" s="1"/>
  <c r="X195" i="36" s="1"/>
  <c r="AA195" i="36" s="1"/>
  <c r="V194" i="36"/>
  <c r="N195" i="36"/>
  <c r="M189" i="44"/>
  <c r="N189" i="44" s="1"/>
  <c r="U195" i="36"/>
  <c r="R189" i="44" l="1"/>
  <c r="Y188" i="44"/>
  <c r="Z188" i="44" s="1"/>
  <c r="X189" i="44" s="1"/>
  <c r="AA189" i="44" s="1"/>
  <c r="P195" i="36"/>
  <c r="Q189" i="44"/>
  <c r="J190" i="44"/>
  <c r="Q195" i="36"/>
  <c r="S195" i="36" s="1"/>
  <c r="T195" i="36" s="1"/>
  <c r="J196" i="36"/>
  <c r="U189" i="44"/>
  <c r="P189" i="44" l="1"/>
  <c r="S189" i="44" s="1"/>
  <c r="T189" i="44" s="1"/>
  <c r="V189" i="44" s="1"/>
  <c r="K196" i="36"/>
  <c r="L196" i="36" s="1"/>
  <c r="Y195" i="36"/>
  <c r="Z195" i="36" s="1"/>
  <c r="X196" i="36" s="1"/>
  <c r="V195" i="36"/>
  <c r="R196" i="36"/>
  <c r="K190" i="44"/>
  <c r="Y189" i="44" l="1"/>
  <c r="Z189" i="44" s="1"/>
  <c r="X190" i="44" s="1"/>
  <c r="AA190" i="44" s="1"/>
  <c r="R190" i="44"/>
  <c r="U190" i="44" s="1"/>
  <c r="M196" i="36"/>
  <c r="N196" i="36" s="1"/>
  <c r="U196" i="36"/>
  <c r="L190" i="44"/>
  <c r="AA196" i="36"/>
  <c r="Q196" i="36" l="1"/>
  <c r="J197" i="36"/>
  <c r="K197" i="36" s="1"/>
  <c r="L197" i="36" s="1"/>
  <c r="M197" i="36" s="1"/>
  <c r="P196" i="36"/>
  <c r="M190" i="44"/>
  <c r="N190" i="44" s="1"/>
  <c r="S196" i="36" l="1"/>
  <c r="Q190" i="44"/>
  <c r="J191" i="44"/>
  <c r="P190" i="44"/>
  <c r="N197" i="36"/>
  <c r="T196" i="36" l="1"/>
  <c r="Y196" i="36"/>
  <c r="Z196" i="36" s="1"/>
  <c r="X197" i="36" s="1"/>
  <c r="AA197" i="36" s="1"/>
  <c r="Q197" i="36"/>
  <c r="J198" i="36"/>
  <c r="K191" i="44"/>
  <c r="L191" i="44" s="1"/>
  <c r="M191" i="44" s="1"/>
  <c r="S190" i="44"/>
  <c r="T190" i="44" s="1"/>
  <c r="V196" i="36" l="1"/>
  <c r="R197" i="36"/>
  <c r="V190" i="44"/>
  <c r="R191" i="44"/>
  <c r="N191" i="44"/>
  <c r="K198" i="36"/>
  <c r="L198" i="36" s="1"/>
  <c r="M198" i="36" s="1"/>
  <c r="N198" i="36" s="1"/>
  <c r="Y190" i="44"/>
  <c r="Z190" i="44" s="1"/>
  <c r="X191" i="44" s="1"/>
  <c r="P197" i="36" l="1"/>
  <c r="S197" i="36" s="1"/>
  <c r="T197" i="36" s="1"/>
  <c r="U197" i="36"/>
  <c r="Q198" i="36"/>
  <c r="J199" i="36"/>
  <c r="AA191" i="44"/>
  <c r="Q191" i="44"/>
  <c r="J192" i="44"/>
  <c r="U191" i="44"/>
  <c r="P191" i="44"/>
  <c r="S191" i="44" l="1"/>
  <c r="T191" i="44" s="1"/>
  <c r="V191" i="44" s="1"/>
  <c r="V197" i="36"/>
  <c r="R198" i="36"/>
  <c r="Y197" i="36"/>
  <c r="Z197" i="36" s="1"/>
  <c r="X198" i="36" s="1"/>
  <c r="AA198" i="36" s="1"/>
  <c r="K192" i="44"/>
  <c r="L192" i="44" s="1"/>
  <c r="M192" i="44" s="1"/>
  <c r="K199" i="36"/>
  <c r="L199" i="36" s="1"/>
  <c r="Y191" i="44" l="1"/>
  <c r="Z191" i="44" s="1"/>
  <c r="X192" i="44" s="1"/>
  <c r="AA192" i="44" s="1"/>
  <c r="R192" i="44"/>
  <c r="U192" i="44" s="1"/>
  <c r="M199" i="36"/>
  <c r="N199" i="36" s="1"/>
  <c r="U198" i="36"/>
  <c r="P198" i="36"/>
  <c r="S198" i="36" s="1"/>
  <c r="T198" i="36" s="1"/>
  <c r="V198" i="36" s="1"/>
  <c r="N192" i="44"/>
  <c r="P192" i="44" l="1"/>
  <c r="R199" i="36"/>
  <c r="U199" i="36" s="1"/>
  <c r="Y198" i="36"/>
  <c r="Z198" i="36" s="1"/>
  <c r="X199" i="36" s="1"/>
  <c r="AA199" i="36" s="1"/>
  <c r="Q192" i="44"/>
  <c r="J193" i="44"/>
  <c r="Q199" i="36"/>
  <c r="J200" i="36"/>
  <c r="S192" i="44" l="1"/>
  <c r="T192" i="44" s="1"/>
  <c r="R193" i="44" s="1"/>
  <c r="P199" i="36"/>
  <c r="S199" i="36" s="1"/>
  <c r="K200" i="36"/>
  <c r="L200" i="36" s="1"/>
  <c r="K193" i="44"/>
  <c r="L193" i="44" s="1"/>
  <c r="Y192" i="44" l="1"/>
  <c r="Z192" i="44" s="1"/>
  <c r="X193" i="44" s="1"/>
  <c r="AA193" i="44" s="1"/>
  <c r="V192" i="44"/>
  <c r="T199" i="36"/>
  <c r="V199" i="36" s="1"/>
  <c r="Y199" i="36"/>
  <c r="Z199" i="36" s="1"/>
  <c r="X200" i="36" s="1"/>
  <c r="AA200" i="36" s="1"/>
  <c r="U193" i="44"/>
  <c r="M193" i="44"/>
  <c r="N193" i="44" s="1"/>
  <c r="M200" i="36"/>
  <c r="N200" i="36" s="1"/>
  <c r="R200" i="36" l="1"/>
  <c r="U200" i="36" s="1"/>
  <c r="Q200" i="36"/>
  <c r="J201" i="36"/>
  <c r="Q193" i="44"/>
  <c r="J194" i="44"/>
  <c r="P193" i="44"/>
  <c r="P200" i="36" l="1"/>
  <c r="S200" i="36" s="1"/>
  <c r="T200" i="36" s="1"/>
  <c r="R201" i="36" s="1"/>
  <c r="K194" i="44"/>
  <c r="L194" i="44" s="1"/>
  <c r="M194" i="44" s="1"/>
  <c r="N194" i="44" s="1"/>
  <c r="S193" i="44"/>
  <c r="T193" i="44" s="1"/>
  <c r="K201" i="36"/>
  <c r="L201" i="36" s="1"/>
  <c r="V200" i="36" l="1"/>
  <c r="Y200" i="36"/>
  <c r="Z200" i="36" s="1"/>
  <c r="X201" i="36" s="1"/>
  <c r="AA201" i="36" s="1"/>
  <c r="Q194" i="44"/>
  <c r="J195" i="44"/>
  <c r="M201" i="36"/>
  <c r="N201" i="36" s="1"/>
  <c r="V193" i="44"/>
  <c r="R194" i="44"/>
  <c r="U201" i="36"/>
  <c r="Y193" i="44"/>
  <c r="Z193" i="44" s="1"/>
  <c r="X194" i="44" s="1"/>
  <c r="Q201" i="36" l="1"/>
  <c r="J202" i="36"/>
  <c r="P201" i="36"/>
  <c r="U194" i="44"/>
  <c r="P194" i="44"/>
  <c r="K195" i="44"/>
  <c r="L195" i="44" s="1"/>
  <c r="AA194" i="44"/>
  <c r="M195" i="44" l="1"/>
  <c r="N195" i="44" s="1"/>
  <c r="S201" i="36"/>
  <c r="T201" i="36" s="1"/>
  <c r="V201" i="36" s="1"/>
  <c r="S194" i="44"/>
  <c r="T194" i="44" s="1"/>
  <c r="K202" i="36"/>
  <c r="L202" i="36" s="1"/>
  <c r="R202" i="36" l="1"/>
  <c r="U202" i="36" s="1"/>
  <c r="Y201" i="36"/>
  <c r="Z201" i="36" s="1"/>
  <c r="X202" i="36" s="1"/>
  <c r="AA202" i="36" s="1"/>
  <c r="M202" i="36"/>
  <c r="N202" i="36" s="1"/>
  <c r="V194" i="44"/>
  <c r="R195" i="44"/>
  <c r="Y194" i="44"/>
  <c r="Z194" i="44" s="1"/>
  <c r="X195" i="44" s="1"/>
  <c r="Q195" i="44"/>
  <c r="J196" i="44"/>
  <c r="P202" i="36" l="1"/>
  <c r="U195" i="44"/>
  <c r="P195" i="44"/>
  <c r="AA195" i="44"/>
  <c r="K196" i="44"/>
  <c r="L196" i="44" s="1"/>
  <c r="Q202" i="36"/>
  <c r="J203" i="36"/>
  <c r="S202" i="36" l="1"/>
  <c r="T202" i="36" s="1"/>
  <c r="V202" i="36" s="1"/>
  <c r="M196" i="44"/>
  <c r="N196" i="44" s="1"/>
  <c r="S195" i="44"/>
  <c r="T195" i="44" s="1"/>
  <c r="K203" i="36"/>
  <c r="L203" i="36" s="1"/>
  <c r="R203" i="36" l="1"/>
  <c r="Y202" i="36"/>
  <c r="Z202" i="36" s="1"/>
  <c r="X203" i="36" s="1"/>
  <c r="AA203" i="36" s="1"/>
  <c r="Q196" i="44"/>
  <c r="J197" i="44"/>
  <c r="K197" i="44" s="1"/>
  <c r="M203" i="36"/>
  <c r="N203" i="36" s="1"/>
  <c r="V195" i="44"/>
  <c r="R196" i="44"/>
  <c r="Y195" i="44"/>
  <c r="Z195" i="44" s="1"/>
  <c r="X196" i="44" s="1"/>
  <c r="U203" i="36"/>
  <c r="J204" i="36" l="1"/>
  <c r="K204" i="36" s="1"/>
  <c r="L204" i="36" s="1"/>
  <c r="M204" i="36" s="1"/>
  <c r="Q203" i="36"/>
  <c r="P203" i="36"/>
  <c r="U196" i="44"/>
  <c r="P196" i="44"/>
  <c r="S196" i="44" s="1"/>
  <c r="T196" i="44" s="1"/>
  <c r="AA196" i="44"/>
  <c r="L197" i="44"/>
  <c r="M197" i="44" s="1"/>
  <c r="S203" i="36" l="1"/>
  <c r="V196" i="44"/>
  <c r="R197" i="44"/>
  <c r="Y196" i="44"/>
  <c r="Z196" i="44" s="1"/>
  <c r="X197" i="44" s="1"/>
  <c r="N197" i="44"/>
  <c r="N204" i="36"/>
  <c r="T203" i="36" l="1"/>
  <c r="Y203" i="36"/>
  <c r="Z203" i="36" s="1"/>
  <c r="X204" i="36" s="1"/>
  <c r="AA204" i="36" s="1"/>
  <c r="Q197" i="44"/>
  <c r="J198" i="44"/>
  <c r="Q204" i="36"/>
  <c r="J205" i="36"/>
  <c r="U197" i="44"/>
  <c r="P197" i="44"/>
  <c r="AA197" i="44"/>
  <c r="S197" i="44" l="1"/>
  <c r="T197" i="44" s="1"/>
  <c r="V197" i="44" s="1"/>
  <c r="V203" i="36"/>
  <c r="R204" i="36"/>
  <c r="K205" i="36"/>
  <c r="L205" i="36" s="1"/>
  <c r="K198" i="44"/>
  <c r="Y197" i="44" l="1"/>
  <c r="Z197" i="44" s="1"/>
  <c r="X198" i="44" s="1"/>
  <c r="R198" i="44"/>
  <c r="U204" i="36"/>
  <c r="P204" i="36"/>
  <c r="S204" i="36" s="1"/>
  <c r="T204" i="36" s="1"/>
  <c r="M205" i="36"/>
  <c r="N205" i="36" s="1"/>
  <c r="AA198" i="44"/>
  <c r="L198" i="44"/>
  <c r="M198" i="44" s="1"/>
  <c r="U198" i="44"/>
  <c r="Q205" i="36" l="1"/>
  <c r="J206" i="36"/>
  <c r="K206" i="36" s="1"/>
  <c r="L206" i="36" s="1"/>
  <c r="R205" i="36"/>
  <c r="V204" i="36"/>
  <c r="Y204" i="36"/>
  <c r="Z204" i="36" s="1"/>
  <c r="X205" i="36" s="1"/>
  <c r="AA205" i="36" s="1"/>
  <c r="N198" i="44"/>
  <c r="U205" i="36" l="1"/>
  <c r="P205" i="36"/>
  <c r="M206" i="36"/>
  <c r="N206" i="36" s="1"/>
  <c r="Q198" i="44"/>
  <c r="J199" i="44"/>
  <c r="P198" i="44"/>
  <c r="S205" i="36" l="1"/>
  <c r="T205" i="36" s="1"/>
  <c r="Q206" i="36"/>
  <c r="J207" i="36"/>
  <c r="K207" i="36" s="1"/>
  <c r="L207" i="36" s="1"/>
  <c r="M207" i="36" s="1"/>
  <c r="K199" i="44"/>
  <c r="L199" i="44" s="1"/>
  <c r="M199" i="44" s="1"/>
  <c r="N199" i="44" s="1"/>
  <c r="S198" i="44"/>
  <c r="T198" i="44" s="1"/>
  <c r="R206" i="36" l="1"/>
  <c r="V205" i="36"/>
  <c r="Y205" i="36"/>
  <c r="Z205" i="36" s="1"/>
  <c r="X206" i="36" s="1"/>
  <c r="AA206" i="36" s="1"/>
  <c r="Q199" i="44"/>
  <c r="J200" i="44"/>
  <c r="N207" i="36"/>
  <c r="V198" i="44"/>
  <c r="R199" i="44"/>
  <c r="Y198" i="44"/>
  <c r="Z198" i="44" s="1"/>
  <c r="X199" i="44" s="1"/>
  <c r="U206" i="36" l="1"/>
  <c r="P206" i="36"/>
  <c r="S206" i="36" s="1"/>
  <c r="T206" i="36" s="1"/>
  <c r="AA199" i="44"/>
  <c r="U199" i="44"/>
  <c r="P199" i="44"/>
  <c r="S199" i="44" s="1"/>
  <c r="T199" i="44" s="1"/>
  <c r="Q207" i="36"/>
  <c r="J208" i="36"/>
  <c r="K200" i="44"/>
  <c r="L200" i="44" s="1"/>
  <c r="V206" i="36" l="1"/>
  <c r="R207" i="36"/>
  <c r="Y206" i="36"/>
  <c r="Z206" i="36" s="1"/>
  <c r="X207" i="36" s="1"/>
  <c r="AA207" i="36" s="1"/>
  <c r="V199" i="44"/>
  <c r="R200" i="44"/>
  <c r="M200" i="44"/>
  <c r="N200" i="44" s="1"/>
  <c r="K208" i="36"/>
  <c r="L208" i="36" s="1"/>
  <c r="Y199" i="44"/>
  <c r="Z199" i="44" s="1"/>
  <c r="X200" i="44" s="1"/>
  <c r="U207" i="36" l="1"/>
  <c r="P207" i="36"/>
  <c r="Q200" i="44"/>
  <c r="J201" i="44"/>
  <c r="M208" i="36"/>
  <c r="N208" i="36" s="1"/>
  <c r="AA200" i="44"/>
  <c r="U200" i="44"/>
  <c r="P200" i="44"/>
  <c r="S200" i="44" l="1"/>
  <c r="T200" i="44" s="1"/>
  <c r="V200" i="44" s="1"/>
  <c r="S207" i="36"/>
  <c r="T207" i="36" s="1"/>
  <c r="Q208" i="36"/>
  <c r="J209" i="36"/>
  <c r="K201" i="44"/>
  <c r="L201" i="44" s="1"/>
  <c r="M201" i="44" s="1"/>
  <c r="Y200" i="44" l="1"/>
  <c r="Z200" i="44" s="1"/>
  <c r="X201" i="44" s="1"/>
  <c r="AA201" i="44" s="1"/>
  <c r="R201" i="44"/>
  <c r="U201" i="44" s="1"/>
  <c r="Y207" i="36"/>
  <c r="Z207" i="36" s="1"/>
  <c r="X208" i="36" s="1"/>
  <c r="AA208" i="36" s="1"/>
  <c r="R208" i="36"/>
  <c r="V207" i="36"/>
  <c r="N201" i="44"/>
  <c r="K209" i="36"/>
  <c r="L209" i="36" s="1"/>
  <c r="P201" i="44" l="1"/>
  <c r="U208" i="36"/>
  <c r="P208" i="36"/>
  <c r="S208" i="36" s="1"/>
  <c r="T208" i="36" s="1"/>
  <c r="M209" i="36"/>
  <c r="N209" i="36" s="1"/>
  <c r="Q201" i="44"/>
  <c r="J202" i="44"/>
  <c r="S201" i="44" l="1"/>
  <c r="T201" i="44" s="1"/>
  <c r="V201" i="44" s="1"/>
  <c r="V208" i="36"/>
  <c r="R209" i="36"/>
  <c r="U209" i="36" s="1"/>
  <c r="Y208" i="36"/>
  <c r="Z208" i="36" s="1"/>
  <c r="X209" i="36" s="1"/>
  <c r="AA209" i="36" s="1"/>
  <c r="Q209" i="36"/>
  <c r="J210" i="36"/>
  <c r="K202" i="44"/>
  <c r="L202" i="44" s="1"/>
  <c r="R202" i="44"/>
  <c r="Y201" i="44"/>
  <c r="Z201" i="44" s="1"/>
  <c r="X202" i="44" s="1"/>
  <c r="P209" i="36" l="1"/>
  <c r="S209" i="36" s="1"/>
  <c r="T209" i="36" s="1"/>
  <c r="M202" i="44"/>
  <c r="N202" i="44" s="1"/>
  <c r="U202" i="44"/>
  <c r="AA202" i="44"/>
  <c r="K210" i="36"/>
  <c r="L210" i="36" s="1"/>
  <c r="Q202" i="44" l="1"/>
  <c r="J203" i="44"/>
  <c r="K203" i="44" s="1"/>
  <c r="P202" i="44"/>
  <c r="M210" i="36"/>
  <c r="N210" i="36" s="1"/>
  <c r="V209" i="36"/>
  <c r="R210" i="36"/>
  <c r="Y209" i="36"/>
  <c r="Z209" i="36" s="1"/>
  <c r="X210" i="36" s="1"/>
  <c r="L203" i="44" l="1"/>
  <c r="M203" i="44" s="1"/>
  <c r="N203" i="44" s="1"/>
  <c r="S202" i="44"/>
  <c r="T202" i="44" s="1"/>
  <c r="R203" i="44" s="1"/>
  <c r="Q210" i="36"/>
  <c r="J211" i="36"/>
  <c r="AA210" i="36"/>
  <c r="U210" i="36"/>
  <c r="P210" i="36"/>
  <c r="S210" i="36" l="1"/>
  <c r="T210" i="36" s="1"/>
  <c r="V210" i="36" s="1"/>
  <c r="V202" i="44"/>
  <c r="Y202" i="44"/>
  <c r="Z202" i="44" s="1"/>
  <c r="X203" i="44" s="1"/>
  <c r="AA203" i="44" s="1"/>
  <c r="U203" i="44"/>
  <c r="K211" i="36"/>
  <c r="L211" i="36" s="1"/>
  <c r="Q203" i="44"/>
  <c r="J204" i="44"/>
  <c r="Y210" i="36" l="1"/>
  <c r="Z210" i="36" s="1"/>
  <c r="X211" i="36" s="1"/>
  <c r="AA211" i="36" s="1"/>
  <c r="R211" i="36"/>
  <c r="U211" i="36" s="1"/>
  <c r="P203" i="44"/>
  <c r="S203" i="44" s="1"/>
  <c r="T203" i="44" s="1"/>
  <c r="M211" i="36"/>
  <c r="N211" i="36" s="1"/>
  <c r="K204" i="44"/>
  <c r="L204" i="44" s="1"/>
  <c r="M204" i="44" s="1"/>
  <c r="Q211" i="36" l="1"/>
  <c r="J212" i="36"/>
  <c r="P211" i="36"/>
  <c r="V203" i="44"/>
  <c r="R204" i="44"/>
  <c r="Y203" i="44"/>
  <c r="Z203" i="44" s="1"/>
  <c r="X204" i="44" s="1"/>
  <c r="N204" i="44"/>
  <c r="Q204" i="44" l="1"/>
  <c r="J205" i="44"/>
  <c r="U204" i="44"/>
  <c r="P204" i="44"/>
  <c r="AA204" i="44"/>
  <c r="K212" i="36"/>
  <c r="S211" i="36"/>
  <c r="T211" i="36" s="1"/>
  <c r="S204" i="44" l="1"/>
  <c r="T204" i="44" s="1"/>
  <c r="V204" i="44" s="1"/>
  <c r="Y211" i="36"/>
  <c r="Z211" i="36" s="1"/>
  <c r="X212" i="36" s="1"/>
  <c r="AA212" i="36" s="1"/>
  <c r="L212" i="36"/>
  <c r="V211" i="36"/>
  <c r="R212" i="36"/>
  <c r="K205" i="44"/>
  <c r="L205" i="44" s="1"/>
  <c r="M205" i="44" s="1"/>
  <c r="Y204" i="44" l="1"/>
  <c r="Z204" i="44" s="1"/>
  <c r="X205" i="44" s="1"/>
  <c r="AA205" i="44" s="1"/>
  <c r="R205" i="44"/>
  <c r="U205" i="44" s="1"/>
  <c r="N205" i="44"/>
  <c r="U212" i="36"/>
  <c r="M212" i="36"/>
  <c r="N212" i="36" s="1"/>
  <c r="P205" i="44" l="1"/>
  <c r="Q212" i="36"/>
  <c r="J213" i="36"/>
  <c r="P212" i="36"/>
  <c r="Q205" i="44"/>
  <c r="J206" i="44"/>
  <c r="S205" i="44" l="1"/>
  <c r="T205" i="44" s="1"/>
  <c r="R206" i="44" s="1"/>
  <c r="K206" i="44"/>
  <c r="L206" i="44" s="1"/>
  <c r="K213" i="36"/>
  <c r="L213" i="36" s="1"/>
  <c r="M213" i="36" s="1"/>
  <c r="S212" i="36"/>
  <c r="T212" i="36" s="1"/>
  <c r="V205" i="44" l="1"/>
  <c r="Y205" i="44"/>
  <c r="Z205" i="44" s="1"/>
  <c r="X206" i="44" s="1"/>
  <c r="AA206" i="44" s="1"/>
  <c r="Y212" i="36"/>
  <c r="Z212" i="36" s="1"/>
  <c r="X213" i="36" s="1"/>
  <c r="AA213" i="36" s="1"/>
  <c r="M206" i="44"/>
  <c r="N206" i="44" s="1"/>
  <c r="N213" i="36"/>
  <c r="U206" i="44"/>
  <c r="V212" i="36"/>
  <c r="R213" i="36"/>
  <c r="J207" i="44" l="1"/>
  <c r="Q206" i="44"/>
  <c r="P206" i="44"/>
  <c r="Q213" i="36"/>
  <c r="J214" i="36"/>
  <c r="U213" i="36"/>
  <c r="P213" i="36"/>
  <c r="S213" i="36" l="1"/>
  <c r="T213" i="36" s="1"/>
  <c r="V213" i="36" s="1"/>
  <c r="K207" i="44"/>
  <c r="L207" i="44" s="1"/>
  <c r="S206" i="44"/>
  <c r="T206" i="44" s="1"/>
  <c r="K214" i="36"/>
  <c r="L214" i="36" s="1"/>
  <c r="M214" i="36" s="1"/>
  <c r="Y213" i="36" l="1"/>
  <c r="Z213" i="36" s="1"/>
  <c r="X214" i="36" s="1"/>
  <c r="AA214" i="36" s="1"/>
  <c r="R214" i="36"/>
  <c r="M207" i="44"/>
  <c r="N207" i="44" s="1"/>
  <c r="V206" i="44"/>
  <c r="R207" i="44"/>
  <c r="Y206" i="44"/>
  <c r="Z206" i="44" s="1"/>
  <c r="X207" i="44" s="1"/>
  <c r="AA207" i="44" s="1"/>
  <c r="N214" i="36"/>
  <c r="U214" i="36"/>
  <c r="P214" i="36" l="1"/>
  <c r="Q207" i="44"/>
  <c r="J208" i="44"/>
  <c r="K208" i="44" s="1"/>
  <c r="L208" i="44" s="1"/>
  <c r="U207" i="44"/>
  <c r="P207" i="44"/>
  <c r="Q214" i="36"/>
  <c r="J215" i="36"/>
  <c r="S214" i="36" l="1"/>
  <c r="T214" i="36" s="1"/>
  <c r="V214" i="36" s="1"/>
  <c r="S207" i="44"/>
  <c r="T207" i="44" s="1"/>
  <c r="M208" i="44"/>
  <c r="N208" i="44" s="1"/>
  <c r="K215" i="36"/>
  <c r="L215" i="36" s="1"/>
  <c r="M215" i="36" s="1"/>
  <c r="N215" i="36" s="1"/>
  <c r="R215" i="36"/>
  <c r="Y214" i="36"/>
  <c r="Z214" i="36" s="1"/>
  <c r="X215" i="36" s="1"/>
  <c r="Y207" i="44" l="1"/>
  <c r="Z207" i="44" s="1"/>
  <c r="X208" i="44" s="1"/>
  <c r="AA208" i="44" s="1"/>
  <c r="Q208" i="44"/>
  <c r="J209" i="44"/>
  <c r="K209" i="44" s="1"/>
  <c r="V207" i="44"/>
  <c r="R208" i="44"/>
  <c r="Q215" i="36"/>
  <c r="J216" i="36"/>
  <c r="U215" i="36"/>
  <c r="P215" i="36"/>
  <c r="AA215" i="36"/>
  <c r="S215" i="36" l="1"/>
  <c r="T215" i="36" s="1"/>
  <c r="V215" i="36" s="1"/>
  <c r="L209" i="44"/>
  <c r="M209" i="44" s="1"/>
  <c r="U208" i="44"/>
  <c r="P208" i="44"/>
  <c r="K216" i="36"/>
  <c r="L216" i="36" s="1"/>
  <c r="M216" i="36" s="1"/>
  <c r="N216" i="36" s="1"/>
  <c r="N209" i="44" l="1"/>
  <c r="Q209" i="44" s="1"/>
  <c r="R216" i="36"/>
  <c r="U216" i="36" s="1"/>
  <c r="Y215" i="36"/>
  <c r="Z215" i="36" s="1"/>
  <c r="X216" i="36" s="1"/>
  <c r="AA216" i="36" s="1"/>
  <c r="S208" i="44"/>
  <c r="T208" i="44" s="1"/>
  <c r="Q216" i="36"/>
  <c r="J217" i="36"/>
  <c r="J210" i="44" l="1"/>
  <c r="K210" i="44" s="1"/>
  <c r="L210" i="44" s="1"/>
  <c r="P216" i="36"/>
  <c r="Y208" i="44"/>
  <c r="Z208" i="44" s="1"/>
  <c r="X209" i="44" s="1"/>
  <c r="AA209" i="44" s="1"/>
  <c r="V208" i="44"/>
  <c r="R209" i="44"/>
  <c r="S216" i="36"/>
  <c r="T216" i="36" s="1"/>
  <c r="K217" i="36"/>
  <c r="L217" i="36" s="1"/>
  <c r="M217" i="36" s="1"/>
  <c r="U209" i="44" l="1"/>
  <c r="P209" i="44"/>
  <c r="N217" i="36"/>
  <c r="M210" i="44"/>
  <c r="N210" i="44" s="1"/>
  <c r="V216" i="36"/>
  <c r="R217" i="36"/>
  <c r="Y216" i="36"/>
  <c r="Z216" i="36" s="1"/>
  <c r="X217" i="36" s="1"/>
  <c r="S209" i="44" l="1"/>
  <c r="T209" i="44" s="1"/>
  <c r="Q210" i="44"/>
  <c r="J211" i="44"/>
  <c r="AA217" i="36"/>
  <c r="U217" i="36"/>
  <c r="P217" i="36"/>
  <c r="Q217" i="36"/>
  <c r="J218" i="36"/>
  <c r="R210" i="44" l="1"/>
  <c r="V209" i="44"/>
  <c r="Y209" i="44"/>
  <c r="Z209" i="44" s="1"/>
  <c r="X210" i="44" s="1"/>
  <c r="AA210" i="44" s="1"/>
  <c r="S217" i="36"/>
  <c r="T217" i="36" s="1"/>
  <c r="K218" i="36"/>
  <c r="L218" i="36" s="1"/>
  <c r="M218" i="36" s="1"/>
  <c r="N218" i="36" s="1"/>
  <c r="K211" i="44"/>
  <c r="L211" i="44" s="1"/>
  <c r="M211" i="44" s="1"/>
  <c r="N211" i="44" l="1"/>
  <c r="Q211" i="44" s="1"/>
  <c r="U210" i="44"/>
  <c r="P210" i="44"/>
  <c r="Q218" i="36"/>
  <c r="J219" i="36"/>
  <c r="V217" i="36"/>
  <c r="R218" i="36"/>
  <c r="Y217" i="36"/>
  <c r="Z217" i="36" s="1"/>
  <c r="X218" i="36" s="1"/>
  <c r="J212" i="44" l="1"/>
  <c r="K212" i="44" s="1"/>
  <c r="L212" i="44" s="1"/>
  <c r="M212" i="44" s="1"/>
  <c r="S210" i="44"/>
  <c r="T210" i="44" s="1"/>
  <c r="U218" i="36"/>
  <c r="P218" i="36"/>
  <c r="S218" i="36" s="1"/>
  <c r="T218" i="36" s="1"/>
  <c r="K219" i="36"/>
  <c r="AA218" i="36"/>
  <c r="R211" i="44" l="1"/>
  <c r="V210" i="44"/>
  <c r="Y210" i="44"/>
  <c r="Z210" i="44" s="1"/>
  <c r="X211" i="44" s="1"/>
  <c r="AA211" i="44" s="1"/>
  <c r="V218" i="36"/>
  <c r="R219" i="36"/>
  <c r="N212" i="44"/>
  <c r="L219" i="36"/>
  <c r="M219" i="36" s="1"/>
  <c r="Y218" i="36"/>
  <c r="Z218" i="36" s="1"/>
  <c r="X219" i="36" s="1"/>
  <c r="P211" i="44" l="1"/>
  <c r="U211" i="44"/>
  <c r="AA219" i="36"/>
  <c r="Q212" i="44"/>
  <c r="J213" i="44"/>
  <c r="U219" i="36"/>
  <c r="N219" i="36"/>
  <c r="S211" i="44" l="1"/>
  <c r="T211" i="44" s="1"/>
  <c r="Q219" i="36"/>
  <c r="J220" i="36"/>
  <c r="P219" i="36"/>
  <c r="K213" i="44"/>
  <c r="L213" i="44" s="1"/>
  <c r="Y211" i="44" l="1"/>
  <c r="Z211" i="44" s="1"/>
  <c r="X212" i="44" s="1"/>
  <c r="AA212" i="44" s="1"/>
  <c r="M213" i="44"/>
  <c r="N213" i="44" s="1"/>
  <c r="Q213" i="44" s="1"/>
  <c r="V211" i="44"/>
  <c r="R212" i="44"/>
  <c r="K220" i="36"/>
  <c r="L220" i="36" s="1"/>
  <c r="S219" i="36"/>
  <c r="T219" i="36" s="1"/>
  <c r="J214" i="44" l="1"/>
  <c r="K214" i="44" s="1"/>
  <c r="L214" i="44" s="1"/>
  <c r="M214" i="44" s="1"/>
  <c r="Y219" i="36"/>
  <c r="Z219" i="36" s="1"/>
  <c r="X220" i="36" s="1"/>
  <c r="AA220" i="36" s="1"/>
  <c r="P212" i="44"/>
  <c r="S212" i="44" s="1"/>
  <c r="T212" i="44" s="1"/>
  <c r="U212" i="44"/>
  <c r="M220" i="36"/>
  <c r="N220" i="36" s="1"/>
  <c r="V219" i="36"/>
  <c r="R220" i="36"/>
  <c r="Y212" i="44" l="1"/>
  <c r="Z212" i="44" s="1"/>
  <c r="X213" i="44" s="1"/>
  <c r="AA213" i="44" s="1"/>
  <c r="R213" i="44"/>
  <c r="V212" i="44"/>
  <c r="Q220" i="36"/>
  <c r="J221" i="36"/>
  <c r="N214" i="44"/>
  <c r="U220" i="36"/>
  <c r="P220" i="36"/>
  <c r="S220" i="36" l="1"/>
  <c r="T220" i="36" s="1"/>
  <c r="V220" i="36" s="1"/>
  <c r="U213" i="44"/>
  <c r="P213" i="44"/>
  <c r="S213" i="44" s="1"/>
  <c r="T213" i="44" s="1"/>
  <c r="Q214" i="44"/>
  <c r="J215" i="44"/>
  <c r="K221" i="36"/>
  <c r="L221" i="36" s="1"/>
  <c r="Y220" i="36" l="1"/>
  <c r="Z220" i="36" s="1"/>
  <c r="X221" i="36" s="1"/>
  <c r="AA221" i="36" s="1"/>
  <c r="R221" i="36"/>
  <c r="M221" i="36"/>
  <c r="N221" i="36" s="1"/>
  <c r="Q221" i="36" s="1"/>
  <c r="V213" i="44"/>
  <c r="R214" i="44"/>
  <c r="Y213" i="44"/>
  <c r="Z213" i="44" s="1"/>
  <c r="X214" i="44" s="1"/>
  <c r="AA214" i="44" s="1"/>
  <c r="U221" i="36"/>
  <c r="K215" i="44"/>
  <c r="L215" i="44" s="1"/>
  <c r="M215" i="44" s="1"/>
  <c r="N215" i="44" s="1"/>
  <c r="P221" i="36" l="1"/>
  <c r="S221" i="36" s="1"/>
  <c r="T221" i="36" s="1"/>
  <c r="V221" i="36" s="1"/>
  <c r="J222" i="36"/>
  <c r="K222" i="36" s="1"/>
  <c r="L222" i="36" s="1"/>
  <c r="P214" i="44"/>
  <c r="U214" i="44"/>
  <c r="Q215" i="44"/>
  <c r="J216" i="44"/>
  <c r="R222" i="36" l="1"/>
  <c r="U222" i="36" s="1"/>
  <c r="Y221" i="36"/>
  <c r="Z221" i="36" s="1"/>
  <c r="X222" i="36" s="1"/>
  <c r="AA222" i="36" s="1"/>
  <c r="S214" i="44"/>
  <c r="T214" i="44" s="1"/>
  <c r="M222" i="36"/>
  <c r="N222" i="36" s="1"/>
  <c r="K216" i="44"/>
  <c r="L216" i="44" s="1"/>
  <c r="M216" i="44" s="1"/>
  <c r="Y214" i="44" l="1"/>
  <c r="Z214" i="44" s="1"/>
  <c r="X215" i="44" s="1"/>
  <c r="AA215" i="44" s="1"/>
  <c r="V214" i="44"/>
  <c r="R215" i="44"/>
  <c r="N216" i="44"/>
  <c r="Q222" i="36"/>
  <c r="J223" i="36"/>
  <c r="P222" i="36"/>
  <c r="P215" i="44" l="1"/>
  <c r="S215" i="44" s="1"/>
  <c r="T215" i="44" s="1"/>
  <c r="U215" i="44"/>
  <c r="K223" i="36"/>
  <c r="S222" i="36"/>
  <c r="T222" i="36" s="1"/>
  <c r="Q216" i="44"/>
  <c r="J217" i="44"/>
  <c r="V215" i="44" l="1"/>
  <c r="R216" i="44"/>
  <c r="Y215" i="44"/>
  <c r="Z215" i="44" s="1"/>
  <c r="X216" i="44" s="1"/>
  <c r="AA216" i="44" s="1"/>
  <c r="K217" i="44"/>
  <c r="L217" i="44" s="1"/>
  <c r="Y222" i="36"/>
  <c r="Z222" i="36" s="1"/>
  <c r="X223" i="36" s="1"/>
  <c r="V222" i="36"/>
  <c r="R223" i="36"/>
  <c r="L223" i="36"/>
  <c r="U216" i="44" l="1"/>
  <c r="P216" i="44"/>
  <c r="S216" i="44" s="1"/>
  <c r="T216" i="44" s="1"/>
  <c r="U223" i="36"/>
  <c r="M217" i="44"/>
  <c r="N217" i="44" s="1"/>
  <c r="AA223" i="36"/>
  <c r="M223" i="36"/>
  <c r="N223" i="36" s="1"/>
  <c r="V216" i="44" l="1"/>
  <c r="R217" i="44"/>
  <c r="U217" i="44" s="1"/>
  <c r="Y216" i="44"/>
  <c r="Z216" i="44" s="1"/>
  <c r="X217" i="44" s="1"/>
  <c r="AA217" i="44" s="1"/>
  <c r="Q217" i="44"/>
  <c r="J218" i="44"/>
  <c r="Q223" i="36"/>
  <c r="J224" i="36"/>
  <c r="P223" i="36"/>
  <c r="P217" i="44" l="1"/>
  <c r="S217" i="44" s="1"/>
  <c r="T217" i="44" s="1"/>
  <c r="S223" i="36"/>
  <c r="T223" i="36" s="1"/>
  <c r="K218" i="44"/>
  <c r="L218" i="44" s="1"/>
  <c r="K224" i="36"/>
  <c r="L224" i="36" s="1"/>
  <c r="M224" i="36" l="1"/>
  <c r="N224" i="36" s="1"/>
  <c r="Y217" i="44"/>
  <c r="Z217" i="44" s="1"/>
  <c r="X218" i="44" s="1"/>
  <c r="M218" i="44"/>
  <c r="N218" i="44" s="1"/>
  <c r="V217" i="44"/>
  <c r="R218" i="44"/>
  <c r="V223" i="36"/>
  <c r="R224" i="36"/>
  <c r="Y223" i="36"/>
  <c r="Z223" i="36" s="1"/>
  <c r="X224" i="36" s="1"/>
  <c r="Q224" i="36" l="1"/>
  <c r="J225" i="36"/>
  <c r="Q218" i="44"/>
  <c r="J219" i="44"/>
  <c r="AA224" i="36"/>
  <c r="U224" i="36"/>
  <c r="P224" i="36"/>
  <c r="U218" i="44"/>
  <c r="P218" i="44"/>
  <c r="AA218" i="44"/>
  <c r="K225" i="36"/>
  <c r="L225" i="36" s="1"/>
  <c r="M225" i="36" s="1"/>
  <c r="S218" i="44" l="1"/>
  <c r="T218" i="44" s="1"/>
  <c r="R219" i="44" s="1"/>
  <c r="S224" i="36"/>
  <c r="T224" i="36" s="1"/>
  <c r="N225" i="36"/>
  <c r="K219" i="44"/>
  <c r="L219" i="44" s="1"/>
  <c r="M219" i="44" s="1"/>
  <c r="Y218" i="44" l="1"/>
  <c r="Z218" i="44" s="1"/>
  <c r="X219" i="44" s="1"/>
  <c r="AA219" i="44" s="1"/>
  <c r="V218" i="44"/>
  <c r="N219" i="44"/>
  <c r="Q225" i="36"/>
  <c r="J226" i="36"/>
  <c r="Y224" i="36"/>
  <c r="Z224" i="36" s="1"/>
  <c r="X225" i="36" s="1"/>
  <c r="U219" i="44"/>
  <c r="V224" i="36"/>
  <c r="R225" i="36"/>
  <c r="P219" i="44" l="1"/>
  <c r="U225" i="36"/>
  <c r="P225" i="36"/>
  <c r="AA225" i="36"/>
  <c r="K226" i="36"/>
  <c r="L226" i="36" s="1"/>
  <c r="Q219" i="44"/>
  <c r="J220" i="44"/>
  <c r="S219" i="44" l="1"/>
  <c r="T219" i="44" s="1"/>
  <c r="V219" i="44" s="1"/>
  <c r="M226" i="36"/>
  <c r="N226" i="36" s="1"/>
  <c r="S225" i="36"/>
  <c r="T225" i="36" s="1"/>
  <c r="K220" i="44"/>
  <c r="L220" i="44" s="1"/>
  <c r="M220" i="44" s="1"/>
  <c r="Y219" i="44" l="1"/>
  <c r="Z219" i="44" s="1"/>
  <c r="X220" i="44" s="1"/>
  <c r="AA220" i="44" s="1"/>
  <c r="R220" i="44"/>
  <c r="U220" i="44" s="1"/>
  <c r="Q226" i="36"/>
  <c r="J227" i="36"/>
  <c r="K227" i="36" s="1"/>
  <c r="L227" i="36" s="1"/>
  <c r="M227" i="36" s="1"/>
  <c r="V225" i="36"/>
  <c r="R226" i="36"/>
  <c r="N220" i="44"/>
  <c r="Y225" i="36"/>
  <c r="Z225" i="36" s="1"/>
  <c r="X226" i="36" s="1"/>
  <c r="Q220" i="44" l="1"/>
  <c r="J221" i="44"/>
  <c r="P220" i="44"/>
  <c r="U226" i="36"/>
  <c r="P226" i="36"/>
  <c r="S226" i="36" s="1"/>
  <c r="T226" i="36" s="1"/>
  <c r="AA226" i="36"/>
  <c r="N227" i="36"/>
  <c r="S220" i="44" l="1"/>
  <c r="T220" i="44" s="1"/>
  <c r="R221" i="44" s="1"/>
  <c r="V226" i="36"/>
  <c r="R227" i="36"/>
  <c r="Y226" i="36"/>
  <c r="Z226" i="36" s="1"/>
  <c r="X227" i="36" s="1"/>
  <c r="K221" i="44"/>
  <c r="L221" i="44" s="1"/>
  <c r="M221" i="44" s="1"/>
  <c r="Q227" i="36"/>
  <c r="J228" i="36"/>
  <c r="V220" i="44" l="1"/>
  <c r="Y220" i="44"/>
  <c r="Z220" i="44" s="1"/>
  <c r="X221" i="44" s="1"/>
  <c r="AA221" i="44" s="1"/>
  <c r="U221" i="44"/>
  <c r="K228" i="36"/>
  <c r="L228" i="36" s="1"/>
  <c r="N221" i="44"/>
  <c r="AA227" i="36"/>
  <c r="U227" i="36"/>
  <c r="P227" i="36"/>
  <c r="M228" i="36" l="1"/>
  <c r="N228" i="36" s="1"/>
  <c r="Q221" i="44"/>
  <c r="J222" i="44"/>
  <c r="P221" i="44"/>
  <c r="S227" i="36"/>
  <c r="T227" i="36" s="1"/>
  <c r="Q228" i="36" l="1"/>
  <c r="J229" i="36"/>
  <c r="K229" i="36" s="1"/>
  <c r="L229" i="36" s="1"/>
  <c r="V227" i="36"/>
  <c r="R228" i="36"/>
  <c r="Y227" i="36"/>
  <c r="Z227" i="36" s="1"/>
  <c r="X228" i="36" s="1"/>
  <c r="K222" i="44"/>
  <c r="L222" i="44" s="1"/>
  <c r="S221" i="44"/>
  <c r="T221" i="44" s="1"/>
  <c r="M222" i="44" l="1"/>
  <c r="N222" i="44" s="1"/>
  <c r="M229" i="36"/>
  <c r="N229" i="36" s="1"/>
  <c r="Y221" i="44"/>
  <c r="Z221" i="44" s="1"/>
  <c r="X222" i="44" s="1"/>
  <c r="AA228" i="36"/>
  <c r="U228" i="36"/>
  <c r="P228" i="36"/>
  <c r="S228" i="36" s="1"/>
  <c r="T228" i="36" s="1"/>
  <c r="V221" i="44"/>
  <c r="R222" i="44"/>
  <c r="Q222" i="44" l="1"/>
  <c r="J223" i="44"/>
  <c r="K223" i="44" s="1"/>
  <c r="L223" i="44" s="1"/>
  <c r="V228" i="36"/>
  <c r="R229" i="36"/>
  <c r="Q229" i="36"/>
  <c r="J230" i="36"/>
  <c r="AA222" i="44"/>
  <c r="Y228" i="36"/>
  <c r="Z228" i="36" s="1"/>
  <c r="X229" i="36" s="1"/>
  <c r="U222" i="44"/>
  <c r="P222" i="44"/>
  <c r="AA229" i="36" l="1"/>
  <c r="M223" i="44"/>
  <c r="N223" i="44" s="1"/>
  <c r="K230" i="36"/>
  <c r="L230" i="36" s="1"/>
  <c r="S222" i="44"/>
  <c r="T222" i="44" s="1"/>
  <c r="U229" i="36"/>
  <c r="P229" i="36"/>
  <c r="S229" i="36" s="1"/>
  <c r="T229" i="36" s="1"/>
  <c r="M230" i="36" l="1"/>
  <c r="N230" i="36" s="1"/>
  <c r="V229" i="36"/>
  <c r="R230" i="36"/>
  <c r="Q223" i="44"/>
  <c r="J224" i="44"/>
  <c r="V222" i="44"/>
  <c r="R223" i="44"/>
  <c r="Y229" i="36"/>
  <c r="Z229" i="36" s="1"/>
  <c r="X230" i="36" s="1"/>
  <c r="Y222" i="44"/>
  <c r="Z222" i="44" s="1"/>
  <c r="X223" i="44" s="1"/>
  <c r="Q230" i="36" l="1"/>
  <c r="J231" i="36"/>
  <c r="K231" i="36" s="1"/>
  <c r="L231" i="36" s="1"/>
  <c r="M231" i="36" s="1"/>
  <c r="AA223" i="44"/>
  <c r="AA230" i="36"/>
  <c r="U223" i="44"/>
  <c r="P223" i="44"/>
  <c r="S223" i="44" s="1"/>
  <c r="T223" i="44" s="1"/>
  <c r="K224" i="44"/>
  <c r="L224" i="44" s="1"/>
  <c r="U230" i="36"/>
  <c r="P230" i="36"/>
  <c r="M224" i="44" l="1"/>
  <c r="N224" i="44" s="1"/>
  <c r="V223" i="44"/>
  <c r="R224" i="44"/>
  <c r="Y223" i="44"/>
  <c r="Z223" i="44" s="1"/>
  <c r="X224" i="44" s="1"/>
  <c r="S230" i="36"/>
  <c r="T230" i="36" s="1"/>
  <c r="N231" i="36"/>
  <c r="Q224" i="44" l="1"/>
  <c r="J225" i="44"/>
  <c r="K225" i="44" s="1"/>
  <c r="L225" i="44" s="1"/>
  <c r="Q231" i="36"/>
  <c r="J232" i="36"/>
  <c r="AA224" i="44"/>
  <c r="V230" i="36"/>
  <c r="R231" i="36"/>
  <c r="Y230" i="36"/>
  <c r="Z230" i="36" s="1"/>
  <c r="X231" i="36" s="1"/>
  <c r="U224" i="44"/>
  <c r="P224" i="44"/>
  <c r="M225" i="44" l="1"/>
  <c r="N225" i="44" s="1"/>
  <c r="AA231" i="36"/>
  <c r="K232" i="36"/>
  <c r="L232" i="36" s="1"/>
  <c r="U231" i="36"/>
  <c r="P231" i="36"/>
  <c r="S231" i="36" s="1"/>
  <c r="T231" i="36" s="1"/>
  <c r="S224" i="44"/>
  <c r="T224" i="44" s="1"/>
  <c r="Q225" i="44" l="1"/>
  <c r="J226" i="44"/>
  <c r="K226" i="44" s="1"/>
  <c r="L226" i="44" s="1"/>
  <c r="V231" i="36"/>
  <c r="R232" i="36"/>
  <c r="Y231" i="36"/>
  <c r="Z231" i="36" s="1"/>
  <c r="X232" i="36" s="1"/>
  <c r="M232" i="36"/>
  <c r="N232" i="36" s="1"/>
  <c r="V224" i="44"/>
  <c r="R225" i="44"/>
  <c r="Y224" i="44"/>
  <c r="Z224" i="44" s="1"/>
  <c r="X225" i="44" s="1"/>
  <c r="Q232" i="36" l="1"/>
  <c r="J233" i="36"/>
  <c r="AA225" i="44"/>
  <c r="M226" i="44"/>
  <c r="N226" i="44" s="1"/>
  <c r="U225" i="44"/>
  <c r="P225" i="44"/>
  <c r="S225" i="44" s="1"/>
  <c r="T225" i="44" s="1"/>
  <c r="AA232" i="36"/>
  <c r="U232" i="36"/>
  <c r="P232" i="36"/>
  <c r="S232" i="36" l="1"/>
  <c r="T232" i="36" s="1"/>
  <c r="V232" i="36" s="1"/>
  <c r="V225" i="44"/>
  <c r="R226" i="44"/>
  <c r="Q226" i="44"/>
  <c r="J227" i="44"/>
  <c r="Y225" i="44"/>
  <c r="Z225" i="44" s="1"/>
  <c r="X226" i="44" s="1"/>
  <c r="K233" i="36"/>
  <c r="L233" i="36" s="1"/>
  <c r="Y232" i="36" l="1"/>
  <c r="Z232" i="36" s="1"/>
  <c r="X233" i="36" s="1"/>
  <c r="AA233" i="36" s="1"/>
  <c r="R233" i="36"/>
  <c r="U233" i="36" s="1"/>
  <c r="M233" i="36"/>
  <c r="N233" i="36" s="1"/>
  <c r="AA226" i="44"/>
  <c r="U226" i="44"/>
  <c r="P226" i="44"/>
  <c r="S226" i="44" s="1"/>
  <c r="T226" i="44" s="1"/>
  <c r="K227" i="44"/>
  <c r="L227" i="44" s="1"/>
  <c r="M227" i="44" s="1"/>
  <c r="V226" i="44" l="1"/>
  <c r="R227" i="44"/>
  <c r="Q233" i="36"/>
  <c r="J234" i="36"/>
  <c r="Y226" i="44"/>
  <c r="Z226" i="44" s="1"/>
  <c r="X227" i="44" s="1"/>
  <c r="N227" i="44"/>
  <c r="P233" i="36"/>
  <c r="AA227" i="44" l="1"/>
  <c r="Q227" i="44"/>
  <c r="J228" i="44"/>
  <c r="K234" i="36"/>
  <c r="L234" i="36" s="1"/>
  <c r="M234" i="36" s="1"/>
  <c r="U227" i="44"/>
  <c r="P227" i="44"/>
  <c r="S233" i="36"/>
  <c r="T233" i="36" s="1"/>
  <c r="V233" i="36" l="1"/>
  <c r="R234" i="36"/>
  <c r="S227" i="44"/>
  <c r="T227" i="44" s="1"/>
  <c r="N234" i="36"/>
  <c r="K228" i="44"/>
  <c r="L228" i="44" s="1"/>
  <c r="Y233" i="36"/>
  <c r="Z233" i="36" s="1"/>
  <c r="X234" i="36" s="1"/>
  <c r="AA234" i="36" l="1"/>
  <c r="M228" i="44"/>
  <c r="N228" i="44" s="1"/>
  <c r="Q234" i="36"/>
  <c r="J235" i="36"/>
  <c r="V227" i="44"/>
  <c r="R228" i="44"/>
  <c r="U234" i="36"/>
  <c r="P234" i="36"/>
  <c r="Y227" i="44"/>
  <c r="Z227" i="44" s="1"/>
  <c r="X228" i="44" s="1"/>
  <c r="S234" i="36" l="1"/>
  <c r="T234" i="36" s="1"/>
  <c r="V234" i="36" s="1"/>
  <c r="Q228" i="44"/>
  <c r="J229" i="44"/>
  <c r="U228" i="44"/>
  <c r="P228" i="44"/>
  <c r="K235" i="36"/>
  <c r="L235" i="36" s="1"/>
  <c r="M235" i="36" s="1"/>
  <c r="AA228" i="44"/>
  <c r="S228" i="44" l="1"/>
  <c r="T228" i="44" s="1"/>
  <c r="V228" i="44" s="1"/>
  <c r="Y234" i="36"/>
  <c r="Z234" i="36" s="1"/>
  <c r="X235" i="36" s="1"/>
  <c r="AA235" i="36" s="1"/>
  <c r="R235" i="36"/>
  <c r="U235" i="36" s="1"/>
  <c r="N235" i="36"/>
  <c r="K229" i="44"/>
  <c r="L229" i="44" s="1"/>
  <c r="Y228" i="44" l="1"/>
  <c r="Z228" i="44" s="1"/>
  <c r="X229" i="44" s="1"/>
  <c r="AA229" i="44" s="1"/>
  <c r="R229" i="44"/>
  <c r="U229" i="44" s="1"/>
  <c r="P235" i="36"/>
  <c r="M229" i="44"/>
  <c r="N229" i="44" s="1"/>
  <c r="Q235" i="36"/>
  <c r="J236" i="36"/>
  <c r="S235" i="36" l="1"/>
  <c r="T235" i="36" s="1"/>
  <c r="R236" i="36" s="1"/>
  <c r="Q229" i="44"/>
  <c r="J230" i="44"/>
  <c r="P229" i="44"/>
  <c r="K236" i="36"/>
  <c r="L236" i="36" s="1"/>
  <c r="Y235" i="36" l="1"/>
  <c r="Z235" i="36" s="1"/>
  <c r="X236" i="36" s="1"/>
  <c r="AA236" i="36" s="1"/>
  <c r="V235" i="36"/>
  <c r="M236" i="36"/>
  <c r="N236" i="36" s="1"/>
  <c r="U236" i="36"/>
  <c r="K230" i="44"/>
  <c r="L230" i="44" s="1"/>
  <c r="M230" i="44" s="1"/>
  <c r="S229" i="44"/>
  <c r="T229" i="44" s="1"/>
  <c r="Q236" i="36" l="1"/>
  <c r="J237" i="36"/>
  <c r="K237" i="36" s="1"/>
  <c r="L237" i="36" s="1"/>
  <c r="P236" i="36"/>
  <c r="Y229" i="44"/>
  <c r="Z229" i="44" s="1"/>
  <c r="X230" i="44" s="1"/>
  <c r="AA230" i="44" s="1"/>
  <c r="N230" i="44"/>
  <c r="V229" i="44"/>
  <c r="R230" i="44"/>
  <c r="S236" i="36" l="1"/>
  <c r="T236" i="36" s="1"/>
  <c r="V236" i="36" s="1"/>
  <c r="M237" i="36"/>
  <c r="N237" i="36" s="1"/>
  <c r="U230" i="44"/>
  <c r="P230" i="44"/>
  <c r="Q230" i="44"/>
  <c r="J231" i="44"/>
  <c r="Y236" i="36" l="1"/>
  <c r="Z236" i="36" s="1"/>
  <c r="X237" i="36" s="1"/>
  <c r="AA237" i="36" s="1"/>
  <c r="R237" i="36"/>
  <c r="U237" i="36" s="1"/>
  <c r="S230" i="44"/>
  <c r="T230" i="44" s="1"/>
  <c r="V230" i="44" s="1"/>
  <c r="J238" i="36"/>
  <c r="K238" i="36" s="1"/>
  <c r="L238" i="36" s="1"/>
  <c r="M238" i="36" s="1"/>
  <c r="Q237" i="36"/>
  <c r="K231" i="44"/>
  <c r="L231" i="44" s="1"/>
  <c r="M231" i="44" s="1"/>
  <c r="P237" i="36" l="1"/>
  <c r="S237" i="36" s="1"/>
  <c r="T237" i="36" s="1"/>
  <c r="V237" i="36" s="1"/>
  <c r="Y230" i="44"/>
  <c r="Z230" i="44" s="1"/>
  <c r="X231" i="44" s="1"/>
  <c r="R231" i="44"/>
  <c r="U231" i="44" s="1"/>
  <c r="N231" i="44"/>
  <c r="N238" i="36"/>
  <c r="P231" i="44" l="1"/>
  <c r="AA231" i="44"/>
  <c r="Y237" i="36"/>
  <c r="Z237" i="36" s="1"/>
  <c r="X238" i="36" s="1"/>
  <c r="AA238" i="36" s="1"/>
  <c r="R238" i="36"/>
  <c r="U238" i="36" s="1"/>
  <c r="Q238" i="36"/>
  <c r="J239" i="36"/>
  <c r="Q231" i="44"/>
  <c r="J232" i="44"/>
  <c r="S231" i="44" l="1"/>
  <c r="T231" i="44" s="1"/>
  <c r="V231" i="44" s="1"/>
  <c r="P238" i="36"/>
  <c r="S238" i="36" s="1"/>
  <c r="T238" i="36" s="1"/>
  <c r="V238" i="36" s="1"/>
  <c r="K232" i="44"/>
  <c r="L232" i="44" s="1"/>
  <c r="K239" i="36"/>
  <c r="Y231" i="44" l="1"/>
  <c r="Z231" i="44" s="1"/>
  <c r="X232" i="44" s="1"/>
  <c r="AA232" i="44" s="1"/>
  <c r="R232" i="44"/>
  <c r="U232" i="44" s="1"/>
  <c r="Y238" i="36"/>
  <c r="Z238" i="36" s="1"/>
  <c r="X239" i="36" s="1"/>
  <c r="AA239" i="36" s="1"/>
  <c r="R239" i="36"/>
  <c r="U239" i="36" s="1"/>
  <c r="M232" i="44"/>
  <c r="N232" i="44" s="1"/>
  <c r="L239" i="36"/>
  <c r="Q232" i="44" l="1"/>
  <c r="J233" i="44"/>
  <c r="P232" i="44"/>
  <c r="M239" i="36"/>
  <c r="N239" i="36" s="1"/>
  <c r="S232" i="44" l="1"/>
  <c r="T232" i="44" s="1"/>
  <c r="V232" i="44" s="1"/>
  <c r="Q239" i="36"/>
  <c r="J240" i="36"/>
  <c r="P239" i="36"/>
  <c r="K233" i="44"/>
  <c r="L233" i="44" s="1"/>
  <c r="R233" i="44" l="1"/>
  <c r="U233" i="44" s="1"/>
  <c r="Y232" i="44"/>
  <c r="Z232" i="44" s="1"/>
  <c r="X233" i="44" s="1"/>
  <c r="AA233" i="44" s="1"/>
  <c r="M233" i="44"/>
  <c r="N233" i="44" s="1"/>
  <c r="K240" i="36"/>
  <c r="L240" i="36" s="1"/>
  <c r="M240" i="36" s="1"/>
  <c r="S239" i="36"/>
  <c r="T239" i="36" s="1"/>
  <c r="Q233" i="44" l="1"/>
  <c r="J234" i="44"/>
  <c r="P233" i="44"/>
  <c r="N240" i="36"/>
  <c r="V239" i="36"/>
  <c r="R240" i="36"/>
  <c r="Y239" i="36"/>
  <c r="Z239" i="36" s="1"/>
  <c r="X240" i="36" s="1"/>
  <c r="U240" i="36" l="1"/>
  <c r="P240" i="36"/>
  <c r="AA240" i="36"/>
  <c r="Q240" i="36"/>
  <c r="J241" i="36"/>
  <c r="K234" i="44"/>
  <c r="L234" i="44" s="1"/>
  <c r="M234" i="44" s="1"/>
  <c r="S233" i="44"/>
  <c r="T233" i="44" s="1"/>
  <c r="S240" i="36" l="1"/>
  <c r="T240" i="36" s="1"/>
  <c r="V240" i="36" s="1"/>
  <c r="N234" i="44"/>
  <c r="K241" i="36"/>
  <c r="L241" i="36" s="1"/>
  <c r="V233" i="44"/>
  <c r="R234" i="44"/>
  <c r="Y233" i="44"/>
  <c r="Z233" i="44" s="1"/>
  <c r="X234" i="44" s="1"/>
  <c r="Y240" i="36" l="1"/>
  <c r="Z240" i="36" s="1"/>
  <c r="X241" i="36" s="1"/>
  <c r="AA241" i="36" s="1"/>
  <c r="R241" i="36"/>
  <c r="U241" i="36" s="1"/>
  <c r="M241" i="36"/>
  <c r="N241" i="36" s="1"/>
  <c r="AA234" i="44"/>
  <c r="Q234" i="44"/>
  <c r="J235" i="44"/>
  <c r="U234" i="44"/>
  <c r="P234" i="44"/>
  <c r="P241" i="36" l="1"/>
  <c r="S234" i="44"/>
  <c r="T234" i="44" s="1"/>
  <c r="V234" i="44" s="1"/>
  <c r="K235" i="44"/>
  <c r="L235" i="44" s="1"/>
  <c r="M235" i="44" s="1"/>
  <c r="Q241" i="36"/>
  <c r="J242" i="36"/>
  <c r="S241" i="36" l="1"/>
  <c r="T241" i="36" s="1"/>
  <c r="V241" i="36" s="1"/>
  <c r="Y234" i="44"/>
  <c r="Z234" i="44" s="1"/>
  <c r="X235" i="44" s="1"/>
  <c r="AA235" i="44" s="1"/>
  <c r="R235" i="44"/>
  <c r="U235" i="44" s="1"/>
  <c r="R242" i="36"/>
  <c r="N235" i="44"/>
  <c r="K242" i="36"/>
  <c r="L242" i="36" s="1"/>
  <c r="Y241" i="36"/>
  <c r="Z241" i="36" s="1"/>
  <c r="X242" i="36" s="1"/>
  <c r="P235" i="44" l="1"/>
  <c r="M242" i="36"/>
  <c r="N242" i="36" s="1"/>
  <c r="AA242" i="36"/>
  <c r="Q235" i="44"/>
  <c r="J236" i="44"/>
  <c r="U242" i="36"/>
  <c r="S235" i="44" l="1"/>
  <c r="T235" i="44" s="1"/>
  <c r="V235" i="44" s="1"/>
  <c r="Q242" i="36"/>
  <c r="P242" i="36"/>
  <c r="J243" i="36"/>
  <c r="K243" i="36" s="1"/>
  <c r="K236" i="44"/>
  <c r="L236" i="44" s="1"/>
  <c r="M236" i="44" s="1"/>
  <c r="R236" i="44" l="1"/>
  <c r="U236" i="44" s="1"/>
  <c r="Y235" i="44"/>
  <c r="Z235" i="44" s="1"/>
  <c r="X236" i="44" s="1"/>
  <c r="AA236" i="44" s="1"/>
  <c r="S242" i="36"/>
  <c r="T242" i="36" s="1"/>
  <c r="N236" i="44"/>
  <c r="L243" i="36"/>
  <c r="P236" i="44" l="1"/>
  <c r="V242" i="36"/>
  <c r="R243" i="36"/>
  <c r="U243" i="36" s="1"/>
  <c r="Y242" i="36"/>
  <c r="Z242" i="36" s="1"/>
  <c r="X243" i="36" s="1"/>
  <c r="AA243" i="36" s="1"/>
  <c r="Q236" i="44"/>
  <c r="J237" i="44"/>
  <c r="M243" i="36"/>
  <c r="N243" i="36" s="1"/>
  <c r="S236" i="44" l="1"/>
  <c r="T236" i="44" s="1"/>
  <c r="R237" i="44" s="1"/>
  <c r="Q243" i="36"/>
  <c r="J244" i="36"/>
  <c r="P243" i="36"/>
  <c r="K237" i="44"/>
  <c r="L237" i="44" s="1"/>
  <c r="V236" i="44" l="1"/>
  <c r="Y236" i="44"/>
  <c r="Z236" i="44" s="1"/>
  <c r="X237" i="44" s="1"/>
  <c r="AA237" i="44" s="1"/>
  <c r="M237" i="44"/>
  <c r="N237" i="44" s="1"/>
  <c r="U237" i="44"/>
  <c r="K244" i="36"/>
  <c r="L244" i="36" s="1"/>
  <c r="S243" i="36"/>
  <c r="T243" i="36" s="1"/>
  <c r="J238" i="44" l="1"/>
  <c r="K238" i="44" s="1"/>
  <c r="L238" i="44" s="1"/>
  <c r="M238" i="44" s="1"/>
  <c r="Q237" i="44"/>
  <c r="P237" i="44"/>
  <c r="M244" i="36"/>
  <c r="N244" i="36" s="1"/>
  <c r="V243" i="36"/>
  <c r="R244" i="36"/>
  <c r="Y243" i="36"/>
  <c r="Z243" i="36" s="1"/>
  <c r="X244" i="36" s="1"/>
  <c r="S237" i="44" l="1"/>
  <c r="T237" i="44" s="1"/>
  <c r="V237" i="44" s="1"/>
  <c r="Q244" i="36"/>
  <c r="J245" i="36"/>
  <c r="K245" i="36" s="1"/>
  <c r="L245" i="36" s="1"/>
  <c r="N238" i="44"/>
  <c r="AA244" i="36"/>
  <c r="U244" i="36"/>
  <c r="P244" i="36"/>
  <c r="R238" i="44" l="1"/>
  <c r="U238" i="44" s="1"/>
  <c r="Y237" i="44"/>
  <c r="Z237" i="44" s="1"/>
  <c r="X238" i="44" s="1"/>
  <c r="AA238" i="44" s="1"/>
  <c r="M245" i="36"/>
  <c r="N245" i="36" s="1"/>
  <c r="S244" i="36"/>
  <c r="T244" i="36" s="1"/>
  <c r="Q238" i="44"/>
  <c r="J239" i="44"/>
  <c r="P238" i="44" l="1"/>
  <c r="S238" i="44" s="1"/>
  <c r="T238" i="44" s="1"/>
  <c r="V238" i="44" s="1"/>
  <c r="Q245" i="36"/>
  <c r="J246" i="36"/>
  <c r="K239" i="44"/>
  <c r="L239" i="44" s="1"/>
  <c r="V244" i="36"/>
  <c r="R245" i="36"/>
  <c r="Y244" i="36"/>
  <c r="Z244" i="36" s="1"/>
  <c r="X245" i="36" s="1"/>
  <c r="Y238" i="44" l="1"/>
  <c r="Z238" i="44" s="1"/>
  <c r="X239" i="44" s="1"/>
  <c r="AA239" i="44" s="1"/>
  <c r="R239" i="44"/>
  <c r="M239" i="44"/>
  <c r="N239" i="44" s="1"/>
  <c r="AA245" i="36"/>
  <c r="U245" i="36"/>
  <c r="P245" i="36"/>
  <c r="S245" i="36" s="1"/>
  <c r="T245" i="36" s="1"/>
  <c r="K246" i="36"/>
  <c r="L246" i="36" s="1"/>
  <c r="U239" i="44"/>
  <c r="Q239" i="44" l="1"/>
  <c r="P239" i="44"/>
  <c r="J240" i="44"/>
  <c r="K240" i="44" s="1"/>
  <c r="L240" i="44" s="1"/>
  <c r="V245" i="36"/>
  <c r="R246" i="36"/>
  <c r="M246" i="36"/>
  <c r="N246" i="36" s="1"/>
  <c r="Y245" i="36"/>
  <c r="Z245" i="36" s="1"/>
  <c r="X246" i="36" s="1"/>
  <c r="S239" i="44" l="1"/>
  <c r="T239" i="44" s="1"/>
  <c r="R240" i="44" s="1"/>
  <c r="M240" i="44"/>
  <c r="N240" i="44" s="1"/>
  <c r="Q246" i="36"/>
  <c r="J247" i="36"/>
  <c r="AA246" i="36"/>
  <c r="U246" i="36"/>
  <c r="P246" i="36"/>
  <c r="S246" i="36" l="1"/>
  <c r="T246" i="36" s="1"/>
  <c r="V246" i="36" s="1"/>
  <c r="Y239" i="44"/>
  <c r="Z239" i="44" s="1"/>
  <c r="X240" i="44" s="1"/>
  <c r="P240" i="44" s="1"/>
  <c r="V239" i="44"/>
  <c r="Q240" i="44"/>
  <c r="J241" i="44"/>
  <c r="K241" i="44" s="1"/>
  <c r="L241" i="44" s="1"/>
  <c r="M241" i="44" s="1"/>
  <c r="U240" i="44"/>
  <c r="K247" i="36"/>
  <c r="L247" i="36" s="1"/>
  <c r="M247" i="36" s="1"/>
  <c r="N247" i="36" s="1"/>
  <c r="Y246" i="36" l="1"/>
  <c r="Z246" i="36" s="1"/>
  <c r="X247" i="36" s="1"/>
  <c r="AA240" i="44"/>
  <c r="R247" i="36"/>
  <c r="U247" i="36" s="1"/>
  <c r="S240" i="44"/>
  <c r="T240" i="44" s="1"/>
  <c r="R241" i="44" s="1"/>
  <c r="Q247" i="36"/>
  <c r="J248" i="36"/>
  <c r="N241" i="44"/>
  <c r="P247" i="36" l="1"/>
  <c r="S247" i="36" s="1"/>
  <c r="T247" i="36" s="1"/>
  <c r="V247" i="36" s="1"/>
  <c r="AA247" i="36"/>
  <c r="Y240" i="44"/>
  <c r="Z240" i="44" s="1"/>
  <c r="X241" i="44" s="1"/>
  <c r="AA241" i="44" s="1"/>
  <c r="V240" i="44"/>
  <c r="U241" i="44"/>
  <c r="Q241" i="44"/>
  <c r="J242" i="44"/>
  <c r="K248" i="36"/>
  <c r="R248" i="36" l="1"/>
  <c r="U248" i="36" s="1"/>
  <c r="Y247" i="36"/>
  <c r="Z247" i="36" s="1"/>
  <c r="X248" i="36" s="1"/>
  <c r="AA248" i="36" s="1"/>
  <c r="P241" i="44"/>
  <c r="S241" i="44" s="1"/>
  <c r="T241" i="44" s="1"/>
  <c r="R242" i="44" s="1"/>
  <c r="K242" i="44"/>
  <c r="L242" i="44" s="1"/>
  <c r="L248" i="36"/>
  <c r="M248" i="36" s="1"/>
  <c r="Y241" i="44" l="1"/>
  <c r="Z241" i="44" s="1"/>
  <c r="X242" i="44" s="1"/>
  <c r="AA242" i="44" s="1"/>
  <c r="V241" i="44"/>
  <c r="M242" i="44"/>
  <c r="N242" i="44" s="1"/>
  <c r="Q242" i="44" s="1"/>
  <c r="N248" i="36"/>
  <c r="U242" i="44"/>
  <c r="P242" i="44" l="1"/>
  <c r="S242" i="44" s="1"/>
  <c r="T242" i="44" s="1"/>
  <c r="J243" i="44"/>
  <c r="K243" i="44" s="1"/>
  <c r="L243" i="44" s="1"/>
  <c r="M243" i="44" s="1"/>
  <c r="Q248" i="36"/>
  <c r="J249" i="36"/>
  <c r="P248" i="36"/>
  <c r="N243" i="44" l="1"/>
  <c r="S248" i="36"/>
  <c r="T248" i="36" s="1"/>
  <c r="K249" i="36"/>
  <c r="L249" i="36" s="1"/>
  <c r="M249" i="36" s="1"/>
  <c r="N249" i="36" s="1"/>
  <c r="V242" i="44"/>
  <c r="R243" i="44"/>
  <c r="Y242" i="44"/>
  <c r="Z242" i="44" s="1"/>
  <c r="X243" i="44" s="1"/>
  <c r="Q249" i="36" l="1"/>
  <c r="J250" i="36"/>
  <c r="U243" i="44"/>
  <c r="P243" i="44"/>
  <c r="V248" i="36"/>
  <c r="R249" i="36"/>
  <c r="AA243" i="44"/>
  <c r="Q243" i="44"/>
  <c r="J244" i="44"/>
  <c r="Y248" i="36"/>
  <c r="Z248" i="36" s="1"/>
  <c r="X249" i="36" s="1"/>
  <c r="S243" i="44" l="1"/>
  <c r="T243" i="44" s="1"/>
  <c r="V243" i="44" s="1"/>
  <c r="K250" i="36"/>
  <c r="K244" i="44"/>
  <c r="L244" i="44" s="1"/>
  <c r="U249" i="36"/>
  <c r="P249" i="36"/>
  <c r="AA249" i="36"/>
  <c r="Y243" i="44" l="1"/>
  <c r="Z243" i="44" s="1"/>
  <c r="X244" i="44" s="1"/>
  <c r="AA244" i="44" s="1"/>
  <c r="R244" i="44"/>
  <c r="U244" i="44" s="1"/>
  <c r="L250" i="36"/>
  <c r="M244" i="44"/>
  <c r="N244" i="44" s="1"/>
  <c r="S249" i="36"/>
  <c r="T249" i="36" s="1"/>
  <c r="M250" i="36" l="1"/>
  <c r="N250" i="36" s="1"/>
  <c r="Q244" i="44"/>
  <c r="J245" i="44"/>
  <c r="P244" i="44"/>
  <c r="V249" i="36"/>
  <c r="R250" i="36"/>
  <c r="Y249" i="36"/>
  <c r="Z249" i="36" s="1"/>
  <c r="X250" i="36" s="1"/>
  <c r="Q250" i="36" l="1"/>
  <c r="J251" i="36"/>
  <c r="AA250" i="36"/>
  <c r="U250" i="36"/>
  <c r="P250" i="36"/>
  <c r="K245" i="44"/>
  <c r="L245" i="44" s="1"/>
  <c r="S244" i="44"/>
  <c r="T244" i="44" s="1"/>
  <c r="Y244" i="44" l="1"/>
  <c r="Z244" i="44" s="1"/>
  <c r="X245" i="44" s="1"/>
  <c r="AA245" i="44" s="1"/>
  <c r="K251" i="36"/>
  <c r="L251" i="36" s="1"/>
  <c r="V244" i="44"/>
  <c r="R245" i="44"/>
  <c r="M245" i="44"/>
  <c r="N245" i="44" s="1"/>
  <c r="S250" i="36"/>
  <c r="T250" i="36" s="1"/>
  <c r="M251" i="36" l="1"/>
  <c r="N251" i="36" s="1"/>
  <c r="Q251" i="36" s="1"/>
  <c r="Q245" i="44"/>
  <c r="J246" i="44"/>
  <c r="V250" i="36"/>
  <c r="R251" i="36"/>
  <c r="U245" i="44"/>
  <c r="P245" i="44"/>
  <c r="Y250" i="36"/>
  <c r="Z250" i="36" s="1"/>
  <c r="X251" i="36" s="1"/>
  <c r="J252" i="36" l="1"/>
  <c r="K252" i="36" s="1"/>
  <c r="L252" i="36" s="1"/>
  <c r="M252" i="36" s="1"/>
  <c r="S245" i="44"/>
  <c r="T245" i="44" s="1"/>
  <c r="K246" i="44"/>
  <c r="L246" i="44" s="1"/>
  <c r="M246" i="44" s="1"/>
  <c r="N246" i="44" s="1"/>
  <c r="AA251" i="36"/>
  <c r="U251" i="36"/>
  <c r="P251" i="36"/>
  <c r="S251" i="36" s="1"/>
  <c r="T251" i="36" s="1"/>
  <c r="N252" i="36" l="1"/>
  <c r="J253" i="36" s="1"/>
  <c r="Q246" i="44"/>
  <c r="J247" i="44"/>
  <c r="V251" i="36"/>
  <c r="R252" i="36"/>
  <c r="V245" i="44"/>
  <c r="R246" i="44"/>
  <c r="Y245" i="44"/>
  <c r="Z245" i="44" s="1"/>
  <c r="X246" i="44" s="1"/>
  <c r="Y251" i="36"/>
  <c r="Z251" i="36" s="1"/>
  <c r="X252" i="36" s="1"/>
  <c r="Q252" i="36" l="1"/>
  <c r="AA252" i="36"/>
  <c r="U246" i="44"/>
  <c r="P246" i="44"/>
  <c r="S246" i="44" s="1"/>
  <c r="T246" i="44" s="1"/>
  <c r="U252" i="36"/>
  <c r="P252" i="36"/>
  <c r="K253" i="36"/>
  <c r="AA246" i="44"/>
  <c r="K247" i="44"/>
  <c r="L247" i="44" s="1"/>
  <c r="M247" i="44" s="1"/>
  <c r="V246" i="44" l="1"/>
  <c r="R247" i="44"/>
  <c r="N247" i="44"/>
  <c r="Y246" i="44"/>
  <c r="Z246" i="44" s="1"/>
  <c r="X247" i="44" s="1"/>
  <c r="L253" i="36"/>
  <c r="S252" i="36"/>
  <c r="T252" i="36" s="1"/>
  <c r="V252" i="36" l="1"/>
  <c r="R253" i="36"/>
  <c r="M253" i="36"/>
  <c r="N253" i="36" s="1"/>
  <c r="AA247" i="44"/>
  <c r="Q247" i="44"/>
  <c r="J248" i="44"/>
  <c r="Y252" i="36"/>
  <c r="Z252" i="36" s="1"/>
  <c r="X253" i="36" s="1"/>
  <c r="U247" i="44"/>
  <c r="P247" i="44"/>
  <c r="S247" i="44" l="1"/>
  <c r="T247" i="44" s="1"/>
  <c r="V247" i="44" s="1"/>
  <c r="Q253" i="36"/>
  <c r="J254" i="36"/>
  <c r="AA253" i="36"/>
  <c r="U253" i="36"/>
  <c r="P253" i="36"/>
  <c r="K248" i="44"/>
  <c r="L248" i="44" s="1"/>
  <c r="M248" i="44" s="1"/>
  <c r="Y247" i="44" l="1"/>
  <c r="Z247" i="44" s="1"/>
  <c r="X248" i="44" s="1"/>
  <c r="AA248" i="44" s="1"/>
  <c r="R248" i="44"/>
  <c r="U248" i="44" s="1"/>
  <c r="N248" i="44"/>
  <c r="S253" i="36"/>
  <c r="T253" i="36" s="1"/>
  <c r="K254" i="36"/>
  <c r="L254" i="36" s="1"/>
  <c r="P248" i="44" l="1"/>
  <c r="M254" i="36"/>
  <c r="N254" i="36" s="1"/>
  <c r="V253" i="36"/>
  <c r="R254" i="36"/>
  <c r="Q248" i="44"/>
  <c r="J249" i="44"/>
  <c r="Y253" i="36"/>
  <c r="Z253" i="36" s="1"/>
  <c r="X254" i="36" s="1"/>
  <c r="S248" i="44" l="1"/>
  <c r="T248" i="44" s="1"/>
  <c r="V248" i="44" s="1"/>
  <c r="AA254" i="36"/>
  <c r="K249" i="44"/>
  <c r="L249" i="44" s="1"/>
  <c r="U254" i="36"/>
  <c r="P254" i="36"/>
  <c r="Q254" i="36"/>
  <c r="J255" i="36"/>
  <c r="Y248" i="44" l="1"/>
  <c r="Z248" i="44" s="1"/>
  <c r="X249" i="44" s="1"/>
  <c r="AA249" i="44" s="1"/>
  <c r="R249" i="44"/>
  <c r="U249" i="44" s="1"/>
  <c r="S254" i="36"/>
  <c r="T254" i="36" s="1"/>
  <c r="V254" i="36" s="1"/>
  <c r="M249" i="44"/>
  <c r="N249" i="44" s="1"/>
  <c r="K255" i="36"/>
  <c r="L255" i="36" s="1"/>
  <c r="R255" i="36" l="1"/>
  <c r="U255" i="36" s="1"/>
  <c r="Y254" i="36"/>
  <c r="Z254" i="36" s="1"/>
  <c r="X255" i="36" s="1"/>
  <c r="AA255" i="36" s="1"/>
  <c r="Q249" i="44"/>
  <c r="J250" i="44"/>
  <c r="K250" i="44" s="1"/>
  <c r="P249" i="44"/>
  <c r="M255" i="36"/>
  <c r="N255" i="36" s="1"/>
  <c r="S249" i="44" l="1"/>
  <c r="T249" i="44" s="1"/>
  <c r="V249" i="44" s="1"/>
  <c r="J256" i="36"/>
  <c r="K256" i="36" s="1"/>
  <c r="L256" i="36" s="1"/>
  <c r="Q255" i="36"/>
  <c r="P255" i="36"/>
  <c r="L250" i="44"/>
  <c r="M250" i="44" s="1"/>
  <c r="Y249" i="44" l="1"/>
  <c r="Z249" i="44" s="1"/>
  <c r="X250" i="44" s="1"/>
  <c r="AA250" i="44" s="1"/>
  <c r="R250" i="44"/>
  <c r="U250" i="44" s="1"/>
  <c r="S255" i="36"/>
  <c r="M256" i="36"/>
  <c r="N256" i="36" s="1"/>
  <c r="Q256" i="36" s="1"/>
  <c r="N250" i="44"/>
  <c r="J257" i="36" l="1"/>
  <c r="K257" i="36" s="1"/>
  <c r="L257" i="36" s="1"/>
  <c r="T255" i="36"/>
  <c r="Y255" i="36"/>
  <c r="Z255" i="36" s="1"/>
  <c r="X256" i="36" s="1"/>
  <c r="AA256" i="36" s="1"/>
  <c r="Q250" i="44"/>
  <c r="J251" i="44"/>
  <c r="P250" i="44"/>
  <c r="R256" i="36" l="1"/>
  <c r="V255" i="36"/>
  <c r="M257" i="36"/>
  <c r="N257" i="36" s="1"/>
  <c r="K251" i="44"/>
  <c r="L251" i="44" s="1"/>
  <c r="M251" i="44" s="1"/>
  <c r="N251" i="44" s="1"/>
  <c r="S250" i="44"/>
  <c r="T250" i="44" s="1"/>
  <c r="U256" i="36" l="1"/>
  <c r="P256" i="36"/>
  <c r="S256" i="36" s="1"/>
  <c r="T256" i="36" s="1"/>
  <c r="Q257" i="36"/>
  <c r="J258" i="36"/>
  <c r="K258" i="36" s="1"/>
  <c r="Q251" i="44"/>
  <c r="J252" i="44"/>
  <c r="V250" i="44"/>
  <c r="R251" i="44"/>
  <c r="Y250" i="44"/>
  <c r="Z250" i="44" s="1"/>
  <c r="X251" i="44" s="1"/>
  <c r="V256" i="36" l="1"/>
  <c r="R257" i="36"/>
  <c r="Y256" i="36"/>
  <c r="Z256" i="36" s="1"/>
  <c r="X257" i="36" s="1"/>
  <c r="AA257" i="36" s="1"/>
  <c r="L258" i="36"/>
  <c r="M258" i="36" s="1"/>
  <c r="N258" i="36" s="1"/>
  <c r="AA251" i="44"/>
  <c r="U251" i="44"/>
  <c r="P251" i="44"/>
  <c r="K252" i="44"/>
  <c r="L252" i="44" s="1"/>
  <c r="M252" i="44" s="1"/>
  <c r="U257" i="36" l="1"/>
  <c r="P257" i="36"/>
  <c r="Q258" i="36"/>
  <c r="J259" i="36"/>
  <c r="K259" i="36" s="1"/>
  <c r="L259" i="36" s="1"/>
  <c r="S251" i="44"/>
  <c r="T251" i="44" s="1"/>
  <c r="N252" i="44"/>
  <c r="S257" i="36" l="1"/>
  <c r="T257" i="36" s="1"/>
  <c r="M259" i="36"/>
  <c r="N259" i="36" s="1"/>
  <c r="V251" i="44"/>
  <c r="R252" i="44"/>
  <c r="Q252" i="44"/>
  <c r="J253" i="44"/>
  <c r="Y251" i="44"/>
  <c r="Z251" i="44" s="1"/>
  <c r="X252" i="44" s="1"/>
  <c r="Y257" i="36" l="1"/>
  <c r="Z257" i="36" s="1"/>
  <c r="X258" i="36" s="1"/>
  <c r="AA258" i="36" s="1"/>
  <c r="V257" i="36"/>
  <c r="R258" i="36"/>
  <c r="J260" i="36"/>
  <c r="K260" i="36" s="1"/>
  <c r="L260" i="36" s="1"/>
  <c r="M260" i="36" s="1"/>
  <c r="Q259" i="36"/>
  <c r="AA252" i="44"/>
  <c r="K253" i="44"/>
  <c r="L253" i="44" s="1"/>
  <c r="M253" i="44" s="1"/>
  <c r="U252" i="44"/>
  <c r="P252" i="44"/>
  <c r="S252" i="44" s="1"/>
  <c r="T252" i="44" s="1"/>
  <c r="U258" i="36" l="1"/>
  <c r="P258" i="36"/>
  <c r="S258" i="36" s="1"/>
  <c r="T258" i="36" s="1"/>
  <c r="V252" i="44"/>
  <c r="R253" i="44"/>
  <c r="N260" i="36"/>
  <c r="N253" i="44"/>
  <c r="Y252" i="44"/>
  <c r="Z252" i="44" s="1"/>
  <c r="X253" i="44" s="1"/>
  <c r="V258" i="36" l="1"/>
  <c r="R259" i="36"/>
  <c r="Y258" i="36"/>
  <c r="Z258" i="36" s="1"/>
  <c r="X259" i="36" s="1"/>
  <c r="AA259" i="36" s="1"/>
  <c r="AA253" i="44"/>
  <c r="Q253" i="44"/>
  <c r="J254" i="44"/>
  <c r="Q260" i="36"/>
  <c r="J261" i="36"/>
  <c r="U253" i="44"/>
  <c r="P253" i="44"/>
  <c r="P259" i="36" l="1"/>
  <c r="U259" i="36"/>
  <c r="S253" i="44"/>
  <c r="T253" i="44" s="1"/>
  <c r="V253" i="44" s="1"/>
  <c r="K261" i="36"/>
  <c r="L261" i="36" s="1"/>
  <c r="K254" i="44"/>
  <c r="L254" i="44" s="1"/>
  <c r="M254" i="44" s="1"/>
  <c r="R254" i="44" l="1"/>
  <c r="U254" i="44" s="1"/>
  <c r="Y253" i="44"/>
  <c r="Z253" i="44" s="1"/>
  <c r="X254" i="44" s="1"/>
  <c r="AA254" i="44" s="1"/>
  <c r="S259" i="36"/>
  <c r="T259" i="36" s="1"/>
  <c r="M261" i="36"/>
  <c r="N261" i="36" s="1"/>
  <c r="N254" i="44"/>
  <c r="P254" i="44" l="1"/>
  <c r="R260" i="36"/>
  <c r="V259" i="36"/>
  <c r="Y259" i="36"/>
  <c r="Z259" i="36" s="1"/>
  <c r="X260" i="36" s="1"/>
  <c r="AA260" i="36" s="1"/>
  <c r="Q261" i="36"/>
  <c r="J262" i="36"/>
  <c r="K262" i="36" s="1"/>
  <c r="L262" i="36" s="1"/>
  <c r="Q254" i="44"/>
  <c r="J255" i="44"/>
  <c r="S254" i="44" l="1"/>
  <c r="T254" i="44" s="1"/>
  <c r="V254" i="44" s="1"/>
  <c r="P260" i="36"/>
  <c r="U260" i="36"/>
  <c r="M262" i="36"/>
  <c r="N262" i="36" s="1"/>
  <c r="K255" i="44"/>
  <c r="L255" i="44" s="1"/>
  <c r="M255" i="44" s="1"/>
  <c r="N255" i="44" s="1"/>
  <c r="R255" i="44"/>
  <c r="Y254" i="44" l="1"/>
  <c r="Z254" i="44" s="1"/>
  <c r="X255" i="44" s="1"/>
  <c r="AA255" i="44" s="1"/>
  <c r="S260" i="36"/>
  <c r="T260" i="36" s="1"/>
  <c r="Q262" i="36"/>
  <c r="J263" i="36"/>
  <c r="K263" i="36" s="1"/>
  <c r="Q255" i="44"/>
  <c r="J256" i="44"/>
  <c r="U255" i="44"/>
  <c r="P255" i="44"/>
  <c r="L263" i="36" l="1"/>
  <c r="M263" i="36" s="1"/>
  <c r="N263" i="36" s="1"/>
  <c r="Y260" i="36"/>
  <c r="Z260" i="36" s="1"/>
  <c r="X261" i="36" s="1"/>
  <c r="AA261" i="36" s="1"/>
  <c r="R261" i="36"/>
  <c r="V260" i="36"/>
  <c r="S255" i="44"/>
  <c r="T255" i="44" s="1"/>
  <c r="V255" i="44" s="1"/>
  <c r="K256" i="44"/>
  <c r="L256" i="44" s="1"/>
  <c r="P261" i="36" l="1"/>
  <c r="S261" i="36" s="1"/>
  <c r="T261" i="36" s="1"/>
  <c r="U261" i="36"/>
  <c r="R256" i="44"/>
  <c r="U256" i="44" s="1"/>
  <c r="Y255" i="44"/>
  <c r="Z255" i="44" s="1"/>
  <c r="X256" i="44" s="1"/>
  <c r="AA256" i="44" s="1"/>
  <c r="M256" i="44"/>
  <c r="N256" i="44" s="1"/>
  <c r="Q263" i="36"/>
  <c r="J264" i="36"/>
  <c r="R262" i="36" l="1"/>
  <c r="V261" i="36"/>
  <c r="Y261" i="36"/>
  <c r="Z261" i="36" s="1"/>
  <c r="X262" i="36" s="1"/>
  <c r="AA262" i="36" s="1"/>
  <c r="Q256" i="44"/>
  <c r="P256" i="44"/>
  <c r="J257" i="44"/>
  <c r="K257" i="44" s="1"/>
  <c r="L257" i="44" s="1"/>
  <c r="M257" i="44" s="1"/>
  <c r="K264" i="36"/>
  <c r="L264" i="36" s="1"/>
  <c r="S256" i="44" l="1"/>
  <c r="T256" i="44" s="1"/>
  <c r="V256" i="44" s="1"/>
  <c r="P262" i="36"/>
  <c r="S262" i="36" s="1"/>
  <c r="T262" i="36" s="1"/>
  <c r="U262" i="36"/>
  <c r="M264" i="36"/>
  <c r="N264" i="36" s="1"/>
  <c r="N257" i="44"/>
  <c r="R257" i="44" l="1"/>
  <c r="U257" i="44" s="1"/>
  <c r="Y256" i="44"/>
  <c r="Z256" i="44" s="1"/>
  <c r="X257" i="44" s="1"/>
  <c r="V262" i="36"/>
  <c r="R263" i="36"/>
  <c r="Y262" i="36"/>
  <c r="Z262" i="36" s="1"/>
  <c r="X263" i="36" s="1"/>
  <c r="AA263" i="36" s="1"/>
  <c r="Q264" i="36"/>
  <c r="J265" i="36"/>
  <c r="K265" i="36" s="1"/>
  <c r="Q257" i="44"/>
  <c r="J258" i="44"/>
  <c r="P257" i="44" l="1"/>
  <c r="S257" i="44" s="1"/>
  <c r="AA257" i="44"/>
  <c r="P263" i="36"/>
  <c r="S263" i="36" s="1"/>
  <c r="T263" i="36" s="1"/>
  <c r="R264" i="36" s="1"/>
  <c r="U263" i="36"/>
  <c r="K258" i="44"/>
  <c r="L258" i="44" s="1"/>
  <c r="L265" i="36"/>
  <c r="T257" i="44" l="1"/>
  <c r="V257" i="44" s="1"/>
  <c r="Y257" i="44"/>
  <c r="Z257" i="44" s="1"/>
  <c r="X258" i="44" s="1"/>
  <c r="AA258" i="44" s="1"/>
  <c r="Y263" i="36"/>
  <c r="Z263" i="36" s="1"/>
  <c r="X264" i="36" s="1"/>
  <c r="AA264" i="36" s="1"/>
  <c r="V263" i="36"/>
  <c r="M265" i="36"/>
  <c r="N265" i="36" s="1"/>
  <c r="M258" i="44"/>
  <c r="N258" i="44" s="1"/>
  <c r="U264" i="36"/>
  <c r="R258" i="44" l="1"/>
  <c r="U258" i="44" s="1"/>
  <c r="P264" i="36"/>
  <c r="S264" i="36" s="1"/>
  <c r="T264" i="36" s="1"/>
  <c r="V264" i="36" s="1"/>
  <c r="J266" i="36"/>
  <c r="K266" i="36" s="1"/>
  <c r="L266" i="36" s="1"/>
  <c r="Q265" i="36"/>
  <c r="Q258" i="44"/>
  <c r="J259" i="44"/>
  <c r="P258" i="44" l="1"/>
  <c r="S258" i="44" s="1"/>
  <c r="T258" i="44" s="1"/>
  <c r="R265" i="36"/>
  <c r="U265" i="36" s="1"/>
  <c r="Y264" i="36"/>
  <c r="Z264" i="36" s="1"/>
  <c r="X265" i="36" s="1"/>
  <c r="M266" i="36"/>
  <c r="N266" i="36" s="1"/>
  <c r="K259" i="44"/>
  <c r="L259" i="44" s="1"/>
  <c r="P265" i="36" l="1"/>
  <c r="S265" i="36" s="1"/>
  <c r="T265" i="36" s="1"/>
  <c r="R266" i="36" s="1"/>
  <c r="AA265" i="36"/>
  <c r="Q266" i="36"/>
  <c r="J267" i="36"/>
  <c r="K267" i="36" s="1"/>
  <c r="L267" i="36" s="1"/>
  <c r="V258" i="44"/>
  <c r="R259" i="44"/>
  <c r="M259" i="44"/>
  <c r="N259" i="44" s="1"/>
  <c r="Y258" i="44"/>
  <c r="Z258" i="44" s="1"/>
  <c r="X259" i="44" s="1"/>
  <c r="Y265" i="36" l="1"/>
  <c r="Z265" i="36" s="1"/>
  <c r="X266" i="36" s="1"/>
  <c r="P266" i="36" s="1"/>
  <c r="V265" i="36"/>
  <c r="Q259" i="44"/>
  <c r="J260" i="44"/>
  <c r="M267" i="36"/>
  <c r="N267" i="36" s="1"/>
  <c r="AA259" i="44"/>
  <c r="U259" i="44"/>
  <c r="P259" i="44"/>
  <c r="U266" i="36"/>
  <c r="AA266" i="36" l="1"/>
  <c r="Q267" i="36"/>
  <c r="J268" i="36"/>
  <c r="S266" i="36"/>
  <c r="T266" i="36" s="1"/>
  <c r="S259" i="44"/>
  <c r="T259" i="44" s="1"/>
  <c r="K260" i="44"/>
  <c r="L260" i="44" s="1"/>
  <c r="M260" i="44" l="1"/>
  <c r="N260" i="44" s="1"/>
  <c r="V266" i="36"/>
  <c r="R267" i="36"/>
  <c r="Y259" i="44"/>
  <c r="Z259" i="44" s="1"/>
  <c r="X260" i="44" s="1"/>
  <c r="V259" i="44"/>
  <c r="R260" i="44"/>
  <c r="Y266" i="36"/>
  <c r="Z266" i="36" s="1"/>
  <c r="X267" i="36" s="1"/>
  <c r="K268" i="36"/>
  <c r="L268" i="36" s="1"/>
  <c r="M268" i="36" l="1"/>
  <c r="N268" i="36" s="1"/>
  <c r="Q260" i="44"/>
  <c r="J261" i="44"/>
  <c r="U260" i="44"/>
  <c r="P260" i="44"/>
  <c r="U267" i="36"/>
  <c r="P267" i="36"/>
  <c r="S267" i="36" s="1"/>
  <c r="T267" i="36" s="1"/>
  <c r="AA267" i="36"/>
  <c r="AA260" i="44"/>
  <c r="S260" i="44" l="1"/>
  <c r="T260" i="44" s="1"/>
  <c r="V260" i="44" s="1"/>
  <c r="J269" i="36"/>
  <c r="K269" i="36" s="1"/>
  <c r="L269" i="36" s="1"/>
  <c r="Q268" i="36"/>
  <c r="V267" i="36"/>
  <c r="R268" i="36"/>
  <c r="K261" i="44"/>
  <c r="Y267" i="36"/>
  <c r="Z267" i="36" s="1"/>
  <c r="X268" i="36" s="1"/>
  <c r="Y260" i="44" l="1"/>
  <c r="Z260" i="44" s="1"/>
  <c r="X261" i="44" s="1"/>
  <c r="AA261" i="44" s="1"/>
  <c r="R261" i="44"/>
  <c r="U261" i="44" s="1"/>
  <c r="AA268" i="36"/>
  <c r="U268" i="36"/>
  <c r="P268" i="36"/>
  <c r="M269" i="36"/>
  <c r="N269" i="36" s="1"/>
  <c r="L261" i="44"/>
  <c r="Q269" i="36" l="1"/>
  <c r="J270" i="36"/>
  <c r="M261" i="44"/>
  <c r="N261" i="44" s="1"/>
  <c r="S268" i="36"/>
  <c r="T268" i="36" s="1"/>
  <c r="Q261" i="44" l="1"/>
  <c r="J262" i="44"/>
  <c r="P261" i="44"/>
  <c r="V268" i="36"/>
  <c r="R269" i="36"/>
  <c r="Y268" i="36"/>
  <c r="Z268" i="36" s="1"/>
  <c r="X269" i="36" s="1"/>
  <c r="K270" i="36"/>
  <c r="L270" i="36" s="1"/>
  <c r="M270" i="36" s="1"/>
  <c r="N270" i="36" l="1"/>
  <c r="AA269" i="36"/>
  <c r="U269" i="36"/>
  <c r="P269" i="36"/>
  <c r="S269" i="36" s="1"/>
  <c r="T269" i="36" s="1"/>
  <c r="K262" i="44"/>
  <c r="L262" i="44" s="1"/>
  <c r="S261" i="44"/>
  <c r="T261" i="44" s="1"/>
  <c r="Y261" i="44" l="1"/>
  <c r="Z261" i="44" s="1"/>
  <c r="X262" i="44" s="1"/>
  <c r="AA262" i="44" s="1"/>
  <c r="M262" i="44"/>
  <c r="N262" i="44" s="1"/>
  <c r="Q262" i="44" s="1"/>
  <c r="Y269" i="36"/>
  <c r="Z269" i="36" s="1"/>
  <c r="X270" i="36" s="1"/>
  <c r="AA270" i="36" s="1"/>
  <c r="V269" i="36"/>
  <c r="R270" i="36"/>
  <c r="V261" i="44"/>
  <c r="R262" i="44"/>
  <c r="Q270" i="36"/>
  <c r="J271" i="36"/>
  <c r="J263" i="44" l="1"/>
  <c r="K263" i="44" s="1"/>
  <c r="L263" i="44" s="1"/>
  <c r="M263" i="44" s="1"/>
  <c r="N263" i="44" s="1"/>
  <c r="K271" i="36"/>
  <c r="L271" i="36" s="1"/>
  <c r="U262" i="44"/>
  <c r="P262" i="44"/>
  <c r="S262" i="44" s="1"/>
  <c r="T262" i="44" s="1"/>
  <c r="U270" i="36"/>
  <c r="P270" i="36"/>
  <c r="S270" i="36" s="1"/>
  <c r="T270" i="36" s="1"/>
  <c r="M271" i="36" l="1"/>
  <c r="N271" i="36" s="1"/>
  <c r="Q263" i="44"/>
  <c r="J264" i="44"/>
  <c r="V270" i="36"/>
  <c r="R271" i="36"/>
  <c r="V262" i="44"/>
  <c r="R263" i="44"/>
  <c r="Y270" i="36"/>
  <c r="Z270" i="36" s="1"/>
  <c r="X271" i="36" s="1"/>
  <c r="Y262" i="44"/>
  <c r="Z262" i="44" s="1"/>
  <c r="X263" i="44" s="1"/>
  <c r="Q271" i="36" l="1"/>
  <c r="J272" i="36"/>
  <c r="AA271" i="36"/>
  <c r="AA263" i="44"/>
  <c r="U263" i="44"/>
  <c r="P263" i="44"/>
  <c r="S263" i="44" s="1"/>
  <c r="T263" i="44" s="1"/>
  <c r="U271" i="36"/>
  <c r="P271" i="36"/>
  <c r="K264" i="44"/>
  <c r="L264" i="44" s="1"/>
  <c r="M264" i="44" s="1"/>
  <c r="K272" i="36" l="1"/>
  <c r="L272" i="36" s="1"/>
  <c r="M272" i="36" s="1"/>
  <c r="N272" i="36" s="1"/>
  <c r="V263" i="44"/>
  <c r="R264" i="44"/>
  <c r="Y263" i="44"/>
  <c r="Z263" i="44" s="1"/>
  <c r="X264" i="44" s="1"/>
  <c r="N264" i="44"/>
  <c r="S271" i="36"/>
  <c r="T271" i="36" s="1"/>
  <c r="Q272" i="36" l="1"/>
  <c r="J273" i="36"/>
  <c r="V271" i="36"/>
  <c r="R272" i="36"/>
  <c r="Q264" i="44"/>
  <c r="J265" i="44"/>
  <c r="AA264" i="44"/>
  <c r="Y271" i="36"/>
  <c r="Z271" i="36" s="1"/>
  <c r="X272" i="36" s="1"/>
  <c r="U264" i="44"/>
  <c r="P264" i="44"/>
  <c r="S264" i="44" l="1"/>
  <c r="T264" i="44" s="1"/>
  <c r="V264" i="44" s="1"/>
  <c r="AA272" i="36"/>
  <c r="K265" i="44"/>
  <c r="L265" i="44" s="1"/>
  <c r="K273" i="36"/>
  <c r="L273" i="36" s="1"/>
  <c r="U272" i="36"/>
  <c r="P272" i="36"/>
  <c r="Y264" i="44" l="1"/>
  <c r="Z264" i="44" s="1"/>
  <c r="X265" i="44" s="1"/>
  <c r="AA265" i="44" s="1"/>
  <c r="R265" i="44"/>
  <c r="U265" i="44" s="1"/>
  <c r="M265" i="44"/>
  <c r="N265" i="44" s="1"/>
  <c r="M273" i="36"/>
  <c r="N273" i="36" s="1"/>
  <c r="S272" i="36"/>
  <c r="T272" i="36" s="1"/>
  <c r="Q273" i="36" l="1"/>
  <c r="J274" i="36"/>
  <c r="Q265" i="44"/>
  <c r="J266" i="44"/>
  <c r="V272" i="36"/>
  <c r="R273" i="36"/>
  <c r="P265" i="44"/>
  <c r="Y272" i="36"/>
  <c r="Z272" i="36" s="1"/>
  <c r="X273" i="36" s="1"/>
  <c r="AA273" i="36" l="1"/>
  <c r="U273" i="36"/>
  <c r="P273" i="36"/>
  <c r="S273" i="36" s="1"/>
  <c r="T273" i="36" s="1"/>
  <c r="K266" i="44"/>
  <c r="L266" i="44" s="1"/>
  <c r="S265" i="44"/>
  <c r="T265" i="44" s="1"/>
  <c r="K274" i="36"/>
  <c r="L274" i="36" s="1"/>
  <c r="M274" i="36" s="1"/>
  <c r="V273" i="36" l="1"/>
  <c r="R274" i="36"/>
  <c r="Y265" i="44"/>
  <c r="Z265" i="44" s="1"/>
  <c r="X266" i="44" s="1"/>
  <c r="M266" i="44"/>
  <c r="N266" i="44" s="1"/>
  <c r="N274" i="36"/>
  <c r="V265" i="44"/>
  <c r="R266" i="44"/>
  <c r="Y273" i="36"/>
  <c r="Z273" i="36" s="1"/>
  <c r="X274" i="36" s="1"/>
  <c r="Q266" i="44" l="1"/>
  <c r="J267" i="44"/>
  <c r="Q274" i="36"/>
  <c r="J275" i="36"/>
  <c r="AA266" i="44"/>
  <c r="AA274" i="36"/>
  <c r="U266" i="44"/>
  <c r="P266" i="44"/>
  <c r="S266" i="44" s="1"/>
  <c r="T266" i="44" s="1"/>
  <c r="U274" i="36"/>
  <c r="P274" i="36"/>
  <c r="V266" i="44" l="1"/>
  <c r="R267" i="44"/>
  <c r="Y266" i="44"/>
  <c r="Z266" i="44" s="1"/>
  <c r="X267" i="44" s="1"/>
  <c r="K275" i="36"/>
  <c r="L275" i="36" s="1"/>
  <c r="S274" i="36"/>
  <c r="T274" i="36" s="1"/>
  <c r="K267" i="44"/>
  <c r="L267" i="44" s="1"/>
  <c r="M267" i="44" s="1"/>
  <c r="M275" i="36" l="1"/>
  <c r="N275" i="36" s="1"/>
  <c r="N267" i="44"/>
  <c r="P267" i="44" s="1"/>
  <c r="V274" i="36"/>
  <c r="R275" i="36"/>
  <c r="AA267" i="44"/>
  <c r="U267" i="44"/>
  <c r="Y274" i="36"/>
  <c r="Z274" i="36" s="1"/>
  <c r="X275" i="36" s="1"/>
  <c r="Q275" i="36" l="1"/>
  <c r="J276" i="36"/>
  <c r="K276" i="36" s="1"/>
  <c r="L276" i="36" s="1"/>
  <c r="M276" i="36" s="1"/>
  <c r="AA275" i="36"/>
  <c r="U275" i="36"/>
  <c r="P275" i="36"/>
  <c r="Q267" i="44"/>
  <c r="S267" i="44" s="1"/>
  <c r="T267" i="44" s="1"/>
  <c r="J268" i="44"/>
  <c r="N276" i="36" l="1"/>
  <c r="V267" i="44"/>
  <c r="R268" i="44"/>
  <c r="Y267" i="44"/>
  <c r="Z267" i="44" s="1"/>
  <c r="X268" i="44" s="1"/>
  <c r="S275" i="36"/>
  <c r="T275" i="36" s="1"/>
  <c r="K268" i="44"/>
  <c r="L268" i="44" s="1"/>
  <c r="M268" i="44" l="1"/>
  <c r="N268" i="44" s="1"/>
  <c r="P268" i="44" s="1"/>
  <c r="V275" i="36"/>
  <c r="R276" i="36"/>
  <c r="U268" i="44"/>
  <c r="AA268" i="44"/>
  <c r="Y275" i="36"/>
  <c r="Z275" i="36" s="1"/>
  <c r="X276" i="36" s="1"/>
  <c r="Q276" i="36"/>
  <c r="J277" i="36"/>
  <c r="K277" i="36" l="1"/>
  <c r="L277" i="36" s="1"/>
  <c r="M277" i="36" s="1"/>
  <c r="AA276" i="36"/>
  <c r="U276" i="36"/>
  <c r="P276" i="36"/>
  <c r="S276" i="36" s="1"/>
  <c r="T276" i="36" s="1"/>
  <c r="Q268" i="44"/>
  <c r="S268" i="44" s="1"/>
  <c r="T268" i="44" s="1"/>
  <c r="J269" i="44"/>
  <c r="V276" i="36" l="1"/>
  <c r="R277" i="36"/>
  <c r="V268" i="44"/>
  <c r="R269" i="44"/>
  <c r="Y276" i="36"/>
  <c r="Z276" i="36" s="1"/>
  <c r="X277" i="36" s="1"/>
  <c r="Y268" i="44"/>
  <c r="Z268" i="44" s="1"/>
  <c r="X269" i="44" s="1"/>
  <c r="N277" i="36"/>
  <c r="K269" i="44"/>
  <c r="L269" i="44" s="1"/>
  <c r="M269" i="44" s="1"/>
  <c r="AA269" i="44" l="1"/>
  <c r="N269" i="44"/>
  <c r="P269" i="44" s="1"/>
  <c r="AA277" i="36"/>
  <c r="U269" i="44"/>
  <c r="Q277" i="36"/>
  <c r="J278" i="36"/>
  <c r="U277" i="36"/>
  <c r="P277" i="36"/>
  <c r="S277" i="36" l="1"/>
  <c r="T277" i="36" s="1"/>
  <c r="V277" i="36" s="1"/>
  <c r="Q269" i="44"/>
  <c r="S269" i="44" s="1"/>
  <c r="T269" i="44" s="1"/>
  <c r="J270" i="44"/>
  <c r="K278" i="36"/>
  <c r="L278" i="36" s="1"/>
  <c r="M278" i="36" l="1"/>
  <c r="N278" i="36" s="1"/>
  <c r="Y277" i="36"/>
  <c r="Z277" i="36" s="1"/>
  <c r="X278" i="36" s="1"/>
  <c r="AA278" i="36" s="1"/>
  <c r="R278" i="36"/>
  <c r="U278" i="36" s="1"/>
  <c r="V269" i="44"/>
  <c r="R270" i="44"/>
  <c r="K270" i="44"/>
  <c r="L270" i="44" s="1"/>
  <c r="Y269" i="44"/>
  <c r="Z269" i="44" s="1"/>
  <c r="X270" i="44" s="1"/>
  <c r="P278" i="36" l="1"/>
  <c r="M270" i="44"/>
  <c r="N270" i="44" s="1"/>
  <c r="AA270" i="44"/>
  <c r="U270" i="44"/>
  <c r="Q278" i="36"/>
  <c r="J279" i="36"/>
  <c r="S278" i="36" l="1"/>
  <c r="T278" i="36" s="1"/>
  <c r="R279" i="36" s="1"/>
  <c r="Q270" i="44"/>
  <c r="J271" i="44"/>
  <c r="P270" i="44"/>
  <c r="K279" i="36"/>
  <c r="L279" i="36" s="1"/>
  <c r="M279" i="36" s="1"/>
  <c r="V278" i="36" l="1"/>
  <c r="Y278" i="36"/>
  <c r="Z278" i="36" s="1"/>
  <c r="X279" i="36" s="1"/>
  <c r="AA279" i="36" s="1"/>
  <c r="N279" i="36"/>
  <c r="U279" i="36"/>
  <c r="K271" i="44"/>
  <c r="L271" i="44" s="1"/>
  <c r="S270" i="44"/>
  <c r="T270" i="44" s="1"/>
  <c r="P279" i="36" l="1"/>
  <c r="Y270" i="44"/>
  <c r="Z270" i="44" s="1"/>
  <c r="X271" i="44" s="1"/>
  <c r="AA271" i="44" s="1"/>
  <c r="M271" i="44"/>
  <c r="N271" i="44" s="1"/>
  <c r="V270" i="44"/>
  <c r="R271" i="44"/>
  <c r="Q279" i="36"/>
  <c r="J280" i="36"/>
  <c r="S279" i="36" l="1"/>
  <c r="T279" i="36" s="1"/>
  <c r="V279" i="36" s="1"/>
  <c r="Q271" i="44"/>
  <c r="J272" i="44"/>
  <c r="K280" i="36"/>
  <c r="L280" i="36" s="1"/>
  <c r="U271" i="44"/>
  <c r="P271" i="44"/>
  <c r="Y279" i="36" l="1"/>
  <c r="Z279" i="36" s="1"/>
  <c r="X280" i="36" s="1"/>
  <c r="AA280" i="36" s="1"/>
  <c r="R280" i="36"/>
  <c r="U280" i="36" s="1"/>
  <c r="M280" i="36"/>
  <c r="N280" i="36" s="1"/>
  <c r="S271" i="44"/>
  <c r="T271" i="44" s="1"/>
  <c r="K272" i="44"/>
  <c r="L272" i="44" s="1"/>
  <c r="Q280" i="36" l="1"/>
  <c r="P280" i="36"/>
  <c r="J281" i="36"/>
  <c r="K281" i="36" s="1"/>
  <c r="L281" i="36" s="1"/>
  <c r="M272" i="44"/>
  <c r="N272" i="44" s="1"/>
  <c r="V271" i="44"/>
  <c r="R272" i="44"/>
  <c r="Y271" i="44"/>
  <c r="Z271" i="44" s="1"/>
  <c r="X272" i="44" s="1"/>
  <c r="S280" i="36" l="1"/>
  <c r="Q272" i="44"/>
  <c r="J273" i="44"/>
  <c r="AA272" i="44"/>
  <c r="M281" i="36"/>
  <c r="N281" i="36" s="1"/>
  <c r="U272" i="44"/>
  <c r="P272" i="44"/>
  <c r="S272" i="44" l="1"/>
  <c r="T272" i="44" s="1"/>
  <c r="V272" i="44" s="1"/>
  <c r="T280" i="36"/>
  <c r="Y280" i="36"/>
  <c r="Z280" i="36" s="1"/>
  <c r="X281" i="36" s="1"/>
  <c r="AA281" i="36" s="1"/>
  <c r="Q281" i="36"/>
  <c r="J282" i="36"/>
  <c r="K273" i="44"/>
  <c r="L273" i="44" s="1"/>
  <c r="Y272" i="44" l="1"/>
  <c r="Z272" i="44" s="1"/>
  <c r="X273" i="44" s="1"/>
  <c r="AA273" i="44" s="1"/>
  <c r="R273" i="44"/>
  <c r="U273" i="44" s="1"/>
  <c r="V280" i="36"/>
  <c r="R281" i="36"/>
  <c r="M273" i="44"/>
  <c r="N273" i="44" s="1"/>
  <c r="K282" i="36"/>
  <c r="L282" i="36" s="1"/>
  <c r="Q273" i="44" l="1"/>
  <c r="J274" i="44"/>
  <c r="K274" i="44" s="1"/>
  <c r="L274" i="44" s="1"/>
  <c r="P273" i="44"/>
  <c r="U281" i="36"/>
  <c r="P281" i="36"/>
  <c r="S281" i="36" s="1"/>
  <c r="T281" i="36" s="1"/>
  <c r="R282" i="36" s="1"/>
  <c r="M282" i="36"/>
  <c r="N282" i="36" s="1"/>
  <c r="S273" i="44" l="1"/>
  <c r="T273" i="44" s="1"/>
  <c r="R274" i="44" s="1"/>
  <c r="V281" i="36"/>
  <c r="Y281" i="36"/>
  <c r="Z281" i="36" s="1"/>
  <c r="X282" i="36" s="1"/>
  <c r="P282" i="36" s="1"/>
  <c r="M274" i="44"/>
  <c r="N274" i="44" s="1"/>
  <c r="Q282" i="36"/>
  <c r="J283" i="36"/>
  <c r="U282" i="36"/>
  <c r="Y273" i="44" l="1"/>
  <c r="Z273" i="44" s="1"/>
  <c r="X274" i="44" s="1"/>
  <c r="P274" i="44" s="1"/>
  <c r="V273" i="44"/>
  <c r="AA282" i="36"/>
  <c r="S282" i="36"/>
  <c r="T282" i="36" s="1"/>
  <c r="R283" i="36" s="1"/>
  <c r="J275" i="44"/>
  <c r="K275" i="44" s="1"/>
  <c r="Q274" i="44"/>
  <c r="U274" i="44"/>
  <c r="K283" i="36"/>
  <c r="L283" i="36" s="1"/>
  <c r="M283" i="36" s="1"/>
  <c r="AA274" i="44" l="1"/>
  <c r="V282" i="36"/>
  <c r="Y282" i="36"/>
  <c r="Z282" i="36" s="1"/>
  <c r="X283" i="36" s="1"/>
  <c r="AA283" i="36" s="1"/>
  <c r="N283" i="36"/>
  <c r="L275" i="44"/>
  <c r="M275" i="44" s="1"/>
  <c r="S274" i="44"/>
  <c r="T274" i="44" s="1"/>
  <c r="U283" i="36"/>
  <c r="P283" i="36" l="1"/>
  <c r="V274" i="44"/>
  <c r="R275" i="44"/>
  <c r="Q283" i="36"/>
  <c r="J284" i="36"/>
  <c r="N275" i="44"/>
  <c r="Y274" i="44"/>
  <c r="Z274" i="44" s="1"/>
  <c r="X275" i="44" s="1"/>
  <c r="S283" i="36" l="1"/>
  <c r="T283" i="36" s="1"/>
  <c r="V283" i="36" s="1"/>
  <c r="Q275" i="44"/>
  <c r="J276" i="44"/>
  <c r="U275" i="44"/>
  <c r="P275" i="44"/>
  <c r="AA275" i="44"/>
  <c r="K284" i="36"/>
  <c r="L284" i="36" s="1"/>
  <c r="Y283" i="36" l="1"/>
  <c r="Z283" i="36" s="1"/>
  <c r="X284" i="36" s="1"/>
  <c r="R284" i="36"/>
  <c r="S275" i="44"/>
  <c r="T275" i="44" s="1"/>
  <c r="V275" i="44" s="1"/>
  <c r="M284" i="36"/>
  <c r="N284" i="36" s="1"/>
  <c r="K276" i="44"/>
  <c r="L276" i="44" s="1"/>
  <c r="U284" i="36"/>
  <c r="AA284" i="36"/>
  <c r="P284" i="36" l="1"/>
  <c r="Y275" i="44"/>
  <c r="Z275" i="44" s="1"/>
  <c r="X276" i="44" s="1"/>
  <c r="AA276" i="44" s="1"/>
  <c r="R276" i="44"/>
  <c r="U276" i="44" s="1"/>
  <c r="M276" i="44"/>
  <c r="N276" i="44" s="1"/>
  <c r="Q276" i="44" s="1"/>
  <c r="Q284" i="36"/>
  <c r="J285" i="36"/>
  <c r="S284" i="36" l="1"/>
  <c r="T284" i="36" s="1"/>
  <c r="V284" i="36" s="1"/>
  <c r="P276" i="44"/>
  <c r="S276" i="44" s="1"/>
  <c r="J277" i="44"/>
  <c r="K277" i="44" s="1"/>
  <c r="L277" i="44" s="1"/>
  <c r="M277" i="44" s="1"/>
  <c r="N277" i="44" s="1"/>
  <c r="K285" i="36"/>
  <c r="L285" i="36" s="1"/>
  <c r="M285" i="36" s="1"/>
  <c r="Y284" i="36"/>
  <c r="Z284" i="36" s="1"/>
  <c r="X285" i="36" s="1"/>
  <c r="R285" i="36" l="1"/>
  <c r="T276" i="44"/>
  <c r="Y276" i="44"/>
  <c r="Z276" i="44" s="1"/>
  <c r="X277" i="44" s="1"/>
  <c r="AA277" i="44" s="1"/>
  <c r="N285" i="36"/>
  <c r="P285" i="36" s="1"/>
  <c r="Q277" i="44"/>
  <c r="J278" i="44"/>
  <c r="AA285" i="36"/>
  <c r="U285" i="36"/>
  <c r="V276" i="44" l="1"/>
  <c r="R277" i="44"/>
  <c r="K278" i="44"/>
  <c r="L278" i="44" s="1"/>
  <c r="M278" i="44" s="1"/>
  <c r="Q285" i="36"/>
  <c r="S285" i="36" s="1"/>
  <c r="T285" i="36" s="1"/>
  <c r="J286" i="36"/>
  <c r="U277" i="44" l="1"/>
  <c r="P277" i="44"/>
  <c r="K286" i="36"/>
  <c r="L286" i="36" s="1"/>
  <c r="M286" i="36" s="1"/>
  <c r="Y285" i="36"/>
  <c r="Z285" i="36" s="1"/>
  <c r="X286" i="36" s="1"/>
  <c r="V285" i="36"/>
  <c r="R286" i="36"/>
  <c r="N278" i="44"/>
  <c r="S277" i="44" l="1"/>
  <c r="T277" i="44" s="1"/>
  <c r="Q278" i="44"/>
  <c r="J279" i="44"/>
  <c r="N286" i="36"/>
  <c r="P286" i="36" s="1"/>
  <c r="AA286" i="36"/>
  <c r="U286" i="36"/>
  <c r="Y277" i="44" l="1"/>
  <c r="Z277" i="44" s="1"/>
  <c r="X278" i="44" s="1"/>
  <c r="AA278" i="44" s="1"/>
  <c r="R278" i="44"/>
  <c r="V277" i="44"/>
  <c r="Q286" i="36"/>
  <c r="S286" i="36" s="1"/>
  <c r="T286" i="36" s="1"/>
  <c r="J287" i="36"/>
  <c r="K279" i="44"/>
  <c r="L279" i="44" s="1"/>
  <c r="M279" i="44" s="1"/>
  <c r="Y286" i="36" l="1"/>
  <c r="Z286" i="36" s="1"/>
  <c r="X287" i="36" s="1"/>
  <c r="AA287" i="36" s="1"/>
  <c r="U278" i="44"/>
  <c r="P278" i="44"/>
  <c r="S278" i="44" s="1"/>
  <c r="T278" i="44" s="1"/>
  <c r="V278" i="44" s="1"/>
  <c r="K287" i="36"/>
  <c r="L287" i="36" s="1"/>
  <c r="N279" i="44"/>
  <c r="V286" i="36"/>
  <c r="R287" i="36"/>
  <c r="R279" i="44" l="1"/>
  <c r="U279" i="44" s="1"/>
  <c r="Y278" i="44"/>
  <c r="Z278" i="44" s="1"/>
  <c r="X279" i="44" s="1"/>
  <c r="AA279" i="44" s="1"/>
  <c r="M287" i="36"/>
  <c r="N287" i="36" s="1"/>
  <c r="Q287" i="36" s="1"/>
  <c r="Q279" i="44"/>
  <c r="J280" i="44"/>
  <c r="U287" i="36"/>
  <c r="P287" i="36" l="1"/>
  <c r="S287" i="36" s="1"/>
  <c r="T287" i="36" s="1"/>
  <c r="V287" i="36" s="1"/>
  <c r="P279" i="44"/>
  <c r="S279" i="44" s="1"/>
  <c r="T279" i="44" s="1"/>
  <c r="J288" i="36"/>
  <c r="K288" i="36" s="1"/>
  <c r="L288" i="36" s="1"/>
  <c r="K280" i="44"/>
  <c r="L280" i="44" s="1"/>
  <c r="Y287" i="36" l="1"/>
  <c r="Z287" i="36" s="1"/>
  <c r="X288" i="36" s="1"/>
  <c r="AA288" i="36" s="1"/>
  <c r="R288" i="36"/>
  <c r="U288" i="36" s="1"/>
  <c r="M280" i="44"/>
  <c r="N280" i="44" s="1"/>
  <c r="M288" i="36"/>
  <c r="N288" i="36" s="1"/>
  <c r="Y279" i="44"/>
  <c r="Z279" i="44" s="1"/>
  <c r="X280" i="44" s="1"/>
  <c r="V279" i="44"/>
  <c r="R280" i="44"/>
  <c r="Q288" i="36" l="1"/>
  <c r="J289" i="36"/>
  <c r="P288" i="36"/>
  <c r="Q280" i="44"/>
  <c r="J281" i="44"/>
  <c r="U280" i="44"/>
  <c r="P280" i="44"/>
  <c r="AA280" i="44"/>
  <c r="K281" i="44" l="1"/>
  <c r="L281" i="44" s="1"/>
  <c r="S280" i="44"/>
  <c r="T280" i="44" s="1"/>
  <c r="K289" i="36"/>
  <c r="L289" i="36" s="1"/>
  <c r="S288" i="36"/>
  <c r="T288" i="36" s="1"/>
  <c r="M289" i="36" l="1"/>
  <c r="N289" i="36" s="1"/>
  <c r="Q289" i="36" s="1"/>
  <c r="M281" i="44"/>
  <c r="N281" i="44" s="1"/>
  <c r="V288" i="36"/>
  <c r="R289" i="36"/>
  <c r="Y288" i="36"/>
  <c r="Z288" i="36" s="1"/>
  <c r="X289" i="36" s="1"/>
  <c r="V280" i="44"/>
  <c r="R281" i="44"/>
  <c r="Y280" i="44"/>
  <c r="Z280" i="44" s="1"/>
  <c r="X281" i="44" s="1"/>
  <c r="J290" i="36" l="1"/>
  <c r="K290" i="36" s="1"/>
  <c r="L290" i="36" s="1"/>
  <c r="Q281" i="44"/>
  <c r="J282" i="44"/>
  <c r="K282" i="44" s="1"/>
  <c r="L282" i="44" s="1"/>
  <c r="U281" i="44"/>
  <c r="P281" i="44"/>
  <c r="AA281" i="44"/>
  <c r="AA289" i="36"/>
  <c r="U289" i="36"/>
  <c r="P289" i="36"/>
  <c r="M290" i="36" l="1"/>
  <c r="N290" i="36" s="1"/>
  <c r="Q290" i="36" s="1"/>
  <c r="M282" i="44"/>
  <c r="N282" i="44" s="1"/>
  <c r="S289" i="36"/>
  <c r="T289" i="36" s="1"/>
  <c r="S281" i="44"/>
  <c r="T281" i="44" s="1"/>
  <c r="J291" i="36" l="1"/>
  <c r="K291" i="36" s="1"/>
  <c r="L291" i="36" s="1"/>
  <c r="Q282" i="44"/>
  <c r="J283" i="44"/>
  <c r="K283" i="44" s="1"/>
  <c r="V281" i="44"/>
  <c r="R282" i="44"/>
  <c r="V289" i="36"/>
  <c r="R290" i="36"/>
  <c r="Y281" i="44"/>
  <c r="Z281" i="44" s="1"/>
  <c r="X282" i="44" s="1"/>
  <c r="Y289" i="36"/>
  <c r="Z289" i="36" s="1"/>
  <c r="X290" i="36" s="1"/>
  <c r="AA290" i="36" l="1"/>
  <c r="M291" i="36"/>
  <c r="N291" i="36" s="1"/>
  <c r="AA282" i="44"/>
  <c r="U290" i="36"/>
  <c r="P290" i="36"/>
  <c r="U282" i="44"/>
  <c r="P282" i="44"/>
  <c r="L283" i="44"/>
  <c r="Q291" i="36" l="1"/>
  <c r="J292" i="36"/>
  <c r="S290" i="36"/>
  <c r="T290" i="36" s="1"/>
  <c r="M283" i="44"/>
  <c r="N283" i="44" s="1"/>
  <c r="S282" i="44"/>
  <c r="T282" i="44" s="1"/>
  <c r="Q283" i="44" l="1"/>
  <c r="J284" i="44"/>
  <c r="Y282" i="44"/>
  <c r="Z282" i="44" s="1"/>
  <c r="X283" i="44" s="1"/>
  <c r="V282" i="44"/>
  <c r="R283" i="44"/>
  <c r="V290" i="36"/>
  <c r="R291" i="36"/>
  <c r="K292" i="36"/>
  <c r="L292" i="36" s="1"/>
  <c r="Y290" i="36"/>
  <c r="Z290" i="36" s="1"/>
  <c r="X291" i="36" s="1"/>
  <c r="AA291" i="36" l="1"/>
  <c r="M292" i="36"/>
  <c r="N292" i="36" s="1"/>
  <c r="U291" i="36"/>
  <c r="P291" i="36"/>
  <c r="U283" i="44"/>
  <c r="P283" i="44"/>
  <c r="S283" i="44" s="1"/>
  <c r="T283" i="44" s="1"/>
  <c r="AA283" i="44"/>
  <c r="K284" i="44"/>
  <c r="L284" i="44" s="1"/>
  <c r="M284" i="44" s="1"/>
  <c r="V283" i="44" l="1"/>
  <c r="R284" i="44"/>
  <c r="Q292" i="36"/>
  <c r="J293" i="36"/>
  <c r="N284" i="44"/>
  <c r="Y283" i="44"/>
  <c r="Z283" i="44" s="1"/>
  <c r="X284" i="44" s="1"/>
  <c r="S291" i="36"/>
  <c r="T291" i="36" s="1"/>
  <c r="V291" i="36" l="1"/>
  <c r="R292" i="36"/>
  <c r="AA284" i="44"/>
  <c r="K293" i="36"/>
  <c r="L293" i="36" s="1"/>
  <c r="Q284" i="44"/>
  <c r="J285" i="44"/>
  <c r="Y291" i="36"/>
  <c r="Z291" i="36" s="1"/>
  <c r="X292" i="36" s="1"/>
  <c r="U284" i="44"/>
  <c r="P284" i="44"/>
  <c r="S284" i="44" l="1"/>
  <c r="T284" i="44" s="1"/>
  <c r="V284" i="44" s="1"/>
  <c r="M293" i="36"/>
  <c r="N293" i="36" s="1"/>
  <c r="AA292" i="36"/>
  <c r="U292" i="36"/>
  <c r="P292" i="36"/>
  <c r="S292" i="36" s="1"/>
  <c r="T292" i="36" s="1"/>
  <c r="K285" i="44"/>
  <c r="L285" i="44" s="1"/>
  <c r="M285" i="44" s="1"/>
  <c r="Y284" i="44" l="1"/>
  <c r="Z284" i="44" s="1"/>
  <c r="X285" i="44" s="1"/>
  <c r="AA285" i="44" s="1"/>
  <c r="R285" i="44"/>
  <c r="U285" i="44" s="1"/>
  <c r="J294" i="36"/>
  <c r="K294" i="36" s="1"/>
  <c r="Q293" i="36"/>
  <c r="V292" i="36"/>
  <c r="R293" i="36"/>
  <c r="Y292" i="36"/>
  <c r="Z292" i="36" s="1"/>
  <c r="X293" i="36" s="1"/>
  <c r="N285" i="44"/>
  <c r="Q285" i="44" l="1"/>
  <c r="J286" i="44"/>
  <c r="P285" i="44"/>
  <c r="L294" i="36"/>
  <c r="AA293" i="36"/>
  <c r="U293" i="36"/>
  <c r="P293" i="36"/>
  <c r="S293" i="36" l="1"/>
  <c r="T293" i="36" s="1"/>
  <c r="K286" i="44"/>
  <c r="L286" i="44" s="1"/>
  <c r="M286" i="44" s="1"/>
  <c r="M294" i="36"/>
  <c r="N294" i="36" s="1"/>
  <c r="S285" i="44"/>
  <c r="T285" i="44" s="1"/>
  <c r="Q294" i="36" l="1"/>
  <c r="J295" i="36"/>
  <c r="V285" i="44"/>
  <c r="R286" i="44"/>
  <c r="N286" i="44"/>
  <c r="Y285" i="44"/>
  <c r="Z285" i="44" s="1"/>
  <c r="X286" i="44" s="1"/>
  <c r="V293" i="36"/>
  <c r="R294" i="36"/>
  <c r="Y293" i="36"/>
  <c r="Z293" i="36" s="1"/>
  <c r="X294" i="36" s="1"/>
  <c r="AA294" i="36" l="1"/>
  <c r="Q286" i="44"/>
  <c r="J287" i="44"/>
  <c r="U286" i="44"/>
  <c r="P286" i="44"/>
  <c r="U294" i="36"/>
  <c r="P294" i="36"/>
  <c r="AA286" i="44"/>
  <c r="K295" i="36"/>
  <c r="L295" i="36" s="1"/>
  <c r="M295" i="36" s="1"/>
  <c r="N295" i="36" s="1"/>
  <c r="Q295" i="36" l="1"/>
  <c r="J296" i="36"/>
  <c r="S294" i="36"/>
  <c r="T294" i="36" s="1"/>
  <c r="K287" i="44"/>
  <c r="L287" i="44" s="1"/>
  <c r="M287" i="44" s="1"/>
  <c r="S286" i="44"/>
  <c r="T286" i="44" s="1"/>
  <c r="V294" i="36" l="1"/>
  <c r="R295" i="36"/>
  <c r="V286" i="44"/>
  <c r="R287" i="44"/>
  <c r="N287" i="44"/>
  <c r="Y286" i="44"/>
  <c r="Z286" i="44" s="1"/>
  <c r="X287" i="44" s="1"/>
  <c r="Y294" i="36"/>
  <c r="Z294" i="36" s="1"/>
  <c r="X295" i="36" s="1"/>
  <c r="K296" i="36"/>
  <c r="L296" i="36" s="1"/>
  <c r="M296" i="36" l="1"/>
  <c r="N296" i="36" s="1"/>
  <c r="AA287" i="44"/>
  <c r="AA295" i="36"/>
  <c r="U295" i="36"/>
  <c r="P295" i="36"/>
  <c r="S295" i="36" s="1"/>
  <c r="T295" i="36" s="1"/>
  <c r="Q287" i="44"/>
  <c r="J288" i="44"/>
  <c r="U287" i="44"/>
  <c r="P287" i="44"/>
  <c r="J297" i="36" l="1"/>
  <c r="K297" i="36" s="1"/>
  <c r="Q296" i="36"/>
  <c r="S287" i="44"/>
  <c r="T287" i="44" s="1"/>
  <c r="V287" i="44" s="1"/>
  <c r="V295" i="36"/>
  <c r="R296" i="36"/>
  <c r="K288" i="44"/>
  <c r="L288" i="44" s="1"/>
  <c r="M288" i="44" s="1"/>
  <c r="Y295" i="36"/>
  <c r="Z295" i="36" s="1"/>
  <c r="X296" i="36" s="1"/>
  <c r="Y287" i="44" l="1"/>
  <c r="Z287" i="44" s="1"/>
  <c r="X288" i="44" s="1"/>
  <c r="AA288" i="44" s="1"/>
  <c r="R288" i="44"/>
  <c r="U288" i="44" s="1"/>
  <c r="N288" i="44"/>
  <c r="AA296" i="36"/>
  <c r="U296" i="36"/>
  <c r="P296" i="36"/>
  <c r="L297" i="36"/>
  <c r="P288" i="44" l="1"/>
  <c r="Q288" i="44"/>
  <c r="J289" i="44"/>
  <c r="M297" i="36"/>
  <c r="N297" i="36" s="1"/>
  <c r="S296" i="36"/>
  <c r="T296" i="36" s="1"/>
  <c r="S288" i="44" l="1"/>
  <c r="T288" i="44" s="1"/>
  <c r="V288" i="44" s="1"/>
  <c r="Q297" i="36"/>
  <c r="J298" i="36"/>
  <c r="V296" i="36"/>
  <c r="R297" i="36"/>
  <c r="K289" i="44"/>
  <c r="L289" i="44" s="1"/>
  <c r="Y296" i="36"/>
  <c r="Z296" i="36" s="1"/>
  <c r="X297" i="36" s="1"/>
  <c r="R289" i="44" l="1"/>
  <c r="U289" i="44" s="1"/>
  <c r="Y288" i="44"/>
  <c r="Z288" i="44" s="1"/>
  <c r="X289" i="44" s="1"/>
  <c r="AA289" i="44" s="1"/>
  <c r="M289" i="44"/>
  <c r="N289" i="44" s="1"/>
  <c r="AA297" i="36"/>
  <c r="U297" i="36"/>
  <c r="P297" i="36"/>
  <c r="K298" i="36"/>
  <c r="L298" i="36" s="1"/>
  <c r="J290" i="44" l="1"/>
  <c r="K290" i="44" s="1"/>
  <c r="L290" i="44" s="1"/>
  <c r="M290" i="44" s="1"/>
  <c r="P289" i="44"/>
  <c r="Q289" i="44"/>
  <c r="M298" i="36"/>
  <c r="N298" i="36" s="1"/>
  <c r="S297" i="36"/>
  <c r="T297" i="36" s="1"/>
  <c r="S289" i="44" l="1"/>
  <c r="T289" i="44" s="1"/>
  <c r="V289" i="44" s="1"/>
  <c r="Q298" i="36"/>
  <c r="J299" i="36"/>
  <c r="V297" i="36"/>
  <c r="R298" i="36"/>
  <c r="Y297" i="36"/>
  <c r="Z297" i="36" s="1"/>
  <c r="X298" i="36" s="1"/>
  <c r="N290" i="44"/>
  <c r="Y289" i="44" l="1"/>
  <c r="Z289" i="44" s="1"/>
  <c r="X290" i="44" s="1"/>
  <c r="AA290" i="44" s="1"/>
  <c r="R290" i="44"/>
  <c r="U290" i="44" s="1"/>
  <c r="U298" i="36"/>
  <c r="P298" i="36"/>
  <c r="AA298" i="36"/>
  <c r="Q290" i="44"/>
  <c r="J291" i="44"/>
  <c r="K299" i="36"/>
  <c r="L299" i="36" s="1"/>
  <c r="M299" i="36" s="1"/>
  <c r="P290" i="44" l="1"/>
  <c r="S290" i="44" s="1"/>
  <c r="T290" i="44" s="1"/>
  <c r="V290" i="44" s="1"/>
  <c r="S298" i="36"/>
  <c r="T298" i="36" s="1"/>
  <c r="N299" i="36"/>
  <c r="K291" i="44"/>
  <c r="L291" i="44" s="1"/>
  <c r="Y290" i="44" l="1"/>
  <c r="Z290" i="44" s="1"/>
  <c r="X291" i="44" s="1"/>
  <c r="AA291" i="44" s="1"/>
  <c r="R291" i="44"/>
  <c r="U291" i="44" s="1"/>
  <c r="M291" i="44"/>
  <c r="N291" i="44" s="1"/>
  <c r="V298" i="36"/>
  <c r="R299" i="36"/>
  <c r="Q299" i="36"/>
  <c r="J300" i="36"/>
  <c r="Y298" i="36"/>
  <c r="Z298" i="36" s="1"/>
  <c r="X299" i="36" s="1"/>
  <c r="Q291" i="44" l="1"/>
  <c r="P291" i="44"/>
  <c r="J292" i="44"/>
  <c r="K292" i="44" s="1"/>
  <c r="L292" i="44" s="1"/>
  <c r="K300" i="36"/>
  <c r="L300" i="36" s="1"/>
  <c r="U299" i="36"/>
  <c r="P299" i="36"/>
  <c r="AA299" i="36"/>
  <c r="S291" i="44" l="1"/>
  <c r="T291" i="44" s="1"/>
  <c r="V291" i="44" s="1"/>
  <c r="M300" i="36"/>
  <c r="N300" i="36" s="1"/>
  <c r="Q300" i="36" s="1"/>
  <c r="M292" i="44"/>
  <c r="N292" i="44" s="1"/>
  <c r="S299" i="36"/>
  <c r="T299" i="36" s="1"/>
  <c r="R292" i="44" l="1"/>
  <c r="U292" i="44" s="1"/>
  <c r="Y291" i="44"/>
  <c r="Z291" i="44" s="1"/>
  <c r="X292" i="44" s="1"/>
  <c r="AA292" i="44" s="1"/>
  <c r="J301" i="36"/>
  <c r="K301" i="36" s="1"/>
  <c r="L301" i="36" s="1"/>
  <c r="Q292" i="44"/>
  <c r="J293" i="44"/>
  <c r="V299" i="36"/>
  <c r="R300" i="36"/>
  <c r="Y299" i="36"/>
  <c r="Z299" i="36" s="1"/>
  <c r="X300" i="36" s="1"/>
  <c r="P292" i="44" l="1"/>
  <c r="S292" i="44" s="1"/>
  <c r="T292" i="44" s="1"/>
  <c r="AA300" i="36"/>
  <c r="M301" i="36"/>
  <c r="N301" i="36" s="1"/>
  <c r="U300" i="36"/>
  <c r="P300" i="36"/>
  <c r="K293" i="44"/>
  <c r="L293" i="44" s="1"/>
  <c r="Y292" i="44" l="1"/>
  <c r="Z292" i="44" s="1"/>
  <c r="X293" i="44" s="1"/>
  <c r="AA293" i="44" s="1"/>
  <c r="Q301" i="36"/>
  <c r="J302" i="36"/>
  <c r="S300" i="36"/>
  <c r="T300" i="36" s="1"/>
  <c r="M293" i="44"/>
  <c r="N293" i="44" s="1"/>
  <c r="V292" i="44"/>
  <c r="R293" i="44"/>
  <c r="Q293" i="44" l="1"/>
  <c r="J294" i="44"/>
  <c r="V300" i="36"/>
  <c r="R301" i="36"/>
  <c r="U293" i="44"/>
  <c r="P293" i="44"/>
  <c r="Y300" i="36"/>
  <c r="Z300" i="36" s="1"/>
  <c r="X301" i="36" s="1"/>
  <c r="K302" i="36"/>
  <c r="L302" i="36" s="1"/>
  <c r="S293" i="44" l="1"/>
  <c r="T293" i="44" s="1"/>
  <c r="V293" i="44" s="1"/>
  <c r="M302" i="36"/>
  <c r="N302" i="36" s="1"/>
  <c r="AA301" i="36"/>
  <c r="K294" i="44"/>
  <c r="L294" i="44" s="1"/>
  <c r="M294" i="44" s="1"/>
  <c r="U301" i="36"/>
  <c r="P301" i="36"/>
  <c r="Y293" i="44" l="1"/>
  <c r="Z293" i="44" s="1"/>
  <c r="X294" i="44" s="1"/>
  <c r="AA294" i="44" s="1"/>
  <c r="R294" i="44"/>
  <c r="U294" i="44" s="1"/>
  <c r="Q302" i="36"/>
  <c r="J303" i="36"/>
  <c r="N294" i="44"/>
  <c r="S301" i="36"/>
  <c r="T301" i="36" s="1"/>
  <c r="P294" i="44" l="1"/>
  <c r="V301" i="36"/>
  <c r="R302" i="36"/>
  <c r="Q294" i="44"/>
  <c r="J295" i="44"/>
  <c r="Y301" i="36"/>
  <c r="Z301" i="36" s="1"/>
  <c r="X302" i="36" s="1"/>
  <c r="K303" i="36"/>
  <c r="L303" i="36" s="1"/>
  <c r="S294" i="44" l="1"/>
  <c r="T294" i="44" s="1"/>
  <c r="V294" i="44" s="1"/>
  <c r="M303" i="36"/>
  <c r="N303" i="36" s="1"/>
  <c r="AA302" i="36"/>
  <c r="U302" i="36"/>
  <c r="P302" i="36"/>
  <c r="S302" i="36" s="1"/>
  <c r="T302" i="36" s="1"/>
  <c r="K295" i="44"/>
  <c r="R295" i="44" l="1"/>
  <c r="U295" i="44" s="1"/>
  <c r="Y294" i="44"/>
  <c r="Z294" i="44" s="1"/>
  <c r="X295" i="44" s="1"/>
  <c r="AA295" i="44" s="1"/>
  <c r="Q303" i="36"/>
  <c r="J304" i="36"/>
  <c r="K304" i="36" s="1"/>
  <c r="L304" i="36" s="1"/>
  <c r="V302" i="36"/>
  <c r="R303" i="36"/>
  <c r="Y302" i="36"/>
  <c r="Z302" i="36" s="1"/>
  <c r="X303" i="36" s="1"/>
  <c r="L295" i="44"/>
  <c r="M304" i="36" l="1"/>
  <c r="N304" i="36" s="1"/>
  <c r="AA303" i="36"/>
  <c r="M295" i="44"/>
  <c r="N295" i="44" s="1"/>
  <c r="U303" i="36"/>
  <c r="P303" i="36"/>
  <c r="S303" i="36" s="1"/>
  <c r="T303" i="36" s="1"/>
  <c r="V303" i="36" l="1"/>
  <c r="R304" i="36"/>
  <c r="Q295" i="44"/>
  <c r="J296" i="44"/>
  <c r="P295" i="44"/>
  <c r="Q304" i="36"/>
  <c r="J305" i="36"/>
  <c r="Y303" i="36"/>
  <c r="Z303" i="36" s="1"/>
  <c r="X304" i="36" s="1"/>
  <c r="AA304" i="36" l="1"/>
  <c r="K296" i="44"/>
  <c r="L296" i="44" s="1"/>
  <c r="K305" i="36"/>
  <c r="L305" i="36" s="1"/>
  <c r="M305" i="36" s="1"/>
  <c r="S295" i="44"/>
  <c r="T295" i="44" s="1"/>
  <c r="U304" i="36"/>
  <c r="P304" i="36"/>
  <c r="M296" i="44" l="1"/>
  <c r="N296" i="44" s="1"/>
  <c r="Q296" i="44" s="1"/>
  <c r="N305" i="36"/>
  <c r="Y295" i="44"/>
  <c r="Z295" i="44" s="1"/>
  <c r="X296" i="44" s="1"/>
  <c r="S304" i="36"/>
  <c r="T304" i="36" s="1"/>
  <c r="V295" i="44"/>
  <c r="R296" i="44"/>
  <c r="J297" i="44" l="1"/>
  <c r="K297" i="44" s="1"/>
  <c r="L297" i="44" s="1"/>
  <c r="U296" i="44"/>
  <c r="P296" i="44"/>
  <c r="AA296" i="44"/>
  <c r="Y304" i="36"/>
  <c r="Z304" i="36" s="1"/>
  <c r="X305" i="36" s="1"/>
  <c r="V304" i="36"/>
  <c r="R305" i="36"/>
  <c r="Q305" i="36"/>
  <c r="J306" i="36"/>
  <c r="M297" i="44" l="1"/>
  <c r="N297" i="44" s="1"/>
  <c r="Q297" i="44" s="1"/>
  <c r="AA305" i="36"/>
  <c r="K306" i="36"/>
  <c r="L306" i="36" s="1"/>
  <c r="S296" i="44"/>
  <c r="T296" i="44" s="1"/>
  <c r="U305" i="36"/>
  <c r="P305" i="36"/>
  <c r="J298" i="44" l="1"/>
  <c r="K298" i="44" s="1"/>
  <c r="L298" i="44" s="1"/>
  <c r="M306" i="36"/>
  <c r="N306" i="36" s="1"/>
  <c r="V296" i="44"/>
  <c r="R297" i="44"/>
  <c r="Y296" i="44"/>
  <c r="Z296" i="44" s="1"/>
  <c r="X297" i="44" s="1"/>
  <c r="S305" i="36"/>
  <c r="T305" i="36" s="1"/>
  <c r="M298" i="44" l="1"/>
  <c r="N298" i="44" s="1"/>
  <c r="Q306" i="36"/>
  <c r="J307" i="36"/>
  <c r="AA297" i="44"/>
  <c r="V305" i="36"/>
  <c r="R306" i="36"/>
  <c r="Y305" i="36"/>
  <c r="Z305" i="36" s="1"/>
  <c r="X306" i="36" s="1"/>
  <c r="U297" i="44"/>
  <c r="P297" i="44"/>
  <c r="S297" i="44" s="1"/>
  <c r="T297" i="44" s="1"/>
  <c r="V297" i="44" l="1"/>
  <c r="R298" i="44"/>
  <c r="Y297" i="44"/>
  <c r="Z297" i="44" s="1"/>
  <c r="X298" i="44" s="1"/>
  <c r="U306" i="36"/>
  <c r="P306" i="36"/>
  <c r="Q298" i="44"/>
  <c r="J299" i="44"/>
  <c r="AA306" i="36"/>
  <c r="K307" i="36"/>
  <c r="L307" i="36" s="1"/>
  <c r="M307" i="36" l="1"/>
  <c r="N307" i="36" s="1"/>
  <c r="AA298" i="44"/>
  <c r="U298" i="44"/>
  <c r="P298" i="44"/>
  <c r="S298" i="44" s="1"/>
  <c r="T298" i="44" s="1"/>
  <c r="K299" i="44"/>
  <c r="L299" i="44" s="1"/>
  <c r="M299" i="44" s="1"/>
  <c r="S306" i="36"/>
  <c r="T306" i="36" s="1"/>
  <c r="Y306" i="36" l="1"/>
  <c r="Z306" i="36" s="1"/>
  <c r="X307" i="36" s="1"/>
  <c r="AA307" i="36" s="1"/>
  <c r="N299" i="44"/>
  <c r="V298" i="44"/>
  <c r="R299" i="44"/>
  <c r="Q307" i="36"/>
  <c r="J308" i="36"/>
  <c r="Y298" i="44"/>
  <c r="Z298" i="44" s="1"/>
  <c r="X299" i="44" s="1"/>
  <c r="V306" i="36"/>
  <c r="R307" i="36"/>
  <c r="U307" i="36" l="1"/>
  <c r="P307" i="36"/>
  <c r="K308" i="36"/>
  <c r="L308" i="36" s="1"/>
  <c r="M308" i="36" s="1"/>
  <c r="U299" i="44"/>
  <c r="P299" i="44"/>
  <c r="AA299" i="44"/>
  <c r="Q299" i="44"/>
  <c r="J300" i="44"/>
  <c r="K300" i="44" l="1"/>
  <c r="L300" i="44" s="1"/>
  <c r="M300" i="44" s="1"/>
  <c r="S299" i="44"/>
  <c r="T299" i="44" s="1"/>
  <c r="N308" i="36"/>
  <c r="S307" i="36"/>
  <c r="T307" i="36" s="1"/>
  <c r="V299" i="44" l="1"/>
  <c r="R300" i="44"/>
  <c r="Q308" i="36"/>
  <c r="J309" i="36"/>
  <c r="V307" i="36"/>
  <c r="R308" i="36"/>
  <c r="Y307" i="36"/>
  <c r="Z307" i="36" s="1"/>
  <c r="X308" i="36" s="1"/>
  <c r="N300" i="44"/>
  <c r="Y299" i="44"/>
  <c r="Z299" i="44" s="1"/>
  <c r="X300" i="44" s="1"/>
  <c r="AA308" i="36" l="1"/>
  <c r="Q300" i="44"/>
  <c r="J301" i="44"/>
  <c r="K309" i="36"/>
  <c r="L309" i="36" s="1"/>
  <c r="U300" i="44"/>
  <c r="P300" i="44"/>
  <c r="AA300" i="44"/>
  <c r="U308" i="36"/>
  <c r="P308" i="36"/>
  <c r="S300" i="44" l="1"/>
  <c r="T300" i="44" s="1"/>
  <c r="V300" i="44" s="1"/>
  <c r="M309" i="36"/>
  <c r="N309" i="36" s="1"/>
  <c r="S308" i="36"/>
  <c r="T308" i="36" s="1"/>
  <c r="K301" i="44"/>
  <c r="L301" i="44" s="1"/>
  <c r="M301" i="44" s="1"/>
  <c r="N301" i="44" s="1"/>
  <c r="Y300" i="44" l="1"/>
  <c r="Z300" i="44" s="1"/>
  <c r="X301" i="44" s="1"/>
  <c r="AA301" i="44" s="1"/>
  <c r="R301" i="44"/>
  <c r="Q301" i="44"/>
  <c r="J302" i="44"/>
  <c r="Q309" i="36"/>
  <c r="J310" i="36"/>
  <c r="Y308" i="36"/>
  <c r="Z308" i="36" s="1"/>
  <c r="X309" i="36" s="1"/>
  <c r="V308" i="36"/>
  <c r="R309" i="36"/>
  <c r="P301" i="44" l="1"/>
  <c r="S301" i="44" s="1"/>
  <c r="T301" i="44" s="1"/>
  <c r="V301" i="44" s="1"/>
  <c r="U301" i="44"/>
  <c r="K310" i="36"/>
  <c r="L310" i="36" s="1"/>
  <c r="M310" i="36" s="1"/>
  <c r="K302" i="44"/>
  <c r="L302" i="44" s="1"/>
  <c r="AA309" i="36"/>
  <c r="U309" i="36"/>
  <c r="P309" i="36"/>
  <c r="S309" i="36" s="1"/>
  <c r="T309" i="36" s="1"/>
  <c r="Y301" i="44" l="1"/>
  <c r="Z301" i="44" s="1"/>
  <c r="X302" i="44" s="1"/>
  <c r="AA302" i="44" s="1"/>
  <c r="R302" i="44"/>
  <c r="V309" i="36"/>
  <c r="R310" i="36"/>
  <c r="M302" i="44"/>
  <c r="N302" i="44" s="1"/>
  <c r="N310" i="36"/>
  <c r="Y309" i="36"/>
  <c r="Z309" i="36" s="1"/>
  <c r="X310" i="36" s="1"/>
  <c r="U302" i="44"/>
  <c r="Q302" i="44" l="1"/>
  <c r="J303" i="44"/>
  <c r="P302" i="44"/>
  <c r="AA310" i="36"/>
  <c r="Q310" i="36"/>
  <c r="J311" i="36"/>
  <c r="U310" i="36"/>
  <c r="P310" i="36"/>
  <c r="S310" i="36" l="1"/>
  <c r="T310" i="36" s="1"/>
  <c r="V310" i="36" s="1"/>
  <c r="K311" i="36"/>
  <c r="L311" i="36" s="1"/>
  <c r="K303" i="44"/>
  <c r="L303" i="44" s="1"/>
  <c r="S302" i="44"/>
  <c r="T302" i="44" s="1"/>
  <c r="Y310" i="36" l="1"/>
  <c r="Z310" i="36" s="1"/>
  <c r="X311" i="36" s="1"/>
  <c r="AA311" i="36" s="1"/>
  <c r="R311" i="36"/>
  <c r="U311" i="36" s="1"/>
  <c r="M303" i="44"/>
  <c r="N303" i="44" s="1"/>
  <c r="Y302" i="44"/>
  <c r="Z302" i="44" s="1"/>
  <c r="X303" i="44" s="1"/>
  <c r="AA303" i="44" s="1"/>
  <c r="M311" i="36"/>
  <c r="N311" i="36" s="1"/>
  <c r="V302" i="44"/>
  <c r="R303" i="44"/>
  <c r="Q311" i="36" l="1"/>
  <c r="J312" i="36"/>
  <c r="P311" i="36"/>
  <c r="Q303" i="44"/>
  <c r="J304" i="44"/>
  <c r="U303" i="44"/>
  <c r="P303" i="44"/>
  <c r="S303" i="44" l="1"/>
  <c r="T303" i="44" s="1"/>
  <c r="V303" i="44" s="1"/>
  <c r="K304" i="44"/>
  <c r="L304" i="44" s="1"/>
  <c r="K312" i="36"/>
  <c r="L312" i="36" s="1"/>
  <c r="S311" i="36"/>
  <c r="T311" i="36" s="1"/>
  <c r="Y303" i="44" l="1"/>
  <c r="Z303" i="44" s="1"/>
  <c r="X304" i="44" s="1"/>
  <c r="AA304" i="44" s="1"/>
  <c r="R304" i="44"/>
  <c r="U304" i="44" s="1"/>
  <c r="Y311" i="36"/>
  <c r="Z311" i="36" s="1"/>
  <c r="X312" i="36" s="1"/>
  <c r="AA312" i="36" s="1"/>
  <c r="M304" i="44"/>
  <c r="N304" i="44" s="1"/>
  <c r="M312" i="36"/>
  <c r="N312" i="36" s="1"/>
  <c r="V311" i="36"/>
  <c r="R312" i="36"/>
  <c r="P304" i="44" l="1"/>
  <c r="J305" i="44"/>
  <c r="K305" i="44" s="1"/>
  <c r="L305" i="44" s="1"/>
  <c r="J313" i="36"/>
  <c r="K313" i="36" s="1"/>
  <c r="Q312" i="36"/>
  <c r="Q304" i="44"/>
  <c r="U312" i="36"/>
  <c r="P312" i="36"/>
  <c r="S312" i="36" l="1"/>
  <c r="T312" i="36" s="1"/>
  <c r="V312" i="36" s="1"/>
  <c r="S304" i="44"/>
  <c r="T304" i="44" s="1"/>
  <c r="V304" i="44" s="1"/>
  <c r="M305" i="44"/>
  <c r="N305" i="44" s="1"/>
  <c r="Q305" i="44" s="1"/>
  <c r="L313" i="36"/>
  <c r="M313" i="36" s="1"/>
  <c r="Y312" i="36" l="1"/>
  <c r="Z312" i="36" s="1"/>
  <c r="X313" i="36" s="1"/>
  <c r="AA313" i="36" s="1"/>
  <c r="Y304" i="44"/>
  <c r="Z304" i="44" s="1"/>
  <c r="X305" i="44" s="1"/>
  <c r="AA305" i="44" s="1"/>
  <c r="R305" i="44"/>
  <c r="U305" i="44" s="1"/>
  <c r="R313" i="36"/>
  <c r="U313" i="36" s="1"/>
  <c r="J306" i="44"/>
  <c r="K306" i="44" s="1"/>
  <c r="L306" i="44" s="1"/>
  <c r="N313" i="36"/>
  <c r="P305" i="44" l="1"/>
  <c r="S305" i="44" s="1"/>
  <c r="T305" i="44" s="1"/>
  <c r="M306" i="44"/>
  <c r="N306" i="44" s="1"/>
  <c r="Q306" i="44" s="1"/>
  <c r="Q313" i="36"/>
  <c r="J314" i="36"/>
  <c r="P313" i="36"/>
  <c r="J307" i="44" l="1"/>
  <c r="K307" i="44" s="1"/>
  <c r="L307" i="44" s="1"/>
  <c r="V305" i="44"/>
  <c r="R306" i="44"/>
  <c r="K314" i="36"/>
  <c r="L314" i="36" s="1"/>
  <c r="Y305" i="44"/>
  <c r="Z305" i="44" s="1"/>
  <c r="X306" i="44" s="1"/>
  <c r="S313" i="36"/>
  <c r="T313" i="36" s="1"/>
  <c r="M314" i="36" l="1"/>
  <c r="N314" i="36" s="1"/>
  <c r="V313" i="36"/>
  <c r="R314" i="36"/>
  <c r="AA306" i="44"/>
  <c r="Y313" i="36"/>
  <c r="Z313" i="36" s="1"/>
  <c r="X314" i="36" s="1"/>
  <c r="U306" i="44"/>
  <c r="P306" i="44"/>
  <c r="M307" i="44"/>
  <c r="N307" i="44" s="1"/>
  <c r="Q314" i="36" l="1"/>
  <c r="J315" i="36"/>
  <c r="K315" i="36" s="1"/>
  <c r="L315" i="36" s="1"/>
  <c r="AA314" i="36"/>
  <c r="U314" i="36"/>
  <c r="P314" i="36"/>
  <c r="S306" i="44"/>
  <c r="T306" i="44" s="1"/>
  <c r="Q307" i="44"/>
  <c r="J308" i="44"/>
  <c r="S314" i="36" l="1"/>
  <c r="T314" i="36" s="1"/>
  <c r="V314" i="36" s="1"/>
  <c r="M315" i="36"/>
  <c r="N315" i="36" s="1"/>
  <c r="K308" i="44"/>
  <c r="L308" i="44" s="1"/>
  <c r="M308" i="44" s="1"/>
  <c r="N308" i="44" s="1"/>
  <c r="V306" i="44"/>
  <c r="R307" i="44"/>
  <c r="Y306" i="44"/>
  <c r="Z306" i="44" s="1"/>
  <c r="X307" i="44" s="1"/>
  <c r="Y314" i="36" l="1"/>
  <c r="Z314" i="36" s="1"/>
  <c r="X315" i="36" s="1"/>
  <c r="AA315" i="36" s="1"/>
  <c r="R315" i="36"/>
  <c r="U315" i="36" s="1"/>
  <c r="Q308" i="44"/>
  <c r="J309" i="44"/>
  <c r="AA307" i="44"/>
  <c r="U307" i="44"/>
  <c r="P307" i="44"/>
  <c r="S307" i="44" s="1"/>
  <c r="T307" i="44" s="1"/>
  <c r="Q315" i="36"/>
  <c r="J316" i="36"/>
  <c r="P315" i="36" l="1"/>
  <c r="S315" i="36" s="1"/>
  <c r="T315" i="36" s="1"/>
  <c r="V315" i="36" s="1"/>
  <c r="V307" i="44"/>
  <c r="R308" i="44"/>
  <c r="Y307" i="44"/>
  <c r="Z307" i="44" s="1"/>
  <c r="X308" i="44" s="1"/>
  <c r="K316" i="36"/>
  <c r="L316" i="36" s="1"/>
  <c r="K309" i="44"/>
  <c r="L309" i="44" s="1"/>
  <c r="Y315" i="36" l="1"/>
  <c r="Z315" i="36" s="1"/>
  <c r="X316" i="36" s="1"/>
  <c r="AA316" i="36" s="1"/>
  <c r="R316" i="36"/>
  <c r="U316" i="36" s="1"/>
  <c r="M316" i="36"/>
  <c r="N316" i="36" s="1"/>
  <c r="M309" i="44"/>
  <c r="N309" i="44" s="1"/>
  <c r="U308" i="44"/>
  <c r="P308" i="44"/>
  <c r="AA308" i="44"/>
  <c r="Q316" i="36" l="1"/>
  <c r="P316" i="36"/>
  <c r="J317" i="36"/>
  <c r="K317" i="36" s="1"/>
  <c r="L317" i="36" s="1"/>
  <c r="S308" i="44"/>
  <c r="T308" i="44" s="1"/>
  <c r="Q309" i="44"/>
  <c r="J310" i="44"/>
  <c r="S316" i="36" l="1"/>
  <c r="T316" i="36" s="1"/>
  <c r="M317" i="36"/>
  <c r="N317" i="36" s="1"/>
  <c r="K310" i="44"/>
  <c r="L310" i="44" s="1"/>
  <c r="V308" i="44"/>
  <c r="R309" i="44"/>
  <c r="Y308" i="44"/>
  <c r="Z308" i="44" s="1"/>
  <c r="X309" i="44" s="1"/>
  <c r="Y316" i="36" l="1"/>
  <c r="Z316" i="36" s="1"/>
  <c r="X317" i="36" s="1"/>
  <c r="AA317" i="36" s="1"/>
  <c r="V316" i="36"/>
  <c r="R317" i="36"/>
  <c r="U317" i="36" s="1"/>
  <c r="M310" i="44"/>
  <c r="N310" i="44" s="1"/>
  <c r="AA309" i="44"/>
  <c r="Q317" i="36"/>
  <c r="J318" i="36"/>
  <c r="U309" i="44"/>
  <c r="P309" i="44"/>
  <c r="S309" i="44" s="1"/>
  <c r="T309" i="44" s="1"/>
  <c r="P317" i="36" l="1"/>
  <c r="J311" i="44"/>
  <c r="K311" i="44" s="1"/>
  <c r="L311" i="44" s="1"/>
  <c r="Q310" i="44"/>
  <c r="V309" i="44"/>
  <c r="R310" i="44"/>
  <c r="K318" i="36"/>
  <c r="L318" i="36" s="1"/>
  <c r="Y309" i="44"/>
  <c r="Z309" i="44" s="1"/>
  <c r="X310" i="44" s="1"/>
  <c r="S317" i="36"/>
  <c r="T317" i="36" s="1"/>
  <c r="M311" i="44" l="1"/>
  <c r="N311" i="44" s="1"/>
  <c r="M318" i="36"/>
  <c r="N318" i="36" s="1"/>
  <c r="AA310" i="44"/>
  <c r="V317" i="36"/>
  <c r="R318" i="36"/>
  <c r="Y317" i="36"/>
  <c r="Z317" i="36" s="1"/>
  <c r="X318" i="36" s="1"/>
  <c r="U310" i="44"/>
  <c r="P310" i="44"/>
  <c r="S310" i="44" s="1"/>
  <c r="T310" i="44" s="1"/>
  <c r="J319" i="36" l="1"/>
  <c r="K319" i="36" s="1"/>
  <c r="L319" i="36" s="1"/>
  <c r="Q318" i="36"/>
  <c r="V310" i="44"/>
  <c r="R311" i="44"/>
  <c r="Y310" i="44"/>
  <c r="Z310" i="44" s="1"/>
  <c r="X311" i="44" s="1"/>
  <c r="U318" i="36"/>
  <c r="P318" i="36"/>
  <c r="AA318" i="36"/>
  <c r="Q311" i="44"/>
  <c r="J312" i="44"/>
  <c r="K312" i="44" l="1"/>
  <c r="L312" i="44" s="1"/>
  <c r="U311" i="44"/>
  <c r="P311" i="44"/>
  <c r="M319" i="36"/>
  <c r="N319" i="36" s="1"/>
  <c r="S318" i="36"/>
  <c r="T318" i="36" s="1"/>
  <c r="AA311" i="44"/>
  <c r="M312" i="44" l="1"/>
  <c r="N312" i="44" s="1"/>
  <c r="Q319" i="36"/>
  <c r="J320" i="36"/>
  <c r="V318" i="36"/>
  <c r="R319" i="36"/>
  <c r="S311" i="44"/>
  <c r="T311" i="44" s="1"/>
  <c r="Y318" i="36"/>
  <c r="Z318" i="36" s="1"/>
  <c r="X319" i="36" s="1"/>
  <c r="Q312" i="44" l="1"/>
  <c r="J313" i="44"/>
  <c r="K313" i="44" s="1"/>
  <c r="V311" i="44"/>
  <c r="R312" i="44"/>
  <c r="K320" i="36"/>
  <c r="L320" i="36" s="1"/>
  <c r="AA319" i="36"/>
  <c r="Y311" i="44"/>
  <c r="Z311" i="44" s="1"/>
  <c r="X312" i="44" s="1"/>
  <c r="U319" i="36"/>
  <c r="P319" i="36"/>
  <c r="S319" i="36" s="1"/>
  <c r="T319" i="36" s="1"/>
  <c r="M320" i="36" l="1"/>
  <c r="N320" i="36" s="1"/>
  <c r="J321" i="36" s="1"/>
  <c r="L313" i="44"/>
  <c r="M313" i="44" s="1"/>
  <c r="N313" i="44" s="1"/>
  <c r="V319" i="36"/>
  <c r="R320" i="36"/>
  <c r="AA312" i="44"/>
  <c r="U312" i="44"/>
  <c r="P312" i="44"/>
  <c r="S312" i="44" s="1"/>
  <c r="T312" i="44" s="1"/>
  <c r="Y319" i="36"/>
  <c r="Z319" i="36" s="1"/>
  <c r="X320" i="36" s="1"/>
  <c r="Q320" i="36" l="1"/>
  <c r="J314" i="44"/>
  <c r="K314" i="44" s="1"/>
  <c r="L314" i="44" s="1"/>
  <c r="Q313" i="44"/>
  <c r="V312" i="44"/>
  <c r="R313" i="44"/>
  <c r="Y312" i="44"/>
  <c r="Z312" i="44" s="1"/>
  <c r="X313" i="44" s="1"/>
  <c r="K321" i="36"/>
  <c r="L321" i="36" s="1"/>
  <c r="U320" i="36"/>
  <c r="P320" i="36"/>
  <c r="S320" i="36" s="1"/>
  <c r="T320" i="36" s="1"/>
  <c r="AA320" i="36"/>
  <c r="M314" i="44" l="1"/>
  <c r="N314" i="44" s="1"/>
  <c r="M321" i="36"/>
  <c r="N321" i="36" s="1"/>
  <c r="V320" i="36"/>
  <c r="R321" i="36"/>
  <c r="Y320" i="36"/>
  <c r="Z320" i="36" s="1"/>
  <c r="X321" i="36" s="1"/>
  <c r="U313" i="44"/>
  <c r="P313" i="44"/>
  <c r="S313" i="44" s="1"/>
  <c r="T313" i="44" s="1"/>
  <c r="AA313" i="44"/>
  <c r="Q321" i="36" l="1"/>
  <c r="J322" i="36"/>
  <c r="Q314" i="44"/>
  <c r="J315" i="44"/>
  <c r="K315" i="44" s="1"/>
  <c r="L315" i="44" s="1"/>
  <c r="M315" i="44" s="1"/>
  <c r="V313" i="44"/>
  <c r="R314" i="44"/>
  <c r="AA321" i="36"/>
  <c r="U321" i="36"/>
  <c r="P321" i="36"/>
  <c r="Y313" i="44"/>
  <c r="Z313" i="44" s="1"/>
  <c r="X314" i="44" s="1"/>
  <c r="K322" i="36"/>
  <c r="L322" i="36" s="1"/>
  <c r="S321" i="36" l="1"/>
  <c r="T321" i="36" s="1"/>
  <c r="R322" i="36" s="1"/>
  <c r="M322" i="36"/>
  <c r="N322" i="36" s="1"/>
  <c r="N315" i="44"/>
  <c r="U314" i="44"/>
  <c r="P314" i="44"/>
  <c r="AA314" i="44"/>
  <c r="Y321" i="36" l="1"/>
  <c r="Z321" i="36" s="1"/>
  <c r="X322" i="36" s="1"/>
  <c r="AA322" i="36" s="1"/>
  <c r="V321" i="36"/>
  <c r="U322" i="36"/>
  <c r="S314" i="44"/>
  <c r="T314" i="44" s="1"/>
  <c r="Q315" i="44"/>
  <c r="J316" i="44"/>
  <c r="Q322" i="36"/>
  <c r="J323" i="36"/>
  <c r="P322" i="36" l="1"/>
  <c r="S322" i="36" s="1"/>
  <c r="K323" i="36"/>
  <c r="L323" i="36" s="1"/>
  <c r="V314" i="44"/>
  <c r="R315" i="44"/>
  <c r="K316" i="44"/>
  <c r="L316" i="44" s="1"/>
  <c r="M316" i="44" s="1"/>
  <c r="Y314" i="44"/>
  <c r="Z314" i="44" s="1"/>
  <c r="X315" i="44" s="1"/>
  <c r="T322" i="36" l="1"/>
  <c r="Y322" i="36"/>
  <c r="Z322" i="36" s="1"/>
  <c r="X323" i="36" s="1"/>
  <c r="AA323" i="36" s="1"/>
  <c r="M323" i="36"/>
  <c r="N323" i="36" s="1"/>
  <c r="N316" i="44"/>
  <c r="AA315" i="44"/>
  <c r="U315" i="44"/>
  <c r="P315" i="44"/>
  <c r="S315" i="44" s="1"/>
  <c r="T315" i="44" s="1"/>
  <c r="V322" i="36" l="1"/>
  <c r="R323" i="36"/>
  <c r="U323" i="36" s="1"/>
  <c r="Q323" i="36"/>
  <c r="J324" i="36"/>
  <c r="K324" i="36" s="1"/>
  <c r="L324" i="36" s="1"/>
  <c r="V315" i="44"/>
  <c r="R316" i="44"/>
  <c r="Q316" i="44"/>
  <c r="J317" i="44"/>
  <c r="Y315" i="44"/>
  <c r="Z315" i="44" s="1"/>
  <c r="X316" i="44" s="1"/>
  <c r="P323" i="36" l="1"/>
  <c r="S323" i="36" s="1"/>
  <c r="M324" i="36"/>
  <c r="N324" i="36" s="1"/>
  <c r="AA316" i="44"/>
  <c r="K317" i="44"/>
  <c r="L317" i="44" s="1"/>
  <c r="U316" i="44"/>
  <c r="P316" i="44"/>
  <c r="Q324" i="36" l="1"/>
  <c r="J325" i="36"/>
  <c r="K325" i="36" s="1"/>
  <c r="L325" i="36" s="1"/>
  <c r="T323" i="36"/>
  <c r="Y323" i="36"/>
  <c r="Z323" i="36" s="1"/>
  <c r="X324" i="36" s="1"/>
  <c r="AA324" i="36" s="1"/>
  <c r="M317" i="44"/>
  <c r="N317" i="44" s="1"/>
  <c r="S316" i="44"/>
  <c r="T316" i="44" s="1"/>
  <c r="Q317" i="44" l="1"/>
  <c r="J318" i="44"/>
  <c r="K318" i="44" s="1"/>
  <c r="L318" i="44" s="1"/>
  <c r="R324" i="36"/>
  <c r="V323" i="36"/>
  <c r="V316" i="44"/>
  <c r="R317" i="44"/>
  <c r="M325" i="36"/>
  <c r="N325" i="36" s="1"/>
  <c r="Y316" i="44"/>
  <c r="Z316" i="44" s="1"/>
  <c r="X317" i="44" s="1"/>
  <c r="M318" i="44" l="1"/>
  <c r="N318" i="44" s="1"/>
  <c r="U324" i="36"/>
  <c r="P324" i="36"/>
  <c r="Q325" i="36"/>
  <c r="J326" i="36"/>
  <c r="U317" i="44"/>
  <c r="P317" i="44"/>
  <c r="S317" i="44" s="1"/>
  <c r="T317" i="44" s="1"/>
  <c r="AA317" i="44"/>
  <c r="S324" i="36" l="1"/>
  <c r="T324" i="36" s="1"/>
  <c r="V317" i="44"/>
  <c r="R318" i="44"/>
  <c r="K326" i="36"/>
  <c r="L326" i="36" s="1"/>
  <c r="M326" i="36" s="1"/>
  <c r="Y317" i="44"/>
  <c r="Z317" i="44" s="1"/>
  <c r="X318" i="44" s="1"/>
  <c r="Q318" i="44"/>
  <c r="J319" i="44"/>
  <c r="V324" i="36" l="1"/>
  <c r="R325" i="36"/>
  <c r="Y324" i="36"/>
  <c r="Z324" i="36" s="1"/>
  <c r="X325" i="36" s="1"/>
  <c r="AA325" i="36" s="1"/>
  <c r="K319" i="44"/>
  <c r="L319" i="44" s="1"/>
  <c r="AA318" i="44"/>
  <c r="N326" i="36"/>
  <c r="U318" i="44"/>
  <c r="P318" i="44"/>
  <c r="S318" i="44" s="1"/>
  <c r="T318" i="44" s="1"/>
  <c r="U325" i="36" l="1"/>
  <c r="P325" i="36"/>
  <c r="S325" i="36" s="1"/>
  <c r="T325" i="36" s="1"/>
  <c r="M319" i="44"/>
  <c r="N319" i="44" s="1"/>
  <c r="V318" i="44"/>
  <c r="R319" i="44"/>
  <c r="Q326" i="36"/>
  <c r="J327" i="36"/>
  <c r="Y318" i="44"/>
  <c r="Z318" i="44" s="1"/>
  <c r="X319" i="44" s="1"/>
  <c r="J320" i="44" l="1"/>
  <c r="K320" i="44" s="1"/>
  <c r="L320" i="44" s="1"/>
  <c r="Q319" i="44"/>
  <c r="V325" i="36"/>
  <c r="R326" i="36"/>
  <c r="Y325" i="36"/>
  <c r="Z325" i="36" s="1"/>
  <c r="X326" i="36" s="1"/>
  <c r="AA326" i="36" s="1"/>
  <c r="AA319" i="44"/>
  <c r="K327" i="36"/>
  <c r="L327" i="36" s="1"/>
  <c r="M327" i="36" s="1"/>
  <c r="U319" i="44"/>
  <c r="P319" i="44"/>
  <c r="M320" i="44" l="1"/>
  <c r="N320" i="44" s="1"/>
  <c r="Q320" i="44" s="1"/>
  <c r="P326" i="36"/>
  <c r="U326" i="36"/>
  <c r="N327" i="36"/>
  <c r="S319" i="44"/>
  <c r="T319" i="44" s="1"/>
  <c r="J321" i="44" l="1"/>
  <c r="K321" i="44" s="1"/>
  <c r="L321" i="44" s="1"/>
  <c r="S326" i="36"/>
  <c r="T326" i="36" s="1"/>
  <c r="Y319" i="44"/>
  <c r="Z319" i="44" s="1"/>
  <c r="X320" i="44" s="1"/>
  <c r="Q327" i="36"/>
  <c r="J328" i="36"/>
  <c r="V319" i="44"/>
  <c r="R320" i="44"/>
  <c r="Y326" i="36" l="1"/>
  <c r="Z326" i="36" s="1"/>
  <c r="X327" i="36" s="1"/>
  <c r="AA327" i="36" s="1"/>
  <c r="M321" i="44"/>
  <c r="N321" i="44" s="1"/>
  <c r="V326" i="36"/>
  <c r="R327" i="36"/>
  <c r="K328" i="36"/>
  <c r="L328" i="36" s="1"/>
  <c r="U320" i="44"/>
  <c r="P320" i="44"/>
  <c r="S320" i="44" s="1"/>
  <c r="T320" i="44" s="1"/>
  <c r="AA320" i="44"/>
  <c r="J322" i="44" l="1"/>
  <c r="K322" i="44" s="1"/>
  <c r="Q321" i="44"/>
  <c r="P327" i="36"/>
  <c r="S327" i="36" s="1"/>
  <c r="T327" i="36" s="1"/>
  <c r="U327" i="36"/>
  <c r="M328" i="36"/>
  <c r="N328" i="36" s="1"/>
  <c r="Q328" i="36" s="1"/>
  <c r="V320" i="44"/>
  <c r="R321" i="44"/>
  <c r="Y320" i="44"/>
  <c r="Z320" i="44" s="1"/>
  <c r="X321" i="44" s="1"/>
  <c r="J329" i="36" l="1"/>
  <c r="K329" i="36" s="1"/>
  <c r="L329" i="36" s="1"/>
  <c r="R328" i="36"/>
  <c r="V327" i="36"/>
  <c r="Y327" i="36"/>
  <c r="Z327" i="36" s="1"/>
  <c r="X328" i="36" s="1"/>
  <c r="AA328" i="36" s="1"/>
  <c r="AA321" i="44"/>
  <c r="L322" i="44"/>
  <c r="M322" i="44" s="1"/>
  <c r="U321" i="44"/>
  <c r="P321" i="44"/>
  <c r="S321" i="44" s="1"/>
  <c r="T321" i="44" s="1"/>
  <c r="M329" i="36" l="1"/>
  <c r="N329" i="36" s="1"/>
  <c r="U328" i="36"/>
  <c r="P328" i="36"/>
  <c r="S328" i="36" s="1"/>
  <c r="T328" i="36" s="1"/>
  <c r="V328" i="36" s="1"/>
  <c r="V321" i="44"/>
  <c r="R322" i="44"/>
  <c r="N322" i="44"/>
  <c r="Y321" i="44"/>
  <c r="Z321" i="44" s="1"/>
  <c r="X322" i="44" s="1"/>
  <c r="R329" i="36" l="1"/>
  <c r="U329" i="36" s="1"/>
  <c r="Q329" i="36"/>
  <c r="J330" i="36"/>
  <c r="K330" i="36" s="1"/>
  <c r="L330" i="36" s="1"/>
  <c r="Y328" i="36"/>
  <c r="Z328" i="36" s="1"/>
  <c r="X329" i="36" s="1"/>
  <c r="AA329" i="36" s="1"/>
  <c r="AA322" i="44"/>
  <c r="Q322" i="44"/>
  <c r="J323" i="44"/>
  <c r="U322" i="44"/>
  <c r="P322" i="44"/>
  <c r="P329" i="36" l="1"/>
  <c r="S329" i="36" s="1"/>
  <c r="T329" i="36" s="1"/>
  <c r="M330" i="36"/>
  <c r="N330" i="36" s="1"/>
  <c r="K323" i="44"/>
  <c r="L323" i="44" s="1"/>
  <c r="M323" i="44" s="1"/>
  <c r="S322" i="44"/>
  <c r="T322" i="44" s="1"/>
  <c r="Q330" i="36" l="1"/>
  <c r="J331" i="36"/>
  <c r="K331" i="36" s="1"/>
  <c r="L331" i="36" s="1"/>
  <c r="V329" i="36"/>
  <c r="R330" i="36"/>
  <c r="Y329" i="36"/>
  <c r="Z329" i="36" s="1"/>
  <c r="X330" i="36" s="1"/>
  <c r="V322" i="44"/>
  <c r="R323" i="44"/>
  <c r="N323" i="44"/>
  <c r="Y322" i="44"/>
  <c r="Z322" i="44" s="1"/>
  <c r="X323" i="44" s="1"/>
  <c r="M331" i="36" l="1"/>
  <c r="N331" i="36" s="1"/>
  <c r="AA323" i="44"/>
  <c r="AA330" i="36"/>
  <c r="Q323" i="44"/>
  <c r="J324" i="44"/>
  <c r="U323" i="44"/>
  <c r="P323" i="44"/>
  <c r="U330" i="36"/>
  <c r="P330" i="36"/>
  <c r="J332" i="36" l="1"/>
  <c r="K332" i="36" s="1"/>
  <c r="L332" i="36" s="1"/>
  <c r="Q331" i="36"/>
  <c r="S323" i="44"/>
  <c r="T323" i="44" s="1"/>
  <c r="V323" i="44" s="1"/>
  <c r="K324" i="44"/>
  <c r="L324" i="44" s="1"/>
  <c r="S330" i="36"/>
  <c r="T330" i="36" s="1"/>
  <c r="R324" i="44" l="1"/>
  <c r="U324" i="44" s="1"/>
  <c r="Y330" i="36"/>
  <c r="Z330" i="36" s="1"/>
  <c r="X331" i="36" s="1"/>
  <c r="AA331" i="36" s="1"/>
  <c r="Y323" i="44"/>
  <c r="Z323" i="44" s="1"/>
  <c r="X324" i="44" s="1"/>
  <c r="AA324" i="44" s="1"/>
  <c r="M332" i="36"/>
  <c r="N332" i="36" s="1"/>
  <c r="M324" i="44"/>
  <c r="N324" i="44" s="1"/>
  <c r="V330" i="36"/>
  <c r="R331" i="36"/>
  <c r="Q324" i="44" l="1"/>
  <c r="J325" i="44"/>
  <c r="P324" i="44"/>
  <c r="U331" i="36"/>
  <c r="P331" i="36"/>
  <c r="Q332" i="36"/>
  <c r="J333" i="36"/>
  <c r="K333" i="36" l="1"/>
  <c r="L333" i="36" s="1"/>
  <c r="M333" i="36" s="1"/>
  <c r="K325" i="44"/>
  <c r="L325" i="44" s="1"/>
  <c r="S331" i="36"/>
  <c r="T331" i="36" s="1"/>
  <c r="S324" i="44"/>
  <c r="T324" i="44" s="1"/>
  <c r="M325" i="44" l="1"/>
  <c r="N325" i="44" s="1"/>
  <c r="V331" i="36"/>
  <c r="R332" i="36"/>
  <c r="Y324" i="44"/>
  <c r="Z324" i="44" s="1"/>
  <c r="X325" i="44" s="1"/>
  <c r="V324" i="44"/>
  <c r="R325" i="44"/>
  <c r="Y331" i="36"/>
  <c r="Z331" i="36" s="1"/>
  <c r="X332" i="36" s="1"/>
  <c r="N333" i="36"/>
  <c r="AA332" i="36" l="1"/>
  <c r="U325" i="44"/>
  <c r="P325" i="44"/>
  <c r="AA325" i="44"/>
  <c r="U332" i="36"/>
  <c r="P332" i="36"/>
  <c r="S332" i="36" s="1"/>
  <c r="T332" i="36" s="1"/>
  <c r="Q333" i="36"/>
  <c r="J334" i="36"/>
  <c r="Q325" i="44"/>
  <c r="S325" i="44" s="1"/>
  <c r="T325" i="44" s="1"/>
  <c r="J326" i="44"/>
  <c r="V325" i="44" l="1"/>
  <c r="R326" i="44"/>
  <c r="V332" i="36"/>
  <c r="R333" i="36"/>
  <c r="K326" i="44"/>
  <c r="L326" i="44" s="1"/>
  <c r="Y325" i="44"/>
  <c r="Z325" i="44" s="1"/>
  <c r="X326" i="44" s="1"/>
  <c r="Y332" i="36"/>
  <c r="Z332" i="36" s="1"/>
  <c r="X333" i="36" s="1"/>
  <c r="K334" i="36"/>
  <c r="M326" i="44" l="1"/>
  <c r="N326" i="44" s="1"/>
  <c r="U333" i="36"/>
  <c r="P333" i="36"/>
  <c r="AA333" i="36"/>
  <c r="L334" i="36"/>
  <c r="M334" i="36" s="1"/>
  <c r="U326" i="44"/>
  <c r="AA326" i="44"/>
  <c r="Q326" i="44" l="1"/>
  <c r="J327" i="44"/>
  <c r="P326" i="44"/>
  <c r="S333" i="36"/>
  <c r="T333" i="36" s="1"/>
  <c r="N334" i="36"/>
  <c r="V333" i="36" l="1"/>
  <c r="R334" i="36"/>
  <c r="K327" i="44"/>
  <c r="L327" i="44" s="1"/>
  <c r="Q334" i="36"/>
  <c r="J335" i="36"/>
  <c r="Y333" i="36"/>
  <c r="Z333" i="36" s="1"/>
  <c r="X334" i="36" s="1"/>
  <c r="S326" i="44"/>
  <c r="T326" i="44" s="1"/>
  <c r="M327" i="44" l="1"/>
  <c r="N327" i="44" s="1"/>
  <c r="Q327" i="44" s="1"/>
  <c r="V326" i="44"/>
  <c r="R327" i="44"/>
  <c r="K335" i="36"/>
  <c r="L335" i="36" s="1"/>
  <c r="U334" i="36"/>
  <c r="P334" i="36"/>
  <c r="AA334" i="36"/>
  <c r="Y326" i="44"/>
  <c r="Z326" i="44" s="1"/>
  <c r="X327" i="44" s="1"/>
  <c r="J328" i="44" l="1"/>
  <c r="K328" i="44" s="1"/>
  <c r="M335" i="36"/>
  <c r="N335" i="36" s="1"/>
  <c r="S334" i="36"/>
  <c r="T334" i="36" s="1"/>
  <c r="U327" i="44"/>
  <c r="P327" i="44"/>
  <c r="S327" i="44" s="1"/>
  <c r="T327" i="44" s="1"/>
  <c r="AA327" i="44"/>
  <c r="J336" i="36" l="1"/>
  <c r="K336" i="36" s="1"/>
  <c r="Q335" i="36"/>
  <c r="V327" i="44"/>
  <c r="R328" i="44"/>
  <c r="V334" i="36"/>
  <c r="R335" i="36"/>
  <c r="Y327" i="44"/>
  <c r="Z327" i="44" s="1"/>
  <c r="X328" i="44" s="1"/>
  <c r="L328" i="44"/>
  <c r="M328" i="44" s="1"/>
  <c r="Y334" i="36"/>
  <c r="Z334" i="36" s="1"/>
  <c r="X335" i="36" s="1"/>
  <c r="N328" i="44" l="1"/>
  <c r="J329" i="44" s="1"/>
  <c r="L336" i="36"/>
  <c r="M336" i="36" s="1"/>
  <c r="N336" i="36" s="1"/>
  <c r="AA328" i="44"/>
  <c r="U335" i="36"/>
  <c r="P335" i="36"/>
  <c r="S335" i="36" s="1"/>
  <c r="T335" i="36" s="1"/>
  <c r="U328" i="44"/>
  <c r="AA335" i="36"/>
  <c r="Q328" i="44" l="1"/>
  <c r="P328" i="44"/>
  <c r="V335" i="36"/>
  <c r="R336" i="36"/>
  <c r="Y335" i="36"/>
  <c r="Z335" i="36" s="1"/>
  <c r="X336" i="36" s="1"/>
  <c r="K329" i="44"/>
  <c r="L329" i="44" s="1"/>
  <c r="Q336" i="36"/>
  <c r="J337" i="36"/>
  <c r="S328" i="44" l="1"/>
  <c r="T328" i="44" s="1"/>
  <c r="V328" i="44" s="1"/>
  <c r="M329" i="44"/>
  <c r="N329" i="44" s="1"/>
  <c r="U336" i="36"/>
  <c r="P336" i="36"/>
  <c r="K337" i="36"/>
  <c r="L337" i="36" s="1"/>
  <c r="AA336" i="36"/>
  <c r="Y328" i="44" l="1"/>
  <c r="Z328" i="44" s="1"/>
  <c r="X329" i="44" s="1"/>
  <c r="AA329" i="44" s="1"/>
  <c r="R329" i="44"/>
  <c r="U329" i="44" s="1"/>
  <c r="M337" i="36"/>
  <c r="N337" i="36" s="1"/>
  <c r="S336" i="36"/>
  <c r="T336" i="36" s="1"/>
  <c r="Q329" i="44"/>
  <c r="J330" i="44"/>
  <c r="P329" i="44" l="1"/>
  <c r="S329" i="44" s="1"/>
  <c r="T329" i="44" s="1"/>
  <c r="V329" i="44" s="1"/>
  <c r="Q337" i="36"/>
  <c r="J338" i="36"/>
  <c r="K338" i="36" s="1"/>
  <c r="L338" i="36" s="1"/>
  <c r="K330" i="44"/>
  <c r="L330" i="44" s="1"/>
  <c r="V336" i="36"/>
  <c r="R337" i="36"/>
  <c r="Y336" i="36"/>
  <c r="Z336" i="36" s="1"/>
  <c r="X337" i="36" s="1"/>
  <c r="Y329" i="44" l="1"/>
  <c r="Z329" i="44" s="1"/>
  <c r="X330" i="44" s="1"/>
  <c r="AA330" i="44" s="1"/>
  <c r="R330" i="44"/>
  <c r="U330" i="44" s="1"/>
  <c r="M330" i="44"/>
  <c r="N330" i="44" s="1"/>
  <c r="U337" i="36"/>
  <c r="P337" i="36"/>
  <c r="M338" i="36"/>
  <c r="N338" i="36" s="1"/>
  <c r="AA337" i="36"/>
  <c r="Q330" i="44" l="1"/>
  <c r="P330" i="44"/>
  <c r="J331" i="44"/>
  <c r="K331" i="44" s="1"/>
  <c r="L331" i="44" s="1"/>
  <c r="M331" i="44" s="1"/>
  <c r="Q338" i="36"/>
  <c r="J339" i="36"/>
  <c r="S337" i="36"/>
  <c r="T337" i="36" s="1"/>
  <c r="S330" i="44" l="1"/>
  <c r="T330" i="44" s="1"/>
  <c r="V330" i="44" s="1"/>
  <c r="V337" i="36"/>
  <c r="R338" i="36"/>
  <c r="N331" i="44"/>
  <c r="Y337" i="36"/>
  <c r="Z337" i="36" s="1"/>
  <c r="X338" i="36" s="1"/>
  <c r="K339" i="36"/>
  <c r="L339" i="36" s="1"/>
  <c r="R331" i="44" l="1"/>
  <c r="U331" i="44" s="1"/>
  <c r="Y330" i="44"/>
  <c r="Z330" i="44" s="1"/>
  <c r="X331" i="44" s="1"/>
  <c r="AA331" i="44" s="1"/>
  <c r="M339" i="36"/>
  <c r="N339" i="36" s="1"/>
  <c r="Q339" i="36" s="1"/>
  <c r="U338" i="36"/>
  <c r="P338" i="36"/>
  <c r="AA338" i="36"/>
  <c r="Q331" i="44"/>
  <c r="J332" i="44"/>
  <c r="P331" i="44" l="1"/>
  <c r="S331" i="44" s="1"/>
  <c r="J340" i="36"/>
  <c r="K340" i="36" s="1"/>
  <c r="L340" i="36" s="1"/>
  <c r="K332" i="44"/>
  <c r="L332" i="44" s="1"/>
  <c r="S338" i="36"/>
  <c r="T338" i="36" s="1"/>
  <c r="T331" i="44" l="1"/>
  <c r="Y331" i="44"/>
  <c r="Z331" i="44" s="1"/>
  <c r="X332" i="44" s="1"/>
  <c r="AA332" i="44" s="1"/>
  <c r="M340" i="36"/>
  <c r="N340" i="36" s="1"/>
  <c r="Y338" i="36"/>
  <c r="Z338" i="36" s="1"/>
  <c r="X339" i="36" s="1"/>
  <c r="M332" i="44"/>
  <c r="N332" i="44" s="1"/>
  <c r="V338" i="36"/>
  <c r="R339" i="36"/>
  <c r="R332" i="44" l="1"/>
  <c r="U332" i="44" s="1"/>
  <c r="V331" i="44"/>
  <c r="Q332" i="44"/>
  <c r="J333" i="44"/>
  <c r="Q340" i="36"/>
  <c r="J341" i="36"/>
  <c r="AA339" i="36"/>
  <c r="U339" i="36"/>
  <c r="P339" i="36"/>
  <c r="P332" i="44" l="1"/>
  <c r="K333" i="44"/>
  <c r="L333" i="44" s="1"/>
  <c r="M333" i="44" s="1"/>
  <c r="S339" i="36"/>
  <c r="T339" i="36" s="1"/>
  <c r="K341" i="36"/>
  <c r="L341" i="36" s="1"/>
  <c r="S332" i="44"/>
  <c r="T332" i="44" s="1"/>
  <c r="Y332" i="44" l="1"/>
  <c r="Z332" i="44" s="1"/>
  <c r="X333" i="44" s="1"/>
  <c r="M341" i="36"/>
  <c r="N341" i="36" s="1"/>
  <c r="V332" i="44"/>
  <c r="R333" i="44"/>
  <c r="V339" i="36"/>
  <c r="R340" i="36"/>
  <c r="N333" i="44"/>
  <c r="Y339" i="36"/>
  <c r="Z339" i="36" s="1"/>
  <c r="X340" i="36" s="1"/>
  <c r="Q341" i="36" l="1"/>
  <c r="J342" i="36"/>
  <c r="U340" i="36"/>
  <c r="P340" i="36"/>
  <c r="S340" i="36" s="1"/>
  <c r="T340" i="36" s="1"/>
  <c r="U333" i="44"/>
  <c r="P333" i="44"/>
  <c r="AA333" i="44"/>
  <c r="AA340" i="36"/>
  <c r="Q333" i="44"/>
  <c r="J334" i="44"/>
  <c r="S333" i="44" l="1"/>
  <c r="T333" i="44" s="1"/>
  <c r="V333" i="44" s="1"/>
  <c r="V340" i="36"/>
  <c r="R341" i="36"/>
  <c r="Y340" i="36"/>
  <c r="Z340" i="36" s="1"/>
  <c r="X341" i="36" s="1"/>
  <c r="K342" i="36"/>
  <c r="L342" i="36" s="1"/>
  <c r="K334" i="44"/>
  <c r="R334" i="44" l="1"/>
  <c r="U334" i="44" s="1"/>
  <c r="Y333" i="44"/>
  <c r="Z333" i="44" s="1"/>
  <c r="X334" i="44" s="1"/>
  <c r="AA334" i="44" s="1"/>
  <c r="M342" i="36"/>
  <c r="N342" i="36" s="1"/>
  <c r="AA341" i="36"/>
  <c r="U341" i="36"/>
  <c r="P341" i="36"/>
  <c r="S341" i="36" s="1"/>
  <c r="T341" i="36" s="1"/>
  <c r="L334" i="44"/>
  <c r="J343" i="36" l="1"/>
  <c r="K343" i="36" s="1"/>
  <c r="L343" i="36" s="1"/>
  <c r="Q342" i="36"/>
  <c r="V341" i="36"/>
  <c r="R342" i="36"/>
  <c r="M334" i="44"/>
  <c r="N334" i="44" s="1"/>
  <c r="Y341" i="36"/>
  <c r="Z341" i="36" s="1"/>
  <c r="X342" i="36" s="1"/>
  <c r="M343" i="36" l="1"/>
  <c r="N343" i="36" s="1"/>
  <c r="Q334" i="44"/>
  <c r="J335" i="44"/>
  <c r="P334" i="44"/>
  <c r="AA342" i="36"/>
  <c r="U342" i="36"/>
  <c r="P342" i="36"/>
  <c r="Q343" i="36" l="1"/>
  <c r="J344" i="36"/>
  <c r="K344" i="36" s="1"/>
  <c r="L344" i="36" s="1"/>
  <c r="K335" i="44"/>
  <c r="L335" i="44" s="1"/>
  <c r="S342" i="36"/>
  <c r="T342" i="36" s="1"/>
  <c r="S334" i="44"/>
  <c r="T334" i="44" s="1"/>
  <c r="M344" i="36" l="1"/>
  <c r="N344" i="36" s="1"/>
  <c r="Q344" i="36" s="1"/>
  <c r="Y334" i="44"/>
  <c r="Z334" i="44" s="1"/>
  <c r="X335" i="44" s="1"/>
  <c r="V334" i="44"/>
  <c r="R335" i="44"/>
  <c r="M335" i="44"/>
  <c r="N335" i="44" s="1"/>
  <c r="V342" i="36"/>
  <c r="R343" i="36"/>
  <c r="Y342" i="36"/>
  <c r="Z342" i="36" s="1"/>
  <c r="X343" i="36" s="1"/>
  <c r="J345" i="36" l="1"/>
  <c r="Q335" i="44"/>
  <c r="J336" i="44"/>
  <c r="AA343" i="36"/>
  <c r="U335" i="44"/>
  <c r="P335" i="44"/>
  <c r="U343" i="36"/>
  <c r="P343" i="36"/>
  <c r="AA335" i="44"/>
  <c r="S335" i="44" l="1"/>
  <c r="T335" i="44" s="1"/>
  <c r="V335" i="44" s="1"/>
  <c r="K345" i="36"/>
  <c r="L345" i="36" s="1"/>
  <c r="M345" i="36" s="1"/>
  <c r="N345" i="36" s="1"/>
  <c r="Q345" i="36" s="1"/>
  <c r="S343" i="36"/>
  <c r="T343" i="36" s="1"/>
  <c r="K336" i="44"/>
  <c r="L336" i="44" s="1"/>
  <c r="R336" i="44" l="1"/>
  <c r="Y335" i="44"/>
  <c r="Z335" i="44" s="1"/>
  <c r="X336" i="44" s="1"/>
  <c r="J346" i="36"/>
  <c r="K346" i="36" s="1"/>
  <c r="M336" i="44"/>
  <c r="N336" i="44" s="1"/>
  <c r="V343" i="36"/>
  <c r="R344" i="36"/>
  <c r="AA336" i="44"/>
  <c r="Y343" i="36"/>
  <c r="Z343" i="36" s="1"/>
  <c r="X344" i="36" s="1"/>
  <c r="U336" i="44"/>
  <c r="Q336" i="44" l="1"/>
  <c r="J337" i="44"/>
  <c r="K337" i="44" s="1"/>
  <c r="L337" i="44" s="1"/>
  <c r="P336" i="44"/>
  <c r="AA344" i="36"/>
  <c r="L346" i="36"/>
  <c r="M346" i="36" s="1"/>
  <c r="U344" i="36"/>
  <c r="P344" i="36"/>
  <c r="M337" i="44" l="1"/>
  <c r="N337" i="44" s="1"/>
  <c r="Q337" i="44" s="1"/>
  <c r="S336" i="44"/>
  <c r="S344" i="36"/>
  <c r="T344" i="36" s="1"/>
  <c r="N346" i="36"/>
  <c r="J338" i="44" l="1"/>
  <c r="K338" i="44" s="1"/>
  <c r="L338" i="44" s="1"/>
  <c r="T336" i="44"/>
  <c r="Y336" i="44"/>
  <c r="Z336" i="44" s="1"/>
  <c r="X337" i="44" s="1"/>
  <c r="AA337" i="44" s="1"/>
  <c r="Q346" i="36"/>
  <c r="J347" i="36"/>
  <c r="V344" i="36"/>
  <c r="R345" i="36"/>
  <c r="Y344" i="36"/>
  <c r="Z344" i="36" s="1"/>
  <c r="X345" i="36" s="1"/>
  <c r="M338" i="44" l="1"/>
  <c r="N338" i="44" s="1"/>
  <c r="R337" i="44"/>
  <c r="V336" i="44"/>
  <c r="AA345" i="36"/>
  <c r="U345" i="36"/>
  <c r="P345" i="36"/>
  <c r="K347" i="36"/>
  <c r="L347" i="36" s="1"/>
  <c r="M347" i="36" s="1"/>
  <c r="Q338" i="44" l="1"/>
  <c r="J339" i="44"/>
  <c r="K339" i="44" s="1"/>
  <c r="L339" i="44" s="1"/>
  <c r="U337" i="44"/>
  <c r="P337" i="44"/>
  <c r="S337" i="44" s="1"/>
  <c r="T337" i="44" s="1"/>
  <c r="N347" i="36"/>
  <c r="S345" i="36"/>
  <c r="T345" i="36" s="1"/>
  <c r="V337" i="44" l="1"/>
  <c r="R338" i="44"/>
  <c r="Y337" i="44"/>
  <c r="Z337" i="44" s="1"/>
  <c r="X338" i="44" s="1"/>
  <c r="AA338" i="44" s="1"/>
  <c r="V345" i="36"/>
  <c r="R346" i="36"/>
  <c r="Q347" i="36"/>
  <c r="J348" i="36"/>
  <c r="M339" i="44"/>
  <c r="N339" i="44" s="1"/>
  <c r="Y345" i="36"/>
  <c r="Z345" i="36" s="1"/>
  <c r="X346" i="36" s="1"/>
  <c r="U338" i="44" l="1"/>
  <c r="P338" i="44"/>
  <c r="S338" i="44" s="1"/>
  <c r="T338" i="44" s="1"/>
  <c r="V338" i="44" s="1"/>
  <c r="Q339" i="44"/>
  <c r="J340" i="44"/>
  <c r="U346" i="36"/>
  <c r="P346" i="36"/>
  <c r="S346" i="36" s="1"/>
  <c r="T346" i="36" s="1"/>
  <c r="AA346" i="36"/>
  <c r="K348" i="36"/>
  <c r="L348" i="36" s="1"/>
  <c r="Y338" i="44" l="1"/>
  <c r="Z338" i="44" s="1"/>
  <c r="X339" i="44" s="1"/>
  <c r="R339" i="44"/>
  <c r="M348" i="36"/>
  <c r="N348" i="36" s="1"/>
  <c r="Q348" i="36" s="1"/>
  <c r="V346" i="36"/>
  <c r="R347" i="36"/>
  <c r="Y346" i="36"/>
  <c r="Z346" i="36" s="1"/>
  <c r="X347" i="36" s="1"/>
  <c r="K340" i="44"/>
  <c r="L340" i="44" s="1"/>
  <c r="U339" i="44"/>
  <c r="P339" i="44" l="1"/>
  <c r="S339" i="44" s="1"/>
  <c r="T339" i="44" s="1"/>
  <c r="V339" i="44" s="1"/>
  <c r="AA339" i="44"/>
  <c r="J349" i="36"/>
  <c r="K349" i="36" s="1"/>
  <c r="L349" i="36" s="1"/>
  <c r="M340" i="44"/>
  <c r="N340" i="44" s="1"/>
  <c r="AA347" i="36"/>
  <c r="U347" i="36"/>
  <c r="P347" i="36"/>
  <c r="Y339" i="44" l="1"/>
  <c r="Z339" i="44" s="1"/>
  <c r="X340" i="44" s="1"/>
  <c r="R340" i="44"/>
  <c r="Q340" i="44"/>
  <c r="J341" i="44"/>
  <c r="K341" i="44" s="1"/>
  <c r="L341" i="44" s="1"/>
  <c r="M349" i="36"/>
  <c r="N349" i="36" s="1"/>
  <c r="AA340" i="44"/>
  <c r="U340" i="44"/>
  <c r="P340" i="44"/>
  <c r="S347" i="36"/>
  <c r="T347" i="36" s="1"/>
  <c r="S340" i="44" l="1"/>
  <c r="T340" i="44" s="1"/>
  <c r="V340" i="44" s="1"/>
  <c r="Y347" i="36"/>
  <c r="Z347" i="36" s="1"/>
  <c r="X348" i="36" s="1"/>
  <c r="AA348" i="36" s="1"/>
  <c r="J350" i="36"/>
  <c r="K350" i="36" s="1"/>
  <c r="L350" i="36" s="1"/>
  <c r="Q349" i="36"/>
  <c r="M341" i="44"/>
  <c r="N341" i="44" s="1"/>
  <c r="V347" i="36"/>
  <c r="R348" i="36"/>
  <c r="Y340" i="44" l="1"/>
  <c r="Z340" i="44" s="1"/>
  <c r="X341" i="44" s="1"/>
  <c r="AA341" i="44" s="1"/>
  <c r="R341" i="44"/>
  <c r="U341" i="44" s="1"/>
  <c r="Q341" i="44"/>
  <c r="J342" i="44"/>
  <c r="U348" i="36"/>
  <c r="P348" i="36"/>
  <c r="M350" i="36"/>
  <c r="N350" i="36" s="1"/>
  <c r="P341" i="44" l="1"/>
  <c r="S341" i="44" s="1"/>
  <c r="T341" i="44" s="1"/>
  <c r="V341" i="44" s="1"/>
  <c r="Q350" i="36"/>
  <c r="J351" i="36"/>
  <c r="K342" i="44"/>
  <c r="L342" i="44" s="1"/>
  <c r="M342" i="44" s="1"/>
  <c r="S348" i="36"/>
  <c r="T348" i="36" s="1"/>
  <c r="Y341" i="44" l="1"/>
  <c r="Z341" i="44" s="1"/>
  <c r="X342" i="44" s="1"/>
  <c r="AA342" i="44" s="1"/>
  <c r="R342" i="44"/>
  <c r="U342" i="44" s="1"/>
  <c r="V348" i="36"/>
  <c r="R349" i="36"/>
  <c r="N342" i="44"/>
  <c r="K351" i="36"/>
  <c r="L351" i="36" s="1"/>
  <c r="Y348" i="36"/>
  <c r="Z348" i="36" s="1"/>
  <c r="X349" i="36" s="1"/>
  <c r="M351" i="36" l="1"/>
  <c r="N351" i="36" s="1"/>
  <c r="Q351" i="36" s="1"/>
  <c r="Q342" i="44"/>
  <c r="J343" i="44"/>
  <c r="AA349" i="36"/>
  <c r="P342" i="44"/>
  <c r="U349" i="36"/>
  <c r="P349" i="36"/>
  <c r="J352" i="36" l="1"/>
  <c r="K352" i="36" s="1"/>
  <c r="L352" i="36" s="1"/>
  <c r="S342" i="44"/>
  <c r="T342" i="44" s="1"/>
  <c r="V342" i="44" s="1"/>
  <c r="S349" i="36"/>
  <c r="T349" i="36" s="1"/>
  <c r="K343" i="44"/>
  <c r="L343" i="44" s="1"/>
  <c r="R343" i="44" l="1"/>
  <c r="U343" i="44" s="1"/>
  <c r="Y342" i="44"/>
  <c r="Z342" i="44" s="1"/>
  <c r="X343" i="44" s="1"/>
  <c r="AA343" i="44" s="1"/>
  <c r="M352" i="36"/>
  <c r="N352" i="36" s="1"/>
  <c r="M343" i="44"/>
  <c r="N343" i="44" s="1"/>
  <c r="V349" i="36"/>
  <c r="R350" i="36"/>
  <c r="Y349" i="36"/>
  <c r="Z349" i="36" s="1"/>
  <c r="X350" i="36" s="1"/>
  <c r="Q343" i="44" l="1"/>
  <c r="J344" i="44"/>
  <c r="P343" i="44"/>
  <c r="Q352" i="36"/>
  <c r="J353" i="36"/>
  <c r="U350" i="36"/>
  <c r="P350" i="36"/>
  <c r="S350" i="36" s="1"/>
  <c r="T350" i="36" s="1"/>
  <c r="AA350" i="36"/>
  <c r="V350" i="36" l="1"/>
  <c r="R351" i="36"/>
  <c r="Y350" i="36"/>
  <c r="Z350" i="36" s="1"/>
  <c r="X351" i="36" s="1"/>
  <c r="K353" i="36"/>
  <c r="L353" i="36" s="1"/>
  <c r="K344" i="44"/>
  <c r="L344" i="44" s="1"/>
  <c r="M344" i="44" s="1"/>
  <c r="S343" i="44"/>
  <c r="T343" i="44" s="1"/>
  <c r="M353" i="36" l="1"/>
  <c r="N353" i="36" s="1"/>
  <c r="Y343" i="44"/>
  <c r="Z343" i="44" s="1"/>
  <c r="X344" i="44" s="1"/>
  <c r="AA344" i="44" s="1"/>
  <c r="N344" i="44"/>
  <c r="AA351" i="36"/>
  <c r="U351" i="36"/>
  <c r="P351" i="36"/>
  <c r="V343" i="44"/>
  <c r="R344" i="44"/>
  <c r="Q353" i="36" l="1"/>
  <c r="J354" i="36"/>
  <c r="K354" i="36" s="1"/>
  <c r="L354" i="36" s="1"/>
  <c r="S351" i="36"/>
  <c r="T351" i="36" s="1"/>
  <c r="Q344" i="44"/>
  <c r="J345" i="44"/>
  <c r="U344" i="44"/>
  <c r="P344" i="44"/>
  <c r="M354" i="36" l="1"/>
  <c r="N354" i="36" s="1"/>
  <c r="S344" i="44"/>
  <c r="T344" i="44" s="1"/>
  <c r="K345" i="44"/>
  <c r="L345" i="44" s="1"/>
  <c r="V351" i="36"/>
  <c r="R352" i="36"/>
  <c r="Y351" i="36"/>
  <c r="Z351" i="36" s="1"/>
  <c r="X352" i="36" s="1"/>
  <c r="Q354" i="36" l="1"/>
  <c r="J355" i="36"/>
  <c r="M345" i="44"/>
  <c r="N345" i="44" s="1"/>
  <c r="AA352" i="36"/>
  <c r="U352" i="36"/>
  <c r="P352" i="36"/>
  <c r="V344" i="44"/>
  <c r="R345" i="44"/>
  <c r="Y344" i="44"/>
  <c r="Z344" i="44" s="1"/>
  <c r="X345" i="44" s="1"/>
  <c r="Q345" i="44" l="1"/>
  <c r="J346" i="44"/>
  <c r="U345" i="44"/>
  <c r="P345" i="44"/>
  <c r="S352" i="36"/>
  <c r="T352" i="36" s="1"/>
  <c r="K355" i="36"/>
  <c r="L355" i="36" s="1"/>
  <c r="AA345" i="44"/>
  <c r="S345" i="44" l="1"/>
  <c r="T345" i="44" s="1"/>
  <c r="V345" i="44" s="1"/>
  <c r="M355" i="36"/>
  <c r="N355" i="36" s="1"/>
  <c r="V352" i="36"/>
  <c r="R353" i="36"/>
  <c r="Y352" i="36"/>
  <c r="Z352" i="36" s="1"/>
  <c r="X353" i="36" s="1"/>
  <c r="K346" i="44"/>
  <c r="L346" i="44" s="1"/>
  <c r="Y345" i="44" l="1"/>
  <c r="Z345" i="44" s="1"/>
  <c r="X346" i="44" s="1"/>
  <c r="AA346" i="44" s="1"/>
  <c r="R346" i="44"/>
  <c r="U346" i="44" s="1"/>
  <c r="Q355" i="36"/>
  <c r="J356" i="36"/>
  <c r="K356" i="36" s="1"/>
  <c r="L356" i="36" s="1"/>
  <c r="M356" i="36" s="1"/>
  <c r="N356" i="36" s="1"/>
  <c r="M346" i="44"/>
  <c r="N346" i="44" s="1"/>
  <c r="Q346" i="44" s="1"/>
  <c r="AA353" i="36"/>
  <c r="U353" i="36"/>
  <c r="P353" i="36"/>
  <c r="P346" i="44" l="1"/>
  <c r="S346" i="44" s="1"/>
  <c r="T346" i="44" s="1"/>
  <c r="V346" i="44" s="1"/>
  <c r="J347" i="44"/>
  <c r="K347" i="44" s="1"/>
  <c r="L347" i="44" s="1"/>
  <c r="M347" i="44" s="1"/>
  <c r="Q356" i="36"/>
  <c r="J357" i="36"/>
  <c r="S353" i="36"/>
  <c r="T353" i="36" s="1"/>
  <c r="R347" i="44" l="1"/>
  <c r="U347" i="44" s="1"/>
  <c r="Y346" i="44"/>
  <c r="Z346" i="44" s="1"/>
  <c r="X347" i="44" s="1"/>
  <c r="AA347" i="44" s="1"/>
  <c r="V353" i="36"/>
  <c r="R354" i="36"/>
  <c r="Y353" i="36"/>
  <c r="Z353" i="36" s="1"/>
  <c r="X354" i="36" s="1"/>
  <c r="N347" i="44"/>
  <c r="K357" i="36"/>
  <c r="L357" i="36" s="1"/>
  <c r="P347" i="44" l="1"/>
  <c r="M357" i="36"/>
  <c r="N357" i="36" s="1"/>
  <c r="Q347" i="44"/>
  <c r="J348" i="44"/>
  <c r="AA354" i="36"/>
  <c r="U354" i="36"/>
  <c r="P354" i="36"/>
  <c r="S347" i="44" l="1"/>
  <c r="T347" i="44" s="1"/>
  <c r="R348" i="44" s="1"/>
  <c r="Q357" i="36"/>
  <c r="J358" i="36"/>
  <c r="K348" i="44"/>
  <c r="L348" i="44" s="1"/>
  <c r="S354" i="36"/>
  <c r="T354" i="36" s="1"/>
  <c r="Y347" i="44" l="1"/>
  <c r="Z347" i="44" s="1"/>
  <c r="X348" i="44" s="1"/>
  <c r="AA348" i="44" s="1"/>
  <c r="V347" i="44"/>
  <c r="M348" i="44"/>
  <c r="N348" i="44" s="1"/>
  <c r="V354" i="36"/>
  <c r="R355" i="36"/>
  <c r="U348" i="44"/>
  <c r="K358" i="36"/>
  <c r="Y354" i="36"/>
  <c r="Z354" i="36" s="1"/>
  <c r="X355" i="36" s="1"/>
  <c r="Q348" i="44" l="1"/>
  <c r="P348" i="44"/>
  <c r="J349" i="44"/>
  <c r="K349" i="44" s="1"/>
  <c r="L349" i="44" s="1"/>
  <c r="AA355" i="36"/>
  <c r="U355" i="36"/>
  <c r="P355" i="36"/>
  <c r="L358" i="36"/>
  <c r="M358" i="36" s="1"/>
  <c r="S348" i="44" l="1"/>
  <c r="T348" i="44" s="1"/>
  <c r="V348" i="44" s="1"/>
  <c r="M349" i="44"/>
  <c r="N349" i="44" s="1"/>
  <c r="S355" i="36"/>
  <c r="T355" i="36" s="1"/>
  <c r="N358" i="36"/>
  <c r="R349" i="44" l="1"/>
  <c r="U349" i="44" s="1"/>
  <c r="Y348" i="44"/>
  <c r="Z348" i="44" s="1"/>
  <c r="X349" i="44" s="1"/>
  <c r="AA349" i="44" s="1"/>
  <c r="Q349" i="44"/>
  <c r="J350" i="44"/>
  <c r="K350" i="44" s="1"/>
  <c r="L350" i="44" s="1"/>
  <c r="Q358" i="36"/>
  <c r="J359" i="36"/>
  <c r="V355" i="36"/>
  <c r="R356" i="36"/>
  <c r="Y355" i="36"/>
  <c r="Z355" i="36" s="1"/>
  <c r="X356" i="36" s="1"/>
  <c r="P349" i="44" l="1"/>
  <c r="S349" i="44" s="1"/>
  <c r="T349" i="44" s="1"/>
  <c r="V349" i="44" s="1"/>
  <c r="M350" i="44"/>
  <c r="N350" i="44" s="1"/>
  <c r="Q350" i="44" s="1"/>
  <c r="AA356" i="36"/>
  <c r="U356" i="36"/>
  <c r="P356" i="36"/>
  <c r="K359" i="36"/>
  <c r="L359" i="36" s="1"/>
  <c r="M359" i="36" s="1"/>
  <c r="R350" i="44" l="1"/>
  <c r="U350" i="44" s="1"/>
  <c r="Y349" i="44"/>
  <c r="Z349" i="44" s="1"/>
  <c r="X350" i="44" s="1"/>
  <c r="AA350" i="44" s="1"/>
  <c r="J351" i="44"/>
  <c r="K351" i="44" s="1"/>
  <c r="L351" i="44" s="1"/>
  <c r="N359" i="36"/>
  <c r="S356" i="36"/>
  <c r="T356" i="36" s="1"/>
  <c r="P350" i="44" l="1"/>
  <c r="S350" i="44" s="1"/>
  <c r="T350" i="44" s="1"/>
  <c r="R351" i="44" s="1"/>
  <c r="M351" i="44"/>
  <c r="N351" i="44" s="1"/>
  <c r="Q359" i="36"/>
  <c r="J360" i="36"/>
  <c r="V356" i="36"/>
  <c r="R357" i="36"/>
  <c r="Y356" i="36"/>
  <c r="Z356" i="36" s="1"/>
  <c r="X357" i="36" s="1"/>
  <c r="Y350" i="44" l="1"/>
  <c r="Z350" i="44" s="1"/>
  <c r="X351" i="44" s="1"/>
  <c r="P351" i="44" s="1"/>
  <c r="V350" i="44"/>
  <c r="Q351" i="44"/>
  <c r="J352" i="44"/>
  <c r="AA357" i="36"/>
  <c r="U351" i="44"/>
  <c r="U357" i="36"/>
  <c r="P357" i="36"/>
  <c r="K360" i="36"/>
  <c r="L360" i="36" s="1"/>
  <c r="AA351" i="44" l="1"/>
  <c r="S351" i="44"/>
  <c r="T351" i="44" s="1"/>
  <c r="V351" i="44" s="1"/>
  <c r="M360" i="36"/>
  <c r="N360" i="36" s="1"/>
  <c r="K352" i="44"/>
  <c r="S357" i="36"/>
  <c r="T357" i="36" s="1"/>
  <c r="Y351" i="44" l="1"/>
  <c r="Z351" i="44" s="1"/>
  <c r="X352" i="44" s="1"/>
  <c r="AA352" i="44" s="1"/>
  <c r="R352" i="44"/>
  <c r="U352" i="44" s="1"/>
  <c r="L352" i="44"/>
  <c r="Q360" i="36"/>
  <c r="J361" i="36"/>
  <c r="V357" i="36"/>
  <c r="R358" i="36"/>
  <c r="Y357" i="36"/>
  <c r="Z357" i="36" s="1"/>
  <c r="X358" i="36" s="1"/>
  <c r="M352" i="44" l="1"/>
  <c r="N352" i="44" s="1"/>
  <c r="K361" i="36"/>
  <c r="L361" i="36" s="1"/>
  <c r="AA358" i="36"/>
  <c r="U358" i="36"/>
  <c r="P358" i="36"/>
  <c r="S358" i="36" s="1"/>
  <c r="T358" i="36" s="1"/>
  <c r="P352" i="44" l="1"/>
  <c r="Q352" i="44"/>
  <c r="J353" i="44"/>
  <c r="M361" i="36"/>
  <c r="N361" i="36" s="1"/>
  <c r="V358" i="36"/>
  <c r="R359" i="36"/>
  <c r="Y358" i="36"/>
  <c r="Z358" i="36" s="1"/>
  <c r="X359" i="36" s="1"/>
  <c r="Q361" i="36" l="1"/>
  <c r="J362" i="36"/>
  <c r="K362" i="36" s="1"/>
  <c r="K353" i="44"/>
  <c r="L353" i="44" s="1"/>
  <c r="M353" i="44" s="1"/>
  <c r="S352" i="44"/>
  <c r="T352" i="44" s="1"/>
  <c r="AA359" i="36"/>
  <c r="U359" i="36"/>
  <c r="P359" i="36"/>
  <c r="S359" i="36" s="1"/>
  <c r="T359" i="36" s="1"/>
  <c r="Y352" i="44" l="1"/>
  <c r="Z352" i="44" s="1"/>
  <c r="X353" i="44" s="1"/>
  <c r="AA353" i="44" s="1"/>
  <c r="N353" i="44"/>
  <c r="L362" i="36"/>
  <c r="V352" i="44"/>
  <c r="R353" i="44"/>
  <c r="V359" i="36"/>
  <c r="R360" i="36"/>
  <c r="Y359" i="36"/>
  <c r="Z359" i="36" s="1"/>
  <c r="X360" i="36" s="1"/>
  <c r="Q353" i="44" l="1"/>
  <c r="J354" i="44"/>
  <c r="U353" i="44"/>
  <c r="P353" i="44"/>
  <c r="M362" i="36"/>
  <c r="N362" i="36" s="1"/>
  <c r="AA360" i="36"/>
  <c r="U360" i="36"/>
  <c r="P360" i="36"/>
  <c r="S360" i="36" s="1"/>
  <c r="T360" i="36" s="1"/>
  <c r="Q362" i="36" l="1"/>
  <c r="J363" i="36"/>
  <c r="K354" i="44"/>
  <c r="L354" i="44" s="1"/>
  <c r="S353" i="44"/>
  <c r="T353" i="44" s="1"/>
  <c r="V360" i="36"/>
  <c r="R361" i="36"/>
  <c r="Y360" i="36"/>
  <c r="Z360" i="36" s="1"/>
  <c r="X361" i="36" s="1"/>
  <c r="V353" i="44" l="1"/>
  <c r="R354" i="44"/>
  <c r="K363" i="36"/>
  <c r="L363" i="36" s="1"/>
  <c r="M354" i="44"/>
  <c r="N354" i="44" s="1"/>
  <c r="Y353" i="44"/>
  <c r="Z353" i="44" s="1"/>
  <c r="X354" i="44" s="1"/>
  <c r="AA354" i="44" s="1"/>
  <c r="AA361" i="36"/>
  <c r="U361" i="36"/>
  <c r="P361" i="36"/>
  <c r="S361" i="36" s="1"/>
  <c r="T361" i="36" s="1"/>
  <c r="M363" i="36" l="1"/>
  <c r="N363" i="36" s="1"/>
  <c r="Q354" i="44"/>
  <c r="J355" i="44"/>
  <c r="U354" i="44"/>
  <c r="P354" i="44"/>
  <c r="V361" i="36"/>
  <c r="R362" i="36"/>
  <c r="Y361" i="36"/>
  <c r="Z361" i="36" s="1"/>
  <c r="X362" i="36" s="1"/>
  <c r="J364" i="36" l="1"/>
  <c r="Q363" i="36"/>
  <c r="S354" i="44"/>
  <c r="T354" i="44" s="1"/>
  <c r="K355" i="44"/>
  <c r="AA362" i="36"/>
  <c r="U362" i="36"/>
  <c r="P362" i="36"/>
  <c r="S362" i="36" s="1"/>
  <c r="T362" i="36" s="1"/>
  <c r="Y362" i="36" l="1"/>
  <c r="Z362" i="36" s="1"/>
  <c r="X363" i="36" s="1"/>
  <c r="AA363" i="36" s="1"/>
  <c r="V354" i="44"/>
  <c r="R355" i="44"/>
  <c r="K364" i="36"/>
  <c r="L364" i="36" s="1"/>
  <c r="M364" i="36" s="1"/>
  <c r="N364" i="36" s="1"/>
  <c r="L355" i="44"/>
  <c r="Y354" i="44"/>
  <c r="Z354" i="44" s="1"/>
  <c r="X355" i="44" s="1"/>
  <c r="AA355" i="44" s="1"/>
  <c r="V362" i="36"/>
  <c r="R363" i="36"/>
  <c r="J365" i="36" l="1"/>
  <c r="Q364" i="36"/>
  <c r="U355" i="44"/>
  <c r="M355" i="44"/>
  <c r="N355" i="44" s="1"/>
  <c r="U363" i="36"/>
  <c r="P363" i="36"/>
  <c r="S363" i="36" s="1"/>
  <c r="T363" i="36" s="1"/>
  <c r="J356" i="44" l="1"/>
  <c r="Q355" i="44"/>
  <c r="P355" i="44"/>
  <c r="K365" i="36"/>
  <c r="L365" i="36" s="1"/>
  <c r="V363" i="36"/>
  <c r="R364" i="36"/>
  <c r="Y363" i="36"/>
  <c r="Z363" i="36" s="1"/>
  <c r="X364" i="36" s="1"/>
  <c r="M365" i="36" l="1"/>
  <c r="N365" i="36" s="1"/>
  <c r="S355" i="44"/>
  <c r="T355" i="44" s="1"/>
  <c r="K356" i="44"/>
  <c r="L356" i="44" s="1"/>
  <c r="AA364" i="36"/>
  <c r="U364" i="36"/>
  <c r="P364" i="36"/>
  <c r="S364" i="36" s="1"/>
  <c r="T364" i="36" s="1"/>
  <c r="Q365" i="36" l="1"/>
  <c r="J366" i="36"/>
  <c r="M356" i="44"/>
  <c r="N356" i="44" s="1"/>
  <c r="V355" i="44"/>
  <c r="R356" i="44"/>
  <c r="Y355" i="44"/>
  <c r="Z355" i="44" s="1"/>
  <c r="X356" i="44" s="1"/>
  <c r="AA356" i="44" s="1"/>
  <c r="V364" i="36"/>
  <c r="R365" i="36"/>
  <c r="Y364" i="36"/>
  <c r="Z364" i="36" s="1"/>
  <c r="X365" i="36" s="1"/>
  <c r="J357" i="44" l="1"/>
  <c r="Q356" i="44"/>
  <c r="P356" i="44"/>
  <c r="U356" i="44"/>
  <c r="K366" i="36"/>
  <c r="L366" i="36" s="1"/>
  <c r="M366" i="36" s="1"/>
  <c r="AA365" i="36"/>
  <c r="U365" i="36"/>
  <c r="P365" i="36"/>
  <c r="S356" i="44" l="1"/>
  <c r="T356" i="44" s="1"/>
  <c r="V356" i="44" s="1"/>
  <c r="N366" i="36"/>
  <c r="K357" i="44"/>
  <c r="L357" i="44" s="1"/>
  <c r="M357" i="44" s="1"/>
  <c r="N357" i="44" s="1"/>
  <c r="S365" i="36"/>
  <c r="T365" i="36" s="1"/>
  <c r="Y356" i="44" l="1"/>
  <c r="Z356" i="44" s="1"/>
  <c r="X357" i="44" s="1"/>
  <c r="AA357" i="44" s="1"/>
  <c r="R357" i="44"/>
  <c r="U357" i="44" s="1"/>
  <c r="J358" i="44"/>
  <c r="Q357" i="44"/>
  <c r="Q366" i="36"/>
  <c r="J367" i="36"/>
  <c r="V365" i="36"/>
  <c r="R366" i="36"/>
  <c r="Y365" i="36"/>
  <c r="Z365" i="36" s="1"/>
  <c r="X366" i="36" s="1"/>
  <c r="P357" i="44" l="1"/>
  <c r="S357" i="44" s="1"/>
  <c r="T357" i="44" s="1"/>
  <c r="V357" i="44" s="1"/>
  <c r="K367" i="36"/>
  <c r="L367" i="36" s="1"/>
  <c r="M367" i="36" s="1"/>
  <c r="N367" i="36" s="1"/>
  <c r="K358" i="44"/>
  <c r="L358" i="44" s="1"/>
  <c r="M358" i="44" s="1"/>
  <c r="N358" i="44" s="1"/>
  <c r="AA366" i="36"/>
  <c r="U366" i="36"/>
  <c r="P366" i="36"/>
  <c r="S366" i="36" s="1"/>
  <c r="T366" i="36" s="1"/>
  <c r="R358" i="44" l="1"/>
  <c r="U358" i="44" s="1"/>
  <c r="Y357" i="44"/>
  <c r="Z357" i="44" s="1"/>
  <c r="X358" i="44" s="1"/>
  <c r="AA358" i="44" s="1"/>
  <c r="Q358" i="44"/>
  <c r="J359" i="44"/>
  <c r="J368" i="36"/>
  <c r="Q367" i="36"/>
  <c r="V366" i="36"/>
  <c r="R367" i="36"/>
  <c r="Y366" i="36"/>
  <c r="Z366" i="36" s="1"/>
  <c r="X367" i="36" s="1"/>
  <c r="P358" i="44" l="1"/>
  <c r="S358" i="44" s="1"/>
  <c r="T358" i="44" s="1"/>
  <c r="K368" i="36"/>
  <c r="L368" i="36" s="1"/>
  <c r="K359" i="44"/>
  <c r="L359" i="44" s="1"/>
  <c r="M359" i="44" s="1"/>
  <c r="AA367" i="36"/>
  <c r="U367" i="36"/>
  <c r="P367" i="36"/>
  <c r="M368" i="36" l="1"/>
  <c r="N368" i="36" s="1"/>
  <c r="V358" i="44"/>
  <c r="R359" i="44"/>
  <c r="N359" i="44"/>
  <c r="Y358" i="44"/>
  <c r="Z358" i="44" s="1"/>
  <c r="X359" i="44" s="1"/>
  <c r="AA359" i="44" s="1"/>
  <c r="S367" i="36"/>
  <c r="T367" i="36" s="1"/>
  <c r="J369" i="36" l="1"/>
  <c r="K369" i="36" s="1"/>
  <c r="L369" i="36" s="1"/>
  <c r="M369" i="36" s="1"/>
  <c r="Q368" i="36"/>
  <c r="Q359" i="44"/>
  <c r="J360" i="44"/>
  <c r="U359" i="44"/>
  <c r="P359" i="44"/>
  <c r="V367" i="36"/>
  <c r="R368" i="36"/>
  <c r="Y367" i="36"/>
  <c r="Z367" i="36" s="1"/>
  <c r="X368" i="36" s="1"/>
  <c r="S359" i="44" l="1"/>
  <c r="T359" i="44" s="1"/>
  <c r="N369" i="36"/>
  <c r="Q369" i="36" s="1"/>
  <c r="K360" i="44"/>
  <c r="L360" i="44" s="1"/>
  <c r="AA368" i="36"/>
  <c r="U368" i="36"/>
  <c r="P368" i="36"/>
  <c r="S368" i="36" s="1"/>
  <c r="T368" i="36" s="1"/>
  <c r="J370" i="36" l="1"/>
  <c r="K370" i="36" s="1"/>
  <c r="V359" i="44"/>
  <c r="R360" i="44"/>
  <c r="M360" i="44"/>
  <c r="N360" i="44" s="1"/>
  <c r="Y359" i="44"/>
  <c r="Z359" i="44" s="1"/>
  <c r="X360" i="44" s="1"/>
  <c r="AA360" i="44" s="1"/>
  <c r="V368" i="36"/>
  <c r="R369" i="36"/>
  <c r="Y368" i="36"/>
  <c r="Z368" i="36" s="1"/>
  <c r="X369" i="36" s="1"/>
  <c r="Q360" i="44" l="1"/>
  <c r="J361" i="44"/>
  <c r="U360" i="44"/>
  <c r="P360" i="44"/>
  <c r="L370" i="36"/>
  <c r="M370" i="36" s="1"/>
  <c r="N370" i="36" s="1"/>
  <c r="AA369" i="36"/>
  <c r="U369" i="36"/>
  <c r="P369" i="36"/>
  <c r="S360" i="44" l="1"/>
  <c r="T360" i="44" s="1"/>
  <c r="V360" i="44" s="1"/>
  <c r="K361" i="44"/>
  <c r="L361" i="44" s="1"/>
  <c r="S369" i="36"/>
  <c r="T369" i="36" s="1"/>
  <c r="Q370" i="36"/>
  <c r="J371" i="36"/>
  <c r="Y360" i="44" l="1"/>
  <c r="Z360" i="44" s="1"/>
  <c r="X361" i="44" s="1"/>
  <c r="AA361" i="44" s="1"/>
  <c r="R361" i="44"/>
  <c r="U361" i="44" s="1"/>
  <c r="M361" i="44"/>
  <c r="N361" i="44" s="1"/>
  <c r="K371" i="36"/>
  <c r="L371" i="36" s="1"/>
  <c r="V369" i="36"/>
  <c r="R370" i="36"/>
  <c r="Y369" i="36"/>
  <c r="Z369" i="36" s="1"/>
  <c r="X370" i="36" s="1"/>
  <c r="Q361" i="44" l="1"/>
  <c r="J362" i="44"/>
  <c r="P361" i="44"/>
  <c r="AA370" i="36"/>
  <c r="U370" i="36"/>
  <c r="P370" i="36"/>
  <c r="M371" i="36"/>
  <c r="N371" i="36" s="1"/>
  <c r="S370" i="36" l="1"/>
  <c r="T370" i="36" s="1"/>
  <c r="V370" i="36" s="1"/>
  <c r="K362" i="44"/>
  <c r="L362" i="44" s="1"/>
  <c r="M362" i="44" s="1"/>
  <c r="N362" i="44" s="1"/>
  <c r="S361" i="44"/>
  <c r="T361" i="44" s="1"/>
  <c r="Q371" i="36"/>
  <c r="J372" i="36"/>
  <c r="R371" i="36" l="1"/>
  <c r="R362" i="44"/>
  <c r="V361" i="44"/>
  <c r="J363" i="44"/>
  <c r="Q362" i="44"/>
  <c r="Y361" i="44"/>
  <c r="Z361" i="44" s="1"/>
  <c r="X362" i="44" s="1"/>
  <c r="AA362" i="44" s="1"/>
  <c r="Y370" i="36"/>
  <c r="Z370" i="36" s="1"/>
  <c r="X371" i="36" s="1"/>
  <c r="AA371" i="36" s="1"/>
  <c r="K372" i="36"/>
  <c r="L372" i="36" s="1"/>
  <c r="M372" i="36" s="1"/>
  <c r="N372" i="36" s="1"/>
  <c r="U371" i="36"/>
  <c r="P371" i="36" l="1"/>
  <c r="S371" i="36" s="1"/>
  <c r="T371" i="36" s="1"/>
  <c r="K363" i="44"/>
  <c r="L363" i="44" s="1"/>
  <c r="M363" i="44" s="1"/>
  <c r="U362" i="44"/>
  <c r="P362" i="44"/>
  <c r="S362" i="44" s="1"/>
  <c r="T362" i="44" s="1"/>
  <c r="Q372" i="36"/>
  <c r="J373" i="36"/>
  <c r="R363" i="44" l="1"/>
  <c r="V362" i="44"/>
  <c r="Y362" i="44"/>
  <c r="Z362" i="44" s="1"/>
  <c r="X363" i="44" s="1"/>
  <c r="AA363" i="44" s="1"/>
  <c r="N363" i="44"/>
  <c r="V371" i="36"/>
  <c r="R372" i="36"/>
  <c r="Y371" i="36"/>
  <c r="Z371" i="36" s="1"/>
  <c r="X372" i="36" s="1"/>
  <c r="K373" i="36"/>
  <c r="L373" i="36" s="1"/>
  <c r="Q363" i="44" l="1"/>
  <c r="J364" i="44"/>
  <c r="U363" i="44"/>
  <c r="P363" i="44"/>
  <c r="U372" i="36"/>
  <c r="P372" i="36"/>
  <c r="S372" i="36" s="1"/>
  <c r="T372" i="36" s="1"/>
  <c r="AA372" i="36"/>
  <c r="M373" i="36"/>
  <c r="N373" i="36" s="1"/>
  <c r="K364" i="44" l="1"/>
  <c r="L364" i="44" s="1"/>
  <c r="S363" i="44"/>
  <c r="T363" i="44" s="1"/>
  <c r="Q373" i="36"/>
  <c r="J374" i="36"/>
  <c r="V372" i="36"/>
  <c r="R373" i="36"/>
  <c r="Y372" i="36"/>
  <c r="Z372" i="36" s="1"/>
  <c r="X373" i="36" s="1"/>
  <c r="V363" i="44" l="1"/>
  <c r="R364" i="44"/>
  <c r="M364" i="44"/>
  <c r="N364" i="44" s="1"/>
  <c r="Y363" i="44"/>
  <c r="Z363" i="44" s="1"/>
  <c r="X364" i="44" s="1"/>
  <c r="AA364" i="44" s="1"/>
  <c r="AA373" i="36"/>
  <c r="U373" i="36"/>
  <c r="P373" i="36"/>
  <c r="S373" i="36" s="1"/>
  <c r="T373" i="36" s="1"/>
  <c r="K374" i="36"/>
  <c r="L374" i="36" s="1"/>
  <c r="Q364" i="44" l="1"/>
  <c r="J365" i="44"/>
  <c r="U364" i="44"/>
  <c r="P364" i="44"/>
  <c r="V373" i="36"/>
  <c r="R374" i="36"/>
  <c r="M374" i="36"/>
  <c r="N374" i="36" s="1"/>
  <c r="Y373" i="36"/>
  <c r="Z373" i="36" s="1"/>
  <c r="X374" i="36" s="1"/>
  <c r="S364" i="44" l="1"/>
  <c r="T364" i="44" s="1"/>
  <c r="K365" i="44"/>
  <c r="L365" i="44" s="1"/>
  <c r="M365" i="44" s="1"/>
  <c r="Q374" i="36"/>
  <c r="J375" i="36"/>
  <c r="AA374" i="36"/>
  <c r="U374" i="36"/>
  <c r="P374" i="36"/>
  <c r="N365" i="44" l="1"/>
  <c r="Q365" i="44" s="1"/>
  <c r="V364" i="44"/>
  <c r="R365" i="44"/>
  <c r="Y364" i="44"/>
  <c r="Z364" i="44" s="1"/>
  <c r="X365" i="44" s="1"/>
  <c r="AA365" i="44" s="1"/>
  <c r="K375" i="36"/>
  <c r="L375" i="36" s="1"/>
  <c r="S374" i="36"/>
  <c r="T374" i="36" s="1"/>
  <c r="J366" i="44" l="1"/>
  <c r="K366" i="44" s="1"/>
  <c r="L366" i="44" s="1"/>
  <c r="M366" i="44" s="1"/>
  <c r="N366" i="44" s="1"/>
  <c r="P365" i="44"/>
  <c r="S365" i="44" s="1"/>
  <c r="T365" i="44" s="1"/>
  <c r="U365" i="44"/>
  <c r="M375" i="36"/>
  <c r="N375" i="36" s="1"/>
  <c r="Y374" i="36"/>
  <c r="Z374" i="36" s="1"/>
  <c r="X375" i="36" s="1"/>
  <c r="V374" i="36"/>
  <c r="R375" i="36"/>
  <c r="Q366" i="44" l="1"/>
  <c r="J367" i="44"/>
  <c r="Q375" i="36"/>
  <c r="J376" i="36"/>
  <c r="K376" i="36" s="1"/>
  <c r="L376" i="36" s="1"/>
  <c r="M376" i="36" s="1"/>
  <c r="V365" i="44"/>
  <c r="R366" i="44"/>
  <c r="Y365" i="44"/>
  <c r="Z365" i="44" s="1"/>
  <c r="X366" i="44" s="1"/>
  <c r="AA366" i="44" s="1"/>
  <c r="U375" i="36"/>
  <c r="P375" i="36"/>
  <c r="AA375" i="36"/>
  <c r="S375" i="36" l="1"/>
  <c r="T375" i="36" s="1"/>
  <c r="V375" i="36" s="1"/>
  <c r="U366" i="44"/>
  <c r="P366" i="44"/>
  <c r="K367" i="44"/>
  <c r="N376" i="36"/>
  <c r="Y375" i="36" l="1"/>
  <c r="Z375" i="36" s="1"/>
  <c r="X376" i="36" s="1"/>
  <c r="AA376" i="36" s="1"/>
  <c r="R376" i="36"/>
  <c r="U376" i="36" s="1"/>
  <c r="L367" i="44"/>
  <c r="M367" i="44" s="1"/>
  <c r="S366" i="44"/>
  <c r="T366" i="44" s="1"/>
  <c r="Q376" i="36"/>
  <c r="J377" i="36"/>
  <c r="P376" i="36" l="1"/>
  <c r="S376" i="36" s="1"/>
  <c r="T376" i="36" s="1"/>
  <c r="R377" i="36" s="1"/>
  <c r="V366" i="44"/>
  <c r="R367" i="44"/>
  <c r="N367" i="44"/>
  <c r="Y366" i="44"/>
  <c r="Z366" i="44" s="1"/>
  <c r="X367" i="44" s="1"/>
  <c r="AA367" i="44" s="1"/>
  <c r="K377" i="36"/>
  <c r="L377" i="36" s="1"/>
  <c r="Y376" i="36" l="1"/>
  <c r="Z376" i="36" s="1"/>
  <c r="X377" i="36" s="1"/>
  <c r="AA377" i="36" s="1"/>
  <c r="V376" i="36"/>
  <c r="P367" i="44"/>
  <c r="U367" i="44"/>
  <c r="M377" i="36"/>
  <c r="N377" i="36" s="1"/>
  <c r="Q367" i="44"/>
  <c r="J368" i="44"/>
  <c r="U377" i="36"/>
  <c r="S367" i="44" l="1"/>
  <c r="T367" i="44" s="1"/>
  <c r="V367" i="44" s="1"/>
  <c r="K368" i="44"/>
  <c r="L368" i="44" s="1"/>
  <c r="Q377" i="36"/>
  <c r="J378" i="36"/>
  <c r="P377" i="36"/>
  <c r="R368" i="44" l="1"/>
  <c r="U368" i="44" s="1"/>
  <c r="Y367" i="44"/>
  <c r="Z367" i="44" s="1"/>
  <c r="X368" i="44" s="1"/>
  <c r="AA368" i="44" s="1"/>
  <c r="M368" i="44"/>
  <c r="N368" i="44" s="1"/>
  <c r="K378" i="36"/>
  <c r="L378" i="36" s="1"/>
  <c r="M378" i="36" s="1"/>
  <c r="S377" i="36"/>
  <c r="T377" i="36" s="1"/>
  <c r="Q368" i="44" l="1"/>
  <c r="J369" i="44"/>
  <c r="P368" i="44"/>
  <c r="N378" i="36"/>
  <c r="V377" i="36"/>
  <c r="R378" i="36"/>
  <c r="Y377" i="36"/>
  <c r="Z377" i="36" s="1"/>
  <c r="X378" i="36" s="1"/>
  <c r="K369" i="44" l="1"/>
  <c r="S368" i="44"/>
  <c r="T368" i="44" s="1"/>
  <c r="AA378" i="36"/>
  <c r="U378" i="36"/>
  <c r="P378" i="36"/>
  <c r="Q378" i="36"/>
  <c r="J379" i="36"/>
  <c r="S378" i="36" l="1"/>
  <c r="T378" i="36" s="1"/>
  <c r="V378" i="36" s="1"/>
  <c r="R369" i="44"/>
  <c r="V368" i="44"/>
  <c r="L369" i="44"/>
  <c r="Y368" i="44"/>
  <c r="Z368" i="44" s="1"/>
  <c r="X369" i="44" s="1"/>
  <c r="AA369" i="44" s="1"/>
  <c r="K379" i="36"/>
  <c r="L379" i="36" s="1"/>
  <c r="M379" i="36" s="1"/>
  <c r="R379" i="36" l="1"/>
  <c r="U379" i="36" s="1"/>
  <c r="Y378" i="36"/>
  <c r="Z378" i="36" s="1"/>
  <c r="X379" i="36" s="1"/>
  <c r="AA379" i="36" s="1"/>
  <c r="M369" i="44"/>
  <c r="N369" i="44" s="1"/>
  <c r="U369" i="44"/>
  <c r="N379" i="36"/>
  <c r="P379" i="36" l="1"/>
  <c r="J370" i="44"/>
  <c r="Q369" i="44"/>
  <c r="P369" i="44"/>
  <c r="Q379" i="36"/>
  <c r="J380" i="36"/>
  <c r="S379" i="36" l="1"/>
  <c r="T379" i="36" s="1"/>
  <c r="V379" i="36" s="1"/>
  <c r="S369" i="44"/>
  <c r="T369" i="44" s="1"/>
  <c r="K370" i="44"/>
  <c r="L370" i="44" s="1"/>
  <c r="M370" i="44" s="1"/>
  <c r="K380" i="36"/>
  <c r="L380" i="36" s="1"/>
  <c r="R380" i="36"/>
  <c r="Y379" i="36"/>
  <c r="Z379" i="36" s="1"/>
  <c r="X380" i="36" s="1"/>
  <c r="N370" i="44" l="1"/>
  <c r="R370" i="44"/>
  <c r="V369" i="44"/>
  <c r="Y369" i="44"/>
  <c r="Z369" i="44" s="1"/>
  <c r="X370" i="44" s="1"/>
  <c r="AA370" i="44" s="1"/>
  <c r="U380" i="36"/>
  <c r="M380" i="36"/>
  <c r="N380" i="36" s="1"/>
  <c r="AA380" i="36"/>
  <c r="U370" i="44" l="1"/>
  <c r="P370" i="44"/>
  <c r="Q370" i="44"/>
  <c r="J371" i="44"/>
  <c r="Q380" i="36"/>
  <c r="J381" i="36"/>
  <c r="P380" i="36"/>
  <c r="S370" i="44" l="1"/>
  <c r="T370" i="44" s="1"/>
  <c r="V370" i="44" s="1"/>
  <c r="K371" i="44"/>
  <c r="L371" i="44" s="1"/>
  <c r="M371" i="44" s="1"/>
  <c r="K381" i="36"/>
  <c r="L381" i="36" s="1"/>
  <c r="S380" i="36"/>
  <c r="T380" i="36" s="1"/>
  <c r="Y370" i="44" l="1"/>
  <c r="Z370" i="44" s="1"/>
  <c r="X371" i="44" s="1"/>
  <c r="AA371" i="44" s="1"/>
  <c r="R371" i="44"/>
  <c r="U371" i="44" s="1"/>
  <c r="N371" i="44"/>
  <c r="M381" i="36"/>
  <c r="N381" i="36" s="1"/>
  <c r="Y380" i="36"/>
  <c r="Z380" i="36" s="1"/>
  <c r="X381" i="36" s="1"/>
  <c r="V380" i="36"/>
  <c r="R381" i="36"/>
  <c r="P371" i="44" l="1"/>
  <c r="Q371" i="44"/>
  <c r="J372" i="44"/>
  <c r="Q381" i="36"/>
  <c r="J382" i="36"/>
  <c r="U381" i="36"/>
  <c r="P381" i="36"/>
  <c r="AA381" i="36"/>
  <c r="S371" i="44" l="1"/>
  <c r="T371" i="44" s="1"/>
  <c r="V371" i="44" s="1"/>
  <c r="K372" i="44"/>
  <c r="L372" i="44" s="1"/>
  <c r="M372" i="44" s="1"/>
  <c r="S381" i="36"/>
  <c r="T381" i="36" s="1"/>
  <c r="K382" i="36"/>
  <c r="L382" i="36" s="1"/>
  <c r="Y371" i="44" l="1"/>
  <c r="Z371" i="44" s="1"/>
  <c r="X372" i="44" s="1"/>
  <c r="AA372" i="44" s="1"/>
  <c r="R372" i="44"/>
  <c r="U372" i="44" s="1"/>
  <c r="N372" i="44"/>
  <c r="M382" i="36"/>
  <c r="N382" i="36" s="1"/>
  <c r="V381" i="36"/>
  <c r="R382" i="36"/>
  <c r="Y381" i="36"/>
  <c r="Z381" i="36" s="1"/>
  <c r="X382" i="36" s="1"/>
  <c r="P372" i="44" l="1"/>
  <c r="J373" i="44"/>
  <c r="K373" i="44" s="1"/>
  <c r="L373" i="44" s="1"/>
  <c r="M373" i="44" s="1"/>
  <c r="N373" i="44" s="1"/>
  <c r="Q372" i="44"/>
  <c r="S372" i="44" s="1"/>
  <c r="T372" i="44" s="1"/>
  <c r="V372" i="44" s="1"/>
  <c r="U382" i="36"/>
  <c r="P382" i="36"/>
  <c r="AA382" i="36"/>
  <c r="Q382" i="36"/>
  <c r="J383" i="36"/>
  <c r="S382" i="36" l="1"/>
  <c r="T382" i="36" s="1"/>
  <c r="V382" i="36" s="1"/>
  <c r="Y372" i="44"/>
  <c r="Z372" i="44" s="1"/>
  <c r="X373" i="44" s="1"/>
  <c r="AA373" i="44" s="1"/>
  <c r="R373" i="44"/>
  <c r="U373" i="44" s="1"/>
  <c r="Q373" i="44"/>
  <c r="J374" i="44"/>
  <c r="K383" i="36"/>
  <c r="L383" i="36" s="1"/>
  <c r="Y382" i="36" l="1"/>
  <c r="Z382" i="36" s="1"/>
  <c r="X383" i="36" s="1"/>
  <c r="AA383" i="36" s="1"/>
  <c r="R383" i="36"/>
  <c r="P373" i="44"/>
  <c r="S373" i="44" s="1"/>
  <c r="T373" i="44" s="1"/>
  <c r="M383" i="36"/>
  <c r="N383" i="36" s="1"/>
  <c r="K374" i="44"/>
  <c r="L374" i="44" s="1"/>
  <c r="M374" i="44" s="1"/>
  <c r="N374" i="44" s="1"/>
  <c r="U383" i="36"/>
  <c r="P383" i="36" l="1"/>
  <c r="J384" i="36"/>
  <c r="K384" i="36" s="1"/>
  <c r="L384" i="36" s="1"/>
  <c r="Q383" i="36"/>
  <c r="Q374" i="44"/>
  <c r="J375" i="44"/>
  <c r="V373" i="44"/>
  <c r="R374" i="44"/>
  <c r="Y373" i="44"/>
  <c r="Z373" i="44" s="1"/>
  <c r="X374" i="44" s="1"/>
  <c r="AA374" i="44" s="1"/>
  <c r="S383" i="36" l="1"/>
  <c r="T383" i="36" s="1"/>
  <c r="R384" i="36" s="1"/>
  <c r="U374" i="44"/>
  <c r="P374" i="44"/>
  <c r="K375" i="44"/>
  <c r="L375" i="44" s="1"/>
  <c r="M375" i="44" s="1"/>
  <c r="N375" i="44" s="1"/>
  <c r="M384" i="36"/>
  <c r="N384" i="36" s="1"/>
  <c r="Y383" i="36" l="1"/>
  <c r="Z383" i="36" s="1"/>
  <c r="X384" i="36" s="1"/>
  <c r="AA384" i="36" s="1"/>
  <c r="V383" i="36"/>
  <c r="Q375" i="44"/>
  <c r="J376" i="44"/>
  <c r="S374" i="44"/>
  <c r="T374" i="44" s="1"/>
  <c r="Q384" i="36"/>
  <c r="J385" i="36"/>
  <c r="U384" i="36"/>
  <c r="P384" i="36" l="1"/>
  <c r="S384" i="36" s="1"/>
  <c r="T384" i="36" s="1"/>
  <c r="V384" i="36" s="1"/>
  <c r="V374" i="44"/>
  <c r="R375" i="44"/>
  <c r="Y374" i="44"/>
  <c r="Z374" i="44" s="1"/>
  <c r="X375" i="44" s="1"/>
  <c r="AA375" i="44" s="1"/>
  <c r="K376" i="44"/>
  <c r="L376" i="44" s="1"/>
  <c r="M376" i="44" s="1"/>
  <c r="N376" i="44" s="1"/>
  <c r="K385" i="36"/>
  <c r="Y384" i="36" l="1"/>
  <c r="Z384" i="36" s="1"/>
  <c r="X385" i="36" s="1"/>
  <c r="AA385" i="36" s="1"/>
  <c r="R385" i="36"/>
  <c r="U385" i="36" s="1"/>
  <c r="Q376" i="44"/>
  <c r="J377" i="44"/>
  <c r="K377" i="44" s="1"/>
  <c r="L377" i="44" s="1"/>
  <c r="U375" i="44"/>
  <c r="P375" i="44"/>
  <c r="S375" i="44" s="1"/>
  <c r="T375" i="44" s="1"/>
  <c r="L385" i="36"/>
  <c r="M377" i="44" l="1"/>
  <c r="N377" i="44" s="1"/>
  <c r="V375" i="44"/>
  <c r="R376" i="44"/>
  <c r="Y375" i="44"/>
  <c r="Z375" i="44" s="1"/>
  <c r="X376" i="44" s="1"/>
  <c r="AA376" i="44" s="1"/>
  <c r="M385" i="36"/>
  <c r="N385" i="36" s="1"/>
  <c r="Q377" i="44" l="1"/>
  <c r="J378" i="44"/>
  <c r="K378" i="44" s="1"/>
  <c r="P385" i="36"/>
  <c r="Q385" i="36"/>
  <c r="J386" i="36"/>
  <c r="U376" i="44"/>
  <c r="P376" i="44"/>
  <c r="S376" i="44" s="1"/>
  <c r="T376" i="44" s="1"/>
  <c r="S385" i="36" l="1"/>
  <c r="T385" i="36" s="1"/>
  <c r="V385" i="36" s="1"/>
  <c r="R377" i="44"/>
  <c r="V376" i="44"/>
  <c r="Y376" i="44"/>
  <c r="Z376" i="44" s="1"/>
  <c r="X377" i="44" s="1"/>
  <c r="AA377" i="44" s="1"/>
  <c r="K386" i="36"/>
  <c r="L386" i="36" s="1"/>
  <c r="L378" i="44"/>
  <c r="M378" i="44" s="1"/>
  <c r="N378" i="44" s="1"/>
  <c r="R386" i="36" l="1"/>
  <c r="U386" i="36" s="1"/>
  <c r="Y385" i="36"/>
  <c r="Z385" i="36" s="1"/>
  <c r="X386" i="36" s="1"/>
  <c r="AA386" i="36" s="1"/>
  <c r="M386" i="36"/>
  <c r="N386" i="36" s="1"/>
  <c r="P377" i="44"/>
  <c r="S377" i="44" s="1"/>
  <c r="T377" i="44" s="1"/>
  <c r="V377" i="44" s="1"/>
  <c r="U377" i="44"/>
  <c r="Q378" i="44"/>
  <c r="J379" i="44"/>
  <c r="R378" i="44" l="1"/>
  <c r="U378" i="44" s="1"/>
  <c r="Y377" i="44"/>
  <c r="Z377" i="44" s="1"/>
  <c r="X378" i="44" s="1"/>
  <c r="AA378" i="44" s="1"/>
  <c r="J387" i="36"/>
  <c r="Q386" i="36"/>
  <c r="P386" i="36"/>
  <c r="K379" i="44"/>
  <c r="L379" i="44" s="1"/>
  <c r="M379" i="44" s="1"/>
  <c r="P378" i="44" l="1"/>
  <c r="S378" i="44" s="1"/>
  <c r="T378" i="44" s="1"/>
  <c r="S386" i="36"/>
  <c r="K387" i="36"/>
  <c r="L387" i="36" s="1"/>
  <c r="N379" i="44"/>
  <c r="M387" i="36" l="1"/>
  <c r="N387" i="36" s="1"/>
  <c r="T386" i="36"/>
  <c r="Y386" i="36"/>
  <c r="Z386" i="36" s="1"/>
  <c r="X387" i="36" s="1"/>
  <c r="AA387" i="36" s="1"/>
  <c r="V378" i="44"/>
  <c r="R379" i="44"/>
  <c r="Q379" i="44"/>
  <c r="J380" i="44"/>
  <c r="Y378" i="44"/>
  <c r="Z378" i="44" s="1"/>
  <c r="X379" i="44" s="1"/>
  <c r="Q387" i="36" l="1"/>
  <c r="J388" i="36"/>
  <c r="R387" i="36"/>
  <c r="V386" i="36"/>
  <c r="K380" i="44"/>
  <c r="U379" i="44"/>
  <c r="P379" i="44"/>
  <c r="S379" i="44" s="1"/>
  <c r="T379" i="44" s="1"/>
  <c r="AA379" i="44"/>
  <c r="L380" i="44" l="1"/>
  <c r="U387" i="36"/>
  <c r="P387" i="36"/>
  <c r="S387" i="36" s="1"/>
  <c r="T387" i="36" s="1"/>
  <c r="K388" i="36"/>
  <c r="L388" i="36" s="1"/>
  <c r="M388" i="36" s="1"/>
  <c r="V379" i="44"/>
  <c r="R380" i="44"/>
  <c r="Y379" i="44"/>
  <c r="Z379" i="44" s="1"/>
  <c r="X380" i="44" s="1"/>
  <c r="N388" i="36" l="1"/>
  <c r="R388" i="36"/>
  <c r="V387" i="36"/>
  <c r="Y387" i="36"/>
  <c r="Z387" i="36" s="1"/>
  <c r="X388" i="36" s="1"/>
  <c r="AA388" i="36" s="1"/>
  <c r="M380" i="44"/>
  <c r="N380" i="44" s="1"/>
  <c r="U380" i="44"/>
  <c r="AA380" i="44"/>
  <c r="Q380" i="44" l="1"/>
  <c r="J381" i="44"/>
  <c r="P380" i="44"/>
  <c r="U388" i="36"/>
  <c r="P388" i="36"/>
  <c r="J389" i="36"/>
  <c r="Q388" i="36"/>
  <c r="S388" i="36" l="1"/>
  <c r="T388" i="36" s="1"/>
  <c r="R389" i="36" s="1"/>
  <c r="U389" i="36" s="1"/>
  <c r="S380" i="44"/>
  <c r="K389" i="36"/>
  <c r="L389" i="36" s="1"/>
  <c r="M389" i="36" s="1"/>
  <c r="N389" i="36" s="1"/>
  <c r="K381" i="44"/>
  <c r="Y388" i="36" l="1"/>
  <c r="Z388" i="36" s="1"/>
  <c r="X389" i="36" s="1"/>
  <c r="AA389" i="36" s="1"/>
  <c r="V388" i="36"/>
  <c r="T380" i="44"/>
  <c r="Y380" i="44"/>
  <c r="Z380" i="44" s="1"/>
  <c r="X381" i="44" s="1"/>
  <c r="AA381" i="44" s="1"/>
  <c r="L381" i="44"/>
  <c r="M381" i="44" s="1"/>
  <c r="N381" i="44" s="1"/>
  <c r="Q389" i="36"/>
  <c r="J390" i="36"/>
  <c r="P389" i="36" l="1"/>
  <c r="S389" i="36" s="1"/>
  <c r="T389" i="36" s="1"/>
  <c r="V389" i="36" s="1"/>
  <c r="R381" i="44"/>
  <c r="U381" i="44" s="1"/>
  <c r="V380" i="44"/>
  <c r="K390" i="36"/>
  <c r="L390" i="36" s="1"/>
  <c r="J382" i="44"/>
  <c r="K382" i="44" s="1"/>
  <c r="L382" i="44" s="1"/>
  <c r="M382" i="44" s="1"/>
  <c r="Q381" i="44"/>
  <c r="Y389" i="36" l="1"/>
  <c r="Z389" i="36" s="1"/>
  <c r="X390" i="36" s="1"/>
  <c r="AA390" i="36" s="1"/>
  <c r="R390" i="36"/>
  <c r="U390" i="36" s="1"/>
  <c r="P381" i="44"/>
  <c r="S381" i="44" s="1"/>
  <c r="N382" i="44"/>
  <c r="M390" i="36"/>
  <c r="N390" i="36" s="1"/>
  <c r="T381" i="44" l="1"/>
  <c r="Y381" i="44"/>
  <c r="Z381" i="44" s="1"/>
  <c r="X382" i="44" s="1"/>
  <c r="AA382" i="44" s="1"/>
  <c r="J383" i="44"/>
  <c r="K383" i="44" s="1"/>
  <c r="L383" i="44" s="1"/>
  <c r="M383" i="44" s="1"/>
  <c r="N383" i="44" s="1"/>
  <c r="Q382" i="44"/>
  <c r="J391" i="36"/>
  <c r="Q390" i="36"/>
  <c r="P390" i="36"/>
  <c r="V381" i="44" l="1"/>
  <c r="R382" i="44"/>
  <c r="S390" i="36"/>
  <c r="K391" i="36"/>
  <c r="L391" i="36" s="1"/>
  <c r="Q383" i="44"/>
  <c r="J384" i="44"/>
  <c r="U382" i="44" l="1"/>
  <c r="P382" i="44"/>
  <c r="M391" i="36"/>
  <c r="N391" i="36" s="1"/>
  <c r="T390" i="36"/>
  <c r="Y390" i="36"/>
  <c r="Z390" i="36" s="1"/>
  <c r="X391" i="36" s="1"/>
  <c r="AA391" i="36" s="1"/>
  <c r="K384" i="44"/>
  <c r="L384" i="44" s="1"/>
  <c r="M384" i="44" s="1"/>
  <c r="S382" i="44" l="1"/>
  <c r="T382" i="44" s="1"/>
  <c r="Q391" i="36"/>
  <c r="J392" i="36"/>
  <c r="V390" i="36"/>
  <c r="R391" i="36"/>
  <c r="N384" i="44"/>
  <c r="Y382" i="44" l="1"/>
  <c r="Z382" i="44" s="1"/>
  <c r="X383" i="44" s="1"/>
  <c r="AA383" i="44" s="1"/>
  <c r="V382" i="44"/>
  <c r="R383" i="44"/>
  <c r="U391" i="36"/>
  <c r="P391" i="36"/>
  <c r="S391" i="36" s="1"/>
  <c r="T391" i="36" s="1"/>
  <c r="K392" i="36"/>
  <c r="L392" i="36" s="1"/>
  <c r="Q384" i="44"/>
  <c r="J385" i="44"/>
  <c r="U383" i="44" l="1"/>
  <c r="P383" i="44"/>
  <c r="S383" i="44" s="1"/>
  <c r="T383" i="44" s="1"/>
  <c r="V391" i="36"/>
  <c r="R392" i="36"/>
  <c r="M392" i="36"/>
  <c r="N392" i="36" s="1"/>
  <c r="Y391" i="36"/>
  <c r="Z391" i="36" s="1"/>
  <c r="X392" i="36" s="1"/>
  <c r="AA392" i="36" s="1"/>
  <c r="K385" i="44"/>
  <c r="L385" i="44" s="1"/>
  <c r="M385" i="44" s="1"/>
  <c r="V383" i="44" l="1"/>
  <c r="R384" i="44"/>
  <c r="Y383" i="44"/>
  <c r="Z383" i="44" s="1"/>
  <c r="X384" i="44" s="1"/>
  <c r="AA384" i="44" s="1"/>
  <c r="Q392" i="36"/>
  <c r="J393" i="36"/>
  <c r="U392" i="36"/>
  <c r="P392" i="36"/>
  <c r="N385" i="44"/>
  <c r="P384" i="44" l="1"/>
  <c r="S384" i="44" s="1"/>
  <c r="T384" i="44" s="1"/>
  <c r="U384" i="44"/>
  <c r="K393" i="36"/>
  <c r="L393" i="36" s="1"/>
  <c r="S392" i="36"/>
  <c r="T392" i="36" s="1"/>
  <c r="Q385" i="44"/>
  <c r="J386" i="44"/>
  <c r="R385" i="44" l="1"/>
  <c r="V384" i="44"/>
  <c r="Y384" i="44"/>
  <c r="Z384" i="44" s="1"/>
  <c r="X385" i="44" s="1"/>
  <c r="AA385" i="44" s="1"/>
  <c r="M393" i="36"/>
  <c r="N393" i="36" s="1"/>
  <c r="V392" i="36"/>
  <c r="R393" i="36"/>
  <c r="Y392" i="36"/>
  <c r="Z392" i="36" s="1"/>
  <c r="X393" i="36" s="1"/>
  <c r="AA393" i="36" s="1"/>
  <c r="K386" i="44"/>
  <c r="L386" i="44" s="1"/>
  <c r="U385" i="44" l="1"/>
  <c r="P385" i="44"/>
  <c r="S385" i="44" s="1"/>
  <c r="T385" i="44" s="1"/>
  <c r="V385" i="44" s="1"/>
  <c r="M386" i="44"/>
  <c r="N386" i="44" s="1"/>
  <c r="P393" i="36"/>
  <c r="U393" i="36"/>
  <c r="Q393" i="36"/>
  <c r="J394" i="36"/>
  <c r="Y385" i="44" l="1"/>
  <c r="Z385" i="44" s="1"/>
  <c r="X386" i="44" s="1"/>
  <c r="AA386" i="44" s="1"/>
  <c r="R386" i="44"/>
  <c r="U386" i="44" s="1"/>
  <c r="S393" i="36"/>
  <c r="T393" i="36" s="1"/>
  <c r="V393" i="36" s="1"/>
  <c r="J387" i="44"/>
  <c r="K387" i="44" s="1"/>
  <c r="Q386" i="44"/>
  <c r="K394" i="36"/>
  <c r="Y393" i="36" l="1"/>
  <c r="Z393" i="36" s="1"/>
  <c r="X394" i="36" s="1"/>
  <c r="AA394" i="36" s="1"/>
  <c r="P386" i="44"/>
  <c r="S386" i="44" s="1"/>
  <c r="T386" i="44" s="1"/>
  <c r="R394" i="36"/>
  <c r="U394" i="36" s="1"/>
  <c r="L394" i="36"/>
  <c r="L387" i="44"/>
  <c r="Y386" i="44" l="1"/>
  <c r="Z386" i="44" s="1"/>
  <c r="X387" i="44" s="1"/>
  <c r="AA387" i="44" s="1"/>
  <c r="V386" i="44"/>
  <c r="R387" i="44"/>
  <c r="U387" i="44" s="1"/>
  <c r="M394" i="36"/>
  <c r="N394" i="36" s="1"/>
  <c r="M387" i="44"/>
  <c r="N387" i="44" s="1"/>
  <c r="Q387" i="44" l="1"/>
  <c r="J388" i="44"/>
  <c r="P387" i="44"/>
  <c r="Q394" i="36"/>
  <c r="J395" i="36"/>
  <c r="P394" i="36"/>
  <c r="K395" i="36" l="1"/>
  <c r="L395" i="36" s="1"/>
  <c r="M395" i="36" s="1"/>
  <c r="N395" i="36" s="1"/>
  <c r="S387" i="44"/>
  <c r="T387" i="44" s="1"/>
  <c r="S394" i="36"/>
  <c r="T394" i="36" s="1"/>
  <c r="K388" i="44"/>
  <c r="V394" i="36" l="1"/>
  <c r="R395" i="36"/>
  <c r="L388" i="44"/>
  <c r="M388" i="44" s="1"/>
  <c r="Y387" i="44"/>
  <c r="Z387" i="44" s="1"/>
  <c r="X388" i="44" s="1"/>
  <c r="AA388" i="44" s="1"/>
  <c r="R388" i="44"/>
  <c r="V387" i="44"/>
  <c r="Q395" i="36"/>
  <c r="J396" i="36"/>
  <c r="Y394" i="36"/>
  <c r="Z394" i="36" s="1"/>
  <c r="X395" i="36" s="1"/>
  <c r="AA395" i="36" s="1"/>
  <c r="K396" i="36" l="1"/>
  <c r="U388" i="44"/>
  <c r="U395" i="36"/>
  <c r="P395" i="36"/>
  <c r="S395" i="36" s="1"/>
  <c r="T395" i="36" s="1"/>
  <c r="N388" i="44"/>
  <c r="Q388" i="44" l="1"/>
  <c r="J389" i="44"/>
  <c r="V395" i="36"/>
  <c r="R396" i="36"/>
  <c r="Y395" i="36"/>
  <c r="Z395" i="36" s="1"/>
  <c r="X396" i="36" s="1"/>
  <c r="AA396" i="36" s="1"/>
  <c r="P388" i="44"/>
  <c r="L396" i="36"/>
  <c r="K389" i="44" l="1"/>
  <c r="L389" i="44" s="1"/>
  <c r="M389" i="44" s="1"/>
  <c r="M396" i="36"/>
  <c r="N396" i="36" s="1"/>
  <c r="U396" i="36"/>
  <c r="S388" i="44"/>
  <c r="T388" i="44" s="1"/>
  <c r="N389" i="44" l="1"/>
  <c r="Q389" i="44" s="1"/>
  <c r="J397" i="36"/>
  <c r="Q396" i="36"/>
  <c r="P396" i="36"/>
  <c r="V388" i="44"/>
  <c r="R389" i="44"/>
  <c r="Y388" i="44"/>
  <c r="Z388" i="44" s="1"/>
  <c r="X389" i="44" s="1"/>
  <c r="AA389" i="44" s="1"/>
  <c r="J390" i="44" l="1"/>
  <c r="K390" i="44" s="1"/>
  <c r="L390" i="44" s="1"/>
  <c r="P389" i="44"/>
  <c r="U389" i="44"/>
  <c r="S396" i="36"/>
  <c r="T396" i="36" s="1"/>
  <c r="K397" i="36"/>
  <c r="L397" i="36" s="1"/>
  <c r="M397" i="36" s="1"/>
  <c r="N397" i="36" s="1"/>
  <c r="J398" i="36" l="1"/>
  <c r="Q397" i="36"/>
  <c r="Y396" i="36"/>
  <c r="Z396" i="36" s="1"/>
  <c r="X397" i="36" s="1"/>
  <c r="AA397" i="36" s="1"/>
  <c r="M390" i="44"/>
  <c r="N390" i="44" s="1"/>
  <c r="V396" i="36"/>
  <c r="R397" i="36"/>
  <c r="S389" i="44"/>
  <c r="T389" i="44" s="1"/>
  <c r="P397" i="36" l="1"/>
  <c r="U397" i="36"/>
  <c r="J391" i="44"/>
  <c r="Q390" i="44"/>
  <c r="V389" i="44"/>
  <c r="R390" i="44"/>
  <c r="Y389" i="44"/>
  <c r="Z389" i="44" s="1"/>
  <c r="X390" i="44" s="1"/>
  <c r="AA390" i="44" s="1"/>
  <c r="K398" i="36"/>
  <c r="L398" i="36" s="1"/>
  <c r="M398" i="36" s="1"/>
  <c r="N398" i="36" l="1"/>
  <c r="U390" i="44"/>
  <c r="P390" i="44"/>
  <c r="S390" i="44" s="1"/>
  <c r="T390" i="44" s="1"/>
  <c r="K391" i="44"/>
  <c r="L391" i="44" s="1"/>
  <c r="S397" i="36"/>
  <c r="T397" i="36" s="1"/>
  <c r="Y397" i="36" l="1"/>
  <c r="Z397" i="36" s="1"/>
  <c r="X398" i="36" s="1"/>
  <c r="AA398" i="36" s="1"/>
  <c r="V397" i="36"/>
  <c r="R398" i="36"/>
  <c r="M391" i="44"/>
  <c r="N391" i="44" s="1"/>
  <c r="V390" i="44"/>
  <c r="R391" i="44"/>
  <c r="Y390" i="44"/>
  <c r="Z390" i="44" s="1"/>
  <c r="X391" i="44" s="1"/>
  <c r="AA391" i="44" s="1"/>
  <c r="Q398" i="36"/>
  <c r="J399" i="36"/>
  <c r="J392" i="44" l="1"/>
  <c r="Q391" i="44"/>
  <c r="U391" i="44"/>
  <c r="P391" i="44"/>
  <c r="K399" i="36"/>
  <c r="L399" i="36" s="1"/>
  <c r="M399" i="36" s="1"/>
  <c r="P398" i="36"/>
  <c r="S398" i="36" s="1"/>
  <c r="T398" i="36" s="1"/>
  <c r="U398" i="36"/>
  <c r="S391" i="44" l="1"/>
  <c r="T391" i="44" s="1"/>
  <c r="V391" i="44" s="1"/>
  <c r="V398" i="36"/>
  <c r="R399" i="36"/>
  <c r="Y398" i="36"/>
  <c r="Z398" i="36" s="1"/>
  <c r="X399" i="36" s="1"/>
  <c r="AA399" i="36" s="1"/>
  <c r="N399" i="36"/>
  <c r="K392" i="44"/>
  <c r="L392" i="44" s="1"/>
  <c r="Y391" i="44" l="1"/>
  <c r="Z391" i="44" s="1"/>
  <c r="X392" i="44" s="1"/>
  <c r="AA392" i="44" s="1"/>
  <c r="R392" i="44"/>
  <c r="U392" i="44" s="1"/>
  <c r="M392" i="44"/>
  <c r="N392" i="44" s="1"/>
  <c r="U399" i="36"/>
  <c r="P399" i="36"/>
  <c r="Q399" i="36"/>
  <c r="J400" i="36"/>
  <c r="P392" i="44" l="1"/>
  <c r="S399" i="36"/>
  <c r="T399" i="36" s="1"/>
  <c r="V399" i="36" s="1"/>
  <c r="K400" i="36"/>
  <c r="L400" i="36" s="1"/>
  <c r="Q392" i="44"/>
  <c r="J393" i="44"/>
  <c r="S392" i="44" l="1"/>
  <c r="T392" i="44" s="1"/>
  <c r="R393" i="44" s="1"/>
  <c r="Y399" i="36"/>
  <c r="Z399" i="36" s="1"/>
  <c r="X400" i="36" s="1"/>
  <c r="AA400" i="36" s="1"/>
  <c r="R400" i="36"/>
  <c r="U400" i="36" s="1"/>
  <c r="M400" i="36"/>
  <c r="N400" i="36" s="1"/>
  <c r="K393" i="44"/>
  <c r="L393" i="44" s="1"/>
  <c r="Y392" i="44" l="1"/>
  <c r="Z392" i="44" s="1"/>
  <c r="X393" i="44" s="1"/>
  <c r="AA393" i="44" s="1"/>
  <c r="V392" i="44"/>
  <c r="M393" i="44"/>
  <c r="N393" i="44" s="1"/>
  <c r="Q400" i="36"/>
  <c r="J401" i="36"/>
  <c r="P400" i="36"/>
  <c r="U393" i="44"/>
  <c r="Q393" i="44" l="1"/>
  <c r="J394" i="44"/>
  <c r="K401" i="36"/>
  <c r="L401" i="36" s="1"/>
  <c r="P393" i="44"/>
  <c r="S400" i="36"/>
  <c r="T400" i="36" s="1"/>
  <c r="Y400" i="36" l="1"/>
  <c r="Z400" i="36" s="1"/>
  <c r="X401" i="36" s="1"/>
  <c r="AA401" i="36" s="1"/>
  <c r="M401" i="36"/>
  <c r="N401" i="36" s="1"/>
  <c r="K394" i="44"/>
  <c r="L394" i="44" s="1"/>
  <c r="M394" i="44" s="1"/>
  <c r="N394" i="44" s="1"/>
  <c r="V400" i="36"/>
  <c r="R401" i="36"/>
  <c r="S393" i="44"/>
  <c r="T393" i="44" s="1"/>
  <c r="J395" i="44" l="1"/>
  <c r="Q394" i="44"/>
  <c r="Q401" i="36"/>
  <c r="J402" i="36"/>
  <c r="V393" i="44"/>
  <c r="R394" i="44"/>
  <c r="U401" i="36"/>
  <c r="P401" i="36"/>
  <c r="Y393" i="44"/>
  <c r="Z393" i="44" s="1"/>
  <c r="X394" i="44" s="1"/>
  <c r="AA394" i="44" s="1"/>
  <c r="S401" i="36" l="1"/>
  <c r="T401" i="36" s="1"/>
  <c r="V401" i="36" s="1"/>
  <c r="U394" i="44"/>
  <c r="P394" i="44"/>
  <c r="S394" i="44" s="1"/>
  <c r="T394" i="44" s="1"/>
  <c r="K402" i="36"/>
  <c r="L402" i="36" s="1"/>
  <c r="M402" i="36" s="1"/>
  <c r="K395" i="44"/>
  <c r="L395" i="44" s="1"/>
  <c r="M395" i="44" s="1"/>
  <c r="R402" i="36" l="1"/>
  <c r="Y401" i="36"/>
  <c r="Z401" i="36" s="1"/>
  <c r="X402" i="36" s="1"/>
  <c r="AA402" i="36" s="1"/>
  <c r="N395" i="44"/>
  <c r="N402" i="36"/>
  <c r="U402" i="36"/>
  <c r="Y394" i="44"/>
  <c r="Z394" i="44" s="1"/>
  <c r="X395" i="44" s="1"/>
  <c r="AA395" i="44" s="1"/>
  <c r="R395" i="44"/>
  <c r="V394" i="44"/>
  <c r="P402" i="36" l="1"/>
  <c r="U395" i="44"/>
  <c r="P395" i="44"/>
  <c r="J403" i="36"/>
  <c r="Q402" i="36"/>
  <c r="J396" i="44"/>
  <c r="Q395" i="44"/>
  <c r="S395" i="44" l="1"/>
  <c r="T395" i="44" s="1"/>
  <c r="R396" i="44" s="1"/>
  <c r="S402" i="36"/>
  <c r="T402" i="36" s="1"/>
  <c r="R403" i="36" s="1"/>
  <c r="K396" i="44"/>
  <c r="L396" i="44" s="1"/>
  <c r="M396" i="44" s="1"/>
  <c r="N396" i="44" s="1"/>
  <c r="K403" i="36"/>
  <c r="Y395" i="44" l="1"/>
  <c r="Z395" i="44" s="1"/>
  <c r="X396" i="44" s="1"/>
  <c r="AA396" i="44" s="1"/>
  <c r="V395" i="44"/>
  <c r="V402" i="36"/>
  <c r="Y402" i="36"/>
  <c r="Z402" i="36" s="1"/>
  <c r="X403" i="36" s="1"/>
  <c r="AA403" i="36" s="1"/>
  <c r="Q396" i="44"/>
  <c r="J397" i="44"/>
  <c r="L403" i="36"/>
  <c r="M403" i="36" s="1"/>
  <c r="N403" i="36" s="1"/>
  <c r="U403" i="36"/>
  <c r="P396" i="44"/>
  <c r="U396" i="44"/>
  <c r="S396" i="44" l="1"/>
  <c r="T396" i="44" s="1"/>
  <c r="R397" i="44" s="1"/>
  <c r="Q403" i="36"/>
  <c r="J404" i="36"/>
  <c r="P403" i="36"/>
  <c r="K397" i="44"/>
  <c r="L397" i="44" s="1"/>
  <c r="Y396" i="44" l="1"/>
  <c r="Z396" i="44" s="1"/>
  <c r="X397" i="44" s="1"/>
  <c r="AA397" i="44" s="1"/>
  <c r="V396" i="44"/>
  <c r="K404" i="36"/>
  <c r="L404" i="36" s="1"/>
  <c r="M404" i="36" s="1"/>
  <c r="U397" i="44"/>
  <c r="M397" i="44"/>
  <c r="N397" i="44" s="1"/>
  <c r="S403" i="36"/>
  <c r="T403" i="36" s="1"/>
  <c r="Q397" i="44" l="1"/>
  <c r="J398" i="44"/>
  <c r="P397" i="44"/>
  <c r="R404" i="36"/>
  <c r="V403" i="36"/>
  <c r="Y403" i="36"/>
  <c r="Z403" i="36" s="1"/>
  <c r="X404" i="36" s="1"/>
  <c r="AA404" i="36" s="1"/>
  <c r="N404" i="36"/>
  <c r="Q404" i="36" l="1"/>
  <c r="J405" i="36"/>
  <c r="P404" i="36"/>
  <c r="U404" i="36"/>
  <c r="K398" i="44"/>
  <c r="L398" i="44" s="1"/>
  <c r="M398" i="44" s="1"/>
  <c r="N398" i="44" s="1"/>
  <c r="S397" i="44"/>
  <c r="T397" i="44" s="1"/>
  <c r="S404" i="36" l="1"/>
  <c r="T404" i="36" s="1"/>
  <c r="V404" i="36" s="1"/>
  <c r="Q398" i="44"/>
  <c r="J399" i="44"/>
  <c r="V397" i="44"/>
  <c r="R398" i="44"/>
  <c r="Y397" i="44"/>
  <c r="Z397" i="44" s="1"/>
  <c r="X398" i="44" s="1"/>
  <c r="AA398" i="44" s="1"/>
  <c r="K405" i="36"/>
  <c r="R405" i="36" l="1"/>
  <c r="U405" i="36" s="1"/>
  <c r="Y404" i="36"/>
  <c r="Z404" i="36" s="1"/>
  <c r="X405" i="36" s="1"/>
  <c r="AA405" i="36" s="1"/>
  <c r="L405" i="36"/>
  <c r="M405" i="36" s="1"/>
  <c r="P398" i="44"/>
  <c r="S398" i="44" s="1"/>
  <c r="T398" i="44" s="1"/>
  <c r="U398" i="44"/>
  <c r="K399" i="44"/>
  <c r="L399" i="44" s="1"/>
  <c r="M399" i="44" s="1"/>
  <c r="N399" i="44" s="1"/>
  <c r="Q399" i="44" l="1"/>
  <c r="J400" i="44"/>
  <c r="V398" i="44"/>
  <c r="R399" i="44"/>
  <c r="Y398" i="44"/>
  <c r="Z398" i="44" s="1"/>
  <c r="X399" i="44" s="1"/>
  <c r="AA399" i="44" s="1"/>
  <c r="N405" i="36"/>
  <c r="Q405" i="36" l="1"/>
  <c r="J406" i="36"/>
  <c r="P405" i="36"/>
  <c r="U399" i="44"/>
  <c r="P399" i="44"/>
  <c r="S399" i="44" s="1"/>
  <c r="T399" i="44" s="1"/>
  <c r="K400" i="44"/>
  <c r="L400" i="44" s="1"/>
  <c r="M400" i="44" l="1"/>
  <c r="N400" i="44" s="1"/>
  <c r="V399" i="44"/>
  <c r="R400" i="44"/>
  <c r="Y399" i="44"/>
  <c r="Z399" i="44" s="1"/>
  <c r="X400" i="44" s="1"/>
  <c r="AA400" i="44" s="1"/>
  <c r="K406" i="36"/>
  <c r="S405" i="36"/>
  <c r="T405" i="36" s="1"/>
  <c r="L406" i="36" l="1"/>
  <c r="M406" i="36" s="1"/>
  <c r="N406" i="36" s="1"/>
  <c r="U400" i="44"/>
  <c r="P400" i="44"/>
  <c r="V405" i="36"/>
  <c r="R406" i="36"/>
  <c r="Y405" i="36"/>
  <c r="Z405" i="36" s="1"/>
  <c r="X406" i="36" s="1"/>
  <c r="AA406" i="36" s="1"/>
  <c r="J401" i="44"/>
  <c r="Q400" i="44"/>
  <c r="S400" i="44" s="1"/>
  <c r="T400" i="44" s="1"/>
  <c r="R401" i="44" l="1"/>
  <c r="V400" i="44"/>
  <c r="J407" i="36"/>
  <c r="Q406" i="36"/>
  <c r="K401" i="44"/>
  <c r="L401" i="44" s="1"/>
  <c r="M401" i="44" s="1"/>
  <c r="U406" i="36"/>
  <c r="P406" i="36"/>
  <c r="Y400" i="44"/>
  <c r="Z400" i="44" s="1"/>
  <c r="X401" i="44" s="1"/>
  <c r="AA401" i="44" s="1"/>
  <c r="S406" i="36" l="1"/>
  <c r="T406" i="36" s="1"/>
  <c r="N401" i="44"/>
  <c r="P401" i="44" s="1"/>
  <c r="K407" i="36"/>
  <c r="L407" i="36" s="1"/>
  <c r="M407" i="36" s="1"/>
  <c r="N407" i="36" s="1"/>
  <c r="U401" i="44"/>
  <c r="Y406" i="36" l="1"/>
  <c r="Z406" i="36" s="1"/>
  <c r="X407" i="36" s="1"/>
  <c r="AA407" i="36" s="1"/>
  <c r="Q407" i="36"/>
  <c r="J408" i="36"/>
  <c r="Q401" i="44"/>
  <c r="S401" i="44" s="1"/>
  <c r="T401" i="44" s="1"/>
  <c r="J402" i="44"/>
  <c r="R407" i="36"/>
  <c r="V406" i="36"/>
  <c r="Y401" i="44" l="1"/>
  <c r="Z401" i="44" s="1"/>
  <c r="X402" i="44" s="1"/>
  <c r="AA402" i="44" s="1"/>
  <c r="U407" i="36"/>
  <c r="P407" i="36"/>
  <c r="S407" i="36" s="1"/>
  <c r="T407" i="36" s="1"/>
  <c r="K402" i="44"/>
  <c r="L402" i="44" s="1"/>
  <c r="M402" i="44" s="1"/>
  <c r="N402" i="44" s="1"/>
  <c r="K408" i="36"/>
  <c r="L408" i="36" s="1"/>
  <c r="M408" i="36" s="1"/>
  <c r="N408" i="36" s="1"/>
  <c r="V401" i="44"/>
  <c r="R402" i="44"/>
  <c r="J409" i="36" l="1"/>
  <c r="Q408" i="36"/>
  <c r="J403" i="44"/>
  <c r="Q402" i="44"/>
  <c r="U402" i="44"/>
  <c r="P402" i="44"/>
  <c r="Y407" i="36"/>
  <c r="Z407" i="36" s="1"/>
  <c r="X408" i="36" s="1"/>
  <c r="AA408" i="36" s="1"/>
  <c r="V407" i="36"/>
  <c r="R408" i="36"/>
  <c r="S402" i="44" l="1"/>
  <c r="T402" i="44" s="1"/>
  <c r="R403" i="44" s="1"/>
  <c r="U408" i="36"/>
  <c r="P408" i="36"/>
  <c r="K403" i="44"/>
  <c r="L403" i="44" s="1"/>
  <c r="K409" i="36"/>
  <c r="L409" i="36" s="1"/>
  <c r="M409" i="36" s="1"/>
  <c r="Y402" i="44" l="1"/>
  <c r="Z402" i="44" s="1"/>
  <c r="X403" i="44" s="1"/>
  <c r="AA403" i="44" s="1"/>
  <c r="V402" i="44"/>
  <c r="N409" i="36"/>
  <c r="Q409" i="36" s="1"/>
  <c r="M403" i="44"/>
  <c r="N403" i="44" s="1"/>
  <c r="U403" i="44"/>
  <c r="S408" i="36"/>
  <c r="T408" i="36" s="1"/>
  <c r="J410" i="36" l="1"/>
  <c r="K410" i="36" s="1"/>
  <c r="L410" i="36" s="1"/>
  <c r="J404" i="44"/>
  <c r="Q403" i="44"/>
  <c r="P403" i="44"/>
  <c r="Y408" i="36"/>
  <c r="Z408" i="36" s="1"/>
  <c r="X409" i="36" s="1"/>
  <c r="AA409" i="36" s="1"/>
  <c r="V408" i="36"/>
  <c r="R409" i="36"/>
  <c r="P409" i="36" l="1"/>
  <c r="U409" i="36"/>
  <c r="M410" i="36"/>
  <c r="N410" i="36" s="1"/>
  <c r="S403" i="44"/>
  <c r="T403" i="44" s="1"/>
  <c r="K404" i="44"/>
  <c r="L404" i="44" s="1"/>
  <c r="J411" i="36" l="1"/>
  <c r="Q410" i="36"/>
  <c r="R404" i="44"/>
  <c r="V403" i="44"/>
  <c r="M404" i="44"/>
  <c r="N404" i="44" s="1"/>
  <c r="Y403" i="44"/>
  <c r="Z403" i="44" s="1"/>
  <c r="X404" i="44" s="1"/>
  <c r="AA404" i="44" s="1"/>
  <c r="S409" i="36"/>
  <c r="T409" i="36" s="1"/>
  <c r="Q404" i="44" l="1"/>
  <c r="J405" i="44"/>
  <c r="V409" i="36"/>
  <c r="R410" i="36"/>
  <c r="Y409" i="36"/>
  <c r="Z409" i="36" s="1"/>
  <c r="X410" i="36" s="1"/>
  <c r="AA410" i="36" s="1"/>
  <c r="U404" i="44"/>
  <c r="P404" i="44"/>
  <c r="K411" i="36"/>
  <c r="L411" i="36" s="1"/>
  <c r="M411" i="36" l="1"/>
  <c r="N411" i="36" s="1"/>
  <c r="K405" i="44"/>
  <c r="L405" i="44" s="1"/>
  <c r="U410" i="36"/>
  <c r="P410" i="36"/>
  <c r="S404" i="44"/>
  <c r="T404" i="44" s="1"/>
  <c r="S410" i="36" l="1"/>
  <c r="T410" i="36" s="1"/>
  <c r="Y404" i="44"/>
  <c r="Z404" i="44" s="1"/>
  <c r="X405" i="44" s="1"/>
  <c r="AA405" i="44" s="1"/>
  <c r="V404" i="44"/>
  <c r="R405" i="44"/>
  <c r="M405" i="44"/>
  <c r="N405" i="44" s="1"/>
  <c r="J412" i="36"/>
  <c r="Q411" i="36"/>
  <c r="K412" i="36" l="1"/>
  <c r="U405" i="44"/>
  <c r="P405" i="44"/>
  <c r="V410" i="36"/>
  <c r="R411" i="36"/>
  <c r="J406" i="44"/>
  <c r="Q405" i="44"/>
  <c r="Y410" i="36"/>
  <c r="Z410" i="36" s="1"/>
  <c r="X411" i="36" s="1"/>
  <c r="AA411" i="36" s="1"/>
  <c r="S405" i="44" l="1"/>
  <c r="T405" i="44" s="1"/>
  <c r="V405" i="44" s="1"/>
  <c r="U411" i="36"/>
  <c r="P411" i="36"/>
  <c r="S411" i="36" s="1"/>
  <c r="T411" i="36" s="1"/>
  <c r="K406" i="44"/>
  <c r="L406" i="44" s="1"/>
  <c r="M406" i="44" s="1"/>
  <c r="N406" i="44" s="1"/>
  <c r="L412" i="36"/>
  <c r="M412" i="36" s="1"/>
  <c r="Y405" i="44" l="1"/>
  <c r="Z405" i="44" s="1"/>
  <c r="X406" i="44" s="1"/>
  <c r="AA406" i="44" s="1"/>
  <c r="R406" i="44"/>
  <c r="U406" i="44" s="1"/>
  <c r="J407" i="44"/>
  <c r="Q406" i="44"/>
  <c r="V411" i="36"/>
  <c r="R412" i="36"/>
  <c r="N412" i="36"/>
  <c r="Y411" i="36"/>
  <c r="Z411" i="36" s="1"/>
  <c r="X412" i="36" s="1"/>
  <c r="AA412" i="36" s="1"/>
  <c r="P406" i="44" l="1"/>
  <c r="S406" i="44" s="1"/>
  <c r="T406" i="44" s="1"/>
  <c r="V406" i="44" s="1"/>
  <c r="Q412" i="36"/>
  <c r="J413" i="36"/>
  <c r="U412" i="36"/>
  <c r="P412" i="36"/>
  <c r="K407" i="44"/>
  <c r="L407" i="44" s="1"/>
  <c r="R407" i="44" l="1"/>
  <c r="U407" i="44" s="1"/>
  <c r="Y406" i="44"/>
  <c r="Z406" i="44" s="1"/>
  <c r="X407" i="44" s="1"/>
  <c r="AA407" i="44" s="1"/>
  <c r="K413" i="36"/>
  <c r="L413" i="36" s="1"/>
  <c r="M413" i="36" s="1"/>
  <c r="N413" i="36" s="1"/>
  <c r="M407" i="44"/>
  <c r="N407" i="44" s="1"/>
  <c r="S412" i="36"/>
  <c r="T412" i="36" s="1"/>
  <c r="Q407" i="44" l="1"/>
  <c r="J408" i="44"/>
  <c r="P407" i="44"/>
  <c r="R413" i="36"/>
  <c r="V412" i="36"/>
  <c r="Y412" i="36"/>
  <c r="Z412" i="36" s="1"/>
  <c r="X413" i="36" s="1"/>
  <c r="AA413" i="36" s="1"/>
  <c r="J414" i="36"/>
  <c r="Q413" i="36"/>
  <c r="P413" i="36" l="1"/>
  <c r="S413" i="36" s="1"/>
  <c r="T413" i="36" s="1"/>
  <c r="U413" i="36"/>
  <c r="K408" i="44"/>
  <c r="L408" i="44" s="1"/>
  <c r="M408" i="44" s="1"/>
  <c r="K414" i="36"/>
  <c r="L414" i="36" s="1"/>
  <c r="M414" i="36" s="1"/>
  <c r="S407" i="44"/>
  <c r="T407" i="44" s="1"/>
  <c r="V407" i="44" l="1"/>
  <c r="R408" i="44"/>
  <c r="Y407" i="44"/>
  <c r="Z407" i="44" s="1"/>
  <c r="X408" i="44" s="1"/>
  <c r="AA408" i="44" s="1"/>
  <c r="N414" i="36"/>
  <c r="N408" i="44"/>
  <c r="V413" i="36"/>
  <c r="R414" i="36"/>
  <c r="Y413" i="36"/>
  <c r="Z413" i="36" s="1"/>
  <c r="X414" i="36" s="1"/>
  <c r="AA414" i="36" s="1"/>
  <c r="P414" i="36" l="1"/>
  <c r="U414" i="36"/>
  <c r="Q414" i="36"/>
  <c r="J415" i="36"/>
  <c r="U408" i="44"/>
  <c r="P408" i="44"/>
  <c r="Q408" i="44"/>
  <c r="J409" i="44"/>
  <c r="S414" i="36" l="1"/>
  <c r="T414" i="36" s="1"/>
  <c r="V414" i="36" s="1"/>
  <c r="S408" i="44"/>
  <c r="T408" i="44" s="1"/>
  <c r="V408" i="44" s="1"/>
  <c r="K415" i="36"/>
  <c r="L415" i="36" s="1"/>
  <c r="M415" i="36" s="1"/>
  <c r="K409" i="44"/>
  <c r="L409" i="44" s="1"/>
  <c r="Y414" i="36" l="1"/>
  <c r="Z414" i="36" s="1"/>
  <c r="X415" i="36" s="1"/>
  <c r="AA415" i="36" s="1"/>
  <c r="R415" i="36"/>
  <c r="U415" i="36" s="1"/>
  <c r="R409" i="44"/>
  <c r="U409" i="44" s="1"/>
  <c r="Y408" i="44"/>
  <c r="Z408" i="44" s="1"/>
  <c r="X409" i="44" s="1"/>
  <c r="AA409" i="44" s="1"/>
  <c r="N415" i="36"/>
  <c r="J416" i="36" s="1"/>
  <c r="M409" i="44"/>
  <c r="N409" i="44" s="1"/>
  <c r="P409" i="44" l="1"/>
  <c r="P415" i="36"/>
  <c r="Q415" i="36"/>
  <c r="J410" i="44"/>
  <c r="K410" i="44" s="1"/>
  <c r="Q409" i="44"/>
  <c r="K416" i="36"/>
  <c r="L416" i="36" s="1"/>
  <c r="M416" i="36" s="1"/>
  <c r="N416" i="36" s="1"/>
  <c r="S409" i="44" l="1"/>
  <c r="T409" i="44" s="1"/>
  <c r="R410" i="44" s="1"/>
  <c r="U410" i="44" s="1"/>
  <c r="S415" i="36"/>
  <c r="T415" i="36" s="1"/>
  <c r="J417" i="36"/>
  <c r="Q416" i="36"/>
  <c r="L410" i="44"/>
  <c r="M410" i="44" s="1"/>
  <c r="N410" i="44" s="1"/>
  <c r="Q410" i="44" s="1"/>
  <c r="Y409" i="44" l="1"/>
  <c r="Z409" i="44" s="1"/>
  <c r="X410" i="44" s="1"/>
  <c r="AA410" i="44" s="1"/>
  <c r="V409" i="44"/>
  <c r="Y415" i="36"/>
  <c r="Z415" i="36" s="1"/>
  <c r="X416" i="36" s="1"/>
  <c r="AA416" i="36" s="1"/>
  <c r="V415" i="36"/>
  <c r="R416" i="36"/>
  <c r="J411" i="44"/>
  <c r="K411" i="44" s="1"/>
  <c r="P410" i="44"/>
  <c r="S410" i="44" s="1"/>
  <c r="T410" i="44" s="1"/>
  <c r="K417" i="36"/>
  <c r="L417" i="36" s="1"/>
  <c r="P416" i="36" l="1"/>
  <c r="S416" i="36" s="1"/>
  <c r="T416" i="36" s="1"/>
  <c r="U416" i="36"/>
  <c r="V410" i="44"/>
  <c r="R411" i="44"/>
  <c r="U411" i="44" s="1"/>
  <c r="M417" i="36"/>
  <c r="N417" i="36" s="1"/>
  <c r="Y410" i="44"/>
  <c r="Z410" i="44" s="1"/>
  <c r="X411" i="44" s="1"/>
  <c r="AA411" i="44" s="1"/>
  <c r="L411" i="44"/>
  <c r="Y416" i="36" l="1"/>
  <c r="Z416" i="36" s="1"/>
  <c r="X417" i="36" s="1"/>
  <c r="AA417" i="36" s="1"/>
  <c r="V416" i="36"/>
  <c r="R417" i="36"/>
  <c r="U417" i="36" s="1"/>
  <c r="J418" i="36"/>
  <c r="Q417" i="36"/>
  <c r="M411" i="44"/>
  <c r="N411" i="44" s="1"/>
  <c r="P417" i="36" l="1"/>
  <c r="S417" i="36" s="1"/>
  <c r="K418" i="36"/>
  <c r="L418" i="36" s="1"/>
  <c r="Q411" i="44"/>
  <c r="J412" i="44"/>
  <c r="P411" i="44"/>
  <c r="T417" i="36" l="1"/>
  <c r="Y417" i="36"/>
  <c r="Z417" i="36" s="1"/>
  <c r="X418" i="36" s="1"/>
  <c r="AA418" i="36" s="1"/>
  <c r="M418" i="36"/>
  <c r="N418" i="36" s="1"/>
  <c r="K412" i="44"/>
  <c r="L412" i="44" s="1"/>
  <c r="M412" i="44" s="1"/>
  <c r="S411" i="44"/>
  <c r="T411" i="44" s="1"/>
  <c r="V417" i="36" l="1"/>
  <c r="R418" i="36"/>
  <c r="U418" i="36" s="1"/>
  <c r="J419" i="36"/>
  <c r="Q418" i="36"/>
  <c r="V411" i="44"/>
  <c r="R412" i="44"/>
  <c r="N412" i="44"/>
  <c r="Y411" i="44"/>
  <c r="Z411" i="44" s="1"/>
  <c r="X412" i="44" s="1"/>
  <c r="P418" i="36" l="1"/>
  <c r="S418" i="36" s="1"/>
  <c r="T418" i="36" s="1"/>
  <c r="K419" i="36"/>
  <c r="L419" i="36" s="1"/>
  <c r="U412" i="44"/>
  <c r="P412" i="44"/>
  <c r="AA412" i="44"/>
  <c r="Q412" i="44"/>
  <c r="J413" i="44"/>
  <c r="R419" i="36" l="1"/>
  <c r="V418" i="36"/>
  <c r="M419" i="36"/>
  <c r="N419" i="36" s="1"/>
  <c r="S412" i="44"/>
  <c r="T412" i="44" s="1"/>
  <c r="R413" i="44" s="1"/>
  <c r="Y418" i="36"/>
  <c r="Z418" i="36" s="1"/>
  <c r="X419" i="36" s="1"/>
  <c r="AA419" i="36" s="1"/>
  <c r="K413" i="44"/>
  <c r="L413" i="44" s="1"/>
  <c r="M413" i="44" s="1"/>
  <c r="V412" i="44" l="1"/>
  <c r="J420" i="36"/>
  <c r="Q419" i="36"/>
  <c r="Y412" i="44"/>
  <c r="Z412" i="44" s="1"/>
  <c r="X413" i="44" s="1"/>
  <c r="AA413" i="44" s="1"/>
  <c r="P419" i="36"/>
  <c r="U419" i="36"/>
  <c r="N413" i="44"/>
  <c r="U413" i="44"/>
  <c r="P413" i="44" l="1"/>
  <c r="S419" i="36"/>
  <c r="T419" i="36" s="1"/>
  <c r="V419" i="36" s="1"/>
  <c r="K420" i="36"/>
  <c r="Q413" i="44"/>
  <c r="J414" i="44"/>
  <c r="S413" i="44" l="1"/>
  <c r="T413" i="44" s="1"/>
  <c r="V413" i="44" s="1"/>
  <c r="R420" i="36"/>
  <c r="U420" i="36" s="1"/>
  <c r="Y419" i="36"/>
  <c r="Z419" i="36" s="1"/>
  <c r="X420" i="36" s="1"/>
  <c r="AA420" i="36" s="1"/>
  <c r="L420" i="36"/>
  <c r="M420" i="36" s="1"/>
  <c r="K414" i="44"/>
  <c r="L414" i="44" s="1"/>
  <c r="M414" i="44" s="1"/>
  <c r="N414" i="44" s="1"/>
  <c r="Y413" i="44" l="1"/>
  <c r="Z413" i="44" s="1"/>
  <c r="X414" i="44" s="1"/>
  <c r="R414" i="44"/>
  <c r="N420" i="36"/>
  <c r="Q414" i="44"/>
  <c r="J415" i="44"/>
  <c r="AA414" i="44"/>
  <c r="U414" i="44"/>
  <c r="P414" i="44"/>
  <c r="S414" i="44" l="1"/>
  <c r="T414" i="44" s="1"/>
  <c r="V414" i="44" s="1"/>
  <c r="Q420" i="36"/>
  <c r="J421" i="36"/>
  <c r="P420" i="36"/>
  <c r="K415" i="44"/>
  <c r="L415" i="44" s="1"/>
  <c r="M415" i="44" s="1"/>
  <c r="Y414" i="44" l="1"/>
  <c r="Z414" i="44" s="1"/>
  <c r="X415" i="44" s="1"/>
  <c r="AA415" i="44" s="1"/>
  <c r="R415" i="44"/>
  <c r="U415" i="44" s="1"/>
  <c r="K421" i="36"/>
  <c r="L421" i="36" s="1"/>
  <c r="S420" i="36"/>
  <c r="T420" i="36" s="1"/>
  <c r="N415" i="44"/>
  <c r="P415" i="44" l="1"/>
  <c r="M421" i="36"/>
  <c r="N421" i="36" s="1"/>
  <c r="R421" i="36"/>
  <c r="V420" i="36"/>
  <c r="Y420" i="36"/>
  <c r="Z420" i="36" s="1"/>
  <c r="X421" i="36" s="1"/>
  <c r="AA421" i="36" s="1"/>
  <c r="Q415" i="44"/>
  <c r="J416" i="44"/>
  <c r="S415" i="44" l="1"/>
  <c r="T415" i="44" s="1"/>
  <c r="V415" i="44" s="1"/>
  <c r="U421" i="36"/>
  <c r="P421" i="36"/>
  <c r="J422" i="36"/>
  <c r="Q421" i="36"/>
  <c r="K416" i="44"/>
  <c r="L416" i="44" s="1"/>
  <c r="Y415" i="44" l="1"/>
  <c r="Z415" i="44" s="1"/>
  <c r="X416" i="44" s="1"/>
  <c r="AA416" i="44" s="1"/>
  <c r="R416" i="44"/>
  <c r="U416" i="44" s="1"/>
  <c r="S421" i="36"/>
  <c r="T421" i="36" s="1"/>
  <c r="R422" i="36" s="1"/>
  <c r="U422" i="36" s="1"/>
  <c r="K422" i="36"/>
  <c r="L422" i="36" s="1"/>
  <c r="M422" i="36" s="1"/>
  <c r="N422" i="36" s="1"/>
  <c r="M416" i="44"/>
  <c r="N416" i="44" s="1"/>
  <c r="V421" i="36" l="1"/>
  <c r="Y421" i="36"/>
  <c r="Z421" i="36" s="1"/>
  <c r="X422" i="36" s="1"/>
  <c r="AA422" i="36" s="1"/>
  <c r="J423" i="36"/>
  <c r="K423" i="36" s="1"/>
  <c r="L423" i="36" s="1"/>
  <c r="M423" i="36" s="1"/>
  <c r="N423" i="36" s="1"/>
  <c r="Q422" i="36"/>
  <c r="Q416" i="44"/>
  <c r="J417" i="44"/>
  <c r="P416" i="44"/>
  <c r="P422" i="36" l="1"/>
  <c r="S422" i="36" s="1"/>
  <c r="Q423" i="36"/>
  <c r="J424" i="36"/>
  <c r="K417" i="44"/>
  <c r="L417" i="44" s="1"/>
  <c r="S416" i="44"/>
  <c r="T416" i="44" s="1"/>
  <c r="T422" i="36" l="1"/>
  <c r="Y422" i="36"/>
  <c r="Z422" i="36" s="1"/>
  <c r="X423" i="36" s="1"/>
  <c r="AA423" i="36" s="1"/>
  <c r="M417" i="44"/>
  <c r="N417" i="44" s="1"/>
  <c r="K424" i="36"/>
  <c r="L424" i="36" s="1"/>
  <c r="M424" i="36" s="1"/>
  <c r="V416" i="44"/>
  <c r="R417" i="44"/>
  <c r="Y416" i="44"/>
  <c r="Z416" i="44" s="1"/>
  <c r="X417" i="44" s="1"/>
  <c r="Q417" i="44" l="1"/>
  <c r="J418" i="44"/>
  <c r="K418" i="44" s="1"/>
  <c r="L418" i="44" s="1"/>
  <c r="M418" i="44" s="1"/>
  <c r="V422" i="36"/>
  <c r="R423" i="36"/>
  <c r="N424" i="36"/>
  <c r="U417" i="44"/>
  <c r="P417" i="44"/>
  <c r="AA417" i="44"/>
  <c r="S417" i="44" l="1"/>
  <c r="T417" i="44" s="1"/>
  <c r="V417" i="44" s="1"/>
  <c r="P423" i="36"/>
  <c r="U423" i="36"/>
  <c r="J425" i="36"/>
  <c r="Q424" i="36"/>
  <c r="N418" i="44"/>
  <c r="Y417" i="44" l="1"/>
  <c r="Z417" i="44" s="1"/>
  <c r="X418" i="44" s="1"/>
  <c r="AA418" i="44" s="1"/>
  <c r="R418" i="44"/>
  <c r="U418" i="44" s="1"/>
  <c r="S423" i="36"/>
  <c r="T423" i="36" s="1"/>
  <c r="K425" i="36"/>
  <c r="Q418" i="44"/>
  <c r="J419" i="44"/>
  <c r="P418" i="44" l="1"/>
  <c r="S418" i="44" s="1"/>
  <c r="Y423" i="36"/>
  <c r="Z423" i="36" s="1"/>
  <c r="X424" i="36" s="1"/>
  <c r="AA424" i="36" s="1"/>
  <c r="V423" i="36"/>
  <c r="R424" i="36"/>
  <c r="L425" i="36"/>
  <c r="M425" i="36" s="1"/>
  <c r="N425" i="36" s="1"/>
  <c r="K419" i="44"/>
  <c r="L419" i="44" s="1"/>
  <c r="T418" i="44" l="1"/>
  <c r="Y418" i="44"/>
  <c r="Z418" i="44" s="1"/>
  <c r="X419" i="44" s="1"/>
  <c r="AA419" i="44" s="1"/>
  <c r="U424" i="36"/>
  <c r="P424" i="36"/>
  <c r="Q425" i="36"/>
  <c r="J426" i="36"/>
  <c r="K426" i="36" s="1"/>
  <c r="L426" i="36" s="1"/>
  <c r="M419" i="44"/>
  <c r="N419" i="44" s="1"/>
  <c r="R419" i="44" l="1"/>
  <c r="U419" i="44" s="1"/>
  <c r="V418" i="44"/>
  <c r="S424" i="36"/>
  <c r="T424" i="36" s="1"/>
  <c r="M426" i="36"/>
  <c r="N426" i="36" s="1"/>
  <c r="Q419" i="44"/>
  <c r="J420" i="44"/>
  <c r="P419" i="44" l="1"/>
  <c r="V424" i="36"/>
  <c r="R425" i="36"/>
  <c r="Y424" i="36"/>
  <c r="Z424" i="36" s="1"/>
  <c r="X425" i="36" s="1"/>
  <c r="AA425" i="36" s="1"/>
  <c r="J427" i="36"/>
  <c r="Q426" i="36"/>
  <c r="K420" i="44"/>
  <c r="L420" i="44" s="1"/>
  <c r="S419" i="44"/>
  <c r="T419" i="44" s="1"/>
  <c r="U425" i="36" l="1"/>
  <c r="P425" i="36"/>
  <c r="S425" i="36" s="1"/>
  <c r="T425" i="36" s="1"/>
  <c r="K427" i="36"/>
  <c r="L427" i="36" s="1"/>
  <c r="M427" i="36" s="1"/>
  <c r="N427" i="36" s="1"/>
  <c r="V419" i="44"/>
  <c r="R420" i="44"/>
  <c r="M420" i="44"/>
  <c r="N420" i="44" s="1"/>
  <c r="Y419" i="44"/>
  <c r="Z419" i="44" s="1"/>
  <c r="X420" i="44" s="1"/>
  <c r="V425" i="36" l="1"/>
  <c r="R426" i="36"/>
  <c r="Y425" i="36"/>
  <c r="Z425" i="36" s="1"/>
  <c r="X426" i="36" s="1"/>
  <c r="AA426" i="36" s="1"/>
  <c r="Q427" i="36"/>
  <c r="J428" i="36"/>
  <c r="Q420" i="44"/>
  <c r="J421" i="44"/>
  <c r="U420" i="44"/>
  <c r="P420" i="44"/>
  <c r="AA420" i="44"/>
  <c r="P426" i="36" l="1"/>
  <c r="S426" i="36" s="1"/>
  <c r="T426" i="36" s="1"/>
  <c r="U426" i="36"/>
  <c r="S420" i="44"/>
  <c r="T420" i="44" s="1"/>
  <c r="V420" i="44" s="1"/>
  <c r="K428" i="36"/>
  <c r="L428" i="36" s="1"/>
  <c r="M428" i="36" s="1"/>
  <c r="N428" i="36" s="1"/>
  <c r="K421" i="44"/>
  <c r="L421" i="44" s="1"/>
  <c r="Y420" i="44" l="1"/>
  <c r="Z420" i="44" s="1"/>
  <c r="X421" i="44" s="1"/>
  <c r="AA421" i="44" s="1"/>
  <c r="R421" i="44"/>
  <c r="R427" i="36"/>
  <c r="V426" i="36"/>
  <c r="Y426" i="36"/>
  <c r="Z426" i="36" s="1"/>
  <c r="X427" i="36" s="1"/>
  <c r="AA427" i="36" s="1"/>
  <c r="Q428" i="36"/>
  <c r="J429" i="36"/>
  <c r="U421" i="44"/>
  <c r="M421" i="44"/>
  <c r="N421" i="44" s="1"/>
  <c r="U427" i="36" l="1"/>
  <c r="P427" i="36"/>
  <c r="S427" i="36" s="1"/>
  <c r="T427" i="36" s="1"/>
  <c r="K429" i="36"/>
  <c r="L429" i="36" s="1"/>
  <c r="Q421" i="44"/>
  <c r="J422" i="44"/>
  <c r="P421" i="44"/>
  <c r="Y427" i="36" l="1"/>
  <c r="Z427" i="36" s="1"/>
  <c r="X428" i="36" s="1"/>
  <c r="AA428" i="36" s="1"/>
  <c r="V427" i="36"/>
  <c r="R428" i="36"/>
  <c r="S421" i="44"/>
  <c r="T421" i="44" s="1"/>
  <c r="R422" i="44" s="1"/>
  <c r="M429" i="36"/>
  <c r="N429" i="36" s="1"/>
  <c r="K422" i="44"/>
  <c r="L422" i="44" s="1"/>
  <c r="Y421" i="44" l="1"/>
  <c r="Z421" i="44" s="1"/>
  <c r="X422" i="44" s="1"/>
  <c r="AA422" i="44" s="1"/>
  <c r="V421" i="44"/>
  <c r="P428" i="36"/>
  <c r="U428" i="36"/>
  <c r="Q429" i="36"/>
  <c r="J430" i="36"/>
  <c r="M422" i="44"/>
  <c r="N422" i="44" s="1"/>
  <c r="U422" i="44"/>
  <c r="S428" i="36" l="1"/>
  <c r="T428" i="36" s="1"/>
  <c r="K430" i="36"/>
  <c r="L430" i="36" s="1"/>
  <c r="M430" i="36" s="1"/>
  <c r="N430" i="36" s="1"/>
  <c r="Q422" i="44"/>
  <c r="J423" i="44"/>
  <c r="P422" i="44"/>
  <c r="Y428" i="36" l="1"/>
  <c r="Z428" i="36" s="1"/>
  <c r="X429" i="36" s="1"/>
  <c r="AA429" i="36" s="1"/>
  <c r="V428" i="36"/>
  <c r="R429" i="36"/>
  <c r="J431" i="36"/>
  <c r="Q430" i="36"/>
  <c r="K423" i="44"/>
  <c r="L423" i="44" s="1"/>
  <c r="S422" i="44"/>
  <c r="T422" i="44" s="1"/>
  <c r="U429" i="36" l="1"/>
  <c r="P429" i="36"/>
  <c r="M423" i="44"/>
  <c r="N423" i="44" s="1"/>
  <c r="K431" i="36"/>
  <c r="L431" i="36" s="1"/>
  <c r="M431" i="36" s="1"/>
  <c r="N431" i="36" s="1"/>
  <c r="V422" i="44"/>
  <c r="R423" i="44"/>
  <c r="Y422" i="44"/>
  <c r="Z422" i="44" s="1"/>
  <c r="X423" i="44" s="1"/>
  <c r="S429" i="36" l="1"/>
  <c r="T429" i="36" s="1"/>
  <c r="Q423" i="44"/>
  <c r="J424" i="44"/>
  <c r="K424" i="44" s="1"/>
  <c r="L424" i="44" s="1"/>
  <c r="J432" i="36"/>
  <c r="Q431" i="36"/>
  <c r="AA423" i="44"/>
  <c r="U423" i="44"/>
  <c r="P423" i="44"/>
  <c r="S423" i="44" l="1"/>
  <c r="T423" i="44" s="1"/>
  <c r="R424" i="44" s="1"/>
  <c r="Y429" i="36"/>
  <c r="Z429" i="36" s="1"/>
  <c r="X430" i="36" s="1"/>
  <c r="AA430" i="36" s="1"/>
  <c r="R430" i="36"/>
  <c r="V429" i="36"/>
  <c r="M424" i="44"/>
  <c r="N424" i="44" s="1"/>
  <c r="K432" i="36"/>
  <c r="L432" i="36" s="1"/>
  <c r="Y423" i="44" l="1"/>
  <c r="Z423" i="44" s="1"/>
  <c r="X424" i="44" s="1"/>
  <c r="P424" i="44" s="1"/>
  <c r="V423" i="44"/>
  <c r="U430" i="36"/>
  <c r="P430" i="36"/>
  <c r="M432" i="36"/>
  <c r="N432" i="36" s="1"/>
  <c r="Q424" i="44"/>
  <c r="J425" i="44"/>
  <c r="U424" i="44"/>
  <c r="AA424" i="44" l="1"/>
  <c r="S424" i="44"/>
  <c r="T424" i="44" s="1"/>
  <c r="V424" i="44" s="1"/>
  <c r="S430" i="36"/>
  <c r="T430" i="36" s="1"/>
  <c r="J433" i="36"/>
  <c r="Q432" i="36"/>
  <c r="K425" i="44"/>
  <c r="Y424" i="44" l="1"/>
  <c r="Z424" i="44" s="1"/>
  <c r="X425" i="44" s="1"/>
  <c r="R425" i="44"/>
  <c r="Y430" i="36"/>
  <c r="Z430" i="36" s="1"/>
  <c r="X431" i="36" s="1"/>
  <c r="AA431" i="36" s="1"/>
  <c r="V430" i="36"/>
  <c r="R431" i="36"/>
  <c r="K433" i="36"/>
  <c r="L433" i="36" s="1"/>
  <c r="M433" i="36" s="1"/>
  <c r="L425" i="44"/>
  <c r="M425" i="44" s="1"/>
  <c r="U425" i="44"/>
  <c r="AA425" i="44"/>
  <c r="U431" i="36" l="1"/>
  <c r="P431" i="36"/>
  <c r="S431" i="36" s="1"/>
  <c r="T431" i="36" s="1"/>
  <c r="N433" i="36"/>
  <c r="Q433" i="36" s="1"/>
  <c r="N425" i="44"/>
  <c r="R432" i="36" l="1"/>
  <c r="V431" i="36"/>
  <c r="Y431" i="36"/>
  <c r="Z431" i="36" s="1"/>
  <c r="X432" i="36" s="1"/>
  <c r="AA432" i="36" s="1"/>
  <c r="J434" i="36"/>
  <c r="K434" i="36" s="1"/>
  <c r="Q425" i="44"/>
  <c r="J426" i="44"/>
  <c r="P425" i="44"/>
  <c r="U432" i="36" l="1"/>
  <c r="P432" i="36"/>
  <c r="S432" i="36" s="1"/>
  <c r="T432" i="36" s="1"/>
  <c r="L434" i="36"/>
  <c r="K426" i="44"/>
  <c r="L426" i="44" s="1"/>
  <c r="S425" i="44"/>
  <c r="T425" i="44" s="1"/>
  <c r="V432" i="36" l="1"/>
  <c r="R433" i="36"/>
  <c r="Y432" i="36"/>
  <c r="Z432" i="36" s="1"/>
  <c r="X433" i="36" s="1"/>
  <c r="AA433" i="36" s="1"/>
  <c r="M426" i="44"/>
  <c r="N426" i="44" s="1"/>
  <c r="Q426" i="44" s="1"/>
  <c r="M434" i="36"/>
  <c r="N434" i="36" s="1"/>
  <c r="Y425" i="44"/>
  <c r="Z425" i="44" s="1"/>
  <c r="X426" i="44" s="1"/>
  <c r="V425" i="44"/>
  <c r="R426" i="44"/>
  <c r="U433" i="36" l="1"/>
  <c r="P433" i="36"/>
  <c r="S433" i="36" s="1"/>
  <c r="T433" i="36" s="1"/>
  <c r="J427" i="44"/>
  <c r="K427" i="44" s="1"/>
  <c r="L427" i="44" s="1"/>
  <c r="J435" i="36"/>
  <c r="Q434" i="36"/>
  <c r="AA426" i="44"/>
  <c r="U426" i="44"/>
  <c r="P426" i="44"/>
  <c r="S426" i="44" s="1"/>
  <c r="T426" i="44" s="1"/>
  <c r="V433" i="36" l="1"/>
  <c r="R434" i="36"/>
  <c r="Y433" i="36"/>
  <c r="Z433" i="36" s="1"/>
  <c r="X434" i="36" s="1"/>
  <c r="AA434" i="36" s="1"/>
  <c r="M427" i="44"/>
  <c r="N427" i="44" s="1"/>
  <c r="K435" i="36"/>
  <c r="L435" i="36" s="1"/>
  <c r="M435" i="36" s="1"/>
  <c r="N435" i="36" s="1"/>
  <c r="V426" i="44"/>
  <c r="R427" i="44"/>
  <c r="Y426" i="44"/>
  <c r="Z426" i="44" s="1"/>
  <c r="X427" i="44" s="1"/>
  <c r="U434" i="36" l="1"/>
  <c r="P434" i="36"/>
  <c r="S434" i="36" s="1"/>
  <c r="T434" i="36" s="1"/>
  <c r="R435" i="36" s="1"/>
  <c r="Q427" i="44"/>
  <c r="J428" i="44"/>
  <c r="K428" i="44" s="1"/>
  <c r="Q435" i="36"/>
  <c r="J436" i="36"/>
  <c r="AA427" i="44"/>
  <c r="U427" i="44"/>
  <c r="P427" i="44"/>
  <c r="S427" i="44" l="1"/>
  <c r="T427" i="44" s="1"/>
  <c r="V427" i="44" s="1"/>
  <c r="Y434" i="36"/>
  <c r="Z434" i="36" s="1"/>
  <c r="X435" i="36" s="1"/>
  <c r="AA435" i="36" s="1"/>
  <c r="V434" i="36"/>
  <c r="K436" i="36"/>
  <c r="L436" i="36" s="1"/>
  <c r="M436" i="36" s="1"/>
  <c r="N436" i="36" s="1"/>
  <c r="U435" i="36"/>
  <c r="L428" i="44"/>
  <c r="M428" i="44" s="1"/>
  <c r="N428" i="44" s="1"/>
  <c r="R428" i="44" l="1"/>
  <c r="U428" i="44" s="1"/>
  <c r="Y427" i="44"/>
  <c r="Z427" i="44" s="1"/>
  <c r="X428" i="44" s="1"/>
  <c r="AA428" i="44" s="1"/>
  <c r="P435" i="36"/>
  <c r="S435" i="36" s="1"/>
  <c r="T435" i="36" s="1"/>
  <c r="V435" i="36" s="1"/>
  <c r="Q436" i="36"/>
  <c r="J437" i="36"/>
  <c r="Q428" i="44"/>
  <c r="J429" i="44"/>
  <c r="P428" i="44" l="1"/>
  <c r="S428" i="44" s="1"/>
  <c r="T428" i="44" s="1"/>
  <c r="Y435" i="36"/>
  <c r="Z435" i="36" s="1"/>
  <c r="X436" i="36" s="1"/>
  <c r="AA436" i="36" s="1"/>
  <c r="R436" i="36"/>
  <c r="U436" i="36" s="1"/>
  <c r="K437" i="36"/>
  <c r="L437" i="36" s="1"/>
  <c r="K429" i="44"/>
  <c r="L429" i="44" s="1"/>
  <c r="P436" i="36" l="1"/>
  <c r="S436" i="36" s="1"/>
  <c r="T436" i="36" s="1"/>
  <c r="R437" i="36" s="1"/>
  <c r="M429" i="44"/>
  <c r="N429" i="44" s="1"/>
  <c r="M437" i="36"/>
  <c r="N437" i="36" s="1"/>
  <c r="V428" i="44"/>
  <c r="R429" i="44"/>
  <c r="Y428" i="44"/>
  <c r="Z428" i="44" s="1"/>
  <c r="X429" i="44" s="1"/>
  <c r="Y436" i="36" l="1"/>
  <c r="Z436" i="36" s="1"/>
  <c r="X437" i="36" s="1"/>
  <c r="AA437" i="36" s="1"/>
  <c r="V436" i="36"/>
  <c r="Q437" i="36"/>
  <c r="J438" i="36"/>
  <c r="Q429" i="44"/>
  <c r="J430" i="44"/>
  <c r="K430" i="44" s="1"/>
  <c r="L430" i="44" s="1"/>
  <c r="U437" i="36"/>
  <c r="U429" i="44"/>
  <c r="P429" i="44"/>
  <c r="AA429" i="44"/>
  <c r="P437" i="36" l="1"/>
  <c r="S437" i="36" s="1"/>
  <c r="T437" i="36" s="1"/>
  <c r="V437" i="36" s="1"/>
  <c r="K438" i="36"/>
  <c r="L438" i="36" s="1"/>
  <c r="M430" i="44"/>
  <c r="N430" i="44" s="1"/>
  <c r="S429" i="44"/>
  <c r="T429" i="44" s="1"/>
  <c r="Y437" i="36" l="1"/>
  <c r="Z437" i="36" s="1"/>
  <c r="X438" i="36" s="1"/>
  <c r="AA438" i="36" s="1"/>
  <c r="R438" i="36"/>
  <c r="U438" i="36" s="1"/>
  <c r="M438" i="36"/>
  <c r="N438" i="36" s="1"/>
  <c r="Q430" i="44"/>
  <c r="J431" i="44"/>
  <c r="Y429" i="44"/>
  <c r="Z429" i="44" s="1"/>
  <c r="X430" i="44" s="1"/>
  <c r="V429" i="44"/>
  <c r="R430" i="44"/>
  <c r="P438" i="36" l="1"/>
  <c r="Q438" i="36"/>
  <c r="J439" i="36"/>
  <c r="U430" i="44"/>
  <c r="P430" i="44"/>
  <c r="AA430" i="44"/>
  <c r="K431" i="44"/>
  <c r="L431" i="44" s="1"/>
  <c r="S438" i="36" l="1"/>
  <c r="T438" i="36" s="1"/>
  <c r="K439" i="36"/>
  <c r="M431" i="44"/>
  <c r="N431" i="44" s="1"/>
  <c r="S430" i="44"/>
  <c r="T430" i="44" s="1"/>
  <c r="Y438" i="36" l="1"/>
  <c r="Z438" i="36" s="1"/>
  <c r="X439" i="36" s="1"/>
  <c r="AA439" i="36" s="1"/>
  <c r="Q431" i="44"/>
  <c r="J432" i="44"/>
  <c r="K432" i="44" s="1"/>
  <c r="L432" i="44" s="1"/>
  <c r="L439" i="36"/>
  <c r="M439" i="36" s="1"/>
  <c r="N439" i="36" s="1"/>
  <c r="V438" i="36"/>
  <c r="R439" i="36"/>
  <c r="V430" i="44"/>
  <c r="R431" i="44"/>
  <c r="Y430" i="44"/>
  <c r="Z430" i="44" s="1"/>
  <c r="X431" i="44" s="1"/>
  <c r="Q439" i="36" l="1"/>
  <c r="J440" i="36"/>
  <c r="U439" i="36"/>
  <c r="P439" i="36"/>
  <c r="M432" i="44"/>
  <c r="N432" i="44" s="1"/>
  <c r="AA431" i="44"/>
  <c r="U431" i="44"/>
  <c r="P431" i="44"/>
  <c r="S431" i="44" s="1"/>
  <c r="T431" i="44" s="1"/>
  <c r="J433" i="44" l="1"/>
  <c r="K433" i="44" s="1"/>
  <c r="L433" i="44" s="1"/>
  <c r="Q432" i="44"/>
  <c r="S439" i="36"/>
  <c r="T439" i="36" s="1"/>
  <c r="K440" i="36"/>
  <c r="L440" i="36" s="1"/>
  <c r="M440" i="36" s="1"/>
  <c r="N440" i="36" s="1"/>
  <c r="V431" i="44"/>
  <c r="R432" i="44"/>
  <c r="Y431" i="44"/>
  <c r="Z431" i="44" s="1"/>
  <c r="X432" i="44" s="1"/>
  <c r="Q440" i="36" l="1"/>
  <c r="J441" i="36"/>
  <c r="R440" i="36"/>
  <c r="V439" i="36"/>
  <c r="M433" i="44"/>
  <c r="N433" i="44" s="1"/>
  <c r="Y439" i="36"/>
  <c r="Z439" i="36" s="1"/>
  <c r="X440" i="36" s="1"/>
  <c r="AA440" i="36" s="1"/>
  <c r="AA432" i="44"/>
  <c r="U432" i="44"/>
  <c r="P432" i="44"/>
  <c r="S432" i="44" s="1"/>
  <c r="T432" i="44" s="1"/>
  <c r="J434" i="44" l="1"/>
  <c r="K434" i="44" s="1"/>
  <c r="L434" i="44" s="1"/>
  <c r="Q433" i="44"/>
  <c r="U440" i="36"/>
  <c r="P440" i="36"/>
  <c r="S440" i="36" s="1"/>
  <c r="T440" i="36" s="1"/>
  <c r="K441" i="36"/>
  <c r="L441" i="36" s="1"/>
  <c r="V432" i="44"/>
  <c r="R433" i="44"/>
  <c r="Y432" i="44"/>
  <c r="Z432" i="44" s="1"/>
  <c r="X433" i="44" s="1"/>
  <c r="M434" i="44" l="1"/>
  <c r="N434" i="44" s="1"/>
  <c r="M441" i="36"/>
  <c r="N441" i="36" s="1"/>
  <c r="V440" i="36"/>
  <c r="R441" i="36"/>
  <c r="Y440" i="36"/>
  <c r="Z440" i="36" s="1"/>
  <c r="X441" i="36" s="1"/>
  <c r="AA441" i="36" s="1"/>
  <c r="AA433" i="44"/>
  <c r="U433" i="44"/>
  <c r="P433" i="44"/>
  <c r="S433" i="44" s="1"/>
  <c r="T433" i="44" s="1"/>
  <c r="J435" i="44" l="1"/>
  <c r="K435" i="44" s="1"/>
  <c r="L435" i="44" s="1"/>
  <c r="Q434" i="44"/>
  <c r="U441" i="36"/>
  <c r="P441" i="36"/>
  <c r="Q441" i="36"/>
  <c r="J442" i="36"/>
  <c r="V433" i="44"/>
  <c r="R434" i="44"/>
  <c r="Y433" i="44"/>
  <c r="Z433" i="44" s="1"/>
  <c r="X434" i="44" s="1"/>
  <c r="S441" i="36" l="1"/>
  <c r="T441" i="36" s="1"/>
  <c r="R442" i="36" s="1"/>
  <c r="M435" i="44"/>
  <c r="N435" i="44" s="1"/>
  <c r="K442" i="36"/>
  <c r="L442" i="36" s="1"/>
  <c r="AA434" i="44"/>
  <c r="U434" i="44"/>
  <c r="P434" i="44"/>
  <c r="S434" i="44" s="1"/>
  <c r="T434" i="44" s="1"/>
  <c r="Y441" i="36" l="1"/>
  <c r="Z441" i="36" s="1"/>
  <c r="X442" i="36" s="1"/>
  <c r="AA442" i="36" s="1"/>
  <c r="V441" i="36"/>
  <c r="Q435" i="44"/>
  <c r="J436" i="44"/>
  <c r="K436" i="44" s="1"/>
  <c r="L436" i="44" s="1"/>
  <c r="M442" i="36"/>
  <c r="N442" i="36" s="1"/>
  <c r="U442" i="36"/>
  <c r="V434" i="44"/>
  <c r="R435" i="44"/>
  <c r="Y434" i="44"/>
  <c r="Z434" i="44" s="1"/>
  <c r="X435" i="44" s="1"/>
  <c r="P442" i="36" l="1"/>
  <c r="Q442" i="36"/>
  <c r="J443" i="36"/>
  <c r="AA435" i="44"/>
  <c r="M436" i="44"/>
  <c r="N436" i="44" s="1"/>
  <c r="U435" i="44"/>
  <c r="P435" i="44"/>
  <c r="S435" i="44" s="1"/>
  <c r="T435" i="44" s="1"/>
  <c r="S442" i="36" l="1"/>
  <c r="T442" i="36" s="1"/>
  <c r="V442" i="36" s="1"/>
  <c r="K443" i="36"/>
  <c r="L443" i="36" s="1"/>
  <c r="V435" i="44"/>
  <c r="R436" i="44"/>
  <c r="Q436" i="44"/>
  <c r="J437" i="44"/>
  <c r="Y435" i="44"/>
  <c r="Z435" i="44" s="1"/>
  <c r="X436" i="44" s="1"/>
  <c r="R443" i="36" l="1"/>
  <c r="U443" i="36" s="1"/>
  <c r="Y442" i="36"/>
  <c r="Z442" i="36" s="1"/>
  <c r="X443" i="36" s="1"/>
  <c r="AA443" i="36" s="1"/>
  <c r="M443" i="36"/>
  <c r="N443" i="36" s="1"/>
  <c r="K437" i="44"/>
  <c r="L437" i="44" s="1"/>
  <c r="U436" i="44"/>
  <c r="P436" i="44"/>
  <c r="S436" i="44" s="1"/>
  <c r="T436" i="44" s="1"/>
  <c r="AA436" i="44"/>
  <c r="Q443" i="36" l="1"/>
  <c r="J444" i="36"/>
  <c r="P443" i="36"/>
  <c r="M437" i="44"/>
  <c r="N437" i="44" s="1"/>
  <c r="V436" i="44"/>
  <c r="R437" i="44"/>
  <c r="Y436" i="44"/>
  <c r="Z436" i="44" s="1"/>
  <c r="X437" i="44" s="1"/>
  <c r="J438" i="44" l="1"/>
  <c r="K438" i="44" s="1"/>
  <c r="L438" i="44" s="1"/>
  <c r="M438" i="44" s="1"/>
  <c r="Q437" i="44"/>
  <c r="K444" i="36"/>
  <c r="L444" i="36" s="1"/>
  <c r="M444" i="36" s="1"/>
  <c r="N444" i="36" s="1"/>
  <c r="S443" i="36"/>
  <c r="T443" i="36" s="1"/>
  <c r="AA437" i="44"/>
  <c r="U437" i="44"/>
  <c r="P437" i="44"/>
  <c r="J445" i="36" l="1"/>
  <c r="Q444" i="36"/>
  <c r="V443" i="36"/>
  <c r="R444" i="36"/>
  <c r="Y443" i="36"/>
  <c r="Z443" i="36" s="1"/>
  <c r="X444" i="36" s="1"/>
  <c r="AA444" i="36" s="1"/>
  <c r="N438" i="44"/>
  <c r="S437" i="44"/>
  <c r="T437" i="44" s="1"/>
  <c r="P444" i="36" l="1"/>
  <c r="S444" i="36" s="1"/>
  <c r="T444" i="36" s="1"/>
  <c r="U444" i="36"/>
  <c r="K445" i="36"/>
  <c r="L445" i="36" s="1"/>
  <c r="M445" i="36" s="1"/>
  <c r="V437" i="44"/>
  <c r="R438" i="44"/>
  <c r="Y437" i="44"/>
  <c r="Z437" i="44" s="1"/>
  <c r="X438" i="44" s="1"/>
  <c r="Q438" i="44"/>
  <c r="J439" i="44"/>
  <c r="N445" i="36" l="1"/>
  <c r="Q445" i="36" s="1"/>
  <c r="R445" i="36"/>
  <c r="V444" i="36"/>
  <c r="Y444" i="36"/>
  <c r="Z444" i="36" s="1"/>
  <c r="X445" i="36" s="1"/>
  <c r="AA445" i="36" s="1"/>
  <c r="AA438" i="44"/>
  <c r="U438" i="44"/>
  <c r="P438" i="44"/>
  <c r="S438" i="44" s="1"/>
  <c r="T438" i="44" s="1"/>
  <c r="K439" i="44"/>
  <c r="L439" i="44" s="1"/>
  <c r="J446" i="36" l="1"/>
  <c r="K446" i="36" s="1"/>
  <c r="P445" i="36"/>
  <c r="U445" i="36"/>
  <c r="V438" i="44"/>
  <c r="R439" i="44"/>
  <c r="M439" i="44"/>
  <c r="N439" i="44" s="1"/>
  <c r="Y438" i="44"/>
  <c r="Z438" i="44" s="1"/>
  <c r="X439" i="44" s="1"/>
  <c r="L446" i="36" l="1"/>
  <c r="M446" i="36" s="1"/>
  <c r="N446" i="36" s="1"/>
  <c r="J447" i="36" s="1"/>
  <c r="S445" i="36"/>
  <c r="T445" i="36" s="1"/>
  <c r="Q439" i="44"/>
  <c r="J440" i="44"/>
  <c r="U439" i="44"/>
  <c r="P439" i="44"/>
  <c r="AA439" i="44"/>
  <c r="Q446" i="36" l="1"/>
  <c r="S439" i="44"/>
  <c r="T439" i="44" s="1"/>
  <c r="V439" i="44" s="1"/>
  <c r="V445" i="36"/>
  <c r="R446" i="36"/>
  <c r="K447" i="36"/>
  <c r="L447" i="36" s="1"/>
  <c r="M447" i="36" s="1"/>
  <c r="Y445" i="36"/>
  <c r="Z445" i="36" s="1"/>
  <c r="X446" i="36" s="1"/>
  <c r="AA446" i="36" s="1"/>
  <c r="K440" i="44"/>
  <c r="Y439" i="44"/>
  <c r="Z439" i="44" s="1"/>
  <c r="X440" i="44" s="1"/>
  <c r="R440" i="44" l="1"/>
  <c r="U440" i="44" s="1"/>
  <c r="U446" i="36"/>
  <c r="P446" i="36"/>
  <c r="S446" i="36" s="1"/>
  <c r="T446" i="36" s="1"/>
  <c r="N447" i="36"/>
  <c r="AA440" i="44"/>
  <c r="L440" i="44"/>
  <c r="M440" i="44" s="1"/>
  <c r="V446" i="36" l="1"/>
  <c r="R447" i="36"/>
  <c r="J448" i="36"/>
  <c r="Q447" i="36"/>
  <c r="Y446" i="36"/>
  <c r="Z446" i="36" s="1"/>
  <c r="X447" i="36" s="1"/>
  <c r="AA447" i="36" s="1"/>
  <c r="N440" i="44"/>
  <c r="U447" i="36" l="1"/>
  <c r="P447" i="36"/>
  <c r="K448" i="36"/>
  <c r="L448" i="36" s="1"/>
  <c r="Q440" i="44"/>
  <c r="J441" i="44"/>
  <c r="P440" i="44"/>
  <c r="M448" i="36" l="1"/>
  <c r="N448" i="36" s="1"/>
  <c r="S447" i="36"/>
  <c r="T447" i="36" s="1"/>
  <c r="K441" i="44"/>
  <c r="L441" i="44" s="1"/>
  <c r="S440" i="44"/>
  <c r="T440" i="44" s="1"/>
  <c r="Q448" i="36" l="1"/>
  <c r="J449" i="36"/>
  <c r="K449" i="36" s="1"/>
  <c r="L449" i="36" s="1"/>
  <c r="M441" i="44"/>
  <c r="V447" i="36"/>
  <c r="R448" i="36"/>
  <c r="Y447" i="36"/>
  <c r="Z447" i="36" s="1"/>
  <c r="X448" i="36" s="1"/>
  <c r="AA448" i="36" s="1"/>
  <c r="V440" i="44"/>
  <c r="R441" i="44"/>
  <c r="N441" i="44"/>
  <c r="Y440" i="44"/>
  <c r="Z440" i="44" s="1"/>
  <c r="X441" i="44" s="1"/>
  <c r="U448" i="36" l="1"/>
  <c r="P448" i="36"/>
  <c r="S448" i="36" s="1"/>
  <c r="T448" i="36" s="1"/>
  <c r="M449" i="36"/>
  <c r="N449" i="36" s="1"/>
  <c r="AA441" i="44"/>
  <c r="U441" i="44"/>
  <c r="P441" i="44"/>
  <c r="Q441" i="44"/>
  <c r="J442" i="44"/>
  <c r="S441" i="44" l="1"/>
  <c r="T441" i="44" s="1"/>
  <c r="V441" i="44" s="1"/>
  <c r="Q449" i="36"/>
  <c r="J450" i="36"/>
  <c r="Y448" i="36"/>
  <c r="Z448" i="36" s="1"/>
  <c r="X449" i="36" s="1"/>
  <c r="AA449" i="36" s="1"/>
  <c r="R449" i="36"/>
  <c r="V448" i="36"/>
  <c r="K442" i="44"/>
  <c r="L442" i="44" s="1"/>
  <c r="M442" i="44" s="1"/>
  <c r="N442" i="44" s="1"/>
  <c r="Y441" i="44" l="1"/>
  <c r="Z441" i="44" s="1"/>
  <c r="X442" i="44" s="1"/>
  <c r="AA442" i="44" s="1"/>
  <c r="R442" i="44"/>
  <c r="U449" i="36"/>
  <c r="P449" i="36"/>
  <c r="S449" i="36" s="1"/>
  <c r="T449" i="36" s="1"/>
  <c r="K450" i="36"/>
  <c r="L450" i="36" s="1"/>
  <c r="M450" i="36" s="1"/>
  <c r="N450" i="36" s="1"/>
  <c r="Q442" i="44"/>
  <c r="J443" i="44"/>
  <c r="P442" i="44" l="1"/>
  <c r="S442" i="44" s="1"/>
  <c r="T442" i="44" s="1"/>
  <c r="U442" i="44"/>
  <c r="R450" i="36"/>
  <c r="V449" i="36"/>
  <c r="Y449" i="36"/>
  <c r="Z449" i="36" s="1"/>
  <c r="X450" i="36" s="1"/>
  <c r="AA450" i="36" s="1"/>
  <c r="Q450" i="36"/>
  <c r="J451" i="36"/>
  <c r="K443" i="44"/>
  <c r="L443" i="44" s="1"/>
  <c r="M443" i="44" s="1"/>
  <c r="N443" i="44" s="1"/>
  <c r="K451" i="36" l="1"/>
  <c r="L451" i="36" s="1"/>
  <c r="P450" i="36"/>
  <c r="S450" i="36" s="1"/>
  <c r="T450" i="36" s="1"/>
  <c r="U450" i="36"/>
  <c r="Q443" i="44"/>
  <c r="J444" i="44"/>
  <c r="V442" i="44"/>
  <c r="R443" i="44"/>
  <c r="Y442" i="44"/>
  <c r="Z442" i="44" s="1"/>
  <c r="X443" i="44" s="1"/>
  <c r="V450" i="36" l="1"/>
  <c r="R451" i="36"/>
  <c r="Y450" i="36"/>
  <c r="Z450" i="36" s="1"/>
  <c r="X451" i="36" s="1"/>
  <c r="AA451" i="36" s="1"/>
  <c r="M451" i="36"/>
  <c r="N451" i="36" s="1"/>
  <c r="AA443" i="44"/>
  <c r="U443" i="44"/>
  <c r="P443" i="44"/>
  <c r="S443" i="44" s="1"/>
  <c r="T443" i="44" s="1"/>
  <c r="K444" i="44"/>
  <c r="L444" i="44" s="1"/>
  <c r="Q451" i="36" l="1"/>
  <c r="J452" i="36"/>
  <c r="P451" i="36"/>
  <c r="U451" i="36"/>
  <c r="V443" i="44"/>
  <c r="R444" i="44"/>
  <c r="M444" i="44"/>
  <c r="N444" i="44" s="1"/>
  <c r="Y443" i="44"/>
  <c r="Z443" i="44" s="1"/>
  <c r="X444" i="44" s="1"/>
  <c r="K452" i="36" l="1"/>
  <c r="L452" i="36" s="1"/>
  <c r="M452" i="36" s="1"/>
  <c r="N452" i="36" s="1"/>
  <c r="S451" i="36"/>
  <c r="T451" i="36" s="1"/>
  <c r="Q444" i="44"/>
  <c r="J445" i="44"/>
  <c r="AA444" i="44"/>
  <c r="U444" i="44"/>
  <c r="P444" i="44"/>
  <c r="S444" i="44" l="1"/>
  <c r="T444" i="44" s="1"/>
  <c r="V444" i="44" s="1"/>
  <c r="Q452" i="36"/>
  <c r="J453" i="36"/>
  <c r="K453" i="36" s="1"/>
  <c r="V451" i="36"/>
  <c r="R452" i="36"/>
  <c r="Y451" i="36"/>
  <c r="Z451" i="36" s="1"/>
  <c r="X452" i="36" s="1"/>
  <c r="AA452" i="36" s="1"/>
  <c r="K445" i="44"/>
  <c r="L445" i="44" s="1"/>
  <c r="Y444" i="44" l="1"/>
  <c r="Z444" i="44" s="1"/>
  <c r="X445" i="44" s="1"/>
  <c r="R445" i="44"/>
  <c r="L453" i="36"/>
  <c r="M445" i="44"/>
  <c r="N445" i="44" s="1"/>
  <c r="U452" i="36"/>
  <c r="P452" i="36"/>
  <c r="S452" i="36" s="1"/>
  <c r="T452" i="36" s="1"/>
  <c r="M453" i="36"/>
  <c r="N453" i="36" s="1"/>
  <c r="U445" i="44"/>
  <c r="AA445" i="44"/>
  <c r="Q445" i="44" l="1"/>
  <c r="P445" i="44"/>
  <c r="J446" i="44"/>
  <c r="K446" i="44" s="1"/>
  <c r="L446" i="44" s="1"/>
  <c r="R453" i="36"/>
  <c r="U453" i="36" s="1"/>
  <c r="V452" i="36"/>
  <c r="Y452" i="36"/>
  <c r="Z452" i="36" s="1"/>
  <c r="X453" i="36" s="1"/>
  <c r="AA453" i="36" s="1"/>
  <c r="Q453" i="36"/>
  <c r="J454" i="36"/>
  <c r="S445" i="44" l="1"/>
  <c r="T445" i="44" s="1"/>
  <c r="R446" i="44" s="1"/>
  <c r="P453" i="36"/>
  <c r="S453" i="36" s="1"/>
  <c r="T453" i="36" s="1"/>
  <c r="M446" i="44"/>
  <c r="N446" i="44" s="1"/>
  <c r="K454" i="36"/>
  <c r="L454" i="36" s="1"/>
  <c r="Y445" i="44" l="1"/>
  <c r="Z445" i="44" s="1"/>
  <c r="X446" i="44" s="1"/>
  <c r="AA446" i="44" s="1"/>
  <c r="V445" i="44"/>
  <c r="J447" i="44"/>
  <c r="K447" i="44" s="1"/>
  <c r="Q446" i="44"/>
  <c r="M454" i="36"/>
  <c r="N454" i="36" s="1"/>
  <c r="Q454" i="36" s="1"/>
  <c r="V453" i="36"/>
  <c r="R454" i="36"/>
  <c r="U446" i="44"/>
  <c r="Y453" i="36"/>
  <c r="Z453" i="36" s="1"/>
  <c r="X454" i="36" s="1"/>
  <c r="P446" i="44" l="1"/>
  <c r="S446" i="44" s="1"/>
  <c r="T446" i="44" s="1"/>
  <c r="V446" i="44" s="1"/>
  <c r="J455" i="36"/>
  <c r="K455" i="36" s="1"/>
  <c r="AA454" i="36"/>
  <c r="L447" i="44"/>
  <c r="M447" i="44" s="1"/>
  <c r="U454" i="36"/>
  <c r="P454" i="36"/>
  <c r="Y446" i="44" l="1"/>
  <c r="Z446" i="44" s="1"/>
  <c r="X447" i="44" s="1"/>
  <c r="AA447" i="44" s="1"/>
  <c r="R447" i="44"/>
  <c r="U447" i="44" s="1"/>
  <c r="L455" i="36"/>
  <c r="M455" i="36" s="1"/>
  <c r="N455" i="36" s="1"/>
  <c r="N447" i="44"/>
  <c r="S454" i="36"/>
  <c r="T454" i="36" s="1"/>
  <c r="P447" i="44" l="1"/>
  <c r="Q455" i="36"/>
  <c r="J456" i="36"/>
  <c r="K456" i="36" s="1"/>
  <c r="L456" i="36" s="1"/>
  <c r="V454" i="36"/>
  <c r="R455" i="36"/>
  <c r="Y454" i="36"/>
  <c r="Z454" i="36" s="1"/>
  <c r="X455" i="36" s="1"/>
  <c r="Q447" i="44"/>
  <c r="J448" i="44"/>
  <c r="S447" i="44" l="1"/>
  <c r="T447" i="44" s="1"/>
  <c r="R448" i="44" s="1"/>
  <c r="M456" i="36"/>
  <c r="N456" i="36" s="1"/>
  <c r="AA455" i="36"/>
  <c r="U455" i="36"/>
  <c r="P455" i="36"/>
  <c r="S455" i="36" s="1"/>
  <c r="T455" i="36" s="1"/>
  <c r="K448" i="44"/>
  <c r="V447" i="44" l="1"/>
  <c r="Y447" i="44"/>
  <c r="Z447" i="44" s="1"/>
  <c r="X448" i="44" s="1"/>
  <c r="AA448" i="44" s="1"/>
  <c r="Q456" i="36"/>
  <c r="J457" i="36"/>
  <c r="K457" i="36" s="1"/>
  <c r="L457" i="36" s="1"/>
  <c r="V455" i="36"/>
  <c r="R456" i="36"/>
  <c r="Y455" i="36"/>
  <c r="Z455" i="36" s="1"/>
  <c r="X456" i="36" s="1"/>
  <c r="L448" i="44"/>
  <c r="U448" i="44"/>
  <c r="M457" i="36" l="1"/>
  <c r="N457" i="36" s="1"/>
  <c r="AA456" i="36"/>
  <c r="M448" i="44"/>
  <c r="N448" i="44" s="1"/>
  <c r="U456" i="36"/>
  <c r="P456" i="36"/>
  <c r="S456" i="36" s="1"/>
  <c r="T456" i="36" s="1"/>
  <c r="Q457" i="36" l="1"/>
  <c r="J458" i="36"/>
  <c r="K458" i="36" s="1"/>
  <c r="V456" i="36"/>
  <c r="R457" i="36"/>
  <c r="Q448" i="44"/>
  <c r="J449" i="44"/>
  <c r="P448" i="44"/>
  <c r="Y456" i="36"/>
  <c r="Z456" i="36" s="1"/>
  <c r="X457" i="36" s="1"/>
  <c r="L458" i="36" l="1"/>
  <c r="M458" i="36" s="1"/>
  <c r="K449" i="44"/>
  <c r="L449" i="44" s="1"/>
  <c r="U457" i="36"/>
  <c r="P457" i="36"/>
  <c r="AA457" i="36"/>
  <c r="S448" i="44"/>
  <c r="T448" i="44" s="1"/>
  <c r="N458" i="36" l="1"/>
  <c r="M449" i="44"/>
  <c r="N449" i="44" s="1"/>
  <c r="V448" i="44"/>
  <c r="R449" i="44"/>
  <c r="S457" i="36"/>
  <c r="T457" i="36" s="1"/>
  <c r="Y448" i="44"/>
  <c r="Z448" i="44" s="1"/>
  <c r="X449" i="44" s="1"/>
  <c r="V457" i="36" l="1"/>
  <c r="R458" i="36"/>
  <c r="Q458" i="36"/>
  <c r="J459" i="36"/>
  <c r="K459" i="36" s="1"/>
  <c r="M459" i="36" s="1"/>
  <c r="Q449" i="44"/>
  <c r="J450" i="44"/>
  <c r="U449" i="44"/>
  <c r="P449" i="44"/>
  <c r="AA449" i="44"/>
  <c r="Y457" i="36"/>
  <c r="Z457" i="36" s="1"/>
  <c r="X458" i="36" s="1"/>
  <c r="K450" i="44" l="1"/>
  <c r="L450" i="44" s="1"/>
  <c r="U458" i="36"/>
  <c r="P458" i="36"/>
  <c r="AA458" i="36"/>
  <c r="S449" i="44"/>
  <c r="T449" i="44" s="1"/>
  <c r="M450" i="44" l="1"/>
  <c r="N450" i="44" s="1"/>
  <c r="S458" i="36"/>
  <c r="T458" i="36" s="1"/>
  <c r="V458" i="36" s="1"/>
  <c r="V449" i="44"/>
  <c r="R450" i="44"/>
  <c r="Y449" i="44"/>
  <c r="Z449" i="44" s="1"/>
  <c r="X450" i="44" s="1"/>
  <c r="J451" i="44" l="1"/>
  <c r="K451" i="44" s="1"/>
  <c r="L451" i="44" s="1"/>
  <c r="M451" i="44" s="1"/>
  <c r="Q450" i="44"/>
  <c r="Y458" i="36"/>
  <c r="Z458" i="36" s="1"/>
  <c r="AA450" i="44"/>
  <c r="U450" i="44"/>
  <c r="P450" i="44"/>
  <c r="S450" i="44" l="1"/>
  <c r="T450" i="44" s="1"/>
  <c r="N451" i="44"/>
  <c r="V450" i="44" l="1"/>
  <c r="R451" i="44"/>
  <c r="Q451" i="44"/>
  <c r="J452" i="44"/>
  <c r="Y450" i="44"/>
  <c r="Z450" i="44" s="1"/>
  <c r="X451" i="44" s="1"/>
  <c r="K452" i="44" l="1"/>
  <c r="L452" i="44" s="1"/>
  <c r="U451" i="44"/>
  <c r="P451" i="44"/>
  <c r="AA451" i="44"/>
  <c r="M452" i="44" l="1"/>
  <c r="N452" i="44" s="1"/>
  <c r="S451" i="44"/>
  <c r="T451" i="44" s="1"/>
  <c r="Q452" i="44" l="1"/>
  <c r="J453" i="44"/>
  <c r="K453" i="44" s="1"/>
  <c r="L453" i="44" s="1"/>
  <c r="V451" i="44"/>
  <c r="R452" i="44"/>
  <c r="Y451" i="44"/>
  <c r="Z451" i="44" s="1"/>
  <c r="X452" i="44" s="1"/>
  <c r="M453" i="44" l="1"/>
  <c r="N453" i="44" s="1"/>
  <c r="U452" i="44"/>
  <c r="P452" i="44"/>
  <c r="AA452" i="44"/>
  <c r="Q453" i="44" l="1"/>
  <c r="J454" i="44"/>
  <c r="S452" i="44"/>
  <c r="T452" i="44" s="1"/>
  <c r="K454" i="44" l="1"/>
  <c r="L454" i="44" s="1"/>
  <c r="V452" i="44"/>
  <c r="R453" i="44"/>
  <c r="Y452" i="44"/>
  <c r="Z452" i="44" s="1"/>
  <c r="X453" i="44" s="1"/>
  <c r="M454" i="44" l="1"/>
  <c r="N454" i="44" s="1"/>
  <c r="AA453" i="44"/>
  <c r="U453" i="44"/>
  <c r="P453" i="44"/>
  <c r="J455" i="44" l="1"/>
  <c r="K455" i="44" s="1"/>
  <c r="L455" i="44" s="1"/>
  <c r="M455" i="44" s="1"/>
  <c r="Q454" i="44"/>
  <c r="S453" i="44"/>
  <c r="T453" i="44" s="1"/>
  <c r="V453" i="44" l="1"/>
  <c r="R454" i="44"/>
  <c r="Y453" i="44"/>
  <c r="Z453" i="44" s="1"/>
  <c r="X454" i="44" s="1"/>
  <c r="N455" i="44"/>
  <c r="Q455" i="44" l="1"/>
  <c r="J456" i="44"/>
  <c r="AA454" i="44"/>
  <c r="U454" i="44"/>
  <c r="P454" i="44"/>
  <c r="S454" i="44" s="1"/>
  <c r="T454" i="44" s="1"/>
  <c r="V454" i="44" l="1"/>
  <c r="R455" i="44"/>
  <c r="Y454" i="44"/>
  <c r="Z454" i="44" s="1"/>
  <c r="X455" i="44" s="1"/>
  <c r="K456" i="44"/>
  <c r="L456" i="44" s="1"/>
  <c r="M456" i="44" l="1"/>
  <c r="N456" i="44" s="1"/>
  <c r="U455" i="44"/>
  <c r="P455" i="44"/>
  <c r="AA455" i="44"/>
  <c r="Q456" i="44" l="1"/>
  <c r="J457" i="44"/>
  <c r="K457" i="44" s="1"/>
  <c r="L457" i="44" s="1"/>
  <c r="S455" i="44"/>
  <c r="T455" i="44" s="1"/>
  <c r="M457" i="44" l="1"/>
  <c r="N457" i="44" s="1"/>
  <c r="V455" i="44"/>
  <c r="R456" i="44"/>
  <c r="Y455" i="44"/>
  <c r="Z455" i="44" s="1"/>
  <c r="X456" i="44" s="1"/>
  <c r="Q457" i="44" l="1"/>
  <c r="J458" i="44"/>
  <c r="AA456" i="44"/>
  <c r="U456" i="44"/>
  <c r="P456" i="44"/>
  <c r="K458" i="44" l="1"/>
  <c r="L458" i="44" s="1"/>
  <c r="S456" i="44"/>
  <c r="T456" i="44" s="1"/>
  <c r="M458" i="44" l="1"/>
  <c r="N458" i="44" s="1"/>
  <c r="V456" i="44"/>
  <c r="R457" i="44"/>
  <c r="Y456" i="44"/>
  <c r="Z456" i="44" s="1"/>
  <c r="X457" i="44" s="1"/>
  <c r="Q458" i="44" l="1"/>
  <c r="J459" i="44"/>
  <c r="K459" i="44" s="1"/>
  <c r="M459" i="44" s="1"/>
  <c r="AA457" i="44"/>
  <c r="U457" i="44"/>
  <c r="P457" i="44"/>
  <c r="S457" i="44" l="1"/>
  <c r="T457" i="44" s="1"/>
  <c r="V457" i="44" l="1"/>
  <c r="R458" i="44"/>
  <c r="Y457" i="44"/>
  <c r="Z457" i="44" s="1"/>
  <c r="X458" i="44" s="1"/>
  <c r="AA458" i="44" l="1"/>
  <c r="U458" i="44"/>
  <c r="P458" i="44"/>
  <c r="S458" i="44" s="1"/>
  <c r="T458" i="44" s="1"/>
  <c r="V458" i="44" s="1"/>
  <c r="Y458" i="44" l="1"/>
  <c r="Z458"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Omar Ghannam</author>
  </authors>
  <commentList>
    <comment ref="C12" authorId="0" shapeId="0" xr:uid="{42D35EB5-A332-40EA-8CE5-2627FF8D46DF}">
      <text>
        <r>
          <rPr>
            <b/>
            <sz val="9"/>
            <color indexed="81"/>
            <rFont val="Tahoma"/>
            <family val="2"/>
          </rPr>
          <t>Mapping will be updated after the closing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tc={CF1899B4-0C4C-4D19-83E4-19077A7B21D3}</author>
    <author>tc={DE186C95-DD7C-4F53-85B6-8435CE4E80A9}</author>
    <author>tc={D7D74D4C-A6C2-4267-83FF-025868842B85}</author>
    <author>tc={4FD3440D-8BBD-48BC-A4E4-C7CE80E5FA65}</author>
    <author>tc={44997AB0-5955-4BD2-AB1F-44EB6512FEEB}</author>
    <author>tc={05749C75-8496-42D8-AA87-E16CCA3A0FA1}</author>
    <author>tc={9E88C6CF-C5AD-4A9C-BEF8-1706E7963D3D}</author>
  </authors>
  <commentList>
    <comment ref="C27" authorId="0" shapeId="0" xr:uid="{CF1899B4-0C4C-4D19-83E4-19077A7B21D3}">
      <text>
        <t xml:space="preserve">[Threaded comment]
Your version of Excel allows you to read this threaded comment; however, any edits to it will get removed if the file is opened in a newer version of Excel. Learn more: https://go.microsoft.com/fwlink/?linkid=870924
Comment:
    Hourly rate
Hourly RatePrice     WT per day
Junior150.00 €          1,000.00 €
Senior250.00 €          1,700.00 €
</t>
      </text>
    </comment>
    <comment ref="C30" authorId="1" shapeId="0" xr:uid="{DE186C95-DD7C-4F53-85B6-8435CE4E80A9}">
      <text>
        <t>[Threaded comment]
Your version of Excel allows you to read this threaded comment; however, any edits to it will get removed if the file is opened in a newer version of Excel. Learn more: https://go.microsoft.com/fwlink/?linkid=870924
Comment:
    Limite : 150 000 euros au total</t>
      </text>
    </comment>
    <comment ref="C32" authorId="2" shapeId="0" xr:uid="{D7D74D4C-A6C2-4267-83FF-025868842B85}">
      <text>
        <t>[Threaded comment]
Your version of Excel allows you to read this threaded comment; however, any edits to it will get removed if the file is opened in a newer version of Excel. Learn more: https://go.microsoft.com/fwlink/?linkid=870924
Comment:
    a fee of 0,004 per cent of the Outstanding Principal Balance of the Purchased Home Loan Receivables over EUR 100,000,000, per annum</t>
      </text>
    </comment>
    <comment ref="C36" authorId="3" shapeId="0" xr:uid="{4FD3440D-8BBD-48BC-A4E4-C7CE80E5FA65}">
      <text>
        <t>[Threaded comment]
Your version of Excel allows you to read this threaded comment; however, any edits to it will get removed if the file is opened in a newer version of Excel. Learn more: https://go.microsoft.com/fwlink/?linkid=870924
Comment:
    15 euros par virement papier</t>
      </text>
    </comment>
    <comment ref="C48" authorId="4" shapeId="0" xr:uid="{44997AB0-5955-4BD2-AB1F-44EB6512FEEB}">
      <text>
        <t>[Threaded comment]
Your version of Excel allows you to read this threaded comment; however, any edits to it will get removed if the file is opened in a newer version of Excel. Learn more: https://go.microsoft.com/fwlink/?linkid=870924
Comment:
    The Issuer shall pay the annual fees payable to the Autorité des Marchés Financiers in an amount equal (as of the date of the Prospectus) to 0.0008 per cent of the Principal Amount Outstanding of the Class A Notes, the Class B Notes and the Units recorded on 31 December in each year.</t>
      </text>
    </comment>
    <comment ref="C52" authorId="5" shapeId="0" xr:uid="{05749C75-8496-42D8-AA87-E16CCA3A0FA1}">
      <text>
        <t xml:space="preserve">[Threaded comment]
Your version of Excel allows you to read this threaded comment; however, any edits to it will get removed if the file is opened in a newer version of Excel. Learn more: https://go.microsoft.com/fwlink/?linkid=870924
Comment:
    The Issuer shall pay to the Servicer on each Payment Date and in accordance with the relevant Priority of Payments an administration and management fee (excluding tax) of 1/12 of 0.25 per cent of the Outstanding Principal Balances of the Performing Purchased Home Loan Receivables </t>
      </text>
    </comment>
    <comment ref="C53" authorId="6" shapeId="0" xr:uid="{9E88C6CF-C5AD-4A9C-BEF8-1706E7963D3D}">
      <text>
        <t xml:space="preserve">[Threaded comment]
Your version of Excel allows you to read this threaded comment; however, any edits to it will get removed if the file is opened in a newer version of Excel. Learn more: https://go.microsoft.com/fwlink/?linkid=870924
Comment:
    the Issuer shall pay a servicing and recovery fee (excluding tax) to the Servicer of 1/12 of 0.35 per cent of the Outstanding Principal Balances of (i) the Delinquent Home Loan Receivables and (ii) the aggregate Defaulted Amounts of all Defaulted Home Loan Receivables (excluding Written-off Home Loan Receivables) on the opening of the first Business Day of the Collection Period immediately preceding such Payment Date </t>
      </text>
    </comment>
  </commentList>
</comments>
</file>

<file path=xl/sharedStrings.xml><?xml version="1.0" encoding="utf-8"?>
<sst xmlns="http://schemas.openxmlformats.org/spreadsheetml/2006/main" count="27223" uniqueCount="2047">
  <si>
    <t>LEI</t>
  </si>
  <si>
    <t xml:space="preserve">Start of Collection Period </t>
  </si>
  <si>
    <t xml:space="preserve">End of Collection Period </t>
  </si>
  <si>
    <t>Information Date</t>
  </si>
  <si>
    <t>Calculation Date</t>
  </si>
  <si>
    <t>Payment Date</t>
  </si>
  <si>
    <t>Issue Date</t>
  </si>
  <si>
    <t>Liquidation Date</t>
  </si>
  <si>
    <t>Table of contents:</t>
  </si>
  <si>
    <t>Parties</t>
  </si>
  <si>
    <t>IQ EQ Management</t>
  </si>
  <si>
    <t>Management Company</t>
  </si>
  <si>
    <t>Servicer</t>
  </si>
  <si>
    <t>Contacts</t>
  </si>
  <si>
    <t>Email Address</t>
  </si>
  <si>
    <t>:</t>
  </si>
  <si>
    <t>Contact</t>
  </si>
  <si>
    <t xml:space="preserve">Hugo Lavayssière / Omar Ghannam/ Dimitri Bellaiche </t>
  </si>
  <si>
    <t>dimitri.bellaiche@iqeq.com</t>
  </si>
  <si>
    <t>Home Loans Receivables Amount</t>
  </si>
  <si>
    <t>Number of  Home Loans Receivables</t>
  </si>
  <si>
    <t>All Home Loans</t>
  </si>
  <si>
    <t>Rejected Home Loans</t>
  </si>
  <si>
    <t>Eligible Home Loans</t>
  </si>
  <si>
    <t>Check</t>
  </si>
  <si>
    <t>Home Loans Amount which comply the criteria</t>
  </si>
  <si>
    <t>Number of  Home Loans comply the criteria</t>
  </si>
  <si>
    <t>Home Loans Amount which not comply the criteria</t>
  </si>
  <si>
    <t>Number of  Home Loans not comply the criteria</t>
  </si>
  <si>
    <t>(a)</t>
  </si>
  <si>
    <t>(b)</t>
  </si>
  <si>
    <t>(c)</t>
  </si>
  <si>
    <t>(d)</t>
  </si>
  <si>
    <t>(e)</t>
  </si>
  <si>
    <t>(f)</t>
  </si>
  <si>
    <t>(g)</t>
  </si>
  <si>
    <t>(h)</t>
  </si>
  <si>
    <t>(i)</t>
  </si>
  <si>
    <t>(j)</t>
  </si>
  <si>
    <t>Additional Home Loan Warranties</t>
  </si>
  <si>
    <t>France</t>
  </si>
  <si>
    <t>Spain</t>
  </si>
  <si>
    <t>PERFORMING</t>
  </si>
  <si>
    <t>DEFAULTED</t>
  </si>
  <si>
    <t>Principal Outstanding balance</t>
  </si>
  <si>
    <t>Unpaid Balance</t>
  </si>
  <si>
    <t>Monthly Cut-Off Date</t>
  </si>
  <si>
    <t>Opening Outstanding Balance (Loan Receivables)</t>
  </si>
  <si>
    <t>New Receivables Amount</t>
  </si>
  <si>
    <t xml:space="preserve">Principal Instalments amount </t>
  </si>
  <si>
    <t>Prepayments</t>
  </si>
  <si>
    <t>Recapitalization into the principal outstanding balance</t>
  </si>
  <si>
    <t>Principal losses amount</t>
  </si>
  <si>
    <t>Principal balance of receivables becoming Defaulted</t>
  </si>
  <si>
    <t xml:space="preserve">Outstanding Balances of the Home Loans re-transferred by the Issuer to any Seller </t>
  </si>
  <si>
    <r>
      <t>Outstanding Balances</t>
    </r>
    <r>
      <rPr>
        <i/>
        <sz val="10"/>
        <color theme="0"/>
        <rFont val="Arial"/>
        <family val="2"/>
      </rPr>
      <t xml:space="preserve"> </t>
    </r>
    <r>
      <rPr>
        <sz val="10"/>
        <color theme="0"/>
        <rFont val="Arial"/>
        <family val="2"/>
      </rPr>
      <t>of the Affected Home Loans</t>
    </r>
  </si>
  <si>
    <t>Closing Outstanding Balances (Calculated)</t>
  </si>
  <si>
    <t>Closing Outstanding Balances (Declared)</t>
  </si>
  <si>
    <t>GAP</t>
  </si>
  <si>
    <t>Opening unpaid balance</t>
  </si>
  <si>
    <t>New unpaid</t>
  </si>
  <si>
    <t>Collections</t>
  </si>
  <si>
    <t>Recapitalization
into the Principal 0utstanding Balance of The Home Loans</t>
  </si>
  <si>
    <t>Losses Amount</t>
  </si>
  <si>
    <t>Unpaid Balance
becoming Defauted</t>
  </si>
  <si>
    <t xml:space="preserve">Re-transferred Amount </t>
  </si>
  <si>
    <t>Rescission Amount</t>
  </si>
  <si>
    <t>Closing unpaid balance (Calculated)</t>
  </si>
  <si>
    <t>Closing unpaid balance (Declared)</t>
  </si>
  <si>
    <t>Outstanding Balances of the Affected Home Loans</t>
  </si>
  <si>
    <t>Miscellaneous
 but arrears</t>
  </si>
  <si>
    <t>Interests arrears</t>
  </si>
  <si>
    <t>Other
 arrears</t>
  </si>
  <si>
    <t>Principal</t>
  </si>
  <si>
    <t>Interest</t>
  </si>
  <si>
    <t>Others</t>
  </si>
  <si>
    <t>Collection of the period	 ( Performing )</t>
  </si>
  <si>
    <t>Recovery of the period	 ( Defaulted )</t>
  </si>
  <si>
    <t>Beginning of period</t>
  </si>
  <si>
    <t>End of period</t>
  </si>
  <si>
    <t xml:space="preserve">Principal Instalments amount paid </t>
  </si>
  <si>
    <t>Unpaid amount variation</t>
  </si>
  <si>
    <t xml:space="preserve">Prepayments            </t>
  </si>
  <si>
    <t>Collection principal  (calculated)</t>
  </si>
  <si>
    <t>Regular Interest paid</t>
  </si>
  <si>
    <t>Past due interests installments  paid</t>
  </si>
  <si>
    <t>Interest amount on late payment of instalments</t>
  </si>
  <si>
    <t>Amount paid in late penalties</t>
  </si>
  <si>
    <t>Amount paid in deffered interest (e.g. in case of a break)</t>
  </si>
  <si>
    <t>Indemnity Prepayment paid</t>
  </si>
  <si>
    <t>Interim Interests further to prepayement</t>
  </si>
  <si>
    <t>Miscellenaous amount paid</t>
  </si>
  <si>
    <t>Collection interest (calculated)</t>
  </si>
  <si>
    <t>Amount recovered after acceleration</t>
  </si>
  <si>
    <t>Amount of recovery fees paid</t>
  </si>
  <si>
    <t>Global Collection calculated</t>
  </si>
  <si>
    <t>Global Collection declared</t>
  </si>
  <si>
    <t>Undue Amount</t>
  </si>
  <si>
    <t>Total</t>
  </si>
  <si>
    <t>Perf Principal</t>
  </si>
  <si>
    <t>Defaut principal</t>
  </si>
  <si>
    <t>Cut-Off Date</t>
  </si>
  <si>
    <t>Cut Off Date</t>
  </si>
  <si>
    <t>aggregate prepayment amounts during the immediately preceding Collection Period</t>
  </si>
  <si>
    <t>Cut off Date</t>
  </si>
  <si>
    <t>Total Asset
Outstanding
 Amount</t>
  </si>
  <si>
    <t>Total 
expected
amortisation in principal</t>
  </si>
  <si>
    <t>Total 
expected
interest flows</t>
  </si>
  <si>
    <t>15-01</t>
  </si>
  <si>
    <t>15-02</t>
  </si>
  <si>
    <t>15-03</t>
  </si>
  <si>
    <t>15-04</t>
  </si>
  <si>
    <t>Quartely Cut Off Date</t>
  </si>
  <si>
    <t>Aggregate Outstanding Balances of the Home Loans transferred to the Issuer on the Purchase Date</t>
  </si>
  <si>
    <t>Cumulative aggregate Outstanding Balances of the Home Loans transferred to the Issuer (since the Issue Date)</t>
  </si>
  <si>
    <t>Aggregate Outstanding Balances of Defaulted Home Loans newly reported during the month</t>
  </si>
  <si>
    <t>Cumulative aggregate Outstanding Balances of  Defaulted Home Loans newly reported (since the Issue Date)</t>
  </si>
  <si>
    <t>Amounts in principal recovered in respect of the Defaulted Home Loans during the month</t>
  </si>
  <si>
    <t>Cumulative amounts in principal recovered in respect of the Defaulted Home Loans 
(since the Issue Date)</t>
  </si>
  <si>
    <t>Name</t>
  </si>
  <si>
    <t>Class A Notes</t>
  </si>
  <si>
    <t>Class B Notes</t>
  </si>
  <si>
    <t>Residual Unit</t>
  </si>
  <si>
    <t>Nominal value per Note</t>
  </si>
  <si>
    <t>Issue price</t>
  </si>
  <si>
    <t>Interest rate</t>
  </si>
  <si>
    <t>ISIN code</t>
  </si>
  <si>
    <t>-</t>
  </si>
  <si>
    <t>Ranking</t>
  </si>
  <si>
    <t>Senior</t>
  </si>
  <si>
    <t>Junior</t>
  </si>
  <si>
    <t>Rating</t>
  </si>
  <si>
    <t>Residual Units</t>
  </si>
  <si>
    <t>Notes Outstanding Amount - Beginning Period</t>
  </si>
  <si>
    <t>Issue Amount</t>
  </si>
  <si>
    <t>Redemption</t>
  </si>
  <si>
    <t>Notes Outstanding Amount - Ending Period</t>
  </si>
  <si>
    <t>Number of Class A Notes</t>
  </si>
  <si>
    <t>Redemption by Notes</t>
  </si>
  <si>
    <t xml:space="preserve"> Outstanding Amount by note - Ending Period</t>
  </si>
  <si>
    <t>Number of Class B Notes</t>
  </si>
  <si>
    <t>Residual Units Outstanding Amount - Beginning Period</t>
  </si>
  <si>
    <t>Residual Units Outstanding Amount - Ending Period</t>
  </si>
  <si>
    <t>Number of Residual Units</t>
  </si>
  <si>
    <t xml:space="preserve"> Outstanding Amount by Residual Unit - Ending Period</t>
  </si>
  <si>
    <t/>
  </si>
  <si>
    <t>In Euros</t>
  </si>
  <si>
    <t>Number of Notes</t>
  </si>
  <si>
    <t>Note Principal Outstanding Amount</t>
  </si>
  <si>
    <t>Interest Period</t>
  </si>
  <si>
    <t>Fixed rate</t>
  </si>
  <si>
    <t>Interest amount due per Note</t>
  </si>
  <si>
    <t>Class A Notes Interest Amount</t>
  </si>
  <si>
    <t>Starting Date</t>
  </si>
  <si>
    <t xml:space="preserve"> Ending Date</t>
  </si>
  <si>
    <t>Days elapsed</t>
  </si>
  <si>
    <t xml:space="preserve">Class B Notes Interest Amount </t>
  </si>
  <si>
    <t>Units</t>
  </si>
  <si>
    <t>Movements</t>
  </si>
  <si>
    <t>Balance</t>
  </si>
  <si>
    <t>Opening balance</t>
  </si>
  <si>
    <t>credit</t>
  </si>
  <si>
    <t>debit</t>
  </si>
  <si>
    <t>Fees calculation period</t>
  </si>
  <si>
    <t>Closing Date</t>
  </si>
  <si>
    <t>08 - Fees</t>
  </si>
  <si>
    <t>Designation</t>
  </si>
  <si>
    <t>Beneficiaries</t>
  </si>
  <si>
    <t>Nominal basis</t>
  </si>
  <si>
    <t>Rate</t>
  </si>
  <si>
    <t>Annual VAT amount</t>
  </si>
  <si>
    <t>VAT rate</t>
  </si>
  <si>
    <t>Frequencies</t>
  </si>
  <si>
    <t>To be paid</t>
  </si>
  <si>
    <t>Arrears</t>
  </si>
  <si>
    <t>Management Company (Annual fee)</t>
  </si>
  <si>
    <t>IQEQ</t>
  </si>
  <si>
    <t>The Issuer Establishment Date</t>
  </si>
  <si>
    <t>Management Company (per events )</t>
  </si>
  <si>
    <t xml:space="preserve">Payment Date of the liquidation of the fund </t>
  </si>
  <si>
    <t xml:space="preserve">The Management Company shall be reimbursed </t>
  </si>
  <si>
    <t>Custodian - (Annual fee)</t>
  </si>
  <si>
    <t>Per event</t>
  </si>
  <si>
    <t>Account Bank fees</t>
  </si>
  <si>
    <t>Paying Agent fees</t>
  </si>
  <si>
    <t>Registrar fees</t>
  </si>
  <si>
    <t>Data Protection Agent</t>
  </si>
  <si>
    <t>Payment Date following receipt of the relevant invoice</t>
  </si>
  <si>
    <t>EuroNext</t>
  </si>
  <si>
    <t>Rating Agencies</t>
  </si>
  <si>
    <t>Statutory Auditors</t>
  </si>
  <si>
    <t>Balance at beginning of period</t>
  </si>
  <si>
    <t>Amount due</t>
  </si>
  <si>
    <t>Amount paid</t>
  </si>
  <si>
    <t>1</t>
  </si>
  <si>
    <t>2</t>
  </si>
  <si>
    <t>3</t>
  </si>
  <si>
    <t>4</t>
  </si>
  <si>
    <t>5</t>
  </si>
  <si>
    <t>6</t>
  </si>
  <si>
    <t>7</t>
  </si>
  <si>
    <t>8</t>
  </si>
  <si>
    <t>Available Distribution Amount</t>
  </si>
  <si>
    <t>Asset</t>
  </si>
  <si>
    <t>Liability</t>
  </si>
  <si>
    <t>PASSIF</t>
  </si>
  <si>
    <t xml:space="preserve"> </t>
  </si>
  <si>
    <t>INVESTOR REPORT</t>
  </si>
  <si>
    <t>Legal Entity Identifier</t>
  </si>
  <si>
    <t>Closing Date </t>
  </si>
  <si>
    <t xml:space="preserve">Purchase Date </t>
  </si>
  <si>
    <t xml:space="preserve">Initial Cut-Off Date </t>
  </si>
  <si>
    <t>Final Legal Maturity Date </t>
  </si>
  <si>
    <t xml:space="preserve">Cut-Off Date </t>
  </si>
  <si>
    <t xml:space="preserve">Information Date </t>
  </si>
  <si>
    <t xml:space="preserve">Calculation Date </t>
  </si>
  <si>
    <t xml:space="preserve">Payment Date </t>
  </si>
  <si>
    <t>Transaction Party:</t>
  </si>
  <si>
    <t>Issuer:</t>
  </si>
  <si>
    <t xml:space="preserve">Société Générale </t>
  </si>
  <si>
    <t>Custodian :</t>
  </si>
  <si>
    <t xml:space="preserve">Paying Agent : </t>
  </si>
  <si>
    <t>nantes.gis-serv-fin@sgss.socgen.com</t>
  </si>
  <si>
    <t>Data Protection Agent :</t>
  </si>
  <si>
    <t>Moody's :</t>
  </si>
  <si>
    <t>Moody's</t>
  </si>
  <si>
    <t>One Canada Square</t>
  </si>
  <si>
    <t>Canary Wharf</t>
  </si>
  <si>
    <t>London E14 5FA</t>
  </si>
  <si>
    <t>United Kingdom</t>
  </si>
  <si>
    <t>monitor.rmbs@moodys.com</t>
  </si>
  <si>
    <t>paula.CouceIglesias@moodys.com</t>
  </si>
  <si>
    <t>Arranger :</t>
  </si>
  <si>
    <t>Société Générale</t>
  </si>
  <si>
    <t>Fabrice.olagnol@sgcib.com</t>
  </si>
  <si>
    <t>Cut-Off Date :</t>
  </si>
  <si>
    <t>Information Date :</t>
  </si>
  <si>
    <t>Calculation Date :</t>
  </si>
  <si>
    <t>Payment Date :</t>
  </si>
  <si>
    <t>Period No. :</t>
  </si>
  <si>
    <t>I. Liabilities Summary</t>
  </si>
  <si>
    <t>Principal Amount Outstanding</t>
  </si>
  <si>
    <t xml:space="preserve">Principal Amount Outstanding </t>
  </si>
  <si>
    <t>Initial Principal Amount</t>
  </si>
  <si>
    <t>Preceding Period</t>
  </si>
  <si>
    <t>Current Period</t>
  </si>
  <si>
    <t>Interest Amount</t>
  </si>
  <si>
    <t>Class A Notes Target Credit Enhancement Amount</t>
  </si>
  <si>
    <t>Initial Class A Notes Credit Enhancement Percentage</t>
  </si>
  <si>
    <t>Aggregate Portfolio Principal Balance</t>
  </si>
  <si>
    <t>Class A Notes Credit Enhancement Percentage</t>
  </si>
  <si>
    <t>II. Assets Summary</t>
  </si>
  <si>
    <t xml:space="preserve">Performing or Delinquent Receivables </t>
  </si>
  <si>
    <t>Number of Performing Purchased Home Loan Receivables</t>
  </si>
  <si>
    <t>Weighted average interest rate of the Performing Purchased Home Loan Receivables</t>
  </si>
  <si>
    <t>Defaulted Receivables</t>
  </si>
  <si>
    <t>Number of new Defaulted Home Loan Receivables</t>
  </si>
  <si>
    <t>Number of Defaulted Home Loan Receivables</t>
  </si>
  <si>
    <t>Outstanding principal balance of the new Defaulted Home Loan Receivables</t>
  </si>
  <si>
    <t>Outstanding principal balance of Defaulted Home Loan Receivables
(at the time on which they have become Defaulted Home Loan Receivables)</t>
  </si>
  <si>
    <t xml:space="preserve">Available Collections </t>
  </si>
  <si>
    <t>Available Distribution amount</t>
  </si>
  <si>
    <t>CPR</t>
  </si>
  <si>
    <t>Prepayment rate (annual)</t>
  </si>
  <si>
    <t>CPR (annualised)</t>
  </si>
  <si>
    <t>Delinquency ratio (2 months or more in arrears)</t>
  </si>
  <si>
    <t>Sequential Amortisation Event</t>
  </si>
  <si>
    <t>Events</t>
  </si>
  <si>
    <t>Breach?</t>
  </si>
  <si>
    <t>Servicer Termination Events</t>
  </si>
  <si>
    <t>Accelerated Amortisation Event</t>
  </si>
  <si>
    <t>Issuer Liquidation Event</t>
  </si>
  <si>
    <t>Principal Deficiency Amount</t>
  </si>
  <si>
    <t>PDL M</t>
  </si>
  <si>
    <t>PDL M-1</t>
  </si>
  <si>
    <t>PDL M-2</t>
  </si>
  <si>
    <t>PDL M-3</t>
  </si>
  <si>
    <t>PDL M-4</t>
  </si>
  <si>
    <t>DBRS</t>
  </si>
  <si>
    <t>Current rating</t>
  </si>
  <si>
    <t>Required rating</t>
  </si>
  <si>
    <t>Long Term</t>
  </si>
  <si>
    <t>Short Term</t>
  </si>
  <si>
    <t>Test</t>
  </si>
  <si>
    <t>Accounk Bank</t>
  </si>
  <si>
    <t>Fitch</t>
  </si>
  <si>
    <t>S&amp;P</t>
  </si>
  <si>
    <r>
      <t xml:space="preserve">Required rating
</t>
    </r>
    <r>
      <rPr>
        <sz val="9"/>
        <color theme="1"/>
        <rFont val="Arial"/>
        <family val="2"/>
      </rPr>
      <t>(if no DBRS Public Rating)</t>
    </r>
  </si>
  <si>
    <r>
      <t xml:space="preserve">Required rating
</t>
    </r>
    <r>
      <rPr>
        <sz val="10"/>
        <color theme="1"/>
        <rFont val="Arial"/>
        <family val="2"/>
      </rPr>
      <t>(if no DBRS Public Rating)</t>
    </r>
  </si>
  <si>
    <t>Information Notes I</t>
  </si>
  <si>
    <t>Rating Details:</t>
  </si>
  <si>
    <t>Rating at Issue Date</t>
  </si>
  <si>
    <t>Current Rating</t>
  </si>
  <si>
    <t>Information on Notes</t>
  </si>
  <si>
    <t>Legal Maturity Date</t>
  </si>
  <si>
    <t>ISIN:</t>
  </si>
  <si>
    <t>Common Code:</t>
  </si>
  <si>
    <t>Aggregate Note Principal Amount (Issue Date):</t>
  </si>
  <si>
    <t>Number of Notes:</t>
  </si>
  <si>
    <t>Initial Note Principal Amount:</t>
  </si>
  <si>
    <t>Information on Interest</t>
  </si>
  <si>
    <t>Index Rate:</t>
  </si>
  <si>
    <t>Coupon Type:</t>
  </si>
  <si>
    <t>Day Count Convention</t>
  </si>
  <si>
    <t xml:space="preserve">Actual/365 </t>
  </si>
  <si>
    <t>Information Notes II</t>
  </si>
  <si>
    <t>Collection Period:</t>
  </si>
  <si>
    <t>Payment Date:</t>
  </si>
  <si>
    <t>Interest Period (from including /until but excluding):</t>
  </si>
  <si>
    <t>Number of days of Interest Period:</t>
  </si>
  <si>
    <t>Currency:</t>
  </si>
  <si>
    <t>EUR</t>
  </si>
  <si>
    <t>Day Count Convention:</t>
  </si>
  <si>
    <t>Interest Payments</t>
  </si>
  <si>
    <t>Aggregate Interests Amount due for Interest Period</t>
  </si>
  <si>
    <t>Paid interest:</t>
  </si>
  <si>
    <t>Unpaid Interest:</t>
  </si>
  <si>
    <t>Total unpaid interest amount beginning balance</t>
  </si>
  <si>
    <t>Total unpaid interest ending balance:</t>
  </si>
  <si>
    <t>Principal Payments</t>
  </si>
  <si>
    <t>Total Notes</t>
  </si>
  <si>
    <t>Principal Amount Outstanding of the Notes (Closing Date)</t>
  </si>
  <si>
    <t>Principal Amount Outstanding of the Notes (previous Payment Date):</t>
  </si>
  <si>
    <t>Principal Amount per Note (previous Payment Date)</t>
  </si>
  <si>
    <t>Principal Amount Outstanding of the Notes (current Payment Date):</t>
  </si>
  <si>
    <t>Principal Amount Outstanding per Note (current Payment Date):</t>
  </si>
  <si>
    <t>Payments to Investors - Per Note,- Denomination</t>
  </si>
  <si>
    <t>Interest paid</t>
  </si>
  <si>
    <t>Principal paid:</t>
  </si>
  <si>
    <t>Note Percentage:</t>
  </si>
  <si>
    <t xml:space="preserve">Follow up on the Class A Notes </t>
  </si>
  <si>
    <t xml:space="preserve">Follow up on the Class B Notes </t>
  </si>
  <si>
    <t>AGGREGATE AMOUNTS in Euros</t>
  </si>
  <si>
    <t>AMOUNTS PER NOTE in Euros</t>
  </si>
  <si>
    <t>Interest Rate</t>
  </si>
  <si>
    <t>Amortisation Amount</t>
  </si>
  <si>
    <t>ASSET FOLLOW-UP</t>
  </si>
  <si>
    <t>Details of the Aggregate Portfolio Principal Balance</t>
  </si>
  <si>
    <t>A</t>
  </si>
  <si>
    <t>Opening Aggregate Portfolio Principal Balance</t>
  </si>
  <si>
    <t>B</t>
  </si>
  <si>
    <t>Scheduled principal instalment amount</t>
  </si>
  <si>
    <t>C</t>
  </si>
  <si>
    <t>D</t>
  </si>
  <si>
    <t>+</t>
  </si>
  <si>
    <t xml:space="preserve">Cancelled prepayment amount </t>
  </si>
  <si>
    <t>E</t>
  </si>
  <si>
    <t>Repurchased Aggregate Portfolio Principal Balance</t>
  </si>
  <si>
    <t>F</t>
  </si>
  <si>
    <t>Outstanding Principal Balance of Rescinded Purchased Home Loan Receivables</t>
  </si>
  <si>
    <t>New loans</t>
  </si>
  <si>
    <t>G</t>
  </si>
  <si>
    <t>Defaulted Amount of new Defaulted Home Loan Receivables</t>
  </si>
  <si>
    <t>H</t>
  </si>
  <si>
    <t>Closing Aggregate Portfolio Principal Balance</t>
  </si>
  <si>
    <t>COLLECTIONS</t>
  </si>
  <si>
    <t>I. Available Collections</t>
  </si>
  <si>
    <t>Details of the Available Collections</t>
  </si>
  <si>
    <t xml:space="preserve">all cash collections and other cash proceeds (including, without limitation, bank transfers, direct debits, wire transfers, cheques, bills of exchange and direct debits) relating to such Purchased Home Loan Receivables as received from the relevant Borrower, and including all amounts of principal and interest, prepayments, deferred amounts, penalties, late payment indemnities and amounts paid by the insurance companies as insurance indemnities but excluding any underwriting fee or renegotiation fee paid by the Borrower; </t>
  </si>
  <si>
    <t>all Recoveries relating to such Purchased Home Loan Receivables.</t>
  </si>
  <si>
    <t>Total Available Collections</t>
  </si>
  <si>
    <t>II. Available Distribution Amount</t>
  </si>
  <si>
    <t>Details of the Available Distribution Amount</t>
  </si>
  <si>
    <t>on each Payment Date, the sum of :</t>
  </si>
  <si>
    <t>Total Available Distribution Amount</t>
  </si>
  <si>
    <t>ISSUER OPERATING EXPENSES</t>
  </si>
  <si>
    <t>Issuer costs - Payable costs</t>
  </si>
  <si>
    <t>Issuer Costs</t>
  </si>
  <si>
    <t>Nominal Basis</t>
  </si>
  <si>
    <t xml:space="preserve">Rate </t>
  </si>
  <si>
    <t>VAT</t>
  </si>
  <si>
    <t>Frequency</t>
  </si>
  <si>
    <t>Amount Paid</t>
  </si>
  <si>
    <t>Administration and Management Fee</t>
  </si>
  <si>
    <t>Servicing and Recovery Fee</t>
  </si>
  <si>
    <t>Custodian fee</t>
  </si>
  <si>
    <t>Société Générale Securities Services</t>
  </si>
  <si>
    <t>Management Company Fixed Fee</t>
  </si>
  <si>
    <t>Management Company Liquidation Fee</t>
  </si>
  <si>
    <t xml:space="preserve">Management Company exceptional fee </t>
  </si>
  <si>
    <t xml:space="preserve">Paying Agent </t>
  </si>
  <si>
    <t>Account Bank and Cash Manager</t>
  </si>
  <si>
    <t>Issuer Registrar</t>
  </si>
  <si>
    <t>Issuer Statutory Auditor</t>
  </si>
  <si>
    <t>INSEE Fees</t>
  </si>
  <si>
    <t>INSEE</t>
  </si>
  <si>
    <t>AMF fees</t>
  </si>
  <si>
    <t>AMF</t>
  </si>
  <si>
    <t>TOTAL Issuer Fees</t>
  </si>
  <si>
    <t>Reserve Variation</t>
  </si>
  <si>
    <t>Liquidity Shortfall</t>
  </si>
  <si>
    <t>(1)</t>
  </si>
  <si>
    <t>(2)</t>
  </si>
  <si>
    <t>(3)</t>
  </si>
  <si>
    <t>Amount Due</t>
  </si>
  <si>
    <t>Remaining Available Distribution Amount</t>
  </si>
  <si>
    <t>Shortfall</t>
  </si>
  <si>
    <t>Operating Account Opening Balance</t>
  </si>
  <si>
    <t>PRIORITY OF PAYMENTS (Accelerated Amortisation Period)</t>
  </si>
  <si>
    <t>Value Date :</t>
  </si>
  <si>
    <t>Title</t>
  </si>
  <si>
    <t>Amount</t>
  </si>
  <si>
    <t>Currency</t>
  </si>
  <si>
    <t>Origin</t>
  </si>
  <si>
    <t>Origin - RIB</t>
  </si>
  <si>
    <t>Destination</t>
  </si>
  <si>
    <t>Destination RIB</t>
  </si>
  <si>
    <t>Euro</t>
  </si>
  <si>
    <t>Operating Account</t>
  </si>
  <si>
    <t>SG</t>
  </si>
  <si>
    <t>Management Company fees</t>
  </si>
  <si>
    <t>SGSS</t>
  </si>
  <si>
    <t>Class A Notes Interest Amounts</t>
  </si>
  <si>
    <t>Class A Notes Amortisation Amount</t>
  </si>
  <si>
    <t>Class B Notes Interest Amounts</t>
  </si>
  <si>
    <t>Class B Notes Amortisation Amount</t>
  </si>
  <si>
    <t>the Financial Income (if negative) in respect of the preceding calendar month</t>
  </si>
  <si>
    <t>Final Excess Spread</t>
  </si>
  <si>
    <t>TOTAL</t>
  </si>
  <si>
    <t>BALANCE SHEET</t>
  </si>
  <si>
    <t>ASSET</t>
  </si>
  <si>
    <t xml:space="preserve">LIABILITIES </t>
  </si>
  <si>
    <t>Investors Notes Outstanding Amount</t>
  </si>
  <si>
    <t>Default Receivables</t>
  </si>
  <si>
    <t>Fund's Notes and Units</t>
  </si>
  <si>
    <t>PORTFOLIO OVERVIEW</t>
  </si>
  <si>
    <t>Cut-off date</t>
  </si>
  <si>
    <t>Number of Borrowers</t>
  </si>
  <si>
    <t>Number of Home Loan Receivables</t>
  </si>
  <si>
    <t>Current Outstanding Principal Balance</t>
  </si>
  <si>
    <t>Average Outstanding Principal Balance per loan</t>
  </si>
  <si>
    <t>Average Outstanding Principal Balance per borrower</t>
  </si>
  <si>
    <t>On Current Date</t>
  </si>
  <si>
    <t>MIN</t>
  </si>
  <si>
    <t>WEIGHTED AVERAGE</t>
  </si>
  <si>
    <t>MAX</t>
  </si>
  <si>
    <t>On Closing Date</t>
  </si>
  <si>
    <t>Original Principal Balance</t>
  </si>
  <si>
    <t>Current Principal Balance</t>
  </si>
  <si>
    <t>Original Loan-to-Value</t>
  </si>
  <si>
    <t>Original Term (years)</t>
  </si>
  <si>
    <t>Seasoning (years)</t>
  </si>
  <si>
    <t>Remaining Term (years)</t>
  </si>
  <si>
    <t>Debt to Income</t>
  </si>
  <si>
    <t>I. Distribution: By Original Outstanding Principal Balance</t>
  </si>
  <si>
    <t>ORIGINAL OUTSTANDING PRINCIPAL BALANCE</t>
  </si>
  <si>
    <t>CURRENT OUTSTANDING PRINCIPAL BALANCE</t>
  </si>
  <si>
    <t>NUMBER OF HOME LOAN RECEIVABLES</t>
  </si>
  <si>
    <t>[ 0 K; 50 K [</t>
  </si>
  <si>
    <t>[ 50 K; 100 K [</t>
  </si>
  <si>
    <t>[ 100 K; 150 K [</t>
  </si>
  <si>
    <t>[ 150 K; 200 K [</t>
  </si>
  <si>
    <t>[ 200 K; 250 K [</t>
  </si>
  <si>
    <t>[ 250 K; 300 K [</t>
  </si>
  <si>
    <t>[ 300 K; 350 K [</t>
  </si>
  <si>
    <t>[ 350 K; 400 K [</t>
  </si>
  <si>
    <t>[ 400 K; 450 K [</t>
  </si>
  <si>
    <t>[ 450 K; 500 K [</t>
  </si>
  <si>
    <t>[ 500 K; 550 K [</t>
  </si>
  <si>
    <t>[ 550 K; 600 K [</t>
  </si>
  <si>
    <t>[ 600 K; 650 K [</t>
  </si>
  <si>
    <t>[ 650 K; 700 K [</t>
  </si>
  <si>
    <t>[ 700 K; 750 K [</t>
  </si>
  <si>
    <t>[ 750 K; 800 K [</t>
  </si>
  <si>
    <t>[ 800 K; 850 K [</t>
  </si>
  <si>
    <t>[ 850 K; 900 K [</t>
  </si>
  <si>
    <t>[ 900 K; 950 K [</t>
  </si>
  <si>
    <t>[ 950 K; 1 000 K [</t>
  </si>
  <si>
    <t>[ 1000 K; 1050 K [</t>
  </si>
  <si>
    <t>[ 1050 K; 1100 K [</t>
  </si>
  <si>
    <t>[ 1100 K; 1150 K [</t>
  </si>
  <si>
    <t>[ 1150 K; 1200 K [</t>
  </si>
  <si>
    <t>[ 1200 K; 1250 K [</t>
  </si>
  <si>
    <t>[ 1250 K; 1300 K [</t>
  </si>
  <si>
    <t>[ 1300 K; 1350 K [</t>
  </si>
  <si>
    <t>[ 1350 K; 1400 K [</t>
  </si>
  <si>
    <t>[ 1400 K; 1450 K [</t>
  </si>
  <si>
    <t>[ 1450 K; 1500 K [</t>
  </si>
  <si>
    <t>&gt;= 1,5 M</t>
  </si>
  <si>
    <t>II. Distribution: By Current Outstanding Principal Balance</t>
  </si>
  <si>
    <t>CURRENT OUTSTANDING 
PRINCIPAL BALANCE</t>
  </si>
  <si>
    <t>III. Distribution: By Original Loan-to-Value</t>
  </si>
  <si>
    <t>ORIGINAL LOAN-TO-VALUE</t>
  </si>
  <si>
    <t>[0,00 - 10,00%[</t>
  </si>
  <si>
    <t>[10,00 - 20,00%[</t>
  </si>
  <si>
    <t>[20,00 - 30,00%[</t>
  </si>
  <si>
    <t>[30,00 - 40,00%[</t>
  </si>
  <si>
    <t>[40,00 - 50,00%[</t>
  </si>
  <si>
    <t>[50,00 - 60,00%[</t>
  </si>
  <si>
    <t>[60,00 - 70,00%[</t>
  </si>
  <si>
    <t>[70,00 - 80,00%[</t>
  </si>
  <si>
    <t>[80,00 - 90,00%[</t>
  </si>
  <si>
    <t>[90,00 - 100,00%[</t>
  </si>
  <si>
    <t>[100 %; 110 % ]</t>
  </si>
  <si>
    <t>ORIGINAL TERM (YEARS)</t>
  </si>
  <si>
    <t>&lt; 5</t>
  </si>
  <si>
    <t>[ 05; 06 [</t>
  </si>
  <si>
    <t>[ 06; 07 [</t>
  </si>
  <si>
    <t>[ 07; 08 [</t>
  </si>
  <si>
    <t>[ 08; 09 [</t>
  </si>
  <si>
    <t>[ 09; 10 [</t>
  </si>
  <si>
    <t>[ 10; 11 [</t>
  </si>
  <si>
    <t>[ 11; 12 [</t>
  </si>
  <si>
    <t>[ 12; 13 [</t>
  </si>
  <si>
    <t>[ 13; 14 [</t>
  </si>
  <si>
    <t>[ 14; 15 [</t>
  </si>
  <si>
    <t>[ 15; 16 [</t>
  </si>
  <si>
    <t>[ 16; 17 [</t>
  </si>
  <si>
    <t>[ 17; 18 [</t>
  </si>
  <si>
    <t>[ 18; 19 [</t>
  </si>
  <si>
    <t>[ 19; 20 [</t>
  </si>
  <si>
    <t>[ 20; 21 [</t>
  </si>
  <si>
    <t>[ 21; 22 [</t>
  </si>
  <si>
    <t>[ 22; 23 [</t>
  </si>
  <si>
    <t>[ 23; 24 [</t>
  </si>
  <si>
    <t>[ 24; 25 [</t>
  </si>
  <si>
    <t>[ 25; 26 [</t>
  </si>
  <si>
    <t>[ 26; 27 [</t>
  </si>
  <si>
    <t>[ 27; 28 [</t>
  </si>
  <si>
    <t>[ 28; 29 [</t>
  </si>
  <si>
    <t>[ 29; 30 ]</t>
  </si>
  <si>
    <t>&gt; 30</t>
  </si>
  <si>
    <t>REMAINING TERM (YEARS)</t>
  </si>
  <si>
    <t>[ 00; 01 [</t>
  </si>
  <si>
    <t>[ 01; 02 [</t>
  </si>
  <si>
    <t>[ 02; 03 [</t>
  </si>
  <si>
    <t>[ 03; 04 [</t>
  </si>
  <si>
    <t>[ 04; 05 [</t>
  </si>
  <si>
    <t>ORIGINATION YEAR</t>
  </si>
  <si>
    <t>INTEREST RATE TYPE</t>
  </si>
  <si>
    <t>INTEREST RATE</t>
  </si>
  <si>
    <t>Zone géographique de localisation du bien financé (LBL6)</t>
  </si>
  <si>
    <t>REGION</t>
  </si>
  <si>
    <t>Île-de-France</t>
  </si>
  <si>
    <t>Grand Est</t>
  </si>
  <si>
    <t>Hauts-de-France</t>
  </si>
  <si>
    <t>Normandie</t>
  </si>
  <si>
    <t>Bourgogne-Franche-Comté</t>
  </si>
  <si>
    <t>Pays de la Loire</t>
  </si>
  <si>
    <t>Bretagne</t>
  </si>
  <si>
    <t>Nouvelle-Aquitaine</t>
  </si>
  <si>
    <t>Auvergne-Rhône-Alpes</t>
  </si>
  <si>
    <t>Provence-Alpes-Côte d'Azur</t>
  </si>
  <si>
    <t>Corse</t>
  </si>
  <si>
    <t>Centre-Val de Loire</t>
  </si>
  <si>
    <t>Occitanie</t>
  </si>
  <si>
    <t>HOME LOAN ELIGIBLE SECURITY</t>
  </si>
  <si>
    <t>First ranking mortgage</t>
  </si>
  <si>
    <t>First ranking legal privilege</t>
  </si>
  <si>
    <t>Guarantee Credit Logement</t>
  </si>
  <si>
    <t>Other</t>
  </si>
  <si>
    <t>TOP 20 BORROWERS</t>
  </si>
  <si>
    <t>Borrower 1</t>
  </si>
  <si>
    <t>Borrower 2</t>
  </si>
  <si>
    <t>Borrower 3</t>
  </si>
  <si>
    <t>Borrower 4</t>
  </si>
  <si>
    <t>Borrower 5</t>
  </si>
  <si>
    <t>Borrower 6</t>
  </si>
  <si>
    <t>Borrower 7</t>
  </si>
  <si>
    <t>Borrower 8</t>
  </si>
  <si>
    <t>Borrower 9</t>
  </si>
  <si>
    <t>Borrower 10</t>
  </si>
  <si>
    <t>Borrower 11</t>
  </si>
  <si>
    <t>Borrower 12</t>
  </si>
  <si>
    <t>Borrower 13</t>
  </si>
  <si>
    <t>Borrower 14</t>
  </si>
  <si>
    <t>Borrower 15</t>
  </si>
  <si>
    <t>Borrower 16</t>
  </si>
  <si>
    <t>Borrower 17</t>
  </si>
  <si>
    <t>Borrower 18</t>
  </si>
  <si>
    <t>Borrower 19</t>
  </si>
  <si>
    <t>Borrower 20</t>
  </si>
  <si>
    <t>PURPOSE</t>
  </si>
  <si>
    <t>Purchase</t>
  </si>
  <si>
    <t>Construction</t>
  </si>
  <si>
    <t>Refinancing</t>
  </si>
  <si>
    <t>DELINQUENCY ANALYSIS</t>
  </si>
  <si>
    <t>Cut-off Date</t>
  </si>
  <si>
    <t>% of Aggregate Portfolio Principal Balance</t>
  </si>
  <si>
    <t>= 0
unpaid Instalment</t>
  </si>
  <si>
    <t>] 0 - 1 ]
unpaid Instalment</t>
  </si>
  <si>
    <t>] 1 - 2 ]
unpaid Instalments</t>
  </si>
  <si>
    <t>] 2 - 3 ]
unpaid Instalment</t>
  </si>
  <si>
    <t>] 3 - 4 ]
unpaid Instalment</t>
  </si>
  <si>
    <t>] 4 - 5 ]
unpaid Instalment</t>
  </si>
  <si>
    <t>] 5 - 6 ]
unpaid Instalment</t>
  </si>
  <si>
    <t>] 6 - 7 ]
unpaid Instalment</t>
  </si>
  <si>
    <t>] 7 - 8 ]
unpaid Instalment</t>
  </si>
  <si>
    <t>] 8 - 9 ]
unpaid Instalment</t>
  </si>
  <si>
    <t>] 9 - 10 ]
unpaid Instalment</t>
  </si>
  <si>
    <t>] 10 - 11 ]
unpaid Instalment</t>
  </si>
  <si>
    <t>] 11 - 12 ]
unpaid Instalment</t>
  </si>
  <si>
    <t>DEFAULT &amp; RECOVERY ANALYSIS</t>
  </si>
  <si>
    <r>
      <t xml:space="preserve">Aggregate Portfolio 
Principal Balance 
</t>
    </r>
    <r>
      <rPr>
        <sz val="9"/>
        <color theme="0"/>
        <rFont val="Arial"/>
        <family val="2"/>
      </rPr>
      <t>(Beginning of 
Collection Period)</t>
    </r>
  </si>
  <si>
    <r>
      <t>Number of Home Loan Receivables having become Defaulted 
(</t>
    </r>
    <r>
      <rPr>
        <sz val="9"/>
        <color theme="0"/>
        <rFont val="Arial"/>
        <family val="2"/>
      </rPr>
      <t>Home Loan Receivables during such Collection Period)</t>
    </r>
  </si>
  <si>
    <r>
      <t xml:space="preserve">Defaulted Amount of all Home Loan Receivables having become Defaulted 
</t>
    </r>
    <r>
      <rPr>
        <sz val="9"/>
        <color theme="0"/>
        <rFont val="Arial"/>
        <family val="2"/>
      </rPr>
      <t xml:space="preserve">
(Home Loan Receivables during such Collection Period)</t>
    </r>
  </si>
  <si>
    <t>Cumulative number of Defaulted Home Loan  Receivables at the end of the Collection Period</t>
  </si>
  <si>
    <t>Cumulative Defaulted Amount since Initial Cut-Off Date</t>
  </si>
  <si>
    <r>
      <t>%</t>
    </r>
    <r>
      <rPr>
        <b/>
        <sz val="9"/>
        <color theme="0"/>
        <rFont val="Arial"/>
        <family val="2"/>
      </rPr>
      <t xml:space="preserve">
</t>
    </r>
    <r>
      <rPr>
        <b/>
        <sz val="10"/>
        <color theme="0"/>
        <rFont val="Arial"/>
        <family val="2"/>
      </rPr>
      <t xml:space="preserve">
</t>
    </r>
    <r>
      <rPr>
        <sz val="9"/>
        <color theme="0"/>
        <rFont val="Arial"/>
        <family val="2"/>
      </rPr>
      <t>(Cumulative Defaulted Amount since Initial Cut-Off Date / Aggregate Portfolio Principal Balance on the Initial Cut-Off Date)</t>
    </r>
  </si>
  <si>
    <r>
      <t xml:space="preserve">Recoveries on Defaulted
</t>
    </r>
    <r>
      <rPr>
        <sz val="9"/>
        <color theme="0"/>
        <rFont val="Arial"/>
        <family val="2"/>
      </rPr>
      <t xml:space="preserve">
(Home Loan Receivables during such Collection Period)</t>
    </r>
  </si>
  <si>
    <t>Cumulative Recoveries of Defaulted Home Loan  Receivables</t>
  </si>
  <si>
    <r>
      <t xml:space="preserve">%
</t>
    </r>
    <r>
      <rPr>
        <sz val="9"/>
        <color theme="0"/>
        <rFont val="Arial"/>
        <family val="2"/>
      </rPr>
      <t>(Cumulative Recoveries / Cumulative Defaulted Amount since Initial Cut-Off Date)</t>
    </r>
  </si>
  <si>
    <t>PREPAYMENT ANALYSIS</t>
  </si>
  <si>
    <r>
      <t xml:space="preserve">Aggregate Portfolio Principal Balance 
</t>
    </r>
    <r>
      <rPr>
        <sz val="9"/>
        <color theme="0"/>
        <rFont val="Arial"/>
        <family val="2"/>
      </rPr>
      <t>(Beginning of Collection Period)</t>
    </r>
  </si>
  <si>
    <t>Amount of Prepayment</t>
  </si>
  <si>
    <r>
      <t xml:space="preserve">Prepayment rate 
</t>
    </r>
    <r>
      <rPr>
        <sz val="9"/>
        <color theme="0"/>
        <rFont val="Arial"/>
        <family val="2"/>
      </rPr>
      <t>(monthly)</t>
    </r>
  </si>
  <si>
    <t>Prepayment rate 
(annual)</t>
  </si>
  <si>
    <r>
      <t xml:space="preserve">CPR 
</t>
    </r>
    <r>
      <rPr>
        <sz val="9"/>
        <color theme="0"/>
        <rFont val="Arial"/>
        <family val="2"/>
      </rPr>
      <t>(annualised)</t>
    </r>
  </si>
  <si>
    <t>INPUTS</t>
  </si>
  <si>
    <t>PORTFOLIO</t>
  </si>
  <si>
    <t>Initial Principal Outstanding</t>
  </si>
  <si>
    <t>AMORTISATION PROFILE (0% CPR / 0% Clean-up call)</t>
  </si>
  <si>
    <t>Current Principal Outstanding</t>
  </si>
  <si>
    <t>Amortisation Vector</t>
  </si>
  <si>
    <t>Assumed Portfolio</t>
  </si>
  <si>
    <t>CLASS A NOTES</t>
  </si>
  <si>
    <t>Collection Period</t>
  </si>
  <si>
    <t>Number of days</t>
  </si>
  <si>
    <t>Vector</t>
  </si>
  <si>
    <t>BoP</t>
  </si>
  <si>
    <t>Prepayment</t>
  </si>
  <si>
    <t>Clean-up</t>
  </si>
  <si>
    <t>EoP</t>
  </si>
  <si>
    <t>Required Amortisation Amount</t>
  </si>
  <si>
    <t>Class A Target Balance</t>
  </si>
  <si>
    <t>Principal redemption</t>
  </si>
  <si>
    <t>%</t>
  </si>
  <si>
    <t>% CE</t>
  </si>
  <si>
    <t>Target Credit Enhancement Percentage</t>
  </si>
  <si>
    <t>CLASS B NOTES</t>
  </si>
  <si>
    <t>AMORTISATION PROFILE</t>
  </si>
  <si>
    <t>Clean-up call</t>
  </si>
  <si>
    <t>PAYMENT DATE</t>
  </si>
  <si>
    <t>Current</t>
  </si>
  <si>
    <t>Schedule</t>
  </si>
  <si>
    <t>AMORTISATION PROFILE (8% CPR / 10% Clean-up call)</t>
  </si>
  <si>
    <r>
      <rPr>
        <b/>
        <u/>
        <sz val="12"/>
        <color rgb="FF7030A0"/>
        <rFont val="Arial"/>
        <family val="2"/>
      </rPr>
      <t>Aggregate Portfolio Principal Balance</t>
    </r>
    <r>
      <rPr>
        <b/>
        <sz val="11"/>
        <color rgb="FF7030A0"/>
        <rFont val="Arial"/>
        <family val="2"/>
      </rPr>
      <t xml:space="preserve">  (Performing Purchased Home Loan Receivables)</t>
    </r>
  </si>
  <si>
    <t>I. PRIORITY OF PAYMENTS (Amortisation Period)</t>
  </si>
  <si>
    <t>Stratification Tables</t>
  </si>
  <si>
    <t>Portfolio Principal Balance</t>
  </si>
  <si>
    <t>Key Figures</t>
  </si>
  <si>
    <t>02- Eligibility Criteria</t>
  </si>
  <si>
    <t>03- Asset Follow Up (Euros)</t>
  </si>
  <si>
    <t>04 - Monthly Collection</t>
  </si>
  <si>
    <t>08 - Delinquent Performing Home Loans Historical Statistics</t>
  </si>
  <si>
    <t>09- Default &amp; Recovery Historical Statistics</t>
  </si>
  <si>
    <t xml:space="preserve">11- Notes Follow-up </t>
  </si>
  <si>
    <t>12 - Notes Interest</t>
  </si>
  <si>
    <t>13 - Issuer Account</t>
  </si>
  <si>
    <t>15 - Priority of Payments</t>
  </si>
  <si>
    <t>16 - Simplified Balance Sheet</t>
  </si>
  <si>
    <t>Variation</t>
  </si>
  <si>
    <t>fct_redandblacksg@iqeq.com</t>
  </si>
  <si>
    <t>IQ EQ MANAGEMENT</t>
  </si>
  <si>
    <t>92 avenue de Wagram</t>
  </si>
  <si>
    <t>75017 Paris</t>
  </si>
  <si>
    <t>Eligibility Criteria of the Home Loan Agreements</t>
  </si>
  <si>
    <t>Each Home Loan Agreement has been executed between the Seller (or Crédit du Nord) and an Eligible Borrower pursuant to the applicable provisions of the Consumer Credit Legislation applicable to real estate loans (crédits immobiliers) and all other applicable legal and regulatory provisions.</t>
  </si>
  <si>
    <t>Each Home Loan Agreement was executed within the framework of an offer of credit (within the meaning of article L.313-1 et seq. of the French Consumer Code).</t>
  </si>
  <si>
    <t>No Home Loan Agreement contains legal flaws making it voidable, rescindable, or subject to legal termination.</t>
  </si>
  <si>
    <t>The Home Loan Agreements were executed by the Seller (or Crédit du Nord) pursuant to (i) its usual procedures in respect of the underwriting of loans, (ii) within the scope of its normal or habitual credit activity and (iii) has been managed in accordance with his customary servicing procedure.</t>
  </si>
  <si>
    <t>The Seller has not begun a rescission claim on any of the Home Loan Agreements for a breach by the Borrower(s) of its (their) obligations under the terms of such Home Loan Agreement including, amongst others things, with respect to the timely payment of the relevant Instalments.</t>
  </si>
  <si>
    <t>The purpose of the each Home Loan Agreement is either to (i) buy the underlying property, (ii) buy and renovate the underlying property, (iii) build the underlying property, (iv) finance the acquisition of the land and build the underlying property, (v) refinance the financing used by the Borrower for the purchase of the underlying property or (vi) finance a co-owner share in the underlying property.</t>
  </si>
  <si>
    <t>No Home Loan Agreement has been accelerated or declared due and payable.</t>
  </si>
  <si>
    <t>Each Home Loan Agreement is subject to French Law and any related claim is subject to the exclusive jurisdiction of the French competent courts.</t>
  </si>
  <si>
    <t>Eligibility Criteria of the Home Loan Receivables</t>
  </si>
  <si>
    <t>Each Home Loan Receivable is denominated and payable in Euro.</t>
  </si>
  <si>
    <t>Each Home Loan Receivable has been entirely disbursed and any grace period (période de franchise) thereunder has expired.</t>
  </si>
  <si>
    <t>Each Home Loan Receivable is payable in arrears, in monthly instalments, subject to any right of the Borrower to request to temporarily suspend its payments.</t>
  </si>
  <si>
    <t>Each Home Loan Receivable has already given rise to the effective and full payment of at least one (1) Instalment by the Borrower.</t>
  </si>
  <si>
    <t>No Home Loan Receivable is a Delinquent Home Loan Receivable, a Defaulted Home Loan Receivable or is subject to legal proceedings.</t>
  </si>
  <si>
    <t>Each Home Loan Receivable and the Ancillary Rights are not subject, either totally or partially, to assignment, delegation or pledge, attachment claim, set off claims or encumbrance of whatever type which would constitute an impediment to the purported assignment.</t>
  </si>
  <si>
    <t>Each Home Loan Receivable is free and clear of any right that could be exercised by third parties against the Seller or the Issuer.</t>
  </si>
  <si>
    <t>Each Home Loan Receivable is individualised in the information systems of the Seller in such manner as to give the Management Company the means to individualise and identify such Purchased Home Loan Receivable at any time, on or after the Purchase Date.</t>
  </si>
  <si>
    <t>The underlying property is a residential property or a mixed-used property which is located in metropolitan France (France métropolitaine).</t>
  </si>
  <si>
    <t>No Home Loan Receivable is a bridge loan (crédit relais).</t>
  </si>
  <si>
    <t>No Home Loan Receivable is a regulated home loan (prêt immobilier réglementé).</t>
  </si>
  <si>
    <t>No Home Loan Receivable is a bullet loan or a loan with prepaid interests.</t>
  </si>
  <si>
    <t>The amount of the Home Loan Eligible Security covers the outstanding amount of each Home Loan Receivable (subject to a tolerance of EUR 1).</t>
  </si>
  <si>
    <t>No Home Loan Receivable includes transferable securities as defined in Article 4(1), point (44) of Directive 2014/65/EU of the European Parliament and of the Council, any securitisation position or any derivative.</t>
  </si>
  <si>
    <t>each Home Loan Receivable shall comply with the Eligibility Criteria set out in section "Eligibility Criteria of the Home Loan Receivables";</t>
  </si>
  <si>
    <t>each Home Loan Receivable derives from a Home Loan Agreement of which Eligibility Criteria are set out in section "Eligibility Criteria of the Home Loan Agreements";</t>
  </si>
  <si>
    <t>each Home Loan Agreement has been originated in the ordinary course of the Seller's (or Crédit du Nord's, before its merger with the Seller) business pursuant to underwriting standards in respect of the acceptance of residential home loans;</t>
  </si>
  <si>
    <t>no Borrower is registered in the Banque de France’s Fichier national des Incidents de remboursement des Crédits aux Particuliers (FICP) files at the date of origination of the Home Loan Agreement and in respect of which the Seller is not subject to any request to register such Borrower on the Banque de France’s FICP file as at the Purchase Date;</t>
  </si>
  <si>
    <t>to the best of the Seller's knowledge, no Borrower has filed a restructuring or liquidation petition that has been accepted by an overindebtedness committee or any relevant jurisdiction;</t>
  </si>
  <si>
    <t>each Home Loan Agreement constitutes legal, valid, binding and enforceable contractual obligations of the relevant Borrower with full recourse to the relevant Borrower and such obligations are enforceable in accordance with their respective terms;</t>
  </si>
  <si>
    <t>it is the sole creditor and has full title to each Home Loan Receivable and its Ancillary Rights; and</t>
  </si>
  <si>
    <t>it can dispose of each Home Loan Receivable free from rights of third parties and without the consent of the related Borrower.</t>
  </si>
  <si>
    <t>Roll-forward Principal Outstanding balance</t>
  </si>
  <si>
    <t>Roll-forward  - Unpaid Balance</t>
  </si>
  <si>
    <t>ICNE</t>
  </si>
  <si>
    <t>AGEING BALANCE</t>
  </si>
  <si>
    <t>GLOBAL STATISTICS</t>
  </si>
  <si>
    <t>Date Arrete</t>
  </si>
  <si>
    <t>Status (S=Sain;D=Defaulted)</t>
  </si>
  <si>
    <t>Opening Outstanding Balances of the Home Loans</t>
  </si>
  <si>
    <t>New Transferred Receivables</t>
  </si>
  <si>
    <t xml:space="preserve">Principal balance of receivables becoming Defaulted Home Loans </t>
  </si>
  <si>
    <t>Closing Outstanding Balances of the Home Loans (declared)</t>
  </si>
  <si>
    <t>Opening unpaid balance of The Home Loans</t>
  </si>
  <si>
    <t>Collections &amp; recoveries</t>
  </si>
  <si>
    <t xml:space="preserve">Losses amount </t>
  </si>
  <si>
    <t>Unpaid Balance
becomming Defauted Home Loans</t>
  </si>
  <si>
    <t>Closing unpaid balance of The Home Loans
(Declared)</t>
  </si>
  <si>
    <t>ICNE All Receivables</t>
  </si>
  <si>
    <t>ICNE New receivables</t>
  </si>
  <si>
    <t>ICNE Retranfert</t>
  </si>
  <si>
    <t>ICNE Recission</t>
  </si>
  <si>
    <t>(1) Performing
Amount</t>
  </si>
  <si>
    <t>(1) Performing
Number</t>
  </si>
  <si>
    <t>(2)
01 - 30 days past due
Amount</t>
  </si>
  <si>
    <t>(2)
01 - 30 days past due
Number</t>
  </si>
  <si>
    <t>(3) 
31 - 60 days past due
Amount</t>
  </si>
  <si>
    <t>(3) 
31 - 60 days past due
Number</t>
  </si>
  <si>
    <t>(4)
 61 - 90 days past due Amount</t>
  </si>
  <si>
    <t>(4)
 61 - 90 days past due Number</t>
  </si>
  <si>
    <t>Item</t>
  </si>
  <si>
    <t>Libelle Item</t>
  </si>
  <si>
    <t>Number</t>
  </si>
  <si>
    <t>S</t>
  </si>
  <si>
    <t>Unpaid collections and recoveries in principal</t>
  </si>
  <si>
    <t>(5)
91 - 120 days past due Amount</t>
  </si>
  <si>
    <t>(5)
91 - 120 days past due Number</t>
  </si>
  <si>
    <t>(6)
121 - 150 days past due Amount</t>
  </si>
  <si>
    <t>(6)
 121 - 150 days past due Number</t>
  </si>
  <si>
    <t>(7)
 151 - 180 days past due Amount</t>
  </si>
  <si>
    <t>(7)
 151 - 180 days past due Number</t>
  </si>
  <si>
    <t>(8)
 181 - 210 days past due Amount</t>
  </si>
  <si>
    <t>(8)
 181 - 210 days past due Number</t>
  </si>
  <si>
    <t>(9)
211 - 240 days past due Number</t>
  </si>
  <si>
    <t>(9)
211 - 240 days past due Amount</t>
  </si>
  <si>
    <t>(10)
241 - 270 days past due Amount</t>
  </si>
  <si>
    <t>(10)
241 - 270 days past due Number</t>
  </si>
  <si>
    <t>(11)
271 - 300 days past due Number</t>
  </si>
  <si>
    <t>(12)
 301 - 330 days past due Amount</t>
  </si>
  <si>
    <t>(11)
271 - 300 days past due Amount</t>
  </si>
  <si>
    <t>(12)
 301 - 330 days past due Number</t>
  </si>
  <si>
    <t>(13)
 331 - 360 days past due Amount</t>
  </si>
  <si>
    <t>(14)
New Defaulted
Amount</t>
  </si>
  <si>
    <t>(13)
 331 - 360 days past due Number</t>
  </si>
  <si>
    <t>(14)
New Defaulted
Number</t>
  </si>
  <si>
    <t>(15) 
Old Defauted
Amount</t>
  </si>
  <si>
    <t>(15) 
Old Defauted
Number</t>
  </si>
  <si>
    <t>Management number</t>
  </si>
  <si>
    <t>Monthly Collection Period Beginning</t>
  </si>
  <si>
    <t>Monthly Collection Period End Date</t>
  </si>
  <si>
    <t>] 11 - 12 ]
unpaid Instalment Amount</t>
  </si>
  <si>
    <t>] 11 - 12 ]
unpaid Instalment Number</t>
  </si>
  <si>
    <t>] 10 - 11 ]
unpaid Instalment Amount</t>
  </si>
  <si>
    <t>] 10 - 11 ]
unpaid Instalment Number</t>
  </si>
  <si>
    <t>] 9 - 10 ]
unpaid Instalment Amount</t>
  </si>
  <si>
    <t>] 9 - 10 ]
unpaid Instalment Number</t>
  </si>
  <si>
    <t>] 8 - 9 ]
unpaid Instalment Number</t>
  </si>
  <si>
    <t>] 8 - 9 ]
unpaid Instalment Amount</t>
  </si>
  <si>
    <t>] 7 - 8 ]
unpaid Instalment Amount</t>
  </si>
  <si>
    <t>] 7 - 8 ]
unpaid Instalment Number</t>
  </si>
  <si>
    <t>] 1 - 2 ]
unpaid Instalments Number</t>
  </si>
  <si>
    <t>] 1 - 2 ]
unpaid Instalments Amount</t>
  </si>
  <si>
    <t>] 2 - 3 ]
unpaid Instalment Amount</t>
  </si>
  <si>
    <t>] 2 - 3 ]
unpaid Instalment Number</t>
  </si>
  <si>
    <t>] 3 - 4 ]
unpaid Instalment Amount</t>
  </si>
  <si>
    <t>] 3 - 4 ]
unpaid Instalment Number</t>
  </si>
  <si>
    <t>] 4 - 5 ]
unpaid Instalment Amount</t>
  </si>
  <si>
    <t>] 4 - 5 ]
unpaid Instalment Number</t>
  </si>
  <si>
    <t>] 5 - 6 ]
unpaid Instalment Amount</t>
  </si>
  <si>
    <t>] 5 - 6 ]
unpaid Instalment Number</t>
  </si>
  <si>
    <t>] 6 - 7 ]
unpaid Instalment Amount</t>
  </si>
  <si>
    <t>] 6 - 7 ]
unpaid Instalment Number</t>
  </si>
  <si>
    <t>= 0
unpaid Instalment Amount</t>
  </si>
  <si>
    <t>= 0
unpaid Instalment Number</t>
  </si>
  <si>
    <t>] 0 - 1 ]
unpaid Instalment Amount</t>
  </si>
  <si>
    <t>] 0 - 1 ]
unpaid Instalment Number</t>
  </si>
  <si>
    <t>Number of Receivables</t>
  </si>
  <si>
    <t>PaymentDate</t>
  </si>
  <si>
    <t>ClassAOpeningAggregateOutstandingAmount</t>
  </si>
  <si>
    <t>05 - Repurchase and Rescission</t>
  </si>
  <si>
    <t>06 - Prepayment Rate</t>
  </si>
  <si>
    <t>07 - Asset Amortisation Profile</t>
  </si>
  <si>
    <t>Modified Home Loan Receivables</t>
  </si>
  <si>
    <t>which is secured by a underlying property which is not the same as the underlying property as of the signing of the Home Loan Agreement</t>
  </si>
  <si>
    <t>with respect to which the relationship between Société Générale and the Borrower has been internally transferred from the retail branch to the private banking division during the preceding Collection Period</t>
  </si>
  <si>
    <t>with respect to which, after the signing of the Home Loan Agreement, a Borrower has no account opened with Société Générale on which the Servicer can make a direct debit.</t>
  </si>
  <si>
    <t>Total of Modified Home Loan Receivables</t>
  </si>
  <si>
    <t>Accrued interest not yet due</t>
  </si>
  <si>
    <t>Purchased Home Loan Receivable with strictly less than three (3) Instalments in arrears</t>
  </si>
  <si>
    <t>Outstanding Principal Balance as of the Cut-Off Date preceding the Repurchase Date</t>
  </si>
  <si>
    <t>accrued and outstanding interest as of the Cut-Off Date preceding the Repurchase Date</t>
  </si>
  <si>
    <t>any amount in arrears (including rejected payments) and other ancillary amounts in respect of such Purchased Home Loan Receivable as of the Cut-Off Date preceding the Repurchase Date</t>
  </si>
  <si>
    <t>Number of Loans</t>
  </si>
  <si>
    <t>Repurchased Receivables</t>
  </si>
  <si>
    <t>Purchased Home Loan Receivable with [3] or more Instalments in arrears</t>
  </si>
  <si>
    <t>Purchase Home Loan that has become accelerated (déchue de son terme),</t>
  </si>
  <si>
    <t>REPURCHASE_DATA</t>
  </si>
  <si>
    <t>Modified_Secured_Property</t>
  </si>
  <si>
    <t>Icne</t>
  </si>
  <si>
    <t>Modified_Bank</t>
  </si>
  <si>
    <t>Modified_Direct_Debit</t>
  </si>
  <si>
    <t>At_Least_3_Instal_Arrears</t>
  </si>
  <si>
    <t>Under_3_Instal_Arrears</t>
  </si>
  <si>
    <t>CRD_RACHAT</t>
  </si>
  <si>
    <t>ICNE_RACHAT</t>
  </si>
  <si>
    <t>ARREARS_RACHAT</t>
  </si>
  <si>
    <t>NUMBER_RACHAT</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</si>
  <si>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</si>
  <si>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</si>
  <si>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</si>
  <si>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</si>
  <si>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</si>
  <si>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</si>
  <si>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</si>
  <si>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</si>
  <si>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</si>
  <si>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</si>
  <si>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</si>
  <si>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</si>
  <si>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</si>
  <si>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</si>
  <si>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</si>
  <si>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</si>
  <si>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</si>
  <si>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</si>
  <si>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</si>
  <si>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</si>
  <si>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</si>
  <si>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</si>
  <si>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</si>
  <si>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</si>
  <si>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</si>
  <si>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</si>
  <si>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</si>
  <si>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</si>
  <si>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</si>
  <si>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</si>
  <si>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</si>
  <si>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</si>
  <si>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</si>
  <si>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</si>
  <si>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</si>
  <si>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</si>
  <si>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</si>
  <si>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</si>
  <si>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</si>
  <si>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</si>
  <si>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</si>
  <si>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</si>
  <si>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</si>
  <si>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</si>
  <si>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</si>
  <si>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</si>
  <si>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</si>
  <si>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</si>
  <si>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</si>
  <si>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</si>
  <si>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</si>
  <si>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</si>
  <si>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</si>
  <si>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</si>
  <si>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</si>
  <si>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</si>
  <si>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</si>
  <si>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</si>
  <si>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</si>
  <si>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</si>
  <si>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</si>
  <si>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</si>
  <si>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03-01</t>
  </si>
  <si>
    <t>03-02</t>
  </si>
  <si>
    <t>03-03</t>
  </si>
  <si>
    <t>03-04</t>
  </si>
  <si>
    <t>03-05</t>
  </si>
  <si>
    <t>03-06</t>
  </si>
  <si>
    <t>03-07</t>
  </si>
  <si>
    <t>03-08</t>
  </si>
  <si>
    <t>03-09</t>
  </si>
  <si>
    <t>03-10</t>
  </si>
  <si>
    <t>03-11</t>
  </si>
  <si>
    <t>03-12</t>
  </si>
  <si>
    <t>04-01</t>
  </si>
  <si>
    <t>04-02</t>
  </si>
  <si>
    <t>04-03</t>
  </si>
  <si>
    <t>04-04</t>
  </si>
  <si>
    <t>04-05</t>
  </si>
  <si>
    <t>04-06</t>
  </si>
  <si>
    <t>04-07</t>
  </si>
  <si>
    <t>04-08</t>
  </si>
  <si>
    <t>04-09</t>
  </si>
  <si>
    <t>04-10</t>
  </si>
  <si>
    <t>04-11</t>
  </si>
  <si>
    <t>04-12</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</si>
  <si>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</si>
  <si>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</si>
  <si>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</si>
  <si>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</si>
  <si>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</si>
  <si>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</si>
  <si>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</si>
  <si>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</si>
  <si>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</si>
  <si>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</si>
  <si>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</si>
  <si>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</si>
  <si>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</si>
  <si>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</si>
  <si>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</si>
  <si>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</si>
  <si>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</si>
  <si>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</si>
  <si>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</si>
  <si>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</si>
  <si>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</si>
  <si>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</si>
  <si>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</si>
  <si>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</si>
  <si>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</si>
  <si>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</si>
  <si>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</si>
  <si>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06-01</t>
  </si>
  <si>
    <t>06-02</t>
  </si>
  <si>
    <t>06-03</t>
  </si>
  <si>
    <t>06-04</t>
  </si>
  <si>
    <t>06-05</t>
  </si>
  <si>
    <t>06-06</t>
  </si>
  <si>
    <t>06-07</t>
  </si>
  <si>
    <t>06-08</t>
  </si>
  <si>
    <t>06-09</t>
  </si>
  <si>
    <t>06-10</t>
  </si>
  <si>
    <t>06-11</t>
  </si>
  <si>
    <t>06-12</t>
  </si>
  <si>
    <t>07-01</t>
  </si>
  <si>
    <t>07-02</t>
  </si>
  <si>
    <t>08-01</t>
  </si>
  <si>
    <t>09-01</t>
  </si>
  <si>
    <t>09-02</t>
  </si>
  <si>
    <t>09-03</t>
  </si>
  <si>
    <t>09-04</t>
  </si>
  <si>
    <t>09-05</t>
  </si>
  <si>
    <t>09-06</t>
  </si>
  <si>
    <t>09-07</t>
  </si>
  <si>
    <t>09-08</t>
  </si>
  <si>
    <t>09-09</t>
  </si>
  <si>
    <t>09-10</t>
  </si>
  <si>
    <t>10-01</t>
  </si>
  <si>
    <t>10-02</t>
  </si>
  <si>
    <t>10-03</t>
  </si>
  <si>
    <t>10-04</t>
  </si>
  <si>
    <t>11-01</t>
  </si>
  <si>
    <t>11-02</t>
  </si>
  <si>
    <t>11-03</t>
  </si>
  <si>
    <t>11-04</t>
  </si>
  <si>
    <t>11-05</t>
  </si>
  <si>
    <t>11-06</t>
  </si>
  <si>
    <t>11-07</t>
  </si>
  <si>
    <t>11-08</t>
  </si>
  <si>
    <t>11-09</t>
  </si>
  <si>
    <t>11-10</t>
  </si>
  <si>
    <t>11-11</t>
  </si>
  <si>
    <t>11-12</t>
  </si>
  <si>
    <t>11-13</t>
  </si>
  <si>
    <t>12-01</t>
  </si>
  <si>
    <t>12-02</t>
  </si>
  <si>
    <t>12-03</t>
  </si>
  <si>
    <t>13-01</t>
  </si>
  <si>
    <t>13-02</t>
  </si>
  <si>
    <t>01</t>
  </si>
  <si>
    <t>02</t>
  </si>
  <si>
    <t>03</t>
  </si>
  <si>
    <t>04</t>
  </si>
  <si>
    <t>05</t>
  </si>
  <si>
    <t xml:space="preserve">  means a day which is a Target Business Day other than (i) a Saturday, (ii) a Sunday or (iii) a public holiday in Paris (France).</t>
  </si>
  <si>
    <t xml:space="preserve"> Last day of the month</t>
  </si>
  <si>
    <t xml:space="preserve"> means at the latest on the 10th Business Day following the relevant Cut-Off Date.</t>
  </si>
  <si>
    <t xml:space="preserve">Validation Date </t>
  </si>
  <si>
    <t>XX - Calendar</t>
  </si>
  <si>
    <t>Business Day</t>
  </si>
  <si>
    <t xml:space="preserve">means the fifth (5th) Business Day preceding the relevant Payment Date. </t>
  </si>
  <si>
    <t>means the third (3th)  Business Day preceding the relevant Payment Date.</t>
  </si>
  <si>
    <t>FR</t>
  </si>
  <si>
    <t>Paris</t>
  </si>
  <si>
    <t>Sat</t>
  </si>
  <si>
    <t>New Year's Day</t>
  </si>
  <si>
    <t>Fri</t>
  </si>
  <si>
    <t>Good Friday</t>
  </si>
  <si>
    <t>Mon</t>
  </si>
  <si>
    <t>Easter Monday</t>
  </si>
  <si>
    <t>Sun</t>
  </si>
  <si>
    <t>Labour Day</t>
  </si>
  <si>
    <t>Armistice Day (1945)</t>
  </si>
  <si>
    <t>Thu</t>
  </si>
  <si>
    <t>Ascension Day</t>
  </si>
  <si>
    <t>Whitmonday</t>
  </si>
  <si>
    <t>Bastille Day</t>
  </si>
  <si>
    <t>Assumption Day</t>
  </si>
  <si>
    <t>Tue</t>
  </si>
  <si>
    <t>All Saints' Day</t>
  </si>
  <si>
    <t>Armistice Day (1918)</t>
  </si>
  <si>
    <t>Christmas Day</t>
  </si>
  <si>
    <t>Christmas Holiday</t>
  </si>
  <si>
    <t>Wed</t>
  </si>
  <si>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</si>
  <si>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Priority of Payments during the Amortisation Period</t>
  </si>
  <si>
    <t>Priority of Payments during the Accelerated Amortisation Period</t>
  </si>
  <si>
    <t xml:space="preserve">Available Distribution Amount </t>
  </si>
  <si>
    <t>(B)	on a pro rata and pari passu basis, any due and payable Class A Notes Interest Amounts on the Class A Notes and, in priority to such payment, payment (on a pro rata and pari passu basis) of any Class A Notes Interest Amount Arrears calculated by the Management Company on the previous Payment Dates and remaining due and unpaid on such Payment Date;</t>
  </si>
  <si>
    <t>(C)	on a pro rata and pari passu basis, the Class A Notes Amortisation Amount in respect of the redemption of the Class A Notes until redeemed in full;</t>
  </si>
  <si>
    <t>(D)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</si>
  <si>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(E)	on a pro rata and pari passu basis, the Class B Notes Amortisation Amount in respect of the redemption of the Class B Notes until redeemed in full; </t>
  </si>
  <si>
    <t>(F)	to pay an amount to the Seller equal to the General Reserve Initial Amount less the aggregate of all the General Reserve Release Amounts that have been paid to the Seller on any previous Payment Date since the Issue Date (as the case may be); and</t>
  </si>
  <si>
    <t>(G)	on any Payment Date which is not the Issuer Liquidation Date, the Excess Spread as interest payment to the Unitholders and on the Issuer Liquidation Date the Issuer Liquidation Surplus as final payment of principal and interest to the Unitholders.</t>
  </si>
  <si>
    <r>
      <rPr>
        <b/>
        <sz val="10"/>
        <rFont val="Arial"/>
        <family val="2"/>
      </rPr>
      <t>(a)</t>
    </r>
    <r>
      <rPr>
        <sz val="10"/>
        <rFont val="Arial"/>
        <family val="2"/>
      </rPr>
      <t xml:space="preserve">	 the Available Collections in relation to the immediately preceding Collection Period; </t>
    </r>
  </si>
  <si>
    <r>
      <rPr>
        <b/>
        <sz val="10"/>
        <rFont val="Arial"/>
        <family val="2"/>
      </rPr>
      <t>(b)</t>
    </r>
    <r>
      <rPr>
        <sz val="10"/>
        <rFont val="Arial"/>
        <family val="2"/>
      </rPr>
      <t xml:space="preserve"> 	any amounts standing to the credit of the Operating Account and which were debited from the General Reserve Account on or before such Payment Date;</t>
    </r>
  </si>
  <si>
    <r>
      <rPr>
        <b/>
        <sz val="10"/>
        <rFont val="Arial"/>
        <family val="2"/>
      </rPr>
      <t>(c)</t>
    </r>
    <r>
      <rPr>
        <sz val="10"/>
        <rFont val="Arial"/>
        <family val="2"/>
      </rPr>
      <t xml:space="preserve"> 	any amounts standing to the credit of the Operating Account which were debited from the Commingling Reserve Account on the preceding Settlement Date;</t>
    </r>
  </si>
  <si>
    <r>
      <rPr>
        <b/>
        <sz val="10"/>
        <rFont val="Arial"/>
        <family val="2"/>
      </rPr>
      <t xml:space="preserve">(d) </t>
    </r>
    <r>
      <rPr>
        <sz val="10"/>
        <rFont val="Arial"/>
        <family val="2"/>
      </rPr>
      <t xml:space="preserve">	any Financial Income (positive or negative) in relation to the immediately preceding calendar month;</t>
    </r>
  </si>
  <si>
    <r>
      <rPr>
        <b/>
        <sz val="10"/>
        <rFont val="Arial"/>
        <family val="2"/>
      </rPr>
      <t>(e)</t>
    </r>
    <r>
      <rPr>
        <sz val="10"/>
        <rFont val="Arial"/>
        <family val="2"/>
      </rPr>
      <t xml:space="preserve"> 	any Repurchased Amount of Repurchased Home Loan Receivables paid by the Seller to the Issuer with respect to loans to be repurchased on the Repurchase Date falling on such Payment Date;</t>
    </r>
  </si>
  <si>
    <r>
      <rPr>
        <b/>
        <sz val="10"/>
        <rFont val="Arial"/>
        <family val="2"/>
      </rPr>
      <t xml:space="preserve">(f) </t>
    </r>
    <r>
      <rPr>
        <sz val="10"/>
        <rFont val="Arial"/>
        <family val="2"/>
      </rPr>
      <t xml:space="preserve">	any Rescission Amount with respect to Rescinded Purchased Home Loan Receivables, the Rescission Date of which will be on such Payment Date;</t>
    </r>
  </si>
  <si>
    <r>
      <rPr>
        <b/>
        <sz val="10"/>
        <rFont val="Arial"/>
        <family val="2"/>
      </rPr>
      <t>(g)</t>
    </r>
    <r>
      <rPr>
        <sz val="10"/>
        <rFont val="Arial"/>
        <family val="2"/>
      </rPr>
      <t xml:space="preserve"> 	any other amount standing to the credit of the Operating Account at the end of the Collection Period immediately preceding such Payment Date;</t>
    </r>
  </si>
  <si>
    <r>
      <rPr>
        <b/>
        <sz val="10"/>
        <rFont val="Arial"/>
        <family val="2"/>
      </rPr>
      <t>(h)</t>
    </r>
    <r>
      <rPr>
        <sz val="10"/>
        <rFont val="Arial"/>
        <family val="2"/>
      </rPr>
      <t xml:space="preserve"> 	following the decision of the Management Company to liquidate the Issuer upon the occurrence of an Issuer Liquidation Event, or following the Final Legal Maturity Date or the date on which the Principal Amount Outstanding of each Class of Notes is reduced to zero, with the Purchased Home Loan Receivables Liquidation Price; </t>
    </r>
  </si>
  <si>
    <r>
      <rPr>
        <b/>
        <sz val="10"/>
        <rFont val="Arial"/>
        <family val="2"/>
      </rPr>
      <t>(i)</t>
    </r>
    <r>
      <rPr>
        <sz val="10"/>
        <rFont val="Arial"/>
        <family val="2"/>
      </rPr>
      <t xml:space="preserve">	 any amount payable under item (D) or item (F) of the relevant Priority of Payments which has been kept on the Operating Account (due to the rounding of payments on a single Note) on the immediately preceding Payment Date; and</t>
    </r>
  </si>
  <si>
    <r>
      <rPr>
        <b/>
        <sz val="10"/>
        <rFont val="Arial"/>
        <family val="2"/>
      </rPr>
      <t>(j)</t>
    </r>
    <r>
      <rPr>
        <sz val="10"/>
        <rFont val="Arial"/>
        <family val="2"/>
      </rPr>
      <t xml:space="preserve">	 plus or minus, as the case may be, any adjustment of the Available Collections (the "Corrected Available Collections") with respect to the preceding Collection Periods, provided that the credit balance of the Operating Account is sufficient to enable such adjustments.</t>
    </r>
  </si>
  <si>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</si>
  <si>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(B)	 on a pro rata and pari passu basis, any due and payable Class A Notes Interest Amounts on the Class A Notes;</t>
  </si>
  <si>
    <t>(C) 	in transfer to the credit of the General Reserve Account of an amount equal to the General Reserve Replenishment Amount applicable on such Payment Date;;</t>
  </si>
  <si>
    <t>(D) 	on a pro rata and pari passu basis, the Class A Notes Amortisation Amount in respect of the redemption of the Class A Notes;</t>
  </si>
  <si>
    <t>(E)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</si>
  <si>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(F) 	 on a pro rata and pari passu basis, the Class B Notes Amortisation Amount in respect of the redemption of the Class B Notes; </t>
  </si>
  <si>
    <t>(G)	  payment of any General Reserve Release Amount as repayment of the deposit made by the Seller under the General Reserve Deposit Agreement and, in priority to such payment, such amounts remaining unpaid from the previous Payment Dates; and</t>
  </si>
  <si>
    <t>(H)	 on any Payment Date which is not the Issuer Liquidation Date, the Excess Spread as interest payment to the Unitholders.</t>
  </si>
  <si>
    <t>Commingling Reserve Account</t>
  </si>
  <si>
    <t>General Reserve Account</t>
  </si>
  <si>
    <t xml:space="preserve">(i) 	the proceeds of the issue of the Notes pursuant to the terms of the Notes Subscription Agreements and after having giving effect to any set-off mechanism agreed between the Issuer, the Seller, the Class A Notes Subscriber and the Class B Notes Subscriber on that date; </t>
  </si>
  <si>
    <t>(ii) 	the Available Collections in respect of the Purchased Home Loan Receivables reconciled between the Initial Cut-Off Date (excluded) and the Purchase Date;</t>
  </si>
  <si>
    <t>(b) 	pursuant to the terms of Servicing Agreement, with the amount any Available Collections on the second Business Day following the receipt of these Available Collections by the Servicer;</t>
  </si>
  <si>
    <t>(c)	 as at the relevant date, with the Financial Income (if positive) in respect of the preceding calendar month;</t>
  </si>
  <si>
    <t>(a) on the Closing Date with:</t>
  </si>
  <si>
    <t xml:space="preserve">(f)	 on any Payment Date during the Amortisation Period with an amount corresponding to the Liquidity Shortfall debited from the General Reserve Account; </t>
  </si>
  <si>
    <t>(e)	 no later than each relevant Rescission Date, with the Rescission Amounts of the relevant Rescinded Purchased Home Loan Receivables paid by the Seller pursuant to the the Home Loan Receivables Transfer Agreement (subject to set-off with the amount of collections received by the Issuer with respect to Rescinded Purchased Home Loan Receivables during the Collection Period of such Rescission Date);</t>
  </si>
  <si>
    <t>(d)	 no later than each relevant Repurchase Date, with the Repurchased Amounts of the relevant Repurchased Home Loan Receivables paid by the Seller pursuant to the Home Loan Receivables Transfer Agreement (subject to set-off with the amount of collections received by the Issuer with respect to Repurchased Home Loan Receivables during the Collection Period of such Repurchase Date);</t>
  </si>
  <si>
    <t>(g)	 on each Payment Date during the Amortisation Period, with the General Reserve Release Amount (if any);</t>
  </si>
  <si>
    <t>(h) 	on or prior each Payment Date during the Accelerated Amortisation Period, with any amounts standing to the credit of the General Reserve Account before the application of the applicable Accelerated Amortisation Period Priority of Payments;</t>
  </si>
  <si>
    <t>(i) 	on any Settlement Date, if the Servicer has failed to transfer whole or part of the Available Collections on the Operating Account pursuant to the terms of the Servicing Agreement during the previous Collection Period, with the amount debited by the Management Company from the Commingling Reserve;</t>
  </si>
  <si>
    <t>(j) 	on any Business Day following the decision of the Management Company to liquidate the Issuer upon the occurrence of an Issuer Liquidation Event, or upon the occurrence of any other events resulting in the Issuer Liquidation Date to take place, with the Purchased Home Loan Receivables Liquidation Price.</t>
  </si>
  <si>
    <t>(a) 	on the Closing Date, with the Purchase Price of the Purchased Home Loan Receivables transferred by the Seller to the Issuer on the Closing Date pursuant to the terms of the Home Loan Receivables Transfer Agreement and after having giving effect to any set-off mechanism agreed between the relevant Transaction Parties on that date;</t>
  </si>
  <si>
    <t>(b)	on each Payment Date during the Amortisation Period and the Accelerated Amortisation Period in accordance with the applicable Priority of Payments;</t>
  </si>
  <si>
    <t>(c) 	in the event of the rescission of the assignment of any Purchased Home Loan Receivables, with an amount equal to the collections received by the Issuer (if any) in respect of such Rescinded Purchased Home Loan Receivables (to the extent not set-off with the related Rescission Amount in accordance with the Home Loan Receivables Transfer Agreement or the Servicing Agreement);</t>
  </si>
  <si>
    <t>(d) 	in the event of the repurchase of any Purchased Home Loan Receivables, with an amount equal to the collections received by the Issuer (if any) in respect of such Repurchased Home Loan Receivables (to the extent not set-off the related Repurchase Price in accordance with the Home Loan Receivables Transfer Agreement or the Servicing Agreement); and</t>
  </si>
  <si>
    <t>(e) 	as at the relevant date, with the Financial Income (if negative) in respect of the preceding calendar month</t>
  </si>
  <si>
    <t>(c) 	on each Payment Date during the Amortisation Period, with the General Reserve Replenishment Amount (if any), subject to and in accordance with the applicable Priority of Payments.</t>
  </si>
  <si>
    <t>(a)	 on the Issuer Establishment Date, with the applicable General Reserve Required Amount in accordance with General Reserve Deposit Agreement; and</t>
  </si>
  <si>
    <t>(a)	on any Payment Date during the Amortisation Period with an amount corresponding to the Liquidity Shortfall;</t>
  </si>
  <si>
    <t>(b) 	on each Payment Date during the Amortisation Period, with the General Reserve Release Amount (if any); and</t>
  </si>
  <si>
    <t>(c)	in full, on or prior each Payment Date during the Accelerated Amortisation Period, by the transfer of all monies (if any) standing to its credit to the Operating Account before application of the applicable Priority of Payments.</t>
  </si>
  <si>
    <t>The Commingling Reserve Account shall be credited by the Servicer, with the Commingling Reserve Required Amount and any Commingling Reserve Increase Amount due by the Servicer on any Settlement Date subject to and in accordance with the Commingling Reserve Deposit Agreement.</t>
  </si>
  <si>
    <t>(a)	on any Settlement Date, with an amount equal to the minimum between (A) the Available Collections not duly transferred by the Servicer to the credit of the Operating Account with respect the relevant Collection Period or any previous Collection Periods and (B) the amount standing to the credit of the Commingling Reserve Account for credit the Operating Account with such amount;</t>
  </si>
  <si>
    <t>(b)	on each Payment Date, with the Commingling Reserve Release Amount (if any) to be re-transferred directly to the Servicer (out of the Priority of Payments) in accordance with and subject to the Commingling Reserve Deposit Agreement (except if the Management Company does not receive any Servicer Report or any satisfactory documentary evidence of the amount of Available Collections, in the reasonable opinion of the Management Company);</t>
  </si>
  <si>
    <t>(c)	on the first Business Day following the termination of the appointment of the Servicer in accordance with the terms of the Servicing Agreement, with any amount standing to the credit of the Commingling Reserve Account (if any) which shall be re-transferred to the retiring Servicer (out of the Priority of Payments); and</t>
  </si>
  <si>
    <t>(d)	on the Issuer Liquidation Date, with any amount standing to the credit of the Commingling Reserve Account (if any) which shall be re-transferred to the Servicer (out of the Priority of Payments).</t>
  </si>
  <si>
    <t xml:space="preserve">Critical Obligations Rating </t>
  </si>
  <si>
    <t xml:space="preserve">Long Term 
</t>
  </si>
  <si>
    <t>"A(low)"</t>
  </si>
  <si>
    <t>"BBB(high)"</t>
  </si>
  <si>
    <t>Baa2</t>
  </si>
  <si>
    <t xml:space="preserve">P-2 </t>
  </si>
  <si>
    <t>Class A Note Principal Payment</t>
  </si>
  <si>
    <t>=MIN ( A ; MAX (0;B-C))</t>
  </si>
  <si>
    <t>A-B</t>
  </si>
  <si>
    <t>Required Notes Amortisation Amount</t>
  </si>
  <si>
    <t>Class A Notes Target Balance</t>
  </si>
  <si>
    <t>number of outstanding Class A Notes</t>
  </si>
  <si>
    <t>Rounding</t>
  </si>
  <si>
    <t xml:space="preserve">Principal Amount Outstanding of the Class A Notes on the preceding Payment Date </t>
  </si>
  <si>
    <t>Aggregate Outstanding Principal Balance as at the immediately preceding Cut-Off Date</t>
  </si>
  <si>
    <t>Class A Notes Target Credit Enhancement Percentage with respect to such Payment Date</t>
  </si>
  <si>
    <t>11- Notes Calculation</t>
  </si>
  <si>
    <t>II. General Reserve Account</t>
  </si>
  <si>
    <t>II. Operating Account</t>
  </si>
  <si>
    <t>II. Commingling Reserve Account</t>
  </si>
  <si>
    <t>Accelerated Amortisation Period</t>
  </si>
  <si>
    <t>Amortisation Period</t>
  </si>
  <si>
    <t>Period number</t>
  </si>
  <si>
    <t xml:space="preserve">Class A Noteholders </t>
  </si>
  <si>
    <t xml:space="preserve">Class B Noteholders </t>
  </si>
  <si>
    <t xml:space="preserve">Unitholder </t>
  </si>
  <si>
    <t>Custodian</t>
  </si>
  <si>
    <t>Account Bank</t>
  </si>
  <si>
    <t>9695000NVUKTJ495CJ05</t>
  </si>
  <si>
    <t>Principal Amount Outstanding of the Class A Notes outstanding on such date</t>
  </si>
  <si>
    <t>[0.5] per cent</t>
  </si>
  <si>
    <t>XX - Reserve calculation</t>
  </si>
  <si>
    <t xml:space="preserve">General Reserve Minimum Amount </t>
  </si>
  <si>
    <t>No</t>
  </si>
  <si>
    <t>Yes</t>
  </si>
  <si>
    <t>General Reserve Required Amount</t>
  </si>
  <si>
    <t>General Reserve Required Amount (Preceding period)</t>
  </si>
  <si>
    <t xml:space="preserve">Fixed Rate </t>
  </si>
  <si>
    <t>Closing Date / Purchase Date</t>
  </si>
  <si>
    <t>Unrated</t>
  </si>
  <si>
    <t>Fixed</t>
  </si>
  <si>
    <t>Excess spread</t>
  </si>
  <si>
    <t>Not applicable</t>
  </si>
  <si>
    <t>Coupon rate:</t>
  </si>
  <si>
    <t>Principal Redemption Amount</t>
  </si>
  <si>
    <t>New unpaid unpaid interest</t>
  </si>
  <si>
    <t>New unpaid interest</t>
  </si>
  <si>
    <t xml:space="preserve"> Principal Amount Outstanding of all Notes on the Payment Date immediately preceding such Payment Date (or on the Closing Date, for the First Payment Date with respect to the Notes) after giving effect to any principal repayment on such preceding Payment Date</t>
  </si>
  <si>
    <t>Aggregate Outstanding Principal Balance on the Cut-Off Date immediately preceding such Payment Date</t>
  </si>
  <si>
    <t>max( A-B;0)</t>
  </si>
  <si>
    <t xml:space="preserve">Principal Amount Outstanding of the Class A Notes </t>
  </si>
  <si>
    <t xml:space="preserve">amount remaining on the Operating Account due to the rounding for the payment on a single Class A Note </t>
  </si>
  <si>
    <t>the Aggregate Outstanding Principal Balance.</t>
  </si>
  <si>
    <t>A - (B+C)/D</t>
  </si>
  <si>
    <t xml:space="preserve">Required Notes Amortisation Amount </t>
  </si>
  <si>
    <t>Class A Notes Amortisation Amount (with rounding)</t>
  </si>
  <si>
    <t xml:space="preserve">Class A Notes Amortisation Amount </t>
  </si>
  <si>
    <t>Class A Note Principal Payment (rounded)</t>
  </si>
  <si>
    <t>Class A Notes Amortisation Amount (rounded)</t>
  </si>
  <si>
    <t>Class B Note Principal Payment (rounded)</t>
  </si>
  <si>
    <t>Class B Notes Amortisation Amount (rounded)</t>
  </si>
  <si>
    <t>Class B Notes Amortisation Amount (with rounding)</t>
  </si>
  <si>
    <t xml:space="preserve">current credit balance of the General Reserve Account </t>
  </si>
  <si>
    <t>Operating Account Closing Balance</t>
  </si>
  <si>
    <t>General Reserve Account Opening Balance</t>
  </si>
  <si>
    <t>General Reserve Account  Closing Balance</t>
  </si>
  <si>
    <t xml:space="preserve">General Reserve Required Amount </t>
  </si>
  <si>
    <t>General Reserve Required Amount  at the preceding payment Date</t>
  </si>
  <si>
    <t>[0.5] per cent of Principal Amount Outstanding of the Class A Notes outstanding on such date</t>
  </si>
  <si>
    <t>(A) Available Distribution Amount (without considering any use of the General Reserve Deposit)</t>
  </si>
  <si>
    <t>(B)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</si>
  <si>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(C)	 on a pro rata and pari passu basis, any due and payable Class A Notes Interest Amounts on the Class A Notes;</t>
  </si>
  <si>
    <t>Liquidity Shortfall Max (B+C-A;0)</t>
  </si>
  <si>
    <t>(x)	items (A) to (C) of the Amortisation Period Priority of Payments, if the Class B Notes Amortisation Amount for such Payment Date is null;</t>
  </si>
  <si>
    <t>(y)	items (A) to (C) and (E) of the Amortisation Period Priority of Payments, if the Class B Notes Amortisation Amount for such Payment Date is strictly positive.</t>
  </si>
  <si>
    <t>(A) Required Notes Amortisation Amount in respect of the immediately following Payment Date</t>
  </si>
  <si>
    <t xml:space="preserve">(B) Available Distribution Amount </t>
  </si>
  <si>
    <t>(b)	the expected difference (positive or negative) between
(i)	the Available Distribution Amount on such Payment Date; and
(ii)	(x)	items (A) to (C) of the Amortisation Period Priority of Payments, if the Class B Notes Amortisation Amount for such Payment Date is null; or
(y)	items (A) to (C) and (E) of the Amortisation Period Priority of Payments, if the Class B Notes Amortisation Amount for such Payment Date is strictly positive.</t>
  </si>
  <si>
    <t>10 - Principal Deficiency Amount</t>
  </si>
  <si>
    <t>Amount paid in deffered interest (e,g, in case of a break)</t>
  </si>
  <si>
    <t>[ 0,5 %; 1,0 % [</t>
  </si>
  <si>
    <t>[ 1,0 %; 1,5 % [</t>
  </si>
  <si>
    <t>[ 1,5 %; 2,0 % [</t>
  </si>
  <si>
    <t>[ 2,0 %; 2,5 % [</t>
  </si>
  <si>
    <t>[ 2,5 %; 3,0 % [</t>
  </si>
  <si>
    <t>[ 3,0 %; 3,5 % [</t>
  </si>
  <si>
    <t>[ 3,5 %; 4,0 % [</t>
  </si>
  <si>
    <t>[ 4,0 %; 4,5 % [</t>
  </si>
  <si>
    <t>[ 4,5 %; 5,0 % [</t>
  </si>
  <si>
    <t>[ 5,0 %; 5,5 % [</t>
  </si>
  <si>
    <t>A1</t>
  </si>
  <si>
    <t>P-1</t>
  </si>
  <si>
    <t>AH</t>
  </si>
  <si>
    <t>AA</t>
  </si>
  <si>
    <t>²%</t>
  </si>
  <si>
    <r>
      <rPr>
        <b/>
        <sz val="28"/>
        <color rgb="FFFF0000"/>
        <rFont val="Calibri"/>
        <family val="2"/>
        <scheme val="minor"/>
      </rPr>
      <t xml:space="preserve">Red </t>
    </r>
    <r>
      <rPr>
        <b/>
        <sz val="28"/>
        <color theme="2" tint="-0.499984740745262"/>
        <rFont val="Calibri"/>
        <family val="2"/>
        <scheme val="minor"/>
      </rPr>
      <t>&amp;</t>
    </r>
    <r>
      <rPr>
        <b/>
        <sz val="28"/>
        <color rgb="FFFF0000"/>
        <rFont val="Calibri"/>
        <family val="2"/>
        <scheme val="minor"/>
      </rPr>
      <t xml:space="preserve"> </t>
    </r>
    <r>
      <rPr>
        <b/>
        <sz val="28"/>
        <color theme="2" tint="-0.749992370372631"/>
        <rFont val="Calibri"/>
        <family val="2"/>
        <scheme val="minor"/>
      </rPr>
      <t xml:space="preserve">Black Home Loans France 3 </t>
    </r>
  </si>
  <si>
    <t>Principal balance of receivables becoming Accelerated</t>
  </si>
  <si>
    <t>Initial Note Principal Amount</t>
  </si>
  <si>
    <t>Class B Notes Interest Amount</t>
  </si>
  <si>
    <r>
      <t xml:space="preserve">General Reserve Required Amount  </t>
    </r>
    <r>
      <rPr>
        <i/>
        <u/>
        <sz val="10"/>
        <color theme="1"/>
        <rFont val="Arial"/>
        <family val="2"/>
      </rPr>
      <t>On the Closing Date</t>
    </r>
  </si>
  <si>
    <t>Preceding Payment Date</t>
  </si>
  <si>
    <t xml:space="preserve"> Reserve calculation</t>
  </si>
  <si>
    <t>Operating Account - Closing Balance</t>
  </si>
  <si>
    <t>General Reserve Account - Closing Balance</t>
  </si>
  <si>
    <t>Annual fees</t>
  </si>
  <si>
    <t>Additional fees</t>
  </si>
  <si>
    <t>First admission and settlement of Class A Notes</t>
  </si>
  <si>
    <t>Each payment of interest (Class A Notes)</t>
  </si>
  <si>
    <t>Each payment of principal (Class A Notes)</t>
  </si>
  <si>
    <t>First Listing of the Class A Notes</t>
  </si>
  <si>
    <t>Any further listing</t>
  </si>
  <si>
    <t>Any update of the listing Class A Notes</t>
  </si>
  <si>
    <t>Any notification or publication with Euronext</t>
  </si>
  <si>
    <t>Purchase of the LEI</t>
  </si>
  <si>
    <t>Any consultation of the Noteholders</t>
  </si>
  <si>
    <t>Any movement on the liabilities side - per transfer</t>
  </si>
  <si>
    <t>Any onboarding of a new investor - per investor</t>
  </si>
  <si>
    <t>Liquidation of the fund</t>
  </si>
  <si>
    <t>Other event</t>
  </si>
  <si>
    <t>Any waiver or amendment to the Transaction Document</t>
  </si>
  <si>
    <t>Any change of a stakeholder</t>
  </si>
  <si>
    <t>Refinancing of the operation</t>
  </si>
  <si>
    <t>Each year (on september)</t>
  </si>
  <si>
    <t>In case of Transfer by paper</t>
  </si>
  <si>
    <t xml:space="preserve">Principal balance of receivables becoming Accelerated Home Loans </t>
  </si>
  <si>
    <t>Unpaid Balance
becomming Accelerated Home Loans</t>
  </si>
  <si>
    <t>A x B</t>
  </si>
  <si>
    <t>XX - Events &amp; Breachs</t>
  </si>
  <si>
    <t>The occurrence of any of the following events:
1.	Breach of Obligations:
Any breach by the Servicer of:
(a)	any of its material non-monetary obligations under the Servicing Agreement (other than the delivery of the Servicer Report to the Management Company referred to in "Servicer Reports" below) or the Commingling Reserve Deposit Agreement and such breach is not remedied by the Servicer within:
(i)	five (5) Business Days; or
(ii)	fifteen (15) Business Days if the breach is due to force majeure or technical reasons,
after the earlier of the date on which it is aware of such breach and/or receipt of notification in writing to the Servicer by the Management Company to remedy such breach; or
(b)	any of its material monetary obligations under the Servicing Agreement or the Commingling Reserve Deposit Agreement and such breach is not remedied by the Servicer within:
(i)	two (2) Business Days; or
(ii)	five (5) Business Days if the breach is due to force majeure or technical reasons,
after the earlier of the date on which it is aware of such breach and/or receipt of notification in writing to the Servicer by the Management Company to remedy such breach; or</t>
  </si>
  <si>
    <t>2.Breach of Representations:
Any of the representation, warranty or undertaking made or given by the Servicer in the Servicing Agreement (other than the representations or warranties or undertakings made or given with the Servicer with respect to the renegotiation of any Purchased Home Loan Receivables) or the Commingling Reserve Deposit Agreement is materially false or incorrect or has been breached and, where such materially false or incorrect representation or warranty or breached undertaking can be corrected or remedied by the Servicer, is not corrected or remedied by the Servicer within:
(i)	five (5) Business Days; or
(ii)	sixty (60) calendar days if the breach is due to force majeure or technical reasons,
after the earlier of the date on which it is aware of such misrepresentation or such breach and/or receipt of notification in writing to the Servicer by the Management Company to remedy such false or incorrect representation or warranty or breached undertaking.</t>
  </si>
  <si>
    <t xml:space="preserve">3.	Servicer Reports:
The Servicer has not provided the Management Company with the Servicer Report, in accordance with the Servicing Agreement, on the relevant Information Date and such breach is not remedied within ten (10) Business Days following the relevant Information Date. </t>
  </si>
  <si>
    <t>4.Insolvency and Resolution Measures:
The Servicer is:
(i)	in a state of cessation of payments (cessation des paiements) within the meaning of Article L. 613-26 of the French Monetary and Financial Code; or
(ii)	subject to any of the proceedings governed by Book VI of the French Commercial Code and an administrator or a liquidator is legally and validly appointed over the Servicer or relating to all of the Servicer’s revenues and assets,
provided always that the opening of any judicial liquidation (liquidation judiciaire) or any safeguard procedure (procédure de sauvegarde) or any judicial recovery procedure (procédure de redressement judiciaire) against the Servicer shall have been subject to the approval (avis conforme) of the Autorité de Contrôle Prudentiel et de Résolution in accordance with Article L. 613-27 of the French Monetary and Financial Code; or
(iii)	subject to resolution measures (mesures de résolution) decided by the Single Resolution Board and/or the Autorité de Contrôle Prudentiel et de Résolution in accordance with the applicable provisions of the French Monetary and Financial Code and such resolution measures (mesures de résolution) are likely to prevent the Servicer from performing its obligations under the Servicing Agreement and/or have a negative impact on its ability to perform its obligations under the Servicing Agreement.</t>
  </si>
  <si>
    <t xml:space="preserve">5.Regulatory Events:
The Servicer is subject to a cancellation (radiation) or a withdrawal (retrait) of its banking licence (agrément) by the Autorité de Contrôle Prudentiel et de Résolution. </t>
  </si>
  <si>
    <t xml:space="preserve">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
  </si>
  <si>
    <t>the amount to the credit of General Reserve Account is less than the General Reserve Required Amount on the immediately succeeding Payment Date after giving effect to the Amortisation Period Priority of Payments.</t>
  </si>
  <si>
    <t>Borrower Notification Events</t>
  </si>
  <si>
    <t>The occurrence of any of the following events:
(a)	in accordance with Article L. 214-172 of the French Monetary and Financial Code, upon the appointment of a Substitute Servicer pursuant to the Servicing Agreement; or</t>
  </si>
  <si>
    <t>(b)	French laws and regulations require that the Borrowers are informed (including, without limitation in case of a change of the Servicer following the occurrence of a Servicer Termination Event); or</t>
  </si>
  <si>
    <t>(c)the Servicer becomes subject to any procedure governed by Book VI of the French Commercial.</t>
  </si>
  <si>
    <t>The occurrence of the following events:
(a)	the liquidation of the Issuer is in the interest of the holders of the Units and Noteholders; or</t>
  </si>
  <si>
    <t>(b)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t>
  </si>
  <si>
    <t>(c)	the Notes and the Units issued by the Issuer are held by a single holder and such holder requests the liquidation of the Issuer; or</t>
  </si>
  <si>
    <t>(d)	the Notes and the Units issued by the Issuer are held solely by the Seller and the Seller requests the liquidation of the Issuer.</t>
  </si>
  <si>
    <t>During the Amortisation Period, all or part of the Class A Notes Interest Amount has remained unpaid for eight (8) Business Days following a Payment Date.</t>
  </si>
  <si>
    <t>Servicer Downgrade Event</t>
  </si>
  <si>
    <t>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t>
  </si>
  <si>
    <t>(b) an unsecured, unguaranteed and unsubordinated long-term debt obligations rating of Baa3 by Moody’s.</t>
  </si>
  <si>
    <t>Insolvency Event</t>
  </si>
  <si>
    <t>If the Account Bank is subject to a proceeding governed by the provisions of Book VI of the French Commercial Code.</t>
  </si>
  <si>
    <t>Breach of the Account Bank's obligations</t>
  </si>
  <si>
    <t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t>
  </si>
  <si>
    <t>No Home Loan Agreement has been originated before 1 January 2010</t>
  </si>
  <si>
    <t>The interest rate applicable to each Home Loan Receivable is fixed and is not lower than 0.5 per cent.</t>
  </si>
  <si>
    <t>Each Home Loan Receivable has a Last Instalment Due Date which does not fall after 1 November 2054.</t>
  </si>
  <si>
    <t>Each Home Loan Receivable has a remaining term which does not exceed 360 months.</t>
  </si>
  <si>
    <t>The original loan-to-value of each Home Loan Receivable does not exceed one hundred and twenty per cent. (120%).</t>
  </si>
  <si>
    <t>(i)	Each Home Loan Receivable exists and derives from a Home Loan Agreement which complies with the Eligibility Criteria set out in Clause ‎8.2(b) and which has not been terminated</t>
  </si>
  <si>
    <t>(vi)	The Outstanding Principal Balance of each Home Loan Receivable is not less than EUR 1,000 and not more than EUR 2,500,000</t>
  </si>
  <si>
    <t>Annual fee</t>
  </si>
  <si>
    <t>Per annum</t>
  </si>
  <si>
    <t>AMF Fees</t>
  </si>
  <si>
    <t>Issuing cost</t>
  </si>
  <si>
    <t>Per annum (after 31 december of each year)</t>
  </si>
  <si>
    <t>[ 110 %; 120% ]</t>
  </si>
  <si>
    <t>06-13</t>
  </si>
  <si>
    <t>06-14</t>
  </si>
  <si>
    <t>06-15</t>
  </si>
  <si>
    <t>06-16</t>
  </si>
  <si>
    <t>06-17</t>
  </si>
  <si>
    <t>06-18</t>
  </si>
  <si>
    <t>06-19</t>
  </si>
  <si>
    <t>06-20</t>
  </si>
  <si>
    <t>06-21</t>
  </si>
  <si>
    <t>06-22</t>
  </si>
  <si>
    <t>06-23</t>
  </si>
  <si>
    <t>06-24</t>
  </si>
  <si>
    <t>06-25</t>
  </si>
  <si>
    <t>06-26</t>
  </si>
  <si>
    <t>[ 25; 30 [</t>
  </si>
  <si>
    <t>07-03</t>
  </si>
  <si>
    <t>07-04</t>
  </si>
  <si>
    <t>07-05</t>
  </si>
  <si>
    <t>07-06</t>
  </si>
  <si>
    <t>07-07</t>
  </si>
  <si>
    <t>07-08</t>
  </si>
  <si>
    <t>07-09</t>
  </si>
  <si>
    <t>07-10</t>
  </si>
  <si>
    <t>07-11</t>
  </si>
  <si>
    <t>07-12</t>
  </si>
  <si>
    <t>07-13</t>
  </si>
  <si>
    <t>&lt; 10 %</t>
  </si>
  <si>
    <t>[ 10 %; 15 % [</t>
  </si>
  <si>
    <t>[ 15 %; 20 % [</t>
  </si>
  <si>
    <t>[ 20 %; 25 % [</t>
  </si>
  <si>
    <t>10-05</t>
  </si>
  <si>
    <t>[ 25 %; 30 % [</t>
  </si>
  <si>
    <t>10-06</t>
  </si>
  <si>
    <t>[ 30 %; 35 % [</t>
  </si>
  <si>
    <t>10-07</t>
  </si>
  <si>
    <t>[ 35 %; 40 % [</t>
  </si>
  <si>
    <t>10-08</t>
  </si>
  <si>
    <t>[ 40 %; 45 % [</t>
  </si>
  <si>
    <t>10-09</t>
  </si>
  <si>
    <t>[ 45 %; 50 % [</t>
  </si>
  <si>
    <t>10-10</t>
  </si>
  <si>
    <t>[ 50 %; 55 % [</t>
  </si>
  <si>
    <t>10-11</t>
  </si>
  <si>
    <t>[ 55 %; 60 % ]</t>
  </si>
  <si>
    <t>Legal Entity</t>
  </si>
  <si>
    <t>14-01</t>
  </si>
  <si>
    <t>14-02</t>
  </si>
  <si>
    <t>14-03</t>
  </si>
  <si>
    <t>14-04</t>
  </si>
  <si>
    <t>14-05</t>
  </si>
  <si>
    <t>14-06</t>
  </si>
  <si>
    <t>14-07</t>
  </si>
  <si>
    <t>14-08</t>
  </si>
  <si>
    <t>14-09</t>
  </si>
  <si>
    <t>14-10</t>
  </si>
  <si>
    <t>14-11</t>
  </si>
  <si>
    <t>14-12</t>
  </si>
  <si>
    <t>14-13</t>
  </si>
  <si>
    <t>14-14</t>
  </si>
  <si>
    <t>14-15</t>
  </si>
  <si>
    <t>14-16</t>
  </si>
  <si>
    <t>14-17</t>
  </si>
  <si>
    <t>14-18</t>
  </si>
  <si>
    <t>14-19</t>
  </si>
  <si>
    <t>14-20</t>
  </si>
  <si>
    <t>Annuity</t>
  </si>
  <si>
    <t>16-01</t>
  </si>
  <si>
    <t>Owner-occupied</t>
  </si>
  <si>
    <t>16-02</t>
  </si>
  <si>
    <t>Holiday/second home</t>
  </si>
  <si>
    <t>16-03</t>
  </si>
  <si>
    <t>No owner occupied / buy to let</t>
  </si>
  <si>
    <t>17-01</t>
  </si>
  <si>
    <t>17-02</t>
  </si>
  <si>
    <t>17-03</t>
  </si>
  <si>
    <t>09</t>
  </si>
  <si>
    <t>Current Indexed LTV</t>
  </si>
  <si>
    <t>17-04</t>
  </si>
  <si>
    <t>18</t>
  </si>
  <si>
    <t>06</t>
  </si>
  <si>
    <t>10</t>
  </si>
  <si>
    <t>IV. Distribution: By Current indexed LTV</t>
  </si>
  <si>
    <t>07-14</t>
  </si>
  <si>
    <t>07-15</t>
  </si>
  <si>
    <t>V. Distribution: By Original term (in years)</t>
  </si>
  <si>
    <t>VI. Distribution: By Remaining term (in years)</t>
  </si>
  <si>
    <t>VII. Distribution: By Origination year</t>
  </si>
  <si>
    <t>VIII. Distribution: By Interest rate type</t>
  </si>
  <si>
    <t>IX. Distribution: By Interest rate</t>
  </si>
  <si>
    <t>XI. Distribution: By Region</t>
  </si>
  <si>
    <t>X. Distribution: By Debt-to-income (%)</t>
  </si>
  <si>
    <t>XII. Distribution: By Home Loan Eligible Security</t>
  </si>
  <si>
    <t>XIV. Largest Borrowers</t>
  </si>
  <si>
    <t>XIII. Distribution: By Borrower Profile</t>
  </si>
  <si>
    <t>OTHER</t>
  </si>
  <si>
    <t>XIV. Distribution: By Purpose</t>
  </si>
  <si>
    <t>Repayment Type</t>
  </si>
  <si>
    <t>Occupancy Type</t>
  </si>
  <si>
    <t>Borrower Profile</t>
  </si>
  <si>
    <t>Debt-to-income</t>
  </si>
  <si>
    <t>Current indexed LTV</t>
  </si>
  <si>
    <t>XV. Distribution: By Repayment Type</t>
  </si>
  <si>
    <t>XVI. Distribution: By Occupancy Type</t>
  </si>
  <si>
    <t>0.5 per cent</t>
  </si>
  <si>
    <t xml:space="preserve">General Reserve minimum amount </t>
  </si>
  <si>
    <t>FR001400SOX4</t>
  </si>
  <si>
    <t>23/10/2024</t>
  </si>
  <si>
    <t>N/A</t>
  </si>
  <si>
    <t xml:space="preserve">DBRS </t>
  </si>
  <si>
    <t>AA(high)(sf)</t>
  </si>
  <si>
    <t>Aaa(sf)</t>
  </si>
  <si>
    <t>means the 27th calendar day of each month and if such day is not a Business Day, the next following Business Day, except where this should fall in the next calendar month, in which case it shall fall on the immediately preceding Business Day.</t>
  </si>
  <si>
    <t xml:space="preserve">EUR 7 773 200 000,00 Class A Asset Backed Fixed Rate Notes </t>
  </si>
  <si>
    <t>EUR 409 200 000,00 Class B Asset Backed Fixed Rate Notes</t>
  </si>
  <si>
    <t>To be updated</t>
  </si>
  <si>
    <t>Recapitalization
into the Principal Outstanding Balance of The Home Loans</t>
  </si>
  <si>
    <t>Unpaid Balance becoming Defaulted</t>
  </si>
  <si>
    <t>Unpaid Balance becoming Accelerated</t>
  </si>
  <si>
    <t>Red &amp; Black Home Loans France 3</t>
  </si>
  <si>
    <t>29 boulevard Haussmann</t>
  </si>
  <si>
    <t>75 009 Paris</t>
  </si>
  <si>
    <t>marie-sonia.nizard@socgen.com</t>
  </si>
  <si>
    <t>Alexandre.adwokat@sgcib.com</t>
  </si>
  <si>
    <t>Hanan.bani@sgcib.com</t>
  </si>
  <si>
    <t>Dimitri.bellaiche@iqeq.com</t>
  </si>
  <si>
    <t>Tour Alicante</t>
  </si>
  <si>
    <t>17 cours Valmy</t>
  </si>
  <si>
    <t>CS 50318</t>
  </si>
  <si>
    <t>92972 Paris La Défense cedex</t>
  </si>
  <si>
    <t>service.cde-acpt@sgss.socgen.com</t>
  </si>
  <si>
    <t>32 rue du Champ de Tir</t>
  </si>
  <si>
    <t>44000 NANTES</t>
  </si>
  <si>
    <t>Service.Poleprivateequity@sgss.socgen.com</t>
  </si>
  <si>
    <t>Account Bank &amp; Cash Manager :</t>
  </si>
  <si>
    <t>Centre d'Affaires Défense Etoile Entreprises Tour D2</t>
  </si>
  <si>
    <t>8ème étage - TSA 83333</t>
  </si>
  <si>
    <t>17 bis, Place de Reflets</t>
  </si>
  <si>
    <t>92030 La Défense Cedex</t>
  </si>
  <si>
    <t>Jerome.pigou@socgen.com</t>
  </si>
  <si>
    <t>vincent.robin@socgen.com</t>
  </si>
  <si>
    <t>Seller &amp; Servicer:</t>
  </si>
  <si>
    <t>Tour Granite</t>
  </si>
  <si>
    <t>17 cours Valmy CS 50318</t>
  </si>
  <si>
    <t>92972 La Défense Cedex</t>
  </si>
  <si>
    <t>Mathieu.Brunet@socgen.com</t>
  </si>
  <si>
    <t>Class A Subscriber  :</t>
  </si>
  <si>
    <t>Tour Chassagne</t>
  </si>
  <si>
    <t>92972 La Defense Cedex</t>
  </si>
  <si>
    <t>Agathe.Zinzindohoue@socgen.com</t>
  </si>
  <si>
    <t>Class B Subscriber  :</t>
  </si>
  <si>
    <t>fund.corporateaction@sgss.socgen.com</t>
  </si>
  <si>
    <t>Aggregate Outstanding Principal Balance</t>
  </si>
  <si>
    <t>IQEQ Management</t>
  </si>
  <si>
    <t>SGRF</t>
  </si>
  <si>
    <t>Euronext</t>
  </si>
  <si>
    <t>Ok</t>
  </si>
  <si>
    <t>OK</t>
  </si>
  <si>
    <t>Aggregate Portfolio Principal Balance 
(Beginning of Collection Period)</t>
  </si>
  <si>
    <t>Prepayment rate 
(monthly)</t>
  </si>
  <si>
    <t>FR76 3000 3041 7000 0670 0230 635</t>
  </si>
  <si>
    <t>Transfer from the General Reserve Account</t>
  </si>
  <si>
    <t>Transfer from the Commingling Reserve Account</t>
  </si>
  <si>
    <t>FR76 3000 3041 7000 0670 0231 411</t>
  </si>
  <si>
    <t>PWC</t>
  </si>
  <si>
    <t>TBC</t>
  </si>
  <si>
    <t>FR76 3000 3055 8100 0993 8864 676</t>
  </si>
  <si>
    <t>FR76 3000 3050 0700 0993 3321 297</t>
  </si>
  <si>
    <t>FR76 3000 3070 0303 6019 9836 136</t>
  </si>
  <si>
    <t>FR76 3005 6000 5000 5000 7046 525</t>
  </si>
  <si>
    <t>DE18 5011 0800 6161 5223 77</t>
  </si>
  <si>
    <t>FR76 3000 3049 7100 0071 0454 458</t>
  </si>
  <si>
    <t>Monthly</t>
  </si>
  <si>
    <t>Liquidation</t>
  </si>
  <si>
    <t>On event</t>
  </si>
  <si>
    <t>Invoice</t>
  </si>
  <si>
    <t>Issuer Operating Expenses (in Euro)</t>
  </si>
  <si>
    <t>TEMPLATE CATEGORY</t>
  </si>
  <si>
    <t>SECTION</t>
  </si>
  <si>
    <t>FIELD CODE</t>
  </si>
  <si>
    <t>FIELD NAME</t>
  </si>
  <si>
    <t>CONTENT TO REPORT</t>
  </si>
  <si>
    <t>ND1-ND4 allowed?</t>
  </si>
  <si>
    <t>ND5 allowed?</t>
  </si>
  <si>
    <t>FORMAT</t>
  </si>
  <si>
    <t>For info: existing ECB or EBA NPL template field code</t>
  </si>
  <si>
    <t>ANNEX 12: NON-ABCP_INV_REP</t>
  </si>
  <si>
    <t>Securitisation information section</t>
  </si>
  <si>
    <t>IVSS1</t>
  </si>
  <si>
    <t>Unique Identifier</t>
  </si>
  <si>
    <t>The unique identifier assigned by the reporting entity in accordance with Article 11(1) of Delegated Regulation (EU) …/… [include number of the disclosure RTS].</t>
  </si>
  <si>
    <t>NO</t>
  </si>
  <si>
    <t>{ALPHANUM-28}</t>
  </si>
  <si>
    <t>IVSS2</t>
  </si>
  <si>
    <t>Data Cut-Off Date</t>
  </si>
  <si>
    <t>The data cut-off date for this data submission. This must match the data cut-off date in the applicable underlying exposure templates submitted.</t>
  </si>
  <si>
    <t>{DATEFORMAT}</t>
  </si>
  <si>
    <t>IVSS3</t>
  </si>
  <si>
    <t>Securitisation Name</t>
  </si>
  <si>
    <t>Enter the name of the securitisation</t>
  </si>
  <si>
    <t>{ALPHANUM-100}</t>
  </si>
  <si>
    <t>IVSS4</t>
  </si>
  <si>
    <t>Reporting Entity Name</t>
  </si>
  <si>
    <t>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
  </si>
  <si>
    <t>IVSS5</t>
  </si>
  <si>
    <t>Reporting Entity Contact Person</t>
  </si>
  <si>
    <t>First and Last name of the contact person(s) responsible for preparing this securitisation data submission and to whom questions on this data submission must be addressed.</t>
  </si>
  <si>
    <t>{ALPHANUM-256}</t>
  </si>
  <si>
    <t>IVSS6</t>
  </si>
  <si>
    <t>Reporting Entity Contact Telephone</t>
  </si>
  <si>
    <t>Direct telephone number(s) of the contact person(s) responsible for preparing this securitisation data submission and to whom questions on this data submission must be addressed.</t>
  </si>
  <si>
    <t>{TELEPHONE}</t>
  </si>
  <si>
    <t>IVSS7</t>
  </si>
  <si>
    <t>Reporting Entity Contact Emails</t>
  </si>
  <si>
    <t>Direct email address(es) of the contact person(s) responsible for preparing this securitisation data submission and to whom questions on this data submission must be addressed.</t>
  </si>
  <si>
    <t>IVSS8</t>
  </si>
  <si>
    <t>Risk Retention Method</t>
  </si>
  <si>
    <t>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
  </si>
  <si>
    <t>{LIST}</t>
  </si>
  <si>
    <t>IVSS9</t>
  </si>
  <si>
    <t>Risk Retention Holder</t>
  </si>
  <si>
    <t xml:space="preserve">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
</t>
  </si>
  <si>
    <t>IVSS10</t>
  </si>
  <si>
    <t>Underlying Exposure Type</t>
  </si>
  <si>
    <t>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</si>
  <si>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IVSS11</t>
  </si>
  <si>
    <t>Risk Transfer Method</t>
  </si>
  <si>
    <t xml:space="preserve">In accordance with Article 242(13) and (14) of Regulation (EU) No 575/2013, the securitisation risk transfer method is 'traditional' (i.e. 'true sale').
</t>
  </si>
  <si>
    <t>{Y/N}</t>
  </si>
  <si>
    <t>IVSS12</t>
  </si>
  <si>
    <t>Trigger Measurements/Ratios</t>
  </si>
  <si>
    <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
  </si>
  <si>
    <t>IVSS13</t>
  </si>
  <si>
    <t>Revolving/ Ramp-Up Period End-Date</t>
  </si>
  <si>
    <t>Enter the date at which the securitisation’s revolving or ramp-up period is scheduled to cease. Enter the securitisation maturity date if there is a revolving period with no scheduled end date.</t>
  </si>
  <si>
    <t>YES</t>
  </si>
  <si>
    <t>IVSS14</t>
  </si>
  <si>
    <t>Principal Recoveries In The Period</t>
  </si>
  <si>
    <t>Gross principal recoveries received during the period.
Include the currency in which the amount is denominated, using {CURRENCYCODE_3} format.</t>
  </si>
  <si>
    <t>{MONETARY}</t>
  </si>
  <si>
    <t>IVSS15</t>
  </si>
  <si>
    <t>Interest Recoveries In The Period</t>
  </si>
  <si>
    <t>Gross interest recoveries received during the period.
Include the currency in which the amount is denominated, using {CURRENCYCODE_3} format.</t>
  </si>
  <si>
    <t>IVSS16</t>
  </si>
  <si>
    <t>Principal Collections In The Period</t>
  </si>
  <si>
    <t>Collections treated as principal in the period.
Include the currency in which the amount is denominated, using {CURRENCYCODE_3} format.</t>
  </si>
  <si>
    <t>IVSS17</t>
  </si>
  <si>
    <t>Interest Collections In The Period</t>
  </si>
  <si>
    <t>Collections treated as revenue in the period.
Include the currency in which the amount is denominated, using {CURRENCYCODE_3} format.</t>
  </si>
  <si>
    <t>IVSS18</t>
  </si>
  <si>
    <t>Drawings Under Liquidity Facility</t>
  </si>
  <si>
    <t>If the securitisation has a liquidity facility confirm whether or not there has been a drawing under the liquidity facility in the period ending on the last interest payment date.</t>
  </si>
  <si>
    <t>IVSS19</t>
  </si>
  <si>
    <t>Securitisation Excess Spread</t>
  </si>
  <si>
    <t>The amount of funds left over after application of all currently-applicable stages of the waterfall, commonly referred to as ‘excess spread’.
Include the currency in which the amount is denominated, using {CURRENCYCODE_3} format.</t>
  </si>
  <si>
    <t>IVSS20</t>
  </si>
  <si>
    <t>Excess Spread Trapping Mechanism</t>
  </si>
  <si>
    <t>Excess spread is currently trapped in the securitisation (e.g. accumulated in a separate reserve account)</t>
  </si>
  <si>
    <t>IVSS21</t>
  </si>
  <si>
    <t>Current Overcollateralisation</t>
  </si>
  <si>
    <t xml:space="preserve">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
</t>
  </si>
  <si>
    <t>{PERCENTAGE}</t>
  </si>
  <si>
    <t>IVSS22</t>
  </si>
  <si>
    <t>Annualised Constant Prepayment Rate</t>
  </si>
  <si>
    <t>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
  </si>
  <si>
    <t>IVSS23</t>
  </si>
  <si>
    <t>Dilutions</t>
  </si>
  <si>
    <t>Total reductions in principal underlying exposures during the period.
Include the currency in which the amount is denominated, using {CURRENCYCODE_3} format.</t>
  </si>
  <si>
    <t>IVSS24</t>
  </si>
  <si>
    <t>Gross Charge Offs In The Period</t>
  </si>
  <si>
    <t>Total amount of gross principal charge-offs (i.e. before recoveries) for the period. Charge-off is as per securitisation definition, or alternatively per lender's usual practice.
Include the currency in which the amount is denominated, using {CURRENCYCODE_3} format.</t>
  </si>
  <si>
    <t>IVSS25</t>
  </si>
  <si>
    <t>Repurchased Exposures</t>
  </si>
  <si>
    <t>The total outstanding principal amount of underlying exposures that have been repurchased by the originator/sponsor between the immediately previous data cut-off date and the current data cut-off date.
Include the currency in which the amount is denominated, using {CURRENCYCODE_3} format.</t>
  </si>
  <si>
    <t>IVSS26</t>
  </si>
  <si>
    <t>Restructured Exposures</t>
  </si>
  <si>
    <t>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</si>
  <si>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IVSS27</t>
  </si>
  <si>
    <t>Annualised Constant Default Rate</t>
  </si>
  <si>
    <t>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
  </si>
  <si>
    <t>IVSS28</t>
  </si>
  <si>
    <t>Defaulted Exposures</t>
  </si>
  <si>
    <t>The total outstanding principal amount as at the data cut-off date of exposures in default as at the cut-off date, using the definition of default specified in the securitisation documentation
Include the currency in which the amount is denominated, using {CURRENCYCODE_3} format.</t>
  </si>
  <si>
    <t>IVSS29</t>
  </si>
  <si>
    <t>Defaulted Exposures CRR</t>
  </si>
  <si>
    <t>The total outstanding principal amount as at the data cut-off date of exposures in default as at the cut-off date, using the definition of default specified in Article 178 of Regulation (EU) No 575/2013.
Include the currency in which the amount is denominated, using {CURRENCYCODE_3} format.</t>
  </si>
  <si>
    <t>IVSS30</t>
  </si>
  <si>
    <t>Risk Weight Approach</t>
  </si>
  <si>
    <t>Indicate which risk weight approach was used by the originator to produce the risk weight attached to the underlying exposures, in accordance with Regulation (EU) 575/2013:
Standardised Approach (STND)
Foundation Internal Ratings-Based (FIRB)
Advanced Internal Ratings-Based (ADIR)</t>
  </si>
  <si>
    <t>IVSS31</t>
  </si>
  <si>
    <t>Obligor Probability Of Default in Range [0.00%,0.10%)</t>
  </si>
  <si>
    <t>The total outstanding amount of underlying exposures whose one-year-ahead probability of default has been assessed as in the range 0.00%&lt;= x &lt; 0.10%. This estimate can either come from the originator or the relevant national central bank.
Where there is no regulatory requirement to calculate Probability of Default, enter ND5.</t>
  </si>
  <si>
    <t>IVSS32</t>
  </si>
  <si>
    <t>Obligor Probability Of Default in Range [0.10%,0.25%)</t>
  </si>
  <si>
    <t>The total outstanding amount of underlying exposures whose one-year-ahead probability of default has been assessed as in the range 0.10%&lt;= x &lt; 0.25%. This estimate can either come from the originator or the relevant national central bank.
Where there is no regulatory requirement to calculate Probability of Default, enter ND5.</t>
  </si>
  <si>
    <t>IVSS33</t>
  </si>
  <si>
    <t>Obligor Probability Of Default in Range [0.25%,1.00%)</t>
  </si>
  <si>
    <t>The total outstanding amount of underlying exposures whose one-year-ahead probability of default has been assessed as in the range 0.25%&lt;= x &lt; 1.00%. This estimate can either come from the originator or the relevant national central bank.
Where there is no regulatory requirement to calculate Probability of Default, enter ND5.</t>
  </si>
  <si>
    <t>IVSS34</t>
  </si>
  <si>
    <t>Obligor Probability Of Default in Range [1.00%,7.50%)</t>
  </si>
  <si>
    <t>The total outstanding amount of underlying exposures whose one-year-ahead probability of default has been assessed as in the range 1.00%&lt;= x &lt; 7.50%. This estimate can either come from the originator or the relevant national central bank.
Where there is no regulatory requirement to calculate Probability of Default, enter ND5.</t>
  </si>
  <si>
    <t>IVSS35</t>
  </si>
  <si>
    <t>Obligor Probability Of Default in Range [7.50%,20.00%)</t>
  </si>
  <si>
    <t>The total outstanding amount of underlying exposures whose one-year-ahead probability of default has been assessed as in the range 7.50%&lt;= x &lt; 20.00%. This estimate can either come from the originator or the relevant national central bank.
Where there is no regulatory requirement to calculate Probability of Default, enter ND5.</t>
  </si>
  <si>
    <t>IVSS36</t>
  </si>
  <si>
    <t>Obligor Probability Of Default in Range [20.00%,100.00%]</t>
  </si>
  <si>
    <t>The total outstanding amount of underlying exposures whose one-year-ahead probability of default has been assessed as in the range 20.00%&lt;= x &lt;= 100.00%. This estimate can either come from the originator or the relevant national central bank.
Where there is no regulatory requirement to calculate Probability of Default, enter ND5.</t>
  </si>
  <si>
    <t>IVSS37</t>
  </si>
  <si>
    <t>Internal Loss Given Default Estimate</t>
  </si>
  <si>
    <t>The originator’s latest Loss Given Default estimate for the underlying exposure in a downturn scenario, weighted using the total outstanding principal balance of the underlying exposures as at the data cut-off date.
Where there is no regulatory requirement to calculate Loss Given Default, enter ND5.</t>
  </si>
  <si>
    <t>IVSS38</t>
  </si>
  <si>
    <t>Arrears 1-29 Days</t>
  </si>
  <si>
    <t>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</si>
  <si>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IVSS39</t>
  </si>
  <si>
    <t>Arrears 30-59 Days</t>
  </si>
  <si>
    <t>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</si>
  <si>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IVSS40</t>
  </si>
  <si>
    <t>Arrears 60-89 Days</t>
  </si>
  <si>
    <t>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</si>
  <si>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IVSS41</t>
  </si>
  <si>
    <t>Arrears 90-119 Days</t>
  </si>
  <si>
    <t>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</si>
  <si>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IVSS42</t>
  </si>
  <si>
    <t>Arrears 120-149 Days</t>
  </si>
  <si>
    <t>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</si>
  <si>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IVSS43</t>
  </si>
  <si>
    <t>Arrears 150-179 Days</t>
  </si>
  <si>
    <t>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</si>
  <si>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IVSS44</t>
  </si>
  <si>
    <t>Arrears 180+ Days</t>
  </si>
  <si>
    <t>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
  </si>
  <si>
    <t>Tests/Events/Triggers information section</t>
  </si>
  <si>
    <t>IVSR1</t>
  </si>
  <si>
    <t>Report the same unique identifier here as the one entered into field IVSS1.</t>
  </si>
  <si>
    <t>IVSR2</t>
  </si>
  <si>
    <t>Original Test/Event/Trigger Identifier</t>
  </si>
  <si>
    <t>The original unique test/event/trigger identifier. The reporting entity must not amend this unique identifier.</t>
  </si>
  <si>
    <t>{ALPHANUM-1000}</t>
  </si>
  <si>
    <t>IVSR3</t>
  </si>
  <si>
    <t>New Test/Event/Trigger Identifier</t>
  </si>
  <si>
    <t>If the original identifier in field IVSR2 cannot be maintained in this field enter the new identifier here. If there has been no change in the identifier, enter the same identifier as in IVSR2. The reporting entity must not amend this unique identifier.</t>
  </si>
  <si>
    <t>IVSR4</t>
  </si>
  <si>
    <t>Description</t>
  </si>
  <si>
    <t>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
  </si>
  <si>
    <t>{ALPHANUM-10000}</t>
  </si>
  <si>
    <t>IVSR5</t>
  </si>
  <si>
    <t>Threshold Level</t>
  </si>
  <si>
    <t>Enter the level at which the test is deemed to have been met, the trigger is deemed to have been breached, or at which any other action is deemed to occur, as applicable given the type of test/event/trigger being reported. In the event of non-numerical tests/events/triggers, enter ND5.</t>
  </si>
  <si>
    <t>{NUMERIC}</t>
  </si>
  <si>
    <t>IVSR6</t>
  </si>
  <si>
    <t>Actual Value</t>
  </si>
  <si>
    <t xml:space="preserve">Enter the current value of the measure being compared against the threshold level. In the event of non-numerical tests/events/triggers, enter ND5. Where percentages are being entered, these are to be entered in the form of percentage points, e.g. 99.50 for 99.50%, e.g. 0.006 for 0.006%.
</t>
  </si>
  <si>
    <t>IVSR7</t>
  </si>
  <si>
    <t>Status</t>
  </si>
  <si>
    <t xml:space="preserve">Is this status of the test/event/trigger set to 'Breach' (i.e. the test has not been met or the trigger conditions have been met) at the data cut-off date?
</t>
  </si>
  <si>
    <t>IVSR8</t>
  </si>
  <si>
    <t>Cure Period</t>
  </si>
  <si>
    <t>Enter the maximum number of days granted for this test/trigger to be brought back into compliance with the required level. If no time is granted (i.e. there is no Cure Period), enter 0.</t>
  </si>
  <si>
    <t>{INTEGER-9999}</t>
  </si>
  <si>
    <t>IVSR9</t>
  </si>
  <si>
    <t>Calculation Frequency</t>
  </si>
  <si>
    <t>Enter the number of calendar days' interval for calculating the test. Use round numbers, for example 7 for weekly, 30 for monthly, 90 for quarterly, and 365 yearly.</t>
  </si>
  <si>
    <t>IVSR10</t>
  </si>
  <si>
    <t>Consequence for Breach</t>
  </si>
  <si>
    <t>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
  </si>
  <si>
    <t>Cash-flow information section</t>
  </si>
  <si>
    <t>IVSF1</t>
  </si>
  <si>
    <t>IVSF2</t>
  </si>
  <si>
    <t>Original Cashflow Item Identifier</t>
  </si>
  <si>
    <t>The original unique cashflow item identifier. The reporting entity must not amend this unique identifier.</t>
  </si>
  <si>
    <t>IVSF3</t>
  </si>
  <si>
    <t>New Cashflow Item Identifier</t>
  </si>
  <si>
    <t>If the original identifier in field IVSF2 cannot be maintained in this field enter the new identifier here. If there has been no change in the identifier, enter the same identifier as in IVSF2. The reporting entity must not amend this unique identifier.</t>
  </si>
  <si>
    <t>IVSF4</t>
  </si>
  <si>
    <t>Cashflow Item</t>
  </si>
  <si>
    <t xml:space="preserve">List the cashflow item. This field is to be completed in the order of the applicable priority of receipts or payments as at the data cut-off date. That is, each source of cash inflows must be listed in turn, after which sources of cash outflows must be listed. </t>
  </si>
  <si>
    <t>IVSF5</t>
  </si>
  <si>
    <t>Amount Paid During Period</t>
  </si>
  <si>
    <t>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</si>
  <si>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IVSF6</t>
  </si>
  <si>
    <t>Available Funds Post</t>
  </si>
  <si>
    <t>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</si>
  <si>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ANNEX 14: NON-ABCP_INSIDE_INFORMATION_OR_SIGNIFICANT_EVENT</t>
  </si>
  <si>
    <t>SESS1</t>
  </si>
  <si>
    <t>SESS2</t>
  </si>
  <si>
    <t>The data cut-off date for this data submission. When submitted alongside an underlying exposures and investor report data submission, this must match the data cut-off date in the applicable underlying exposure and investor report templates submitted.</t>
  </si>
  <si>
    <t>SESS3</t>
  </si>
  <si>
    <t>No Longer STS</t>
  </si>
  <si>
    <t>Has the securitisation ceased to meet STS requirements? If the securitisation has never had STS status, then enter ND5.</t>
  </si>
  <si>
    <t>SESS4</t>
  </si>
  <si>
    <t>Remedial Actions</t>
  </si>
  <si>
    <t>Have competent authorities taken any remedial actions relating to this securitisation? If the securitisation is not an STS securitisation, then enter ND5.</t>
  </si>
  <si>
    <t>SESS5</t>
  </si>
  <si>
    <t>Administrative Actions</t>
  </si>
  <si>
    <t>Have competent authorities taken any administrative actions relating to this securitisation? If the securitisation is not an STS securitisation, then enter ND5.</t>
  </si>
  <si>
    <t>SESS6</t>
  </si>
  <si>
    <t>Material Amendment to Transaction Documents</t>
  </si>
  <si>
    <t>Describe any material amendments made to transaction documents, including the name and item code (pursuant to Table 3 in Annex I) of the document as well as a detailed description of the amendments.</t>
  </si>
  <si>
    <t>SESS7</t>
  </si>
  <si>
    <t>Perfection Of Sale</t>
  </si>
  <si>
    <t>Pursuant to Article 20(5) of Regulation (EU) 2017/2402, is the transfer of underlying exposures to the SSPE (i.e. perfection of sale) being performed after the securitisation closing date?</t>
  </si>
  <si>
    <t>SESS8</t>
  </si>
  <si>
    <t>Current Waterfall Type</t>
  </si>
  <si>
    <t>Choose, from the list below, the closest waterfall arrangement currently applicable to the securitisation:
Turbo Waterfall (TRWT)
Sequential Waterfall (SQWT)
Pro-rata Waterfall (PRWT)
Currently Sequential, with Possibility to Switch to Pro-rata in the Future (SQPR)
Currently Pro-rata, with Possibility to Switch to Sequential in the Future (PRSQ)
Other (OTHR)</t>
  </si>
  <si>
    <t>SESS9</t>
  </si>
  <si>
    <t>Master Trust Type</t>
  </si>
  <si>
    <t>If the securitisation has a master trust structure, select the most appropriate description of the structure:
Each SSPE is independent from other SSPEs with respect to note issuance and cashflow distribution (a.k.a. 'capitalist structure') (CSTR)
Losses are shared across all SSPEs and single classes of notes are issued independently from more senior or junior classes (a.k.a. 'socialist structure' or 'de-linked master trust') (SSTR)
Other (OTHR)</t>
  </si>
  <si>
    <t>SESS10</t>
  </si>
  <si>
    <t>SSPE Value</t>
  </si>
  <si>
    <t>If the securitisation has a master trust structure, enter the face value of all underlying exposures (principal and charges) in which the trust or SSPE has a beneficial interest at the data cut-off date.
Include the currency in which the amount is denominated, using {CURRENCYCODE_3} format.</t>
  </si>
  <si>
    <t>SESS11</t>
  </si>
  <si>
    <t>SSPE Principal Value</t>
  </si>
  <si>
    <t>If the securitisation has a master trust structure, enter the face value of all underlying exposures (principal only) in which the trust had a beneficial interest at the data cut-off date.
Include the currency in which the amount is denominated, using {CURRENCYCODE_3} format.</t>
  </si>
  <si>
    <t>SESS12</t>
  </si>
  <si>
    <t>SSPE Number Of Accounts</t>
  </si>
  <si>
    <t>If the securitisation has a master trust structure, enter the number of accounts in which the trust or SSPE has a beneficial interest at the data cut-off date.</t>
  </si>
  <si>
    <t>{INTEGER-999999999}</t>
  </si>
  <si>
    <t>SESS13</t>
  </si>
  <si>
    <t>Note Principal Balance</t>
  </si>
  <si>
    <t>If the securitisation has a master trust structure, enter the face value of all asset-backed notes, collateralised by the underlying exposures in the trust.
Include the currency in which the amount is denominated, using {CURRENCYCODE_3} format.</t>
  </si>
  <si>
    <t>SESS14</t>
  </si>
  <si>
    <t>Seller Share</t>
  </si>
  <si>
    <t>If the securitisation has a master trust structure, enter the originator's interest in the trust, expressed as a percentage. In the event of multiple originators, enter the aggregate interest across all originators.</t>
  </si>
  <si>
    <t>SESS15</t>
  </si>
  <si>
    <t>Funding Share</t>
  </si>
  <si>
    <t>If the securitisation has a master trust structure, enter the SSPE's interest of this series in the trust at the data cut-off date, expressed as a percentage.</t>
  </si>
  <si>
    <t>SESS16</t>
  </si>
  <si>
    <t>Revenue Allocated To This Series</t>
  </si>
  <si>
    <t>If the securitisation has a master trust structure, enter the revenue amounts allocated to this series from the trust.
Include the currency in which the amount is denominated, using {CURRENCYCODE_3} format.</t>
  </si>
  <si>
    <t>SESS17</t>
  </si>
  <si>
    <t>Interest Rate Swap Benchmark</t>
  </si>
  <si>
    <t>Describe the type of interest rate swap benchmark on the payer leg of the swap is fixed to: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</si>
  <si>
    <t>SESS18</t>
  </si>
  <si>
    <t>Interest Rate Swap Maturity Date</t>
  </si>
  <si>
    <t>Date of maturity for the interest rate swap.</t>
  </si>
  <si>
    <t>SESS19</t>
  </si>
  <si>
    <t>Interest Rate Swap Notional</t>
  </si>
  <si>
    <t>Interest rate swap notional amount as at the data cut-off date.
Include the currency in which the amount is denominated, using {CURRENCYCODE_3} format.</t>
  </si>
  <si>
    <t>SESS20</t>
  </si>
  <si>
    <t>Currency Swap Payer Currency</t>
  </si>
  <si>
    <t>Enter the currency that the payer leg of the swap is paying.</t>
  </si>
  <si>
    <t>{CURRENCYCODE_3}</t>
  </si>
  <si>
    <t>SESS21</t>
  </si>
  <si>
    <t>Currency Swap Receiver Currency</t>
  </si>
  <si>
    <t>Enter the currency that the receiver leg of the swap is paying.</t>
  </si>
  <si>
    <t>SESS22</t>
  </si>
  <si>
    <t>Exchange Rate For Currency Swap</t>
  </si>
  <si>
    <t>The exchange rate that has been set for a currency swap.</t>
  </si>
  <si>
    <t>SESS23</t>
  </si>
  <si>
    <t>Currency Swap Maturity Date</t>
  </si>
  <si>
    <t>Date of maturity for the currency swap.</t>
  </si>
  <si>
    <t>SESS24</t>
  </si>
  <si>
    <t>Currency Swap Notional</t>
  </si>
  <si>
    <t>Currency swap notional amount as at the data cut-off date.
Include the currency in which the amount is denominated, using {CURRENCYCODE_3} format.</t>
  </si>
  <si>
    <t>Tranche/bond information section</t>
  </si>
  <si>
    <t>Tranche/bond-level information section</t>
  </si>
  <si>
    <t>SEST1</t>
  </si>
  <si>
    <t>Report the same unique identifier here as the one entered into field SESS1.</t>
  </si>
  <si>
    <t>SEST2</t>
  </si>
  <si>
    <t>Original Tranche Identifier</t>
  </si>
  <si>
    <t>The original unique identifier assigned to this instrument. The reporting entity must not amend this unique identifier.</t>
  </si>
  <si>
    <t>SEST3</t>
  </si>
  <si>
    <t>New Tranche Identifier</t>
  </si>
  <si>
    <t>If the original identifier in field SEST2 cannot be maintained in this field enter the new identifier here. If there has been no change in the identifier, enter the value in field SEST2. The reporting entity must not amend this unique identifier.</t>
  </si>
  <si>
    <t>SEST4</t>
  </si>
  <si>
    <t>International Securities Identification Number</t>
  </si>
  <si>
    <t>The ISIN code assigned to this tranche, where applicable.</t>
  </si>
  <si>
    <t>{ISIN}</t>
  </si>
  <si>
    <t>SEST5</t>
  </si>
  <si>
    <t>Tranche Name</t>
  </si>
  <si>
    <t>The designation (typically a letter and/or number) given to this tranche of bonds (or class of securities) which exhibit the same rights, priorities and characteristics as defined in the prospectus i.e. Series 1, Class A1 etc.</t>
  </si>
  <si>
    <t>SEST6</t>
  </si>
  <si>
    <t>Tranche/Bond Type</t>
  </si>
  <si>
    <t>Select the most appropriate option to describe the repayment profile of the instrument:
Hard bullet (i.e. fixed maturity date) (HBUL)
Soft bullet (i.e. scheduled maturity date can be extended to the legal maturity date) (SBUL)
Scheduled amortisation (i.e. repayment of principal on scheduled amortisation dates) (SAMO)
Controlled amortisation (i.e. repayment of principal begins at a specified period) (CAMM)
Other (OTHR)</t>
  </si>
  <si>
    <t>SEST7</t>
  </si>
  <si>
    <t>The currency denomination of this instrument.</t>
  </si>
  <si>
    <t>SEST8</t>
  </si>
  <si>
    <t>The Original Principal Balance of this tranche at issuance
Include the currency in which the amount is denominated, using {CURRENCYCODE_3} format.</t>
  </si>
  <si>
    <t>SEST9</t>
  </si>
  <si>
    <t>The par, or notional, balance of this tranche after the current Principal Payment Date
Include the currency in which the amount is denominated, using {CURRENCYCODE_3} format.</t>
  </si>
  <si>
    <t>SEST10</t>
  </si>
  <si>
    <t>Interest Payment Frequency</t>
  </si>
  <si>
    <t>The frequency with which interest is due to be paid on this instrument:
Monthly (MNTH)
Quarterly (QUTR)
Semi Annual (SEMI)
Annual (YEAR)
Other (OTHR)</t>
  </si>
  <si>
    <t>SEST11</t>
  </si>
  <si>
    <t>Interest Payment Date</t>
  </si>
  <si>
    <t>The first occurring date, after the data cut-off date being reported, upon which interest payments are scheduled to be distributed to bondholders of this tranche.</t>
  </si>
  <si>
    <t>SEST12</t>
  </si>
  <si>
    <t>Principal Payment Date</t>
  </si>
  <si>
    <t>The first occurring date, after the data cut-off date being reported, upon which principal payments are scheduled to be distributed to bondholders of this tranche.</t>
  </si>
  <si>
    <t>SEST13</t>
  </si>
  <si>
    <t>Current Coupon</t>
  </si>
  <si>
    <t>The coupon on the instrument in basis points.</t>
  </si>
  <si>
    <t>SEST14</t>
  </si>
  <si>
    <t>Current Interest Rate Margin/Spread</t>
  </si>
  <si>
    <t>The coupon spread applied to the reference interest index as defined in the offering document applicable to the specific instrument in basis points.</t>
  </si>
  <si>
    <t>SEST15</t>
  </si>
  <si>
    <t>Coupon Floor</t>
  </si>
  <si>
    <t>The coupon floor of the instrument.</t>
  </si>
  <si>
    <t>SEST16</t>
  </si>
  <si>
    <t>Coupon Cap</t>
  </si>
  <si>
    <t>The coupon cap of the instrument.</t>
  </si>
  <si>
    <t>SEST17</t>
  </si>
  <si>
    <t>Step-Up/Step-Down Coupon Value</t>
  </si>
  <si>
    <t>If any, what is the value of the Step-up/Step-down coupon as per the terms and conditions of the securitisation/programme?</t>
  </si>
  <si>
    <t>SEST18</t>
  </si>
  <si>
    <t>Step-Up/Step-Down Coupon Date</t>
  </si>
  <si>
    <t>If any, what is the date on which the coupon definition is supposed to change as per the terms and conditions of the securitisation/programme?</t>
  </si>
  <si>
    <t>SEST19</t>
  </si>
  <si>
    <t>Business Day Convention</t>
  </si>
  <si>
    <t>Business day convention used for the calculation of interest due:
Following (FWNG)
Modified Following (MODF)
Nearest (NEAR) 
Preceding (PREC)
Other (OTHR)</t>
  </si>
  <si>
    <t>SEST20</t>
  </si>
  <si>
    <t>Current Interest Rate Index</t>
  </si>
  <si>
    <t xml:space="preserve">The base reference interest index currently applicable (the reference rate off which the interest rate is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</si>
  <si>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SEST21</t>
  </si>
  <si>
    <t>Current Interest Rate Index Tenor</t>
  </si>
  <si>
    <t xml:space="preserve">Tenor of the current interest rate index:
Overnight (OVNG)
IntraDay (INDA)
1 day (DAIL)
1 week (WEEK)
2 week (TOWK)
1 month (MNTH)
2 month (TOMN)
3 month (QUTR)
4 month (FOMN)
6 month (SEMI)
12 month (YEAR)
On Demand (ONDE)
Other (OTHR)
</t>
  </si>
  <si>
    <t>SEST22</t>
  </si>
  <si>
    <t>Date that this instrument was issued.</t>
  </si>
  <si>
    <t>SEST23</t>
  </si>
  <si>
    <t>Disbursement Date</t>
  </si>
  <si>
    <t>First date starting on which the amount of interest payable on the instrument is calculated.</t>
  </si>
  <si>
    <t>SEST24</t>
  </si>
  <si>
    <t>Legal Maturity</t>
  </si>
  <si>
    <t>The date before which this instrument must be repaid in order not to be in default.</t>
  </si>
  <si>
    <t>SEST25</t>
  </si>
  <si>
    <t>Extension Clause</t>
  </si>
  <si>
    <t>Select the most appropriate option to describe which party has the right to extend the maturity of the instrument, as per the terms and conditions of the securitisation/programme:
SSPE only (ISUR)
Noteholder (NHLD)
Either SSPE or noteholder (ISNH)
No option (NOPT)</t>
  </si>
  <si>
    <t>SEST26</t>
  </si>
  <si>
    <t>Next Call Date</t>
  </si>
  <si>
    <t>What is the next date on which the instrument can be called as per the terms and conditions of the securitisation/programme? This excludes clean-up arrangements.</t>
  </si>
  <si>
    <t>SEST27</t>
  </si>
  <si>
    <t>Clean-Up Call Threshold</t>
  </si>
  <si>
    <t>What is the clean-up call threshold as per the terms and conditions of the securitisation/programme?</t>
  </si>
  <si>
    <t>SEST28</t>
  </si>
  <si>
    <t>Next Put date</t>
  </si>
  <si>
    <t>What is the next put date as per the terms and conditions of the securitisation/programme?</t>
  </si>
  <si>
    <t>SEST29</t>
  </si>
  <si>
    <t xml:space="preserve">The 'days' convention used to calculate interest:
30 / 360 (A011)
Actual / 365 (A005)
Actual / 360 (A004)
Actual / Actual ICMA (A006)
Actual / Actual ISDA (A008)
Actual / Actual AFB (A010)
Actual / 366 (A009)
Other (OTHR)
</t>
  </si>
  <si>
    <t>SEST30</t>
  </si>
  <si>
    <t>Settlement Convention</t>
  </si>
  <si>
    <t xml:space="preserve">Usual settlement convention for the tranche:
T Plus One (TONE)
T Plus Two (TTWO)
T Plus Three (TTRE)
As soon as possible (ASAP)
At the end of Contract (ENDC)
End of Month (MONT)
Future (FUTU)
Next Day (NXTD)
Regular (REGU)
T Plus Five (TFIV)
T Plus Four (TFOR)
When and if issued (WHIF)
When Distributed (WDIS)
When Issued (WISS)
When Issued or Distributed (WHID)
Other (OTHR)
</t>
  </si>
  <si>
    <t>SEST31</t>
  </si>
  <si>
    <t>Current Attachment Point</t>
  </si>
  <si>
    <t>The current tranche attachment point, calculated as per Article 256 of Regulation (EU) No 575/2013, and multiplied by 100.</t>
  </si>
  <si>
    <t>SEST32</t>
  </si>
  <si>
    <t>Original Attachment Point</t>
  </si>
  <si>
    <t>The tranche attachment point at the time of issuance of the tranche notes, calculated as per Article 256 of Regulation (EU) No 575/2013, and multiplied by 100.</t>
  </si>
  <si>
    <t>SEST33</t>
  </si>
  <si>
    <t>Current Credit Enhancement</t>
  </si>
  <si>
    <t>The current tranche credit enhancement, calculated as per the originator/sponsor/SSPE's definition</t>
  </si>
  <si>
    <t>SEST34</t>
  </si>
  <si>
    <t>Original Credit Enhancement</t>
  </si>
  <si>
    <t>The tranche credit enhancement at the time of issuance of the tranche notes, calculated as per the originator/sponsor/SSPE's definition</t>
  </si>
  <si>
    <t>SEST35</t>
  </si>
  <si>
    <t>Credit Enhancement Formula</t>
  </si>
  <si>
    <t>Describe/Enter the formula used to calculate the tranche credit enhancement.</t>
  </si>
  <si>
    <t>SEST36</t>
  </si>
  <si>
    <t>Pari-Passu Tranches</t>
  </si>
  <si>
    <t>Enter the ISINs of all tranches (including this one) that, as at the data cut-off date, rank pari-passu with the current tranche according to the securitisation priority of payments as at the data cut-off date. In the event of multiple ISINs, all ISINs must be provided in accordance with the XML schema.</t>
  </si>
  <si>
    <t>SEST37</t>
  </si>
  <si>
    <t>Senior Tranches</t>
  </si>
  <si>
    <t>Enter the ISINs of all tranches that, as at the data cut-off date, rank senior to the current tranche according to the securitisation priority of payments as at the data cut-off date. In the event of multiple ISINs, all ISINs must be provided in accordance with the XML schema.</t>
  </si>
  <si>
    <t>SEST38</t>
  </si>
  <si>
    <t>Outstanding Principal Deficiency Ledger Balance</t>
  </si>
  <si>
    <t>The unpaid Principal Deficiency Ledger balance of the tranche in question.
Include the currency in which the amount is denominated, using {CURRENCYCODE_3} format.</t>
  </si>
  <si>
    <t>SEST39</t>
  </si>
  <si>
    <t>Guarantor Legal Entity Identifier</t>
  </si>
  <si>
    <t xml:space="preserve">If the tranche has been guaranteed, provide the Legal Entity Identifier (as specified in the Global Legal Entity Foundation (GLEIF) database) of the guarantor. If not guaranteed, enter ND5.
</t>
  </si>
  <si>
    <t>{LEI}</t>
  </si>
  <si>
    <t>SEST40</t>
  </si>
  <si>
    <t>Guarantor Name</t>
  </si>
  <si>
    <t>Give the full legal name of the guarantor. The name entered must match the name associated with the LEI in the Global Legal Entity Foundation (GLEIF) database. If not guaranteed, enter ND5.</t>
  </si>
  <si>
    <t>SEST41</t>
  </si>
  <si>
    <t>Guarantor ESA Subsector</t>
  </si>
  <si>
    <t>The ESA 2010 classification of the guarantor according to Regulation (EU) No 549/2013 ('ESA 2010'). This entry must be provided at the sub-sector level. Use one of the values available in Table 1 of Annex I to this Regulation. If not guaranteed, enter ND5.</t>
  </si>
  <si>
    <t>{ESA}</t>
  </si>
  <si>
    <t>SEST42</t>
  </si>
  <si>
    <t>Protection Type</t>
  </si>
  <si>
    <t>List the type of protection instrument used:
Credit Default Swap (CDSX)
Credit-Linked Note (CLKN)
Total Return Swap (TRES)
Financial Guarantee (a.k.a. unfunded credit risk mitigation) (FGUA)
Credit Insurance (CINS)
Other (OTHR)</t>
  </si>
  <si>
    <t>Account information section</t>
  </si>
  <si>
    <t>Account-level information section</t>
  </si>
  <si>
    <t>SESA1</t>
  </si>
  <si>
    <t>SESA2</t>
  </si>
  <si>
    <t>Original Account Identifier</t>
  </si>
  <si>
    <t>The original unique account identifier. The reporting entity must not amend this unique identifier.</t>
  </si>
  <si>
    <t>SESA3</t>
  </si>
  <si>
    <t>New Account Identifier</t>
  </si>
  <si>
    <t>If the original identifier in field SESA2 cannot be maintained in this field enter the new identifier here. If there has been no change in the identifier, enter the same identifier as in SESA2. The reporting entity must not amend this unique identifier.</t>
  </si>
  <si>
    <t>SESA4</t>
  </si>
  <si>
    <t>Account Type</t>
  </si>
  <si>
    <t>The type of account:
Cash Reserve Account (CARE)
Commingling Reserve Account (CORE)
Set-off Reserve Account (SORE)
Liquidity Facility (LQDF)
Margin Account (MGAC)
Other Account (OTHR)</t>
  </si>
  <si>
    <t>SESA5</t>
  </si>
  <si>
    <t>Account Target Balance</t>
  </si>
  <si>
    <t>The amount of funds that would be on deposit in the account in question when it is fully funded pursuant to the securitisation documentation.
Include the currency in which the amount is denominated, using {CURRENCYCODE_3} format.</t>
  </si>
  <si>
    <t>SESA6</t>
  </si>
  <si>
    <t>Account Actual Balance</t>
  </si>
  <si>
    <t>The balance of funds on deposit in the account in question at the Accrual End Date.
Include the currency in which the amount is denominated, using {CURRENCYCODE_3} format.</t>
  </si>
  <si>
    <t>SESA7</t>
  </si>
  <si>
    <t>Amortising Account</t>
  </si>
  <si>
    <t>Is the account amortising over the lifetime of the securitisation?</t>
  </si>
  <si>
    <t>Counterparty information section</t>
  </si>
  <si>
    <t>Counterparty-level information section</t>
  </si>
  <si>
    <t>SESP1</t>
  </si>
  <si>
    <t>SESP2</t>
  </si>
  <si>
    <t>Counterparty Legal Entity Identifier</t>
  </si>
  <si>
    <t>Provide the Legal Entity Identifier (as specified in the Global Legal Entity Foundation (GLEIF) database) of the counterparty.</t>
  </si>
  <si>
    <t>SESP3</t>
  </si>
  <si>
    <t>Counterparty Name</t>
  </si>
  <si>
    <t>Give the full legal name of the counterparty. The name entered must match the name associated with the LEI in the Global Legal Entity Foundation (GLEIF) database.</t>
  </si>
  <si>
    <t>SESP4</t>
  </si>
  <si>
    <t>Counterparty Type</t>
  </si>
  <si>
    <t xml:space="preserve">The type of counterparty:
Account Bank (ABNK)
Backup Account Bank (BABN)
Account Bank Facilitator (ABFC)
Account Bank Guarantor (ABGR)
Collateral Agent (CAGT)
Paying Agent (PAYA)
Calculation Agent (CALC)
Administration Agent (ADMI)
Administration Sub-Agent (ADSA)
Transfer Agent (RANA)
Verification agent (VERI)
Security agent (SECU)
Cash Advance Provider (CAPR)
Collateral Provider (COLL)
Guaranteed Investment Contract Provider (GICP)
Insurance Policy Credit Provider (IPCP)
Liquidity Facility Provider (LQFP)
Backup Liquidity Facility Provider (BLQP)
Savings Mortgage Participant (SVMP)
Issuer (ISSR)
Originator (ORIG)
Seller (SELL)
Sponsor of the Securitisation Special Purpose Entity (SSSP)
Servicer (SERV)
Backup Servicer (BSER)
Backup Servicer Facilitator (BSRF)
Special Servicer (SSRV)
Subscriber (SUBS)
Interest Rate Swap Provider (IRSP)
Backup Interest Rate Swap Provider (BIPR)
Currency Swap Provider (CSPR)
Backup Currency Swap Provider (BCSP)
Auditor (AUDT)
Counsel (CNSL)
Trustee (TRUS)
Representative of Noteholders (REPN)
Underwriter (UNDR)
Arranger (ARRG)
Dealer (DEAL)
Manager (MNGR)
Letter of Credit Provider (LCPR)
Multi-Seller Conduit (MSCD)
Securitisation Special Purpose Entity (SSPE)
Liquidity or Liquidation Agent (LQAG)
Equity owner of conduit/SSPE (EQOC)
Swingline Facility Provider (SWNG)
Start-up Loan or Lease Provider (SULP)
Repurchase Agreement Counterparty (RAGC)
Cash Manager (CASM)
Collection Account Bank (CACB)
Collateral Account Bank (COLA)
Subordinated Loan Provider (SBLP)
Collateralised Loan Obligation Manager (CLOM)
Portfolio Advisor (PRTA)
Substitution Agent (SUBA)
Other (OTHR)
</t>
  </si>
  <si>
    <t>SESP5</t>
  </si>
  <si>
    <t>Counterparty Country Of Establishment</t>
  </si>
  <si>
    <t>Country where the counterparty is established.</t>
  </si>
  <si>
    <t>{COUNTRYCODE_2}</t>
  </si>
  <si>
    <t>SESP6</t>
  </si>
  <si>
    <t>Counterparty Rating Threshold</t>
  </si>
  <si>
    <t>If there is a ratings-based threshold specified for the service performed by this counterparty in the securitisation, enter the counterparty rating threshold as at the data cut-off date. 
In the event of multiple ratings, all ratings are to be provided as per the XML schema. If there is no such ratings-based threshold, enter ND5.</t>
  </si>
  <si>
    <t>SESP7</t>
  </si>
  <si>
    <t>Counterparty Rating</t>
  </si>
  <si>
    <t>If there is a ratings-based threshold specified for the service performed by this counterparty in the securitisation, enter the counterparty rating as at the data cut-off date. 
In the event of multiple rating thresholds, all rating thresholds are to be provided as per the XML schema. If there is no such ratings-based threshold, enter ND5.</t>
  </si>
  <si>
    <t>SESP8</t>
  </si>
  <si>
    <t>Counterparty Rating Source Legal Entity Identifier</t>
  </si>
  <si>
    <t>If there is a ratings-based threshold specified for the service performed by this counterparty in the securitisation, enter the Legal Entity Identifier of the provider of the counterparty rating (as specified in the Global Legal Entity Foundation (GLEIF) database) as at the data cut-off date. 
In the event of multiple ratings, all rating provider Legal Entity Identifiers are to be provided as per the XML schema. If there is no such ratings-based threshold, enter ND5.</t>
  </si>
  <si>
    <t>SESP9</t>
  </si>
  <si>
    <t>Counterparty Rating Source Name</t>
  </si>
  <si>
    <t>If there is a ratings-based threshold specified for the service performed by this counterparty in the securitisation, enter the full name of the provider of the counterparty rating as at the data cut-off date. The name entered must match the name associated with the LEI in the Global Legal Entity Foundation (GLEIF) database.
 In the event of multiple ratings, all rating provider Legal Entity Identifiers are to be provided as per the XML schema. If there is no such ratings-based threshold, enter ND5.</t>
  </si>
  <si>
    <t xml:space="preserve">FR76 3000 3049 7100 0070 0023 951	</t>
  </si>
  <si>
    <t>Martine.Domingues@socgen.com</t>
  </si>
  <si>
    <t>Societe Generale</t>
  </si>
  <si>
    <t>Martine DOMINGUES</t>
  </si>
  <si>
    <t>FLTR</t>
  </si>
  <si>
    <t>SELL</t>
  </si>
  <si>
    <t>RMRT</t>
  </si>
  <si>
    <t>Y</t>
  </si>
  <si>
    <t>N</t>
  </si>
  <si>
    <t>ND5</t>
  </si>
  <si>
    <t>ADA</t>
  </si>
  <si>
    <t>PoP_AmrtP(A)</t>
  </si>
  <si>
    <t>PoP_AmrtP(B)</t>
  </si>
  <si>
    <t>PoP_AmrtP(C)</t>
  </si>
  <si>
    <t>PoP_AmrtP(D)</t>
  </si>
  <si>
    <t>PoP_AmrtP(E)</t>
  </si>
  <si>
    <t>PoP_AmrtP(AF</t>
  </si>
  <si>
    <t>PoP_AmrtP(G)</t>
  </si>
  <si>
    <t>PoP_AmrtP(H)</t>
  </si>
  <si>
    <t>CHPP</t>
  </si>
  <si>
    <t>1.	Breach of Obligations
2.Breach of Representations
3.	Servicer Reports
4.Insolvency and Resolution Measures
5.Regulatory Events</t>
  </si>
  <si>
    <t>SQWT</t>
  </si>
  <si>
    <t>SAMO</t>
  </si>
  <si>
    <t>CAMM</t>
  </si>
  <si>
    <t>MNTH</t>
  </si>
  <si>
    <t>MODF</t>
  </si>
  <si>
    <t>OTHR</t>
  </si>
  <si>
    <t>ISNH</t>
  </si>
  <si>
    <t>A005</t>
  </si>
  <si>
    <t>NXTD</t>
  </si>
  <si>
    <t>0.0</t>
  </si>
  <si>
    <t>O2RNE8IBXP4R0TD8PU41</t>
  </si>
  <si>
    <t>SOCIETE GENERALE</t>
  </si>
  <si>
    <t>ABNK</t>
  </si>
  <si>
    <t>ISSR</t>
  </si>
  <si>
    <t>ORIG</t>
  </si>
  <si>
    <t>SERV</t>
  </si>
  <si>
    <t>PAYA</t>
  </si>
  <si>
    <t>SSSP</t>
  </si>
  <si>
    <t>P-2</t>
  </si>
  <si>
    <t>BBB (H)</t>
  </si>
  <si>
    <t>549300GCEDD8YCF5WU84</t>
  </si>
  <si>
    <t>5493006CQL3O3WJLVX08</t>
  </si>
  <si>
    <t>MOODY'S CORPORATION</t>
  </si>
  <si>
    <t>DBRS LIMITED</t>
  </si>
  <si>
    <t>CARE</t>
  </si>
  <si>
    <t>NOPT</t>
  </si>
  <si>
    <t>100.0</t>
  </si>
  <si>
    <t>No Credit Enhancement</t>
  </si>
  <si>
    <t>"Class A Notes Credit Enhancement Percentage" means, in relation to any Payment Date, the percentage (rounding upward the resultant figure to the nearest 0.01 per cent) equal (i) 100 per cent minus (ii) the ratio of:
(a) the difference between the Principal Amount Outstanding of the Class A Notes and any amount remaining on the Operating Account due to the rounding for the payment on a single Class A Note in accordance with the Conditions of the Class A Notes; and
(b) the Aggregate Outstanding Principal Balance;</t>
  </si>
  <si>
    <t>RED &amp; BLACK HOME LOANS France 3</t>
  </si>
  <si>
    <t>Operating_Account</t>
  </si>
  <si>
    <t>General_Reserve_Account</t>
  </si>
  <si>
    <t>Commingling_Reserve_Account</t>
  </si>
  <si>
    <t>CORE</t>
  </si>
  <si>
    <t>WAIR</t>
  </si>
  <si>
    <t>Defaulted</t>
  </si>
  <si>
    <t>(a) Required Notes Amortisation Amount in respect of the immediately following Payment Date</t>
  </si>
  <si>
    <t>(b) the expected difference (positive or negative) between (i) and (ii)</t>
  </si>
  <si>
    <t>(i) the Available Distribution Amount on such Payment Date</t>
  </si>
  <si>
    <t>(ii) items (A) to (C) and (E) of the Amortisation Period Priority of Payments;</t>
  </si>
  <si>
    <r>
      <t>Principal Deficiency Amount</t>
    </r>
    <r>
      <rPr>
        <i/>
        <sz val="11"/>
        <rFont val="Arial"/>
        <family val="2"/>
      </rPr>
      <t xml:space="preserve">    max((a)-(b);0)</t>
    </r>
  </si>
  <si>
    <t>Principal Deficiency Amount
  max((a)-(b);0)</t>
  </si>
  <si>
    <t>Each Payment Date</t>
  </si>
  <si>
    <t>General Reserve Required Amount Required Amount</t>
  </si>
  <si>
    <t>Commingling Reserve Account Opening Balance</t>
  </si>
  <si>
    <t>Commingling Reserve Account Closing Balance</t>
  </si>
  <si>
    <t>IVSS14_CURRENCY</t>
  </si>
  <si>
    <t>IVSS15_CURRENCY</t>
  </si>
  <si>
    <t>IVSS16_CURRENCY</t>
  </si>
  <si>
    <t>IVSS17_CURRENCY</t>
  </si>
  <si>
    <t>IVSS19_CURRENCY</t>
  </si>
  <si>
    <t>IVSS23_CURRENCY</t>
  </si>
  <si>
    <t>IVSS24_CURRENCY</t>
  </si>
  <si>
    <t>IVSS25_CURRENCY</t>
  </si>
  <si>
    <t>IVSS26_CURRENCY</t>
  </si>
  <si>
    <t>IVSS28_CURRENCY</t>
  </si>
  <si>
    <t>IVSS29_CURRENCY</t>
  </si>
  <si>
    <t>IVSS14 CURRENCY</t>
  </si>
  <si>
    <t>IVSS15 CURRENCY</t>
  </si>
  <si>
    <t>IVSS16 CURRENCY</t>
  </si>
  <si>
    <t>IVSS17 CURRENCY</t>
  </si>
  <si>
    <t>IVSS19 CURRENCY</t>
  </si>
  <si>
    <t>IVSS23 CURRENCY</t>
  </si>
  <si>
    <t>IVSS24 CURRENCY</t>
  </si>
  <si>
    <t>IVSS25 CURRENCY</t>
  </si>
  <si>
    <t>IVSS26 CURRENCY</t>
  </si>
  <si>
    <t>IVSS28 CURRENCY</t>
  </si>
  <si>
    <t>IVSS29 CURRENCY</t>
  </si>
  <si>
    <t>IVSF5_CURRENCY</t>
  </si>
  <si>
    <t>IVSF6_CURRENCY</t>
  </si>
  <si>
    <t>IVSF5 CURRENCY</t>
  </si>
  <si>
    <t>IVSF6 CURRENCY</t>
  </si>
  <si>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</si>
  <si>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(B)	 on a pro rata and pari passu basis. any due and payable Class A Notes Interest Amounts on the Class A Notes,</t>
  </si>
  <si>
    <t>(C) 	in transfer to the credit of the General Reserve Account of an amount equal to the General Reserve Replenishment Amount applicable on such Payment Date,,</t>
  </si>
  <si>
    <t>(D) 	on a pro rata and pari passu basis. the Class A Notes Amortisation Amount in respect of the redemption of the Class A Notes,</t>
  </si>
  <si>
    <t>(E)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</si>
  <si>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(F) 	 on a pro rata and pari passu basis. the Class B Notes Amortisation Amount in respect of the redemption of the Class B Notes, </t>
  </si>
  <si>
    <t>(G)	  payment of any General Reserve Release Amount as repayment of the deposit made by the Seller under the General Reserve Deposit Agreement and. in priority to such payment. such amounts remaining unpaid from the previous Payment Dates, and</t>
  </si>
  <si>
    <t>(H)	 on any Payment Date which is not the Issuer Liquidation Date. the Excess Spread as interest payment to the Unitholders.</t>
  </si>
  <si>
    <t>SESS10_CURRENCY</t>
  </si>
  <si>
    <t>SESS11_CURRENCY</t>
  </si>
  <si>
    <t>SESS13_CURRENCY</t>
  </si>
  <si>
    <t>SESS16_CURRENCY</t>
  </si>
  <si>
    <t>SESS19_CURRENCY</t>
  </si>
  <si>
    <t>SESS24_CURRENCY</t>
  </si>
  <si>
    <t>SESS10 CURRENCY</t>
  </si>
  <si>
    <t>SESS11 CURRENCY</t>
  </si>
  <si>
    <t>SESS13 CURRENCY</t>
  </si>
  <si>
    <t>SESS16 CURRENCY</t>
  </si>
  <si>
    <t>SESS19 CURRENCY</t>
  </si>
  <si>
    <t>SESS24 CURRENCY</t>
  </si>
  <si>
    <t>SESA5_CURRENCY</t>
  </si>
  <si>
    <t>SESA6_CURRENCY</t>
  </si>
  <si>
    <t>SESA5 CURRENCY</t>
  </si>
  <si>
    <t>SESA6 CURRENCY</t>
  </si>
  <si>
    <t>SEST8_CURRENCY</t>
  </si>
  <si>
    <t>SEST9_CURRENCY</t>
  </si>
  <si>
    <t>SEST38_CURRENCY</t>
  </si>
  <si>
    <t>SEST8 CURRENCY</t>
  </si>
  <si>
    <t>SEST9 CURRENCY</t>
  </si>
  <si>
    <t>SEST38 CURRENCY</t>
  </si>
  <si>
    <t xml:space="preserve">"Class A Notes Credit Enhancement Percentage" means  in relation to any Payment Date  the percentage (rounding upward the resultant figure to the nearest 0.01 per cent) equal (i) 100 per cent minus (ii) the ratio of: (a) the difference between the Principal Amount Outstanding of the Class A Notes and any amount remaining on the Operating Account due to the rounding for the payment on a single Class A Note in accordance with the Conditions of the Class A Notes  and (b) the Aggregate Outstanding Principal Balance </t>
  </si>
  <si>
    <t>+33-158980806</t>
  </si>
  <si>
    <t>Decote</t>
  </si>
  <si>
    <t>Id_Instruction</t>
  </si>
  <si>
    <t>Fund_Name</t>
  </si>
  <si>
    <t>Fund_Manager</t>
  </si>
  <si>
    <t>Fund_Manager_Tel</t>
  </si>
  <si>
    <t>Transfer_Amount</t>
  </si>
  <si>
    <t>Transfer_Currency</t>
  </si>
  <si>
    <t>Transfer_Title</t>
  </si>
  <si>
    <t>Transfer_Reference</t>
  </si>
  <si>
    <t>Instruction_Date</t>
  </si>
  <si>
    <t>Value_Date</t>
  </si>
  <si>
    <t>Signatory</t>
  </si>
  <si>
    <t>Title_Account_To_Be_Debited</t>
  </si>
  <si>
    <t>Bank_Account_To_Be_Debited</t>
  </si>
  <si>
    <t>BIC_Account_To_Be_Debited</t>
  </si>
  <si>
    <t>IBAN_Account_To_Be_Debited</t>
  </si>
  <si>
    <t>Settlement_Bank_Name</t>
  </si>
  <si>
    <t>Recipient_Name</t>
  </si>
  <si>
    <t>Recipient_Email</t>
  </si>
  <si>
    <t>Recipient_Tel</t>
  </si>
  <si>
    <t>Recipient_Fax</t>
  </si>
  <si>
    <t>Title _Account_To_Be_Credited</t>
  </si>
  <si>
    <t>Bank_Account_To_Be_Credited</t>
  </si>
  <si>
    <t>BIC_Account_To_Be_Credited</t>
  </si>
  <si>
    <t>IBAN_Account_To_Be_Credited</t>
  </si>
  <si>
    <t>Payment_Method</t>
  </si>
  <si>
    <t>Code_Paiement</t>
  </si>
  <si>
    <t>Country</t>
  </si>
  <si>
    <t>Charge_Bearer</t>
  </si>
  <si>
    <t>Address</t>
  </si>
  <si>
    <t>Dimitri BELLAICHE</t>
  </si>
  <si>
    <t>+33 1 86 65 64 30</t>
  </si>
  <si>
    <t>Dimitri Bellaiche</t>
  </si>
  <si>
    <t>TRF</t>
  </si>
  <si>
    <t>SEPA</t>
  </si>
  <si>
    <t>SLEV</t>
  </si>
  <si>
    <t>92, avenue de Wagram 75017 Paris, France</t>
  </si>
  <si>
    <t>SOGEFRPP</t>
  </si>
  <si>
    <t>FR76 3000 3071 2500 0993 8092 482</t>
  </si>
  <si>
    <t>BIC</t>
  </si>
  <si>
    <t>CCFRFRPP</t>
  </si>
  <si>
    <t>DEUTDEFF</t>
  </si>
  <si>
    <t>Commingling Reserve</t>
  </si>
  <si>
    <t>General Reserve</t>
  </si>
  <si>
    <t>00-01</t>
  </si>
  <si>
    <t>01-97</t>
  </si>
  <si>
    <t>Min</t>
  </si>
  <si>
    <t>01-98</t>
  </si>
  <si>
    <t>WA</t>
  </si>
  <si>
    <t>01-99</t>
  </si>
  <si>
    <t>02-97</t>
  </si>
  <si>
    <t>02-98</t>
  </si>
  <si>
    <t>02-99</t>
  </si>
  <si>
    <t>03-97</t>
  </si>
  <si>
    <t>03-98</t>
  </si>
  <si>
    <t>03-99</t>
  </si>
  <si>
    <t>04-97</t>
  </si>
  <si>
    <t>04-98</t>
  </si>
  <si>
    <t>04-99</t>
  </si>
  <si>
    <t>05-97</t>
  </si>
  <si>
    <t>05-98</t>
  </si>
  <si>
    <t>05-99</t>
  </si>
  <si>
    <t>06-97</t>
  </si>
  <si>
    <t>06-98</t>
  </si>
  <si>
    <t>06-99</t>
  </si>
  <si>
    <t>09-97</t>
  </si>
  <si>
    <t>09-98</t>
  </si>
  <si>
    <t>09-99</t>
  </si>
  <si>
    <t>10-97</t>
  </si>
  <si>
    <t>10-98</t>
  </si>
  <si>
    <t>10-99</t>
  </si>
  <si>
    <t>18-97</t>
  </si>
  <si>
    <t>18-98</t>
  </si>
  <si>
    <t>18-99</t>
  </si>
  <si>
    <t xml:space="preserve">Class B Notes Amortisation Amount </t>
  </si>
  <si>
    <t>Rounding A+B+Residual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</si>
</sst>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8" formatCode="#,##0.00\ &quot;€&quot;;[Red]\-#,##0.00\ &quot;€&quot;"/>
    <numFmt numFmtId="44" formatCode="_-* #,##0.00\ &quot;€&quot;_-;\-* #,##0.00\ &quot;€&quot;_-;_-* &quot;-&quot;??\ &quot;€&quot;_-;_-@_-"/>
    <numFmt numFmtId="43" formatCode="_-* #,##0.00_-;\-* #,##0.00_-;_-* &quot;-&quot;??_-;_-@_-"/>
    <numFmt numFmtId="164" formatCode="_-[$€-2]* #,##0.000_-;\-[$€-2]* #,##0.000_-;_-[$€-2]* &quot;-&quot;??_-"/>
    <numFmt numFmtId="165" formatCode="[$-409]mmmm\ d\,\ yyyy;@"/>
    <numFmt numFmtId="166" formatCode="_(* #,##0.00_);_(* \(#,##0.00\);_(* &quot;-&quot;??_);_(@_)"/>
    <numFmt numFmtId="167" formatCode="_-* #,##0.00\ _€_-;\-* #,##0.00\ _€_-;_-* &quot;-&quot;??\ _€_-;_-@_-"/>
    <numFmt numFmtId="168" formatCode="#,##0.00_ ;\-#,##0.00\ "/>
    <numFmt numFmtId="169" formatCode="_-* #,##0.00\ _F_-;\-* #,##0.00\ _F_-;_-* &quot;-&quot;??\ _F_-;_-@_-"/>
    <numFmt numFmtId="170" formatCode="_-* #,##0.00\ [$EUR]_-;\-* #,##0.00\ [$EUR]_-;_-* &quot;-&quot;??\ [$EUR]_-;_-@_-"/>
    <numFmt numFmtId="171" formatCode="_-* #,##0.00000000\ _€_-;\-* #,##0.00000000\ _€_-;_-* &quot;-&quot;??\ _€_-;_-@_-"/>
    <numFmt numFmtId="172" formatCode="_-* #,##0\ _F_-;\-* #,##0\ _F_-;_-* &quot;-&quot;??\ _F_-;_-@_-"/>
    <numFmt numFmtId="173" formatCode="0.000%"/>
    <numFmt numFmtId="174" formatCode="_-[$€-2]* #,##0_-;\-[$€-2]* #,##0_-;_-[$€-2]* &quot;-&quot;??_-"/>
    <numFmt numFmtId="175" formatCode="0.0%"/>
    <numFmt numFmtId="176" formatCode="0.0000%"/>
    <numFmt numFmtId="177" formatCode="[$-409]mmmm\ yyyy"/>
    <numFmt numFmtId="178" formatCode="#,##0.00\ &quot;€&quot;"/>
    <numFmt numFmtId="179" formatCode="0.00\ &quot;€&quot;"/>
    <numFmt numFmtId="180" formatCode="mmm\ yyyy"/>
    <numFmt numFmtId="181" formatCode="#,##0.00\ [$€-1]"/>
    <numFmt numFmtId="182" formatCode="_-* #,##0\ _€_-;\-* #,##0\ _€_-;_-* &quot;-&quot;??\ _€_-;_-@_-"/>
    <numFmt numFmtId="183" formatCode="_(&quot;€&quot;* #,##0.00_);_(&quot;€&quot;* \(#,##0.00\);_(&quot;€&quot;* &quot;-&quot;??_);_(@_)"/>
    <numFmt numFmtId="184" formatCode="0.000000"/>
    <numFmt numFmtId="185" formatCode="_-[$£-809]* #,##0.00_-;\-[$£-809]* #,##0.00_-;_-[$£-809]* &quot;-&quot;??_-;_-@_-"/>
    <numFmt numFmtId="186" formatCode="_-* #,##0.000\ _€_-;\-* #,##0.000\ _€_-;_-* &quot;-&quot;??\ _€_-;_-@_-"/>
    <numFmt numFmtId="187" formatCode="[$-40C]mmm\-yy;@"/>
    <numFmt numFmtId="188" formatCode="#,##0.000"/>
    <numFmt numFmtId="189" formatCode="0.00000000000%"/>
    <numFmt numFmtId="190" formatCode="#,##0.00000"/>
    <numFmt numFmtId="191" formatCode="#,##0.0000000"/>
    <numFmt numFmtId="192" formatCode="#,##0.0000000000"/>
  </numFmts>
  <fonts count="172">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7"/>
      <name val="Arial"/>
      <family val="2"/>
    </font>
    <font>
      <sz val="20"/>
      <color indexed="10"/>
      <name val="Arial Black"/>
      <family val="2"/>
    </font>
    <font>
      <b/>
      <sz val="28"/>
      <name val="Calibri"/>
      <family val="2"/>
      <scheme val="minor"/>
    </font>
    <font>
      <b/>
      <sz val="28"/>
      <color theme="2" tint="-0.749992370372631"/>
      <name val="Calibri"/>
      <family val="2"/>
      <scheme val="minor"/>
    </font>
    <font>
      <b/>
      <sz val="10"/>
      <color theme="3" tint="-0.249977111117893"/>
      <name val="Arial"/>
      <family val="2"/>
    </font>
    <font>
      <sz val="12"/>
      <color indexed="10"/>
      <name val="Arial Black"/>
      <family val="2"/>
    </font>
    <font>
      <sz val="12"/>
      <name val="Arial"/>
      <family val="2"/>
    </font>
    <font>
      <b/>
      <sz val="12"/>
      <color theme="3" tint="0.39997558519241921"/>
      <name val="Arial"/>
      <family val="2"/>
    </font>
    <font>
      <sz val="12"/>
      <color indexed="60"/>
      <name val="Arial"/>
      <family val="2"/>
    </font>
    <font>
      <b/>
      <sz val="12"/>
      <color indexed="21"/>
      <name val="Arial"/>
      <family val="2"/>
    </font>
    <font>
      <b/>
      <sz val="12"/>
      <color rgb="FF7030A0"/>
      <name val="Calibri Light"/>
      <family val="1"/>
      <scheme val="major"/>
    </font>
    <font>
      <b/>
      <i/>
      <sz val="12"/>
      <color indexed="21"/>
      <name val="Arial"/>
      <family val="2"/>
    </font>
    <font>
      <b/>
      <sz val="12"/>
      <color theme="0"/>
      <name val="Calibri Light"/>
      <family val="1"/>
      <scheme val="major"/>
    </font>
    <font>
      <b/>
      <i/>
      <sz val="12"/>
      <name val="Calibri Light"/>
      <family val="1"/>
      <scheme val="major"/>
    </font>
    <font>
      <sz val="12"/>
      <color indexed="21"/>
      <name val="Arial"/>
      <family val="2"/>
    </font>
    <font>
      <i/>
      <sz val="11"/>
      <name val="Calibri Light"/>
      <family val="1"/>
      <scheme val="major"/>
    </font>
    <font>
      <b/>
      <sz val="12"/>
      <name val="Arial"/>
      <family val="2"/>
    </font>
    <font>
      <u/>
      <sz val="10"/>
      <color theme="10"/>
      <name val="Arial"/>
      <family val="2"/>
    </font>
    <font>
      <b/>
      <i/>
      <sz val="12"/>
      <color indexed="21"/>
      <name val="Calibri Light"/>
      <family val="1"/>
      <scheme val="major"/>
    </font>
    <font>
      <b/>
      <sz val="10"/>
      <name val="Calibri Light"/>
      <family val="1"/>
      <scheme val="major"/>
    </font>
    <font>
      <b/>
      <sz val="10"/>
      <name val="Arial"/>
      <family val="2"/>
    </font>
    <font>
      <b/>
      <sz val="16"/>
      <color rgb="FF00B050"/>
      <name val="Arial"/>
      <family val="2"/>
    </font>
    <font>
      <b/>
      <sz val="11"/>
      <color theme="0"/>
      <name val="Arial"/>
      <family val="2"/>
    </font>
    <font>
      <b/>
      <sz val="12"/>
      <color theme="0"/>
      <name val="Arial"/>
      <family val="2"/>
    </font>
    <font>
      <b/>
      <sz val="15"/>
      <name val="Arial"/>
      <family val="2"/>
    </font>
    <font>
      <sz val="15"/>
      <name val="Arial"/>
      <family val="2"/>
    </font>
    <font>
      <b/>
      <sz val="8"/>
      <name val="Arial"/>
      <family val="2"/>
    </font>
    <font>
      <b/>
      <sz val="11"/>
      <name val="Arial"/>
      <family val="2"/>
    </font>
    <font>
      <i/>
      <sz val="12"/>
      <name val="Arial"/>
      <family val="2"/>
    </font>
    <font>
      <b/>
      <sz val="9"/>
      <color theme="0"/>
      <name val="Arial"/>
      <family val="2"/>
    </font>
    <font>
      <sz val="8"/>
      <color rgb="FF000000"/>
      <name val="Arial"/>
      <family val="2"/>
    </font>
    <font>
      <sz val="8"/>
      <color indexed="8"/>
      <name val="Arial"/>
      <family val="2"/>
    </font>
    <font>
      <sz val="10"/>
      <color theme="0"/>
      <name val="Arial"/>
      <family val="2"/>
    </font>
    <font>
      <b/>
      <sz val="10"/>
      <color theme="0"/>
      <name val="Arial"/>
      <family val="2"/>
    </font>
    <font>
      <i/>
      <sz val="10"/>
      <color theme="0"/>
      <name val="Arial"/>
      <family val="2"/>
    </font>
    <font>
      <sz val="10"/>
      <color theme="1"/>
      <name val="Arial"/>
      <family val="2"/>
    </font>
    <font>
      <sz val="10"/>
      <color rgb="FF0000FF"/>
      <name val="Arial"/>
      <family val="2"/>
    </font>
    <font>
      <b/>
      <sz val="10"/>
      <color rgb="FF0000FF"/>
      <name val="Arial"/>
      <family val="2"/>
    </font>
    <font>
      <b/>
      <sz val="9"/>
      <name val="Arial"/>
      <family val="2"/>
    </font>
    <font>
      <b/>
      <sz val="14"/>
      <color theme="0"/>
      <name val="Arial"/>
      <family val="2"/>
    </font>
    <font>
      <sz val="10"/>
      <color indexed="12"/>
      <name val="Arial"/>
      <family val="2"/>
    </font>
    <font>
      <b/>
      <sz val="9"/>
      <color theme="2" tint="-0.749992370372631"/>
      <name val="Arial"/>
      <family val="2"/>
    </font>
    <font>
      <b/>
      <sz val="16"/>
      <name val="Arial"/>
      <family val="2"/>
    </font>
    <font>
      <b/>
      <sz val="10"/>
      <color indexed="8"/>
      <name val="Arial"/>
      <family val="2"/>
    </font>
    <font>
      <b/>
      <sz val="10"/>
      <color indexed="18"/>
      <name val="Arial"/>
      <family val="2"/>
    </font>
    <font>
      <b/>
      <sz val="10"/>
      <color indexed="56"/>
      <name val="Arial"/>
      <family val="2"/>
    </font>
    <font>
      <b/>
      <i/>
      <sz val="10"/>
      <color indexed="56"/>
      <name val="Arial"/>
      <family val="2"/>
    </font>
    <font>
      <b/>
      <sz val="12"/>
      <color indexed="9"/>
      <name val="Arial"/>
      <family val="2"/>
    </font>
    <font>
      <b/>
      <sz val="8"/>
      <color theme="0"/>
      <name val="Arial"/>
      <family val="2"/>
    </font>
    <font>
      <sz val="9"/>
      <color theme="0"/>
      <name val="Arial"/>
      <family val="2"/>
    </font>
    <font>
      <sz val="9"/>
      <name val="Arial"/>
      <family val="2"/>
    </font>
    <font>
      <sz val="9"/>
      <color rgb="FF0000FF"/>
      <name val="Arial"/>
      <family val="2"/>
    </font>
    <font>
      <sz val="8"/>
      <name val="Arial"/>
      <family val="2"/>
    </font>
    <font>
      <b/>
      <sz val="10"/>
      <color theme="1"/>
      <name val="Arial"/>
      <family val="2"/>
    </font>
    <font>
      <sz val="9"/>
      <color theme="1"/>
      <name val="Arial"/>
      <family val="2"/>
    </font>
    <font>
      <b/>
      <u/>
      <sz val="11"/>
      <name val="Arial"/>
      <family val="2"/>
    </font>
    <font>
      <b/>
      <sz val="8"/>
      <color indexed="12"/>
      <name val="Arial"/>
      <family val="2"/>
    </font>
    <font>
      <b/>
      <sz val="8"/>
      <color indexed="17"/>
      <name val="Arial"/>
      <family val="2"/>
    </font>
    <font>
      <sz val="9"/>
      <color indexed="17"/>
      <name val="Arial"/>
      <family val="2"/>
    </font>
    <font>
      <b/>
      <sz val="8"/>
      <color rgb="FF00B050"/>
      <name val="Arial"/>
      <family val="2"/>
    </font>
    <font>
      <b/>
      <sz val="8"/>
      <color indexed="8"/>
      <name val="Arial"/>
      <family val="2"/>
    </font>
    <font>
      <b/>
      <sz val="8"/>
      <color rgb="FFFF0000"/>
      <name val="Arial"/>
      <family val="2"/>
    </font>
    <font>
      <sz val="9"/>
      <color indexed="10"/>
      <name val="Arial"/>
      <family val="2"/>
    </font>
    <font>
      <b/>
      <sz val="8"/>
      <color indexed="16"/>
      <name val="Arial"/>
      <family val="2"/>
    </font>
    <font>
      <sz val="8"/>
      <color theme="1"/>
      <name val="Arial"/>
      <family val="2"/>
    </font>
    <font>
      <b/>
      <sz val="11"/>
      <color indexed="8"/>
      <name val="Arial"/>
      <family val="2"/>
    </font>
    <font>
      <b/>
      <u/>
      <sz val="10"/>
      <name val="Arial"/>
      <family val="2"/>
    </font>
    <font>
      <b/>
      <sz val="9"/>
      <color theme="1"/>
      <name val="Arial"/>
      <family val="2"/>
    </font>
    <font>
      <b/>
      <sz val="8"/>
      <color theme="1"/>
      <name val="Arial"/>
      <family val="2"/>
    </font>
    <font>
      <b/>
      <sz val="8"/>
      <color rgb="FF0000FF"/>
      <name val="Arial"/>
      <family val="2"/>
    </font>
    <font>
      <sz val="9"/>
      <color indexed="8"/>
      <name val="Arial"/>
      <family val="2"/>
    </font>
    <font>
      <sz val="11"/>
      <name val="Arial"/>
      <family val="2"/>
    </font>
    <font>
      <b/>
      <sz val="14"/>
      <color indexed="10"/>
      <name val="Arial"/>
      <family val="2"/>
    </font>
    <font>
      <i/>
      <sz val="10"/>
      <name val="Arial"/>
      <family val="2"/>
    </font>
    <font>
      <b/>
      <sz val="28"/>
      <color rgb="FFFF0000"/>
      <name val="Calibri"/>
      <family val="2"/>
      <scheme val="minor"/>
    </font>
    <font>
      <b/>
      <sz val="28"/>
      <color theme="2" tint="-0.499984740745262"/>
      <name val="Calibri"/>
      <family val="2"/>
      <scheme val="minor"/>
    </font>
    <font>
      <b/>
      <sz val="20"/>
      <name val="Arial"/>
      <family val="2"/>
    </font>
    <font>
      <sz val="10"/>
      <color indexed="60"/>
      <name val="Arial"/>
      <family val="2"/>
    </font>
    <font>
      <sz val="12"/>
      <color indexed="17"/>
      <name val="Arial"/>
      <family val="2"/>
    </font>
    <font>
      <u/>
      <sz val="10"/>
      <color indexed="12"/>
      <name val="Arial"/>
      <family val="2"/>
    </font>
    <font>
      <b/>
      <sz val="8"/>
      <name val="Garamond"/>
      <family val="1"/>
    </font>
    <font>
      <sz val="12"/>
      <color indexed="10"/>
      <name val="Arial"/>
      <family val="2"/>
    </font>
    <font>
      <b/>
      <sz val="12"/>
      <color indexed="62"/>
      <name val="Arial"/>
      <family val="2"/>
    </font>
    <font>
      <b/>
      <sz val="22"/>
      <color theme="5"/>
      <name val="Arial"/>
      <family val="2"/>
    </font>
    <font>
      <sz val="10"/>
      <color indexed="56"/>
      <name val="Arial"/>
      <family val="2"/>
    </font>
    <font>
      <sz val="11"/>
      <color theme="1"/>
      <name val="Arial"/>
      <family val="2"/>
    </font>
    <font>
      <b/>
      <sz val="18"/>
      <name val="Arial"/>
      <family val="2"/>
    </font>
    <font>
      <b/>
      <u/>
      <sz val="12"/>
      <color theme="5" tint="-0.249977111117893"/>
      <name val="Arial"/>
      <family val="2"/>
    </font>
    <font>
      <b/>
      <u/>
      <sz val="12"/>
      <color indexed="56"/>
      <name val="Arial"/>
      <family val="2"/>
    </font>
    <font>
      <b/>
      <sz val="11"/>
      <color theme="1"/>
      <name val="Arial"/>
      <family val="2"/>
    </font>
    <font>
      <sz val="14"/>
      <color theme="1"/>
      <name val="Arial"/>
      <family val="2"/>
    </font>
    <font>
      <b/>
      <u/>
      <sz val="12"/>
      <name val="Arial"/>
      <family val="2"/>
    </font>
    <font>
      <b/>
      <sz val="10"/>
      <color theme="3"/>
      <name val="Arial"/>
      <family val="2"/>
    </font>
    <font>
      <b/>
      <sz val="16"/>
      <color theme="5"/>
      <name val="Arial"/>
      <family val="2"/>
    </font>
    <font>
      <b/>
      <sz val="14"/>
      <name val="Arial"/>
      <family val="2"/>
    </font>
    <font>
      <b/>
      <u/>
      <sz val="12"/>
      <color indexed="60"/>
      <name val="Arial"/>
      <family val="2"/>
    </font>
    <font>
      <sz val="12"/>
      <color indexed="14"/>
      <name val="Arial"/>
      <family val="2"/>
    </font>
    <font>
      <b/>
      <sz val="10"/>
      <color indexed="12"/>
      <name val="Arial"/>
      <family val="2"/>
    </font>
    <font>
      <b/>
      <u/>
      <sz val="12"/>
      <color theme="5"/>
      <name val="Arial"/>
      <family val="2"/>
    </font>
    <font>
      <sz val="12"/>
      <color indexed="8"/>
      <name val="Arial"/>
      <family val="2"/>
    </font>
    <font>
      <b/>
      <u/>
      <sz val="12"/>
      <color indexed="62"/>
      <name val="Arial"/>
      <family val="2"/>
    </font>
    <font>
      <sz val="10"/>
      <color theme="4" tint="-0.249977111117893"/>
      <name val="Arial"/>
      <family val="2"/>
    </font>
    <font>
      <b/>
      <sz val="22"/>
      <color theme="3"/>
      <name val="Arial"/>
      <family val="2"/>
    </font>
    <font>
      <b/>
      <sz val="18"/>
      <color theme="1"/>
      <name val="Arial"/>
      <family val="2"/>
    </font>
    <font>
      <u/>
      <sz val="12"/>
      <color theme="3"/>
      <name val="Arial"/>
      <family val="2"/>
    </font>
    <font>
      <sz val="12"/>
      <color theme="3"/>
      <name val="Arial"/>
      <family val="2"/>
    </font>
    <font>
      <b/>
      <sz val="10"/>
      <color theme="5" tint="-0.249977111117893"/>
      <name val="Arial"/>
      <family val="2"/>
    </font>
    <font>
      <u/>
      <sz val="10"/>
      <color theme="1"/>
      <name val="Arial"/>
      <family val="2"/>
    </font>
    <font>
      <sz val="10"/>
      <name val="Arial Narrow"/>
      <family val="2"/>
    </font>
    <font>
      <i/>
      <sz val="10"/>
      <name val="Arial Narrow"/>
      <family val="2"/>
    </font>
    <font>
      <b/>
      <i/>
      <sz val="10"/>
      <color theme="0"/>
      <name val="Arial"/>
      <family val="2"/>
    </font>
    <font>
      <i/>
      <sz val="8"/>
      <color theme="0"/>
      <name val="Arial"/>
      <family val="2"/>
    </font>
    <font>
      <b/>
      <sz val="10"/>
      <name val="Arial Narrow"/>
      <family val="2"/>
    </font>
    <font>
      <sz val="8"/>
      <color indexed="10"/>
      <name val="Arial"/>
      <family val="2"/>
    </font>
    <font>
      <b/>
      <sz val="8"/>
      <color indexed="10"/>
      <name val="Arial"/>
      <family val="2"/>
    </font>
    <font>
      <i/>
      <u/>
      <sz val="10"/>
      <color theme="1"/>
      <name val="Arial"/>
      <family val="2"/>
    </font>
    <font>
      <b/>
      <u/>
      <sz val="10"/>
      <color theme="1"/>
      <name val="Arial"/>
      <family val="2"/>
    </font>
    <font>
      <b/>
      <sz val="12"/>
      <color theme="1"/>
      <name val="Arial"/>
      <family val="2"/>
    </font>
    <font>
      <u/>
      <sz val="11"/>
      <color theme="1"/>
      <name val="Calibri"/>
      <family val="2"/>
      <scheme val="minor"/>
    </font>
    <font>
      <b/>
      <i/>
      <sz val="11"/>
      <name val="Arial"/>
      <family val="2"/>
    </font>
    <font>
      <sz val="10"/>
      <color rgb="FFFF0000"/>
      <name val="Arial"/>
      <family val="2"/>
    </font>
    <font>
      <b/>
      <u/>
      <sz val="10"/>
      <color theme="3"/>
      <name val="Arial"/>
      <family val="2"/>
    </font>
    <font>
      <sz val="12"/>
      <color theme="1"/>
      <name val="Arial"/>
      <family val="2"/>
    </font>
    <font>
      <sz val="11"/>
      <name val="Calibri"/>
      <family val="2"/>
      <scheme val="minor"/>
    </font>
    <font>
      <i/>
      <sz val="12"/>
      <name val="Calibri"/>
      <family val="2"/>
      <scheme val="minor"/>
    </font>
    <font>
      <b/>
      <sz val="12"/>
      <name val="Calibri"/>
      <family val="2"/>
      <scheme val="minor"/>
    </font>
    <font>
      <b/>
      <sz val="11"/>
      <name val="Calibri"/>
      <family val="2"/>
      <scheme val="minor"/>
    </font>
    <font>
      <sz val="11"/>
      <color rgb="FF1F497D"/>
      <name val="Calibri"/>
      <family val="2"/>
      <scheme val="minor"/>
    </font>
    <font>
      <sz val="11"/>
      <color rgb="FF002060"/>
      <name val="Calibri"/>
      <family val="2"/>
      <scheme val="minor"/>
    </font>
    <font>
      <sz val="11"/>
      <color theme="3"/>
      <name val="Calibri"/>
      <family val="2"/>
      <scheme val="minor"/>
    </font>
    <font>
      <b/>
      <u/>
      <sz val="12"/>
      <color rgb="FF7030A0"/>
      <name val="Arial"/>
      <family val="2"/>
    </font>
    <font>
      <b/>
      <sz val="12"/>
      <color rgb="FF7030A0"/>
      <name val="Arial"/>
      <family val="2"/>
    </font>
    <font>
      <sz val="12"/>
      <color rgb="FF7030A0"/>
      <name val="Arial"/>
      <family val="2"/>
    </font>
    <font>
      <b/>
      <sz val="20"/>
      <color rgb="FF7030A0"/>
      <name val="Arial"/>
      <family val="2"/>
    </font>
    <font>
      <b/>
      <sz val="22"/>
      <color rgb="FF7030A0"/>
      <name val="Arial"/>
      <family val="2"/>
    </font>
    <font>
      <b/>
      <sz val="11"/>
      <color rgb="FF7030A0"/>
      <name val="Arial"/>
      <family val="2"/>
    </font>
    <font>
      <b/>
      <sz val="10"/>
      <color rgb="FF7030A0"/>
      <name val="Arial"/>
      <family val="2"/>
    </font>
    <font>
      <u/>
      <sz val="12"/>
      <color rgb="FF7030A0"/>
      <name val="Arial"/>
      <family val="2"/>
    </font>
    <font>
      <u/>
      <sz val="10"/>
      <color rgb="FF7030A0"/>
      <name val="Arial"/>
      <family val="2"/>
    </font>
    <font>
      <b/>
      <i/>
      <u/>
      <sz val="12"/>
      <color rgb="FF7030A0"/>
      <name val="Arial"/>
      <family val="2"/>
    </font>
    <font>
      <b/>
      <sz val="14"/>
      <color theme="1"/>
      <name val="Arial"/>
      <family val="2"/>
    </font>
    <font>
      <u/>
      <sz val="11"/>
      <color theme="10"/>
      <name val="Calibri"/>
      <family val="2"/>
      <scheme val="minor"/>
    </font>
    <font>
      <sz val="10"/>
      <name val="Times New Roman"/>
      <family val="1"/>
    </font>
    <font>
      <b/>
      <i/>
      <sz val="10"/>
      <name val="Arial"/>
      <family val="2"/>
    </font>
    <font>
      <sz val="16"/>
      <name val="Arial"/>
      <family val="2"/>
    </font>
    <font>
      <sz val="11"/>
      <color rgb="FF0000FF"/>
      <name val="Calibri"/>
      <family val="2"/>
      <scheme val="minor"/>
    </font>
    <font>
      <sz val="8"/>
      <name val="Calibri"/>
      <family val="2"/>
      <scheme val="minor"/>
    </font>
    <font>
      <i/>
      <sz val="11"/>
      <name val="Arial"/>
      <family val="2"/>
    </font>
    <font>
      <b/>
      <sz val="9"/>
      <color indexed="17"/>
      <name val="Arial"/>
      <family val="2"/>
    </font>
    <font>
      <sz val="9"/>
      <color rgb="FFFF0000"/>
      <name val="Arial"/>
      <family val="2"/>
    </font>
    <font>
      <sz val="10"/>
      <color indexed="8"/>
      <name val="Century Schoolbook"/>
      <family val="1"/>
    </font>
    <font>
      <b/>
      <sz val="10"/>
      <name val="Century Schoolbook"/>
      <family val="1"/>
    </font>
    <font>
      <b/>
      <sz val="11"/>
      <color theme="0"/>
      <name val="Albertus Medium"/>
      <family val="2"/>
    </font>
    <font>
      <sz val="10"/>
      <color rgb="FF0000FF"/>
      <name val="Century Schoolbook"/>
      <family val="1"/>
    </font>
    <font>
      <b/>
      <sz val="10"/>
      <color rgb="FF002060"/>
      <name val="Arial"/>
      <family val="2"/>
    </font>
    <font>
      <sz val="10"/>
      <color indexed="18"/>
      <name val="Arial"/>
      <family val="2"/>
    </font>
    <font>
      <b/>
      <i/>
      <sz val="10"/>
      <name val="Times New Roman"/>
      <family val="1"/>
    </font>
    <font>
      <b/>
      <sz val="9"/>
      <color indexed="81"/>
      <name val="Tahoma"/>
      <family val="2"/>
    </font>
    <font>
      <sz val="10"/>
      <color rgb="FF000000"/>
      <name val="Arial"/>
      <family val="2"/>
    </font>
    <font>
      <b/>
      <sz val="8"/>
      <color rgb="FF7030A0"/>
      <name val="Arial"/>
      <family val="2"/>
    </font>
    <font>
      <b/>
      <i/>
      <sz val="10"/>
      <color theme="1"/>
      <name val="Arial"/>
      <family val="2"/>
    </font>
    <font>
      <b/>
      <sz val="10"/>
      <color rgb="FF000000"/>
      <name val="Arial"/>
      <family val="2"/>
    </font>
    <font>
      <b/>
      <i/>
      <sz val="9"/>
      <color theme="2" tint="-0.749992370372631"/>
      <name val="Arial"/>
      <family val="2"/>
    </font>
    <font>
      <sz val="9"/>
      <color theme="2" tint="-0.749992370372631"/>
      <name val="Arial"/>
      <family val="2"/>
    </font>
    <font>
      <sz val="8"/>
      <color rgb="FF0000FF"/>
      <name val="Arial"/>
      <family val="2"/>
    </font>
  </fonts>
  <fills count="41">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9"/>
        <bgColor indexed="64"/>
      </patternFill>
    </fill>
    <fill>
      <patternFill patternType="solid">
        <fgColor rgb="FF92D050"/>
        <bgColor indexed="64"/>
      </patternFill>
    </fill>
    <fill>
      <patternFill patternType="solid">
        <fgColor rgb="FF00FFCC"/>
        <bgColor indexed="64"/>
      </patternFill>
    </fill>
    <fill>
      <patternFill patternType="solid">
        <fgColor theme="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C000"/>
        <bgColor indexed="64"/>
      </patternFill>
    </fill>
    <fill>
      <patternFill patternType="mediumGray">
        <bgColor theme="0" tint="-0.14996795556505021"/>
      </patternFill>
    </fill>
    <fill>
      <patternFill patternType="mediumGray"/>
    </fill>
    <fill>
      <patternFill patternType="mediumGray">
        <bgColor theme="0"/>
      </patternFill>
    </fill>
    <fill>
      <patternFill patternType="mediumGray">
        <bgColor theme="0" tint="-4.9989318521683403E-2"/>
      </patternFill>
    </fill>
    <fill>
      <patternFill patternType="mediumGray">
        <bgColor theme="4" tint="0.79998168889431442"/>
      </patternFill>
    </fill>
    <fill>
      <patternFill patternType="solid">
        <fgColor rgb="FFE7F0FD"/>
        <bgColor indexed="64"/>
      </patternFill>
    </fill>
    <fill>
      <patternFill patternType="solid">
        <fgColor theme="0"/>
        <bgColor theme="0" tint="-0.34998626667073579"/>
      </patternFill>
    </fill>
    <fill>
      <patternFill patternType="solid">
        <fgColor theme="3"/>
        <bgColor indexed="64"/>
      </patternFill>
    </fill>
    <fill>
      <patternFill patternType="solid">
        <fgColor indexed="65"/>
        <bgColor indexed="64"/>
      </patternFill>
    </fill>
    <fill>
      <patternFill patternType="solid">
        <fgColor rgb="FF002060"/>
        <bgColor indexed="64"/>
      </patternFill>
    </fill>
    <fill>
      <patternFill patternType="solid">
        <fgColor theme="0" tint="-0.249977111117893"/>
        <bgColor indexed="64"/>
      </patternFill>
    </fill>
    <fill>
      <patternFill patternType="solid">
        <fgColor rgb="FF7030A0"/>
        <bgColor indexed="47"/>
      </patternFill>
    </fill>
    <fill>
      <patternFill patternType="solid">
        <fgColor theme="5" tint="0.59999389629810485"/>
        <bgColor indexed="64"/>
      </patternFill>
    </fill>
    <fill>
      <patternFill patternType="solid">
        <fgColor rgb="FF00B050"/>
        <bgColor indexed="64"/>
      </patternFill>
    </fill>
    <fill>
      <patternFill patternType="solid">
        <fgColor rgb="FF99CCFF"/>
        <bgColor indexed="64"/>
      </patternFill>
    </fill>
    <fill>
      <patternFill patternType="solid">
        <fgColor indexed="44"/>
        <bgColor indexed="64"/>
      </patternFill>
    </fill>
    <fill>
      <patternFill patternType="solid">
        <fgColor theme="8" tint="0.39997558519241921"/>
        <bgColor indexed="64"/>
      </patternFill>
    </fill>
    <fill>
      <patternFill patternType="solid">
        <fgColor rgb="FF00B0F0"/>
        <bgColor indexed="64"/>
      </patternFill>
    </fill>
    <fill>
      <patternFill patternType="solid">
        <fgColor theme="9" tint="-0.249977111117893"/>
        <bgColor indexed="64"/>
      </patternFill>
    </fill>
  </fills>
  <borders count="399">
    <border>
      <left/>
      <right/>
      <top/>
      <bottom/>
      <diagonal/>
    </border>
    <border>
      <left style="thin">
        <color indexed="64"/>
      </left>
      <right style="thin">
        <color indexed="64"/>
      </right>
      <top style="thin">
        <color indexed="64"/>
      </top>
      <bottom style="thin">
        <color indexed="64"/>
      </bottom>
      <diagonal/>
    </border>
    <border>
      <left style="dotted">
        <color theme="0" tint="-0.499984740745262"/>
      </left>
      <right style="dotted">
        <color theme="0" tint="-0.499984740745262"/>
      </right>
      <top style="dotted">
        <color theme="0" tint="-0.499984740745262"/>
      </top>
      <bottom style="dash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bottom style="dashed">
        <color theme="0" tint="-0.499984740745262"/>
      </bottom>
      <diagonal/>
    </border>
    <border>
      <left style="dotted">
        <color theme="0" tint="-0.499984740745262"/>
      </left>
      <right style="dotted">
        <color theme="0" tint="-0.499984740745262"/>
      </right>
      <top style="dashed">
        <color theme="0" tint="-0.499984740745262"/>
      </top>
      <bottom style="dashed">
        <color theme="0" tint="-0.499984740745262"/>
      </bottom>
      <diagonal/>
    </border>
    <border>
      <left style="hair">
        <color indexed="64"/>
      </left>
      <right style="hair">
        <color indexed="64"/>
      </right>
      <top style="hair">
        <color indexed="64"/>
      </top>
      <bottom style="hair">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medium">
        <color indexed="55"/>
      </left>
      <right style="hair">
        <color indexed="55"/>
      </right>
      <top style="medium">
        <color indexed="55"/>
      </top>
      <bottom style="medium">
        <color indexed="55"/>
      </bottom>
      <diagonal/>
    </border>
    <border>
      <left style="hair">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55"/>
      </left>
      <right style="hair">
        <color indexed="55"/>
      </right>
      <top style="medium">
        <color indexed="55"/>
      </top>
      <bottom/>
      <diagonal/>
    </border>
    <border>
      <left style="hair">
        <color indexed="55"/>
      </left>
      <right style="medium">
        <color indexed="55"/>
      </right>
      <top style="medium">
        <color indexed="55"/>
      </top>
      <bottom/>
      <diagonal/>
    </border>
    <border>
      <left style="thin">
        <color indexed="55"/>
      </left>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top style="medium">
        <color indexed="55"/>
      </top>
      <bottom style="hair">
        <color indexed="55"/>
      </bottom>
      <diagonal/>
    </border>
    <border>
      <left style="medium">
        <color indexed="55"/>
      </left>
      <right style="medium">
        <color indexed="55"/>
      </right>
      <top style="hair">
        <color indexed="55"/>
      </top>
      <bottom style="hair">
        <color indexed="55"/>
      </bottom>
      <diagonal/>
    </border>
    <border>
      <left style="medium">
        <color indexed="55"/>
      </left>
      <right/>
      <top/>
      <bottom style="hair">
        <color indexed="55"/>
      </bottom>
      <diagonal/>
    </border>
    <border>
      <left/>
      <right/>
      <top/>
      <bottom style="hair">
        <color indexed="55"/>
      </bottom>
      <diagonal/>
    </border>
    <border>
      <left/>
      <right style="medium">
        <color indexed="55"/>
      </right>
      <top/>
      <bottom style="hair">
        <color indexed="55"/>
      </bottom>
      <diagonal/>
    </border>
    <border>
      <left style="medium">
        <color indexed="55"/>
      </left>
      <right style="hair">
        <color indexed="55"/>
      </right>
      <top style="hair">
        <color indexed="55"/>
      </top>
      <bottom style="hair">
        <color indexed="55"/>
      </bottom>
      <diagonal/>
    </border>
    <border>
      <left style="hair">
        <color indexed="55"/>
      </left>
      <right style="medium">
        <color indexed="55"/>
      </right>
      <top/>
      <bottom style="hair">
        <color indexed="55"/>
      </bottom>
      <diagonal/>
    </border>
    <border>
      <left style="hair">
        <color indexed="55"/>
      </left>
      <right style="medium">
        <color indexed="55"/>
      </right>
      <top style="hair">
        <color indexed="55"/>
      </top>
      <bottom style="hair">
        <color indexed="55"/>
      </bottom>
      <diagonal/>
    </border>
    <border>
      <left style="medium">
        <color indexed="55"/>
      </left>
      <right/>
      <top style="hair">
        <color indexed="55"/>
      </top>
      <bottom style="hair">
        <color indexed="55"/>
      </bottom>
      <diagonal/>
    </border>
    <border>
      <left/>
      <right/>
      <top style="hair">
        <color indexed="55"/>
      </top>
      <bottom style="hair">
        <color indexed="55"/>
      </bottom>
      <diagonal/>
    </border>
    <border>
      <left/>
      <right style="medium">
        <color indexed="55"/>
      </right>
      <top style="hair">
        <color indexed="55"/>
      </top>
      <bottom style="hair">
        <color indexed="55"/>
      </bottom>
      <diagonal/>
    </border>
    <border>
      <left style="medium">
        <color indexed="55"/>
      </left>
      <right/>
      <top style="hair">
        <color indexed="55"/>
      </top>
      <bottom style="medium">
        <color indexed="55"/>
      </bottom>
      <diagonal/>
    </border>
    <border>
      <left/>
      <right/>
      <top style="hair">
        <color indexed="55"/>
      </top>
      <bottom style="medium">
        <color indexed="55"/>
      </bottom>
      <diagonal/>
    </border>
    <border>
      <left/>
      <right style="medium">
        <color indexed="55"/>
      </right>
      <top style="hair">
        <color indexed="55"/>
      </top>
      <bottom style="medium">
        <color indexed="55"/>
      </bottom>
      <diagonal/>
    </border>
    <border>
      <left style="hair">
        <color indexed="55"/>
      </left>
      <right style="medium">
        <color indexed="55"/>
      </right>
      <top style="hair">
        <color indexed="55"/>
      </top>
      <bottom style="medium">
        <color indexed="55"/>
      </bottom>
      <diagonal/>
    </border>
    <border>
      <left style="medium">
        <color indexed="55"/>
      </left>
      <right style="medium">
        <color indexed="55"/>
      </right>
      <top style="medium">
        <color indexed="55"/>
      </top>
      <bottom style="hair">
        <color indexed="55"/>
      </bottom>
      <diagonal/>
    </border>
    <border>
      <left style="medium">
        <color indexed="55"/>
      </left>
      <right style="medium">
        <color indexed="55"/>
      </right>
      <top/>
      <bottom style="hair">
        <color indexed="55"/>
      </bottom>
      <diagonal/>
    </border>
    <border>
      <left style="medium">
        <color indexed="55"/>
      </left>
      <right style="hair">
        <color indexed="55"/>
      </right>
      <top/>
      <bottom style="hair">
        <color indexed="55"/>
      </bottom>
      <diagonal/>
    </border>
    <border>
      <left style="medium">
        <color indexed="55"/>
      </left>
      <right style="medium">
        <color indexed="55"/>
      </right>
      <top style="hair">
        <color indexed="55"/>
      </top>
      <bottom style="medium">
        <color indexed="55"/>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55"/>
      </left>
      <right style="thin">
        <color indexed="55"/>
      </right>
      <top style="thin">
        <color indexed="55"/>
      </top>
      <bottom/>
      <diagonal/>
    </border>
    <border>
      <left style="thick">
        <color rgb="FFC0C0C0"/>
      </left>
      <right style="thin">
        <color rgb="FFC0C0C0"/>
      </right>
      <top style="dotted">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thick">
        <color indexed="22"/>
      </right>
      <top style="hair">
        <color indexed="22"/>
      </top>
      <bottom style="hair">
        <color indexed="22"/>
      </bottom>
      <diagonal/>
    </border>
    <border>
      <left style="thick">
        <color indexed="22"/>
      </left>
      <right/>
      <top style="hair">
        <color indexed="22"/>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ck">
        <color rgb="FFC0C0C0"/>
      </left>
      <right style="thick">
        <color indexed="22"/>
      </right>
      <top style="thick">
        <color rgb="FFC0C0C0"/>
      </top>
      <bottom style="dotted">
        <color indexed="22"/>
      </bottom>
      <diagonal/>
    </border>
    <border>
      <left style="thick">
        <color indexed="22"/>
      </left>
      <right/>
      <top/>
      <bottom style="hair">
        <color indexed="22"/>
      </bottom>
      <diagonal/>
    </border>
    <border>
      <left style="thin">
        <color indexed="22"/>
      </left>
      <right style="medium">
        <color indexed="64"/>
      </right>
      <top/>
      <bottom style="hair">
        <color indexed="22"/>
      </bottom>
      <diagonal/>
    </border>
    <border>
      <left style="thin">
        <color indexed="22"/>
      </left>
      <right style="thick">
        <color indexed="22"/>
      </right>
      <top/>
      <bottom style="hair">
        <color indexed="22"/>
      </bottom>
      <diagonal/>
    </border>
    <border>
      <left style="thin">
        <color indexed="22"/>
      </left>
      <right style="medium">
        <color indexed="64"/>
      </right>
      <top style="hair">
        <color indexed="22"/>
      </top>
      <bottom style="hair">
        <color indexed="22"/>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top/>
      <bottom style="dotted">
        <color indexed="22"/>
      </bottom>
      <diagonal/>
    </border>
    <border>
      <left style="medium">
        <color indexed="64"/>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medium">
        <color indexed="64"/>
      </right>
      <top/>
      <bottom style="hair">
        <color theme="0" tint="-0.24994659260841701"/>
      </bottom>
      <diagonal/>
    </border>
    <border>
      <left style="hair">
        <color theme="0" tint="-0.24994659260841701"/>
      </left>
      <right/>
      <top/>
      <bottom style="hair">
        <color theme="0" tint="-0.24994659260841701"/>
      </bottom>
      <diagonal/>
    </border>
    <border>
      <left style="medium">
        <color indexed="64"/>
      </left>
      <right/>
      <top style="dotted">
        <color indexed="22"/>
      </top>
      <bottom style="dotted">
        <color indexed="22"/>
      </bottom>
      <diagonal/>
    </border>
    <border>
      <left style="medium">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medium">
        <color indexed="64"/>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thin">
        <color theme="0"/>
      </left>
      <right/>
      <top/>
      <bottom/>
      <diagonal/>
    </border>
    <border>
      <left style="dotted">
        <color auto="1"/>
      </left>
      <right style="hair">
        <color auto="1"/>
      </right>
      <top style="dotted">
        <color auto="1"/>
      </top>
      <bottom style="hair">
        <color auto="1"/>
      </bottom>
      <diagonal/>
    </border>
    <border>
      <left style="hair">
        <color auto="1"/>
      </left>
      <right style="dotted">
        <color auto="1"/>
      </right>
      <top style="dotted">
        <color auto="1"/>
      </top>
      <bottom style="hair">
        <color auto="1"/>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hair">
        <color auto="1"/>
      </right>
      <top style="hair">
        <color auto="1"/>
      </top>
      <bottom/>
      <diagonal/>
    </border>
    <border>
      <left style="hair">
        <color auto="1"/>
      </left>
      <right style="dotted">
        <color auto="1"/>
      </right>
      <top style="hair">
        <color auto="1"/>
      </top>
      <bottom/>
      <diagonal/>
    </border>
    <border>
      <left style="dotted">
        <color auto="1"/>
      </left>
      <right style="hair">
        <color auto="1"/>
      </right>
      <top style="hair">
        <color auto="1"/>
      </top>
      <bottom style="dotted">
        <color auto="1"/>
      </bottom>
      <diagonal/>
    </border>
    <border>
      <left style="hair">
        <color auto="1"/>
      </left>
      <right style="dotted">
        <color auto="1"/>
      </right>
      <top style="hair">
        <color auto="1"/>
      </top>
      <bottom style="dotted">
        <color auto="1"/>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thick">
        <color indexed="55"/>
      </top>
      <bottom style="thin">
        <color indexed="55"/>
      </bottom>
      <diagonal/>
    </border>
    <border>
      <left style="thin">
        <color indexed="55"/>
      </left>
      <right style="thin">
        <color indexed="55"/>
      </right>
      <top style="thin">
        <color indexed="55"/>
      </top>
      <bottom style="hair">
        <color indexed="55"/>
      </bottom>
      <diagonal/>
    </border>
    <border>
      <left style="thin">
        <color indexed="55"/>
      </left>
      <right style="dotted">
        <color indexed="55"/>
      </right>
      <top style="hair">
        <color indexed="55"/>
      </top>
      <bottom style="hair">
        <color indexed="55"/>
      </bottom>
      <diagonal/>
    </border>
    <border>
      <left style="dotted">
        <color indexed="55"/>
      </left>
      <right style="dotted">
        <color indexed="55"/>
      </right>
      <top style="hair">
        <color indexed="55"/>
      </top>
      <bottom style="hair">
        <color indexed="55"/>
      </bottom>
      <diagonal/>
    </border>
    <border>
      <left style="dotted">
        <color indexed="55"/>
      </left>
      <right/>
      <top style="hair">
        <color indexed="55"/>
      </top>
      <bottom style="hair">
        <color indexed="55"/>
      </bottom>
      <diagonal/>
    </border>
    <border>
      <left style="dotted">
        <color indexed="55"/>
      </left>
      <right style="thin">
        <color indexed="55"/>
      </right>
      <top style="hair">
        <color indexed="55"/>
      </top>
      <bottom style="hair">
        <color indexed="55"/>
      </bottom>
      <diagonal/>
    </border>
    <border>
      <left/>
      <right/>
      <top style="thin">
        <color theme="0" tint="-0.14996795556505021"/>
      </top>
      <bottom style="hair">
        <color indexed="55"/>
      </bottom>
      <diagonal/>
    </border>
    <border>
      <left style="thin">
        <color indexed="55"/>
      </left>
      <right style="dotted">
        <color indexed="55"/>
      </right>
      <top style="hair">
        <color indexed="55"/>
      </top>
      <bottom style="thin">
        <color indexed="55"/>
      </bottom>
      <diagonal/>
    </border>
    <border>
      <left style="dotted">
        <color indexed="55"/>
      </left>
      <right style="dotted">
        <color indexed="55"/>
      </right>
      <top style="hair">
        <color indexed="55"/>
      </top>
      <bottom style="thin">
        <color indexed="55"/>
      </bottom>
      <diagonal/>
    </border>
    <border>
      <left style="dotted">
        <color indexed="55"/>
      </left>
      <right/>
      <top style="hair">
        <color indexed="55"/>
      </top>
      <bottom style="thin">
        <color indexed="55"/>
      </bottom>
      <diagonal/>
    </border>
    <border>
      <left style="dotted">
        <color indexed="55"/>
      </left>
      <right style="thin">
        <color indexed="55"/>
      </right>
      <top style="hair">
        <color indexed="55"/>
      </top>
      <bottom style="thin">
        <color indexed="55"/>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22"/>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style="thin">
        <color indexed="64"/>
      </right>
      <top style="dotted">
        <color indexed="22"/>
      </top>
      <bottom/>
      <diagonal/>
    </border>
    <border>
      <left style="thin">
        <color indexed="64"/>
      </left>
      <right style="thin">
        <color indexed="64"/>
      </right>
      <top/>
      <bottom style="dotted">
        <color indexed="22"/>
      </bottom>
      <diagonal/>
    </border>
    <border>
      <left style="thin">
        <color indexed="64"/>
      </left>
      <right/>
      <top/>
      <bottom style="thin">
        <color indexed="64"/>
      </bottom>
      <diagonal/>
    </border>
    <border>
      <left/>
      <right/>
      <top/>
      <bottom style="thin">
        <color indexed="64"/>
      </bottom>
      <diagonal/>
    </border>
    <border>
      <left style="hair">
        <color auto="1"/>
      </left>
      <right/>
      <top/>
      <bottom style="hair">
        <color auto="1"/>
      </bottom>
      <diagonal/>
    </border>
    <border>
      <left/>
      <right/>
      <top/>
      <bottom style="hair">
        <color auto="1"/>
      </bottom>
      <diagonal/>
    </border>
    <border>
      <left/>
      <right/>
      <top/>
      <bottom style="dotted">
        <color indexed="22"/>
      </bottom>
      <diagonal/>
    </border>
    <border>
      <left style="medium">
        <color indexed="64"/>
      </left>
      <right style="medium">
        <color indexed="64"/>
      </right>
      <top/>
      <bottom style="dotted">
        <color indexed="22"/>
      </bottom>
      <diagonal/>
    </border>
    <border>
      <left style="thin">
        <color indexed="64"/>
      </left>
      <right style="thin">
        <color indexed="64"/>
      </right>
      <top style="dotted">
        <color theme="0" tint="-0.14996795556505021"/>
      </top>
      <bottom/>
      <diagonal/>
    </border>
    <border>
      <left style="thin">
        <color indexed="64"/>
      </left>
      <right style="thin">
        <color indexed="64"/>
      </right>
      <top style="dashDotDot">
        <color theme="0" tint="-4.9989318521683403E-2"/>
      </top>
      <bottom/>
      <diagonal/>
    </border>
    <border>
      <left style="thin">
        <color indexed="64"/>
      </left>
      <right style="thin">
        <color indexed="64"/>
      </right>
      <top/>
      <bottom style="dotted">
        <color theme="0" tint="-0.14996795556505021"/>
      </bottom>
      <diagonal/>
    </border>
    <border>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theme="0" tint="-0.14996795556505021"/>
      </left>
      <right/>
      <top style="medium">
        <color theme="0" tint="-0.14996795556505021"/>
      </top>
      <bottom style="medium">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right style="thin">
        <color indexed="63"/>
      </right>
      <top style="thin">
        <color indexed="23"/>
      </top>
      <bottom style="hair">
        <color indexed="23"/>
      </bottom>
      <diagonal/>
    </border>
    <border>
      <left style="thin">
        <color indexed="63"/>
      </left>
      <right style="thin">
        <color indexed="23"/>
      </right>
      <top style="thin">
        <color indexed="23"/>
      </top>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style="thin">
        <color indexed="64"/>
      </left>
      <right style="thin">
        <color indexed="64"/>
      </right>
      <top style="thin">
        <color indexed="64"/>
      </top>
      <bottom style="hair">
        <color indexed="63"/>
      </bottom>
      <diagonal/>
    </border>
    <border>
      <left style="thin">
        <color indexed="23"/>
      </left>
      <right/>
      <top style="hair">
        <color indexed="23"/>
      </top>
      <bottom style="hair">
        <color indexed="23"/>
      </bottom>
      <diagonal/>
    </border>
    <border>
      <left/>
      <right/>
      <top style="hair">
        <color indexed="23"/>
      </top>
      <bottom style="hair">
        <color indexed="23"/>
      </bottom>
      <diagonal/>
    </border>
    <border>
      <left/>
      <right style="thin">
        <color indexed="63"/>
      </right>
      <top style="hair">
        <color indexed="23"/>
      </top>
      <bottom style="hair">
        <color indexed="23"/>
      </bottom>
      <diagonal/>
    </border>
    <border>
      <left style="thin">
        <color indexed="63"/>
      </left>
      <right style="thin">
        <color indexed="23"/>
      </right>
      <top style="hair">
        <color indexed="23"/>
      </top>
      <bottom/>
      <diagonal/>
    </border>
    <border>
      <left style="thin">
        <color indexed="64"/>
      </left>
      <right/>
      <top style="hair">
        <color indexed="23"/>
      </top>
      <bottom style="hair">
        <color indexed="55"/>
      </bottom>
      <diagonal/>
    </border>
    <border>
      <left/>
      <right style="thin">
        <color indexed="64"/>
      </right>
      <top style="hair">
        <color indexed="55"/>
      </top>
      <bottom style="hair">
        <color indexed="55"/>
      </bottom>
      <diagonal/>
    </border>
    <border>
      <left/>
      <right style="thin">
        <color indexed="64"/>
      </right>
      <top/>
      <bottom/>
      <diagonal/>
    </border>
    <border>
      <left style="thin">
        <color indexed="64"/>
      </left>
      <right style="thin">
        <color indexed="64"/>
      </right>
      <top style="hair">
        <color indexed="23"/>
      </top>
      <bottom style="hair">
        <color indexed="23"/>
      </bottom>
      <diagonal/>
    </border>
    <border>
      <left style="thin">
        <color indexed="23"/>
      </left>
      <right/>
      <top/>
      <bottom style="hair">
        <color indexed="23"/>
      </bottom>
      <diagonal/>
    </border>
    <border>
      <left style="thin">
        <color indexed="64"/>
      </left>
      <right/>
      <top style="hair">
        <color indexed="55"/>
      </top>
      <bottom style="hair">
        <color indexed="55"/>
      </bottom>
      <diagonal/>
    </border>
    <border>
      <left/>
      <right style="thin">
        <color indexed="64"/>
      </right>
      <top style="hair">
        <color indexed="23"/>
      </top>
      <bottom style="hair">
        <color indexed="23"/>
      </bottom>
      <diagonal/>
    </border>
    <border>
      <left style="thin">
        <color indexed="23"/>
      </left>
      <right/>
      <top style="hair">
        <color indexed="23"/>
      </top>
      <bottom/>
      <diagonal/>
    </border>
    <border>
      <left/>
      <right style="thin">
        <color indexed="63"/>
      </right>
      <top style="hair">
        <color indexed="23"/>
      </top>
      <bottom/>
      <diagonal/>
    </border>
    <border>
      <left/>
      <right/>
      <top style="hair">
        <color indexed="23"/>
      </top>
      <bottom style="thin">
        <color indexed="23"/>
      </bottom>
      <diagonal/>
    </border>
    <border>
      <left/>
      <right style="thin">
        <color indexed="63"/>
      </right>
      <top style="hair">
        <color indexed="23"/>
      </top>
      <bottom style="thin">
        <color indexed="23"/>
      </bottom>
      <diagonal/>
    </border>
    <border>
      <left style="thin">
        <color indexed="63"/>
      </left>
      <right style="thin">
        <color indexed="23"/>
      </right>
      <top style="hair">
        <color indexed="23"/>
      </top>
      <bottom style="thin">
        <color indexed="23"/>
      </bottom>
      <diagonal/>
    </border>
    <border>
      <left/>
      <right/>
      <top style="hair">
        <color indexed="23"/>
      </top>
      <bottom style="thin">
        <color indexed="64"/>
      </bottom>
      <diagonal/>
    </border>
    <border>
      <left/>
      <right style="thin">
        <color indexed="64"/>
      </right>
      <top style="hair">
        <color indexed="23"/>
      </top>
      <bottom style="thin">
        <color indexed="64"/>
      </bottom>
      <diagonal/>
    </border>
    <border>
      <left style="thin">
        <color indexed="64"/>
      </left>
      <right style="thin">
        <color indexed="64"/>
      </right>
      <top style="hair">
        <color indexed="23"/>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auto="1"/>
      </right>
      <top style="double">
        <color auto="1"/>
      </top>
      <bottom/>
      <diagonal/>
    </border>
    <border>
      <left style="double">
        <color indexed="64"/>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indexed="64"/>
      </right>
      <top/>
      <bottom style="thin">
        <color indexed="64"/>
      </bottom>
      <diagonal/>
    </border>
    <border>
      <left style="double">
        <color indexed="64"/>
      </left>
      <right/>
      <top style="thin">
        <color indexed="64"/>
      </top>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style="double">
        <color indexed="64"/>
      </left>
      <right/>
      <top/>
      <bottom style="thin">
        <color indexed="64"/>
      </bottom>
      <diagonal/>
    </border>
    <border>
      <left/>
      <right style="double">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double">
        <color auto="1"/>
      </bottom>
      <diagonal/>
    </border>
    <border>
      <left/>
      <right/>
      <top style="dotted">
        <color theme="0" tint="-0.24994659260841701"/>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double">
        <color auto="1"/>
      </bottom>
      <diagonal/>
    </border>
    <border>
      <left style="thin">
        <color theme="0" tint="-0.34998626667073579"/>
      </left>
      <right style="thin">
        <color rgb="FFC0C0C0"/>
      </right>
      <top style="dotted">
        <color indexed="22"/>
      </top>
      <bottom style="dotted">
        <color indexed="22"/>
      </bottom>
      <diagonal/>
    </border>
    <border>
      <left style="thick">
        <color indexed="22"/>
      </left>
      <right/>
      <top style="hair">
        <color indexed="22"/>
      </top>
      <bottom style="thin">
        <color theme="0" tint="-0.34998626667073579"/>
      </bottom>
      <diagonal/>
    </border>
    <border>
      <left style="medium">
        <color auto="1"/>
      </left>
      <right style="medium">
        <color auto="1"/>
      </right>
      <top style="dotted">
        <color indexed="22"/>
      </top>
      <bottom style="dotted">
        <color indexed="22"/>
      </bottom>
      <diagonal/>
    </border>
    <border>
      <left/>
      <right/>
      <top/>
      <bottom style="thin">
        <color auto="1"/>
      </bottom>
      <diagonal/>
    </border>
    <border>
      <left style="thin">
        <color indexed="64"/>
      </left>
      <right style="thin">
        <color indexed="64"/>
      </right>
      <top/>
      <bottom style="thin">
        <color indexed="64"/>
      </bottom>
      <diagonal/>
    </border>
    <border>
      <left style="medium">
        <color indexed="55"/>
      </left>
      <right/>
      <top style="medium">
        <color indexed="55"/>
      </top>
      <bottom style="hair">
        <color indexed="55"/>
      </bottom>
      <diagonal/>
    </border>
    <border>
      <left/>
      <right/>
      <top style="medium">
        <color indexed="55"/>
      </top>
      <bottom style="hair">
        <color indexed="55"/>
      </bottom>
      <diagonal/>
    </border>
    <border>
      <left/>
      <right style="medium">
        <color indexed="55"/>
      </right>
      <top style="medium">
        <color indexed="55"/>
      </top>
      <bottom style="hair">
        <color indexed="55"/>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style="hair">
        <color indexed="55"/>
      </right>
      <top style="hair">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22"/>
      </left>
      <right style="thick">
        <color indexed="22"/>
      </right>
      <top style="thin">
        <color theme="0" tint="-0.34998626667073579"/>
      </top>
      <bottom style="hair">
        <color indexed="22"/>
      </bottom>
      <diagonal/>
    </border>
    <border>
      <left style="thin">
        <color indexed="22"/>
      </left>
      <right style="thick">
        <color indexed="22"/>
      </right>
      <top style="hair">
        <color indexed="22"/>
      </top>
      <bottom style="thin">
        <color theme="0" tint="-0.34998626667073579"/>
      </bottom>
      <diagonal/>
    </border>
    <border>
      <left style="thin">
        <color theme="0" tint="-0.34998626667073579"/>
      </left>
      <right style="thick">
        <color indexed="22"/>
      </right>
      <top style="dotted">
        <color indexed="22"/>
      </top>
      <bottom style="thin">
        <color theme="0" tint="-0.34998626667073579"/>
      </bottom>
      <diagonal/>
    </border>
    <border>
      <left style="medium">
        <color indexed="64"/>
      </left>
      <right/>
      <top style="hair">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hair">
        <color indexed="55"/>
      </bottom>
      <diagonal/>
    </border>
    <border>
      <left style="thin">
        <color indexed="64"/>
      </left>
      <right/>
      <top/>
      <bottom style="hair">
        <color theme="0" tint="-0.14996795556505021"/>
      </bottom>
      <diagonal/>
    </border>
    <border>
      <left/>
      <right/>
      <top style="thin">
        <color indexed="64"/>
      </top>
      <bottom style="hair">
        <color theme="0" tint="-0.14996795556505021"/>
      </bottom>
      <diagonal/>
    </border>
    <border>
      <left/>
      <right style="thin">
        <color indexed="64"/>
      </right>
      <top style="thin">
        <color indexed="64"/>
      </top>
      <bottom style="hair">
        <color theme="0" tint="-0.14996795556505021"/>
      </bottom>
      <diagonal/>
    </border>
    <border>
      <left style="thin">
        <color indexed="22"/>
      </left>
      <right style="thin">
        <color indexed="22"/>
      </right>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n">
        <color auto="1"/>
      </left>
      <right style="thin">
        <color auto="1"/>
      </right>
      <top style="thin">
        <color auto="1"/>
      </top>
      <bottom style="thin">
        <color auto="1"/>
      </bottom>
      <diagonal/>
    </border>
    <border>
      <left style="dotted">
        <color indexed="55"/>
      </left>
      <right style="dotted">
        <color indexed="55"/>
      </right>
      <top style="thin">
        <color indexed="55"/>
      </top>
      <bottom style="hair">
        <color indexed="55"/>
      </bottom>
      <diagonal/>
    </border>
    <border>
      <left style="thin">
        <color indexed="22"/>
      </left>
      <right/>
      <top/>
      <bottom style="hair">
        <color indexed="22"/>
      </bottom>
      <diagonal/>
    </border>
    <border>
      <left style="thin">
        <color indexed="55"/>
      </left>
      <right/>
      <top style="medium">
        <color indexed="64"/>
      </top>
      <bottom style="medium">
        <color indexed="64"/>
      </bottom>
      <diagonal/>
    </border>
    <border>
      <left style="thin">
        <color indexed="23"/>
      </left>
      <right/>
      <top/>
      <bottom/>
      <diagonal/>
    </border>
    <border>
      <left/>
      <right/>
      <top style="thin">
        <color indexed="23"/>
      </top>
      <bottom style="thin">
        <color indexed="23"/>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ck">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style="dotted">
        <color indexed="55"/>
      </right>
      <top style="thin">
        <color indexed="55"/>
      </top>
      <bottom style="hair">
        <color indexed="55"/>
      </bottom>
      <diagonal/>
    </border>
    <border>
      <left style="dotted">
        <color indexed="55"/>
      </left>
      <right style="thin">
        <color indexed="55"/>
      </right>
      <top style="thin">
        <color indexed="55"/>
      </top>
      <bottom style="hair">
        <color indexed="55"/>
      </bottom>
      <diagonal/>
    </border>
    <border>
      <left style="dotted">
        <color indexed="55"/>
      </left>
      <right/>
      <top style="thin">
        <color indexed="55"/>
      </top>
      <bottom style="hair">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55"/>
      </right>
      <top style="thin">
        <color indexed="55"/>
      </top>
      <bottom style="thick">
        <color indexed="55"/>
      </bottom>
      <diagonal/>
    </border>
    <border>
      <left style="thin">
        <color indexed="55"/>
      </left>
      <right style="thin">
        <color indexed="64"/>
      </right>
      <top style="thin">
        <color indexed="55"/>
      </top>
      <bottom style="thick">
        <color indexed="55"/>
      </bottom>
      <diagonal/>
    </border>
    <border>
      <left style="thin">
        <color indexed="64"/>
      </left>
      <right style="thin">
        <color indexed="55"/>
      </right>
      <top style="thick">
        <color indexed="55"/>
      </top>
      <bottom style="thin">
        <color indexed="55"/>
      </bottom>
      <diagonal/>
    </border>
    <border>
      <left style="thin">
        <color indexed="55"/>
      </left>
      <right style="thin">
        <color indexed="64"/>
      </right>
      <top style="thick">
        <color indexed="55"/>
      </top>
      <bottom style="thin">
        <color indexed="55"/>
      </bottom>
      <diagonal/>
    </border>
    <border>
      <left style="thin">
        <color indexed="64"/>
      </left>
      <right style="dotted">
        <color indexed="55"/>
      </right>
      <top style="thin">
        <color indexed="55"/>
      </top>
      <bottom style="hair">
        <color indexed="55"/>
      </bottom>
      <diagonal/>
    </border>
    <border>
      <left style="dotted">
        <color indexed="55"/>
      </left>
      <right style="thin">
        <color indexed="64"/>
      </right>
      <top style="thin">
        <color indexed="55"/>
      </top>
      <bottom style="hair">
        <color indexed="55"/>
      </bottom>
      <diagonal/>
    </border>
    <border>
      <left style="thin">
        <color indexed="64"/>
      </left>
      <right style="dotted">
        <color indexed="55"/>
      </right>
      <top style="hair">
        <color indexed="55"/>
      </top>
      <bottom style="hair">
        <color indexed="55"/>
      </bottom>
      <diagonal/>
    </border>
    <border>
      <left style="dotted">
        <color indexed="55"/>
      </left>
      <right style="thin">
        <color indexed="64"/>
      </right>
      <top style="hair">
        <color indexed="55"/>
      </top>
      <bottom style="hair">
        <color indexed="55"/>
      </bottom>
      <diagonal/>
    </border>
    <border>
      <left style="thin">
        <color indexed="64"/>
      </left>
      <right style="dotted">
        <color indexed="55"/>
      </right>
      <top style="hair">
        <color indexed="55"/>
      </top>
      <bottom style="thin">
        <color indexed="64"/>
      </bottom>
      <diagonal/>
    </border>
    <border>
      <left style="dotted">
        <color indexed="55"/>
      </left>
      <right style="dotted">
        <color indexed="55"/>
      </right>
      <top style="hair">
        <color indexed="55"/>
      </top>
      <bottom style="thin">
        <color indexed="64"/>
      </bottom>
      <diagonal/>
    </border>
    <border>
      <left style="dotted">
        <color indexed="55"/>
      </left>
      <right/>
      <top style="hair">
        <color indexed="55"/>
      </top>
      <bottom style="thin">
        <color indexed="64"/>
      </bottom>
      <diagonal/>
    </border>
    <border>
      <left style="dotted">
        <color indexed="55"/>
      </left>
      <right style="thin">
        <color indexed="64"/>
      </right>
      <top style="hair">
        <color indexed="55"/>
      </top>
      <bottom style="thin">
        <color indexed="64"/>
      </bottom>
      <diagonal/>
    </border>
    <border>
      <left/>
      <right style="medium">
        <color indexed="64"/>
      </right>
      <top style="medium">
        <color indexed="64"/>
      </top>
      <bottom style="thin">
        <color auto="1"/>
      </bottom>
      <diagonal/>
    </border>
    <border>
      <left style="thin">
        <color indexed="55"/>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thin">
        <color indexed="55"/>
      </right>
      <top style="hair">
        <color indexed="55"/>
      </top>
      <bottom style="hair">
        <color indexed="55"/>
      </bottom>
      <diagonal/>
    </border>
    <border>
      <left style="thin">
        <color indexed="55"/>
      </left>
      <right style="hair">
        <color indexed="55"/>
      </right>
      <top style="hair">
        <color indexed="55"/>
      </top>
      <bottom style="thin">
        <color indexed="55"/>
      </bottom>
      <diagonal/>
    </border>
    <border>
      <left style="hair">
        <color indexed="55"/>
      </left>
      <right style="hair">
        <color indexed="55"/>
      </right>
      <top style="hair">
        <color indexed="55"/>
      </top>
      <bottom style="thin">
        <color indexed="55"/>
      </bottom>
      <diagonal/>
    </border>
    <border>
      <left style="hair">
        <color indexed="55"/>
      </left>
      <right style="thin">
        <color indexed="55"/>
      </right>
      <top style="hair">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style="hair">
        <color indexed="55"/>
      </bottom>
      <diagonal/>
    </border>
    <border>
      <left style="thin">
        <color indexed="64"/>
      </left>
      <right style="thin">
        <color indexed="64"/>
      </right>
      <top style="hair">
        <color indexed="64"/>
      </top>
      <bottom style="thin">
        <color indexed="64"/>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hair">
        <color auto="1"/>
      </right>
      <top style="hair">
        <color auto="1"/>
      </top>
      <bottom style="hair">
        <color auto="1"/>
      </bottom>
      <diagonal/>
    </border>
    <border>
      <left style="hair">
        <color auto="1"/>
      </left>
      <right style="thin">
        <color theme="0" tint="-0.34998626667073579"/>
      </right>
      <top style="hair">
        <color auto="1"/>
      </top>
      <bottom style="hair">
        <color auto="1"/>
      </bottom>
      <diagonal/>
    </border>
    <border>
      <left style="thin">
        <color theme="0" tint="-0.34998626667073579"/>
      </left>
      <right style="hair">
        <color auto="1"/>
      </right>
      <top style="hair">
        <color auto="1"/>
      </top>
      <bottom style="thin">
        <color theme="0" tint="-0.34998626667073579"/>
      </bottom>
      <diagonal/>
    </border>
    <border>
      <left style="hair">
        <color auto="1"/>
      </left>
      <right style="hair">
        <color auto="1"/>
      </right>
      <top style="hair">
        <color auto="1"/>
      </top>
      <bottom style="thin">
        <color theme="0" tint="-0.34998626667073579"/>
      </bottom>
      <diagonal/>
    </border>
    <border>
      <left style="hair">
        <color auto="1"/>
      </left>
      <right style="thin">
        <color theme="0" tint="-0.34998626667073579"/>
      </right>
      <top style="hair">
        <color auto="1"/>
      </top>
      <bottom style="thin">
        <color theme="0" tint="-0.34998626667073579"/>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55"/>
      </left>
      <right style="thin">
        <color indexed="55"/>
      </right>
      <top/>
      <bottom style="medium">
        <color indexed="55"/>
      </bottom>
      <diagonal/>
    </border>
    <border>
      <left style="thin">
        <color indexed="55"/>
      </left>
      <right/>
      <top/>
      <bottom style="medium">
        <color indexed="55"/>
      </bottom>
      <diagonal/>
    </border>
    <border>
      <left style="thin">
        <color indexed="55"/>
      </left>
      <right style="medium">
        <color indexed="55"/>
      </right>
      <top/>
      <bottom style="medium">
        <color indexed="55"/>
      </bottom>
      <diagonal/>
    </border>
    <border>
      <left style="thin">
        <color indexed="22"/>
      </left>
      <right style="thin">
        <color indexed="22"/>
      </right>
      <top style="hair">
        <color indexed="22"/>
      </top>
      <bottom style="hair">
        <color indexed="22"/>
      </bottom>
      <diagonal/>
    </border>
    <border>
      <left style="medium">
        <color indexed="64"/>
      </left>
      <right style="thin">
        <color indexed="55"/>
      </right>
      <top style="medium">
        <color indexed="64"/>
      </top>
      <bottom style="medium">
        <color indexed="55"/>
      </bottom>
      <diagonal/>
    </border>
    <border>
      <left style="thin">
        <color indexed="55"/>
      </left>
      <right style="thin">
        <color indexed="55"/>
      </right>
      <top style="medium">
        <color indexed="64"/>
      </top>
      <bottom style="medium">
        <color indexed="55"/>
      </bottom>
      <diagonal/>
    </border>
    <border>
      <left style="thin">
        <color indexed="55"/>
      </left>
      <right/>
      <top style="medium">
        <color indexed="64"/>
      </top>
      <bottom style="medium">
        <color indexed="55"/>
      </bottom>
      <diagonal/>
    </border>
    <border>
      <left style="thin">
        <color indexed="55"/>
      </left>
      <right style="medium">
        <color indexed="64"/>
      </right>
      <top style="medium">
        <color indexed="64"/>
      </top>
      <bottom style="medium">
        <color indexed="55"/>
      </bottom>
      <diagonal/>
    </border>
    <border>
      <left style="medium">
        <color indexed="64"/>
      </left>
      <right style="thin">
        <color rgb="FFC0C0C0"/>
      </right>
      <top/>
      <bottom style="dotted">
        <color indexed="22"/>
      </bottom>
      <diagonal/>
    </border>
    <border>
      <left style="medium">
        <color indexed="64"/>
      </left>
      <right style="thin">
        <color rgb="FFC0C0C0"/>
      </right>
      <top style="dotted">
        <color indexed="22"/>
      </top>
      <bottom style="dotted">
        <color indexed="22"/>
      </bottom>
      <diagonal/>
    </border>
    <border>
      <left style="medium">
        <color indexed="64"/>
      </left>
      <right style="thin">
        <color rgb="FFC0C0C0"/>
      </right>
      <top style="dotted">
        <color indexed="22"/>
      </top>
      <bottom style="medium">
        <color indexed="64"/>
      </bottom>
      <diagonal/>
    </border>
    <border>
      <left style="thin">
        <color indexed="22"/>
      </left>
      <right style="thin">
        <color indexed="22"/>
      </right>
      <top style="hair">
        <color indexed="22"/>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22"/>
      </left>
      <right style="medium">
        <color indexed="64"/>
      </right>
      <top/>
      <bottom style="medium">
        <color indexed="64"/>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thin">
        <color indexed="64"/>
      </left>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medium">
        <color indexed="64"/>
      </left>
      <right/>
      <top style="medium">
        <color indexed="64"/>
      </top>
      <bottom style="hair">
        <color indexed="22"/>
      </bottom>
      <diagonal/>
    </border>
    <border>
      <left style="thick">
        <color indexed="22"/>
      </left>
      <right/>
      <top style="medium">
        <color indexed="64"/>
      </top>
      <bottom style="hair">
        <color indexed="22"/>
      </bottom>
      <diagonal/>
    </border>
    <border>
      <left style="thick">
        <color indexed="22"/>
      </left>
      <right style="medium">
        <color indexed="64"/>
      </right>
      <top style="medium">
        <color indexed="64"/>
      </top>
      <bottom style="hair">
        <color indexed="22"/>
      </bottom>
      <diagonal/>
    </border>
    <border>
      <left style="medium">
        <color indexed="64"/>
      </left>
      <right/>
      <top style="hair">
        <color indexed="22"/>
      </top>
      <bottom style="hair">
        <color indexed="22"/>
      </bottom>
      <diagonal/>
    </border>
    <border>
      <left style="thick">
        <color indexed="22"/>
      </left>
      <right/>
      <top style="hair">
        <color indexed="22"/>
      </top>
      <bottom style="hair">
        <color indexed="22"/>
      </bottom>
      <diagonal/>
    </border>
    <border>
      <left style="thick">
        <color indexed="22"/>
      </left>
      <right style="medium">
        <color indexed="64"/>
      </right>
      <top style="hair">
        <color indexed="22"/>
      </top>
      <bottom style="hair">
        <color indexed="22"/>
      </bottom>
      <diagonal/>
    </border>
    <border>
      <left style="medium">
        <color indexed="64"/>
      </left>
      <right/>
      <top style="hair">
        <color indexed="22"/>
      </top>
      <bottom style="medium">
        <color indexed="64"/>
      </bottom>
      <diagonal/>
    </border>
    <border>
      <left style="thick">
        <color indexed="22"/>
      </left>
      <right/>
      <top style="hair">
        <color indexed="22"/>
      </top>
      <bottom style="medium">
        <color indexed="64"/>
      </bottom>
      <diagonal/>
    </border>
    <border>
      <left style="thick">
        <color indexed="22"/>
      </left>
      <right style="medium">
        <color indexed="64"/>
      </right>
      <top style="hair">
        <color indexed="22"/>
      </top>
      <bottom style="medium">
        <color indexed="64"/>
      </bottom>
      <diagonal/>
    </border>
    <border>
      <left style="medium">
        <color indexed="64"/>
      </left>
      <right style="medium">
        <color indexed="64"/>
      </right>
      <top style="medium">
        <color indexed="64"/>
      </top>
      <bottom style="dotted">
        <color indexed="22"/>
      </bottom>
      <diagonal/>
    </border>
    <border>
      <left style="medium">
        <color indexed="64"/>
      </left>
      <right style="medium">
        <color indexed="64"/>
      </right>
      <top style="dotted">
        <color indexed="22"/>
      </top>
      <bottom style="medium">
        <color indexed="64"/>
      </bottom>
      <diagonal/>
    </border>
    <border>
      <left style="thin">
        <color indexed="64"/>
      </left>
      <right style="thin">
        <color indexed="64"/>
      </right>
      <top/>
      <bottom style="dashDotDot">
        <color theme="0" tint="-4.9989318521683403E-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4">
    <xf numFmtId="0" fontId="0" fillId="0" borderId="0"/>
    <xf numFmtId="9" fontId="1" fillId="0" borderId="0" applyFont="0" applyFill="0" applyBorder="0" applyAlignment="0" applyProtection="0"/>
    <xf numFmtId="0" fontId="1" fillId="0" borderId="0"/>
    <xf numFmtId="0" fontId="6" fillId="0" borderId="0"/>
    <xf numFmtId="0" fontId="1" fillId="0" borderId="0"/>
    <xf numFmtId="0" fontId="24" fillId="0" borderId="0" applyNumberFormat="0" applyFill="0" applyBorder="0" applyAlignment="0" applyProtection="0"/>
    <xf numFmtId="0" fontId="6" fillId="0" borderId="0"/>
    <xf numFmtId="0" fontId="1" fillId="0" borderId="0"/>
    <xf numFmtId="0" fontId="1" fillId="0" borderId="0"/>
    <xf numFmtId="0" fontId="6" fillId="0" borderId="0"/>
    <xf numFmtId="166" fontId="1" fillId="0" borderId="0" applyFont="0" applyFill="0" applyBorder="0" applyAlignment="0" applyProtection="0"/>
    <xf numFmtId="44"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1" fillId="0" borderId="0"/>
    <xf numFmtId="0" fontId="6" fillId="0" borderId="0"/>
    <xf numFmtId="167" fontId="1" fillId="0" borderId="0" applyFont="0" applyFill="0" applyBorder="0" applyAlignment="0" applyProtection="0"/>
    <xf numFmtId="0" fontId="1" fillId="0" borderId="0"/>
    <xf numFmtId="4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0" fontId="1" fillId="0" borderId="0"/>
    <xf numFmtId="0" fontId="6" fillId="0" borderId="0">
      <alignment horizontal="left" wrapText="1"/>
    </xf>
    <xf numFmtId="0" fontId="24" fillId="0" borderId="0" applyNumberFormat="0" applyFill="0" applyBorder="0" applyAlignment="0" applyProtection="0">
      <alignment horizontal="left" wrapText="1"/>
    </xf>
    <xf numFmtId="0" fontId="6" fillId="0" borderId="0">
      <alignment horizontal="left" wrapText="1"/>
    </xf>
    <xf numFmtId="0" fontId="6" fillId="0" borderId="0"/>
    <xf numFmtId="167" fontId="1" fillId="0" borderId="0" applyFont="0" applyFill="0" applyBorder="0" applyAlignment="0" applyProtection="0"/>
    <xf numFmtId="0" fontId="6" fillId="0" borderId="0"/>
    <xf numFmtId="169" fontId="6" fillId="0" borderId="0" applyFont="0" applyFill="0" applyBorder="0" applyAlignment="0" applyProtection="0"/>
    <xf numFmtId="0" fontId="1" fillId="0" borderId="0"/>
    <xf numFmtId="9" fontId="1" fillId="0" borderId="0" applyFont="0" applyFill="0" applyBorder="0" applyAlignment="0" applyProtection="0"/>
    <xf numFmtId="0" fontId="148" fillId="0" borderId="0" applyNumberFormat="0" applyFill="0" applyBorder="0" applyAlignment="0" applyProtection="0"/>
    <xf numFmtId="0" fontId="1" fillId="0" borderId="0"/>
    <xf numFmtId="0" fontId="6" fillId="0" borderId="0"/>
    <xf numFmtId="0" fontId="6" fillId="0" borderId="0">
      <alignment horizontal="left" wrapText="1"/>
    </xf>
    <xf numFmtId="167" fontId="6" fillId="0" borderId="0" applyFont="0" applyFill="0" applyBorder="0" applyAlignment="0" applyProtection="0"/>
    <xf numFmtId="167" fontId="1" fillId="0" borderId="0" applyFont="0" applyFill="0" applyBorder="0" applyAlignment="0" applyProtection="0"/>
    <xf numFmtId="9" fontId="6" fillId="0" borderId="0" applyFont="0" applyFill="0" applyBorder="0" applyAlignment="0" applyProtection="0"/>
  </cellStyleXfs>
  <cellXfs count="2151">
    <xf numFmtId="0" fontId="0" fillId="0" borderId="0" xfId="0"/>
    <xf numFmtId="0" fontId="1" fillId="2" borderId="0" xfId="2" applyFill="1"/>
    <xf numFmtId="0" fontId="1" fillId="0" borderId="0" xfId="2"/>
    <xf numFmtId="0" fontId="6" fillId="0" borderId="0" xfId="3"/>
    <xf numFmtId="0" fontId="7" fillId="2" borderId="0" xfId="2" applyFont="1" applyFill="1" applyAlignment="1">
      <alignment horizontal="right" vertical="center"/>
    </xf>
    <xf numFmtId="0" fontId="8" fillId="2" borderId="0" xfId="2" applyFont="1" applyFill="1"/>
    <xf numFmtId="0" fontId="4" fillId="0" borderId="1" xfId="2" applyFont="1" applyBorder="1" applyAlignment="1">
      <alignment horizontal="left" vertical="center" wrapText="1"/>
    </xf>
    <xf numFmtId="0" fontId="8" fillId="0" borderId="0" xfId="2" applyFont="1"/>
    <xf numFmtId="14" fontId="11" fillId="0" borderId="0" xfId="2" applyNumberFormat="1" applyFont="1" applyAlignment="1">
      <alignment horizontal="left" vertical="center" indent="2"/>
    </xf>
    <xf numFmtId="0" fontId="12" fillId="0" borderId="0" xfId="2" applyFont="1" applyAlignment="1">
      <alignment horizontal="right"/>
    </xf>
    <xf numFmtId="14" fontId="7" fillId="0" borderId="0" xfId="2" applyNumberFormat="1" applyFont="1" applyAlignment="1">
      <alignment horizontal="right" vertical="center"/>
    </xf>
    <xf numFmtId="0" fontId="13" fillId="0" borderId="0" xfId="2" applyFont="1"/>
    <xf numFmtId="0" fontId="4" fillId="0" borderId="0" xfId="2" applyFont="1" applyAlignment="1">
      <alignment horizontal="left" vertical="center" wrapText="1"/>
    </xf>
    <xf numFmtId="0" fontId="14" fillId="0" borderId="0" xfId="2" applyFont="1" applyAlignment="1">
      <alignment vertical="center"/>
    </xf>
    <xf numFmtId="0" fontId="15" fillId="0" borderId="0" xfId="2" applyFont="1" applyAlignment="1">
      <alignment horizontal="left" vertical="center" indent="2"/>
    </xf>
    <xf numFmtId="0" fontId="16" fillId="0" borderId="0" xfId="2" applyFont="1" applyAlignment="1">
      <alignment horizontal="left" indent="2"/>
    </xf>
    <xf numFmtId="0" fontId="15" fillId="0" borderId="0" xfId="2" applyFont="1" applyAlignment="1">
      <alignment vertical="center"/>
    </xf>
    <xf numFmtId="0" fontId="17" fillId="0" borderId="0" xfId="4" applyFont="1" applyAlignment="1">
      <alignment horizontal="left" indent="2"/>
    </xf>
    <xf numFmtId="0" fontId="18" fillId="0" borderId="0" xfId="2" applyFont="1" applyAlignment="1">
      <alignment vertical="center"/>
    </xf>
    <xf numFmtId="0" fontId="19" fillId="3" borderId="2" xfId="2" applyFont="1" applyFill="1" applyBorder="1" applyAlignment="1">
      <alignment horizontal="left" indent="2"/>
    </xf>
    <xf numFmtId="0" fontId="20" fillId="0" borderId="3" xfId="2" applyFont="1" applyBorder="1" applyAlignment="1">
      <alignment horizontal="left" vertical="center"/>
    </xf>
    <xf numFmtId="0" fontId="20" fillId="0" borderId="4" xfId="2" applyFont="1" applyBorder="1" applyAlignment="1">
      <alignment horizontal="left" vertical="center"/>
    </xf>
    <xf numFmtId="0" fontId="19" fillId="3" borderId="5" xfId="2" applyFont="1" applyFill="1" applyBorder="1" applyAlignment="1">
      <alignment horizontal="left" indent="2"/>
    </xf>
    <xf numFmtId="0" fontId="19" fillId="3" borderId="6" xfId="2" applyFont="1" applyFill="1" applyBorder="1" applyAlignment="1">
      <alignment horizontal="left" indent="2"/>
    </xf>
    <xf numFmtId="0" fontId="20" fillId="0" borderId="3" xfId="2" applyFont="1" applyBorder="1" applyAlignment="1">
      <alignment vertical="center"/>
    </xf>
    <xf numFmtId="0" fontId="20" fillId="0" borderId="4" xfId="2" applyFont="1" applyBorder="1" applyAlignment="1">
      <alignment vertical="center"/>
    </xf>
    <xf numFmtId="164" fontId="19" fillId="3" borderId="6" xfId="2" applyNumberFormat="1" applyFont="1" applyFill="1" applyBorder="1" applyAlignment="1">
      <alignment horizontal="left" indent="2"/>
    </xf>
    <xf numFmtId="0" fontId="20" fillId="0" borderId="3" xfId="2" applyFont="1" applyBorder="1" applyAlignment="1">
      <alignment vertical="center" wrapText="1"/>
    </xf>
    <xf numFmtId="0" fontId="20" fillId="0" borderId="4" xfId="2" applyFont="1" applyBorder="1" applyAlignment="1">
      <alignment vertical="center" wrapText="1"/>
    </xf>
    <xf numFmtId="0" fontId="21" fillId="0" borderId="0" xfId="2" applyFont="1"/>
    <xf numFmtId="0" fontId="22" fillId="0" borderId="0" xfId="2" applyFont="1" applyAlignment="1">
      <alignment vertical="center"/>
    </xf>
    <xf numFmtId="0" fontId="23" fillId="0" borderId="0" xfId="2" applyFont="1" applyAlignment="1">
      <alignment horizontal="center" vertical="center"/>
    </xf>
    <xf numFmtId="0" fontId="24" fillId="0" borderId="0" xfId="5" applyAlignment="1">
      <alignment vertical="center"/>
    </xf>
    <xf numFmtId="0" fontId="25" fillId="0" borderId="0" xfId="2" applyFont="1" applyAlignment="1">
      <alignment vertical="center"/>
    </xf>
    <xf numFmtId="0" fontId="13" fillId="0" borderId="0" xfId="2" applyFont="1" applyAlignment="1">
      <alignment horizontal="centerContinuous"/>
    </xf>
    <xf numFmtId="0" fontId="27" fillId="0" borderId="0" xfId="6" applyFont="1" applyAlignment="1">
      <alignment vertical="center"/>
    </xf>
    <xf numFmtId="0" fontId="1" fillId="0" borderId="0" xfId="7"/>
    <xf numFmtId="0" fontId="6" fillId="2" borderId="0" xfId="6" applyFill="1"/>
    <xf numFmtId="0" fontId="28" fillId="2" borderId="0" xfId="6" applyFont="1" applyFill="1" applyAlignment="1">
      <alignment horizontal="center" vertical="center"/>
    </xf>
    <xf numFmtId="0" fontId="1" fillId="0" borderId="0" xfId="8"/>
    <xf numFmtId="0" fontId="6" fillId="2" borderId="0" xfId="6" applyFill="1" applyAlignment="1">
      <alignment horizontal="left" vertical="center" indent="1"/>
    </xf>
    <xf numFmtId="14" fontId="27" fillId="2" borderId="0" xfId="6" applyNumberFormat="1" applyFont="1" applyFill="1" applyAlignment="1">
      <alignment horizontal="center" vertical="center"/>
    </xf>
    <xf numFmtId="4" fontId="1" fillId="0" borderId="0" xfId="7" applyNumberFormat="1"/>
    <xf numFmtId="0" fontId="29" fillId="3" borderId="8" xfId="6" applyFont="1" applyFill="1" applyBorder="1" applyAlignment="1">
      <alignment horizontal="left" vertical="center" indent="1"/>
    </xf>
    <xf numFmtId="0" fontId="30" fillId="3" borderId="8" xfId="6" applyFont="1" applyFill="1" applyBorder="1" applyAlignment="1">
      <alignment vertical="center"/>
    </xf>
    <xf numFmtId="0" fontId="30" fillId="3" borderId="9" xfId="6" applyFont="1" applyFill="1" applyBorder="1"/>
    <xf numFmtId="165" fontId="31" fillId="0" borderId="0" xfId="9" applyNumberFormat="1" applyFont="1" applyAlignment="1" applyProtection="1">
      <alignment horizontal="left" vertical="center"/>
      <protection locked="0"/>
    </xf>
    <xf numFmtId="165" fontId="32" fillId="0" borderId="0" xfId="9" applyNumberFormat="1" applyFont="1" applyAlignment="1" applyProtection="1">
      <alignment horizontal="left" vertical="center"/>
      <protection locked="0"/>
    </xf>
    <xf numFmtId="0" fontId="33" fillId="0" borderId="10" xfId="9" applyFont="1" applyBorder="1" applyAlignment="1" applyProtection="1">
      <alignment horizontal="center" vertical="center" wrapText="1"/>
      <protection locked="0"/>
    </xf>
    <xf numFmtId="0" fontId="33" fillId="0" borderId="11" xfId="7" applyFont="1" applyBorder="1" applyAlignment="1">
      <alignment horizontal="center" vertical="center" wrapText="1"/>
    </xf>
    <xf numFmtId="165" fontId="34" fillId="0" borderId="12" xfId="9" applyNumberFormat="1" applyFont="1" applyBorder="1" applyAlignment="1" applyProtection="1">
      <alignment horizontal="left" vertical="center"/>
      <protection locked="0"/>
    </xf>
    <xf numFmtId="165" fontId="34" fillId="0" borderId="13" xfId="9" applyNumberFormat="1" applyFont="1" applyBorder="1" applyAlignment="1" applyProtection="1">
      <alignment horizontal="left" vertical="center"/>
      <protection locked="0"/>
    </xf>
    <xf numFmtId="165" fontId="34" fillId="0" borderId="14" xfId="9" applyNumberFormat="1" applyFont="1" applyBorder="1" applyAlignment="1" applyProtection="1">
      <alignment horizontal="left" vertical="center"/>
      <protection locked="0"/>
    </xf>
    <xf numFmtId="4" fontId="1" fillId="0" borderId="15" xfId="7" applyNumberFormat="1" applyBorder="1" applyAlignment="1">
      <alignment vertical="center"/>
    </xf>
    <xf numFmtId="3" fontId="1" fillId="0" borderId="16" xfId="7" applyNumberFormat="1" applyBorder="1" applyAlignment="1">
      <alignment vertical="center"/>
    </xf>
    <xf numFmtId="4" fontId="1" fillId="0" borderId="17" xfId="7" applyNumberFormat="1" applyBorder="1" applyAlignment="1">
      <alignment vertical="center"/>
    </xf>
    <xf numFmtId="3" fontId="1" fillId="0" borderId="18" xfId="7" applyNumberFormat="1" applyBorder="1" applyAlignment="1">
      <alignment vertical="center"/>
    </xf>
    <xf numFmtId="3" fontId="1" fillId="0" borderId="0" xfId="7" applyNumberFormat="1"/>
    <xf numFmtId="165" fontId="35" fillId="0" borderId="12" xfId="9" applyNumberFormat="1" applyFont="1" applyBorder="1" applyAlignment="1" applyProtection="1">
      <alignment horizontal="left" vertical="center"/>
      <protection locked="0"/>
    </xf>
    <xf numFmtId="165" fontId="23" fillId="0" borderId="13" xfId="9" applyNumberFormat="1" applyFont="1" applyBorder="1" applyAlignment="1" applyProtection="1">
      <alignment horizontal="left" vertical="center"/>
      <protection locked="0"/>
    </xf>
    <xf numFmtId="165" fontId="23" fillId="0" borderId="14" xfId="9" applyNumberFormat="1" applyFont="1" applyBorder="1" applyAlignment="1" applyProtection="1">
      <alignment horizontal="left" vertical="center"/>
      <protection locked="0"/>
    </xf>
    <xf numFmtId="4" fontId="27" fillId="4" borderId="12" xfId="10" applyNumberFormat="1" applyFont="1" applyFill="1" applyBorder="1" applyAlignment="1">
      <alignment horizontal="center" vertical="center"/>
    </xf>
    <xf numFmtId="4" fontId="27" fillId="4" borderId="11" xfId="10" applyNumberFormat="1" applyFont="1" applyFill="1" applyBorder="1" applyAlignment="1">
      <alignment horizontal="center" vertical="center"/>
    </xf>
    <xf numFmtId="0" fontId="33" fillId="0" borderId="17" xfId="9" applyFont="1" applyBorder="1" applyAlignment="1" applyProtection="1">
      <alignment horizontal="center" vertical="center" wrapText="1"/>
      <protection locked="0"/>
    </xf>
    <xf numFmtId="0" fontId="33" fillId="0" borderId="18" xfId="7" applyFont="1" applyBorder="1" applyAlignment="1">
      <alignment horizontal="center" vertical="center" wrapText="1"/>
    </xf>
    <xf numFmtId="0" fontId="6" fillId="0" borderId="0" xfId="7" applyFont="1"/>
    <xf numFmtId="0" fontId="33" fillId="0" borderId="20" xfId="9" applyFont="1" applyBorder="1" applyAlignment="1" applyProtection="1">
      <alignment horizontal="center" vertical="center"/>
      <protection locked="0"/>
    </xf>
    <xf numFmtId="4" fontId="1" fillId="1" borderId="21" xfId="7" applyNumberFormat="1" applyFill="1" applyBorder="1" applyAlignment="1">
      <alignment vertical="center"/>
    </xf>
    <xf numFmtId="4" fontId="1" fillId="1" borderId="16" xfId="7" applyNumberFormat="1" applyFill="1" applyBorder="1" applyAlignment="1">
      <alignment vertical="center"/>
    </xf>
    <xf numFmtId="0" fontId="33" fillId="0" borderId="22" xfId="9" applyFont="1" applyBorder="1" applyAlignment="1" applyProtection="1">
      <alignment horizontal="center" vertical="center"/>
      <protection locked="0"/>
    </xf>
    <xf numFmtId="4" fontId="1" fillId="0" borderId="26" xfId="7" applyNumberFormat="1" applyBorder="1" applyAlignment="1">
      <alignment vertical="center"/>
    </xf>
    <xf numFmtId="3" fontId="1" fillId="0" borderId="28" xfId="7" applyNumberFormat="1" applyBorder="1" applyAlignment="1">
      <alignment vertical="center"/>
    </xf>
    <xf numFmtId="4" fontId="1" fillId="1" borderId="29" xfId="7" applyNumberFormat="1" applyFill="1" applyBorder="1" applyAlignment="1">
      <alignment vertical="center"/>
    </xf>
    <xf numFmtId="4" fontId="1" fillId="1" borderId="28" xfId="7" applyNumberFormat="1" applyFill="1" applyBorder="1" applyAlignment="1">
      <alignment vertical="center"/>
    </xf>
    <xf numFmtId="4" fontId="1" fillId="1" borderId="32" xfId="7" applyNumberFormat="1" applyFill="1" applyBorder="1" applyAlignment="1">
      <alignment vertical="center"/>
    </xf>
    <xf numFmtId="3" fontId="1" fillId="1" borderId="35" xfId="7" applyNumberFormat="1" applyFill="1" applyBorder="1" applyAlignment="1">
      <alignment vertical="center"/>
    </xf>
    <xf numFmtId="4" fontId="1" fillId="1" borderId="35" xfId="7" applyNumberFormat="1" applyFill="1" applyBorder="1" applyAlignment="1">
      <alignment vertical="center"/>
    </xf>
    <xf numFmtId="4" fontId="1" fillId="0" borderId="0" xfId="7" applyNumberFormat="1" applyAlignment="1">
      <alignment vertical="center"/>
    </xf>
    <xf numFmtId="0" fontId="33" fillId="0" borderId="36" xfId="9" quotePrefix="1" applyFont="1" applyBorder="1" applyAlignment="1">
      <alignment horizontal="center" vertical="center"/>
    </xf>
    <xf numFmtId="0" fontId="33" fillId="0" borderId="37" xfId="9" quotePrefix="1" applyFont="1" applyBorder="1" applyAlignment="1">
      <alignment horizontal="center" vertical="center"/>
    </xf>
    <xf numFmtId="3" fontId="1" fillId="1" borderId="28" xfId="7" applyNumberFormat="1" applyFill="1" applyBorder="1" applyAlignment="1">
      <alignment vertical="center"/>
    </xf>
    <xf numFmtId="0" fontId="33" fillId="0" borderId="39" xfId="9" applyFont="1" applyBorder="1" applyAlignment="1" applyProtection="1">
      <alignment horizontal="center" vertical="center"/>
      <protection locked="0"/>
    </xf>
    <xf numFmtId="0" fontId="39" fillId="0" borderId="0" xfId="7" applyFont="1"/>
    <xf numFmtId="14" fontId="1" fillId="0" borderId="0" xfId="7" applyNumberFormat="1"/>
    <xf numFmtId="0" fontId="6" fillId="5" borderId="0" xfId="8" applyFont="1" applyFill="1"/>
    <xf numFmtId="4" fontId="6" fillId="5" borderId="0" xfId="8" applyNumberFormat="1" applyFont="1" applyFill="1"/>
    <xf numFmtId="0" fontId="6" fillId="2" borderId="0" xfId="8" applyFont="1" applyFill="1"/>
    <xf numFmtId="4" fontId="6" fillId="2" borderId="0" xfId="8" applyNumberFormat="1" applyFont="1" applyFill="1"/>
    <xf numFmtId="14" fontId="27" fillId="0" borderId="0" xfId="6" applyNumberFormat="1" applyFont="1" applyAlignment="1">
      <alignment vertical="center"/>
    </xf>
    <xf numFmtId="4" fontId="6" fillId="0" borderId="0" xfId="3" applyNumberFormat="1"/>
    <xf numFmtId="0" fontId="30" fillId="3" borderId="9" xfId="6" applyFont="1" applyFill="1" applyBorder="1" applyAlignment="1">
      <alignment vertical="center"/>
    </xf>
    <xf numFmtId="4" fontId="30" fillId="3" borderId="9" xfId="6" applyNumberFormat="1" applyFont="1" applyFill="1" applyBorder="1" applyAlignment="1">
      <alignment vertical="center"/>
    </xf>
    <xf numFmtId="4" fontId="30" fillId="3" borderId="9" xfId="6" applyNumberFormat="1" applyFont="1" applyFill="1" applyBorder="1"/>
    <xf numFmtId="167" fontId="6" fillId="0" borderId="0" xfId="3" applyNumberFormat="1"/>
    <xf numFmtId="4" fontId="0" fillId="0" borderId="0" xfId="11" applyNumberFormat="1" applyFont="1"/>
    <xf numFmtId="0" fontId="27" fillId="0" borderId="0" xfId="3" applyFont="1"/>
    <xf numFmtId="0" fontId="27" fillId="7" borderId="40" xfId="3" applyFont="1" applyFill="1" applyBorder="1" applyAlignment="1">
      <alignment horizontal="centerContinuous" vertical="center"/>
    </xf>
    <xf numFmtId="4" fontId="27" fillId="7" borderId="40" xfId="3" applyNumberFormat="1" applyFont="1" applyFill="1" applyBorder="1" applyAlignment="1">
      <alignment horizontal="centerContinuous" vertical="center"/>
    </xf>
    <xf numFmtId="0" fontId="40" fillId="8" borderId="41" xfId="3" applyFont="1" applyFill="1" applyBorder="1" applyAlignment="1">
      <alignment horizontal="centerContinuous" vertical="center"/>
    </xf>
    <xf numFmtId="0" fontId="40" fillId="8" borderId="42" xfId="3" applyFont="1" applyFill="1" applyBorder="1" applyAlignment="1">
      <alignment horizontal="centerContinuous" vertical="center"/>
    </xf>
    <xf numFmtId="0" fontId="40" fillId="8" borderId="43" xfId="3" applyFont="1" applyFill="1" applyBorder="1" applyAlignment="1">
      <alignment horizontal="centerContinuous" vertical="center"/>
    </xf>
    <xf numFmtId="0" fontId="27" fillId="7" borderId="41" xfId="3" applyFont="1" applyFill="1" applyBorder="1" applyAlignment="1">
      <alignment horizontal="centerContinuous" vertical="center"/>
    </xf>
    <xf numFmtId="0" fontId="27" fillId="7" borderId="42" xfId="3" applyFont="1" applyFill="1" applyBorder="1" applyAlignment="1">
      <alignment horizontal="centerContinuous" vertical="center"/>
    </xf>
    <xf numFmtId="0" fontId="27" fillId="7" borderId="43" xfId="3" applyFont="1" applyFill="1" applyBorder="1" applyAlignment="1">
      <alignment horizontal="centerContinuous" vertical="center"/>
    </xf>
    <xf numFmtId="4" fontId="27" fillId="7" borderId="42" xfId="3" applyNumberFormat="1" applyFont="1" applyFill="1" applyBorder="1" applyAlignment="1">
      <alignment horizontal="centerContinuous" vertical="center"/>
    </xf>
    <xf numFmtId="167" fontId="39" fillId="9" borderId="47" xfId="12" applyFont="1" applyFill="1" applyBorder="1" applyAlignment="1">
      <alignment horizontal="center" vertical="center" wrapText="1"/>
    </xf>
    <xf numFmtId="167" fontId="39" fillId="9" borderId="49" xfId="12" applyFont="1" applyFill="1" applyBorder="1" applyAlignment="1">
      <alignment horizontal="center" vertical="center" wrapText="1"/>
    </xf>
    <xf numFmtId="167" fontId="39" fillId="9" borderId="52" xfId="12" applyFont="1" applyFill="1" applyBorder="1" applyAlignment="1">
      <alignment horizontal="centerContinuous" vertical="center" wrapText="1"/>
    </xf>
    <xf numFmtId="4" fontId="39" fillId="9" borderId="52" xfId="12" applyNumberFormat="1" applyFont="1" applyFill="1" applyBorder="1" applyAlignment="1">
      <alignment horizontal="centerContinuous" vertical="center" wrapText="1"/>
    </xf>
    <xf numFmtId="4" fontId="39" fillId="9" borderId="53" xfId="12" applyNumberFormat="1" applyFont="1" applyFill="1" applyBorder="1" applyAlignment="1">
      <alignment horizontal="centerContinuous" vertical="center" wrapText="1"/>
    </xf>
    <xf numFmtId="167" fontId="42" fillId="10" borderId="52" xfId="12" applyFont="1" applyFill="1" applyBorder="1" applyAlignment="1">
      <alignment horizontal="center" vertical="center" wrapText="1"/>
    </xf>
    <xf numFmtId="167" fontId="42" fillId="10" borderId="42" xfId="12" applyFont="1" applyFill="1" applyBorder="1" applyAlignment="1">
      <alignment horizontal="center" vertical="center" wrapText="1"/>
    </xf>
    <xf numFmtId="167" fontId="42" fillId="10" borderId="52" xfId="12" applyFont="1" applyFill="1" applyBorder="1" applyAlignment="1">
      <alignment horizontal="centerContinuous" vertical="center" wrapText="1"/>
    </xf>
    <xf numFmtId="167" fontId="42" fillId="10" borderId="55" xfId="12" applyFont="1" applyFill="1" applyBorder="1" applyAlignment="1">
      <alignment horizontal="centerContinuous" vertical="center" wrapText="1"/>
    </xf>
    <xf numFmtId="167" fontId="42" fillId="10" borderId="42" xfId="12" applyFont="1" applyFill="1" applyBorder="1" applyAlignment="1">
      <alignment horizontal="centerContinuous" vertical="center" wrapText="1"/>
    </xf>
    <xf numFmtId="167" fontId="42" fillId="10" borderId="53" xfId="12" applyFont="1" applyFill="1" applyBorder="1" applyAlignment="1">
      <alignment horizontal="centerContinuous" vertical="center" wrapText="1"/>
    </xf>
    <xf numFmtId="167" fontId="39" fillId="9" borderId="59" xfId="12" applyFont="1" applyFill="1" applyBorder="1" applyAlignment="1">
      <alignment horizontal="center" vertical="center" wrapText="1"/>
    </xf>
    <xf numFmtId="167" fontId="39" fillId="9" borderId="52" xfId="12" applyFont="1" applyFill="1" applyBorder="1" applyAlignment="1">
      <alignment horizontal="center" vertical="center" wrapText="1"/>
    </xf>
    <xf numFmtId="4" fontId="39" fillId="9" borderId="52" xfId="12" applyNumberFormat="1" applyFont="1" applyFill="1" applyBorder="1" applyAlignment="1">
      <alignment horizontal="center" vertical="center" wrapText="1"/>
    </xf>
    <xf numFmtId="4" fontId="39" fillId="9" borderId="53" xfId="12" applyNumberFormat="1" applyFont="1" applyFill="1" applyBorder="1" applyAlignment="1">
      <alignment horizontal="center" vertical="center" wrapText="1"/>
    </xf>
    <xf numFmtId="167" fontId="42" fillId="10" borderId="55" xfId="12" applyFont="1" applyFill="1" applyBorder="1" applyAlignment="1">
      <alignment horizontal="center" vertical="center" wrapText="1"/>
    </xf>
    <xf numFmtId="167" fontId="42" fillId="10" borderId="53" xfId="12" applyFont="1" applyFill="1" applyBorder="1" applyAlignment="1">
      <alignment horizontal="center" vertical="center" wrapText="1"/>
    </xf>
    <xf numFmtId="0" fontId="6" fillId="0" borderId="62" xfId="3" quotePrefix="1" applyBorder="1" applyAlignment="1">
      <alignment horizontal="center" vertical="center"/>
    </xf>
    <xf numFmtId="4" fontId="6" fillId="0" borderId="62" xfId="3" quotePrefix="1" applyNumberFormat="1" applyBorder="1" applyAlignment="1">
      <alignment horizontal="center" vertical="center"/>
    </xf>
    <xf numFmtId="4" fontId="6" fillId="0" borderId="63" xfId="3" quotePrefix="1" applyNumberFormat="1" applyBorder="1" applyAlignment="1">
      <alignment horizontal="center" vertical="center"/>
    </xf>
    <xf numFmtId="0" fontId="6" fillId="0" borderId="64" xfId="3" applyBorder="1" applyAlignment="1">
      <alignment horizontal="center"/>
    </xf>
    <xf numFmtId="0" fontId="6" fillId="0" borderId="0" xfId="3" applyAlignment="1">
      <alignment horizontal="center"/>
    </xf>
    <xf numFmtId="0" fontId="6" fillId="0" borderId="63" xfId="3" applyBorder="1" applyAlignment="1">
      <alignment horizontal="center"/>
    </xf>
    <xf numFmtId="0" fontId="6" fillId="0" borderId="65" xfId="3" applyBorder="1" applyAlignment="1">
      <alignment horizontal="center"/>
    </xf>
    <xf numFmtId="4" fontId="27" fillId="11" borderId="67" xfId="3" applyNumberFormat="1" applyFont="1" applyFill="1" applyBorder="1" applyAlignment="1">
      <alignment horizontal="right" vertical="center" wrapText="1"/>
    </xf>
    <xf numFmtId="4" fontId="27" fillId="11" borderId="68" xfId="3" applyNumberFormat="1" applyFont="1" applyFill="1" applyBorder="1" applyAlignment="1">
      <alignment horizontal="right" vertical="center" wrapText="1"/>
    </xf>
    <xf numFmtId="4" fontId="27" fillId="0" borderId="7" xfId="3" applyNumberFormat="1" applyFont="1" applyBorder="1" applyAlignment="1">
      <alignment horizontal="right" vertical="center" wrapText="1"/>
    </xf>
    <xf numFmtId="168" fontId="27" fillId="11" borderId="69" xfId="3" applyNumberFormat="1" applyFont="1" applyFill="1" applyBorder="1" applyAlignment="1">
      <alignment horizontal="right" vertical="center" wrapText="1"/>
    </xf>
    <xf numFmtId="168" fontId="27" fillId="11" borderId="70" xfId="3" applyNumberFormat="1" applyFont="1" applyFill="1" applyBorder="1" applyAlignment="1">
      <alignment horizontal="right" vertical="center" wrapText="1"/>
    </xf>
    <xf numFmtId="4" fontId="27" fillId="0" borderId="69" xfId="3" applyNumberFormat="1" applyFont="1" applyBorder="1" applyAlignment="1">
      <alignment horizontal="right" vertical="center" wrapText="1"/>
    </xf>
    <xf numFmtId="4" fontId="27" fillId="11" borderId="69" xfId="3" applyNumberFormat="1" applyFont="1" applyFill="1" applyBorder="1" applyAlignment="1">
      <alignment horizontal="right" vertical="center" wrapText="1"/>
    </xf>
    <xf numFmtId="4" fontId="27" fillId="11" borderId="7" xfId="3" applyNumberFormat="1" applyFont="1" applyFill="1" applyBorder="1" applyAlignment="1">
      <alignment horizontal="right" vertical="center" wrapText="1"/>
    </xf>
    <xf numFmtId="4" fontId="27" fillId="11" borderId="71" xfId="3" applyNumberFormat="1" applyFont="1" applyFill="1" applyBorder="1" applyAlignment="1">
      <alignment horizontal="right" vertical="center" wrapText="1"/>
    </xf>
    <xf numFmtId="0" fontId="27" fillId="0" borderId="0" xfId="3" applyFont="1" applyAlignment="1">
      <alignment horizontal="right"/>
    </xf>
    <xf numFmtId="4" fontId="6" fillId="0" borderId="68" xfId="3" applyNumberFormat="1" applyBorder="1" applyAlignment="1">
      <alignment horizontal="right" vertical="center" wrapText="1"/>
    </xf>
    <xf numFmtId="4" fontId="27" fillId="11" borderId="72" xfId="3" applyNumberFormat="1" applyFont="1" applyFill="1" applyBorder="1" applyAlignment="1">
      <alignment horizontal="right" vertical="center" wrapText="1"/>
    </xf>
    <xf numFmtId="4" fontId="6" fillId="0" borderId="7" xfId="3" applyNumberFormat="1" applyBorder="1" applyAlignment="1">
      <alignment horizontal="right" vertical="center" wrapText="1"/>
    </xf>
    <xf numFmtId="4" fontId="27" fillId="11" borderId="70" xfId="3" applyNumberFormat="1" applyFont="1" applyFill="1" applyBorder="1" applyAlignment="1">
      <alignment horizontal="right" vertical="center" wrapText="1"/>
    </xf>
    <xf numFmtId="14" fontId="43" fillId="0" borderId="73" xfId="13" applyNumberFormat="1" applyFont="1" applyBorder="1" applyAlignment="1">
      <alignment horizontal="center" vertical="center"/>
    </xf>
    <xf numFmtId="4" fontId="44" fillId="11" borderId="67" xfId="3" applyNumberFormat="1" applyFont="1" applyFill="1" applyBorder="1" applyAlignment="1">
      <alignment horizontal="right" vertical="center" wrapText="1"/>
    </xf>
    <xf numFmtId="4" fontId="43" fillId="11" borderId="68" xfId="3" applyNumberFormat="1" applyFont="1" applyFill="1" applyBorder="1" applyAlignment="1">
      <alignment horizontal="right" vertical="center" wrapText="1"/>
    </xf>
    <xf numFmtId="4" fontId="43" fillId="0" borderId="7" xfId="3" applyNumberFormat="1" applyFont="1" applyBorder="1" applyAlignment="1">
      <alignment horizontal="right" vertical="center" wrapText="1"/>
    </xf>
    <xf numFmtId="168" fontId="44" fillId="11" borderId="69" xfId="3" applyNumberFormat="1" applyFont="1" applyFill="1" applyBorder="1" applyAlignment="1">
      <alignment horizontal="right" vertical="center" wrapText="1"/>
    </xf>
    <xf numFmtId="168" fontId="44" fillId="11" borderId="70" xfId="3" applyNumberFormat="1" applyFont="1" applyFill="1" applyBorder="1" applyAlignment="1">
      <alignment horizontal="right" vertical="center" wrapText="1"/>
    </xf>
    <xf numFmtId="4" fontId="44" fillId="0" borderId="69" xfId="3" applyNumberFormat="1" applyFont="1" applyBorder="1" applyAlignment="1">
      <alignment horizontal="right" vertical="center" wrapText="1"/>
    </xf>
    <xf numFmtId="4" fontId="43" fillId="0" borderId="69" xfId="3" applyNumberFormat="1" applyFont="1" applyBorder="1" applyAlignment="1">
      <alignment horizontal="right" vertical="center" wrapText="1"/>
    </xf>
    <xf numFmtId="4" fontId="44" fillId="11" borderId="69" xfId="3" applyNumberFormat="1" applyFont="1" applyFill="1" applyBorder="1" applyAlignment="1">
      <alignment horizontal="right" vertical="center" wrapText="1"/>
    </xf>
    <xf numFmtId="4" fontId="44" fillId="11" borderId="7" xfId="3" applyNumberFormat="1" applyFont="1" applyFill="1" applyBorder="1" applyAlignment="1">
      <alignment horizontal="right" vertical="center" wrapText="1"/>
    </xf>
    <xf numFmtId="4" fontId="44" fillId="11" borderId="71" xfId="3" applyNumberFormat="1" applyFont="1" applyFill="1" applyBorder="1" applyAlignment="1">
      <alignment horizontal="right" vertical="center" wrapText="1"/>
    </xf>
    <xf numFmtId="0" fontId="43" fillId="0" borderId="0" xfId="3" applyFont="1" applyAlignment="1">
      <alignment horizontal="right"/>
    </xf>
    <xf numFmtId="4" fontId="43" fillId="0" borderId="68" xfId="3" applyNumberFormat="1" applyFont="1" applyBorder="1" applyAlignment="1">
      <alignment horizontal="right" vertical="center" wrapText="1"/>
    </xf>
    <xf numFmtId="4" fontId="44" fillId="11" borderId="72" xfId="3" applyNumberFormat="1" applyFont="1" applyFill="1" applyBorder="1" applyAlignment="1">
      <alignment horizontal="right" vertical="center" wrapText="1"/>
    </xf>
    <xf numFmtId="4" fontId="44" fillId="11" borderId="68" xfId="3" applyNumberFormat="1" applyFont="1" applyFill="1" applyBorder="1" applyAlignment="1">
      <alignment horizontal="right" vertical="center" wrapText="1"/>
    </xf>
    <xf numFmtId="4" fontId="44" fillId="11" borderId="70" xfId="3" applyNumberFormat="1" applyFont="1" applyFill="1" applyBorder="1" applyAlignment="1">
      <alignment horizontal="right" vertical="center" wrapText="1"/>
    </xf>
    <xf numFmtId="4" fontId="43" fillId="11" borderId="67" xfId="3" applyNumberFormat="1" applyFont="1" applyFill="1" applyBorder="1" applyAlignment="1">
      <alignment horizontal="right" vertical="center" wrapText="1"/>
    </xf>
    <xf numFmtId="4" fontId="43" fillId="11" borderId="7" xfId="3" applyNumberFormat="1" applyFont="1" applyFill="1" applyBorder="1" applyAlignment="1">
      <alignment horizontal="right" vertical="center" wrapText="1"/>
    </xf>
    <xf numFmtId="4" fontId="43" fillId="11" borderId="70" xfId="3" applyNumberFormat="1" applyFont="1" applyFill="1" applyBorder="1" applyAlignment="1">
      <alignment horizontal="right" vertical="center" wrapText="1"/>
    </xf>
    <xf numFmtId="0" fontId="39" fillId="0" borderId="0" xfId="3" applyFont="1"/>
    <xf numFmtId="10" fontId="43" fillId="11" borderId="67" xfId="3" applyNumberFormat="1" applyFont="1" applyFill="1" applyBorder="1" applyAlignment="1">
      <alignment horizontal="right"/>
    </xf>
    <xf numFmtId="10" fontId="43" fillId="11" borderId="68" xfId="3" applyNumberFormat="1" applyFont="1" applyFill="1" applyBorder="1" applyAlignment="1">
      <alignment horizontal="right"/>
    </xf>
    <xf numFmtId="10" fontId="43" fillId="0" borderId="68" xfId="3" applyNumberFormat="1" applyFont="1" applyBorder="1" applyAlignment="1">
      <alignment horizontal="right"/>
    </xf>
    <xf numFmtId="10" fontId="43" fillId="0" borderId="7" xfId="3" applyNumberFormat="1" applyFont="1" applyBorder="1" applyAlignment="1">
      <alignment horizontal="right"/>
    </xf>
    <xf numFmtId="10" fontId="43" fillId="11" borderId="7" xfId="3" applyNumberFormat="1" applyFont="1" applyFill="1" applyBorder="1" applyAlignment="1">
      <alignment horizontal="right"/>
    </xf>
    <xf numFmtId="10" fontId="43" fillId="11" borderId="70" xfId="3" applyNumberFormat="1" applyFont="1" applyFill="1" applyBorder="1" applyAlignment="1">
      <alignment horizontal="right"/>
    </xf>
    <xf numFmtId="14" fontId="43" fillId="0" borderId="74" xfId="13" applyNumberFormat="1" applyFont="1" applyBorder="1" applyAlignment="1">
      <alignment horizontal="center" vertical="center"/>
    </xf>
    <xf numFmtId="10" fontId="43" fillId="11" borderId="75" xfId="3" applyNumberFormat="1" applyFont="1" applyFill="1" applyBorder="1" applyAlignment="1">
      <alignment horizontal="right"/>
    </xf>
    <xf numFmtId="10" fontId="43" fillId="11" borderId="76" xfId="3" applyNumberFormat="1" applyFont="1" applyFill="1" applyBorder="1" applyAlignment="1">
      <alignment horizontal="right"/>
    </xf>
    <xf numFmtId="10" fontId="43" fillId="0" borderId="76" xfId="3" applyNumberFormat="1" applyFont="1" applyBorder="1" applyAlignment="1">
      <alignment horizontal="right"/>
    </xf>
    <xf numFmtId="10" fontId="43" fillId="0" borderId="77" xfId="3" applyNumberFormat="1" applyFont="1" applyBorder="1" applyAlignment="1">
      <alignment horizontal="right"/>
    </xf>
    <xf numFmtId="10" fontId="43" fillId="11" borderId="77" xfId="3" applyNumberFormat="1" applyFont="1" applyFill="1" applyBorder="1" applyAlignment="1">
      <alignment horizontal="right"/>
    </xf>
    <xf numFmtId="10" fontId="43" fillId="11" borderId="78" xfId="3" applyNumberFormat="1" applyFont="1" applyFill="1" applyBorder="1" applyAlignment="1">
      <alignment horizontal="right"/>
    </xf>
    <xf numFmtId="0" fontId="6" fillId="0" borderId="0" xfId="13"/>
    <xf numFmtId="4" fontId="6" fillId="0" borderId="0" xfId="13" applyNumberFormat="1"/>
    <xf numFmtId="0" fontId="27" fillId="7" borderId="79" xfId="13" applyFont="1" applyFill="1" applyBorder="1" applyAlignment="1">
      <alignment horizontal="centerContinuous" vertical="center" wrapText="1"/>
    </xf>
    <xf numFmtId="0" fontId="27" fillId="7" borderId="41" xfId="13" applyFont="1" applyFill="1" applyBorder="1" applyAlignment="1">
      <alignment horizontal="centerContinuous" vertical="center" wrapText="1"/>
    </xf>
    <xf numFmtId="0" fontId="27" fillId="7" borderId="42" xfId="13" applyFont="1" applyFill="1" applyBorder="1" applyAlignment="1">
      <alignment horizontal="centerContinuous" vertical="center" wrapText="1"/>
    </xf>
    <xf numFmtId="0" fontId="27" fillId="7" borderId="43" xfId="13" applyFont="1" applyFill="1" applyBorder="1" applyAlignment="1">
      <alignment horizontal="centerContinuous" vertical="center" wrapText="1"/>
    </xf>
    <xf numFmtId="0" fontId="40" fillId="8" borderId="41" xfId="13" applyFont="1" applyFill="1" applyBorder="1" applyAlignment="1">
      <alignment horizontal="centerContinuous" vertical="center" wrapText="1"/>
    </xf>
    <xf numFmtId="0" fontId="40" fillId="8" borderId="42" xfId="13" applyFont="1" applyFill="1" applyBorder="1" applyAlignment="1">
      <alignment horizontal="centerContinuous" vertical="center" wrapText="1"/>
    </xf>
    <xf numFmtId="0" fontId="40" fillId="8" borderId="43" xfId="13" applyFont="1" applyFill="1" applyBorder="1" applyAlignment="1">
      <alignment horizontal="centerContinuous" vertical="center" wrapText="1"/>
    </xf>
    <xf numFmtId="0" fontId="40" fillId="12" borderId="79" xfId="13" applyFont="1" applyFill="1" applyBorder="1" applyAlignment="1">
      <alignment horizontal="centerContinuous" vertical="center" wrapText="1"/>
    </xf>
    <xf numFmtId="0" fontId="40" fillId="13" borderId="79" xfId="13" applyFont="1" applyFill="1" applyBorder="1" applyAlignment="1">
      <alignment horizontal="centerContinuous" vertical="center" wrapText="1"/>
    </xf>
    <xf numFmtId="0" fontId="6" fillId="0" borderId="80" xfId="13" applyBorder="1" applyAlignment="1">
      <alignment horizontal="center" vertical="center"/>
    </xf>
    <xf numFmtId="167" fontId="39" fillId="9" borderId="81" xfId="12" applyFont="1" applyFill="1" applyBorder="1" applyAlignment="1">
      <alignment horizontal="center" vertical="center" wrapText="1"/>
    </xf>
    <xf numFmtId="167" fontId="39" fillId="9" borderId="54" xfId="12" applyFont="1" applyFill="1" applyBorder="1" applyAlignment="1">
      <alignment horizontal="center" vertical="center" wrapText="1"/>
    </xf>
    <xf numFmtId="167" fontId="40" fillId="14" borderId="79" xfId="12" applyFont="1" applyFill="1" applyBorder="1" applyAlignment="1">
      <alignment horizontal="center" vertical="center" wrapText="1"/>
    </xf>
    <xf numFmtId="167" fontId="39" fillId="10" borderId="81" xfId="12" applyFont="1" applyFill="1" applyBorder="1" applyAlignment="1">
      <alignment horizontal="center" vertical="center" wrapText="1"/>
    </xf>
    <xf numFmtId="167" fontId="39" fillId="10" borderId="54" xfId="12" applyFont="1" applyFill="1" applyBorder="1" applyAlignment="1">
      <alignment horizontal="center" vertical="center" wrapText="1"/>
    </xf>
    <xf numFmtId="167" fontId="39" fillId="10" borderId="52" xfId="12" applyFont="1" applyFill="1" applyBorder="1" applyAlignment="1">
      <alignment horizontal="center" vertical="center" wrapText="1"/>
    </xf>
    <xf numFmtId="0" fontId="6" fillId="0" borderId="1" xfId="13" applyBorder="1"/>
    <xf numFmtId="167" fontId="39" fillId="13" borderId="79" xfId="12" applyFont="1" applyFill="1" applyBorder="1" applyAlignment="1">
      <alignment horizontal="center" vertical="center" wrapText="1"/>
    </xf>
    <xf numFmtId="14" fontId="27" fillId="0" borderId="82" xfId="13" applyNumberFormat="1" applyFont="1" applyBorder="1" applyAlignment="1">
      <alignment horizontal="center" vertical="center"/>
    </xf>
    <xf numFmtId="14" fontId="27" fillId="0" borderId="83" xfId="13" applyNumberFormat="1" applyFont="1" applyBorder="1" applyAlignment="1">
      <alignment horizontal="center" vertical="center"/>
    </xf>
    <xf numFmtId="0" fontId="27" fillId="0" borderId="0" xfId="13" applyFont="1"/>
    <xf numFmtId="4" fontId="6" fillId="0" borderId="82" xfId="12" applyNumberFormat="1" applyFont="1" applyFill="1" applyBorder="1" applyAlignment="1">
      <alignment horizontal="center" vertical="center" wrapText="1"/>
    </xf>
    <xf numFmtId="4" fontId="6" fillId="0" borderId="84" xfId="12" applyNumberFormat="1" applyFont="1" applyFill="1" applyBorder="1" applyAlignment="1">
      <alignment horizontal="center" vertical="center" wrapText="1"/>
    </xf>
    <xf numFmtId="4" fontId="6" fillId="0" borderId="68" xfId="12" applyNumberFormat="1" applyFont="1" applyFill="1" applyBorder="1" applyAlignment="1">
      <alignment horizontal="center" vertical="center" wrapText="1"/>
    </xf>
    <xf numFmtId="4" fontId="27" fillId="11" borderId="68" xfId="12" applyNumberFormat="1" applyFont="1" applyFill="1" applyBorder="1" applyAlignment="1">
      <alignment horizontal="center" vertical="center" wrapText="1"/>
    </xf>
    <xf numFmtId="4" fontId="27" fillId="11" borderId="7" xfId="13" applyNumberFormat="1" applyFont="1" applyFill="1" applyBorder="1" applyAlignment="1">
      <alignment horizontal="center" vertical="center" wrapText="1"/>
    </xf>
    <xf numFmtId="4" fontId="6" fillId="0" borderId="7" xfId="13" applyNumberFormat="1" applyBorder="1" applyAlignment="1">
      <alignment horizontal="center" vertical="center" wrapText="1"/>
    </xf>
    <xf numFmtId="4" fontId="27" fillId="11" borderId="70" xfId="13" applyNumberFormat="1" applyFont="1" applyFill="1" applyBorder="1" applyAlignment="1">
      <alignment horizontal="center" vertical="center" wrapText="1"/>
    </xf>
    <xf numFmtId="4" fontId="27" fillId="4" borderId="85" xfId="13" applyNumberFormat="1" applyFont="1" applyFill="1" applyBorder="1" applyAlignment="1">
      <alignment horizontal="center" vertical="center" wrapText="1"/>
    </xf>
    <xf numFmtId="4" fontId="6" fillId="0" borderId="67" xfId="12" applyNumberFormat="1" applyFont="1" applyFill="1" applyBorder="1" applyAlignment="1">
      <alignment horizontal="center" vertical="center" wrapText="1"/>
    </xf>
    <xf numFmtId="4" fontId="27" fillId="0" borderId="0" xfId="13" applyNumberFormat="1" applyFont="1"/>
    <xf numFmtId="4" fontId="27" fillId="6" borderId="1" xfId="13" applyNumberFormat="1" applyFont="1" applyFill="1" applyBorder="1"/>
    <xf numFmtId="4" fontId="27" fillId="0" borderId="7" xfId="13" applyNumberFormat="1" applyFont="1" applyBorder="1" applyAlignment="1">
      <alignment horizontal="center" vertical="center" wrapText="1"/>
    </xf>
    <xf numFmtId="4" fontId="43" fillId="0" borderId="67" xfId="12" applyNumberFormat="1" applyFont="1" applyFill="1" applyBorder="1" applyAlignment="1">
      <alignment horizontal="center" vertical="center" wrapText="1"/>
    </xf>
    <xf numFmtId="4" fontId="43" fillId="0" borderId="68" xfId="12" applyNumberFormat="1" applyFont="1" applyFill="1" applyBorder="1" applyAlignment="1">
      <alignment horizontal="center" vertical="center" wrapText="1"/>
    </xf>
    <xf numFmtId="4" fontId="44" fillId="11" borderId="68" xfId="12" applyNumberFormat="1" applyFont="1" applyFill="1" applyBorder="1" applyAlignment="1">
      <alignment horizontal="center" vertical="center" wrapText="1"/>
    </xf>
    <xf numFmtId="4" fontId="44" fillId="11" borderId="7" xfId="13" applyNumberFormat="1" applyFont="1" applyFill="1" applyBorder="1" applyAlignment="1">
      <alignment horizontal="center" vertical="center" wrapText="1"/>
    </xf>
    <xf numFmtId="4" fontId="43" fillId="0" borderId="7" xfId="13" applyNumberFormat="1" applyFont="1" applyBorder="1" applyAlignment="1">
      <alignment horizontal="center" vertical="center" wrapText="1"/>
    </xf>
    <xf numFmtId="4" fontId="44" fillId="11" borderId="70" xfId="13" applyNumberFormat="1" applyFont="1" applyFill="1" applyBorder="1" applyAlignment="1">
      <alignment horizontal="center" vertical="center" wrapText="1"/>
    </xf>
    <xf numFmtId="4" fontId="44" fillId="4" borderId="85" xfId="13" applyNumberFormat="1" applyFont="1" applyFill="1" applyBorder="1" applyAlignment="1">
      <alignment horizontal="center" vertical="center" wrapText="1"/>
    </xf>
    <xf numFmtId="0" fontId="43" fillId="0" borderId="0" xfId="13" applyFont="1"/>
    <xf numFmtId="4" fontId="44" fillId="11" borderId="87" xfId="12" applyNumberFormat="1" applyFont="1" applyFill="1" applyBorder="1" applyAlignment="1">
      <alignment horizontal="center" vertical="center" wrapText="1"/>
    </xf>
    <xf numFmtId="4" fontId="43" fillId="4" borderId="85" xfId="13" applyNumberFormat="1" applyFont="1" applyFill="1" applyBorder="1" applyAlignment="1">
      <alignment horizontal="center" vertical="center" wrapText="1"/>
    </xf>
    <xf numFmtId="4" fontId="43" fillId="0" borderId="88" xfId="13" applyNumberFormat="1" applyFont="1" applyBorder="1" applyAlignment="1">
      <alignment horizontal="center" vertical="center" wrapText="1"/>
    </xf>
    <xf numFmtId="4" fontId="43" fillId="0" borderId="75" xfId="12" applyNumberFormat="1" applyFont="1" applyFill="1" applyBorder="1" applyAlignment="1">
      <alignment horizontal="center" vertical="center" wrapText="1"/>
    </xf>
    <xf numFmtId="4" fontId="43" fillId="0" borderId="77" xfId="12" applyNumberFormat="1" applyFont="1" applyFill="1" applyBorder="1" applyAlignment="1">
      <alignment horizontal="center" vertical="center" wrapText="1"/>
    </xf>
    <xf numFmtId="4" fontId="43" fillId="0" borderId="76" xfId="12" applyNumberFormat="1" applyFont="1" applyFill="1" applyBorder="1" applyAlignment="1">
      <alignment horizontal="center" vertical="center" wrapText="1"/>
    </xf>
    <xf numFmtId="4" fontId="44" fillId="11" borderId="89" xfId="12" applyNumberFormat="1" applyFont="1" applyFill="1" applyBorder="1" applyAlignment="1">
      <alignment horizontal="center" vertical="center" wrapText="1"/>
    </xf>
    <xf numFmtId="4" fontId="44" fillId="11" borderId="77" xfId="13" applyNumberFormat="1" applyFont="1" applyFill="1" applyBorder="1" applyAlignment="1">
      <alignment horizontal="center" vertical="center" wrapText="1"/>
    </xf>
    <xf numFmtId="4" fontId="43" fillId="4" borderId="90" xfId="13" applyNumberFormat="1" applyFont="1" applyFill="1" applyBorder="1" applyAlignment="1">
      <alignment horizontal="center" vertical="center" wrapText="1"/>
    </xf>
    <xf numFmtId="4" fontId="44" fillId="11" borderId="77" xfId="12" applyNumberFormat="1" applyFont="1" applyFill="1" applyBorder="1" applyAlignment="1">
      <alignment horizontal="center" vertical="center" wrapText="1"/>
    </xf>
    <xf numFmtId="4" fontId="44" fillId="11" borderId="91" xfId="13" applyNumberFormat="1" applyFont="1" applyFill="1" applyBorder="1" applyAlignment="1">
      <alignment horizontal="center" vertical="center" wrapText="1"/>
    </xf>
    <xf numFmtId="4" fontId="43" fillId="0" borderId="77" xfId="13" applyNumberFormat="1" applyFont="1" applyBorder="1" applyAlignment="1">
      <alignment horizontal="center" vertical="center" wrapText="1"/>
    </xf>
    <xf numFmtId="4" fontId="44" fillId="11" borderId="78" xfId="13" applyNumberFormat="1" applyFont="1" applyFill="1" applyBorder="1" applyAlignment="1">
      <alignment horizontal="center" vertical="center" wrapText="1"/>
    </xf>
    <xf numFmtId="4" fontId="44" fillId="4" borderId="90" xfId="13" applyNumberFormat="1" applyFont="1" applyFill="1" applyBorder="1" applyAlignment="1">
      <alignment horizontal="center" vertical="center" wrapText="1"/>
    </xf>
    <xf numFmtId="4" fontId="27" fillId="6" borderId="92" xfId="13" applyNumberFormat="1" applyFont="1" applyFill="1" applyBorder="1"/>
    <xf numFmtId="4" fontId="43" fillId="0" borderId="91" xfId="13" applyNumberFormat="1" applyFont="1" applyBorder="1" applyAlignment="1">
      <alignment horizontal="center" vertical="center" wrapText="1"/>
    </xf>
    <xf numFmtId="49" fontId="1" fillId="0" borderId="0" xfId="7" applyNumberFormat="1"/>
    <xf numFmtId="0" fontId="40" fillId="3" borderId="8" xfId="6" applyFont="1" applyFill="1" applyBorder="1" applyAlignment="1">
      <alignment horizontal="left" vertical="center" indent="1"/>
    </xf>
    <xf numFmtId="0" fontId="27" fillId="3" borderId="0" xfId="6" applyFont="1" applyFill="1" applyAlignment="1">
      <alignment horizontal="left" vertical="center" indent="1"/>
    </xf>
    <xf numFmtId="0" fontId="34" fillId="3" borderId="0" xfId="6" applyFont="1" applyFill="1" applyAlignment="1">
      <alignment horizontal="left" vertical="center" indent="1"/>
    </xf>
    <xf numFmtId="0" fontId="23" fillId="3" borderId="0" xfId="6" applyFont="1" applyFill="1" applyAlignment="1">
      <alignment vertical="center"/>
    </xf>
    <xf numFmtId="0" fontId="23" fillId="3" borderId="0" xfId="6" applyFont="1" applyFill="1"/>
    <xf numFmtId="0" fontId="6" fillId="0" borderId="0" xfId="14"/>
    <xf numFmtId="0" fontId="45" fillId="7" borderId="93" xfId="14" applyFont="1" applyFill="1" applyBorder="1" applyAlignment="1">
      <alignment horizontal="center" vertical="center" wrapText="1"/>
    </xf>
    <xf numFmtId="14" fontId="27" fillId="4" borderId="94" xfId="13" applyNumberFormat="1" applyFont="1" applyFill="1" applyBorder="1" applyAlignment="1">
      <alignment horizontal="center" vertical="center"/>
    </xf>
    <xf numFmtId="10" fontId="6" fillId="0" borderId="95" xfId="15" applyNumberFormat="1" applyBorder="1" applyAlignment="1">
      <alignment horizontal="right" vertical="center" indent="1"/>
    </xf>
    <xf numFmtId="4" fontId="6" fillId="0" borderId="95" xfId="16" applyNumberFormat="1" applyBorder="1" applyAlignment="1">
      <alignment horizontal="right" vertical="center" indent="1"/>
    </xf>
    <xf numFmtId="4" fontId="6" fillId="0" borderId="96" xfId="16" applyNumberFormat="1" applyBorder="1" applyAlignment="1">
      <alignment horizontal="right" vertical="center" indent="1"/>
    </xf>
    <xf numFmtId="14" fontId="43" fillId="4" borderId="94" xfId="13" applyNumberFormat="1" applyFont="1" applyFill="1" applyBorder="1" applyAlignment="1">
      <alignment horizontal="center" vertical="center"/>
    </xf>
    <xf numFmtId="10" fontId="43" fillId="0" borderId="95" xfId="15" applyNumberFormat="1" applyFont="1" applyBorder="1" applyAlignment="1">
      <alignment horizontal="right" vertical="center" indent="1"/>
    </xf>
    <xf numFmtId="4" fontId="43" fillId="0" borderId="95" xfId="16" applyNumberFormat="1" applyFont="1" applyBorder="1" applyAlignment="1">
      <alignment horizontal="right" vertical="center" indent="1"/>
    </xf>
    <xf numFmtId="4" fontId="43" fillId="0" borderId="96" xfId="16" applyNumberFormat="1" applyFont="1" applyBorder="1" applyAlignment="1">
      <alignment horizontal="right" vertical="center" indent="1"/>
    </xf>
    <xf numFmtId="0" fontId="39" fillId="0" borderId="0" xfId="6" applyFont="1"/>
    <xf numFmtId="0" fontId="6" fillId="0" borderId="0" xfId="6"/>
    <xf numFmtId="0" fontId="4" fillId="0" borderId="0" xfId="17" applyFont="1" applyAlignment="1">
      <alignment horizontal="left" vertical="center" wrapText="1"/>
    </xf>
    <xf numFmtId="0" fontId="39" fillId="0" borderId="0" xfId="18" applyFont="1"/>
    <xf numFmtId="0" fontId="46" fillId="0" borderId="0" xfId="18" applyFont="1" applyAlignment="1">
      <alignment horizontal="left"/>
    </xf>
    <xf numFmtId="0" fontId="6" fillId="0" borderId="0" xfId="18"/>
    <xf numFmtId="49" fontId="40" fillId="0" borderId="0" xfId="18" applyNumberFormat="1" applyFont="1" applyAlignment="1">
      <alignment horizontal="center" vertical="center" wrapText="1"/>
    </xf>
    <xf numFmtId="14" fontId="6" fillId="0" borderId="0" xfId="18" applyNumberFormat="1" applyAlignment="1">
      <alignment horizontal="center"/>
    </xf>
    <xf numFmtId="167" fontId="6" fillId="0" borderId="0" xfId="19" applyFont="1" applyBorder="1" applyAlignment="1">
      <alignment horizontal="left" vertical="center" indent="1"/>
    </xf>
    <xf numFmtId="0" fontId="28" fillId="2" borderId="0" xfId="6" applyFont="1" applyFill="1" applyAlignment="1">
      <alignment vertical="center"/>
    </xf>
    <xf numFmtId="14" fontId="27" fillId="0" borderId="0" xfId="6" applyNumberFormat="1" applyFont="1" applyAlignment="1">
      <alignment horizontal="left"/>
    </xf>
    <xf numFmtId="0" fontId="29" fillId="3" borderId="8" xfId="6" applyFont="1" applyFill="1" applyBorder="1" applyAlignment="1">
      <alignment vertical="center"/>
    </xf>
    <xf numFmtId="0" fontId="29" fillId="3" borderId="9" xfId="6" applyFont="1" applyFill="1" applyBorder="1"/>
    <xf numFmtId="49" fontId="5" fillId="0" borderId="0" xfId="7" applyNumberFormat="1" applyFont="1"/>
    <xf numFmtId="14" fontId="44" fillId="4" borderId="94" xfId="13" applyNumberFormat="1" applyFont="1" applyFill="1" applyBorder="1" applyAlignment="1">
      <alignment horizontal="center" vertical="center"/>
    </xf>
    <xf numFmtId="4" fontId="47" fillId="0" borderId="97" xfId="16" applyNumberFormat="1" applyFont="1" applyBorder="1" applyAlignment="1">
      <alignment horizontal="right" vertical="center" indent="1"/>
    </xf>
    <xf numFmtId="0" fontId="28" fillId="0" borderId="0" xfId="6" applyFont="1" applyAlignment="1">
      <alignment vertical="center"/>
    </xf>
    <xf numFmtId="14" fontId="27" fillId="0" borderId="0" xfId="6" applyNumberFormat="1" applyFont="1"/>
    <xf numFmtId="0" fontId="48" fillId="7" borderId="98" xfId="14" applyFont="1" applyFill="1" applyBorder="1" applyAlignment="1">
      <alignment horizontal="center" vertical="center" wrapText="1"/>
    </xf>
    <xf numFmtId="0" fontId="48" fillId="7" borderId="99" xfId="14" applyFont="1" applyFill="1" applyBorder="1" applyAlignment="1">
      <alignment horizontal="center" vertical="center" wrapText="1"/>
    </xf>
    <xf numFmtId="0" fontId="48" fillId="7" borderId="100" xfId="14" applyFont="1" applyFill="1" applyBorder="1" applyAlignment="1">
      <alignment horizontal="center" vertical="center" wrapText="1"/>
    </xf>
    <xf numFmtId="14" fontId="27" fillId="4" borderId="101" xfId="13" applyNumberFormat="1" applyFont="1" applyFill="1" applyBorder="1" applyAlignment="1">
      <alignment horizontal="center" vertical="center"/>
    </xf>
    <xf numFmtId="4" fontId="6" fillId="0" borderId="102" xfId="16" applyNumberFormat="1" applyBorder="1" applyAlignment="1">
      <alignment horizontal="right" vertical="center" indent="1"/>
    </xf>
    <xf numFmtId="4" fontId="6" fillId="0" borderId="103" xfId="16" applyNumberFormat="1" applyBorder="1" applyAlignment="1">
      <alignment horizontal="right" vertical="center" indent="1"/>
    </xf>
    <xf numFmtId="4" fontId="6" fillId="0" borderId="104" xfId="16" applyNumberFormat="1" applyBorder="1" applyAlignment="1">
      <alignment horizontal="right" vertical="center" indent="1"/>
    </xf>
    <xf numFmtId="4" fontId="47" fillId="0" borderId="105" xfId="16" applyNumberFormat="1" applyFont="1" applyBorder="1" applyAlignment="1">
      <alignment horizontal="right" vertical="center" indent="1"/>
    </xf>
    <xf numFmtId="4" fontId="47" fillId="0" borderId="96" xfId="16" applyNumberFormat="1" applyFont="1" applyBorder="1" applyAlignment="1">
      <alignment horizontal="right" vertical="center" indent="1"/>
    </xf>
    <xf numFmtId="0" fontId="48" fillId="7" borderId="106" xfId="14" applyFont="1" applyFill="1" applyBorder="1" applyAlignment="1">
      <alignment horizontal="center" vertical="center" wrapText="1"/>
    </xf>
    <xf numFmtId="0" fontId="48" fillId="7" borderId="107" xfId="14" applyFont="1" applyFill="1" applyBorder="1" applyAlignment="1">
      <alignment horizontal="center" vertical="center" wrapText="1"/>
    </xf>
    <xf numFmtId="0" fontId="48" fillId="7" borderId="108" xfId="14" applyFont="1" applyFill="1" applyBorder="1" applyAlignment="1">
      <alignment horizontal="center" vertical="center" wrapText="1"/>
    </xf>
    <xf numFmtId="14" fontId="27" fillId="4" borderId="109" xfId="14" applyNumberFormat="1" applyFont="1" applyFill="1" applyBorder="1" applyAlignment="1">
      <alignment horizontal="center" vertical="center"/>
    </xf>
    <xf numFmtId="4" fontId="6" fillId="0" borderId="110" xfId="16" applyNumberFormat="1" applyBorder="1" applyAlignment="1">
      <alignment horizontal="right" vertical="center" indent="1"/>
    </xf>
    <xf numFmtId="4" fontId="6" fillId="0" borderId="111" xfId="16" applyNumberFormat="1" applyBorder="1" applyAlignment="1">
      <alignment horizontal="right" vertical="center" indent="1"/>
    </xf>
    <xf numFmtId="4" fontId="6" fillId="0" borderId="112" xfId="16" applyNumberFormat="1" applyBorder="1" applyAlignment="1">
      <alignment horizontal="right" vertical="center" indent="1"/>
    </xf>
    <xf numFmtId="4" fontId="6" fillId="0" borderId="113" xfId="16" applyNumberFormat="1" applyBorder="1" applyAlignment="1">
      <alignment horizontal="right" vertical="center" indent="1"/>
    </xf>
    <xf numFmtId="14" fontId="44" fillId="4" borderId="114" xfId="14" applyNumberFormat="1" applyFont="1" applyFill="1" applyBorder="1" applyAlignment="1">
      <alignment horizontal="center" vertical="center"/>
    </xf>
    <xf numFmtId="4" fontId="47" fillId="0" borderId="115" xfId="16" applyNumberFormat="1" applyFont="1" applyBorder="1" applyAlignment="1">
      <alignment horizontal="right" vertical="center" indent="1"/>
    </xf>
    <xf numFmtId="4" fontId="47" fillId="0" borderId="116" xfId="16" applyNumberFormat="1" applyFont="1" applyBorder="1" applyAlignment="1">
      <alignment horizontal="right" vertical="center" indent="1"/>
    </xf>
    <xf numFmtId="4" fontId="47" fillId="0" borderId="117" xfId="16" applyNumberFormat="1" applyFont="1" applyBorder="1" applyAlignment="1">
      <alignment horizontal="right" vertical="center" indent="1"/>
    </xf>
    <xf numFmtId="4" fontId="47" fillId="0" borderId="118" xfId="16" applyNumberFormat="1" applyFont="1" applyBorder="1" applyAlignment="1">
      <alignment horizontal="right" vertical="center" indent="1"/>
    </xf>
    <xf numFmtId="0" fontId="27" fillId="0" borderId="0" xfId="14" applyFont="1" applyAlignment="1">
      <alignment vertical="center"/>
    </xf>
    <xf numFmtId="0" fontId="49" fillId="0" borderId="0" xfId="14" applyFont="1" applyAlignment="1">
      <alignment vertical="center"/>
    </xf>
    <xf numFmtId="0" fontId="50" fillId="16" borderId="120" xfId="14" applyFont="1" applyFill="1" applyBorder="1" applyAlignment="1">
      <alignment horizontal="left" vertical="center" indent="1"/>
    </xf>
    <xf numFmtId="3" fontId="51" fillId="2" borderId="121" xfId="14" applyNumberFormat="1" applyFont="1" applyFill="1" applyBorder="1" applyAlignment="1">
      <alignment horizontal="center" vertical="center"/>
    </xf>
    <xf numFmtId="44" fontId="27" fillId="0" borderId="0" xfId="21" applyFont="1" applyAlignment="1">
      <alignment vertical="center"/>
    </xf>
    <xf numFmtId="44" fontId="49" fillId="0" borderId="0" xfId="21" applyFont="1" applyAlignment="1">
      <alignment vertical="center"/>
    </xf>
    <xf numFmtId="0" fontId="50" fillId="16" borderId="122" xfId="21" applyNumberFormat="1" applyFont="1" applyFill="1" applyBorder="1" applyAlignment="1">
      <alignment horizontal="left" vertical="center" indent="1"/>
    </xf>
    <xf numFmtId="44" fontId="6" fillId="0" borderId="0" xfId="21" applyFont="1"/>
    <xf numFmtId="0" fontId="50" fillId="16" borderId="122" xfId="14" applyFont="1" applyFill="1" applyBorder="1" applyAlignment="1">
      <alignment horizontal="left" vertical="center" indent="1"/>
    </xf>
    <xf numFmtId="0" fontId="50" fillId="16" borderId="124" xfId="14" applyFont="1" applyFill="1" applyBorder="1" applyAlignment="1">
      <alignment horizontal="left" vertical="center" indent="1"/>
    </xf>
    <xf numFmtId="0" fontId="50" fillId="16" borderId="126" xfId="14" applyFont="1" applyFill="1" applyBorder="1" applyAlignment="1">
      <alignment horizontal="left" vertical="center" indent="1"/>
    </xf>
    <xf numFmtId="4" fontId="27" fillId="0" borderId="0" xfId="14" applyNumberFormat="1" applyFont="1" applyAlignment="1">
      <alignment vertical="center"/>
    </xf>
    <xf numFmtId="4" fontId="49" fillId="0" borderId="0" xfId="14" applyNumberFormat="1" applyFont="1" applyAlignment="1">
      <alignment vertical="center"/>
    </xf>
    <xf numFmtId="171" fontId="27" fillId="0" borderId="0" xfId="22" applyNumberFormat="1" applyFont="1" applyAlignment="1">
      <alignment vertical="center"/>
    </xf>
    <xf numFmtId="167" fontId="52" fillId="0" borderId="127" xfId="23" applyFont="1" applyFill="1" applyBorder="1" applyAlignment="1">
      <alignment horizontal="center" vertical="center"/>
    </xf>
    <xf numFmtId="167" fontId="53" fillId="0" borderId="0" xfId="23" applyFont="1" applyFill="1" applyBorder="1" applyAlignment="1">
      <alignment horizontal="center" vertical="center"/>
    </xf>
    <xf numFmtId="0" fontId="27" fillId="0" borderId="0" xfId="14" applyFont="1" applyAlignment="1">
      <alignment horizontal="center" vertical="center"/>
    </xf>
    <xf numFmtId="0" fontId="54" fillId="0" borderId="0" xfId="14" applyFont="1" applyAlignment="1">
      <alignment horizontal="center"/>
    </xf>
    <xf numFmtId="0" fontId="45" fillId="0" borderId="0" xfId="14" applyFont="1" applyAlignment="1">
      <alignment horizontal="center" vertical="center" wrapText="1"/>
    </xf>
    <xf numFmtId="0" fontId="55" fillId="0" borderId="0" xfId="14" applyFont="1" applyAlignment="1">
      <alignment horizontal="center" vertical="center"/>
    </xf>
    <xf numFmtId="14" fontId="45" fillId="18" borderId="134" xfId="14" applyNumberFormat="1" applyFont="1" applyFill="1" applyBorder="1" applyAlignment="1">
      <alignment horizontal="center" vertical="center"/>
    </xf>
    <xf numFmtId="14" fontId="45" fillId="0" borderId="0" xfId="14" applyNumberFormat="1" applyFont="1" applyAlignment="1">
      <alignment horizontal="center" vertical="center"/>
    </xf>
    <xf numFmtId="0" fontId="33" fillId="0" borderId="0" xfId="14" applyFont="1" applyAlignment="1">
      <alignment horizontal="center" vertical="center"/>
    </xf>
    <xf numFmtId="0" fontId="56" fillId="0" borderId="0" xfId="14" applyFont="1" applyAlignment="1">
      <alignment horizontal="center" vertical="center"/>
    </xf>
    <xf numFmtId="14" fontId="58" fillId="0" borderId="0" xfId="14" applyNumberFormat="1" applyFont="1" applyAlignment="1">
      <alignment horizontal="center" vertical="center"/>
    </xf>
    <xf numFmtId="4" fontId="58" fillId="0" borderId="0" xfId="14" applyNumberFormat="1" applyFont="1" applyAlignment="1">
      <alignment horizontal="center" vertical="center"/>
    </xf>
    <xf numFmtId="4" fontId="58" fillId="0" borderId="135" xfId="14" applyNumberFormat="1" applyFont="1" applyBorder="1" applyAlignment="1">
      <alignment horizontal="center" vertical="center"/>
    </xf>
    <xf numFmtId="4" fontId="58" fillId="0" borderId="136" xfId="14" applyNumberFormat="1" applyFont="1" applyBorder="1" applyAlignment="1">
      <alignment horizontal="center" vertical="center"/>
    </xf>
    <xf numFmtId="4" fontId="43" fillId="18" borderId="136" xfId="14" applyNumberFormat="1" applyFont="1" applyFill="1" applyBorder="1" applyAlignment="1">
      <alignment horizontal="center" vertical="center"/>
    </xf>
    <xf numFmtId="3" fontId="43" fillId="0" borderId="137" xfId="14" applyNumberFormat="1" applyFont="1" applyBorder="1" applyAlignment="1">
      <alignment horizontal="center" vertical="center"/>
    </xf>
    <xf numFmtId="4" fontId="58" fillId="0" borderId="138" xfId="14" applyNumberFormat="1" applyFont="1" applyBorder="1" applyAlignment="1">
      <alignment horizontal="center" vertical="center"/>
    </xf>
    <xf numFmtId="0" fontId="57" fillId="0" borderId="0" xfId="14" applyFont="1" applyAlignment="1">
      <alignment horizontal="center" vertical="center"/>
    </xf>
    <xf numFmtId="0" fontId="39" fillId="0" borderId="0" xfId="14" applyFont="1"/>
    <xf numFmtId="11" fontId="58" fillId="0" borderId="139" xfId="14" applyNumberFormat="1" applyFont="1" applyBorder="1" applyAlignment="1">
      <alignment horizontal="center" vertical="center"/>
    </xf>
    <xf numFmtId="14" fontId="43" fillId="0" borderId="0" xfId="14" applyNumberFormat="1" applyFont="1" applyAlignment="1">
      <alignment horizontal="center" vertical="center"/>
    </xf>
    <xf numFmtId="4" fontId="43" fillId="0" borderId="0" xfId="14" applyNumberFormat="1" applyFont="1" applyAlignment="1">
      <alignment horizontal="center" vertical="center"/>
    </xf>
    <xf numFmtId="4" fontId="43" fillId="0" borderId="135" xfId="14" applyNumberFormat="1" applyFont="1" applyBorder="1" applyAlignment="1">
      <alignment horizontal="center" vertical="center"/>
    </xf>
    <xf numFmtId="4" fontId="58" fillId="0" borderId="140" xfId="14" applyNumberFormat="1" applyFont="1" applyBorder="1" applyAlignment="1">
      <alignment horizontal="center" vertical="center"/>
    </xf>
    <xf numFmtId="4" fontId="43" fillId="18" borderId="141" xfId="14" applyNumberFormat="1" applyFont="1" applyFill="1" applyBorder="1" applyAlignment="1">
      <alignment horizontal="center" vertical="center"/>
    </xf>
    <xf numFmtId="3" fontId="43" fillId="0" borderId="142" xfId="14" applyNumberFormat="1" applyFont="1" applyBorder="1" applyAlignment="1">
      <alignment horizontal="center" vertical="center"/>
    </xf>
    <xf numFmtId="14" fontId="27" fillId="0" borderId="0" xfId="14" applyNumberFormat="1" applyFont="1" applyAlignment="1">
      <alignment vertical="center"/>
    </xf>
    <xf numFmtId="3" fontId="27" fillId="0" borderId="0" xfId="14" applyNumberFormat="1" applyFont="1" applyAlignment="1">
      <alignment vertical="center"/>
    </xf>
    <xf numFmtId="0" fontId="6" fillId="2" borderId="0" xfId="14" applyFill="1" applyAlignment="1">
      <alignment horizontal="center" vertical="center"/>
    </xf>
    <xf numFmtId="0" fontId="6" fillId="0" borderId="0" xfId="14" applyAlignment="1">
      <alignment horizontal="center" vertical="center"/>
    </xf>
    <xf numFmtId="0" fontId="59" fillId="5" borderId="0" xfId="14" applyFont="1" applyFill="1" applyAlignment="1">
      <alignment horizontal="center" vertical="center"/>
    </xf>
    <xf numFmtId="0" fontId="6" fillId="2" borderId="0" xfId="14" applyFill="1"/>
    <xf numFmtId="0" fontId="23" fillId="7" borderId="128" xfId="14" applyFont="1" applyFill="1" applyBorder="1" applyAlignment="1">
      <alignment horizontal="left" vertical="center" indent="1"/>
    </xf>
    <xf numFmtId="0" fontId="23" fillId="7" borderId="129" xfId="14" applyFont="1" applyFill="1" applyBorder="1" applyAlignment="1">
      <alignment horizontal="left" vertical="center" indent="1"/>
    </xf>
    <xf numFmtId="49" fontId="27" fillId="7" borderId="129" xfId="14" applyNumberFormat="1" applyFont="1" applyFill="1" applyBorder="1" applyAlignment="1">
      <alignment horizontal="center" vertical="center"/>
    </xf>
    <xf numFmtId="0" fontId="27" fillId="7" borderId="129" xfId="14" applyFont="1" applyFill="1" applyBorder="1"/>
    <xf numFmtId="4" fontId="27" fillId="7" borderId="129" xfId="14" applyNumberFormat="1" applyFont="1" applyFill="1" applyBorder="1" applyAlignment="1">
      <alignment horizontal="right" vertical="center"/>
    </xf>
    <xf numFmtId="4" fontId="27" fillId="7" borderId="129" xfId="14" applyNumberFormat="1" applyFont="1" applyFill="1" applyBorder="1" applyAlignment="1">
      <alignment horizontal="center" vertical="center"/>
    </xf>
    <xf numFmtId="4" fontId="60" fillId="7" borderId="130" xfId="14" applyNumberFormat="1" applyFont="1" applyFill="1" applyBorder="1" applyAlignment="1">
      <alignment horizontal="center" vertical="center"/>
    </xf>
    <xf numFmtId="0" fontId="45" fillId="19" borderId="147" xfId="14" applyFont="1" applyFill="1" applyBorder="1" applyAlignment="1">
      <alignment horizontal="center" vertical="center" wrapText="1"/>
    </xf>
    <xf numFmtId="172" fontId="57" fillId="0" borderId="147" xfId="14" applyNumberFormat="1" applyFont="1" applyBorder="1" applyAlignment="1">
      <alignment horizontal="center" vertical="center"/>
    </xf>
    <xf numFmtId="4" fontId="57" fillId="0" borderId="147" xfId="14" applyNumberFormat="1" applyFont="1" applyBorder="1" applyAlignment="1">
      <alignment horizontal="center" vertical="center"/>
    </xf>
    <xf numFmtId="14" fontId="61" fillId="5" borderId="147" xfId="14" applyNumberFormat="1" applyFont="1" applyFill="1" applyBorder="1" applyAlignment="1">
      <alignment horizontal="center" vertical="center"/>
    </xf>
    <xf numFmtId="1" fontId="57" fillId="5" borderId="147" xfId="14" applyNumberFormat="1" applyFont="1" applyFill="1" applyBorder="1" applyAlignment="1">
      <alignment horizontal="center" vertical="center"/>
    </xf>
    <xf numFmtId="4" fontId="45" fillId="2" borderId="147" xfId="14" applyNumberFormat="1" applyFont="1" applyFill="1" applyBorder="1" applyAlignment="1">
      <alignment horizontal="right" vertical="center"/>
    </xf>
    <xf numFmtId="172" fontId="6" fillId="0" borderId="0" xfId="14" applyNumberFormat="1"/>
    <xf numFmtId="0" fontId="45" fillId="20" borderId="147" xfId="14" applyFont="1" applyFill="1" applyBorder="1" applyAlignment="1">
      <alignment horizontal="center" vertical="center" wrapText="1"/>
    </xf>
    <xf numFmtId="4" fontId="6" fillId="0" borderId="0" xfId="14" applyNumberFormat="1"/>
    <xf numFmtId="167" fontId="6" fillId="0" borderId="0" xfId="14" applyNumberFormat="1"/>
    <xf numFmtId="14" fontId="27" fillId="0" borderId="148" xfId="6" applyNumberFormat="1" applyFont="1" applyBorder="1" applyAlignment="1">
      <alignment vertical="center"/>
    </xf>
    <xf numFmtId="14" fontId="27" fillId="0" borderId="0" xfId="14" applyNumberFormat="1" applyFont="1"/>
    <xf numFmtId="0" fontId="30" fillId="3" borderId="144" xfId="20" applyFont="1" applyFill="1" applyBorder="1"/>
    <xf numFmtId="0" fontId="30" fillId="3" borderId="145" xfId="20" applyFont="1" applyFill="1" applyBorder="1"/>
    <xf numFmtId="0" fontId="1" fillId="0" borderId="0" xfId="25"/>
    <xf numFmtId="0" fontId="45" fillId="7" borderId="1" xfId="6" applyFont="1" applyFill="1" applyBorder="1" applyAlignment="1">
      <alignment horizontal="center" vertical="center"/>
    </xf>
    <xf numFmtId="0" fontId="45" fillId="4" borderId="1" xfId="6" applyFont="1" applyFill="1" applyBorder="1" applyAlignment="1">
      <alignment horizontal="center" vertical="center"/>
    </xf>
    <xf numFmtId="169" fontId="63" fillId="22" borderId="1" xfId="6" applyNumberFormat="1" applyFont="1" applyFill="1" applyBorder="1" applyAlignment="1">
      <alignment horizontal="right" vertical="center" indent="1"/>
    </xf>
    <xf numFmtId="169" fontId="63" fillId="11" borderId="1" xfId="6" applyNumberFormat="1" applyFont="1" applyFill="1" applyBorder="1" applyAlignment="1">
      <alignment horizontal="right" vertical="center" indent="1"/>
    </xf>
    <xf numFmtId="169" fontId="6" fillId="0" borderId="0" xfId="14" applyNumberFormat="1"/>
    <xf numFmtId="0" fontId="64" fillId="2" borderId="156" xfId="6" applyFont="1" applyFill="1" applyBorder="1" applyAlignment="1">
      <alignment horizontal="center" vertical="center"/>
    </xf>
    <xf numFmtId="4" fontId="66" fillId="4" borderId="156" xfId="6" applyNumberFormat="1" applyFont="1" applyFill="1" applyBorder="1" applyAlignment="1">
      <alignment horizontal="right" vertical="center" indent="1"/>
    </xf>
    <xf numFmtId="169" fontId="67" fillId="4" borderId="156" xfId="6" applyNumberFormat="1" applyFont="1" applyFill="1" applyBorder="1" applyAlignment="1">
      <alignment horizontal="right" vertical="center" indent="1"/>
    </xf>
    <xf numFmtId="4" fontId="1" fillId="0" borderId="0" xfId="25" applyNumberFormat="1"/>
    <xf numFmtId="167" fontId="1" fillId="0" borderId="0" xfId="25" applyNumberFormat="1"/>
    <xf numFmtId="0" fontId="68" fillId="2" borderId="156" xfId="6" applyFont="1" applyFill="1" applyBorder="1" applyAlignment="1">
      <alignment horizontal="center" vertical="center"/>
    </xf>
    <xf numFmtId="4" fontId="68" fillId="4" borderId="156" xfId="6" applyNumberFormat="1" applyFont="1" applyFill="1" applyBorder="1" applyAlignment="1">
      <alignment horizontal="right" vertical="center" indent="1"/>
    </xf>
    <xf numFmtId="167" fontId="5" fillId="0" borderId="0" xfId="25" applyNumberFormat="1" applyFont="1"/>
    <xf numFmtId="4" fontId="3" fillId="0" borderId="0" xfId="25" applyNumberFormat="1" applyFont="1"/>
    <xf numFmtId="0" fontId="5" fillId="0" borderId="0" xfId="25" applyFont="1"/>
    <xf numFmtId="4" fontId="1" fillId="0" borderId="0" xfId="21" applyNumberFormat="1" applyFont="1"/>
    <xf numFmtId="0" fontId="6" fillId="0" borderId="0" xfId="14" applyAlignment="1">
      <alignment horizontal="center"/>
    </xf>
    <xf numFmtId="169" fontId="6" fillId="0" borderId="0" xfId="14" applyNumberFormat="1" applyAlignment="1">
      <alignment horizontal="center"/>
    </xf>
    <xf numFmtId="169" fontId="4" fillId="0" borderId="0" xfId="2" applyNumberFormat="1" applyFont="1" applyAlignment="1">
      <alignment horizontal="left" vertical="center" wrapText="1"/>
    </xf>
    <xf numFmtId="169" fontId="27" fillId="0" borderId="148" xfId="6" applyNumberFormat="1" applyFont="1" applyBorder="1" applyAlignment="1">
      <alignment vertical="center"/>
    </xf>
    <xf numFmtId="14" fontId="6" fillId="0" borderId="0" xfId="14" applyNumberFormat="1"/>
    <xf numFmtId="167" fontId="6" fillId="0" borderId="0" xfId="14" applyNumberFormat="1" applyAlignment="1">
      <alignment horizontal="center"/>
    </xf>
    <xf numFmtId="0" fontId="4" fillId="0" borderId="0" xfId="27" applyFont="1" applyAlignment="1">
      <alignment horizontal="left" vertical="center" wrapText="1"/>
    </xf>
    <xf numFmtId="169" fontId="27" fillId="0" borderId="0" xfId="6" applyNumberFormat="1" applyFont="1" applyAlignment="1">
      <alignment horizontal="right"/>
    </xf>
    <xf numFmtId="4" fontId="7" fillId="0" borderId="0" xfId="14" applyNumberFormat="1" applyFont="1"/>
    <xf numFmtId="169" fontId="27" fillId="0" borderId="0" xfId="14" applyNumberFormat="1" applyFont="1" applyAlignment="1">
      <alignment vertical="center"/>
    </xf>
    <xf numFmtId="0" fontId="27" fillId="7" borderId="81" xfId="14" applyFont="1" applyFill="1" applyBorder="1" applyAlignment="1">
      <alignment horizontal="center" vertical="center" wrapText="1"/>
    </xf>
    <xf numFmtId="0" fontId="27" fillId="7" borderId="55" xfId="14" applyFont="1" applyFill="1" applyBorder="1" applyAlignment="1">
      <alignment horizontal="center" vertical="center" wrapText="1"/>
    </xf>
    <xf numFmtId="4" fontId="27" fillId="7" borderId="42" xfId="14" applyNumberFormat="1" applyFont="1" applyFill="1" applyBorder="1" applyAlignment="1">
      <alignment horizontal="center" vertical="center" wrapText="1"/>
    </xf>
    <xf numFmtId="4" fontId="27" fillId="7" borderId="55" xfId="14" applyNumberFormat="1" applyFont="1" applyFill="1" applyBorder="1" applyAlignment="1">
      <alignment horizontal="center" vertical="center" wrapText="1"/>
    </xf>
    <xf numFmtId="4" fontId="27" fillId="7" borderId="52" xfId="14" applyNumberFormat="1" applyFont="1" applyFill="1" applyBorder="1" applyAlignment="1">
      <alignment horizontal="center" vertical="center" wrapText="1"/>
    </xf>
    <xf numFmtId="169" fontId="27" fillId="7" borderId="79" xfId="14" applyNumberFormat="1" applyFont="1" applyFill="1" applyBorder="1" applyAlignment="1">
      <alignment horizontal="center" vertical="center" wrapText="1"/>
    </xf>
    <xf numFmtId="0" fontId="27" fillId="7" borderId="79" xfId="14" applyFont="1" applyFill="1" applyBorder="1" applyAlignment="1">
      <alignment horizontal="center" vertical="center" wrapText="1"/>
    </xf>
    <xf numFmtId="174" fontId="27" fillId="2" borderId="109" xfId="14" applyNumberFormat="1" applyFont="1" applyFill="1" applyBorder="1" applyAlignment="1">
      <alignment horizontal="left" vertical="center" indent="1"/>
    </xf>
    <xf numFmtId="169" fontId="57" fillId="23" borderId="161" xfId="14" applyNumberFormat="1" applyFont="1" applyFill="1" applyBorder="1" applyAlignment="1">
      <alignment vertical="center" wrapText="1"/>
    </xf>
    <xf numFmtId="9" fontId="33" fillId="24" borderId="166" xfId="14" applyNumberFormat="1" applyFont="1" applyFill="1" applyBorder="1" applyAlignment="1">
      <alignment horizontal="center" vertical="center"/>
    </xf>
    <xf numFmtId="175" fontId="33" fillId="24" borderId="166" xfId="14" applyNumberFormat="1" applyFont="1" applyFill="1" applyBorder="1" applyAlignment="1">
      <alignment horizontal="center" vertical="center"/>
    </xf>
    <xf numFmtId="10" fontId="33" fillId="24" borderId="166" xfId="14" applyNumberFormat="1" applyFont="1" applyFill="1" applyBorder="1" applyAlignment="1">
      <alignment horizontal="center" vertical="center"/>
    </xf>
    <xf numFmtId="4" fontId="70" fillId="24" borderId="156" xfId="14" applyNumberFormat="1" applyFont="1" applyFill="1" applyBorder="1" applyAlignment="1">
      <alignment horizontal="left" vertical="center"/>
    </xf>
    <xf numFmtId="169" fontId="27" fillId="25" borderId="167" xfId="14" applyNumberFormat="1" applyFont="1" applyFill="1" applyBorder="1" applyAlignment="1">
      <alignment horizontal="right" vertical="center" indent="2"/>
    </xf>
    <xf numFmtId="174" fontId="6" fillId="2" borderId="109" xfId="14" applyNumberFormat="1" applyFill="1" applyBorder="1" applyAlignment="1">
      <alignment horizontal="left" vertical="center" indent="4"/>
    </xf>
    <xf numFmtId="44" fontId="57" fillId="0" borderId="161" xfId="21" applyFont="1" applyBorder="1" applyAlignment="1">
      <alignment horizontal="center" vertical="center" wrapText="1"/>
    </xf>
    <xf numFmtId="10" fontId="33" fillId="2" borderId="166" xfId="14" applyNumberFormat="1" applyFont="1" applyFill="1" applyBorder="1" applyAlignment="1">
      <alignment horizontal="center" vertical="center"/>
    </xf>
    <xf numFmtId="4" fontId="71" fillId="2" borderId="161" xfId="14" applyNumberFormat="1" applyFont="1" applyFill="1" applyBorder="1" applyAlignment="1">
      <alignment horizontal="center" vertical="center"/>
    </xf>
    <xf numFmtId="10" fontId="33" fillId="0" borderId="166" xfId="14" applyNumberFormat="1" applyFont="1" applyBorder="1" applyAlignment="1">
      <alignment horizontal="center" vertical="center"/>
    </xf>
    <xf numFmtId="169" fontId="27" fillId="4" borderId="167" xfId="14" applyNumberFormat="1" applyFont="1" applyFill="1" applyBorder="1" applyAlignment="1">
      <alignment horizontal="right" vertical="center" indent="2"/>
    </xf>
    <xf numFmtId="0" fontId="27" fillId="2" borderId="109" xfId="14" applyFont="1" applyFill="1" applyBorder="1" applyAlignment="1">
      <alignment horizontal="left" vertical="center" indent="1"/>
    </xf>
    <xf numFmtId="0" fontId="6" fillId="2" borderId="109" xfId="14" applyFill="1" applyBorder="1" applyAlignment="1">
      <alignment horizontal="left" vertical="center" indent="4"/>
    </xf>
    <xf numFmtId="169" fontId="57" fillId="0" borderId="161" xfId="14" applyNumberFormat="1" applyFont="1" applyBorder="1" applyAlignment="1">
      <alignment horizontal="center" vertical="center" wrapText="1"/>
    </xf>
    <xf numFmtId="0" fontId="6" fillId="2" borderId="109" xfId="14" applyFill="1" applyBorder="1" applyAlignment="1">
      <alignment horizontal="left" vertical="center" wrapText="1" indent="4"/>
    </xf>
    <xf numFmtId="176" fontId="33" fillId="0" borderId="166" xfId="14" applyNumberFormat="1" applyFont="1" applyBorder="1" applyAlignment="1">
      <alignment horizontal="center" vertical="center"/>
    </xf>
    <xf numFmtId="0" fontId="50" fillId="0" borderId="114" xfId="14" applyFont="1" applyBorder="1" applyAlignment="1">
      <alignment horizontal="left" vertical="center" wrapText="1" indent="1"/>
    </xf>
    <xf numFmtId="0" fontId="6" fillId="0" borderId="109" xfId="14" applyBorder="1" applyAlignment="1">
      <alignment horizontal="left" vertical="center" indent="4"/>
    </xf>
    <xf numFmtId="169" fontId="57" fillId="0" borderId="161" xfId="14" applyNumberFormat="1" applyFont="1" applyBorder="1" applyAlignment="1">
      <alignment vertical="center" wrapText="1"/>
    </xf>
    <xf numFmtId="0" fontId="6" fillId="0" borderId="109" xfId="14" applyBorder="1" applyAlignment="1">
      <alignment horizontal="left" vertical="center" wrapText="1" indent="4"/>
    </xf>
    <xf numFmtId="0" fontId="27" fillId="2" borderId="114" xfId="14" applyFont="1" applyFill="1" applyBorder="1" applyAlignment="1">
      <alignment horizontal="left" vertical="center" indent="1"/>
    </xf>
    <xf numFmtId="4" fontId="71" fillId="24" borderId="161" xfId="14" applyNumberFormat="1" applyFont="1" applyFill="1" applyBorder="1" applyAlignment="1">
      <alignment horizontal="center" vertical="center"/>
    </xf>
    <xf numFmtId="169" fontId="57" fillId="2" borderId="161" xfId="14" applyNumberFormat="1" applyFont="1" applyFill="1" applyBorder="1" applyAlignment="1">
      <alignment vertical="center" wrapText="1"/>
    </xf>
    <xf numFmtId="0" fontId="72" fillId="21" borderId="41" xfId="14" applyFont="1" applyFill="1" applyBorder="1" applyAlignment="1">
      <alignment horizontal="left" vertical="center" indent="1"/>
    </xf>
    <xf numFmtId="3" fontId="45" fillId="4" borderId="42" xfId="14" applyNumberFormat="1" applyFont="1" applyFill="1" applyBorder="1" applyAlignment="1">
      <alignment horizontal="center" vertical="center"/>
    </xf>
    <xf numFmtId="4" fontId="45" fillId="4" borderId="42" xfId="14" applyNumberFormat="1" applyFont="1" applyFill="1" applyBorder="1" applyAlignment="1">
      <alignment horizontal="center" vertical="center"/>
    </xf>
    <xf numFmtId="4" fontId="64" fillId="4" borderId="42" xfId="14" applyNumberFormat="1" applyFont="1" applyFill="1" applyBorder="1" applyAlignment="1">
      <alignment horizontal="right" vertical="center"/>
    </xf>
    <xf numFmtId="169" fontId="27" fillId="4" borderId="79" xfId="14" applyNumberFormat="1" applyFont="1" applyFill="1" applyBorder="1" applyAlignment="1">
      <alignment horizontal="right" vertical="center" indent="2"/>
    </xf>
    <xf numFmtId="4" fontId="6" fillId="0" borderId="0" xfId="14" applyNumberFormat="1" applyAlignment="1">
      <alignment horizontal="center"/>
    </xf>
    <xf numFmtId="14" fontId="30" fillId="3" borderId="9" xfId="6" applyNumberFormat="1" applyFont="1" applyFill="1" applyBorder="1" applyAlignment="1">
      <alignment horizontal="center" vertical="center"/>
    </xf>
    <xf numFmtId="0" fontId="30" fillId="3" borderId="9" xfId="6" applyFont="1" applyFill="1" applyBorder="1" applyAlignment="1">
      <alignment horizontal="center" vertical="center"/>
    </xf>
    <xf numFmtId="0" fontId="30" fillId="3" borderId="171" xfId="6" applyFont="1" applyFill="1" applyBorder="1" applyAlignment="1">
      <alignment horizontal="center" vertical="center"/>
    </xf>
    <xf numFmtId="4" fontId="6" fillId="2" borderId="1" xfId="6" applyNumberFormat="1" applyFill="1" applyBorder="1" applyAlignment="1">
      <alignment vertical="center"/>
    </xf>
    <xf numFmtId="4" fontId="6" fillId="2" borderId="0" xfId="6" applyNumberFormat="1" applyFill="1" applyAlignment="1">
      <alignment horizontal="left" vertical="center" indent="1"/>
    </xf>
    <xf numFmtId="4" fontId="6" fillId="11" borderId="1" xfId="6" applyNumberFormat="1" applyFill="1" applyBorder="1"/>
    <xf numFmtId="4" fontId="7" fillId="0" borderId="0" xfId="6" applyNumberFormat="1" applyFont="1"/>
    <xf numFmtId="0" fontId="6" fillId="11" borderId="172" xfId="6" applyFill="1" applyBorder="1"/>
    <xf numFmtId="0" fontId="54" fillId="11" borderId="173" xfId="6" applyFont="1" applyFill="1" applyBorder="1" applyAlignment="1">
      <alignment horizontal="center" vertical="center"/>
    </xf>
    <xf numFmtId="0" fontId="54" fillId="11" borderId="174" xfId="6" applyFont="1" applyFill="1" applyBorder="1" applyAlignment="1">
      <alignment horizontal="center" vertical="center"/>
    </xf>
    <xf numFmtId="0" fontId="6" fillId="0" borderId="0" xfId="6" applyAlignment="1">
      <alignment vertical="center"/>
    </xf>
    <xf numFmtId="0" fontId="6" fillId="11" borderId="64" xfId="6" applyFill="1" applyBorder="1" applyAlignment="1">
      <alignment vertical="center"/>
    </xf>
    <xf numFmtId="0" fontId="45" fillId="11" borderId="1" xfId="6" applyFont="1" applyFill="1" applyBorder="1" applyAlignment="1">
      <alignment horizontal="center" vertical="center"/>
    </xf>
    <xf numFmtId="0" fontId="6" fillId="11" borderId="175" xfId="6" applyFill="1" applyBorder="1" applyAlignment="1">
      <alignment vertical="center"/>
    </xf>
    <xf numFmtId="0" fontId="6" fillId="11" borderId="64" xfId="6" applyFill="1" applyBorder="1"/>
    <xf numFmtId="0" fontId="27" fillId="11" borderId="0" xfId="6" applyFont="1" applyFill="1" applyAlignment="1">
      <alignment vertical="center"/>
    </xf>
    <xf numFmtId="0" fontId="74" fillId="7" borderId="1" xfId="6" applyFont="1" applyFill="1" applyBorder="1" applyAlignment="1">
      <alignment horizontal="center" vertical="center"/>
    </xf>
    <xf numFmtId="4" fontId="68" fillId="21" borderId="156" xfId="6" applyNumberFormat="1" applyFont="1" applyFill="1" applyBorder="1" applyAlignment="1">
      <alignment horizontal="right" vertical="center" indent="1"/>
    </xf>
    <xf numFmtId="0" fontId="27" fillId="11" borderId="175" xfId="6" applyFont="1" applyFill="1" applyBorder="1" applyAlignment="1">
      <alignment vertical="center"/>
    </xf>
    <xf numFmtId="49" fontId="33" fillId="26" borderId="176" xfId="6" applyNumberFormat="1" applyFont="1" applyFill="1" applyBorder="1" applyAlignment="1">
      <alignment horizontal="center" vertical="center"/>
    </xf>
    <xf numFmtId="0" fontId="64" fillId="17" borderId="156" xfId="6" applyFont="1" applyFill="1" applyBorder="1" applyAlignment="1">
      <alignment horizontal="center" vertical="center"/>
    </xf>
    <xf numFmtId="4" fontId="64" fillId="4" borderId="156" xfId="6" applyNumberFormat="1" applyFont="1" applyFill="1" applyBorder="1" applyAlignment="1">
      <alignment horizontal="right" vertical="center" indent="1"/>
    </xf>
    <xf numFmtId="4" fontId="64" fillId="25" borderId="156" xfId="6" applyNumberFormat="1" applyFont="1" applyFill="1" applyBorder="1" applyAlignment="1">
      <alignment horizontal="right" vertical="center" indent="1"/>
    </xf>
    <xf numFmtId="169" fontId="38" fillId="4" borderId="156" xfId="6" applyNumberFormat="1" applyFont="1" applyFill="1" applyBorder="1" applyAlignment="1">
      <alignment horizontal="right" vertical="center" indent="1"/>
    </xf>
    <xf numFmtId="0" fontId="1" fillId="0" borderId="0" xfId="8" applyAlignment="1">
      <alignment horizontal="center" vertical="center"/>
    </xf>
    <xf numFmtId="49" fontId="33" fillId="17" borderId="156" xfId="6" applyNumberFormat="1" applyFont="1" applyFill="1" applyBorder="1" applyAlignment="1">
      <alignment horizontal="center" vertical="center"/>
    </xf>
    <xf numFmtId="0" fontId="68" fillId="17" borderId="156" xfId="6" applyFont="1" applyFill="1" applyBorder="1" applyAlignment="1">
      <alignment horizontal="center" vertical="center"/>
    </xf>
    <xf numFmtId="0" fontId="6" fillId="11" borderId="175" xfId="6" applyFill="1" applyBorder="1"/>
    <xf numFmtId="0" fontId="27" fillId="0" borderId="0" xfId="6" applyFont="1"/>
    <xf numFmtId="0" fontId="27" fillId="11" borderId="64" xfId="6" applyFont="1" applyFill="1" applyBorder="1"/>
    <xf numFmtId="0" fontId="27" fillId="11" borderId="0" xfId="6" applyFont="1" applyFill="1"/>
    <xf numFmtId="0" fontId="75" fillId="7" borderId="155" xfId="6" applyFont="1" applyFill="1" applyBorder="1" applyAlignment="1">
      <alignment horizontal="right" vertical="center"/>
    </xf>
    <xf numFmtId="169" fontId="76" fillId="11" borderId="1" xfId="6" applyNumberFormat="1" applyFont="1" applyFill="1" applyBorder="1" applyAlignment="1">
      <alignment horizontal="right" vertical="center" indent="1"/>
    </xf>
    <xf numFmtId="0" fontId="27" fillId="11" borderId="175" xfId="6" applyFont="1" applyFill="1" applyBorder="1"/>
    <xf numFmtId="0" fontId="6" fillId="11" borderId="80" xfId="6" applyFill="1" applyBorder="1"/>
    <xf numFmtId="0" fontId="6" fillId="11" borderId="40" xfId="6" applyFill="1" applyBorder="1"/>
    <xf numFmtId="0" fontId="33" fillId="11" borderId="40" xfId="6" applyFont="1" applyFill="1" applyBorder="1" applyAlignment="1">
      <alignment horizontal="center" vertical="center"/>
    </xf>
    <xf numFmtId="0" fontId="64" fillId="11" borderId="40" xfId="6" applyFont="1" applyFill="1" applyBorder="1" applyAlignment="1">
      <alignment horizontal="center" vertical="center"/>
    </xf>
    <xf numFmtId="0" fontId="77" fillId="11" borderId="40" xfId="6" applyFont="1" applyFill="1" applyBorder="1" applyAlignment="1">
      <alignment horizontal="left" vertical="center" indent="1"/>
    </xf>
    <xf numFmtId="0" fontId="7" fillId="11" borderId="40" xfId="6" applyFont="1" applyFill="1" applyBorder="1"/>
    <xf numFmtId="0" fontId="6" fillId="11" borderId="177" xfId="6" applyFill="1" applyBorder="1"/>
    <xf numFmtId="4" fontId="1" fillId="0" borderId="0" xfId="8" applyNumberFormat="1"/>
    <xf numFmtId="0" fontId="29" fillId="3" borderId="178" xfId="14" applyFont="1" applyFill="1" applyBorder="1" applyAlignment="1">
      <alignment horizontal="left" vertical="center" indent="1"/>
    </xf>
    <xf numFmtId="0" fontId="78" fillId="3" borderId="179" xfId="14" applyFont="1" applyFill="1" applyBorder="1" applyAlignment="1">
      <alignment vertical="center"/>
    </xf>
    <xf numFmtId="0" fontId="13" fillId="3" borderId="180" xfId="14" applyFont="1" applyFill="1" applyBorder="1"/>
    <xf numFmtId="0" fontId="13" fillId="3" borderId="181" xfId="14" applyFont="1" applyFill="1" applyBorder="1"/>
    <xf numFmtId="0" fontId="79" fillId="2" borderId="0" xfId="14" applyFont="1" applyFill="1"/>
    <xf numFmtId="4" fontId="57" fillId="2" borderId="0" xfId="14" applyNumberFormat="1" applyFont="1" applyFill="1" applyAlignment="1">
      <alignment vertical="center"/>
    </xf>
    <xf numFmtId="0" fontId="34" fillId="0" borderId="185" xfId="14" applyFont="1" applyBorder="1" applyAlignment="1">
      <alignment vertical="center"/>
    </xf>
    <xf numFmtId="0" fontId="78" fillId="0" borderId="186" xfId="14" applyFont="1" applyBorder="1" applyAlignment="1">
      <alignment horizontal="left" vertical="center"/>
    </xf>
    <xf numFmtId="0" fontId="34" fillId="0" borderId="187" xfId="14" applyFont="1" applyBorder="1" applyAlignment="1">
      <alignment vertical="center"/>
    </xf>
    <xf numFmtId="169" fontId="6" fillId="0" borderId="188" xfId="14" applyNumberFormat="1" applyBorder="1" applyAlignment="1">
      <alignment horizontal="right" vertical="center" indent="1"/>
    </xf>
    <xf numFmtId="0" fontId="34" fillId="0" borderId="0" xfId="14" applyFont="1" applyAlignment="1">
      <alignment vertical="center"/>
    </xf>
    <xf numFmtId="0" fontId="34" fillId="0" borderId="149" xfId="14" applyFont="1" applyBorder="1" applyAlignment="1">
      <alignment vertical="center"/>
    </xf>
    <xf numFmtId="0" fontId="34" fillId="0" borderId="189" xfId="14" applyFont="1" applyBorder="1" applyAlignment="1">
      <alignment horizontal="left" vertical="center"/>
    </xf>
    <xf numFmtId="0" fontId="78" fillId="0" borderId="190" xfId="14" applyFont="1" applyBorder="1" applyAlignment="1">
      <alignment horizontal="left" vertical="center"/>
    </xf>
    <xf numFmtId="169" fontId="6" fillId="0" borderId="191" xfId="14" applyNumberFormat="1" applyBorder="1" applyAlignment="1">
      <alignment horizontal="right" vertical="center" indent="1"/>
    </xf>
    <xf numFmtId="0" fontId="34" fillId="0" borderId="192" xfId="14" applyFont="1" applyBorder="1" applyAlignment="1">
      <alignment vertical="center"/>
    </xf>
    <xf numFmtId="0" fontId="34" fillId="0" borderId="193" xfId="14" applyFont="1" applyBorder="1" applyAlignment="1">
      <alignment horizontal="left" vertical="center"/>
    </xf>
    <xf numFmtId="0" fontId="34" fillId="0" borderId="194" xfId="14" applyFont="1" applyBorder="1"/>
    <xf numFmtId="169" fontId="6" fillId="0" borderId="195" xfId="14" applyNumberFormat="1" applyBorder="1" applyAlignment="1">
      <alignment horizontal="right" vertical="center" indent="1"/>
    </xf>
    <xf numFmtId="0" fontId="78" fillId="0" borderId="196" xfId="14" applyFont="1" applyBorder="1" applyAlignment="1">
      <alignment vertical="center"/>
    </xf>
    <xf numFmtId="0" fontId="34" fillId="0" borderId="30" xfId="14" applyFont="1" applyBorder="1" applyAlignment="1">
      <alignment horizontal="left" vertical="center"/>
    </xf>
    <xf numFmtId="0" fontId="34" fillId="0" borderId="197" xfId="14" applyFont="1" applyBorder="1" applyAlignment="1">
      <alignment horizontal="left" vertical="center"/>
    </xf>
    <xf numFmtId="0" fontId="6" fillId="0" borderId="198" xfId="14" applyBorder="1"/>
    <xf numFmtId="0" fontId="27" fillId="0" borderId="194" xfId="14" applyFont="1" applyBorder="1"/>
    <xf numFmtId="167" fontId="34" fillId="0" borderId="0" xfId="14" applyNumberFormat="1" applyFont="1" applyAlignment="1">
      <alignment vertical="center"/>
    </xf>
    <xf numFmtId="169" fontId="6" fillId="0" borderId="199" xfId="14" applyNumberFormat="1" applyBorder="1" applyAlignment="1">
      <alignment horizontal="right" vertical="center" indent="1"/>
    </xf>
    <xf numFmtId="0" fontId="34" fillId="0" borderId="200" xfId="14" applyFont="1" applyBorder="1" applyAlignment="1">
      <alignment vertical="center"/>
    </xf>
    <xf numFmtId="169" fontId="6" fillId="0" borderId="198" xfId="14" applyNumberFormat="1" applyBorder="1" applyAlignment="1">
      <alignment horizontal="right" vertical="center" indent="1"/>
    </xf>
    <xf numFmtId="0" fontId="34" fillId="0" borderId="0" xfId="14" applyFont="1"/>
    <xf numFmtId="0" fontId="78" fillId="0" borderId="201" xfId="14" applyFont="1" applyBorder="1" applyAlignment="1">
      <alignment vertical="center"/>
    </xf>
    <xf numFmtId="0" fontId="78" fillId="0" borderId="202" xfId="14" applyFont="1" applyBorder="1" applyAlignment="1">
      <alignment horizontal="left" vertical="center"/>
    </xf>
    <xf numFmtId="0" fontId="34" fillId="0" borderId="203" xfId="14" applyFont="1" applyBorder="1" applyAlignment="1">
      <alignment vertical="center"/>
    </xf>
    <xf numFmtId="0" fontId="34" fillId="0" borderId="204" xfId="14" applyFont="1" applyBorder="1" applyAlignment="1">
      <alignment vertical="center"/>
    </xf>
    <xf numFmtId="0" fontId="78" fillId="0" borderId="0" xfId="14" applyFont="1" applyAlignment="1">
      <alignment vertical="center"/>
    </xf>
    <xf numFmtId="0" fontId="23" fillId="2" borderId="8" xfId="14" applyFont="1" applyFill="1" applyBorder="1" applyAlignment="1">
      <alignment vertical="center"/>
    </xf>
    <xf numFmtId="0" fontId="78" fillId="0" borderId="205" xfId="14" applyFont="1" applyBorder="1" applyAlignment="1">
      <alignment horizontal="left" vertical="center"/>
    </xf>
    <xf numFmtId="0" fontId="78" fillId="0" borderId="206" xfId="14" applyFont="1" applyBorder="1" applyAlignment="1">
      <alignment vertical="center"/>
    </xf>
    <xf numFmtId="169" fontId="6" fillId="0" borderId="207" xfId="14" applyNumberFormat="1" applyBorder="1" applyAlignment="1">
      <alignment horizontal="right" vertical="center" indent="1"/>
    </xf>
    <xf numFmtId="0" fontId="23" fillId="0" borderId="0" xfId="14" applyFont="1" applyAlignment="1">
      <alignment vertical="center"/>
    </xf>
    <xf numFmtId="0" fontId="78" fillId="0" borderId="162" xfId="14" applyFont="1" applyBorder="1" applyAlignment="1">
      <alignment vertical="center"/>
    </xf>
    <xf numFmtId="0" fontId="78" fillId="0" borderId="208" xfId="14" applyFont="1" applyBorder="1" applyAlignment="1">
      <alignment horizontal="left" vertical="center"/>
    </xf>
    <xf numFmtId="0" fontId="78" fillId="0" borderId="209" xfId="14" applyFont="1" applyBorder="1" applyAlignment="1">
      <alignment horizontal="left" vertical="center"/>
    </xf>
    <xf numFmtId="168" fontId="6" fillId="0" borderId="210" xfId="14" applyNumberFormat="1" applyBorder="1" applyAlignment="1">
      <alignment horizontal="right" vertical="center" indent="1"/>
    </xf>
    <xf numFmtId="0" fontId="23" fillId="2" borderId="9" xfId="14" applyFont="1" applyFill="1" applyBorder="1" applyAlignment="1">
      <alignment vertical="center"/>
    </xf>
    <xf numFmtId="167" fontId="34" fillId="27" borderId="171" xfId="14" applyNumberFormat="1" applyFont="1" applyFill="1" applyBorder="1" applyAlignment="1">
      <alignment vertical="center"/>
    </xf>
    <xf numFmtId="0" fontId="13" fillId="2" borderId="153" xfId="14" applyFont="1" applyFill="1" applyBorder="1" applyAlignment="1">
      <alignment vertical="center"/>
    </xf>
    <xf numFmtId="0" fontId="23" fillId="2" borderId="154" xfId="14" applyFont="1" applyFill="1" applyBorder="1" applyAlignment="1">
      <alignment vertical="center"/>
    </xf>
    <xf numFmtId="167" fontId="34" fillId="17" borderId="155" xfId="14" applyNumberFormat="1" applyFont="1" applyFill="1" applyBorder="1" applyAlignment="1">
      <alignment vertical="center"/>
    </xf>
    <xf numFmtId="4" fontId="6" fillId="12" borderId="102" xfId="16" applyNumberFormat="1" applyFill="1" applyBorder="1" applyAlignment="1">
      <alignment horizontal="right" vertical="center" indent="1"/>
    </xf>
    <xf numFmtId="4" fontId="43" fillId="12" borderId="102" xfId="16" applyNumberFormat="1" applyFont="1" applyFill="1" applyBorder="1" applyAlignment="1">
      <alignment horizontal="right" vertical="center" indent="1"/>
    </xf>
    <xf numFmtId="0" fontId="6" fillId="0" borderId="0" xfId="28" applyAlignment="1"/>
    <xf numFmtId="0" fontId="83" fillId="0" borderId="0" xfId="28" applyFont="1" applyAlignment="1">
      <alignment horizontal="center"/>
    </xf>
    <xf numFmtId="0" fontId="49" fillId="0" borderId="0" xfId="28" applyFont="1">
      <alignment horizontal="left" wrapText="1"/>
    </xf>
    <xf numFmtId="0" fontId="13" fillId="0" borderId="0" xfId="28" applyFont="1">
      <alignment horizontal="left" wrapText="1"/>
    </xf>
    <xf numFmtId="14" fontId="49" fillId="0" borderId="0" xfId="28" applyNumberFormat="1" applyFont="1" applyAlignment="1">
      <alignment horizontal="left" vertical="center"/>
    </xf>
    <xf numFmtId="0" fontId="6" fillId="0" borderId="0" xfId="28" applyAlignment="1">
      <alignment wrapText="1"/>
    </xf>
    <xf numFmtId="0" fontId="6" fillId="5" borderId="0" xfId="28" applyFill="1" applyAlignment="1"/>
    <xf numFmtId="0" fontId="84" fillId="5" borderId="0" xfId="28" applyFont="1" applyFill="1" applyAlignment="1">
      <alignment horizontal="right"/>
    </xf>
    <xf numFmtId="0" fontId="49" fillId="0" borderId="0" xfId="28" applyFont="1" applyAlignment="1"/>
    <xf numFmtId="0" fontId="23" fillId="0" borderId="211" xfId="28" applyFont="1" applyBorder="1" applyAlignment="1"/>
    <xf numFmtId="0" fontId="13" fillId="0" borderId="212" xfId="28" applyFont="1" applyBorder="1" applyAlignment="1">
      <alignment horizontal="center"/>
    </xf>
    <xf numFmtId="0" fontId="6" fillId="0" borderId="212" xfId="28" applyBorder="1" applyAlignment="1"/>
    <xf numFmtId="0" fontId="6" fillId="0" borderId="213" xfId="28" applyBorder="1" applyAlignment="1"/>
    <xf numFmtId="0" fontId="13" fillId="0" borderId="0" xfId="28" applyFont="1" applyAlignment="1">
      <alignment horizontal="center"/>
    </xf>
    <xf numFmtId="0" fontId="6" fillId="0" borderId="215" xfId="28" applyBorder="1" applyAlignment="1"/>
    <xf numFmtId="0" fontId="23" fillId="0" borderId="0" xfId="28" applyFont="1" applyAlignment="1">
      <alignment horizontal="left"/>
    </xf>
    <xf numFmtId="0" fontId="13" fillId="0" borderId="0" xfId="28" applyFont="1" applyAlignment="1">
      <alignment horizontal="left"/>
    </xf>
    <xf numFmtId="0" fontId="85" fillId="0" borderId="0" xfId="28" applyFont="1" applyAlignment="1">
      <alignment horizontal="left"/>
    </xf>
    <xf numFmtId="0" fontId="86" fillId="0" borderId="0" xfId="28" applyFont="1" applyAlignment="1"/>
    <xf numFmtId="0" fontId="6" fillId="0" borderId="0" xfId="28" applyAlignment="1">
      <alignment vertical="center"/>
    </xf>
    <xf numFmtId="0" fontId="87" fillId="0" borderId="0" xfId="28" applyFont="1" applyAlignment="1"/>
    <xf numFmtId="0" fontId="27" fillId="0" borderId="0" xfId="28" applyFont="1" applyAlignment="1"/>
    <xf numFmtId="0" fontId="6" fillId="0" borderId="0" xfId="28" applyAlignment="1">
      <alignment horizontal="left"/>
    </xf>
    <xf numFmtId="0" fontId="24" fillId="0" borderId="0" xfId="29" applyAlignment="1">
      <alignment horizontal="left"/>
    </xf>
    <xf numFmtId="0" fontId="23" fillId="0" borderId="0" xfId="28" applyFont="1" applyAlignment="1">
      <alignment horizontal="left" vertical="center"/>
    </xf>
    <xf numFmtId="0" fontId="24" fillId="0" borderId="0" xfId="29" applyAlignment="1"/>
    <xf numFmtId="0" fontId="24" fillId="0" borderId="0" xfId="29" applyAlignment="1">
      <alignment vertical="center"/>
    </xf>
    <xf numFmtId="0" fontId="88" fillId="0" borderId="0" xfId="28" applyFont="1" applyAlignment="1">
      <alignment horizontal="left"/>
    </xf>
    <xf numFmtId="0" fontId="89" fillId="0" borderId="216" xfId="28" applyFont="1" applyBorder="1" applyAlignment="1">
      <alignment horizontal="left" indent="1"/>
    </xf>
    <xf numFmtId="0" fontId="13" fillId="0" borderId="217" xfId="28" applyFont="1" applyBorder="1" applyAlignment="1">
      <alignment horizontal="left"/>
    </xf>
    <xf numFmtId="0" fontId="6" fillId="0" borderId="217" xfId="28" applyBorder="1" applyAlignment="1"/>
    <xf numFmtId="0" fontId="6" fillId="0" borderId="218" xfId="28" applyBorder="1" applyAlignment="1"/>
    <xf numFmtId="0" fontId="23" fillId="0" borderId="0" xfId="28" applyFont="1" applyAlignment="1">
      <alignment horizontal="left" indent="1"/>
    </xf>
    <xf numFmtId="0" fontId="6" fillId="0" borderId="211" xfId="28" applyBorder="1" applyAlignment="1"/>
    <xf numFmtId="0" fontId="90" fillId="0" borderId="212" xfId="28" applyFont="1" applyBorder="1" applyAlignment="1">
      <alignment horizontal="left"/>
    </xf>
    <xf numFmtId="0" fontId="91" fillId="0" borderId="212" xfId="28" applyFont="1" applyBorder="1" applyAlignment="1">
      <alignment horizontal="left" vertical="center"/>
    </xf>
    <xf numFmtId="0" fontId="6" fillId="0" borderId="212" xfId="28" applyBorder="1" applyAlignment="1">
      <alignment vertical="center"/>
    </xf>
    <xf numFmtId="0" fontId="6" fillId="0" borderId="212" xfId="28" applyBorder="1" applyAlignment="1">
      <alignment horizontal="right"/>
    </xf>
    <xf numFmtId="14" fontId="6" fillId="0" borderId="213" xfId="28" applyNumberFormat="1" applyBorder="1" applyAlignment="1">
      <alignment horizontal="left" indent="1"/>
    </xf>
    <xf numFmtId="0" fontId="6" fillId="0" borderId="214" xfId="28" applyBorder="1" applyAlignment="1"/>
    <xf numFmtId="0" fontId="6" fillId="0" borderId="0" xfId="28" applyAlignment="1">
      <alignment horizontal="left" vertical="center"/>
    </xf>
    <xf numFmtId="0" fontId="92" fillId="0" borderId="0" xfId="28" applyFont="1" applyAlignment="1">
      <alignment horizontal="left" vertical="center"/>
    </xf>
    <xf numFmtId="0" fontId="92" fillId="0" borderId="0" xfId="28" applyFont="1" applyAlignment="1">
      <alignment vertical="center"/>
    </xf>
    <xf numFmtId="0" fontId="6" fillId="0" borderId="0" xfId="28" applyAlignment="1">
      <alignment horizontal="right" vertical="center"/>
    </xf>
    <xf numFmtId="14" fontId="6" fillId="0" borderId="215" xfId="28" applyNumberFormat="1" applyBorder="1" applyAlignment="1">
      <alignment horizontal="left" vertical="center" indent="1"/>
    </xf>
    <xf numFmtId="0" fontId="93" fillId="0" borderId="0" xfId="30" applyFont="1" applyAlignment="1">
      <alignment horizontal="center" vertical="center"/>
    </xf>
    <xf numFmtId="1" fontId="6" fillId="0" borderId="215" xfId="28" applyNumberFormat="1" applyBorder="1" applyAlignment="1">
      <alignment horizontal="left" vertical="center" indent="1"/>
    </xf>
    <xf numFmtId="0" fontId="92" fillId="0" borderId="163" xfId="28" applyFont="1" applyBorder="1" applyAlignment="1">
      <alignment horizontal="left" vertical="center"/>
    </xf>
    <xf numFmtId="0" fontId="92" fillId="0" borderId="163" xfId="28" applyFont="1" applyBorder="1" applyAlignment="1">
      <alignment vertical="center"/>
    </xf>
    <xf numFmtId="0" fontId="92" fillId="0" borderId="219" xfId="28" applyFont="1" applyBorder="1" applyAlignment="1">
      <alignment horizontal="right" vertical="center" indent="1"/>
    </xf>
    <xf numFmtId="0" fontId="6" fillId="0" borderId="220" xfId="28" applyBorder="1" applyAlignment="1"/>
    <xf numFmtId="0" fontId="94" fillId="0" borderId="150" xfId="30" applyFont="1" applyBorder="1" applyAlignment="1">
      <alignment horizontal="left" vertical="center"/>
    </xf>
    <xf numFmtId="0" fontId="92" fillId="0" borderId="215" xfId="28" applyFont="1" applyBorder="1" applyAlignment="1">
      <alignment horizontal="right" vertical="center" indent="1"/>
    </xf>
    <xf numFmtId="0" fontId="95" fillId="0" borderId="0" xfId="30" applyFont="1" applyAlignment="1">
      <alignment horizontal="left" vertical="center"/>
    </xf>
    <xf numFmtId="0" fontId="60" fillId="0" borderId="163" xfId="28" applyFont="1" applyBorder="1" applyAlignment="1">
      <alignment horizontal="center" vertical="center" wrapText="1"/>
    </xf>
    <xf numFmtId="43" fontId="60" fillId="0" borderId="163" xfId="26" applyFont="1" applyFill="1" applyBorder="1" applyAlignment="1">
      <alignment horizontal="center" vertical="center"/>
    </xf>
    <xf numFmtId="0" fontId="42" fillId="0" borderId="221" xfId="28" applyFont="1" applyBorder="1" applyAlignment="1">
      <alignment horizontal="left" vertical="center" wrapText="1" indent="1"/>
    </xf>
    <xf numFmtId="178" fontId="42" fillId="0" borderId="221" xfId="26" applyNumberFormat="1" applyFont="1" applyFill="1" applyBorder="1" applyAlignment="1">
      <alignment horizontal="center" vertical="center"/>
    </xf>
    <xf numFmtId="43" fontId="42" fillId="0" borderId="221" xfId="26" applyFont="1" applyFill="1" applyBorder="1" applyAlignment="1">
      <alignment horizontal="center" vertical="center"/>
    </xf>
    <xf numFmtId="0" fontId="60" fillId="0" borderId="0" xfId="28" applyFont="1" applyAlignment="1">
      <alignment horizontal="left" vertical="center" wrapText="1" indent="1"/>
    </xf>
    <xf numFmtId="178" fontId="60" fillId="0" borderId="0" xfId="26" applyNumberFormat="1" applyFont="1" applyFill="1" applyBorder="1" applyAlignment="1">
      <alignment horizontal="center" vertical="center"/>
    </xf>
    <xf numFmtId="14" fontId="96" fillId="0" borderId="0" xfId="26" applyNumberFormat="1" applyFont="1" applyFill="1" applyBorder="1" applyAlignment="1">
      <alignment horizontal="left" vertical="center"/>
    </xf>
    <xf numFmtId="179" fontId="97" fillId="0" borderId="0" xfId="26" applyNumberFormat="1" applyFont="1" applyFill="1" applyBorder="1" applyAlignment="1">
      <alignment horizontal="left" vertical="center"/>
    </xf>
    <xf numFmtId="43" fontId="96" fillId="0" borderId="0" xfId="26" applyFont="1" applyFill="1" applyBorder="1" applyAlignment="1">
      <alignment horizontal="center" vertical="center"/>
    </xf>
    <xf numFmtId="43" fontId="92" fillId="0" borderId="0" xfId="26" applyFont="1" applyFill="1" applyBorder="1" applyAlignment="1">
      <alignment horizontal="center" vertical="center"/>
    </xf>
    <xf numFmtId="43" fontId="92" fillId="0" borderId="215" xfId="26" applyFont="1" applyFill="1" applyBorder="1" applyAlignment="1">
      <alignment horizontal="right" vertical="center" indent="1"/>
    </xf>
    <xf numFmtId="43" fontId="92" fillId="0" borderId="215" xfId="26" applyFont="1" applyBorder="1" applyAlignment="1">
      <alignment horizontal="right" vertical="center" indent="1"/>
    </xf>
    <xf numFmtId="178" fontId="6" fillId="0" borderId="0" xfId="28" applyNumberFormat="1" applyAlignment="1"/>
    <xf numFmtId="0" fontId="42" fillId="0" borderId="0" xfId="28" applyFont="1" applyAlignment="1">
      <alignment horizontal="left" vertical="center" indent="1"/>
    </xf>
    <xf numFmtId="0" fontId="60" fillId="0" borderId="0" xfId="28" applyFont="1" applyAlignment="1">
      <alignment horizontal="left" vertical="center" indent="1"/>
    </xf>
    <xf numFmtId="179" fontId="97" fillId="0" borderId="163" xfId="26" applyNumberFormat="1" applyFont="1" applyFill="1" applyBorder="1" applyAlignment="1">
      <alignment horizontal="left" vertical="center"/>
    </xf>
    <xf numFmtId="179" fontId="97" fillId="0" borderId="163" xfId="26" applyNumberFormat="1" applyFont="1" applyFill="1" applyBorder="1" applyAlignment="1">
      <alignment horizontal="right" vertical="center"/>
    </xf>
    <xf numFmtId="43" fontId="96" fillId="0" borderId="163" xfId="26" applyFont="1" applyFill="1" applyBorder="1" applyAlignment="1">
      <alignment horizontal="center" vertical="center"/>
    </xf>
    <xf numFmtId="43" fontId="92" fillId="0" borderId="163" xfId="26" applyFont="1" applyFill="1" applyBorder="1" applyAlignment="1">
      <alignment horizontal="center" vertical="center"/>
    </xf>
    <xf numFmtId="43" fontId="92" fillId="0" borderId="219" xfId="26" applyFont="1" applyFill="1" applyBorder="1" applyAlignment="1">
      <alignment horizontal="right" vertical="center" indent="1"/>
    </xf>
    <xf numFmtId="178" fontId="42" fillId="0" borderId="0" xfId="15" applyNumberFormat="1" applyFont="1" applyFill="1" applyBorder="1" applyAlignment="1">
      <alignment horizontal="center" vertical="center"/>
    </xf>
    <xf numFmtId="0" fontId="59" fillId="0" borderId="0" xfId="31" applyFont="1" applyAlignment="1">
      <alignment horizontal="left" vertical="center" indent="1"/>
    </xf>
    <xf numFmtId="179" fontId="97" fillId="0" borderId="0" xfId="26" applyNumberFormat="1" applyFont="1" applyFill="1" applyBorder="1" applyAlignment="1">
      <alignment horizontal="left" vertical="center" indent="1"/>
    </xf>
    <xf numFmtId="179" fontId="97" fillId="0" borderId="0" xfId="26" applyNumberFormat="1" applyFont="1" applyFill="1" applyBorder="1" applyAlignment="1">
      <alignment horizontal="center" vertical="center"/>
    </xf>
    <xf numFmtId="178" fontId="92" fillId="0" borderId="0" xfId="15" applyNumberFormat="1" applyFont="1" applyFill="1" applyBorder="1" applyAlignment="1">
      <alignment horizontal="center" vertical="center"/>
    </xf>
    <xf numFmtId="178" fontId="92" fillId="0" borderId="0" xfId="15" applyNumberFormat="1" applyFont="1" applyFill="1" applyBorder="1" applyAlignment="1">
      <alignment horizontal="right" vertical="center"/>
    </xf>
    <xf numFmtId="3" fontId="42" fillId="0" borderId="221" xfId="15" applyNumberFormat="1" applyFont="1" applyFill="1" applyBorder="1" applyAlignment="1">
      <alignment horizontal="center" vertical="center"/>
    </xf>
    <xf numFmtId="0" fontId="59" fillId="0" borderId="0" xfId="31" applyFont="1" applyAlignment="1">
      <alignment horizontal="left" vertical="center"/>
    </xf>
    <xf numFmtId="178" fontId="96" fillId="0" borderId="0" xfId="26" applyNumberFormat="1" applyFont="1" applyFill="1" applyBorder="1" applyAlignment="1">
      <alignment horizontal="center" vertical="center"/>
    </xf>
    <xf numFmtId="178" fontId="92" fillId="0" borderId="0" xfId="26" applyNumberFormat="1" applyFont="1" applyFill="1" applyBorder="1" applyAlignment="1">
      <alignment horizontal="center" vertical="center"/>
    </xf>
    <xf numFmtId="178" fontId="42" fillId="0" borderId="163" xfId="11" applyNumberFormat="1" applyFont="1" applyFill="1" applyBorder="1" applyAlignment="1">
      <alignment horizontal="center" vertical="center"/>
    </xf>
    <xf numFmtId="0" fontId="23" fillId="0" borderId="0" xfId="30" applyFont="1" applyAlignment="1">
      <alignment horizontal="right" vertical="center"/>
    </xf>
    <xf numFmtId="0" fontId="23" fillId="0" borderId="215" xfId="30" applyFont="1" applyBorder="1" applyAlignment="1">
      <alignment horizontal="right" vertical="center" indent="1"/>
    </xf>
    <xf numFmtId="0" fontId="6" fillId="0" borderId="222" xfId="31" applyBorder="1" applyAlignment="1">
      <alignment horizontal="left" vertical="center" wrapText="1" indent="1"/>
    </xf>
    <xf numFmtId="10" fontId="42" fillId="0" borderId="0" xfId="15" applyNumberFormat="1" applyFont="1" applyFill="1" applyBorder="1" applyAlignment="1">
      <alignment horizontal="center" vertical="center"/>
    </xf>
    <xf numFmtId="0" fontId="6" fillId="0" borderId="216" xfId="28" applyBorder="1" applyAlignment="1"/>
    <xf numFmtId="179" fontId="97" fillId="0" borderId="217" xfId="26" applyNumberFormat="1" applyFont="1" applyFill="1" applyBorder="1" applyAlignment="1">
      <alignment horizontal="right" vertical="center"/>
    </xf>
    <xf numFmtId="43" fontId="96" fillId="0" borderId="217" xfId="26" applyFont="1" applyFill="1" applyBorder="1" applyAlignment="1">
      <alignment horizontal="center" vertical="center"/>
    </xf>
    <xf numFmtId="43" fontId="92" fillId="0" borderId="217" xfId="26" applyFont="1" applyFill="1" applyBorder="1" applyAlignment="1">
      <alignment horizontal="center" vertical="center"/>
    </xf>
    <xf numFmtId="43" fontId="92" fillId="0" borderId="218" xfId="26" applyFont="1" applyFill="1" applyBorder="1" applyAlignment="1">
      <alignment horizontal="right" vertical="center" indent="1"/>
    </xf>
    <xf numFmtId="0" fontId="6" fillId="0" borderId="0" xfId="30" applyAlignment="1"/>
    <xf numFmtId="0" fontId="6" fillId="0" borderId="211" xfId="30" applyBorder="1" applyAlignment="1"/>
    <xf numFmtId="0" fontId="6" fillId="0" borderId="214" xfId="30" applyBorder="1" applyAlignment="1"/>
    <xf numFmtId="0" fontId="92" fillId="0" borderId="0" xfId="30" applyFont="1" applyAlignment="1">
      <alignment horizontal="left" vertical="center"/>
    </xf>
    <xf numFmtId="0" fontId="92" fillId="0" borderId="0" xfId="30" applyFont="1" applyAlignment="1">
      <alignment vertical="center"/>
    </xf>
    <xf numFmtId="0" fontId="92" fillId="0" borderId="223" xfId="30" applyFont="1" applyBorder="1" applyAlignment="1">
      <alignment horizontal="left" vertical="center"/>
    </xf>
    <xf numFmtId="0" fontId="92" fillId="0" borderId="163" xfId="30" applyFont="1" applyBorder="1" applyAlignment="1">
      <alignment horizontal="left" vertical="center"/>
    </xf>
    <xf numFmtId="0" fontId="92" fillId="0" borderId="163" xfId="30" applyFont="1" applyBorder="1" applyAlignment="1">
      <alignment vertical="center"/>
    </xf>
    <xf numFmtId="0" fontId="92" fillId="0" borderId="219" xfId="30" applyFont="1" applyBorder="1" applyAlignment="1">
      <alignment horizontal="right" vertical="center" indent="1"/>
    </xf>
    <xf numFmtId="0" fontId="6" fillId="0" borderId="220" xfId="30" applyBorder="1" applyAlignment="1"/>
    <xf numFmtId="0" fontId="6" fillId="0" borderId="224" xfId="30" applyBorder="1" applyAlignment="1"/>
    <xf numFmtId="0" fontId="6" fillId="0" borderId="215" xfId="30" applyBorder="1" applyAlignment="1"/>
    <xf numFmtId="0" fontId="27" fillId="0" borderId="1" xfId="30" applyFont="1" applyBorder="1" applyAlignment="1">
      <alignment horizontal="center" vertical="center"/>
    </xf>
    <xf numFmtId="0" fontId="6" fillId="0" borderId="1" xfId="30" applyBorder="1" applyAlignment="1">
      <alignment horizontal="center" vertical="center"/>
    </xf>
    <xf numFmtId="0" fontId="6" fillId="0" borderId="1" xfId="30" applyBorder="1" applyAlignment="1"/>
    <xf numFmtId="0" fontId="27" fillId="0" borderId="0" xfId="30" applyFont="1" applyAlignment="1">
      <alignment vertical="center"/>
    </xf>
    <xf numFmtId="0" fontId="6" fillId="2" borderId="1" xfId="30" applyFill="1" applyBorder="1" applyAlignment="1"/>
    <xf numFmtId="0" fontId="34" fillId="0" borderId="0" xfId="30" applyFont="1" applyAlignment="1"/>
    <xf numFmtId="178" fontId="0" fillId="0" borderId="1" xfId="26" applyNumberFormat="1" applyFont="1" applyBorder="1" applyAlignment="1">
      <alignment horizontal="center" vertical="center"/>
    </xf>
    <xf numFmtId="43" fontId="0" fillId="0" borderId="1" xfId="26" applyFont="1" applyBorder="1" applyAlignment="1">
      <alignment horizontal="center" vertical="center"/>
    </xf>
    <xf numFmtId="0" fontId="6" fillId="0" borderId="216" xfId="30" applyBorder="1" applyAlignment="1"/>
    <xf numFmtId="0" fontId="6" fillId="0" borderId="217" xfId="30" applyBorder="1" applyAlignment="1"/>
    <xf numFmtId="0" fontId="6" fillId="0" borderId="218" xfId="30" applyBorder="1" applyAlignment="1"/>
    <xf numFmtId="0" fontId="90" fillId="0" borderId="211" xfId="28" applyFont="1" applyBorder="1" applyAlignment="1">
      <alignment horizontal="left"/>
    </xf>
    <xf numFmtId="0" fontId="91" fillId="0" borderId="212" xfId="28" applyFont="1" applyBorder="1" applyAlignment="1">
      <alignment horizontal="right"/>
    </xf>
    <xf numFmtId="0" fontId="6" fillId="0" borderId="212" xfId="30" applyBorder="1" applyAlignment="1"/>
    <xf numFmtId="14" fontId="6" fillId="0" borderId="212" xfId="28" applyNumberFormat="1" applyBorder="1" applyAlignment="1">
      <alignment horizontal="left" indent="1"/>
    </xf>
    <xf numFmtId="0" fontId="6" fillId="0" borderId="213" xfId="30" applyBorder="1" applyAlignment="1"/>
    <xf numFmtId="0" fontId="6" fillId="0" borderId="214" xfId="28" applyBorder="1" applyAlignment="1">
      <alignment horizontal="left" vertical="center" indent="1"/>
    </xf>
    <xf numFmtId="14" fontId="6" fillId="0" borderId="0" xfId="28" applyNumberFormat="1" applyAlignment="1">
      <alignment horizontal="left" vertical="center" indent="1"/>
    </xf>
    <xf numFmtId="0" fontId="93" fillId="0" borderId="0" xfId="30" applyFont="1" applyAlignment="1">
      <alignment horizontal="left" vertical="center"/>
    </xf>
    <xf numFmtId="0" fontId="92" fillId="0" borderId="214" xfId="30" applyFont="1" applyBorder="1" applyAlignment="1">
      <alignment horizontal="left" vertical="center" indent="1"/>
    </xf>
    <xf numFmtId="1" fontId="6" fillId="0" borderId="0" xfId="28" applyNumberFormat="1" applyAlignment="1">
      <alignment horizontal="left" vertical="center" indent="1"/>
    </xf>
    <xf numFmtId="0" fontId="92" fillId="0" borderId="223" xfId="30" applyFont="1" applyBorder="1" applyAlignment="1">
      <alignment horizontal="left" vertical="center" indent="1"/>
    </xf>
    <xf numFmtId="0" fontId="6" fillId="0" borderId="163" xfId="30" applyBorder="1" applyAlignment="1"/>
    <xf numFmtId="0" fontId="92" fillId="0" borderId="219" xfId="30" applyFont="1" applyBorder="1" applyAlignment="1">
      <alignment vertical="center"/>
    </xf>
    <xf numFmtId="0" fontId="42" fillId="0" borderId="214" xfId="30" applyFont="1" applyBorder="1" applyAlignment="1">
      <alignment horizontal="left" vertical="center" indent="1"/>
    </xf>
    <xf numFmtId="0" fontId="42" fillId="0" borderId="0" xfId="30" applyFont="1" applyAlignment="1">
      <alignment vertical="center"/>
    </xf>
    <xf numFmtId="0" fontId="42" fillId="0" borderId="224" xfId="30" applyFont="1" applyBorder="1" applyAlignment="1">
      <alignment vertical="center"/>
    </xf>
    <xf numFmtId="0" fontId="95" fillId="0" borderId="214" xfId="30" applyFont="1" applyBorder="1" applyAlignment="1">
      <alignment horizontal="left" vertical="center" indent="1"/>
    </xf>
    <xf numFmtId="173" fontId="60" fillId="0" borderId="0" xfId="15" applyNumberFormat="1" applyFont="1" applyFill="1" applyBorder="1" applyAlignment="1">
      <alignment horizontal="center" vertical="center"/>
    </xf>
    <xf numFmtId="0" fontId="60" fillId="0" borderId="0" xfId="30" applyFont="1" applyAlignment="1">
      <alignment horizontal="center" vertical="center"/>
    </xf>
    <xf numFmtId="0" fontId="60" fillId="0" borderId="215" xfId="30" applyFont="1" applyBorder="1" applyAlignment="1">
      <alignment horizontal="center" vertical="center"/>
    </xf>
    <xf numFmtId="0" fontId="6" fillId="0" borderId="214" xfId="31" applyBorder="1" applyAlignment="1">
      <alignment horizontal="left" indent="1"/>
    </xf>
    <xf numFmtId="179" fontId="42" fillId="0" borderId="0" xfId="26" applyNumberFormat="1" applyFont="1" applyFill="1" applyBorder="1" applyAlignment="1">
      <alignment horizontal="right" vertical="center"/>
    </xf>
    <xf numFmtId="0" fontId="60" fillId="0" borderId="225" xfId="30" applyFont="1" applyBorder="1" applyAlignment="1">
      <alignment horizontal="center" vertical="center"/>
    </xf>
    <xf numFmtId="0" fontId="60" fillId="0" borderId="226" xfId="30" applyFont="1" applyBorder="1" applyAlignment="1">
      <alignment horizontal="center" vertical="center"/>
    </xf>
    <xf numFmtId="0" fontId="60" fillId="0" borderId="227" xfId="30" applyFont="1" applyBorder="1" applyAlignment="1">
      <alignment horizontal="center" vertical="center"/>
    </xf>
    <xf numFmtId="0" fontId="4" fillId="0" borderId="0" xfId="30" applyFont="1" applyAlignment="1">
      <alignment horizontal="center" vertical="center"/>
    </xf>
    <xf numFmtId="173" fontId="60" fillId="0" borderId="215" xfId="15" applyNumberFormat="1" applyFont="1" applyFill="1" applyBorder="1" applyAlignment="1">
      <alignment horizontal="center" vertical="center"/>
    </xf>
    <xf numFmtId="0" fontId="98" fillId="0" borderId="214" xfId="30" applyFont="1" applyBorder="1" applyAlignment="1">
      <alignment horizontal="left" vertical="center" indent="1"/>
    </xf>
    <xf numFmtId="0" fontId="60" fillId="0" borderId="228" xfId="30" applyFont="1" applyBorder="1" applyAlignment="1">
      <alignment horizontal="center" vertical="center"/>
    </xf>
    <xf numFmtId="0" fontId="60" fillId="0" borderId="225" xfId="30" applyFont="1" applyBorder="1" applyAlignment="1">
      <alignment horizontal="center" vertical="center" wrapText="1"/>
    </xf>
    <xf numFmtId="43" fontId="60" fillId="0" borderId="215" xfId="26" applyFont="1" applyFill="1" applyBorder="1" applyAlignment="1">
      <alignment horizontal="center" vertical="center"/>
    </xf>
    <xf numFmtId="14" fontId="99" fillId="0" borderId="214" xfId="26" applyNumberFormat="1" applyFont="1" applyFill="1" applyBorder="1" applyAlignment="1">
      <alignment horizontal="left" vertical="center" indent="1"/>
    </xf>
    <xf numFmtId="179" fontId="60" fillId="0" borderId="0" xfId="26" applyNumberFormat="1" applyFont="1" applyFill="1" applyBorder="1" applyAlignment="1">
      <alignment vertical="center"/>
    </xf>
    <xf numFmtId="173" fontId="42" fillId="0" borderId="230" xfId="15" applyNumberFormat="1" applyFont="1" applyFill="1" applyBorder="1" applyAlignment="1">
      <alignment horizontal="center" vertical="center"/>
    </xf>
    <xf numFmtId="173" fontId="42" fillId="0" borderId="229" xfId="15" applyNumberFormat="1" applyFont="1" applyFill="1" applyBorder="1" applyAlignment="1">
      <alignment horizontal="center" vertical="center"/>
    </xf>
    <xf numFmtId="173" fontId="42" fillId="0" borderId="232" xfId="15" applyNumberFormat="1" applyFont="1" applyFill="1" applyBorder="1" applyAlignment="1">
      <alignment horizontal="center" vertical="center"/>
    </xf>
    <xf numFmtId="173" fontId="42" fillId="0" borderId="0" xfId="15" applyNumberFormat="1" applyFont="1" applyFill="1" applyBorder="1" applyAlignment="1">
      <alignment horizontal="center" vertical="center"/>
    </xf>
    <xf numFmtId="173" fontId="42" fillId="0" borderId="215" xfId="15" applyNumberFormat="1" applyFont="1" applyFill="1" applyBorder="1" applyAlignment="1">
      <alignment horizontal="center" vertical="center"/>
    </xf>
    <xf numFmtId="179" fontId="42" fillId="0" borderId="233" xfId="26" applyNumberFormat="1" applyFont="1" applyFill="1" applyBorder="1" applyAlignment="1">
      <alignment horizontal="center" vertical="center"/>
    </xf>
    <xf numFmtId="173" fontId="42" fillId="0" borderId="234" xfId="15" applyNumberFormat="1" applyFont="1" applyFill="1" applyBorder="1" applyAlignment="1">
      <alignment horizontal="center" vertical="center"/>
    </xf>
    <xf numFmtId="173" fontId="42" fillId="0" borderId="236" xfId="15" applyNumberFormat="1" applyFont="1" applyFill="1" applyBorder="1" applyAlignment="1">
      <alignment horizontal="center" vertical="center"/>
    </xf>
    <xf numFmtId="173" fontId="42" fillId="0" borderId="0" xfId="15" applyNumberFormat="1" applyFont="1" applyFill="1" applyBorder="1" applyAlignment="1">
      <alignment horizontal="right" vertical="center"/>
    </xf>
    <xf numFmtId="173" fontId="42" fillId="0" borderId="215" xfId="15" applyNumberFormat="1" applyFont="1" applyFill="1" applyBorder="1" applyAlignment="1">
      <alignment horizontal="right" vertical="center"/>
    </xf>
    <xf numFmtId="179" fontId="42" fillId="0" borderId="229" xfId="26" applyNumberFormat="1" applyFont="1" applyFill="1" applyBorder="1" applyAlignment="1">
      <alignment horizontal="center" vertical="center"/>
    </xf>
    <xf numFmtId="0" fontId="6" fillId="0" borderId="216" xfId="31" applyBorder="1" applyAlignment="1">
      <alignment horizontal="left" indent="1"/>
    </xf>
    <xf numFmtId="179" fontId="42" fillId="0" borderId="217" xfId="26" applyNumberFormat="1" applyFont="1" applyFill="1" applyBorder="1" applyAlignment="1">
      <alignment horizontal="right" vertical="center"/>
    </xf>
    <xf numFmtId="173" fontId="42" fillId="0" borderId="217" xfId="15" applyNumberFormat="1" applyFont="1" applyFill="1" applyBorder="1" applyAlignment="1">
      <alignment horizontal="right" vertical="center"/>
    </xf>
    <xf numFmtId="173" fontId="42" fillId="0" borderId="218" xfId="15" applyNumberFormat="1" applyFont="1" applyFill="1" applyBorder="1" applyAlignment="1">
      <alignment horizontal="right" vertical="center"/>
    </xf>
    <xf numFmtId="0" fontId="27" fillId="5" borderId="0" xfId="30" applyFont="1" applyFill="1" applyAlignment="1">
      <alignment vertical="center"/>
    </xf>
    <xf numFmtId="0" fontId="6" fillId="5" borderId="0" xfId="30" applyFill="1" applyAlignment="1">
      <alignment vertical="center"/>
    </xf>
    <xf numFmtId="0" fontId="84" fillId="5" borderId="0" xfId="30" applyFont="1" applyFill="1" applyAlignment="1">
      <alignment horizontal="right"/>
    </xf>
    <xf numFmtId="14" fontId="84" fillId="5" borderId="0" xfId="30" applyNumberFormat="1" applyFont="1" applyFill="1" applyAlignment="1">
      <alignment horizontal="right"/>
    </xf>
    <xf numFmtId="0" fontId="100" fillId="0" borderId="0" xfId="30" applyFont="1" applyAlignment="1"/>
    <xf numFmtId="15" fontId="84" fillId="5" borderId="0" xfId="30" applyNumberFormat="1" applyFont="1" applyFill="1" applyAlignment="1"/>
    <xf numFmtId="0" fontId="101" fillId="5" borderId="0" xfId="30" applyFont="1" applyFill="1" applyAlignment="1">
      <alignment horizontal="left" vertical="center" indent="1"/>
    </xf>
    <xf numFmtId="0" fontId="27" fillId="5" borderId="211" xfId="30" applyFont="1" applyFill="1" applyBorder="1" applyAlignment="1">
      <alignment vertical="center"/>
    </xf>
    <xf numFmtId="0" fontId="6" fillId="5" borderId="212" xfId="30" applyFill="1" applyBorder="1" applyAlignment="1">
      <alignment vertical="center"/>
    </xf>
    <xf numFmtId="0" fontId="6" fillId="5" borderId="213" xfId="30" applyFill="1" applyBorder="1" applyAlignment="1">
      <alignment vertical="center"/>
    </xf>
    <xf numFmtId="0" fontId="102" fillId="5" borderId="214" xfId="30" applyFont="1" applyFill="1" applyBorder="1" applyAlignment="1">
      <alignment horizontal="left" vertical="center" indent="1"/>
    </xf>
    <xf numFmtId="0" fontId="23" fillId="5" borderId="163" xfId="30" applyFont="1" applyFill="1" applyBorder="1" applyAlignment="1">
      <alignment horizontal="center" vertical="center"/>
    </xf>
    <xf numFmtId="0" fontId="23" fillId="5" borderId="163" xfId="30" applyFont="1" applyFill="1" applyBorder="1" applyAlignment="1">
      <alignment horizontal="right" vertical="center"/>
    </xf>
    <xf numFmtId="0" fontId="13" fillId="5" borderId="215" xfId="30" applyFont="1" applyFill="1" applyBorder="1" applyAlignment="1">
      <alignment vertical="center"/>
    </xf>
    <xf numFmtId="0" fontId="13" fillId="5" borderId="0" xfId="30" applyFont="1" applyFill="1" applyAlignment="1">
      <alignment vertical="center"/>
    </xf>
    <xf numFmtId="0" fontId="23" fillId="5" borderId="0" xfId="30" applyFont="1" applyFill="1" applyAlignment="1">
      <alignment horizontal="right" vertical="center"/>
    </xf>
    <xf numFmtId="0" fontId="13" fillId="5" borderId="0" xfId="30" applyFont="1" applyFill="1" applyAlignment="1">
      <alignment horizontal="right" vertical="center"/>
    </xf>
    <xf numFmtId="0" fontId="13" fillId="5" borderId="214" xfId="30" applyFont="1" applyFill="1" applyBorder="1" applyAlignment="1">
      <alignment horizontal="left" vertical="center" indent="3"/>
    </xf>
    <xf numFmtId="49" fontId="13" fillId="2" borderId="0" xfId="30" applyNumberFormat="1" applyFont="1" applyFill="1" applyAlignment="1">
      <alignment horizontal="center"/>
    </xf>
    <xf numFmtId="0" fontId="85" fillId="5" borderId="0" xfId="30" applyFont="1" applyFill="1" applyAlignment="1">
      <alignment horizontal="right" vertical="center"/>
    </xf>
    <xf numFmtId="0" fontId="13" fillId="2" borderId="0" xfId="30" applyFont="1" applyFill="1" applyAlignment="1">
      <alignment horizontal="center" vertical="center"/>
    </xf>
    <xf numFmtId="0" fontId="103" fillId="5" borderId="0" xfId="30" applyFont="1" applyFill="1" applyAlignment="1">
      <alignment horizontal="right" vertical="center"/>
    </xf>
    <xf numFmtId="0" fontId="6" fillId="5" borderId="0" xfId="30" applyFill="1" applyAlignment="1"/>
    <xf numFmtId="0" fontId="13" fillId="5" borderId="223" xfId="30" applyFont="1" applyFill="1" applyBorder="1" applyAlignment="1">
      <alignment vertical="center"/>
    </xf>
    <xf numFmtId="0" fontId="13" fillId="5" borderId="163" xfId="30" applyFont="1" applyFill="1" applyBorder="1" applyAlignment="1">
      <alignment horizontal="right" vertical="center"/>
    </xf>
    <xf numFmtId="0" fontId="13" fillId="5" borderId="219" xfId="30" applyFont="1" applyFill="1" applyBorder="1" applyAlignment="1">
      <alignment vertical="center"/>
    </xf>
    <xf numFmtId="0" fontId="13" fillId="5" borderId="214" xfId="30" applyFont="1" applyFill="1" applyBorder="1" applyAlignment="1">
      <alignment vertical="center"/>
    </xf>
    <xf numFmtId="0" fontId="98" fillId="5" borderId="214" xfId="30" applyFont="1" applyFill="1" applyBorder="1" applyAlignment="1">
      <alignment horizontal="left" vertical="center" indent="1"/>
    </xf>
    <xf numFmtId="180" fontId="85" fillId="5" borderId="0" xfId="30" applyNumberFormat="1" applyFont="1" applyFill="1" applyAlignment="1">
      <alignment horizontal="right" vertical="center"/>
    </xf>
    <xf numFmtId="0" fontId="13" fillId="5" borderId="0" xfId="30" quotePrefix="1" applyFont="1" applyFill="1" applyAlignment="1">
      <alignment vertical="center"/>
    </xf>
    <xf numFmtId="49" fontId="85" fillId="5" borderId="0" xfId="30" applyNumberFormat="1" applyFont="1" applyFill="1" applyAlignment="1">
      <alignment horizontal="right" vertical="center"/>
    </xf>
    <xf numFmtId="0" fontId="13" fillId="0" borderId="214" xfId="30" applyFont="1" applyBorder="1" applyAlignment="1">
      <alignment horizontal="left" vertical="center" indent="3"/>
    </xf>
    <xf numFmtId="181" fontId="13" fillId="2" borderId="0" xfId="30" applyNumberFormat="1" applyFont="1" applyFill="1" applyAlignment="1">
      <alignment horizontal="center"/>
    </xf>
    <xf numFmtId="0" fontId="13" fillId="5" borderId="214" xfId="30" applyFont="1" applyFill="1" applyBorder="1" applyAlignment="1">
      <alignment horizontal="left" vertical="center" indent="1"/>
    </xf>
    <xf numFmtId="49" fontId="13" fillId="5" borderId="0" xfId="30" applyNumberFormat="1" applyFont="1" applyFill="1" applyAlignment="1"/>
    <xf numFmtId="4" fontId="88" fillId="5" borderId="0" xfId="30" applyNumberFormat="1" applyFont="1" applyFill="1" applyAlignment="1">
      <alignment vertical="center"/>
    </xf>
    <xf numFmtId="0" fontId="13" fillId="0" borderId="0" xfId="30" applyFont="1" applyAlignment="1">
      <alignment horizontal="center" vertical="center"/>
    </xf>
    <xf numFmtId="0" fontId="13" fillId="5" borderId="216" xfId="30" applyFont="1" applyFill="1" applyBorder="1" applyAlignment="1">
      <alignment horizontal="left" vertical="center" indent="1"/>
    </xf>
    <xf numFmtId="0" fontId="13" fillId="5" borderId="217" xfId="30" applyFont="1" applyFill="1" applyBorder="1" applyAlignment="1">
      <alignment horizontal="right" vertical="center"/>
    </xf>
    <xf numFmtId="0" fontId="13" fillId="5" borderId="218" xfId="30" applyFont="1" applyFill="1" applyBorder="1" applyAlignment="1">
      <alignment vertical="center"/>
    </xf>
    <xf numFmtId="0" fontId="6" fillId="5" borderId="0" xfId="30" applyFill="1" applyAlignment="1">
      <alignment horizontal="left" vertical="center"/>
    </xf>
    <xf numFmtId="0" fontId="104" fillId="5" borderId="0" xfId="30" applyFont="1" applyFill="1" applyAlignment="1">
      <alignment vertical="center"/>
    </xf>
    <xf numFmtId="0" fontId="47" fillId="5" borderId="0" xfId="30" applyFont="1" applyFill="1" applyAlignment="1">
      <alignment vertical="center"/>
    </xf>
    <xf numFmtId="0" fontId="47" fillId="5" borderId="0" xfId="30" applyFont="1" applyFill="1" applyAlignment="1">
      <alignment horizontal="center" vertical="center"/>
    </xf>
    <xf numFmtId="0" fontId="6" fillId="0" borderId="0" xfId="30" applyAlignment="1">
      <alignment vertical="center"/>
    </xf>
    <xf numFmtId="0" fontId="6" fillId="0" borderId="0" xfId="30" applyAlignment="1">
      <alignment horizontal="center" vertical="center"/>
    </xf>
    <xf numFmtId="0" fontId="101" fillId="0" borderId="0" xfId="30" applyFont="1" applyAlignment="1">
      <alignment horizontal="left" vertical="center" indent="1"/>
    </xf>
    <xf numFmtId="0" fontId="23" fillId="0" borderId="0" xfId="30" applyFont="1" applyAlignment="1">
      <alignment horizontal="left" vertical="center" indent="1"/>
    </xf>
    <xf numFmtId="0" fontId="13" fillId="0" borderId="211" xfId="30" applyFont="1" applyBorder="1" applyAlignment="1">
      <alignment vertical="center"/>
    </xf>
    <xf numFmtId="0" fontId="13" fillId="0" borderId="212" xfId="30" applyFont="1" applyBorder="1" applyAlignment="1">
      <alignment vertical="center"/>
    </xf>
    <xf numFmtId="0" fontId="13" fillId="0" borderId="212" xfId="30" applyFont="1" applyBorder="1" applyAlignment="1">
      <alignment horizontal="right" vertical="center"/>
    </xf>
    <xf numFmtId="0" fontId="13" fillId="0" borderId="212" xfId="30" applyFont="1" applyBorder="1" applyAlignment="1">
      <alignment horizontal="center" vertical="center"/>
    </xf>
    <xf numFmtId="0" fontId="13" fillId="0" borderId="213" xfId="30" applyFont="1" applyBorder="1" applyAlignment="1">
      <alignment vertical="center"/>
    </xf>
    <xf numFmtId="0" fontId="13" fillId="0" borderId="0" xfId="30" applyFont="1" applyAlignment="1">
      <alignment vertical="center"/>
    </xf>
    <xf numFmtId="0" fontId="13" fillId="0" borderId="215" xfId="30" applyFont="1" applyBorder="1" applyAlignment="1">
      <alignment vertical="center"/>
    </xf>
    <xf numFmtId="10" fontId="13" fillId="0" borderId="0" xfId="30" applyNumberFormat="1" applyFont="1" applyAlignment="1">
      <alignment horizontal="center" vertical="center"/>
    </xf>
    <xf numFmtId="0" fontId="13" fillId="0" borderId="0" xfId="30" applyFont="1" applyAlignment="1">
      <alignment horizontal="right" vertical="center"/>
    </xf>
    <xf numFmtId="0" fontId="13" fillId="0" borderId="223" xfId="30" applyFont="1" applyBorder="1" applyAlignment="1">
      <alignment vertical="center"/>
    </xf>
    <xf numFmtId="0" fontId="13" fillId="0" borderId="163" xfId="30" applyFont="1" applyBorder="1" applyAlignment="1">
      <alignment vertical="center"/>
    </xf>
    <xf numFmtId="0" fontId="13" fillId="0" borderId="163" xfId="30" applyFont="1" applyBorder="1" applyAlignment="1">
      <alignment horizontal="right" vertical="center"/>
    </xf>
    <xf numFmtId="0" fontId="13" fillId="0" borderId="163" xfId="30" applyFont="1" applyBorder="1" applyAlignment="1">
      <alignment horizontal="center" vertical="center"/>
    </xf>
    <xf numFmtId="0" fontId="13" fillId="0" borderId="219" xfId="30" applyFont="1" applyBorder="1" applyAlignment="1">
      <alignment vertical="center"/>
    </xf>
    <xf numFmtId="0" fontId="13" fillId="0" borderId="214" xfId="30" applyFont="1" applyBorder="1" applyAlignment="1">
      <alignment vertical="center"/>
    </xf>
    <xf numFmtId="0" fontId="13" fillId="0" borderId="0" xfId="30" applyFont="1" applyAlignment="1">
      <alignment horizontal="left" vertical="center" indent="3"/>
    </xf>
    <xf numFmtId="0" fontId="23" fillId="0" borderId="163" xfId="30" applyFont="1" applyBorder="1" applyAlignment="1">
      <alignment horizontal="center" vertical="center"/>
    </xf>
    <xf numFmtId="183" fontId="13" fillId="0" borderId="0" xfId="30" applyNumberFormat="1" applyFont="1" applyAlignment="1">
      <alignment horizontal="center" vertical="center"/>
    </xf>
    <xf numFmtId="183" fontId="103" fillId="0" borderId="0" xfId="30" applyNumberFormat="1" applyFont="1" applyAlignment="1">
      <alignment horizontal="center" vertical="center"/>
    </xf>
    <xf numFmtId="0" fontId="98" fillId="0" borderId="0" xfId="30" applyFont="1" applyAlignment="1">
      <alignment horizontal="left" vertical="center" indent="1"/>
    </xf>
    <xf numFmtId="0" fontId="106" fillId="0" borderId="0" xfId="30" applyFont="1" applyAlignment="1">
      <alignment horizontal="center" vertical="center"/>
    </xf>
    <xf numFmtId="0" fontId="103" fillId="0" borderId="0" xfId="30" applyFont="1" applyAlignment="1">
      <alignment horizontal="center" vertical="center"/>
    </xf>
    <xf numFmtId="183" fontId="106" fillId="0" borderId="0" xfId="30" applyNumberFormat="1" applyFont="1" applyAlignment="1">
      <alignment horizontal="center" vertical="center"/>
    </xf>
    <xf numFmtId="0" fontId="23" fillId="0" borderId="0" xfId="30" applyFont="1" applyAlignment="1">
      <alignment horizontal="center" vertical="center"/>
    </xf>
    <xf numFmtId="178" fontId="13" fillId="0" borderId="0" xfId="30" applyNumberFormat="1" applyFont="1" applyAlignment="1">
      <alignment horizontal="right" vertical="center"/>
    </xf>
    <xf numFmtId="181" fontId="13" fillId="2" borderId="0" xfId="30" applyNumberFormat="1" applyFont="1" applyFill="1" applyAlignment="1"/>
    <xf numFmtId="181" fontId="13" fillId="5" borderId="0" xfId="30" applyNumberFormat="1" applyFont="1" applyFill="1" applyAlignment="1"/>
    <xf numFmtId="181" fontId="106" fillId="5" borderId="0" xfId="30" applyNumberFormat="1" applyFont="1" applyFill="1" applyAlignment="1"/>
    <xf numFmtId="0" fontId="13" fillId="0" borderId="223" xfId="30" applyFont="1" applyBorder="1" applyAlignment="1">
      <alignment horizontal="left" vertical="center" indent="1"/>
    </xf>
    <xf numFmtId="0" fontId="13" fillId="0" borderId="163" xfId="30" applyFont="1" applyBorder="1" applyAlignment="1">
      <alignment horizontal="left" vertical="center" indent="1"/>
    </xf>
    <xf numFmtId="0" fontId="13" fillId="0" borderId="214" xfId="30" applyFont="1" applyBorder="1" applyAlignment="1">
      <alignment horizontal="left" vertical="center" indent="1"/>
    </xf>
    <xf numFmtId="0" fontId="13" fillId="0" borderId="0" xfId="30" applyFont="1" applyAlignment="1">
      <alignment horizontal="left" vertical="center" indent="1"/>
    </xf>
    <xf numFmtId="0" fontId="107" fillId="0" borderId="0" xfId="30" applyFont="1" applyAlignment="1">
      <alignment horizontal="left" vertical="center" indent="1"/>
    </xf>
    <xf numFmtId="0" fontId="98" fillId="0" borderId="0" xfId="30" applyFont="1" applyAlignment="1">
      <alignment vertical="center"/>
    </xf>
    <xf numFmtId="178" fontId="13" fillId="0" borderId="0" xfId="30" applyNumberFormat="1" applyFont="1" applyAlignment="1">
      <alignment horizontal="center" vertical="center"/>
    </xf>
    <xf numFmtId="10" fontId="13" fillId="0" borderId="0" xfId="30" applyNumberFormat="1" applyFont="1" applyAlignment="1">
      <alignment horizontal="right" vertical="center"/>
    </xf>
    <xf numFmtId="184" fontId="13" fillId="0" borderId="0" xfId="30" applyNumberFormat="1" applyFont="1" applyAlignment="1">
      <alignment horizontal="center" vertical="center"/>
    </xf>
    <xf numFmtId="0" fontId="27" fillId="0" borderId="216" xfId="30" applyFont="1" applyBorder="1" applyAlignment="1">
      <alignment vertical="center"/>
    </xf>
    <xf numFmtId="0" fontId="27" fillId="0" borderId="217" xfId="30" applyFont="1" applyBorder="1" applyAlignment="1">
      <alignment vertical="center"/>
    </xf>
    <xf numFmtId="0" fontId="6" fillId="0" borderId="217" xfId="30" applyBorder="1" applyAlignment="1">
      <alignment vertical="center"/>
    </xf>
    <xf numFmtId="0" fontId="6" fillId="0" borderId="217" xfId="30" applyBorder="1" applyAlignment="1">
      <alignment horizontal="center" vertical="center"/>
    </xf>
    <xf numFmtId="0" fontId="6" fillId="0" borderId="218" xfId="30" applyBorder="1" applyAlignment="1">
      <alignment vertical="center"/>
    </xf>
    <xf numFmtId="166" fontId="6" fillId="0" borderId="0" xfId="30" applyNumberFormat="1" applyAlignment="1">
      <alignment horizontal="center" vertical="center"/>
    </xf>
    <xf numFmtId="0" fontId="92" fillId="0" borderId="211" xfId="30" applyFont="1" applyBorder="1" applyAlignment="1">
      <alignment vertical="center"/>
    </xf>
    <xf numFmtId="0" fontId="90" fillId="0" borderId="212" xfId="28" applyFont="1" applyBorder="1" applyAlignment="1"/>
    <xf numFmtId="0" fontId="91" fillId="0" borderId="212" xfId="28" applyFont="1" applyBorder="1" applyAlignment="1"/>
    <xf numFmtId="0" fontId="92" fillId="0" borderId="212" xfId="30" applyFont="1" applyBorder="1" applyAlignment="1">
      <alignment vertical="center"/>
    </xf>
    <xf numFmtId="0" fontId="6" fillId="0" borderId="212" xfId="28" applyBorder="1" applyAlignment="1">
      <alignment horizontal="right" vertical="center"/>
    </xf>
    <xf numFmtId="0" fontId="92" fillId="0" borderId="214" xfId="30" applyFont="1" applyBorder="1" applyAlignment="1">
      <alignment vertical="center"/>
    </xf>
    <xf numFmtId="0" fontId="93" fillId="0" borderId="0" xfId="28" applyFont="1" applyAlignment="1">
      <alignment vertical="center"/>
    </xf>
    <xf numFmtId="0" fontId="92" fillId="0" borderId="0" xfId="30" applyFont="1" applyAlignment="1">
      <alignment horizontal="left" vertical="center" indent="1"/>
    </xf>
    <xf numFmtId="0" fontId="92" fillId="0" borderId="223" xfId="30" applyFont="1" applyBorder="1" applyAlignment="1">
      <alignment vertical="center"/>
    </xf>
    <xf numFmtId="0" fontId="92" fillId="0" borderId="163" xfId="30" applyFont="1" applyBorder="1" applyAlignment="1">
      <alignment horizontal="left" vertical="center" indent="1"/>
    </xf>
    <xf numFmtId="0" fontId="105" fillId="0" borderId="0" xfId="30" applyFont="1" applyAlignment="1">
      <alignment horizontal="left" vertical="center"/>
    </xf>
    <xf numFmtId="0" fontId="92" fillId="0" borderId="149" xfId="30" applyFont="1" applyBorder="1" applyAlignment="1">
      <alignment vertical="center"/>
    </xf>
    <xf numFmtId="0" fontId="92" fillId="0" borderId="215" xfId="30" applyFont="1" applyBorder="1" applyAlignment="1">
      <alignment vertical="center"/>
    </xf>
    <xf numFmtId="0" fontId="42" fillId="0" borderId="214" xfId="30" applyFont="1" applyBorder="1" applyAlignment="1">
      <alignment vertical="center"/>
    </xf>
    <xf numFmtId="0" fontId="27" fillId="0" borderId="163" xfId="30" applyFont="1" applyBorder="1" applyAlignment="1">
      <alignment horizontal="center" vertical="center" wrapText="1"/>
    </xf>
    <xf numFmtId="0" fontId="27" fillId="0" borderId="0" xfId="30" applyFont="1" applyAlignment="1">
      <alignment horizontal="center" vertical="center" wrapText="1"/>
    </xf>
    <xf numFmtId="0" fontId="27" fillId="0" borderId="151" xfId="30" applyFont="1" applyBorder="1" applyAlignment="1">
      <alignment horizontal="center" vertical="center" wrapText="1"/>
    </xf>
    <xf numFmtId="0" fontId="60" fillId="0" borderId="0" xfId="30" applyFont="1" applyAlignment="1">
      <alignment horizontal="center" vertical="center" wrapText="1"/>
    </xf>
    <xf numFmtId="0" fontId="42" fillId="0" borderId="215" xfId="30" applyFont="1" applyBorder="1" applyAlignment="1">
      <alignment vertical="center"/>
    </xf>
    <xf numFmtId="0" fontId="60" fillId="0" borderId="163" xfId="30" applyFont="1" applyBorder="1" applyAlignment="1">
      <alignment horizontal="center" vertical="center" wrapText="1"/>
    </xf>
    <xf numFmtId="0" fontId="27" fillId="0" borderId="154" xfId="30" applyFont="1" applyBorder="1" applyAlignment="1">
      <alignment horizontal="center" vertical="center" wrapText="1"/>
    </xf>
    <xf numFmtId="14" fontId="42" fillId="0" borderId="0" xfId="26" applyNumberFormat="1" applyFont="1" applyFill="1" applyBorder="1" applyAlignment="1">
      <alignment horizontal="center" vertical="center"/>
    </xf>
    <xf numFmtId="10" fontId="42" fillId="0" borderId="0" xfId="26" applyNumberFormat="1" applyFont="1" applyFill="1" applyBorder="1" applyAlignment="1">
      <alignment horizontal="center" vertical="center"/>
    </xf>
    <xf numFmtId="173" fontId="42" fillId="0" borderId="0" xfId="26" applyNumberFormat="1" applyFont="1" applyFill="1" applyBorder="1" applyAlignment="1">
      <alignment horizontal="center" vertical="center"/>
    </xf>
    <xf numFmtId="8" fontId="42" fillId="0" borderId="0" xfId="26" applyNumberFormat="1" applyFont="1" applyFill="1" applyBorder="1" applyAlignment="1">
      <alignment horizontal="center" vertical="center"/>
    </xf>
    <xf numFmtId="8" fontId="42" fillId="0" borderId="151" xfId="26" applyNumberFormat="1" applyFont="1" applyFill="1" applyBorder="1" applyAlignment="1">
      <alignment horizontal="center" vertical="center"/>
    </xf>
    <xf numFmtId="0" fontId="42" fillId="0" borderId="216" xfId="30" applyFont="1" applyBorder="1" applyAlignment="1">
      <alignment vertical="center"/>
    </xf>
    <xf numFmtId="8" fontId="42" fillId="0" borderId="217" xfId="26" applyNumberFormat="1" applyFont="1" applyFill="1" applyBorder="1" applyAlignment="1">
      <alignment horizontal="left" vertical="center"/>
    </xf>
    <xf numFmtId="8" fontId="42" fillId="0" borderId="217" xfId="26" applyNumberFormat="1" applyFont="1" applyFill="1" applyBorder="1" applyAlignment="1">
      <alignment vertical="center"/>
    </xf>
    <xf numFmtId="8" fontId="42" fillId="0" borderId="237" xfId="26" applyNumberFormat="1" applyFont="1" applyFill="1" applyBorder="1" applyAlignment="1">
      <alignment vertical="center"/>
    </xf>
    <xf numFmtId="0" fontId="42" fillId="0" borderId="218" xfId="30" applyFont="1" applyBorder="1" applyAlignment="1">
      <alignment vertical="center"/>
    </xf>
    <xf numFmtId="14" fontId="108" fillId="0" borderId="0" xfId="30" applyNumberFormat="1" applyFont="1" applyAlignment="1">
      <alignment horizontal="center" vertical="center"/>
    </xf>
    <xf numFmtId="0" fontId="109" fillId="0" borderId="211" xfId="28" applyFont="1" applyBorder="1" applyAlignment="1">
      <alignment horizontal="left" indent="1"/>
    </xf>
    <xf numFmtId="0" fontId="6" fillId="0" borderId="215" xfId="30" applyBorder="1" applyAlignment="1">
      <alignment vertical="center"/>
    </xf>
    <xf numFmtId="43" fontId="42" fillId="0" borderId="214" xfId="26" applyFont="1" applyFill="1" applyBorder="1" applyAlignment="1">
      <alignment horizontal="left" vertical="center"/>
    </xf>
    <xf numFmtId="0" fontId="27" fillId="0" borderId="163" xfId="31" applyFont="1" applyBorder="1" applyAlignment="1">
      <alignment vertical="center"/>
    </xf>
    <xf numFmtId="178" fontId="27" fillId="0" borderId="163" xfId="26" applyNumberFormat="1" applyFont="1" applyFill="1" applyBorder="1" applyAlignment="1">
      <alignment horizontal="right" vertical="center"/>
    </xf>
    <xf numFmtId="0" fontId="6" fillId="0" borderId="0" xfId="30" quotePrefix="1" applyAlignment="1"/>
    <xf numFmtId="43" fontId="42" fillId="0" borderId="214" xfId="26" quotePrefix="1" applyFont="1" applyFill="1" applyBorder="1" applyAlignment="1">
      <alignment horizontal="center" vertical="center"/>
    </xf>
    <xf numFmtId="0" fontId="6" fillId="0" borderId="221" xfId="26" applyNumberFormat="1" applyFont="1" applyFill="1" applyBorder="1" applyAlignment="1">
      <alignment vertical="center" wrapText="1"/>
    </xf>
    <xf numFmtId="178" fontId="6" fillId="0" borderId="221" xfId="26" applyNumberFormat="1" applyFont="1" applyFill="1" applyBorder="1" applyAlignment="1">
      <alignment horizontal="right" vertical="center"/>
    </xf>
    <xf numFmtId="0" fontId="3" fillId="0" borderId="0" xfId="30" quotePrefix="1" applyFont="1" applyAlignment="1"/>
    <xf numFmtId="0" fontId="42" fillId="0" borderId="0" xfId="30" quotePrefix="1" applyFont="1" applyAlignment="1">
      <alignment vertical="center"/>
    </xf>
    <xf numFmtId="43" fontId="42" fillId="0" borderId="214" xfId="26" applyFont="1" applyFill="1" applyBorder="1" applyAlignment="1">
      <alignment horizontal="center" vertical="center"/>
    </xf>
    <xf numFmtId="0" fontId="6" fillId="0" borderId="163" xfId="26" applyNumberFormat="1" applyFont="1" applyFill="1" applyBorder="1" applyAlignment="1">
      <alignment vertical="center" wrapText="1"/>
    </xf>
    <xf numFmtId="178" fontId="6" fillId="0" borderId="163" xfId="26" applyNumberFormat="1" applyFont="1" applyFill="1" applyBorder="1" applyAlignment="1">
      <alignment horizontal="right" vertical="center"/>
    </xf>
    <xf numFmtId="0" fontId="60" fillId="0" borderId="214" xfId="30" applyFont="1" applyBorder="1" applyAlignment="1">
      <alignment horizontal="center" vertical="center" wrapText="1"/>
    </xf>
    <xf numFmtId="0" fontId="27" fillId="0" borderId="0" xfId="30" applyFont="1" applyAlignment="1">
      <alignment vertical="center" wrapText="1"/>
    </xf>
    <xf numFmtId="178" fontId="27" fillId="0" borderId="0" xfId="26" applyNumberFormat="1" applyFont="1" applyFill="1" applyBorder="1" applyAlignment="1">
      <alignment horizontal="right" vertical="center"/>
    </xf>
    <xf numFmtId="178" fontId="6" fillId="0" borderId="0" xfId="30" quotePrefix="1" applyNumberFormat="1" applyAlignment="1"/>
    <xf numFmtId="43" fontId="42" fillId="0" borderId="216" xfId="26" applyFont="1" applyFill="1" applyBorder="1" applyAlignment="1">
      <alignment vertical="center"/>
    </xf>
    <xf numFmtId="43" fontId="42" fillId="0" borderId="217" xfId="26" applyFont="1" applyFill="1" applyBorder="1" applyAlignment="1">
      <alignment vertical="center"/>
    </xf>
    <xf numFmtId="43" fontId="42" fillId="0" borderId="218" xfId="26" applyFont="1" applyFill="1" applyBorder="1" applyAlignment="1">
      <alignment vertical="center"/>
    </xf>
    <xf numFmtId="178" fontId="6" fillId="0" borderId="0" xfId="30" applyNumberFormat="1" applyAlignment="1"/>
    <xf numFmtId="0" fontId="92" fillId="0" borderId="0" xfId="30" applyFont="1" applyAlignment="1"/>
    <xf numFmtId="0" fontId="92" fillId="0" borderId="211" xfId="30" applyFont="1" applyBorder="1" applyAlignment="1"/>
    <xf numFmtId="0" fontId="109" fillId="0" borderId="212" xfId="28" applyFont="1" applyBorder="1" applyAlignment="1"/>
    <xf numFmtId="0" fontId="92" fillId="0" borderId="212" xfId="30" applyFont="1" applyBorder="1" applyAlignment="1"/>
    <xf numFmtId="14" fontId="108" fillId="0" borderId="214" xfId="30" applyNumberFormat="1" applyFont="1" applyBorder="1" applyAlignment="1">
      <alignment horizontal="center" vertical="center"/>
    </xf>
    <xf numFmtId="0" fontId="42" fillId="0" borderId="0" xfId="30" applyFont="1" applyAlignment="1">
      <alignment horizontal="center" vertical="center"/>
    </xf>
    <xf numFmtId="0" fontId="42" fillId="0" borderId="220" xfId="30" applyFont="1" applyBorder="1" applyAlignment="1">
      <alignment horizontal="center" vertical="center"/>
    </xf>
    <xf numFmtId="0" fontId="111" fillId="0" borderId="0" xfId="30" applyFont="1" applyAlignment="1">
      <alignment vertical="center"/>
    </xf>
    <xf numFmtId="0" fontId="112" fillId="0" borderId="0" xfId="30" applyFont="1" applyAlignment="1">
      <alignment vertical="center"/>
    </xf>
    <xf numFmtId="0" fontId="42" fillId="0" borderId="214" xfId="30" applyFont="1" applyBorder="1" applyAlignment="1">
      <alignment horizontal="center" vertical="center"/>
    </xf>
    <xf numFmtId="0" fontId="99" fillId="0" borderId="0" xfId="30" applyFont="1" applyAlignment="1">
      <alignment horizontal="left" vertical="center" wrapText="1"/>
    </xf>
    <xf numFmtId="0" fontId="42" fillId="0" borderId="0" xfId="30" applyFont="1" applyAlignment="1">
      <alignment horizontal="center" vertical="center" wrapText="1"/>
    </xf>
    <xf numFmtId="43" fontId="42" fillId="0" borderId="0" xfId="26" quotePrefix="1" applyFont="1" applyFill="1" applyBorder="1" applyAlignment="1">
      <alignment horizontal="center" vertical="center"/>
    </xf>
    <xf numFmtId="178" fontId="42" fillId="0" borderId="221" xfId="26" applyNumberFormat="1" applyFont="1" applyFill="1" applyBorder="1" applyAlignment="1">
      <alignment horizontal="right" vertical="center"/>
    </xf>
    <xf numFmtId="178" fontId="42" fillId="0" borderId="0" xfId="26" applyNumberFormat="1" applyFont="1" applyFill="1" applyBorder="1" applyAlignment="1">
      <alignment horizontal="right" vertical="center"/>
    </xf>
    <xf numFmtId="0" fontId="60" fillId="0" borderId="0" xfId="30" applyFont="1" applyAlignment="1">
      <alignment horizontal="left" vertical="center" wrapText="1"/>
    </xf>
    <xf numFmtId="178" fontId="60" fillId="0" borderId="150" xfId="26" applyNumberFormat="1" applyFont="1" applyFill="1" applyBorder="1" applyAlignment="1">
      <alignment horizontal="right" vertical="center"/>
    </xf>
    <xf numFmtId="43" fontId="42" fillId="0" borderId="163" xfId="26" applyFont="1" applyFill="1" applyBorder="1" applyAlignment="1">
      <alignment vertical="center"/>
    </xf>
    <xf numFmtId="0" fontId="42" fillId="0" borderId="219" xfId="30" applyFont="1" applyBorder="1" applyAlignment="1">
      <alignment vertical="center"/>
    </xf>
    <xf numFmtId="0" fontId="114" fillId="0" borderId="0" xfId="30" applyFont="1" applyAlignment="1">
      <alignment vertical="center"/>
    </xf>
    <xf numFmtId="167" fontId="42" fillId="0" borderId="0" xfId="32" applyFont="1" applyFill="1" applyBorder="1" applyAlignment="1">
      <alignment horizontal="center" vertical="center"/>
    </xf>
    <xf numFmtId="167" fontId="6" fillId="0" borderId="0" xfId="32" applyFont="1" applyFill="1" applyBorder="1" applyAlignment="1">
      <alignment horizontal="left" vertical="center" wrapText="1"/>
    </xf>
    <xf numFmtId="179" fontId="42" fillId="0" borderId="0" xfId="32" applyNumberFormat="1" applyFont="1" applyFill="1" applyBorder="1" applyAlignment="1">
      <alignment horizontal="right" vertical="center"/>
    </xf>
    <xf numFmtId="178" fontId="42" fillId="0" borderId="0" xfId="32" applyNumberFormat="1" applyFont="1" applyFill="1" applyBorder="1" applyAlignment="1">
      <alignment horizontal="right" vertical="center"/>
    </xf>
    <xf numFmtId="167" fontId="42" fillId="0" borderId="0" xfId="32" quotePrefix="1" applyFont="1" applyFill="1" applyBorder="1" applyAlignment="1">
      <alignment horizontal="center" vertical="center"/>
    </xf>
    <xf numFmtId="0" fontId="6" fillId="0" borderId="221" xfId="32" applyNumberFormat="1" applyFont="1" applyFill="1" applyBorder="1" applyAlignment="1">
      <alignment vertical="center" wrapText="1"/>
    </xf>
    <xf numFmtId="178" fontId="42" fillId="0" borderId="221" xfId="32" applyNumberFormat="1" applyFont="1" applyFill="1" applyBorder="1" applyAlignment="1">
      <alignment horizontal="right" vertical="center"/>
    </xf>
    <xf numFmtId="0" fontId="6" fillId="0" borderId="222" xfId="32" applyNumberFormat="1" applyFont="1" applyFill="1" applyBorder="1" applyAlignment="1">
      <alignment vertical="center" wrapText="1"/>
    </xf>
    <xf numFmtId="49" fontId="42" fillId="0" borderId="0" xfId="32" quotePrefix="1" applyNumberFormat="1" applyFont="1" applyFill="1" applyBorder="1" applyAlignment="1">
      <alignment horizontal="center" vertical="center"/>
    </xf>
    <xf numFmtId="0" fontId="6" fillId="0" borderId="0" xfId="32" applyNumberFormat="1" applyFont="1" applyFill="1" applyBorder="1" applyAlignment="1">
      <alignment horizontal="left" vertical="center" wrapText="1"/>
    </xf>
    <xf numFmtId="178" fontId="6" fillId="0" borderId="0" xfId="32" applyNumberFormat="1" applyFont="1" applyFill="1" applyBorder="1" applyAlignment="1">
      <alignment horizontal="right" vertical="center"/>
    </xf>
    <xf numFmtId="0" fontId="27" fillId="0" borderId="0" xfId="30" applyFont="1" applyAlignment="1">
      <alignment horizontal="left" vertical="center" wrapText="1"/>
    </xf>
    <xf numFmtId="0" fontId="93" fillId="0" borderId="0" xfId="30" applyFont="1" applyAlignment="1">
      <alignment vertical="center"/>
    </xf>
    <xf numFmtId="0" fontId="115" fillId="5" borderId="0" xfId="33" applyFont="1" applyFill="1"/>
    <xf numFmtId="0" fontId="6" fillId="5" borderId="0" xfId="33" applyFill="1"/>
    <xf numFmtId="0" fontId="6" fillId="5" borderId="0" xfId="33" applyFill="1" applyAlignment="1">
      <alignment horizontal="left"/>
    </xf>
    <xf numFmtId="0" fontId="6" fillId="5" borderId="0" xfId="33" applyFill="1" applyAlignment="1">
      <alignment horizontal="center"/>
    </xf>
    <xf numFmtId="169" fontId="6" fillId="5" borderId="0" xfId="34" applyFont="1" applyFill="1"/>
    <xf numFmtId="0" fontId="115" fillId="2" borderId="0" xfId="33" applyFont="1" applyFill="1"/>
    <xf numFmtId="185" fontId="6" fillId="2" borderId="0" xfId="30" applyNumberFormat="1" applyFill="1" applyAlignment="1"/>
    <xf numFmtId="0" fontId="116" fillId="0" borderId="0" xfId="33" applyFont="1"/>
    <xf numFmtId="0" fontId="116" fillId="2" borderId="0" xfId="33" applyFont="1" applyFill="1"/>
    <xf numFmtId="15" fontId="57" fillId="5" borderId="0" xfId="33" applyNumberFormat="1" applyFont="1" applyFill="1"/>
    <xf numFmtId="3" fontId="6" fillId="5" borderId="0" xfId="33" applyNumberFormat="1" applyFill="1" applyAlignment="1">
      <alignment horizontal="left"/>
    </xf>
    <xf numFmtId="3" fontId="6" fillId="5" borderId="0" xfId="33" applyNumberFormat="1" applyFill="1"/>
    <xf numFmtId="4" fontId="6" fillId="5" borderId="0" xfId="33" applyNumberFormat="1" applyFill="1" applyAlignment="1">
      <alignment horizontal="center"/>
    </xf>
    <xf numFmtId="0" fontId="6" fillId="0" borderId="0" xfId="33" applyAlignment="1">
      <alignment vertical="center" wrapText="1"/>
    </xf>
    <xf numFmtId="0" fontId="6" fillId="2" borderId="0" xfId="33" applyFill="1" applyAlignment="1">
      <alignment vertical="center" wrapText="1"/>
    </xf>
    <xf numFmtId="0" fontId="6" fillId="2" borderId="64" xfId="33" applyFill="1" applyBorder="1" applyAlignment="1">
      <alignment horizontal="left" indent="1"/>
    </xf>
    <xf numFmtId="0" fontId="6" fillId="2" borderId="0" xfId="33" applyFill="1" applyAlignment="1">
      <alignment horizontal="left" indent="1"/>
    </xf>
    <xf numFmtId="3" fontId="6" fillId="2" borderId="0" xfId="33" quotePrefix="1" applyNumberFormat="1" applyFill="1"/>
    <xf numFmtId="43" fontId="6" fillId="2" borderId="0" xfId="26" quotePrefix="1" applyFont="1" applyFill="1"/>
    <xf numFmtId="176" fontId="6" fillId="2" borderId="0" xfId="15" quotePrefix="1" applyNumberFormat="1" applyFont="1" applyFill="1" applyBorder="1" applyAlignment="1">
      <alignment horizontal="right"/>
    </xf>
    <xf numFmtId="186" fontId="6" fillId="2" borderId="0" xfId="34" applyNumberFormat="1" applyFont="1" applyFill="1" applyBorder="1" applyAlignment="1">
      <alignment horizontal="center"/>
    </xf>
    <xf numFmtId="13" fontId="6" fillId="2" borderId="0" xfId="33" quotePrefix="1" applyNumberFormat="1" applyFill="1"/>
    <xf numFmtId="43" fontId="6" fillId="2" borderId="65" xfId="26" applyFont="1" applyFill="1" applyBorder="1" applyAlignment="1">
      <alignment horizontal="right"/>
    </xf>
    <xf numFmtId="0" fontId="6" fillId="2" borderId="0" xfId="33" applyFill="1"/>
    <xf numFmtId="10" fontId="6" fillId="2" borderId="0" xfId="15" quotePrefix="1" applyNumberFormat="1" applyFont="1" applyFill="1" applyBorder="1" applyAlignment="1">
      <alignment horizontal="center" vertical="center"/>
    </xf>
    <xf numFmtId="43" fontId="6" fillId="2" borderId="0" xfId="26" applyFont="1" applyFill="1" applyAlignment="1"/>
    <xf numFmtId="43" fontId="6" fillId="2" borderId="65" xfId="26" applyFont="1" applyFill="1" applyBorder="1" applyAlignment="1"/>
    <xf numFmtId="9" fontId="6" fillId="2" borderId="0" xfId="15" quotePrefix="1" applyFont="1" applyFill="1" applyBorder="1" applyAlignment="1">
      <alignment horizontal="right"/>
    </xf>
    <xf numFmtId="0" fontId="6" fillId="2" borderId="0" xfId="33" quotePrefix="1" applyFill="1"/>
    <xf numFmtId="12" fontId="6" fillId="2" borderId="0" xfId="33" quotePrefix="1" applyNumberFormat="1" applyFill="1"/>
    <xf numFmtId="185" fontId="6" fillId="2" borderId="0" xfId="33" applyNumberFormat="1" applyFill="1"/>
    <xf numFmtId="0" fontId="6" fillId="2" borderId="64" xfId="33" quotePrefix="1" applyFill="1" applyBorder="1" applyAlignment="1">
      <alignment horizontal="left" indent="1"/>
    </xf>
    <xf numFmtId="182" fontId="6" fillId="2" borderId="0" xfId="34" quotePrefix="1" applyNumberFormat="1" applyFont="1" applyFill="1" applyBorder="1" applyAlignment="1"/>
    <xf numFmtId="169" fontId="6" fillId="28" borderId="0" xfId="34" applyFont="1" applyFill="1" applyBorder="1"/>
    <xf numFmtId="9" fontId="6" fillId="28" borderId="0" xfId="30" applyNumberFormat="1" applyFill="1" applyAlignment="1"/>
    <xf numFmtId="0" fontId="6" fillId="28" borderId="0" xfId="30" applyFill="1" applyAlignment="1"/>
    <xf numFmtId="0" fontId="6" fillId="2" borderId="64" xfId="33" quotePrefix="1" applyFill="1" applyBorder="1" applyAlignment="1">
      <alignment horizontal="left" vertical="center"/>
    </xf>
    <xf numFmtId="0" fontId="6" fillId="2" borderId="0" xfId="33" applyFill="1" applyAlignment="1">
      <alignment vertical="center"/>
    </xf>
    <xf numFmtId="43" fontId="6" fillId="2" borderId="0" xfId="26" applyFont="1" applyFill="1" applyAlignment="1">
      <alignment vertical="center"/>
    </xf>
    <xf numFmtId="13" fontId="6" fillId="2" borderId="0" xfId="33" quotePrefix="1" applyNumberFormat="1" applyFill="1" applyAlignment="1">
      <alignment vertical="center"/>
    </xf>
    <xf numFmtId="0" fontId="6" fillId="5" borderId="0" xfId="33" applyFill="1" applyAlignment="1">
      <alignment vertical="center"/>
    </xf>
    <xf numFmtId="169" fontId="6" fillId="28" borderId="0" xfId="34" quotePrefix="1" applyFont="1" applyFill="1" applyBorder="1" applyAlignment="1">
      <alignment vertical="center"/>
    </xf>
    <xf numFmtId="9" fontId="6" fillId="28" borderId="0" xfId="30" applyNumberFormat="1" applyFill="1" applyAlignment="1">
      <alignment vertical="center"/>
    </xf>
    <xf numFmtId="169" fontId="6" fillId="28" borderId="0" xfId="34" applyFont="1" applyFill="1" applyBorder="1" applyAlignment="1">
      <alignment vertical="center"/>
    </xf>
    <xf numFmtId="0" fontId="6" fillId="28" borderId="0" xfId="30" applyFill="1" applyAlignment="1">
      <alignment vertical="center"/>
    </xf>
    <xf numFmtId="9" fontId="6" fillId="28" borderId="0" xfId="15" applyFont="1" applyFill="1" applyBorder="1"/>
    <xf numFmtId="0" fontId="6" fillId="28" borderId="0" xfId="33" applyFill="1"/>
    <xf numFmtId="169" fontId="27" fillId="28" borderId="0" xfId="34" applyFont="1" applyFill="1" applyBorder="1"/>
    <xf numFmtId="0" fontId="27" fillId="28" borderId="0" xfId="30" applyFont="1" applyFill="1" applyAlignment="1"/>
    <xf numFmtId="169" fontId="27" fillId="28" borderId="0" xfId="30" applyNumberFormat="1" applyFont="1" applyFill="1" applyAlignment="1"/>
    <xf numFmtId="0" fontId="6" fillId="2" borderId="239" xfId="33" quotePrefix="1" applyFill="1" applyBorder="1" applyAlignment="1">
      <alignment horizontal="left" indent="1"/>
    </xf>
    <xf numFmtId="0" fontId="6" fillId="2" borderId="163" xfId="33" applyFill="1" applyBorder="1" applyAlignment="1">
      <alignment horizontal="left" indent="1"/>
    </xf>
    <xf numFmtId="0" fontId="6" fillId="2" borderId="163" xfId="33" quotePrefix="1" applyFill="1" applyBorder="1"/>
    <xf numFmtId="43" fontId="6" fillId="2" borderId="163" xfId="26" quotePrefix="1" applyFont="1" applyFill="1" applyBorder="1"/>
    <xf numFmtId="9" fontId="6" fillId="2" borderId="163" xfId="15" quotePrefix="1" applyFont="1" applyFill="1" applyBorder="1" applyAlignment="1">
      <alignment horizontal="right"/>
    </xf>
    <xf numFmtId="9" fontId="6" fillId="2" borderId="163" xfId="15" quotePrefix="1" applyFont="1" applyFill="1" applyBorder="1" applyAlignment="1">
      <alignment horizontal="center" vertical="center"/>
    </xf>
    <xf numFmtId="186" fontId="6" fillId="2" borderId="163" xfId="34" quotePrefix="1" applyNumberFormat="1" applyFont="1" applyFill="1" applyBorder="1"/>
    <xf numFmtId="13" fontId="6" fillId="2" borderId="163" xfId="33" quotePrefix="1" applyNumberFormat="1" applyFill="1" applyBorder="1" applyAlignment="1">
      <alignment horizontal="center"/>
    </xf>
    <xf numFmtId="43" fontId="6" fillId="2" borderId="163" xfId="26" applyFont="1" applyFill="1" applyBorder="1" applyAlignment="1"/>
    <xf numFmtId="43" fontId="6" fillId="2" borderId="240" xfId="26" applyFont="1" applyFill="1" applyBorder="1" applyAlignment="1"/>
    <xf numFmtId="167" fontId="6" fillId="2" borderId="0" xfId="33" applyNumberFormat="1" applyFill="1"/>
    <xf numFmtId="0" fontId="33" fillId="2" borderId="64" xfId="33" applyFont="1" applyFill="1" applyBorder="1" applyAlignment="1">
      <alignment horizontal="center"/>
    </xf>
    <xf numFmtId="0" fontId="45" fillId="2" borderId="0" xfId="33" applyFont="1" applyFill="1"/>
    <xf numFmtId="0" fontId="33" fillId="2" borderId="0" xfId="33" applyFont="1" applyFill="1" applyAlignment="1">
      <alignment horizontal="left"/>
    </xf>
    <xf numFmtId="4" fontId="45" fillId="2" borderId="0" xfId="33" applyNumberFormat="1" applyFont="1" applyFill="1"/>
    <xf numFmtId="3" fontId="33" fillId="2" borderId="0" xfId="33" applyNumberFormat="1" applyFont="1" applyFill="1" applyAlignment="1">
      <alignment horizontal="right"/>
    </xf>
    <xf numFmtId="4" fontId="33" fillId="2" borderId="0" xfId="33" applyNumberFormat="1" applyFont="1" applyFill="1" applyAlignment="1">
      <alignment horizontal="center"/>
    </xf>
    <xf numFmtId="43" fontId="13" fillId="2" borderId="65" xfId="26" applyFont="1" applyFill="1" applyBorder="1" applyAlignment="1"/>
    <xf numFmtId="0" fontId="119" fillId="5" borderId="0" xfId="33" applyFont="1" applyFill="1"/>
    <xf numFmtId="0" fontId="119" fillId="2" borderId="0" xfId="33" applyFont="1" applyFill="1"/>
    <xf numFmtId="0" fontId="120" fillId="2" borderId="80" xfId="33" applyFont="1" applyFill="1" applyBorder="1" applyAlignment="1">
      <alignment horizontal="left" indent="1"/>
    </xf>
    <xf numFmtId="0" fontId="120" fillId="2" borderId="40" xfId="33" applyFont="1" applyFill="1" applyBorder="1" applyAlignment="1">
      <alignment horizontal="left" indent="1"/>
    </xf>
    <xf numFmtId="0" fontId="121" fillId="2" borderId="40" xfId="33" applyFont="1" applyFill="1" applyBorder="1" applyAlignment="1">
      <alignment horizontal="left"/>
    </xf>
    <xf numFmtId="0" fontId="120" fillId="2" borderId="40" xfId="33" applyFont="1" applyFill="1" applyBorder="1" applyAlignment="1">
      <alignment horizontal="left"/>
    </xf>
    <xf numFmtId="182" fontId="120" fillId="2" borderId="40" xfId="34" applyNumberFormat="1" applyFont="1" applyFill="1" applyBorder="1" applyAlignment="1">
      <alignment horizontal="right"/>
    </xf>
    <xf numFmtId="4" fontId="120" fillId="2" borderId="40" xfId="34" applyNumberFormat="1" applyFont="1" applyFill="1" applyBorder="1" applyAlignment="1">
      <alignment horizontal="center"/>
    </xf>
    <xf numFmtId="0" fontId="6" fillId="2" borderId="40" xfId="33" applyFill="1" applyBorder="1"/>
    <xf numFmtId="169" fontId="6" fillId="2" borderId="177" xfId="34" applyFont="1" applyFill="1" applyBorder="1"/>
    <xf numFmtId="4" fontId="59" fillId="5" borderId="0" xfId="33" quotePrefix="1" applyNumberFormat="1" applyFont="1" applyFill="1" applyAlignment="1">
      <alignment horizontal="center"/>
    </xf>
    <xf numFmtId="4" fontId="57" fillId="5" borderId="0" xfId="33" applyNumberFormat="1" applyFont="1" applyFill="1"/>
    <xf numFmtId="4" fontId="6" fillId="5" borderId="0" xfId="33" applyNumberFormat="1" applyFill="1" applyAlignment="1">
      <alignment horizontal="left"/>
    </xf>
    <xf numFmtId="178" fontId="42" fillId="2" borderId="221" xfId="26" applyNumberFormat="1" applyFont="1" applyFill="1" applyBorder="1" applyAlignment="1">
      <alignment horizontal="right" vertical="center"/>
    </xf>
    <xf numFmtId="0" fontId="60" fillId="0" borderId="0" xfId="30" applyFont="1" applyAlignment="1">
      <alignment vertical="center"/>
    </xf>
    <xf numFmtId="178" fontId="60" fillId="0" borderId="0" xfId="26" applyNumberFormat="1" applyFont="1" applyFill="1" applyBorder="1" applyAlignment="1">
      <alignment horizontal="right" vertical="center"/>
    </xf>
    <xf numFmtId="0" fontId="60" fillId="0" borderId="0" xfId="30" applyFont="1" applyAlignment="1">
      <alignment horizontal="left" vertical="center"/>
    </xf>
    <xf numFmtId="0" fontId="42" fillId="0" borderId="0" xfId="30" quotePrefix="1" applyFont="1" applyAlignment="1">
      <alignment horizontal="center" vertical="center" wrapText="1"/>
    </xf>
    <xf numFmtId="0" fontId="42" fillId="0" borderId="216" xfId="30" applyFont="1" applyBorder="1" applyAlignment="1">
      <alignment horizontal="center" vertical="center"/>
    </xf>
    <xf numFmtId="0" fontId="110" fillId="0" borderId="0" xfId="30" applyFont="1" applyAlignment="1">
      <alignment vertical="center"/>
    </xf>
    <xf numFmtId="0" fontId="60" fillId="0" borderId="0" xfId="30" applyFont="1" applyAlignment="1">
      <alignment vertical="center" wrapText="1"/>
    </xf>
    <xf numFmtId="0" fontId="123" fillId="0" borderId="0" xfId="30" applyFont="1" applyAlignment="1">
      <alignment vertical="center"/>
    </xf>
    <xf numFmtId="4" fontId="42" fillId="0" borderId="0" xfId="30" applyNumberFormat="1" applyFont="1" applyAlignment="1">
      <alignment horizontal="center" vertical="center"/>
    </xf>
    <xf numFmtId="0" fontId="42" fillId="0" borderId="0" xfId="30" applyFont="1" applyAlignment="1">
      <alignment vertical="center" wrapText="1"/>
    </xf>
    <xf numFmtId="0" fontId="113" fillId="0" borderId="0" xfId="30" applyFont="1" applyAlignment="1">
      <alignment vertical="center" wrapText="1"/>
    </xf>
    <xf numFmtId="178" fontId="6" fillId="0" borderId="221" xfId="32" applyNumberFormat="1" applyFont="1" applyFill="1" applyBorder="1" applyAlignment="1">
      <alignment vertical="center" wrapText="1"/>
    </xf>
    <xf numFmtId="0" fontId="42" fillId="0" borderId="211" xfId="30" applyFont="1" applyBorder="1" applyAlignment="1">
      <alignment horizontal="center" vertical="center"/>
    </xf>
    <xf numFmtId="0" fontId="114" fillId="0" borderId="212" xfId="30" applyFont="1" applyBorder="1" applyAlignment="1">
      <alignment vertical="center"/>
    </xf>
    <xf numFmtId="0" fontId="42" fillId="0" borderId="212" xfId="30" applyFont="1" applyBorder="1" applyAlignment="1">
      <alignment vertical="center"/>
    </xf>
    <xf numFmtId="0" fontId="42" fillId="0" borderId="213" xfId="30" applyFont="1" applyBorder="1" applyAlignment="1">
      <alignment vertical="center"/>
    </xf>
    <xf numFmtId="178" fontId="6" fillId="0" borderId="222" xfId="32" applyNumberFormat="1" applyFont="1" applyFill="1" applyBorder="1" applyAlignment="1">
      <alignment vertical="center" wrapText="1"/>
    </xf>
    <xf numFmtId="0" fontId="93" fillId="0" borderId="0" xfId="28" applyFont="1" applyAlignment="1">
      <alignment horizontal="right" vertical="center" wrapText="1"/>
    </xf>
    <xf numFmtId="0" fontId="6" fillId="0" borderId="223" xfId="30" applyBorder="1" applyAlignment="1">
      <alignment vertical="center"/>
    </xf>
    <xf numFmtId="0" fontId="42" fillId="0" borderId="163" xfId="30" applyFont="1" applyBorder="1" applyAlignment="1">
      <alignment vertical="center"/>
    </xf>
    <xf numFmtId="0" fontId="6" fillId="0" borderId="219" xfId="30" applyBorder="1" applyAlignment="1"/>
    <xf numFmtId="0" fontId="124" fillId="0" borderId="0" xfId="30" applyFont="1" applyAlignment="1"/>
    <xf numFmtId="0" fontId="125" fillId="0" borderId="0" xfId="30" applyFont="1" applyAlignment="1"/>
    <xf numFmtId="0" fontId="6" fillId="0" borderId="225" xfId="30" applyBorder="1" applyAlignment="1">
      <alignment horizontal="left" vertical="center" wrapText="1"/>
    </xf>
    <xf numFmtId="43" fontId="4" fillId="0" borderId="228" xfId="26" applyFont="1" applyBorder="1" applyAlignment="1">
      <alignment vertical="center"/>
    </xf>
    <xf numFmtId="0" fontId="4" fillId="0" borderId="228" xfId="30" applyFont="1" applyBorder="1" applyAlignment="1">
      <alignment horizontal="center" vertical="center"/>
    </xf>
    <xf numFmtId="0" fontId="6" fillId="0" borderId="228" xfId="30" applyBorder="1" applyAlignment="1">
      <alignment vertical="center" wrapText="1"/>
    </xf>
    <xf numFmtId="0" fontId="6" fillId="2" borderId="228" xfId="30" applyFill="1" applyBorder="1" applyAlignment="1">
      <alignment vertical="center" wrapText="1"/>
    </xf>
    <xf numFmtId="0" fontId="6" fillId="0" borderId="0" xfId="30" applyAlignment="1">
      <alignment wrapText="1"/>
    </xf>
    <xf numFmtId="4" fontId="4" fillId="0" borderId="228" xfId="30" applyNumberFormat="1" applyFont="1" applyBorder="1" applyAlignment="1">
      <alignment vertical="center"/>
    </xf>
    <xf numFmtId="0" fontId="27" fillId="0" borderId="225" xfId="30" applyFont="1" applyBorder="1" applyAlignment="1">
      <alignment horizontal="left" vertical="center" wrapText="1"/>
    </xf>
    <xf numFmtId="4" fontId="6" fillId="0" borderId="0" xfId="30" applyNumberFormat="1" applyAlignment="1"/>
    <xf numFmtId="0" fontId="105" fillId="0" borderId="0" xfId="30" applyFont="1" applyAlignment="1">
      <alignment horizontal="center" vertical="center"/>
    </xf>
    <xf numFmtId="0" fontId="114" fillId="0" borderId="214" xfId="30" applyFont="1" applyBorder="1" applyAlignment="1">
      <alignment vertical="center"/>
    </xf>
    <xf numFmtId="0" fontId="99" fillId="0" borderId="214" xfId="30" applyFont="1" applyBorder="1" applyAlignment="1">
      <alignment horizontal="left" vertical="center" wrapText="1"/>
    </xf>
    <xf numFmtId="167" fontId="96" fillId="0" borderId="0" xfId="32" applyFont="1" applyFill="1" applyBorder="1" applyAlignment="1">
      <alignment horizontal="center" vertical="center"/>
    </xf>
    <xf numFmtId="0" fontId="80" fillId="0" borderId="0" xfId="32" applyNumberFormat="1" applyFont="1" applyFill="1" applyBorder="1" applyAlignment="1">
      <alignment vertical="center" wrapText="1"/>
    </xf>
    <xf numFmtId="43" fontId="126" fillId="0" borderId="0" xfId="26" applyFont="1" applyFill="1" applyBorder="1" applyAlignment="1">
      <alignment vertical="center" wrapText="1"/>
    </xf>
    <xf numFmtId="167" fontId="6" fillId="0" borderId="214" xfId="32" applyFont="1" applyFill="1" applyBorder="1" applyAlignment="1">
      <alignment horizontal="left" vertical="center" wrapText="1"/>
    </xf>
    <xf numFmtId="179" fontId="60" fillId="0" borderId="0" xfId="32" applyNumberFormat="1" applyFont="1" applyFill="1" applyBorder="1" applyAlignment="1">
      <alignment horizontal="left" vertical="center"/>
    </xf>
    <xf numFmtId="43" fontId="60" fillId="0" borderId="0" xfId="26" applyFont="1" applyFill="1" applyBorder="1" applyAlignment="1">
      <alignment horizontal="right" vertical="center"/>
    </xf>
    <xf numFmtId="0" fontId="6" fillId="0" borderId="0" xfId="32" applyNumberFormat="1" applyFont="1" applyFill="1" applyBorder="1" applyAlignment="1">
      <alignment vertical="center"/>
    </xf>
    <xf numFmtId="43" fontId="6" fillId="0" borderId="0" xfId="26" applyFont="1" applyFill="1" applyBorder="1" applyAlignment="1">
      <alignment vertical="center"/>
    </xf>
    <xf numFmtId="0" fontId="6" fillId="0" borderId="214" xfId="32" applyNumberFormat="1" applyFont="1" applyFill="1" applyBorder="1" applyAlignment="1">
      <alignment vertical="center"/>
    </xf>
    <xf numFmtId="0" fontId="6" fillId="0" borderId="0" xfId="32" applyNumberFormat="1" applyFont="1" applyFill="1" applyBorder="1" applyAlignment="1">
      <alignment vertical="center" wrapText="1"/>
    </xf>
    <xf numFmtId="178" fontId="6" fillId="0" borderId="0" xfId="32" applyNumberFormat="1" applyFont="1" applyFill="1" applyBorder="1" applyAlignment="1">
      <alignment vertical="center" wrapText="1"/>
    </xf>
    <xf numFmtId="43" fontId="6" fillId="0" borderId="0" xfId="26" applyFont="1" applyFill="1" applyBorder="1" applyAlignment="1">
      <alignment vertical="center" wrapText="1"/>
    </xf>
    <xf numFmtId="0" fontId="6" fillId="0" borderId="214" xfId="32" applyNumberFormat="1" applyFont="1" applyFill="1" applyBorder="1" applyAlignment="1">
      <alignment horizontal="left" vertical="center" wrapText="1"/>
    </xf>
    <xf numFmtId="0" fontId="6" fillId="0" borderId="0" xfId="30" applyAlignment="1">
      <alignment vertical="center" wrapText="1"/>
    </xf>
    <xf numFmtId="0" fontId="6" fillId="0" borderId="214" xfId="30" applyBorder="1" applyAlignment="1">
      <alignment vertical="center" wrapText="1"/>
    </xf>
    <xf numFmtId="43" fontId="27" fillId="0" borderId="0" xfId="30" applyNumberFormat="1" applyFont="1" applyAlignment="1">
      <alignment vertical="center" wrapText="1"/>
    </xf>
    <xf numFmtId="43" fontId="27" fillId="0" borderId="0" xfId="26" applyFont="1" applyFill="1" applyBorder="1" applyAlignment="1">
      <alignment vertical="center" wrapText="1"/>
    </xf>
    <xf numFmtId="0" fontId="6" fillId="2" borderId="0" xfId="32" applyNumberFormat="1" applyFont="1" applyFill="1" applyBorder="1" applyAlignment="1">
      <alignment vertical="center" wrapText="1"/>
    </xf>
    <xf numFmtId="43" fontId="27" fillId="2" borderId="0" xfId="26" applyFont="1" applyFill="1" applyBorder="1" applyAlignment="1">
      <alignment vertical="center"/>
    </xf>
    <xf numFmtId="0" fontId="6" fillId="2" borderId="214" xfId="32" applyNumberFormat="1" applyFont="1" applyFill="1" applyBorder="1" applyAlignment="1">
      <alignment vertical="center" wrapText="1"/>
    </xf>
    <xf numFmtId="0" fontId="6" fillId="0" borderId="214" xfId="32" applyNumberFormat="1" applyFont="1" applyFill="1" applyBorder="1" applyAlignment="1">
      <alignment vertical="center" wrapText="1"/>
    </xf>
    <xf numFmtId="1" fontId="6" fillId="0" borderId="0" xfId="30" applyNumberFormat="1" applyAlignment="1">
      <alignment vertical="center"/>
    </xf>
    <xf numFmtId="1" fontId="6" fillId="0" borderId="212" xfId="30" applyNumberFormat="1" applyBorder="1" applyAlignment="1"/>
    <xf numFmtId="0" fontId="93" fillId="0" borderId="0" xfId="28" applyFont="1" applyAlignment="1">
      <alignment vertical="center" wrapText="1"/>
    </xf>
    <xf numFmtId="1" fontId="6" fillId="0" borderId="215" xfId="28" applyNumberFormat="1" applyBorder="1" applyAlignment="1">
      <alignment horizontal="center" vertical="center"/>
    </xf>
    <xf numFmtId="0" fontId="6" fillId="0" borderId="163" xfId="30" applyBorder="1" applyAlignment="1">
      <alignment vertical="center"/>
    </xf>
    <xf numFmtId="0" fontId="6" fillId="0" borderId="163" xfId="30" applyBorder="1" applyAlignment="1">
      <alignment horizontal="center" vertical="center"/>
    </xf>
    <xf numFmtId="1" fontId="6" fillId="0" borderId="163" xfId="30" applyNumberFormat="1" applyBorder="1" applyAlignment="1">
      <alignment vertical="center"/>
    </xf>
    <xf numFmtId="0" fontId="6" fillId="0" borderId="219" xfId="30" applyBorder="1" applyAlignment="1">
      <alignment vertical="center"/>
    </xf>
    <xf numFmtId="0" fontId="6" fillId="0" borderId="214" xfId="30" applyBorder="1" applyAlignment="1">
      <alignment vertical="center"/>
    </xf>
    <xf numFmtId="1" fontId="42" fillId="0" borderId="0" xfId="30" applyNumberFormat="1" applyFont="1" applyAlignment="1">
      <alignment vertical="center"/>
    </xf>
    <xf numFmtId="14" fontId="42" fillId="2" borderId="232" xfId="11" applyNumberFormat="1" applyFont="1" applyFill="1" applyBorder="1" applyAlignment="1">
      <alignment horizontal="center" vertical="center"/>
    </xf>
    <xf numFmtId="3" fontId="42" fillId="2" borderId="241" xfId="11" applyNumberFormat="1" applyFont="1" applyFill="1" applyBorder="1" applyAlignment="1">
      <alignment horizontal="center" vertical="center"/>
    </xf>
    <xf numFmtId="3" fontId="42" fillId="2" borderId="241" xfId="30" applyNumberFormat="1" applyFont="1" applyFill="1" applyBorder="1" applyAlignment="1">
      <alignment horizontal="center" vertical="center"/>
    </xf>
    <xf numFmtId="178" fontId="42" fillId="2" borderId="241" xfId="30" applyNumberFormat="1" applyFont="1" applyFill="1" applyBorder="1" applyAlignment="1">
      <alignment horizontal="center" vertical="center"/>
    </xf>
    <xf numFmtId="1" fontId="42" fillId="0" borderId="0" xfId="30" quotePrefix="1" applyNumberFormat="1" applyFont="1" applyAlignment="1">
      <alignment vertical="center"/>
    </xf>
    <xf numFmtId="178" fontId="42" fillId="2" borderId="236" xfId="30" applyNumberFormat="1" applyFont="1" applyFill="1" applyBorder="1" applyAlignment="1">
      <alignment horizontal="center" vertical="center"/>
    </xf>
    <xf numFmtId="0" fontId="42" fillId="4" borderId="232" xfId="30" applyFont="1" applyFill="1" applyBorder="1" applyAlignment="1">
      <alignment horizontal="left" vertical="center"/>
    </xf>
    <xf numFmtId="43" fontId="6" fillId="2" borderId="232" xfId="26" quotePrefix="1" applyFont="1" applyFill="1" applyBorder="1" applyAlignment="1">
      <alignment horizontal="right" vertical="center"/>
    </xf>
    <xf numFmtId="43" fontId="42" fillId="0" borderId="0" xfId="26" quotePrefix="1" applyFont="1" applyAlignment="1">
      <alignment horizontal="right" vertical="center"/>
    </xf>
    <xf numFmtId="43" fontId="42" fillId="2" borderId="241" xfId="26" quotePrefix="1" applyFont="1" applyFill="1" applyBorder="1" applyAlignment="1">
      <alignment horizontal="right" vertical="center"/>
    </xf>
    <xf numFmtId="43" fontId="6" fillId="2" borderId="236" xfId="26" quotePrefix="1" applyFont="1" applyFill="1" applyBorder="1" applyAlignment="1">
      <alignment horizontal="right" vertical="center"/>
    </xf>
    <xf numFmtId="43" fontId="42" fillId="2" borderId="241" xfId="26" quotePrefix="1" applyFont="1" applyFill="1" applyBorder="1" applyAlignment="1">
      <alignment vertical="center"/>
    </xf>
    <xf numFmtId="0" fontId="42" fillId="4" borderId="241" xfId="30" applyFont="1" applyFill="1" applyBorder="1" applyAlignment="1">
      <alignment horizontal="left" vertical="center"/>
    </xf>
    <xf numFmtId="0" fontId="42" fillId="4" borderId="236" xfId="30" applyFont="1" applyFill="1" applyBorder="1" applyAlignment="1">
      <alignment horizontal="left" vertical="center"/>
    </xf>
    <xf numFmtId="0" fontId="127" fillId="0" borderId="0" xfId="30" applyFont="1" applyAlignment="1">
      <alignment vertical="center"/>
    </xf>
    <xf numFmtId="0" fontId="60" fillId="0" borderId="214" xfId="30" applyFont="1" applyBorder="1" applyAlignment="1">
      <alignment horizontal="center" vertical="center"/>
    </xf>
    <xf numFmtId="0" fontId="128" fillId="0" borderId="0" xfId="30" applyFont="1" applyAlignment="1">
      <alignment vertical="center"/>
    </xf>
    <xf numFmtId="1" fontId="128" fillId="0" borderId="0" xfId="30" applyNumberFormat="1" applyFont="1" applyAlignment="1">
      <alignment vertical="center"/>
    </xf>
    <xf numFmtId="0" fontId="129" fillId="0" borderId="0" xfId="30" applyFont="1" applyAlignment="1">
      <alignment horizontal="center" vertical="center"/>
    </xf>
    <xf numFmtId="1" fontId="42" fillId="0" borderId="0" xfId="30" applyNumberFormat="1" applyFont="1" applyAlignment="1">
      <alignment horizontal="center" vertical="center"/>
    </xf>
    <xf numFmtId="0" fontId="129" fillId="0" borderId="0" xfId="30" applyFont="1" applyAlignment="1">
      <alignment vertical="center"/>
    </xf>
    <xf numFmtId="14" fontId="42" fillId="0" borderId="232" xfId="30" applyNumberFormat="1" applyFont="1" applyBorder="1" applyAlignment="1">
      <alignment horizontal="center" vertical="center"/>
    </xf>
    <xf numFmtId="178" fontId="42" fillId="0" borderId="232" xfId="30" quotePrefix="1" applyNumberFormat="1" applyFont="1" applyBorder="1" applyAlignment="1">
      <alignment horizontal="right" vertical="center"/>
    </xf>
    <xf numFmtId="10" fontId="42" fillId="0" borderId="232" xfId="15" applyNumberFormat="1" applyFont="1" applyFill="1" applyBorder="1" applyAlignment="1">
      <alignment horizontal="right" vertical="center"/>
    </xf>
    <xf numFmtId="1" fontId="42" fillId="0" borderId="232" xfId="30" quotePrefix="1" applyNumberFormat="1" applyFont="1" applyBorder="1" applyAlignment="1">
      <alignment horizontal="right" vertical="center"/>
    </xf>
    <xf numFmtId="173" fontId="42" fillId="0" borderId="232" xfId="15" applyNumberFormat="1" applyFont="1" applyFill="1" applyBorder="1" applyAlignment="1">
      <alignment horizontal="right" vertical="center"/>
    </xf>
    <xf numFmtId="14" fontId="42" fillId="0" borderId="241" xfId="30" applyNumberFormat="1" applyFont="1" applyBorder="1" applyAlignment="1">
      <alignment horizontal="center" vertical="center"/>
    </xf>
    <xf numFmtId="14" fontId="42" fillId="0" borderId="236" xfId="30" applyNumberFormat="1" applyFont="1" applyBorder="1" applyAlignment="1">
      <alignment horizontal="center" vertical="center"/>
    </xf>
    <xf numFmtId="14" fontId="60" fillId="0" borderId="228" xfId="30" applyNumberFormat="1" applyFont="1" applyBorder="1" applyAlignment="1">
      <alignment horizontal="center" vertical="center"/>
    </xf>
    <xf numFmtId="178" fontId="60" fillId="0" borderId="228" xfId="30" applyNumberFormat="1" applyFont="1" applyBorder="1" applyAlignment="1">
      <alignment horizontal="right" vertical="center"/>
    </xf>
    <xf numFmtId="10" fontId="60" fillId="0" borderId="228" xfId="30" applyNumberFormat="1" applyFont="1" applyBorder="1" applyAlignment="1">
      <alignment horizontal="right" vertical="center"/>
    </xf>
    <xf numFmtId="1" fontId="60" fillId="0" borderId="228" xfId="30" applyNumberFormat="1" applyFont="1" applyBorder="1" applyAlignment="1">
      <alignment horizontal="right" vertical="center"/>
    </xf>
    <xf numFmtId="9" fontId="60" fillId="0" borderId="228" xfId="30" applyNumberFormat="1" applyFont="1" applyBorder="1" applyAlignment="1">
      <alignment horizontal="right" vertical="center"/>
    </xf>
    <xf numFmtId="0" fontId="27" fillId="0" borderId="0" xfId="30" applyFont="1" applyAlignment="1">
      <alignment horizontal="left" vertical="center"/>
    </xf>
    <xf numFmtId="1" fontId="27" fillId="0" borderId="0" xfId="30" applyNumberFormat="1" applyFont="1" applyAlignment="1">
      <alignment horizontal="left" vertical="center"/>
    </xf>
    <xf numFmtId="0" fontId="124" fillId="0" borderId="0" xfId="30" applyFont="1" applyAlignment="1">
      <alignment horizontal="center" vertical="center"/>
    </xf>
    <xf numFmtId="173" fontId="42" fillId="0" borderId="232" xfId="15" applyNumberFormat="1" applyFont="1" applyBorder="1" applyAlignment="1">
      <alignment horizontal="right" vertical="center"/>
    </xf>
    <xf numFmtId="9" fontId="42" fillId="0" borderId="241" xfId="15" quotePrefix="1" applyFont="1" applyFill="1" applyBorder="1" applyAlignment="1">
      <alignment horizontal="center" vertical="center"/>
    </xf>
    <xf numFmtId="0" fontId="42" fillId="0" borderId="232" xfId="30" applyFont="1" applyBorder="1" applyAlignment="1">
      <alignment horizontal="center" vertical="center"/>
    </xf>
    <xf numFmtId="0" fontId="42" fillId="0" borderId="241" xfId="30" applyFont="1" applyBorder="1" applyAlignment="1">
      <alignment horizontal="center" vertical="center"/>
    </xf>
    <xf numFmtId="14" fontId="60" fillId="0" borderId="0" xfId="30" applyNumberFormat="1" applyFont="1" applyAlignment="1">
      <alignment horizontal="center" vertical="center"/>
    </xf>
    <xf numFmtId="178" fontId="60" fillId="0" borderId="0" xfId="30" applyNumberFormat="1" applyFont="1" applyAlignment="1">
      <alignment horizontal="right" vertical="center"/>
    </xf>
    <xf numFmtId="10" fontId="60" fillId="0" borderId="0" xfId="30" applyNumberFormat="1" applyFont="1" applyAlignment="1">
      <alignment horizontal="right" vertical="center"/>
    </xf>
    <xf numFmtId="1" fontId="60" fillId="0" borderId="0" xfId="30" applyNumberFormat="1" applyFont="1" applyAlignment="1">
      <alignment horizontal="right" vertical="center"/>
    </xf>
    <xf numFmtId="0" fontId="27" fillId="0" borderId="0" xfId="30" applyFont="1" applyAlignment="1">
      <alignment horizontal="right" vertical="center"/>
    </xf>
    <xf numFmtId="1" fontId="27" fillId="0" borderId="0" xfId="30" applyNumberFormat="1" applyFont="1" applyAlignment="1">
      <alignment horizontal="right" vertical="center"/>
    </xf>
    <xf numFmtId="0" fontId="42" fillId="0" borderId="0" xfId="30" applyFont="1" applyAlignment="1">
      <alignment horizontal="right" vertical="center"/>
    </xf>
    <xf numFmtId="1" fontId="42" fillId="0" borderId="0" xfId="30" applyNumberFormat="1" applyFont="1" applyAlignment="1">
      <alignment horizontal="right" vertical="center"/>
    </xf>
    <xf numFmtId="0" fontId="42" fillId="0" borderId="232" xfId="15" applyNumberFormat="1" applyFont="1" applyFill="1" applyBorder="1" applyAlignment="1">
      <alignment horizontal="right" vertical="center"/>
    </xf>
    <xf numFmtId="0" fontId="42" fillId="0" borderId="217" xfId="30" applyFont="1" applyBorder="1" applyAlignment="1">
      <alignment vertical="center"/>
    </xf>
    <xf numFmtId="0" fontId="42" fillId="0" borderId="217" xfId="30" applyFont="1" applyBorder="1" applyAlignment="1">
      <alignment horizontal="center" vertical="center"/>
    </xf>
    <xf numFmtId="0" fontId="42" fillId="0" borderId="217" xfId="30" applyFont="1" applyBorder="1" applyAlignment="1">
      <alignment horizontal="right" vertical="center"/>
    </xf>
    <xf numFmtId="1" fontId="42" fillId="0" borderId="217" xfId="30" applyNumberFormat="1" applyFont="1" applyBorder="1" applyAlignment="1">
      <alignment horizontal="right" vertical="center"/>
    </xf>
    <xf numFmtId="0" fontId="109" fillId="0" borderId="212" xfId="28" applyFont="1" applyBorder="1" applyAlignment="1">
      <alignment vertical="center"/>
    </xf>
    <xf numFmtId="0" fontId="93" fillId="0" borderId="0" xfId="28" applyFont="1" applyAlignment="1">
      <alignment horizontal="center" vertical="center"/>
    </xf>
    <xf numFmtId="0" fontId="42" fillId="0" borderId="150" xfId="30" applyFont="1" applyBorder="1" applyAlignment="1">
      <alignment vertical="center"/>
    </xf>
    <xf numFmtId="0" fontId="42" fillId="0" borderId="150" xfId="30" applyFont="1" applyBorder="1" applyAlignment="1">
      <alignment horizontal="center" vertical="center"/>
    </xf>
    <xf numFmtId="10" fontId="6" fillId="0" borderId="241" xfId="30" applyNumberFormat="1" applyBorder="1" applyAlignment="1">
      <alignment horizontal="center" vertical="center"/>
    </xf>
    <xf numFmtId="173" fontId="6" fillId="0" borderId="241" xfId="15" applyNumberFormat="1" applyFont="1" applyBorder="1" applyAlignment="1">
      <alignment horizontal="center" vertical="center"/>
    </xf>
    <xf numFmtId="0" fontId="42" fillId="0" borderId="244" xfId="30" applyFont="1" applyBorder="1" applyAlignment="1">
      <alignment horizontal="center" vertical="center"/>
    </xf>
    <xf numFmtId="0" fontId="42" fillId="0" borderId="244" xfId="30" applyFont="1" applyBorder="1" applyAlignment="1">
      <alignment vertical="center"/>
    </xf>
    <xf numFmtId="173" fontId="42" fillId="0" borderId="244" xfId="15" applyNumberFormat="1" applyFont="1" applyBorder="1" applyAlignment="1">
      <alignment vertical="center"/>
    </xf>
    <xf numFmtId="173" fontId="0" fillId="0" borderId="0" xfId="15" applyNumberFormat="1" applyFont="1" applyAlignment="1"/>
    <xf numFmtId="0" fontId="90" fillId="0" borderId="211" xfId="28" applyFont="1" applyBorder="1" applyAlignment="1">
      <alignment horizontal="left" indent="1"/>
    </xf>
    <xf numFmtId="0" fontId="92" fillId="0" borderId="213" xfId="30" applyFont="1" applyBorder="1" applyAlignment="1"/>
    <xf numFmtId="0" fontId="6" fillId="0" borderId="0" xfId="28" applyAlignment="1">
      <alignment horizontal="center" vertical="center"/>
    </xf>
    <xf numFmtId="0" fontId="92" fillId="0" borderId="220" xfId="30" applyFont="1" applyBorder="1" applyAlignment="1">
      <alignment vertical="center"/>
    </xf>
    <xf numFmtId="0" fontId="92" fillId="0" borderId="150" xfId="30" applyFont="1" applyBorder="1" applyAlignment="1">
      <alignment vertical="center"/>
    </xf>
    <xf numFmtId="0" fontId="6" fillId="0" borderId="150" xfId="28" applyBorder="1" applyAlignment="1">
      <alignment horizontal="right" vertical="center"/>
    </xf>
    <xf numFmtId="0" fontId="6" fillId="0" borderId="150" xfId="28" applyBorder="1" applyAlignment="1">
      <alignment horizontal="center" vertical="center"/>
    </xf>
    <xf numFmtId="0" fontId="92" fillId="0" borderId="224" xfId="30" applyFont="1" applyBorder="1" applyAlignment="1">
      <alignment vertical="center"/>
    </xf>
    <xf numFmtId="178" fontId="42" fillId="0" borderId="241" xfId="30" applyNumberFormat="1" applyFont="1" applyBorder="1" applyAlignment="1">
      <alignment horizontal="center" vertical="center"/>
    </xf>
    <xf numFmtId="3" fontId="42" fillId="0" borderId="241" xfId="30" applyNumberFormat="1" applyFont="1" applyBorder="1" applyAlignment="1">
      <alignment horizontal="center" vertical="center"/>
    </xf>
    <xf numFmtId="178" fontId="42" fillId="0" borderId="241" xfId="15" applyNumberFormat="1" applyFont="1" applyFill="1" applyBorder="1" applyAlignment="1">
      <alignment horizontal="center" vertical="center"/>
    </xf>
    <xf numFmtId="3" fontId="42" fillId="0" borderId="241" xfId="15" applyNumberFormat="1" applyFont="1" applyFill="1" applyBorder="1" applyAlignment="1">
      <alignment horizontal="center" vertical="center"/>
    </xf>
    <xf numFmtId="10" fontId="42" fillId="0" borderId="241" xfId="15" applyNumberFormat="1" applyFont="1" applyFill="1" applyBorder="1" applyAlignment="1">
      <alignment horizontal="center" vertical="center"/>
    </xf>
    <xf numFmtId="10" fontId="6" fillId="0" borderId="241" xfId="15" applyNumberFormat="1" applyFont="1" applyBorder="1" applyAlignment="1">
      <alignment horizontal="center" vertical="center"/>
    </xf>
    <xf numFmtId="0" fontId="109" fillId="0" borderId="212" xfId="28" applyFont="1" applyBorder="1" applyAlignment="1">
      <alignment horizontal="left" vertical="center" indent="1"/>
    </xf>
    <xf numFmtId="0" fontId="6" fillId="0" borderId="220" xfId="30" applyBorder="1" applyAlignment="1">
      <alignment vertical="center"/>
    </xf>
    <xf numFmtId="0" fontId="6" fillId="0" borderId="150" xfId="30" applyBorder="1" applyAlignment="1">
      <alignment horizontal="center" vertical="center"/>
    </xf>
    <xf numFmtId="0" fontId="6" fillId="0" borderId="150" xfId="30" applyBorder="1" applyAlignment="1">
      <alignment vertical="center"/>
    </xf>
    <xf numFmtId="0" fontId="6" fillId="0" borderId="224" xfId="30" applyBorder="1" applyAlignment="1">
      <alignment vertical="center"/>
    </xf>
    <xf numFmtId="173" fontId="42" fillId="0" borderId="241" xfId="15" applyNumberFormat="1" applyFont="1" applyFill="1" applyBorder="1" applyAlignment="1">
      <alignment horizontal="center" vertical="center"/>
    </xf>
    <xf numFmtId="173" fontId="42" fillId="0" borderId="244" xfId="30" applyNumberFormat="1" applyFont="1" applyBorder="1" applyAlignment="1">
      <alignment vertical="center"/>
    </xf>
    <xf numFmtId="173" fontId="6" fillId="0" borderId="0" xfId="30" applyNumberFormat="1" applyAlignment="1"/>
    <xf numFmtId="0" fontId="130" fillId="0" borderId="0" xfId="35" applyFont="1" applyAlignment="1">
      <alignment vertical="center"/>
    </xf>
    <xf numFmtId="0" fontId="130" fillId="0" borderId="0" xfId="35" applyFont="1"/>
    <xf numFmtId="0" fontId="1" fillId="0" borderId="0" xfId="35"/>
    <xf numFmtId="3" fontId="1" fillId="0" borderId="0" xfId="35" applyNumberFormat="1"/>
    <xf numFmtId="0" fontId="1" fillId="0" borderId="0" xfId="35" applyAlignment="1">
      <alignment horizontal="center"/>
    </xf>
    <xf numFmtId="10" fontId="1" fillId="0" borderId="0" xfId="35" applyNumberFormat="1"/>
    <xf numFmtId="4" fontId="1" fillId="0" borderId="0" xfId="35" applyNumberFormat="1"/>
    <xf numFmtId="0" fontId="1" fillId="0" borderId="0" xfId="35" applyAlignment="1">
      <alignment horizontal="right"/>
    </xf>
    <xf numFmtId="0" fontId="131" fillId="0" borderId="0" xfId="35" applyFont="1" applyAlignment="1">
      <alignment vertical="center"/>
    </xf>
    <xf numFmtId="0" fontId="78" fillId="0" borderId="0" xfId="35" applyFont="1" applyAlignment="1">
      <alignment vertical="center"/>
    </xf>
    <xf numFmtId="0" fontId="78" fillId="0" borderId="211" xfId="35" applyFont="1" applyBorder="1" applyAlignment="1">
      <alignment vertical="center"/>
    </xf>
    <xf numFmtId="0" fontId="109" fillId="5" borderId="212" xfId="28" applyFont="1" applyFill="1" applyBorder="1" applyAlignment="1"/>
    <xf numFmtId="0" fontId="109" fillId="5" borderId="212" xfId="28" applyFont="1" applyFill="1" applyBorder="1" applyAlignment="1">
      <alignment vertical="center"/>
    </xf>
    <xf numFmtId="3" fontId="92" fillId="0" borderId="212" xfId="35" applyNumberFormat="1" applyFont="1" applyBorder="1" applyAlignment="1">
      <alignment vertical="center"/>
    </xf>
    <xf numFmtId="0" fontId="92" fillId="0" borderId="212" xfId="35" applyFont="1" applyBorder="1" applyAlignment="1">
      <alignment horizontal="center" vertical="center"/>
    </xf>
    <xf numFmtId="10" fontId="92" fillId="0" borderId="212" xfId="35" applyNumberFormat="1" applyFont="1" applyBorder="1" applyAlignment="1">
      <alignment vertical="center"/>
    </xf>
    <xf numFmtId="0" fontId="92" fillId="0" borderId="212" xfId="35" applyFont="1" applyBorder="1" applyAlignment="1">
      <alignment vertical="center"/>
    </xf>
    <xf numFmtId="4" fontId="1" fillId="0" borderId="212" xfId="35" applyNumberFormat="1" applyBorder="1" applyAlignment="1">
      <alignment vertical="center"/>
    </xf>
    <xf numFmtId="0" fontId="6" fillId="5" borderId="212" xfId="28" applyFill="1" applyBorder="1" applyAlignment="1">
      <alignment horizontal="right" vertical="center"/>
    </xf>
    <xf numFmtId="0" fontId="92" fillId="0" borderId="212" xfId="35" applyFont="1" applyBorder="1" applyAlignment="1">
      <alignment horizontal="right" vertical="center"/>
    </xf>
    <xf numFmtId="0" fontId="92" fillId="0" borderId="213" xfId="35" applyFont="1" applyBorder="1" applyAlignment="1">
      <alignment vertical="center"/>
    </xf>
    <xf numFmtId="0" fontId="92" fillId="0" borderId="0" xfId="35" applyFont="1" applyAlignment="1">
      <alignment vertical="center"/>
    </xf>
    <xf numFmtId="10" fontId="132" fillId="0" borderId="0" xfId="36" applyNumberFormat="1" applyFont="1" applyAlignment="1">
      <alignment horizontal="left" vertical="center" indent="1"/>
    </xf>
    <xf numFmtId="0" fontId="78" fillId="0" borderId="214" xfId="35" applyFont="1" applyBorder="1" applyAlignment="1">
      <alignment vertical="center"/>
    </xf>
    <xf numFmtId="3" fontId="92" fillId="0" borderId="0" xfId="35" applyNumberFormat="1" applyFont="1" applyAlignment="1">
      <alignment vertical="center"/>
    </xf>
    <xf numFmtId="0" fontId="92" fillId="0" borderId="0" xfId="35" applyFont="1" applyAlignment="1">
      <alignment horizontal="center" vertical="center"/>
    </xf>
    <xf numFmtId="10" fontId="92" fillId="0" borderId="0" xfId="35" applyNumberFormat="1" applyFont="1" applyAlignment="1">
      <alignment vertical="center"/>
    </xf>
    <xf numFmtId="4" fontId="1" fillId="0" borderId="0" xfId="35" applyNumberFormat="1" applyAlignment="1">
      <alignment vertical="center"/>
    </xf>
    <xf numFmtId="0" fontId="92" fillId="0" borderId="0" xfId="35" applyFont="1" applyAlignment="1">
      <alignment horizontal="right" vertical="center"/>
    </xf>
    <xf numFmtId="0" fontId="6" fillId="5" borderId="0" xfId="28" applyFill="1" applyAlignment="1">
      <alignment horizontal="right" vertical="center"/>
    </xf>
    <xf numFmtId="0" fontId="92" fillId="0" borderId="215" xfId="35" applyFont="1" applyBorder="1" applyAlignment="1">
      <alignment vertical="center"/>
    </xf>
    <xf numFmtId="0" fontId="133" fillId="0" borderId="0" xfId="35" applyFont="1" applyAlignment="1">
      <alignment horizontal="left" vertical="center" indent="4"/>
    </xf>
    <xf numFmtId="0" fontId="130" fillId="0" borderId="214" xfId="35" applyFont="1" applyBorder="1"/>
    <xf numFmtId="0" fontId="1" fillId="0" borderId="215" xfId="35" applyBorder="1"/>
    <xf numFmtId="0" fontId="1" fillId="0" borderId="0" xfId="35" applyAlignment="1">
      <alignment vertical="center"/>
    </xf>
    <xf numFmtId="10" fontId="130" fillId="0" borderId="0" xfId="36" applyNumberFormat="1" applyFont="1" applyBorder="1" applyAlignment="1">
      <alignment vertical="center"/>
    </xf>
    <xf numFmtId="10" fontId="130" fillId="0" borderId="214" xfId="36" applyNumberFormat="1" applyFont="1" applyBorder="1" applyAlignment="1">
      <alignment vertical="center"/>
    </xf>
    <xf numFmtId="10" fontId="135" fillId="0" borderId="0" xfId="36" applyNumberFormat="1" applyFont="1" applyBorder="1" applyAlignment="1">
      <alignment vertical="center"/>
    </xf>
    <xf numFmtId="3" fontId="135" fillId="0" borderId="0" xfId="36" applyNumberFormat="1" applyFont="1" applyBorder="1" applyAlignment="1">
      <alignment vertical="center"/>
    </xf>
    <xf numFmtId="0" fontId="4" fillId="0" borderId="0" xfId="35" applyFont="1" applyAlignment="1">
      <alignment horizontal="center" vertical="center"/>
    </xf>
    <xf numFmtId="0" fontId="1" fillId="0" borderId="215" xfId="35" applyBorder="1" applyAlignment="1">
      <alignment vertical="center"/>
    </xf>
    <xf numFmtId="3" fontId="130" fillId="0" borderId="0" xfId="35" applyNumberFormat="1" applyFont="1"/>
    <xf numFmtId="3" fontId="130" fillId="0" borderId="214" xfId="35" applyNumberFormat="1" applyFont="1" applyBorder="1"/>
    <xf numFmtId="3" fontId="135" fillId="0" borderId="0" xfId="35" applyNumberFormat="1" applyFont="1"/>
    <xf numFmtId="0" fontId="4" fillId="0" borderId="0" xfId="35" applyFont="1" applyAlignment="1">
      <alignment horizontal="center"/>
    </xf>
    <xf numFmtId="10" fontId="4" fillId="0" borderId="0" xfId="35" applyNumberFormat="1" applyFont="1" applyAlignment="1">
      <alignment horizontal="center"/>
    </xf>
    <xf numFmtId="4" fontId="4" fillId="0" borderId="0" xfId="35" applyNumberFormat="1" applyFont="1" applyAlignment="1">
      <alignment horizontal="center"/>
    </xf>
    <xf numFmtId="9" fontId="130" fillId="0" borderId="0" xfId="35" applyNumberFormat="1" applyFont="1" applyAlignment="1">
      <alignment vertical="center"/>
    </xf>
    <xf numFmtId="9" fontId="130" fillId="0" borderId="214" xfId="35" applyNumberFormat="1" applyFont="1" applyBorder="1" applyAlignment="1">
      <alignment vertical="center"/>
    </xf>
    <xf numFmtId="0" fontId="2" fillId="29" borderId="0" xfId="35" applyFont="1" applyFill="1" applyAlignment="1">
      <alignment horizontal="center" vertical="center"/>
    </xf>
    <xf numFmtId="0" fontId="1" fillId="0" borderId="0" xfId="35" applyAlignment="1">
      <alignment horizontal="center" vertical="center"/>
    </xf>
    <xf numFmtId="9" fontId="130" fillId="0" borderId="0" xfId="35" applyNumberFormat="1" applyFont="1"/>
    <xf numFmtId="9" fontId="130" fillId="0" borderId="214" xfId="35" applyNumberFormat="1" applyFont="1" applyBorder="1"/>
    <xf numFmtId="187" fontId="130" fillId="0" borderId="0" xfId="35" applyNumberFormat="1" applyFont="1"/>
    <xf numFmtId="14" fontId="130" fillId="0" borderId="0" xfId="35" applyNumberFormat="1" applyFont="1" applyAlignment="1">
      <alignment horizontal="center"/>
    </xf>
    <xf numFmtId="3" fontId="130" fillId="0" borderId="0" xfId="35" applyNumberFormat="1" applyFont="1" applyAlignment="1">
      <alignment horizontal="center"/>
    </xf>
    <xf numFmtId="0" fontId="130" fillId="0" borderId="0" xfId="35" applyFont="1" applyAlignment="1">
      <alignment horizontal="center"/>
    </xf>
    <xf numFmtId="10" fontId="134" fillId="0" borderId="0" xfId="36" applyNumberFormat="1" applyFont="1" applyBorder="1" applyAlignment="1">
      <alignment horizontal="center"/>
    </xf>
    <xf numFmtId="4" fontId="130" fillId="0" borderId="0" xfId="35" applyNumberFormat="1" applyFont="1" applyAlignment="1">
      <alignment horizontal="center"/>
    </xf>
    <xf numFmtId="4" fontId="130" fillId="0" borderId="0" xfId="35" applyNumberFormat="1" applyFont="1" applyAlignment="1">
      <alignment horizontal="right"/>
    </xf>
    <xf numFmtId="10" fontId="3" fillId="0" borderId="0" xfId="36" applyNumberFormat="1" applyFont="1" applyFill="1" applyBorder="1"/>
    <xf numFmtId="10" fontId="3" fillId="0" borderId="0" xfId="36" applyNumberFormat="1" applyFont="1" applyFill="1" applyBorder="1" applyAlignment="1">
      <alignment horizontal="right"/>
    </xf>
    <xf numFmtId="4" fontId="1" fillId="0" borderId="0" xfId="35" applyNumberFormat="1" applyAlignment="1">
      <alignment horizontal="center"/>
    </xf>
    <xf numFmtId="14" fontId="130" fillId="0" borderId="0" xfId="35" applyNumberFormat="1" applyFont="1"/>
    <xf numFmtId="4" fontId="133" fillId="0" borderId="0" xfId="35" applyNumberFormat="1" applyFont="1"/>
    <xf numFmtId="14" fontId="130" fillId="0" borderId="214" xfId="35" applyNumberFormat="1" applyFont="1" applyBorder="1"/>
    <xf numFmtId="17" fontId="133" fillId="0" borderId="0" xfId="35" applyNumberFormat="1" applyFont="1"/>
    <xf numFmtId="4" fontId="133" fillId="0" borderId="214" xfId="35" applyNumberFormat="1" applyFont="1" applyBorder="1"/>
    <xf numFmtId="17" fontId="133" fillId="0" borderId="214" xfId="35" applyNumberFormat="1" applyFont="1" applyBorder="1"/>
    <xf numFmtId="10" fontId="134" fillId="0" borderId="0" xfId="36" applyNumberFormat="1" applyFont="1" applyFill="1" applyBorder="1" applyAlignment="1">
      <alignment horizontal="center"/>
    </xf>
    <xf numFmtId="10" fontId="133" fillId="0" borderId="0" xfId="35" applyNumberFormat="1" applyFont="1" applyAlignment="1">
      <alignment horizontal="left" vertical="center" indent="2"/>
    </xf>
    <xf numFmtId="14" fontId="136" fillId="0" borderId="0" xfId="35" applyNumberFormat="1" applyFont="1" applyAlignment="1">
      <alignment horizontal="left" indent="9"/>
    </xf>
    <xf numFmtId="14" fontId="130" fillId="0" borderId="0" xfId="35" applyNumberFormat="1" applyFont="1" applyAlignment="1">
      <alignment horizontal="left" indent="9"/>
    </xf>
    <xf numFmtId="14" fontId="130" fillId="0" borderId="0" xfId="36" applyNumberFormat="1" applyFont="1"/>
    <xf numFmtId="14" fontId="130" fillId="0" borderId="214" xfId="36" applyNumberFormat="1" applyFont="1" applyBorder="1"/>
    <xf numFmtId="0" fontId="130" fillId="0" borderId="216" xfId="35" applyFont="1" applyBorder="1"/>
    <xf numFmtId="0" fontId="1" fillId="0" borderId="217" xfId="35" applyBorder="1"/>
    <xf numFmtId="3" fontId="1" fillId="0" borderId="217" xfId="35" applyNumberFormat="1" applyBorder="1"/>
    <xf numFmtId="0" fontId="1" fillId="0" borderId="217" xfId="35" applyBorder="1" applyAlignment="1">
      <alignment horizontal="center"/>
    </xf>
    <xf numFmtId="10" fontId="1" fillId="0" borderId="217" xfId="35" applyNumberFormat="1" applyBorder="1"/>
    <xf numFmtId="4" fontId="1" fillId="0" borderId="217" xfId="35" applyNumberFormat="1" applyBorder="1"/>
    <xf numFmtId="0" fontId="1" fillId="0" borderId="217" xfId="35" applyBorder="1" applyAlignment="1">
      <alignment horizontal="right"/>
    </xf>
    <xf numFmtId="0" fontId="1" fillId="0" borderId="218" xfId="35" applyBorder="1"/>
    <xf numFmtId="10" fontId="92" fillId="0" borderId="215" xfId="1" applyNumberFormat="1" applyFont="1" applyBorder="1" applyAlignment="1">
      <alignment horizontal="right" vertical="center" indent="1"/>
    </xf>
    <xf numFmtId="0" fontId="137" fillId="5" borderId="214" xfId="30" applyFont="1" applyFill="1" applyBorder="1" applyAlignment="1">
      <alignment horizontal="left" vertical="center" indent="1"/>
    </xf>
    <xf numFmtId="0" fontId="138" fillId="5" borderId="214" xfId="30" applyFont="1" applyFill="1" applyBorder="1" applyAlignment="1">
      <alignment horizontal="left" vertical="center" indent="1"/>
    </xf>
    <xf numFmtId="0" fontId="137" fillId="0" borderId="214" xfId="30" applyFont="1" applyBorder="1" applyAlignment="1">
      <alignment horizontal="left" vertical="center" indent="1"/>
    </xf>
    <xf numFmtId="0" fontId="138" fillId="0" borderId="214" xfId="30" applyFont="1" applyBorder="1" applyAlignment="1">
      <alignment horizontal="left" vertical="center" indent="1"/>
    </xf>
    <xf numFmtId="0" fontId="138" fillId="0" borderId="0" xfId="30" applyFont="1" applyAlignment="1">
      <alignment horizontal="left" vertical="center" indent="1"/>
    </xf>
    <xf numFmtId="0" fontId="139" fillId="0" borderId="0" xfId="30" applyFont="1" applyAlignment="1">
      <alignment horizontal="left" vertical="center"/>
    </xf>
    <xf numFmtId="0" fontId="41" fillId="3" borderId="0" xfId="33" applyFont="1" applyFill="1"/>
    <xf numFmtId="0" fontId="46" fillId="3" borderId="0" xfId="33" applyFont="1" applyFill="1"/>
    <xf numFmtId="0" fontId="117" fillId="3" borderId="0" xfId="33" applyFont="1" applyFill="1" applyAlignment="1">
      <alignment horizontal="left"/>
    </xf>
    <xf numFmtId="0" fontId="118" fillId="3" borderId="0" xfId="33" applyFont="1" applyFill="1"/>
    <xf numFmtId="0" fontId="118" fillId="3" borderId="0" xfId="33" applyFont="1" applyFill="1" applyAlignment="1">
      <alignment horizontal="center"/>
    </xf>
    <xf numFmtId="169" fontId="118" fillId="3" borderId="0" xfId="34" applyFont="1" applyFill="1"/>
    <xf numFmtId="0" fontId="40" fillId="3" borderId="41" xfId="33" applyFont="1" applyFill="1" applyBorder="1" applyAlignment="1">
      <alignment horizontal="left" vertical="center" indent="1"/>
    </xf>
    <xf numFmtId="0" fontId="40" fillId="3" borderId="42" xfId="33" applyFont="1" applyFill="1" applyBorder="1" applyAlignment="1">
      <alignment horizontal="left" vertical="center" indent="1"/>
    </xf>
    <xf numFmtId="0" fontId="40" fillId="3" borderId="42" xfId="33" applyFont="1" applyFill="1" applyBorder="1" applyAlignment="1">
      <alignment vertical="center"/>
    </xf>
    <xf numFmtId="0" fontId="39" fillId="3" borderId="42" xfId="33" applyFont="1" applyFill="1" applyBorder="1" applyAlignment="1">
      <alignment horizontal="center" vertical="center" wrapText="1"/>
    </xf>
    <xf numFmtId="0" fontId="39" fillId="3" borderId="42" xfId="33" applyFont="1" applyFill="1" applyBorder="1" applyAlignment="1">
      <alignment horizontal="center" vertical="center"/>
    </xf>
    <xf numFmtId="169" fontId="39" fillId="3" borderId="43" xfId="34" applyFont="1" applyFill="1" applyBorder="1" applyAlignment="1">
      <alignment horizontal="center" vertical="center" wrapText="1"/>
    </xf>
    <xf numFmtId="0" fontId="137" fillId="0" borderId="0" xfId="30" applyFont="1" applyAlignment="1">
      <alignment horizontal="left" vertical="center"/>
    </xf>
    <xf numFmtId="0" fontId="137" fillId="0" borderId="212" xfId="30" applyFont="1" applyBorder="1" applyAlignment="1">
      <alignment horizontal="left" vertical="center"/>
    </xf>
    <xf numFmtId="0" fontId="40" fillId="3" borderId="225" xfId="30" applyFont="1" applyFill="1" applyBorder="1" applyAlignment="1">
      <alignment horizontal="center" vertical="center"/>
    </xf>
    <xf numFmtId="0" fontId="40" fillId="3" borderId="228" xfId="30" applyFont="1" applyFill="1" applyBorder="1" applyAlignment="1">
      <alignment horizontal="center" vertical="center"/>
    </xf>
    <xf numFmtId="0" fontId="117" fillId="3" borderId="228" xfId="30" applyFont="1" applyFill="1" applyBorder="1" applyAlignment="1">
      <alignment horizontal="center" vertical="center" wrapText="1"/>
    </xf>
    <xf numFmtId="0" fontId="40" fillId="3" borderId="228" xfId="30" applyFont="1" applyFill="1" applyBorder="1" applyAlignment="1">
      <alignment horizontal="center" vertical="center" wrapText="1"/>
    </xf>
    <xf numFmtId="0" fontId="40" fillId="3" borderId="226" xfId="30" applyFont="1" applyFill="1" applyBorder="1" applyAlignment="1">
      <alignment horizontal="center" vertical="center" wrapText="1"/>
    </xf>
    <xf numFmtId="1" fontId="40" fillId="3" borderId="228" xfId="30" applyNumberFormat="1" applyFont="1" applyFill="1" applyBorder="1" applyAlignment="1">
      <alignment horizontal="center" vertical="center" wrapText="1"/>
    </xf>
    <xf numFmtId="0" fontId="27" fillId="0" borderId="228" xfId="30" quotePrefix="1" applyFont="1" applyBorder="1" applyAlignment="1">
      <alignment horizontal="center" vertical="center" wrapText="1"/>
    </xf>
    <xf numFmtId="0" fontId="27" fillId="0" borderId="228" xfId="30" applyFont="1" applyBorder="1" applyAlignment="1">
      <alignment horizontal="center" vertical="center" wrapText="1"/>
    </xf>
    <xf numFmtId="49" fontId="49" fillId="0" borderId="0" xfId="28" applyNumberFormat="1" applyFont="1" applyAlignment="1">
      <alignment horizontal="left" vertical="center"/>
    </xf>
    <xf numFmtId="3" fontId="92" fillId="0" borderId="0" xfId="28" applyNumberFormat="1" applyFont="1" applyAlignment="1">
      <alignment vertical="center"/>
    </xf>
    <xf numFmtId="0" fontId="141" fillId="0" borderId="212" xfId="28" applyFont="1" applyBorder="1" applyAlignment="1"/>
    <xf numFmtId="0" fontId="144" fillId="0" borderId="0" xfId="30" applyFont="1" applyAlignment="1">
      <alignment vertical="center"/>
    </xf>
    <xf numFmtId="0" fontId="139" fillId="0" borderId="0" xfId="30" applyFont="1" applyAlignment="1">
      <alignment vertical="center"/>
    </xf>
    <xf numFmtId="0" fontId="145" fillId="0" borderId="0" xfId="30" applyFont="1" applyAlignment="1">
      <alignment vertical="center"/>
    </xf>
    <xf numFmtId="0" fontId="137" fillId="0" borderId="0" xfId="30" applyFont="1" applyAlignment="1">
      <alignment vertical="center"/>
    </xf>
    <xf numFmtId="0" fontId="141" fillId="0" borderId="212" xfId="28" applyFont="1" applyBorder="1" applyAlignment="1">
      <alignment horizontal="left" indent="1"/>
    </xf>
    <xf numFmtId="0" fontId="141" fillId="0" borderId="211" xfId="28" applyFont="1" applyBorder="1" applyAlignment="1">
      <alignment horizontal="left" indent="1"/>
    </xf>
    <xf numFmtId="0" fontId="2" fillId="3" borderId="0" xfId="35" applyFont="1" applyFill="1" applyAlignment="1">
      <alignment horizontal="center" vertical="center"/>
    </xf>
    <xf numFmtId="3" fontId="2" fillId="3" borderId="0" xfId="35" applyNumberFormat="1" applyFont="1" applyFill="1" applyAlignment="1">
      <alignment horizontal="center" vertical="center"/>
    </xf>
    <xf numFmtId="10" fontId="2" fillId="3" borderId="0" xfId="35" applyNumberFormat="1" applyFont="1" applyFill="1" applyAlignment="1">
      <alignment horizontal="center" vertical="center"/>
    </xf>
    <xf numFmtId="4" fontId="2" fillId="3" borderId="0" xfId="35" applyNumberFormat="1" applyFont="1" applyFill="1" applyAlignment="1">
      <alignment horizontal="center" vertical="center"/>
    </xf>
    <xf numFmtId="178" fontId="134" fillId="15" borderId="0" xfId="35" applyNumberFormat="1" applyFont="1" applyFill="1" applyAlignment="1">
      <alignment horizontal="left" vertical="center" indent="9"/>
    </xf>
    <xf numFmtId="10" fontId="134" fillId="15" borderId="0" xfId="35" applyNumberFormat="1" applyFont="1" applyFill="1" applyAlignment="1">
      <alignment horizontal="left" vertical="center" indent="9"/>
    </xf>
    <xf numFmtId="14" fontId="134" fillId="15" borderId="0" xfId="35" applyNumberFormat="1" applyFont="1" applyFill="1" applyAlignment="1">
      <alignment horizontal="left" vertical="center" indent="9"/>
    </xf>
    <xf numFmtId="0" fontId="60" fillId="0" borderId="220" xfId="30" applyFont="1" applyBorder="1" applyAlignment="1">
      <alignment horizontal="left" vertical="center"/>
    </xf>
    <xf numFmtId="0" fontId="49" fillId="0" borderId="0" xfId="30" applyFont="1" applyAlignment="1">
      <alignment horizontal="center" vertical="center"/>
    </xf>
    <xf numFmtId="14" fontId="44" fillId="4" borderId="245" xfId="13" applyNumberFormat="1" applyFont="1" applyFill="1" applyBorder="1" applyAlignment="1">
      <alignment horizontal="center" vertical="center"/>
    </xf>
    <xf numFmtId="4" fontId="47" fillId="0" borderId="246" xfId="16" applyNumberFormat="1" applyFont="1" applyBorder="1" applyAlignment="1">
      <alignment horizontal="right" vertical="center" indent="1"/>
    </xf>
    <xf numFmtId="14" fontId="44" fillId="4" borderId="247" xfId="13" applyNumberFormat="1" applyFont="1" applyFill="1" applyBorder="1" applyAlignment="1">
      <alignment horizontal="center" vertical="center"/>
    </xf>
    <xf numFmtId="0" fontId="138" fillId="0" borderId="214" xfId="28" applyFont="1" applyBorder="1" applyAlignment="1"/>
    <xf numFmtId="0" fontId="146" fillId="0" borderId="214" xfId="28" applyFont="1" applyBorder="1" applyAlignment="1">
      <alignment horizontal="left" indent="1"/>
    </xf>
    <xf numFmtId="0" fontId="138" fillId="0" borderId="214" xfId="28" applyFont="1" applyBorder="1" applyAlignment="1">
      <alignment horizontal="left" indent="1"/>
    </xf>
    <xf numFmtId="0" fontId="146" fillId="0" borderId="214" xfId="28" applyFont="1" applyBorder="1" applyAlignment="1">
      <alignment horizontal="left" wrapText="1" indent="1"/>
    </xf>
    <xf numFmtId="0" fontId="143" fillId="0" borderId="0" xfId="28" applyFont="1" applyAlignment="1">
      <alignment horizontal="left" vertical="center" wrapText="1"/>
    </xf>
    <xf numFmtId="0" fontId="137" fillId="0" borderId="150" xfId="30" applyFont="1" applyBorder="1" applyAlignment="1">
      <alignment horizontal="left" vertical="center"/>
    </xf>
    <xf numFmtId="0" fontId="101" fillId="0" borderId="0" xfId="28" applyFont="1" applyAlignment="1"/>
    <xf numFmtId="0" fontId="147" fillId="0" borderId="214" xfId="30" applyFont="1" applyBorder="1" applyAlignment="1">
      <alignment horizontal="left" vertical="center" indent="1"/>
    </xf>
    <xf numFmtId="14" fontId="27" fillId="0" borderId="163" xfId="6" applyNumberFormat="1" applyFont="1" applyBorder="1" applyAlignment="1">
      <alignment vertical="center"/>
    </xf>
    <xf numFmtId="0" fontId="6" fillId="0" borderId="0" xfId="0" applyFont="1"/>
    <xf numFmtId="4" fontId="6" fillId="0" borderId="0" xfId="9" applyNumberFormat="1"/>
    <xf numFmtId="4" fontId="6" fillId="0" borderId="0" xfId="9" applyNumberFormat="1" applyAlignment="1">
      <alignment vertical="center"/>
    </xf>
    <xf numFmtId="4" fontId="149" fillId="0" borderId="0" xfId="9" applyNumberFormat="1" applyFont="1" applyAlignment="1">
      <alignment vertical="center"/>
    </xf>
    <xf numFmtId="0" fontId="0" fillId="0" borderId="0" xfId="0" applyAlignment="1">
      <alignment wrapText="1"/>
    </xf>
    <xf numFmtId="4" fontId="150" fillId="0" borderId="0" xfId="9" applyNumberFormat="1" applyFont="1" applyAlignment="1">
      <alignment horizontal="center" vertical="center"/>
    </xf>
    <xf numFmtId="10" fontId="6" fillId="0" borderId="0" xfId="1" applyNumberFormat="1" applyFont="1"/>
    <xf numFmtId="0" fontId="13" fillId="0" borderId="0" xfId="28" quotePrefix="1" applyFont="1" applyAlignment="1">
      <alignment horizontal="left"/>
    </xf>
    <xf numFmtId="4" fontId="1" fillId="1" borderId="15" xfId="7" applyNumberFormat="1" applyFill="1" applyBorder="1" applyAlignment="1">
      <alignment vertical="center"/>
    </xf>
    <xf numFmtId="3" fontId="1" fillId="1" borderId="16" xfId="7" applyNumberFormat="1" applyFill="1" applyBorder="1" applyAlignment="1">
      <alignment vertical="center"/>
    </xf>
    <xf numFmtId="4" fontId="1" fillId="1" borderId="15" xfId="7" applyNumberFormat="1" applyFill="1" applyBorder="1" applyAlignment="1">
      <alignment horizontal="right" vertical="center"/>
    </xf>
    <xf numFmtId="3" fontId="1" fillId="1" borderId="16" xfId="7" applyNumberFormat="1" applyFill="1" applyBorder="1" applyAlignment="1">
      <alignment horizontal="right" vertical="center"/>
    </xf>
    <xf numFmtId="4" fontId="1" fillId="1" borderId="26" xfId="7" applyNumberFormat="1" applyFill="1" applyBorder="1" applyAlignment="1">
      <alignment vertical="center"/>
    </xf>
    <xf numFmtId="4" fontId="1" fillId="1" borderId="38" xfId="7" applyNumberFormat="1" applyFill="1" applyBorder="1" applyAlignment="1">
      <alignment horizontal="right" vertical="center"/>
    </xf>
    <xf numFmtId="3" fontId="1" fillId="1" borderId="27" xfId="7" applyNumberFormat="1" applyFill="1" applyBorder="1" applyAlignment="1">
      <alignment horizontal="right" vertical="center"/>
    </xf>
    <xf numFmtId="3" fontId="1" fillId="1" borderId="27" xfId="7" applyNumberFormat="1" applyFill="1" applyBorder="1" applyAlignment="1">
      <alignment vertical="center"/>
    </xf>
    <xf numFmtId="4" fontId="1" fillId="30" borderId="29" xfId="7" applyNumberFormat="1" applyFill="1" applyBorder="1" applyAlignment="1">
      <alignment vertical="center"/>
    </xf>
    <xf numFmtId="4" fontId="1" fillId="1" borderId="256" xfId="7" applyNumberFormat="1" applyFill="1" applyBorder="1" applyAlignment="1">
      <alignment vertical="center"/>
    </xf>
    <xf numFmtId="3" fontId="1" fillId="30" borderId="28" xfId="7" applyNumberFormat="1" applyFill="1" applyBorder="1" applyAlignment="1">
      <alignment vertical="center"/>
    </xf>
    <xf numFmtId="4" fontId="1" fillId="1" borderId="257" xfId="7" applyNumberFormat="1" applyFill="1" applyBorder="1" applyAlignment="1">
      <alignment vertical="center"/>
    </xf>
    <xf numFmtId="3" fontId="1" fillId="1" borderId="258" xfId="7" applyNumberFormat="1" applyFill="1" applyBorder="1" applyAlignment="1">
      <alignment vertical="center"/>
    </xf>
    <xf numFmtId="4" fontId="151" fillId="0" borderId="260" xfId="40" applyNumberFormat="1" applyFont="1" applyBorder="1" applyAlignment="1">
      <alignment horizontal="center" vertical="center"/>
    </xf>
    <xf numFmtId="14" fontId="151" fillId="0" borderId="259" xfId="40" applyNumberFormat="1" applyFont="1" applyBorder="1" applyAlignment="1">
      <alignment horizontal="centerContinuous" vertical="center"/>
    </xf>
    <xf numFmtId="4" fontId="151" fillId="0" borderId="260" xfId="40" applyNumberFormat="1" applyFont="1" applyBorder="1" applyAlignment="1">
      <alignment horizontal="centerContinuous" vertical="center"/>
    </xf>
    <xf numFmtId="4" fontId="0" fillId="0" borderId="92" xfId="41" applyNumberFormat="1" applyFont="1" applyBorder="1" applyAlignment="1">
      <alignment horizontal="center" vertical="center" wrapText="1"/>
    </xf>
    <xf numFmtId="4" fontId="6" fillId="0" borderId="274" xfId="40" applyNumberFormat="1" applyBorder="1" applyAlignment="1">
      <alignment horizontal="center" vertical="center"/>
    </xf>
    <xf numFmtId="4" fontId="6" fillId="0" borderId="92" xfId="40" applyNumberFormat="1" applyBorder="1" applyAlignment="1">
      <alignment horizontal="center" vertical="center"/>
    </xf>
    <xf numFmtId="4" fontId="6" fillId="0" borderId="275" xfId="40" applyNumberFormat="1" applyBorder="1" applyAlignment="1">
      <alignment horizontal="center" vertical="center"/>
    </xf>
    <xf numFmtId="4" fontId="6" fillId="0" borderId="275" xfId="40" applyNumberFormat="1" applyBorder="1" applyAlignment="1">
      <alignment horizontal="center" vertical="center" wrapText="1"/>
    </xf>
    <xf numFmtId="14" fontId="0" fillId="0" borderId="0" xfId="0" applyNumberFormat="1"/>
    <xf numFmtId="4" fontId="0" fillId="0" borderId="0" xfId="0" applyNumberFormat="1"/>
    <xf numFmtId="3" fontId="151" fillId="0" borderId="260" xfId="40" applyNumberFormat="1" applyFont="1" applyBorder="1" applyAlignment="1">
      <alignment horizontal="centerContinuous" vertical="center"/>
    </xf>
    <xf numFmtId="3" fontId="0" fillId="0" borderId="0" xfId="0" applyNumberFormat="1"/>
    <xf numFmtId="3" fontId="151" fillId="0" borderId="260" xfId="40" applyNumberFormat="1" applyFont="1" applyBorder="1" applyAlignment="1">
      <alignment horizontal="center" vertical="center"/>
    </xf>
    <xf numFmtId="3" fontId="151" fillId="0" borderId="177" xfId="40" applyNumberFormat="1" applyFont="1" applyBorder="1" applyAlignment="1">
      <alignment horizontal="centerContinuous" vertical="center"/>
    </xf>
    <xf numFmtId="0" fontId="60" fillId="0" borderId="277" xfId="2" applyFont="1" applyBorder="1" applyAlignment="1">
      <alignment horizontal="center" vertical="center" wrapText="1"/>
    </xf>
    <xf numFmtId="0" fontId="130" fillId="0" borderId="0" xfId="2" applyFont="1"/>
    <xf numFmtId="0" fontId="27" fillId="7" borderId="277" xfId="2" applyFont="1" applyFill="1" applyBorder="1" applyAlignment="1">
      <alignment horizontal="center" vertical="center" wrapText="1"/>
    </xf>
    <xf numFmtId="0" fontId="27" fillId="7" borderId="278" xfId="2" applyFont="1" applyFill="1" applyBorder="1" applyAlignment="1">
      <alignment horizontal="center" vertical="center" wrapText="1"/>
    </xf>
    <xf numFmtId="0" fontId="27" fillId="7" borderId="259" xfId="2" applyFont="1" applyFill="1" applyBorder="1" applyAlignment="1">
      <alignment horizontal="center" vertical="center" wrapText="1"/>
    </xf>
    <xf numFmtId="0" fontId="4" fillId="9" borderId="85" xfId="26" applyNumberFormat="1" applyFont="1" applyFill="1" applyBorder="1" applyAlignment="1">
      <alignment horizontal="center" vertical="center"/>
    </xf>
    <xf numFmtId="14" fontId="1" fillId="4" borderId="82" xfId="2" applyNumberFormat="1" applyFill="1" applyBorder="1" applyAlignment="1">
      <alignment horizontal="center" vertical="center"/>
    </xf>
    <xf numFmtId="14" fontId="1" fillId="4" borderId="69" xfId="2" applyNumberFormat="1" applyFill="1" applyBorder="1" applyAlignment="1">
      <alignment horizontal="center" vertical="center"/>
    </xf>
    <xf numFmtId="14" fontId="1" fillId="4" borderId="70" xfId="2" applyNumberFormat="1" applyFill="1" applyBorder="1" applyAlignment="1">
      <alignment horizontal="center" vertical="center"/>
    </xf>
    <xf numFmtId="14" fontId="27" fillId="0" borderId="279" xfId="3" applyNumberFormat="1" applyFont="1" applyBorder="1" applyAlignment="1">
      <alignment horizontal="center"/>
    </xf>
    <xf numFmtId="0" fontId="29" fillId="3" borderId="9" xfId="6" applyFont="1" applyFill="1" applyBorder="1" applyAlignment="1">
      <alignment vertical="center"/>
    </xf>
    <xf numFmtId="3" fontId="47" fillId="0" borderId="280" xfId="16" applyNumberFormat="1" applyFont="1" applyBorder="1" applyAlignment="1">
      <alignment horizontal="right" vertical="center" indent="1"/>
    </xf>
    <xf numFmtId="3" fontId="47" fillId="0" borderId="96" xfId="16" applyNumberFormat="1" applyFont="1" applyBorder="1" applyAlignment="1">
      <alignment horizontal="right" vertical="center" indent="1"/>
    </xf>
    <xf numFmtId="3" fontId="47" fillId="0" borderId="281" xfId="16" applyNumberFormat="1" applyFont="1" applyBorder="1" applyAlignment="1">
      <alignment horizontal="right" vertical="center" indent="1"/>
    </xf>
    <xf numFmtId="14" fontId="44" fillId="4" borderId="282" xfId="13" applyNumberFormat="1" applyFont="1" applyFill="1" applyBorder="1" applyAlignment="1">
      <alignment horizontal="center" vertical="center"/>
    </xf>
    <xf numFmtId="0" fontId="1" fillId="0" borderId="40" xfId="2" applyBorder="1"/>
    <xf numFmtId="14" fontId="152" fillId="0" borderId="0" xfId="0" applyNumberFormat="1" applyFont="1"/>
    <xf numFmtId="4" fontId="152" fillId="0" borderId="0" xfId="0" applyNumberFormat="1" applyFont="1"/>
    <xf numFmtId="0" fontId="152" fillId="0" borderId="0" xfId="0" applyFont="1"/>
    <xf numFmtId="3" fontId="152" fillId="0" borderId="0" xfId="0" applyNumberFormat="1" applyFont="1"/>
    <xf numFmtId="14" fontId="130" fillId="0" borderId="0" xfId="0" applyNumberFormat="1" applyFont="1"/>
    <xf numFmtId="4" fontId="130" fillId="0" borderId="0" xfId="0" applyNumberFormat="1" applyFont="1"/>
    <xf numFmtId="3" fontId="130" fillId="0" borderId="0" xfId="0" applyNumberFormat="1" applyFont="1"/>
    <xf numFmtId="14" fontId="130" fillId="0" borderId="284" xfId="0" applyNumberFormat="1" applyFont="1" applyBorder="1" applyAlignment="1">
      <alignment horizontal="center" vertical="center" wrapText="1"/>
    </xf>
    <xf numFmtId="0" fontId="130" fillId="0" borderId="285" xfId="0" applyFont="1" applyBorder="1" applyAlignment="1">
      <alignment horizontal="center" vertical="center" wrapText="1"/>
    </xf>
    <xf numFmtId="167" fontId="39" fillId="9" borderId="45" xfId="12" applyFont="1" applyFill="1" applyBorder="1" applyAlignment="1">
      <alignment horizontal="centerContinuous" vertical="center"/>
    </xf>
    <xf numFmtId="167" fontId="39" fillId="9" borderId="287" xfId="12" applyFont="1" applyFill="1" applyBorder="1" applyAlignment="1">
      <alignment horizontal="centerContinuous" vertical="center"/>
    </xf>
    <xf numFmtId="167" fontId="39" fillId="9" borderId="274" xfId="12" applyFont="1" applyFill="1" applyBorder="1" applyAlignment="1">
      <alignment horizontal="center" vertical="center" wrapText="1"/>
    </xf>
    <xf numFmtId="167" fontId="39" fillId="9" borderId="92" xfId="12" applyFont="1" applyFill="1" applyBorder="1" applyAlignment="1">
      <alignment horizontal="center" vertical="center" wrapText="1"/>
    </xf>
    <xf numFmtId="167" fontId="39" fillId="9" borderId="288" xfId="12" applyFont="1" applyFill="1" applyBorder="1" applyAlignment="1">
      <alignment horizontal="centerContinuous" vertical="center"/>
    </xf>
    <xf numFmtId="167" fontId="39" fillId="9" borderId="275" xfId="12" applyFont="1" applyFill="1" applyBorder="1" applyAlignment="1">
      <alignment horizontal="center" vertical="center" wrapText="1"/>
    </xf>
    <xf numFmtId="14" fontId="27" fillId="0" borderId="86" xfId="3" applyNumberFormat="1" applyFont="1" applyBorder="1" applyAlignment="1">
      <alignment horizontal="center"/>
    </xf>
    <xf numFmtId="167" fontId="6" fillId="12" borderId="287" xfId="12" applyFont="1" applyFill="1" applyBorder="1" applyAlignment="1">
      <alignment horizontal="centerContinuous" vertical="center"/>
    </xf>
    <xf numFmtId="167" fontId="6" fillId="12" borderId="92" xfId="12" applyFont="1" applyFill="1" applyBorder="1" applyAlignment="1">
      <alignment horizontal="center" vertical="center" wrapText="1"/>
    </xf>
    <xf numFmtId="3" fontId="6" fillId="0" borderId="0" xfId="13" applyNumberFormat="1"/>
    <xf numFmtId="3" fontId="30" fillId="3" borderId="9" xfId="6" applyNumberFormat="1" applyFont="1" applyFill="1" applyBorder="1" applyAlignment="1">
      <alignment vertical="center"/>
    </xf>
    <xf numFmtId="3" fontId="27" fillId="7" borderId="79" xfId="13" applyNumberFormat="1" applyFont="1" applyFill="1" applyBorder="1" applyAlignment="1">
      <alignment horizontal="centerContinuous" vertical="center" wrapText="1"/>
    </xf>
    <xf numFmtId="3" fontId="6" fillId="12" borderId="288" xfId="12" applyNumberFormat="1" applyFont="1" applyFill="1" applyBorder="1" applyAlignment="1">
      <alignment horizontal="centerContinuous" vertical="center"/>
    </xf>
    <xf numFmtId="3" fontId="6" fillId="12" borderId="275" xfId="12" applyNumberFormat="1" applyFont="1" applyFill="1" applyBorder="1" applyAlignment="1">
      <alignment horizontal="center" vertical="center" wrapText="1"/>
    </xf>
    <xf numFmtId="3" fontId="27" fillId="11" borderId="68" xfId="3" applyNumberFormat="1" applyFont="1" applyFill="1" applyBorder="1" applyAlignment="1">
      <alignment horizontal="right" vertical="center" wrapText="1"/>
    </xf>
    <xf numFmtId="3" fontId="43" fillId="11" borderId="68" xfId="3" applyNumberFormat="1" applyFont="1" applyFill="1" applyBorder="1" applyAlignment="1">
      <alignment horizontal="right" vertical="center" wrapText="1"/>
    </xf>
    <xf numFmtId="4" fontId="27" fillId="0" borderId="68" xfId="3" applyNumberFormat="1" applyFont="1" applyBorder="1" applyAlignment="1">
      <alignment horizontal="right" vertical="center" wrapText="1"/>
    </xf>
    <xf numFmtId="167" fontId="39" fillId="9" borderId="292" xfId="12" applyFont="1" applyFill="1" applyBorder="1" applyAlignment="1">
      <alignment horizontal="centerContinuous" vertical="center" wrapText="1"/>
    </xf>
    <xf numFmtId="167" fontId="39" fillId="9" borderId="286" xfId="12" applyFont="1" applyFill="1" applyBorder="1" applyAlignment="1">
      <alignment horizontal="centerContinuous" vertical="center" wrapText="1"/>
    </xf>
    <xf numFmtId="3" fontId="27" fillId="7" borderId="41" xfId="13" applyNumberFormat="1" applyFont="1" applyFill="1" applyBorder="1" applyAlignment="1">
      <alignment horizontal="centerContinuous" vertical="center" wrapText="1"/>
    </xf>
    <xf numFmtId="3" fontId="39" fillId="9" borderId="291" xfId="12" applyNumberFormat="1" applyFont="1" applyFill="1" applyBorder="1" applyAlignment="1">
      <alignment horizontal="centerContinuous" vertical="center" wrapText="1"/>
    </xf>
    <xf numFmtId="3" fontId="39" fillId="9" borderId="274" xfId="12" applyNumberFormat="1" applyFont="1" applyFill="1" applyBorder="1" applyAlignment="1">
      <alignment horizontal="center" vertical="center" wrapText="1"/>
    </xf>
    <xf numFmtId="3" fontId="6" fillId="0" borderId="62" xfId="3" quotePrefix="1" applyNumberFormat="1" applyBorder="1" applyAlignment="1">
      <alignment horizontal="center" vertical="center"/>
    </xf>
    <xf numFmtId="3" fontId="130" fillId="0" borderId="285" xfId="0" applyNumberFormat="1" applyFont="1" applyBorder="1" applyAlignment="1">
      <alignment horizontal="center" vertical="center" wrapText="1"/>
    </xf>
    <xf numFmtId="4" fontId="151" fillId="0" borderId="294" xfId="40" applyNumberFormat="1" applyFont="1" applyBorder="1" applyAlignment="1">
      <alignment horizontal="centerContinuous" vertical="center"/>
    </xf>
    <xf numFmtId="4" fontId="6" fillId="0" borderId="92" xfId="40" applyNumberFormat="1" applyBorder="1" applyAlignment="1">
      <alignment horizontal="center" vertical="center" wrapText="1"/>
    </xf>
    <xf numFmtId="3" fontId="151" fillId="0" borderId="294" xfId="40" applyNumberFormat="1" applyFont="1" applyBorder="1" applyAlignment="1">
      <alignment horizontal="centerContinuous" vertical="center"/>
    </xf>
    <xf numFmtId="3" fontId="6" fillId="0" borderId="274" xfId="40" applyNumberFormat="1" applyBorder="1" applyAlignment="1">
      <alignment vertical="center" wrapText="1"/>
    </xf>
    <xf numFmtId="4" fontId="6" fillId="0" borderId="293" xfId="40" applyNumberFormat="1" applyBorder="1" applyAlignment="1">
      <alignment horizontal="centerContinuous" vertical="center" wrapText="1"/>
    </xf>
    <xf numFmtId="4" fontId="6" fillId="0" borderId="296" xfId="40" applyNumberFormat="1" applyBorder="1" applyAlignment="1">
      <alignment horizontal="center" vertical="center" wrapText="1"/>
    </xf>
    <xf numFmtId="3" fontId="6" fillId="0" borderId="297" xfId="40" applyNumberFormat="1" applyBorder="1" applyAlignment="1">
      <alignment horizontal="centerContinuous" vertical="center" wrapText="1"/>
    </xf>
    <xf numFmtId="3" fontId="6" fillId="0" borderId="298" xfId="40" applyNumberFormat="1" applyBorder="1" applyAlignment="1">
      <alignment horizontal="center" vertical="center" wrapText="1"/>
    </xf>
    <xf numFmtId="3" fontId="39" fillId="9" borderId="45" xfId="12" applyNumberFormat="1" applyFont="1" applyFill="1" applyBorder="1" applyAlignment="1">
      <alignment horizontal="centerContinuous" vertical="center" wrapText="1"/>
    </xf>
    <xf numFmtId="3" fontId="27" fillId="0" borderId="289" xfId="3" applyNumberFormat="1" applyFont="1" applyBorder="1" applyAlignment="1">
      <alignment horizontal="right" vertical="center" wrapText="1"/>
    </xf>
    <xf numFmtId="3" fontId="43" fillId="0" borderId="7" xfId="3" applyNumberFormat="1" applyFont="1" applyBorder="1" applyAlignment="1">
      <alignment horizontal="right" vertical="center" wrapText="1"/>
    </xf>
    <xf numFmtId="3" fontId="27" fillId="0" borderId="7" xfId="3" applyNumberFormat="1" applyFont="1" applyBorder="1" applyAlignment="1">
      <alignment horizontal="right" vertical="center" wrapText="1"/>
    </xf>
    <xf numFmtId="10" fontId="6" fillId="0" borderId="0" xfId="13" applyNumberFormat="1"/>
    <xf numFmtId="10" fontId="30" fillId="3" borderId="9" xfId="6" applyNumberFormat="1" applyFont="1" applyFill="1" applyBorder="1" applyAlignment="1">
      <alignment vertical="center"/>
    </xf>
    <xf numFmtId="10" fontId="27" fillId="7" borderId="41" xfId="13" applyNumberFormat="1" applyFont="1" applyFill="1" applyBorder="1" applyAlignment="1">
      <alignment horizontal="centerContinuous" vertical="center" wrapText="1"/>
    </xf>
    <xf numFmtId="10" fontId="39" fillId="9" borderId="287" xfId="12" applyNumberFormat="1" applyFont="1" applyFill="1" applyBorder="1" applyAlignment="1">
      <alignment horizontal="centerContinuous" vertical="center"/>
    </xf>
    <xf numFmtId="10" fontId="39" fillId="9" borderId="92" xfId="12" applyNumberFormat="1" applyFont="1" applyFill="1" applyBorder="1" applyAlignment="1">
      <alignment horizontal="center" vertical="center" wrapText="1"/>
    </xf>
    <xf numFmtId="10" fontId="0" fillId="0" borderId="0" xfId="0" applyNumberFormat="1"/>
    <xf numFmtId="10" fontId="27" fillId="11" borderId="68" xfId="3" applyNumberFormat="1" applyFont="1" applyFill="1" applyBorder="1" applyAlignment="1">
      <alignment horizontal="right" vertical="center" wrapText="1"/>
    </xf>
    <xf numFmtId="10" fontId="43" fillId="11" borderId="68" xfId="3" applyNumberFormat="1" applyFont="1" applyFill="1" applyBorder="1" applyAlignment="1">
      <alignment horizontal="right" vertical="center" wrapText="1"/>
    </xf>
    <xf numFmtId="3" fontId="39" fillId="9" borderId="288" xfId="12" applyNumberFormat="1" applyFont="1" applyFill="1" applyBorder="1" applyAlignment="1">
      <alignment horizontal="centerContinuous" vertical="center"/>
    </xf>
    <xf numFmtId="3" fontId="39" fillId="9" borderId="275" xfId="12" applyNumberFormat="1" applyFont="1" applyFill="1" applyBorder="1" applyAlignment="1">
      <alignment horizontal="center" vertical="center" wrapText="1"/>
    </xf>
    <xf numFmtId="178" fontId="6" fillId="0" borderId="243" xfId="30" applyNumberFormat="1" applyBorder="1" applyAlignment="1">
      <alignment horizontal="center" vertical="center"/>
    </xf>
    <xf numFmtId="14" fontId="27" fillId="0" borderId="291" xfId="13" applyNumberFormat="1" applyFont="1" applyBorder="1" applyAlignment="1">
      <alignment horizontal="center" vertical="center"/>
    </xf>
    <xf numFmtId="14" fontId="43" fillId="0" borderId="152" xfId="13" applyNumberFormat="1" applyFont="1" applyBorder="1" applyAlignment="1">
      <alignment horizontal="center" vertical="center"/>
    </xf>
    <xf numFmtId="10" fontId="6" fillId="0" borderId="0" xfId="30" applyNumberFormat="1" applyAlignment="1"/>
    <xf numFmtId="10" fontId="92" fillId="0" borderId="212" xfId="30" applyNumberFormat="1" applyFont="1" applyBorder="1" applyAlignment="1">
      <alignment vertical="center"/>
    </xf>
    <xf numFmtId="10" fontId="92" fillId="0" borderId="0" xfId="30" applyNumberFormat="1" applyFont="1" applyAlignment="1">
      <alignment vertical="center"/>
    </xf>
    <xf numFmtId="10" fontId="42" fillId="0" borderId="0" xfId="30" applyNumberFormat="1" applyFont="1" applyAlignment="1">
      <alignment vertical="center"/>
    </xf>
    <xf numFmtId="10" fontId="42" fillId="0" borderId="150" xfId="30" applyNumberFormat="1" applyFont="1" applyBorder="1" applyAlignment="1">
      <alignment vertical="center"/>
    </xf>
    <xf numFmtId="10" fontId="27" fillId="0" borderId="228" xfId="30" quotePrefix="1" applyNumberFormat="1" applyFont="1" applyBorder="1" applyAlignment="1">
      <alignment horizontal="center" vertical="center" wrapText="1"/>
    </xf>
    <xf numFmtId="10" fontId="42" fillId="0" borderId="244" xfId="15" applyNumberFormat="1" applyFont="1" applyBorder="1" applyAlignment="1">
      <alignment vertical="center"/>
    </xf>
    <xf numFmtId="10" fontId="0" fillId="0" borderId="0" xfId="15" applyNumberFormat="1" applyFont="1" applyAlignment="1"/>
    <xf numFmtId="178" fontId="43" fillId="0" borderId="243" xfId="30" applyNumberFormat="1" applyFont="1" applyBorder="1" applyAlignment="1">
      <alignment horizontal="center" vertical="center"/>
    </xf>
    <xf numFmtId="10" fontId="43" fillId="0" borderId="241" xfId="15" applyNumberFormat="1" applyFont="1" applyBorder="1" applyAlignment="1">
      <alignment horizontal="center" vertical="center"/>
    </xf>
    <xf numFmtId="178" fontId="43" fillId="0" borderId="241" xfId="30" applyNumberFormat="1" applyFont="1" applyBorder="1" applyAlignment="1">
      <alignment horizontal="center" vertical="center"/>
    </xf>
    <xf numFmtId="3" fontId="43" fillId="0" borderId="241" xfId="30" applyNumberFormat="1" applyFont="1" applyBorder="1" applyAlignment="1">
      <alignment horizontal="center" vertical="center"/>
    </xf>
    <xf numFmtId="10" fontId="43" fillId="0" borderId="241" xfId="30" applyNumberFormat="1" applyFont="1" applyBorder="1" applyAlignment="1">
      <alignment horizontal="center" vertical="center"/>
    </xf>
    <xf numFmtId="3" fontId="43" fillId="0" borderId="241" xfId="15" applyNumberFormat="1" applyFont="1" applyFill="1" applyBorder="1" applyAlignment="1">
      <alignment horizontal="center" vertical="center"/>
    </xf>
    <xf numFmtId="178" fontId="43" fillId="0" borderId="241" xfId="15" applyNumberFormat="1" applyFont="1" applyFill="1" applyBorder="1" applyAlignment="1">
      <alignment horizontal="center" vertical="center"/>
    </xf>
    <xf numFmtId="10" fontId="43" fillId="0" borderId="241" xfId="15" applyNumberFormat="1" applyFont="1" applyFill="1" applyBorder="1" applyAlignment="1">
      <alignment horizontal="center" vertical="center"/>
    </xf>
    <xf numFmtId="4" fontId="92" fillId="0" borderId="212" xfId="30" applyNumberFormat="1" applyFont="1" applyBorder="1" applyAlignment="1"/>
    <xf numFmtId="4" fontId="92" fillId="0" borderId="0" xfId="30" applyNumberFormat="1" applyFont="1" applyAlignment="1">
      <alignment vertical="center"/>
    </xf>
    <xf numFmtId="4" fontId="92" fillId="0" borderId="150" xfId="30" applyNumberFormat="1" applyFont="1" applyBorder="1" applyAlignment="1">
      <alignment vertical="center"/>
    </xf>
    <xf numFmtId="4" fontId="40" fillId="3" borderId="228" xfId="30" applyNumberFormat="1" applyFont="1" applyFill="1" applyBorder="1" applyAlignment="1">
      <alignment horizontal="center" vertical="center" wrapText="1"/>
    </xf>
    <xf numFmtId="4" fontId="42" fillId="0" borderId="241" xfId="15" applyNumberFormat="1" applyFont="1" applyFill="1" applyBorder="1" applyAlignment="1">
      <alignment horizontal="center" vertical="center"/>
    </xf>
    <xf numFmtId="4" fontId="43" fillId="0" borderId="241" xfId="30" applyNumberFormat="1" applyFont="1" applyBorder="1" applyAlignment="1">
      <alignment horizontal="center" vertical="center"/>
    </xf>
    <xf numFmtId="4" fontId="42" fillId="0" borderId="244" xfId="30" applyNumberFormat="1" applyFont="1" applyBorder="1" applyAlignment="1">
      <alignment vertical="center"/>
    </xf>
    <xf numFmtId="173" fontId="43" fillId="0" borderId="241" xfId="30" applyNumberFormat="1" applyFont="1" applyBorder="1" applyAlignment="1">
      <alignment horizontal="center" vertical="center"/>
    </xf>
    <xf numFmtId="173" fontId="43" fillId="0" borderId="241" xfId="15" applyNumberFormat="1" applyFont="1" applyFill="1" applyBorder="1" applyAlignment="1">
      <alignment horizontal="center" vertical="center"/>
    </xf>
    <xf numFmtId="1" fontId="42" fillId="0" borderId="214" xfId="30" applyNumberFormat="1" applyFont="1" applyBorder="1" applyAlignment="1">
      <alignment vertical="center"/>
    </xf>
    <xf numFmtId="49" fontId="0" fillId="0" borderId="0" xfId="0" applyNumberFormat="1" applyAlignment="1">
      <alignment horizontal="center" vertical="center"/>
    </xf>
    <xf numFmtId="49" fontId="0" fillId="0" borderId="0" xfId="0" applyNumberFormat="1" applyAlignment="1">
      <alignment vertical="center"/>
    </xf>
    <xf numFmtId="0" fontId="0" fillId="0" borderId="0" xfId="0" applyAlignment="1">
      <alignment horizontal="left"/>
    </xf>
    <xf numFmtId="49" fontId="42" fillId="0" borderId="0" xfId="30" applyNumberFormat="1" applyFont="1" applyAlignment="1">
      <alignment vertical="center"/>
    </xf>
    <xf numFmtId="49" fontId="129" fillId="0" borderId="0" xfId="30" applyNumberFormat="1" applyFont="1" applyAlignment="1">
      <alignment vertical="center"/>
    </xf>
    <xf numFmtId="0" fontId="0" fillId="0" borderId="0" xfId="0" applyAlignment="1">
      <alignment vertical="center"/>
    </xf>
    <xf numFmtId="0" fontId="2" fillId="31" borderId="299" xfId="2" applyFont="1" applyFill="1" applyBorder="1" applyAlignment="1">
      <alignment vertical="center" wrapText="1"/>
    </xf>
    <xf numFmtId="0" fontId="78" fillId="0" borderId="300" xfId="14" applyFont="1" applyBorder="1" applyAlignment="1">
      <alignment vertical="center"/>
    </xf>
    <xf numFmtId="0" fontId="34" fillId="0" borderId="198" xfId="14" applyFont="1" applyBorder="1" applyAlignment="1">
      <alignment horizontal="left" vertical="center"/>
    </xf>
    <xf numFmtId="4" fontId="60" fillId="0" borderId="163" xfId="26" applyNumberFormat="1" applyFont="1" applyFill="1" applyBorder="1" applyAlignment="1">
      <alignment horizontal="center" vertical="center"/>
    </xf>
    <xf numFmtId="4" fontId="42" fillId="0" borderId="0" xfId="15" applyNumberFormat="1" applyFont="1" applyFill="1" applyBorder="1" applyAlignment="1">
      <alignment horizontal="center" vertical="center"/>
    </xf>
    <xf numFmtId="0" fontId="60" fillId="0" borderId="227" xfId="30" applyFont="1" applyBorder="1" applyAlignment="1">
      <alignment horizontal="center" vertical="center" wrapText="1"/>
    </xf>
    <xf numFmtId="173" fontId="42" fillId="0" borderId="231" xfId="15" applyNumberFormat="1" applyFont="1" applyFill="1" applyBorder="1" applyAlignment="1">
      <alignment horizontal="center" vertical="center"/>
    </xf>
    <xf numFmtId="0" fontId="6" fillId="0" borderId="221" xfId="30" applyBorder="1" applyAlignment="1">
      <alignment vertical="center" wrapText="1"/>
    </xf>
    <xf numFmtId="0" fontId="6" fillId="2" borderId="221" xfId="32" applyNumberFormat="1" applyFont="1" applyFill="1" applyBorder="1" applyAlignment="1">
      <alignment vertical="center" wrapText="1"/>
    </xf>
    <xf numFmtId="0" fontId="154" fillId="0" borderId="193" xfId="14" applyFont="1" applyBorder="1" applyAlignment="1">
      <alignment horizontal="left" vertical="center" indent="3"/>
    </xf>
    <xf numFmtId="0" fontId="54" fillId="0" borderId="0" xfId="6" applyFont="1" applyAlignment="1">
      <alignment horizontal="center" vertical="center"/>
    </xf>
    <xf numFmtId="0" fontId="27" fillId="0" borderId="150" xfId="6" applyFont="1" applyBorder="1" applyAlignment="1">
      <alignment vertical="center"/>
    </xf>
    <xf numFmtId="0" fontId="6" fillId="0" borderId="151" xfId="6" applyBorder="1" applyAlignment="1">
      <alignment vertical="center"/>
    </xf>
    <xf numFmtId="0" fontId="27" fillId="0" borderId="151" xfId="6" applyFont="1" applyBorder="1" applyAlignment="1">
      <alignment vertical="center"/>
    </xf>
    <xf numFmtId="4" fontId="27" fillId="0" borderId="151" xfId="6" applyNumberFormat="1" applyFont="1" applyBorder="1" applyAlignment="1">
      <alignment vertical="center"/>
    </xf>
    <xf numFmtId="0" fontId="6" fillId="0" borderId="151" xfId="6" applyBorder="1"/>
    <xf numFmtId="4" fontId="6" fillId="0" borderId="151" xfId="6" applyNumberFormat="1" applyBorder="1"/>
    <xf numFmtId="0" fontId="60" fillId="0" borderId="226" xfId="30" applyFont="1" applyBorder="1" applyAlignment="1">
      <alignment horizontal="center" vertical="center" wrapText="1"/>
    </xf>
    <xf numFmtId="0" fontId="33" fillId="5" borderId="0" xfId="0" applyFont="1" applyFill="1" applyAlignment="1">
      <alignment horizontal="center" vertical="center" wrapText="1"/>
    </xf>
    <xf numFmtId="0" fontId="33" fillId="5" borderId="0" xfId="0" applyFont="1" applyFill="1" applyAlignment="1">
      <alignment horizontal="center" vertical="center"/>
    </xf>
    <xf numFmtId="181" fontId="13" fillId="32" borderId="0" xfId="30" applyNumberFormat="1" applyFont="1" applyFill="1" applyAlignment="1"/>
    <xf numFmtId="3" fontId="6" fillId="15" borderId="295" xfId="40" applyNumberFormat="1" applyFill="1" applyBorder="1" applyAlignment="1">
      <alignment horizontal="centerContinuous" vertical="center" wrapText="1"/>
    </xf>
    <xf numFmtId="4" fontId="6" fillId="15" borderId="295" xfId="40" applyNumberFormat="1" applyFill="1" applyBorder="1" applyAlignment="1">
      <alignment horizontal="centerContinuous" vertical="center" wrapText="1"/>
    </xf>
    <xf numFmtId="4" fontId="6" fillId="15" borderId="288" xfId="40" applyNumberFormat="1" applyFill="1" applyBorder="1" applyAlignment="1">
      <alignment horizontal="centerContinuous" vertical="center" wrapText="1"/>
    </xf>
    <xf numFmtId="14" fontId="11" fillId="0" borderId="0" xfId="2" applyNumberFormat="1" applyFont="1" applyAlignment="1">
      <alignment horizontal="center" vertical="center"/>
    </xf>
    <xf numFmtId="0" fontId="1" fillId="0" borderId="0" xfId="2" applyAlignment="1">
      <alignment horizontal="left" vertical="center"/>
    </xf>
    <xf numFmtId="0" fontId="8" fillId="0" borderId="0" xfId="2" applyFont="1" applyAlignment="1">
      <alignment horizontal="left" vertical="center"/>
    </xf>
    <xf numFmtId="0" fontId="13" fillId="0" borderId="0" xfId="2" applyFont="1" applyAlignment="1">
      <alignment horizontal="left" vertical="center"/>
    </xf>
    <xf numFmtId="10" fontId="6" fillId="0" borderId="304" xfId="15" applyNumberFormat="1" applyBorder="1" applyAlignment="1">
      <alignment horizontal="center" vertical="center"/>
    </xf>
    <xf numFmtId="4" fontId="6" fillId="0" borderId="304" xfId="15" applyNumberFormat="1" applyBorder="1" applyAlignment="1">
      <alignment horizontal="center" vertical="center"/>
    </xf>
    <xf numFmtId="0" fontId="1" fillId="0" borderId="0" xfId="7" applyAlignment="1">
      <alignment horizontal="center" vertical="center"/>
    </xf>
    <xf numFmtId="10" fontId="6" fillId="2" borderId="0" xfId="1" applyNumberFormat="1" applyFont="1" applyFill="1"/>
    <xf numFmtId="10" fontId="59" fillId="5" borderId="0" xfId="1" applyNumberFormat="1" applyFont="1" applyFill="1" applyAlignment="1">
      <alignment horizontal="center" vertical="center"/>
    </xf>
    <xf numFmtId="10" fontId="27" fillId="7" borderId="129" xfId="1" applyNumberFormat="1" applyFont="1" applyFill="1" applyBorder="1"/>
    <xf numFmtId="188" fontId="57" fillId="0" borderId="147" xfId="14" applyNumberFormat="1" applyFont="1" applyBorder="1" applyAlignment="1">
      <alignment horizontal="center" vertical="center"/>
    </xf>
    <xf numFmtId="10" fontId="57" fillId="34" borderId="147" xfId="1" applyNumberFormat="1" applyFont="1" applyFill="1" applyBorder="1" applyAlignment="1">
      <alignment horizontal="center" vertical="center"/>
    </xf>
    <xf numFmtId="0" fontId="27" fillId="0" borderId="0" xfId="6" applyFont="1" applyAlignment="1">
      <alignment horizontal="center" vertical="center"/>
    </xf>
    <xf numFmtId="0" fontId="27" fillId="3" borderId="0" xfId="6" applyFont="1" applyFill="1" applyAlignment="1">
      <alignment horizontal="center" vertical="center"/>
    </xf>
    <xf numFmtId="0" fontId="34" fillId="3" borderId="0" xfId="6" applyFont="1" applyFill="1" applyAlignment="1">
      <alignment horizontal="center" vertical="center"/>
    </xf>
    <xf numFmtId="0" fontId="6" fillId="2" borderId="0" xfId="6" applyFill="1" applyAlignment="1">
      <alignment horizontal="center" vertical="center"/>
    </xf>
    <xf numFmtId="3" fontId="13" fillId="2" borderId="0" xfId="30" applyNumberFormat="1" applyFont="1" applyFill="1" applyAlignment="1">
      <alignment horizontal="center"/>
    </xf>
    <xf numFmtId="3" fontId="13" fillId="2" borderId="0" xfId="30" applyNumberFormat="1" applyFont="1" applyFill="1" applyAlignment="1">
      <alignment horizontal="center" vertical="center"/>
    </xf>
    <xf numFmtId="17" fontId="13" fillId="0" borderId="0" xfId="30" applyNumberFormat="1" applyFont="1" applyAlignment="1">
      <alignment horizontal="right" vertical="center"/>
    </xf>
    <xf numFmtId="14" fontId="13" fillId="0" borderId="0" xfId="30" applyNumberFormat="1" applyFont="1" applyAlignment="1">
      <alignment horizontal="right" vertical="center"/>
    </xf>
    <xf numFmtId="1" fontId="13" fillId="0" borderId="0" xfId="30" applyNumberFormat="1" applyFont="1" applyAlignment="1">
      <alignment horizontal="right" vertical="center"/>
    </xf>
    <xf numFmtId="0" fontId="33" fillId="0" borderId="1" xfId="0" applyFont="1" applyBorder="1" applyAlignment="1">
      <alignment horizontal="center" vertical="center"/>
    </xf>
    <xf numFmtId="0" fontId="157" fillId="0" borderId="1" xfId="0" applyFont="1" applyBorder="1" applyAlignment="1">
      <alignment vertical="center" wrapText="1"/>
    </xf>
    <xf numFmtId="0" fontId="158" fillId="0" borderId="1" xfId="0" applyFont="1" applyBorder="1" applyAlignment="1">
      <alignment vertical="center" wrapText="1"/>
    </xf>
    <xf numFmtId="0" fontId="0" fillId="0" borderId="0" xfId="0" applyAlignment="1">
      <alignment horizontal="center"/>
    </xf>
    <xf numFmtId="0" fontId="33" fillId="0" borderId="308" xfId="0" applyFont="1" applyBorder="1" applyAlignment="1">
      <alignment horizontal="center" vertical="center"/>
    </xf>
    <xf numFmtId="0" fontId="33" fillId="0" borderId="308" xfId="0" quotePrefix="1" applyFont="1" applyBorder="1" applyAlignment="1">
      <alignment horizontal="center" vertical="center"/>
    </xf>
    <xf numFmtId="0" fontId="157" fillId="0" borderId="308" xfId="0" applyFont="1" applyBorder="1" applyAlignment="1">
      <alignment vertical="center" wrapText="1"/>
    </xf>
    <xf numFmtId="0" fontId="158" fillId="0" borderId="308" xfId="0" applyFont="1" applyBorder="1" applyAlignment="1">
      <alignment vertical="center" wrapText="1"/>
    </xf>
    <xf numFmtId="0" fontId="151" fillId="0" borderId="0" xfId="14" applyFont="1" applyAlignment="1">
      <alignment vertical="center"/>
    </xf>
    <xf numFmtId="4" fontId="45" fillId="18" borderId="309" xfId="14" applyNumberFormat="1" applyFont="1" applyFill="1" applyBorder="1" applyAlignment="1">
      <alignment horizontal="center" vertical="center"/>
    </xf>
    <xf numFmtId="0" fontId="33" fillId="0" borderId="1" xfId="0" quotePrefix="1" applyFont="1" applyBorder="1" applyAlignment="1">
      <alignment horizontal="center" vertical="center"/>
    </xf>
    <xf numFmtId="3" fontId="45" fillId="18" borderId="309" xfId="14" applyNumberFormat="1" applyFont="1" applyFill="1" applyBorder="1" applyAlignment="1">
      <alignment horizontal="center" vertical="center"/>
    </xf>
    <xf numFmtId="169" fontId="27" fillId="0" borderId="195" xfId="14" applyNumberFormat="1" applyFont="1" applyBorder="1" applyAlignment="1">
      <alignment horizontal="right" vertical="center" indent="1"/>
    </xf>
    <xf numFmtId="4" fontId="6" fillId="0" borderId="310" xfId="15" applyNumberFormat="1" applyBorder="1" applyAlignment="1">
      <alignment horizontal="center" vertical="center"/>
    </xf>
    <xf numFmtId="0" fontId="27" fillId="2" borderId="0" xfId="32" applyNumberFormat="1" applyFont="1" applyFill="1" applyBorder="1" applyAlignment="1">
      <alignment vertical="center" wrapText="1"/>
    </xf>
    <xf numFmtId="0" fontId="27" fillId="0" borderId="0" xfId="32" applyNumberFormat="1" applyFont="1" applyFill="1" applyBorder="1" applyAlignment="1">
      <alignment vertical="center"/>
    </xf>
    <xf numFmtId="0" fontId="27" fillId="0" borderId="0" xfId="32" applyNumberFormat="1" applyFont="1" applyFill="1" applyBorder="1" applyAlignment="1">
      <alignment vertical="center" wrapText="1"/>
    </xf>
    <xf numFmtId="4" fontId="6" fillId="0" borderId="1" xfId="6" applyNumberFormat="1" applyBorder="1" applyAlignment="1">
      <alignment vertical="center"/>
    </xf>
    <xf numFmtId="1" fontId="11" fillId="0" borderId="1" xfId="2" applyNumberFormat="1" applyFont="1" applyBorder="1" applyAlignment="1">
      <alignment horizontal="center" vertical="center"/>
    </xf>
    <xf numFmtId="10" fontId="42" fillId="0" borderId="221" xfId="15" applyNumberFormat="1" applyFont="1" applyFill="1" applyBorder="1" applyAlignment="1">
      <alignment horizontal="center" vertical="center"/>
    </xf>
    <xf numFmtId="0" fontId="0" fillId="0" borderId="1" xfId="25" applyFont="1" applyBorder="1" applyAlignment="1">
      <alignment horizontal="left" vertical="center"/>
    </xf>
    <xf numFmtId="169" fontId="0" fillId="0" borderId="1" xfId="25" applyNumberFormat="1" applyFont="1" applyBorder="1" applyAlignment="1">
      <alignment horizontal="left" wrapText="1"/>
    </xf>
    <xf numFmtId="4" fontId="6" fillId="0" borderId="1" xfId="14" applyNumberFormat="1" applyBorder="1" applyAlignment="1">
      <alignment vertical="center"/>
    </xf>
    <xf numFmtId="0" fontId="0" fillId="0" borderId="1" xfId="25" quotePrefix="1" applyFont="1" applyBorder="1" applyAlignment="1">
      <alignment wrapText="1"/>
    </xf>
    <xf numFmtId="4" fontId="27" fillId="0" borderId="1" xfId="14" applyNumberFormat="1" applyFont="1" applyBorder="1" applyAlignment="1">
      <alignment vertical="center"/>
    </xf>
    <xf numFmtId="169" fontId="0" fillId="0" borderId="1" xfId="25" applyNumberFormat="1" applyFont="1" applyBorder="1"/>
    <xf numFmtId="14" fontId="48" fillId="7" borderId="41" xfId="14" applyNumberFormat="1" applyFont="1" applyFill="1" applyBorder="1" applyAlignment="1">
      <alignment horizontal="center" vertical="center" wrapText="1"/>
    </xf>
    <xf numFmtId="178" fontId="4" fillId="0" borderId="249" xfId="26" applyNumberFormat="1" applyFont="1" applyBorder="1" applyAlignment="1">
      <alignment horizontal="center" vertical="center"/>
    </xf>
    <xf numFmtId="178" fontId="42" fillId="0" borderId="221" xfId="15" applyNumberFormat="1" applyFont="1" applyFill="1" applyBorder="1" applyAlignment="1">
      <alignment horizontal="center" vertical="center"/>
    </xf>
    <xf numFmtId="3" fontId="42" fillId="0" borderId="221" xfId="26" applyNumberFormat="1" applyFont="1" applyFill="1" applyBorder="1" applyAlignment="1">
      <alignment horizontal="center" vertical="center"/>
    </xf>
    <xf numFmtId="0" fontId="6" fillId="0" borderId="0" xfId="28" applyAlignment="1">
      <alignment horizontal="right"/>
    </xf>
    <xf numFmtId="14" fontId="6" fillId="0" borderId="0" xfId="28" applyNumberFormat="1" applyAlignment="1">
      <alignment horizontal="left" indent="1"/>
    </xf>
    <xf numFmtId="0" fontId="30" fillId="3" borderId="313" xfId="6" applyFont="1" applyFill="1" applyBorder="1"/>
    <xf numFmtId="0" fontId="40" fillId="8" borderId="294" xfId="3" applyFont="1" applyFill="1" applyBorder="1" applyAlignment="1">
      <alignment horizontal="centerContinuous" vertical="center"/>
    </xf>
    <xf numFmtId="4" fontId="27" fillId="15" borderId="7" xfId="3" applyNumberFormat="1" applyFont="1" applyFill="1" applyBorder="1" applyAlignment="1">
      <alignment horizontal="right" vertical="center" wrapText="1"/>
    </xf>
    <xf numFmtId="0" fontId="45" fillId="17" borderId="1" xfId="14" applyFont="1" applyFill="1" applyBorder="1" applyAlignment="1">
      <alignment vertical="center" wrapText="1"/>
    </xf>
    <xf numFmtId="4" fontId="45" fillId="18" borderId="323" xfId="14" applyNumberFormat="1" applyFont="1" applyFill="1" applyBorder="1" applyAlignment="1">
      <alignment horizontal="center" vertical="center"/>
    </xf>
    <xf numFmtId="4" fontId="45" fillId="18" borderId="324" xfId="14" applyNumberFormat="1" applyFont="1" applyFill="1" applyBorder="1" applyAlignment="1">
      <alignment horizontal="center" vertical="center"/>
    </xf>
    <xf numFmtId="4" fontId="58" fillId="0" borderId="141" xfId="14" applyNumberFormat="1" applyFont="1" applyBorder="1" applyAlignment="1">
      <alignment horizontal="center" vertical="center"/>
    </xf>
    <xf numFmtId="4" fontId="58" fillId="0" borderId="143" xfId="14" applyNumberFormat="1" applyFont="1" applyBorder="1" applyAlignment="1">
      <alignment horizontal="center" vertical="center"/>
    </xf>
    <xf numFmtId="4" fontId="45" fillId="18" borderId="325" xfId="14" applyNumberFormat="1" applyFont="1" applyFill="1" applyBorder="1" applyAlignment="1">
      <alignment horizontal="center" vertical="center"/>
    </xf>
    <xf numFmtId="4" fontId="43" fillId="0" borderId="140" xfId="14" applyNumberFormat="1" applyFont="1" applyBorder="1" applyAlignment="1">
      <alignment horizontal="center" vertical="center"/>
    </xf>
    <xf numFmtId="4" fontId="45" fillId="18" borderId="333" xfId="14" applyNumberFormat="1" applyFont="1" applyFill="1" applyBorder="1" applyAlignment="1">
      <alignment horizontal="center" vertical="center"/>
    </xf>
    <xf numFmtId="4" fontId="45" fillId="18" borderId="334" xfId="14" applyNumberFormat="1" applyFont="1" applyFill="1" applyBorder="1" applyAlignment="1">
      <alignment horizontal="center" vertical="center"/>
    </xf>
    <xf numFmtId="4" fontId="43" fillId="0" borderId="335" xfId="14" applyNumberFormat="1" applyFont="1" applyBorder="1" applyAlignment="1">
      <alignment horizontal="center" vertical="center"/>
    </xf>
    <xf numFmtId="4" fontId="43" fillId="0" borderId="337" xfId="14" applyNumberFormat="1" applyFont="1" applyBorder="1" applyAlignment="1">
      <alignment horizontal="center" vertical="center"/>
    </xf>
    <xf numFmtId="4" fontId="58" fillId="0" borderId="338" xfId="14" applyNumberFormat="1" applyFont="1" applyBorder="1" applyAlignment="1">
      <alignment horizontal="center" vertical="center"/>
    </xf>
    <xf numFmtId="4" fontId="43" fillId="18" borderId="338" xfId="14" applyNumberFormat="1" applyFont="1" applyFill="1" applyBorder="1" applyAlignment="1">
      <alignment horizontal="center" vertical="center"/>
    </xf>
    <xf numFmtId="3" fontId="43" fillId="0" borderId="339" xfId="14" applyNumberFormat="1" applyFont="1" applyBorder="1" applyAlignment="1">
      <alignment horizontal="center" vertical="center"/>
    </xf>
    <xf numFmtId="0" fontId="43" fillId="0" borderId="0" xfId="0" applyFont="1"/>
    <xf numFmtId="9" fontId="0" fillId="0" borderId="0" xfId="0" applyNumberFormat="1"/>
    <xf numFmtId="0" fontId="45" fillId="17" borderId="153" xfId="14" applyFont="1" applyFill="1" applyBorder="1" applyAlignment="1">
      <alignment vertical="center" wrapText="1"/>
    </xf>
    <xf numFmtId="0" fontId="157" fillId="0" borderId="57" xfId="0" applyFont="1" applyBorder="1" applyAlignment="1">
      <alignment vertical="center" wrapText="1"/>
    </xf>
    <xf numFmtId="0" fontId="157" fillId="0" borderId="58" xfId="0" applyFont="1" applyBorder="1" applyAlignment="1">
      <alignment vertical="center" wrapText="1"/>
    </xf>
    <xf numFmtId="0" fontId="158" fillId="0" borderId="61" xfId="0" applyFont="1" applyBorder="1" applyAlignment="1">
      <alignment vertical="center" wrapText="1"/>
    </xf>
    <xf numFmtId="9" fontId="157" fillId="0" borderId="274" xfId="0" applyNumberFormat="1" applyFont="1" applyBorder="1" applyAlignment="1">
      <alignment horizontal="center" vertical="center" wrapText="1"/>
    </xf>
    <xf numFmtId="0" fontId="157" fillId="0" borderId="92" xfId="0" applyFont="1" applyBorder="1" applyAlignment="1">
      <alignment vertical="center" wrapText="1"/>
    </xf>
    <xf numFmtId="0" fontId="157" fillId="0" borderId="275" xfId="0" applyFont="1" applyBorder="1" applyAlignment="1">
      <alignment vertical="center" wrapText="1"/>
    </xf>
    <xf numFmtId="0" fontId="157" fillId="0" borderId="274" xfId="0" applyFont="1" applyBorder="1" applyAlignment="1">
      <alignment vertical="center" wrapText="1"/>
    </xf>
    <xf numFmtId="0" fontId="158" fillId="0" borderId="275" xfId="0" applyFont="1" applyBorder="1" applyAlignment="1">
      <alignment vertical="center" wrapText="1"/>
    </xf>
    <xf numFmtId="0" fontId="158" fillId="0" borderId="92" xfId="0" applyFont="1" applyBorder="1" applyAlignment="1">
      <alignment vertical="center" wrapText="1"/>
    </xf>
    <xf numFmtId="0" fontId="158" fillId="0" borderId="274" xfId="0" applyFont="1" applyBorder="1" applyAlignment="1">
      <alignment vertical="center" wrapText="1"/>
    </xf>
    <xf numFmtId="0" fontId="0" fillId="34" borderId="0" xfId="0" applyFill="1" applyAlignment="1">
      <alignment horizontal="center" vertical="center" wrapText="1"/>
    </xf>
    <xf numFmtId="10" fontId="0" fillId="0" borderId="0" xfId="1" applyNumberFormat="1" applyFont="1"/>
    <xf numFmtId="4" fontId="58" fillId="0" borderId="343" xfId="14" applyNumberFormat="1" applyFont="1" applyBorder="1" applyAlignment="1">
      <alignment horizontal="center" vertical="center"/>
    </xf>
    <xf numFmtId="4" fontId="152" fillId="0" borderId="342" xfId="0" applyNumberFormat="1" applyFont="1" applyBorder="1"/>
    <xf numFmtId="4" fontId="152" fillId="0" borderId="343" xfId="0" applyNumberFormat="1" applyFont="1" applyBorder="1"/>
    <xf numFmtId="4" fontId="152" fillId="0" borderId="344" xfId="0" applyNumberFormat="1" applyFont="1" applyBorder="1"/>
    <xf numFmtId="4" fontId="152" fillId="0" borderId="345" xfId="0" applyNumberFormat="1" applyFont="1" applyBorder="1"/>
    <xf numFmtId="4" fontId="152" fillId="0" borderId="346" xfId="0" applyNumberFormat="1" applyFont="1" applyBorder="1"/>
    <xf numFmtId="4" fontId="152" fillId="0" borderId="347" xfId="0" applyNumberFormat="1" applyFont="1" applyBorder="1"/>
    <xf numFmtId="14" fontId="45" fillId="18" borderId="349" xfId="14" applyNumberFormat="1" applyFont="1" applyFill="1" applyBorder="1" applyAlignment="1">
      <alignment horizontal="center" vertical="center"/>
    </xf>
    <xf numFmtId="14" fontId="43" fillId="0" borderId="350" xfId="13" applyNumberFormat="1" applyFont="1" applyBorder="1" applyAlignment="1">
      <alignment horizontal="center" vertical="center"/>
    </xf>
    <xf numFmtId="4" fontId="58" fillId="0" borderId="344" xfId="14" applyNumberFormat="1" applyFont="1" applyBorder="1" applyAlignment="1">
      <alignment horizontal="center" vertical="center"/>
    </xf>
    <xf numFmtId="4" fontId="58" fillId="0" borderId="351" xfId="14" applyNumberFormat="1" applyFont="1" applyBorder="1" applyAlignment="1">
      <alignment horizontal="center" vertical="center"/>
    </xf>
    <xf numFmtId="4" fontId="58" fillId="0" borderId="353" xfId="14" applyNumberFormat="1" applyFont="1" applyBorder="1" applyAlignment="1">
      <alignment horizontal="center" vertical="center"/>
    </xf>
    <xf numFmtId="4" fontId="58" fillId="0" borderId="352" xfId="14" applyNumberFormat="1" applyFont="1" applyBorder="1" applyAlignment="1">
      <alignment horizontal="center" vertical="center"/>
    </xf>
    <xf numFmtId="4" fontId="58" fillId="0" borderId="342" xfId="14" applyNumberFormat="1" applyFont="1" applyBorder="1" applyAlignment="1">
      <alignment horizontal="center" vertical="center"/>
    </xf>
    <xf numFmtId="4" fontId="58" fillId="0" borderId="148" xfId="14" applyNumberFormat="1" applyFont="1" applyBorder="1" applyAlignment="1">
      <alignment horizontal="center" vertical="center"/>
    </xf>
    <xf numFmtId="4" fontId="58" fillId="0" borderId="358" xfId="14" applyNumberFormat="1" applyFont="1" applyBorder="1" applyAlignment="1">
      <alignment horizontal="center" vertical="center"/>
    </xf>
    <xf numFmtId="10" fontId="27" fillId="0" borderId="0" xfId="1" applyNumberFormat="1" applyFont="1" applyAlignment="1">
      <alignment vertical="center"/>
    </xf>
    <xf numFmtId="10" fontId="49" fillId="0" borderId="0" xfId="1" applyNumberFormat="1" applyFont="1" applyAlignment="1">
      <alignment vertical="center"/>
    </xf>
    <xf numFmtId="10" fontId="33" fillId="0" borderId="308" xfId="1" applyNumberFormat="1" applyFont="1" applyBorder="1" applyAlignment="1">
      <alignment horizontal="center" vertical="center"/>
    </xf>
    <xf numFmtId="10" fontId="157" fillId="0" borderId="308" xfId="1" applyNumberFormat="1" applyFont="1" applyBorder="1" applyAlignment="1">
      <alignment horizontal="center" vertical="center" wrapText="1"/>
    </xf>
    <xf numFmtId="10" fontId="157" fillId="0" borderId="308" xfId="1" applyNumberFormat="1" applyFont="1" applyBorder="1" applyAlignment="1">
      <alignment vertical="center" wrapText="1"/>
    </xf>
    <xf numFmtId="10" fontId="58" fillId="0" borderId="351" xfId="1" applyNumberFormat="1" applyFont="1" applyBorder="1" applyAlignment="1">
      <alignment horizontal="center" vertical="center"/>
    </xf>
    <xf numFmtId="0" fontId="160" fillId="5" borderId="0" xfId="0" applyFont="1" applyFill="1" applyAlignment="1">
      <alignment horizontal="left" vertical="center" wrapText="1" indent="1"/>
    </xf>
    <xf numFmtId="10" fontId="58" fillId="0" borderId="342" xfId="1" applyNumberFormat="1" applyFont="1" applyBorder="1" applyAlignment="1">
      <alignment horizontal="center" vertical="center"/>
    </xf>
    <xf numFmtId="4" fontId="58" fillId="0" borderId="357" xfId="14" applyNumberFormat="1" applyFont="1" applyBorder="1" applyAlignment="1">
      <alignment horizontal="center" vertical="center"/>
    </xf>
    <xf numFmtId="10" fontId="1" fillId="0" borderId="342" xfId="1" applyNumberFormat="1" applyFont="1" applyBorder="1"/>
    <xf numFmtId="0" fontId="0" fillId="0" borderId="343" xfId="0" applyBorder="1"/>
    <xf numFmtId="0" fontId="0" fillId="0" borderId="344" xfId="0" applyBorder="1"/>
    <xf numFmtId="10" fontId="1" fillId="0" borderId="351" xfId="1" applyNumberFormat="1" applyFont="1" applyBorder="1"/>
    <xf numFmtId="0" fontId="0" fillId="0" borderId="352" xfId="0" applyBorder="1"/>
    <xf numFmtId="0" fontId="0" fillId="0" borderId="353" xfId="0" applyBorder="1"/>
    <xf numFmtId="0" fontId="0" fillId="0" borderId="351" xfId="0" applyBorder="1"/>
    <xf numFmtId="0" fontId="0" fillId="0" borderId="342" xfId="0" applyBorder="1"/>
    <xf numFmtId="0" fontId="0" fillId="0" borderId="357" xfId="0" applyBorder="1"/>
    <xf numFmtId="0" fontId="0" fillId="0" borderId="148" xfId="0" applyBorder="1"/>
    <xf numFmtId="0" fontId="0" fillId="0" borderId="358" xfId="0" applyBorder="1"/>
    <xf numFmtId="10" fontId="1" fillId="0" borderId="345" xfId="1" applyNumberFormat="1" applyFont="1" applyBorder="1"/>
    <xf numFmtId="0" fontId="0" fillId="0" borderId="346" xfId="0" applyBorder="1"/>
    <xf numFmtId="0" fontId="0" fillId="0" borderId="347" xfId="0" applyBorder="1"/>
    <xf numFmtId="10" fontId="1" fillId="0" borderId="354" xfId="1" applyNumberFormat="1" applyFont="1" applyBorder="1"/>
    <xf numFmtId="0" fontId="0" fillId="0" borderId="355" xfId="0" applyBorder="1"/>
    <xf numFmtId="0" fontId="0" fillId="0" borderId="356" xfId="0" applyBorder="1"/>
    <xf numFmtId="0" fontId="0" fillId="0" borderId="354" xfId="0" applyBorder="1"/>
    <xf numFmtId="0" fontId="0" fillId="0" borderId="345" xfId="0" applyBorder="1"/>
    <xf numFmtId="0" fontId="0" fillId="0" borderId="359" xfId="0" applyBorder="1"/>
    <xf numFmtId="0" fontId="0" fillId="0" borderId="360" xfId="0" applyBorder="1"/>
    <xf numFmtId="0" fontId="0" fillId="0" borderId="361" xfId="0" applyBorder="1"/>
    <xf numFmtId="10" fontId="1" fillId="0" borderId="0" xfId="1" applyNumberFormat="1" applyFont="1"/>
    <xf numFmtId="10" fontId="58" fillId="0" borderId="344" xfId="1" applyNumberFormat="1" applyFont="1" applyBorder="1" applyAlignment="1">
      <alignment horizontal="center" vertical="center"/>
    </xf>
    <xf numFmtId="10" fontId="0" fillId="0" borderId="344" xfId="1" applyNumberFormat="1" applyFont="1" applyBorder="1"/>
    <xf numFmtId="10" fontId="0" fillId="0" borderId="347" xfId="1" applyNumberFormat="1" applyFont="1" applyBorder="1"/>
    <xf numFmtId="0" fontId="158" fillId="0" borderId="362" xfId="0" applyFont="1" applyBorder="1" applyAlignment="1">
      <alignment vertical="center" wrapText="1"/>
    </xf>
    <xf numFmtId="0" fontId="0" fillId="0" borderId="284" xfId="0" applyBorder="1" applyAlignment="1">
      <alignment vertical="center" wrapText="1"/>
    </xf>
    <xf numFmtId="0" fontId="0" fillId="0" borderId="363" xfId="0" applyBorder="1" applyAlignment="1">
      <alignment vertical="center" wrapText="1"/>
    </xf>
    <xf numFmtId="14" fontId="0" fillId="0" borderId="363" xfId="0" applyNumberFormat="1" applyBorder="1" applyAlignment="1">
      <alignment vertical="center" wrapText="1"/>
    </xf>
    <xf numFmtId="10" fontId="0" fillId="0" borderId="363" xfId="1" applyNumberFormat="1" applyFont="1" applyBorder="1" applyAlignment="1">
      <alignment vertical="center" wrapText="1"/>
    </xf>
    <xf numFmtId="0" fontId="0" fillId="0" borderId="278" xfId="0" applyBorder="1" applyAlignment="1">
      <alignment vertical="center" wrapText="1"/>
    </xf>
    <xf numFmtId="14" fontId="43" fillId="0" borderId="0" xfId="13" applyNumberFormat="1" applyFont="1" applyAlignment="1">
      <alignment horizontal="center" vertical="center"/>
    </xf>
    <xf numFmtId="0" fontId="45" fillId="0" borderId="305" xfId="14" applyFont="1" applyBorder="1" applyAlignment="1">
      <alignment horizontal="center" vertical="center" wrapText="1"/>
    </xf>
    <xf numFmtId="0" fontId="45" fillId="0" borderId="306" xfId="14" applyFont="1" applyBorder="1" applyAlignment="1">
      <alignment horizontal="center" vertical="center" wrapText="1"/>
    </xf>
    <xf numFmtId="0" fontId="45" fillId="0" borderId="307" xfId="14" applyFont="1" applyBorder="1" applyAlignment="1">
      <alignment horizontal="center" vertical="center" wrapText="1"/>
    </xf>
    <xf numFmtId="0" fontId="45" fillId="0" borderId="364" xfId="14" applyFont="1" applyBorder="1" applyAlignment="1">
      <alignment horizontal="center" vertical="center" wrapText="1"/>
    </xf>
    <xf numFmtId="0" fontId="45" fillId="0" borderId="365" xfId="14" applyFont="1" applyBorder="1" applyAlignment="1">
      <alignment horizontal="center" vertical="center" wrapText="1"/>
    </xf>
    <xf numFmtId="0" fontId="45" fillId="0" borderId="366" xfId="14" applyFont="1" applyBorder="1" applyAlignment="1">
      <alignment horizontal="center" vertical="center" wrapText="1"/>
    </xf>
    <xf numFmtId="173" fontId="45" fillId="0" borderId="364" xfId="1" applyNumberFormat="1" applyFont="1" applyFill="1" applyBorder="1" applyAlignment="1">
      <alignment horizontal="center" vertical="center" wrapText="1"/>
    </xf>
    <xf numFmtId="173" fontId="0" fillId="0" borderId="0" xfId="1" applyNumberFormat="1" applyFont="1"/>
    <xf numFmtId="4" fontId="43" fillId="0" borderId="367" xfId="15" applyNumberFormat="1" applyFont="1" applyBorder="1" applyAlignment="1">
      <alignment horizontal="center" vertical="center"/>
    </xf>
    <xf numFmtId="10" fontId="43" fillId="0" borderId="304" xfId="15" applyNumberFormat="1" applyFont="1" applyBorder="1" applyAlignment="1">
      <alignment horizontal="center" vertical="center"/>
    </xf>
    <xf numFmtId="4" fontId="43" fillId="0" borderId="304" xfId="15" applyNumberFormat="1" applyFont="1" applyBorder="1" applyAlignment="1">
      <alignment horizontal="center" vertical="center"/>
    </xf>
    <xf numFmtId="4" fontId="43" fillId="0" borderId="310" xfId="15" applyNumberFormat="1" applyFont="1" applyBorder="1" applyAlignment="1">
      <alignment horizontal="center" vertical="center"/>
    </xf>
    <xf numFmtId="0" fontId="45" fillId="7" borderId="368" xfId="14" applyFont="1" applyFill="1" applyBorder="1" applyAlignment="1">
      <alignment horizontal="center" vertical="center" wrapText="1"/>
    </xf>
    <xf numFmtId="0" fontId="45" fillId="7" borderId="369" xfId="14" applyFont="1" applyFill="1" applyBorder="1" applyAlignment="1">
      <alignment horizontal="center" vertical="center" wrapText="1"/>
    </xf>
    <xf numFmtId="0" fontId="45" fillId="7" borderId="370" xfId="14" applyFont="1" applyFill="1" applyBorder="1" applyAlignment="1">
      <alignment horizontal="center" vertical="center" wrapText="1"/>
    </xf>
    <xf numFmtId="0" fontId="45" fillId="7" borderId="371" xfId="14" applyFont="1" applyFill="1" applyBorder="1" applyAlignment="1">
      <alignment horizontal="center" vertical="center" wrapText="1"/>
    </xf>
    <xf numFmtId="14" fontId="27" fillId="4" borderId="372" xfId="13" applyNumberFormat="1" applyFont="1" applyFill="1" applyBorder="1" applyAlignment="1">
      <alignment horizontal="center" vertical="center"/>
    </xf>
    <xf numFmtId="4" fontId="6" fillId="0" borderId="103" xfId="16" applyNumberFormat="1" applyBorder="1" applyAlignment="1">
      <alignment horizontal="center" vertical="center"/>
    </xf>
    <xf numFmtId="14" fontId="43" fillId="4" borderId="373" xfId="13" applyNumberFormat="1" applyFont="1" applyFill="1" applyBorder="1" applyAlignment="1">
      <alignment horizontal="center" vertical="center"/>
    </xf>
    <xf numFmtId="4" fontId="43" fillId="0" borderId="103" xfId="16" applyNumberFormat="1" applyFont="1" applyBorder="1" applyAlignment="1">
      <alignment horizontal="center" vertical="center"/>
    </xf>
    <xf numFmtId="14" fontId="43" fillId="4" borderId="374" xfId="13" applyNumberFormat="1" applyFont="1" applyFill="1" applyBorder="1" applyAlignment="1">
      <alignment horizontal="center" vertical="center"/>
    </xf>
    <xf numFmtId="4" fontId="43" fillId="0" borderId="375" xfId="15" applyNumberFormat="1" applyFont="1" applyBorder="1" applyAlignment="1">
      <alignment horizontal="center" vertical="center"/>
    </xf>
    <xf numFmtId="10" fontId="43" fillId="0" borderId="376" xfId="15" applyNumberFormat="1" applyFont="1" applyBorder="1" applyAlignment="1">
      <alignment horizontal="center" vertical="center"/>
    </xf>
    <xf numFmtId="4" fontId="43" fillId="0" borderId="376" xfId="15" applyNumberFormat="1" applyFont="1" applyBorder="1" applyAlignment="1">
      <alignment horizontal="center" vertical="center"/>
    </xf>
    <xf numFmtId="4" fontId="43" fillId="0" borderId="377" xfId="15" applyNumberFormat="1" applyFont="1" applyBorder="1" applyAlignment="1">
      <alignment horizontal="center" vertical="center"/>
    </xf>
    <xf numFmtId="4" fontId="43" fillId="0" borderId="378" xfId="16" applyNumberFormat="1" applyFont="1" applyBorder="1" applyAlignment="1">
      <alignment horizontal="center" vertical="center"/>
    </xf>
    <xf numFmtId="0" fontId="50" fillId="16" borderId="379" xfId="21" applyNumberFormat="1" applyFont="1" applyFill="1" applyBorder="1" applyAlignment="1">
      <alignment horizontal="left" vertical="center" indent="1"/>
    </xf>
    <xf numFmtId="170" fontId="52" fillId="2" borderId="380" xfId="21" applyNumberFormat="1" applyFont="1" applyFill="1" applyBorder="1" applyAlignment="1">
      <alignment horizontal="center" vertical="center"/>
    </xf>
    <xf numFmtId="10" fontId="52" fillId="2" borderId="380" xfId="1" applyNumberFormat="1" applyFont="1" applyFill="1" applyBorder="1" applyAlignment="1">
      <alignment horizontal="center" vertical="center"/>
    </xf>
    <xf numFmtId="0" fontId="50" fillId="16" borderId="126" xfId="21" applyNumberFormat="1" applyFont="1" applyFill="1" applyBorder="1" applyAlignment="1">
      <alignment horizontal="left" vertical="center" indent="1"/>
    </xf>
    <xf numFmtId="170" fontId="52" fillId="2" borderId="127" xfId="21" applyNumberFormat="1" applyFont="1" applyFill="1" applyBorder="1" applyAlignment="1">
      <alignment horizontal="center" vertical="center"/>
    </xf>
    <xf numFmtId="4" fontId="49" fillId="0" borderId="0" xfId="21" applyNumberFormat="1" applyFont="1" applyAlignment="1">
      <alignment vertical="center"/>
    </xf>
    <xf numFmtId="4" fontId="43" fillId="0" borderId="336" xfId="14" applyNumberFormat="1" applyFont="1" applyBorder="1" applyAlignment="1">
      <alignment horizontal="center" vertical="center"/>
    </xf>
    <xf numFmtId="4" fontId="43" fillId="0" borderId="340" xfId="14" applyNumberFormat="1" applyFont="1" applyBorder="1" applyAlignment="1">
      <alignment horizontal="center" vertical="center"/>
    </xf>
    <xf numFmtId="4" fontId="42" fillId="0" borderId="0" xfId="26" applyNumberFormat="1" applyFont="1" applyFill="1" applyBorder="1" applyAlignment="1">
      <alignment horizontal="center" vertical="center"/>
    </xf>
    <xf numFmtId="4" fontId="42" fillId="0" borderId="217" xfId="26" applyNumberFormat="1" applyFont="1" applyFill="1" applyBorder="1" applyAlignment="1">
      <alignment vertical="center"/>
    </xf>
    <xf numFmtId="4" fontId="43" fillId="0" borderId="137" xfId="14" applyNumberFormat="1" applyFont="1" applyBorder="1" applyAlignment="1">
      <alignment horizontal="center" vertical="center"/>
    </xf>
    <xf numFmtId="4" fontId="43" fillId="0" borderId="142" xfId="14" applyNumberFormat="1" applyFont="1" applyBorder="1" applyAlignment="1">
      <alignment horizontal="center" vertical="center"/>
    </xf>
    <xf numFmtId="167" fontId="6" fillId="0" borderId="0" xfId="30" applyNumberFormat="1" applyAlignment="1"/>
    <xf numFmtId="0" fontId="30" fillId="3" borderId="313" xfId="6" applyFont="1" applyFill="1" applyBorder="1" applyAlignment="1">
      <alignment vertical="center"/>
    </xf>
    <xf numFmtId="0" fontId="27" fillId="7" borderId="294" xfId="3" applyFont="1" applyFill="1" applyBorder="1" applyAlignment="1">
      <alignment horizontal="centerContinuous" vertical="center"/>
    </xf>
    <xf numFmtId="167" fontId="42" fillId="10" borderId="381" xfId="12" applyFont="1" applyFill="1" applyBorder="1" applyAlignment="1">
      <alignment horizontal="centerContinuous" vertical="center" wrapText="1"/>
    </xf>
    <xf numFmtId="4" fontId="27" fillId="0" borderId="0" xfId="6" applyNumberFormat="1" applyFont="1" applyAlignment="1">
      <alignment horizontal="center" vertical="center"/>
    </xf>
    <xf numFmtId="4" fontId="6" fillId="2" borderId="0" xfId="6" applyNumberFormat="1" applyFill="1" applyAlignment="1">
      <alignment horizontal="center" vertical="center"/>
    </xf>
    <xf numFmtId="4" fontId="1" fillId="0" borderId="0" xfId="7" applyNumberFormat="1" applyAlignment="1">
      <alignment horizontal="center" vertical="center"/>
    </xf>
    <xf numFmtId="4" fontId="34" fillId="3" borderId="0" xfId="6" applyNumberFormat="1" applyFont="1" applyFill="1" applyAlignment="1">
      <alignment horizontal="center" vertical="center"/>
    </xf>
    <xf numFmtId="4" fontId="45" fillId="7" borderId="369" xfId="14" applyNumberFormat="1" applyFont="1" applyFill="1" applyBorder="1" applyAlignment="1">
      <alignment horizontal="center" vertical="center" wrapText="1"/>
    </xf>
    <xf numFmtId="0" fontId="39" fillId="2" borderId="0" xfId="8" applyFont="1" applyFill="1"/>
    <xf numFmtId="0" fontId="23" fillId="0" borderId="0" xfId="9" applyFont="1" applyAlignment="1">
      <alignment horizontal="center" vertical="center"/>
    </xf>
    <xf numFmtId="3" fontId="6" fillId="0" borderId="0" xfId="9" applyNumberFormat="1"/>
    <xf numFmtId="167" fontId="150" fillId="7" borderId="382" xfId="42" applyFont="1" applyFill="1" applyBorder="1" applyAlignment="1">
      <alignment horizontal="center"/>
    </xf>
    <xf numFmtId="167" fontId="163" fillId="4" borderId="382" xfId="42" applyFont="1" applyFill="1" applyBorder="1" applyAlignment="1">
      <alignment horizontal="center" vertical="center"/>
    </xf>
    <xf numFmtId="14" fontId="39" fillId="0" borderId="0" xfId="9" applyNumberFormat="1" applyFont="1" applyAlignment="1">
      <alignment horizontal="center" vertical="center"/>
    </xf>
    <xf numFmtId="173" fontId="39" fillId="0" borderId="0" xfId="9" applyNumberFormat="1" applyFont="1" applyAlignment="1">
      <alignment horizontal="center" vertical="center"/>
    </xf>
    <xf numFmtId="10" fontId="39" fillId="0" borderId="0" xfId="43" applyNumberFormat="1" applyFont="1" applyAlignment="1">
      <alignment horizontal="center" vertical="center"/>
    </xf>
    <xf numFmtId="4" fontId="6" fillId="0" borderId="0" xfId="9" applyNumberFormat="1" applyAlignment="1">
      <alignment horizontal="center" vertical="center"/>
    </xf>
    <xf numFmtId="178" fontId="43" fillId="2" borderId="232" xfId="11" applyNumberFormat="1" applyFont="1" applyFill="1" applyBorder="1" applyAlignment="1">
      <alignment horizontal="center" vertical="center"/>
    </xf>
    <xf numFmtId="178" fontId="43" fillId="2" borderId="241" xfId="11" applyNumberFormat="1" applyFont="1" applyFill="1" applyBorder="1" applyAlignment="1">
      <alignment horizontal="center" vertical="center"/>
    </xf>
    <xf numFmtId="4" fontId="43" fillId="2" borderId="241" xfId="15" applyNumberFormat="1" applyFont="1" applyFill="1" applyBorder="1" applyAlignment="1">
      <alignment horizontal="center" vertical="center"/>
    </xf>
    <xf numFmtId="10" fontId="43" fillId="0" borderId="95" xfId="15" applyNumberFormat="1" applyFont="1" applyFill="1" applyBorder="1" applyAlignment="1">
      <alignment horizontal="right" vertical="center" indent="1"/>
    </xf>
    <xf numFmtId="3" fontId="27" fillId="0" borderId="0" xfId="6" applyNumberFormat="1" applyFont="1" applyAlignment="1">
      <alignment vertical="center"/>
    </xf>
    <xf numFmtId="3" fontId="6" fillId="2" borderId="0" xfId="6" applyNumberFormat="1" applyFill="1"/>
    <xf numFmtId="3" fontId="29" fillId="3" borderId="8" xfId="6" applyNumberFormat="1" applyFont="1" applyFill="1" applyBorder="1" applyAlignment="1">
      <alignment horizontal="left" vertical="center" indent="1"/>
    </xf>
    <xf numFmtId="49" fontId="27" fillId="0" borderId="0" xfId="6" applyNumberFormat="1" applyFont="1" applyAlignment="1">
      <alignment horizontal="center" vertical="center"/>
    </xf>
    <xf numFmtId="49" fontId="6" fillId="2" borderId="0" xfId="6" applyNumberFormat="1" applyFill="1" applyAlignment="1">
      <alignment horizontal="center" vertical="center"/>
    </xf>
    <xf numFmtId="49" fontId="1" fillId="0" borderId="0" xfId="7" applyNumberFormat="1" applyAlignment="1">
      <alignment horizontal="center" vertical="center"/>
    </xf>
    <xf numFmtId="49" fontId="34" fillId="3" borderId="0" xfId="6" applyNumberFormat="1" applyFont="1" applyFill="1" applyAlignment="1">
      <alignment horizontal="center" vertical="center"/>
    </xf>
    <xf numFmtId="49" fontId="45" fillId="7" borderId="369" xfId="14" applyNumberFormat="1" applyFont="1" applyFill="1" applyBorder="1" applyAlignment="1">
      <alignment horizontal="center" vertical="center" wrapText="1"/>
    </xf>
    <xf numFmtId="49" fontId="43" fillId="0" borderId="304" xfId="15" applyNumberFormat="1" applyFont="1" applyBorder="1" applyAlignment="1">
      <alignment horizontal="center" vertical="center"/>
    </xf>
    <xf numFmtId="49" fontId="43" fillId="0" borderId="376" xfId="15" applyNumberFormat="1" applyFont="1" applyBorder="1" applyAlignment="1">
      <alignment horizontal="center" vertical="center"/>
    </xf>
    <xf numFmtId="0" fontId="0" fillId="0" borderId="0" xfId="25" applyFont="1" applyAlignment="1">
      <alignment vertical="center"/>
    </xf>
    <xf numFmtId="4" fontId="6" fillId="0" borderId="304" xfId="15" applyNumberFormat="1" applyFill="1" applyBorder="1" applyAlignment="1">
      <alignment horizontal="center" vertical="center"/>
    </xf>
    <xf numFmtId="4" fontId="43" fillId="0" borderId="367" xfId="15" applyNumberFormat="1" applyFont="1" applyFill="1" applyBorder="1" applyAlignment="1">
      <alignment horizontal="center" vertical="center"/>
    </xf>
    <xf numFmtId="4" fontId="43" fillId="0" borderId="375" xfId="15" applyNumberFormat="1" applyFont="1" applyFill="1" applyBorder="1" applyAlignment="1">
      <alignment horizontal="center" vertical="center"/>
    </xf>
    <xf numFmtId="0" fontId="6" fillId="0" borderId="304" xfId="15" applyNumberFormat="1" applyBorder="1" applyAlignment="1">
      <alignment horizontal="center" vertical="center"/>
    </xf>
    <xf numFmtId="3" fontId="45" fillId="18" borderId="325" xfId="14" applyNumberFormat="1" applyFont="1" applyFill="1" applyBorder="1" applyAlignment="1">
      <alignment horizontal="center" vertical="center"/>
    </xf>
    <xf numFmtId="0" fontId="83" fillId="0" borderId="0" xfId="28" applyFont="1" applyAlignment="1">
      <alignment horizontal="left" vertical="center"/>
    </xf>
    <xf numFmtId="173" fontId="13" fillId="2" borderId="0" xfId="30" applyNumberFormat="1" applyFont="1" applyFill="1" applyAlignment="1">
      <alignment horizontal="center"/>
    </xf>
    <xf numFmtId="10" fontId="13" fillId="2" borderId="0" xfId="30" applyNumberFormat="1" applyFont="1" applyFill="1" applyAlignment="1">
      <alignment horizontal="center"/>
    </xf>
    <xf numFmtId="173" fontId="13" fillId="2" borderId="0" xfId="30" applyNumberFormat="1" applyFont="1" applyFill="1" applyAlignment="1">
      <alignment horizontal="center" vertical="center"/>
    </xf>
    <xf numFmtId="14" fontId="13" fillId="2" borderId="0" xfId="30" applyNumberFormat="1" applyFont="1" applyFill="1" applyAlignment="1">
      <alignment horizontal="center"/>
    </xf>
    <xf numFmtId="10" fontId="42" fillId="2" borderId="0" xfId="26" applyNumberFormat="1" applyFont="1" applyFill="1" applyBorder="1" applyAlignment="1">
      <alignment horizontal="center" vertical="center"/>
    </xf>
    <xf numFmtId="14" fontId="134" fillId="21" borderId="0" xfId="35" applyNumberFormat="1" applyFont="1" applyFill="1" applyAlignment="1">
      <alignment horizontal="left" vertical="center" indent="9"/>
    </xf>
    <xf numFmtId="0" fontId="6" fillId="2" borderId="0" xfId="28" applyFill="1" applyAlignment="1">
      <alignment horizontal="right"/>
    </xf>
    <xf numFmtId="14" fontId="6" fillId="2" borderId="0" xfId="28" applyNumberFormat="1" applyFill="1" applyAlignment="1">
      <alignment horizontal="left" indent="1"/>
    </xf>
    <xf numFmtId="0" fontId="6" fillId="2" borderId="0" xfId="28" applyFill="1" applyAlignment="1">
      <alignment horizontal="right" vertical="center"/>
    </xf>
    <xf numFmtId="14" fontId="6" fillId="2" borderId="0" xfId="28" applyNumberFormat="1" applyFill="1" applyAlignment="1">
      <alignment horizontal="left" vertical="center" indent="1"/>
    </xf>
    <xf numFmtId="1" fontId="6" fillId="2" borderId="0" xfId="28" applyNumberFormat="1" applyFill="1" applyAlignment="1">
      <alignment horizontal="left" vertical="center" indent="1"/>
    </xf>
    <xf numFmtId="4" fontId="43" fillId="2" borderId="232" xfId="11" applyNumberFormat="1" applyFont="1" applyFill="1" applyBorder="1" applyAlignment="1">
      <alignment horizontal="center" vertical="center"/>
    </xf>
    <xf numFmtId="4" fontId="43" fillId="2" borderId="241" xfId="11" applyNumberFormat="1" applyFont="1" applyFill="1" applyBorder="1" applyAlignment="1">
      <alignment horizontal="center" vertical="center"/>
    </xf>
    <xf numFmtId="4" fontId="43" fillId="2" borderId="241" xfId="30" applyNumberFormat="1" applyFont="1" applyFill="1" applyBorder="1" applyAlignment="1">
      <alignment horizontal="center" vertical="center"/>
    </xf>
    <xf numFmtId="4" fontId="43" fillId="2" borderId="236" xfId="30" applyNumberFormat="1" applyFont="1" applyFill="1" applyBorder="1" applyAlignment="1">
      <alignment horizontal="center" vertical="center"/>
    </xf>
    <xf numFmtId="4" fontId="43" fillId="0" borderId="241" xfId="15" applyNumberFormat="1" applyFont="1" applyFill="1" applyBorder="1" applyAlignment="1">
      <alignment horizontal="center" vertical="center"/>
    </xf>
    <xf numFmtId="4" fontId="47" fillId="0" borderId="385" xfId="16" applyNumberFormat="1" applyFont="1" applyBorder="1" applyAlignment="1">
      <alignment horizontal="right" vertical="center" indent="1"/>
    </xf>
    <xf numFmtId="4" fontId="47" fillId="0" borderId="386" xfId="16" applyNumberFormat="1" applyFont="1" applyBorder="1" applyAlignment="1">
      <alignment horizontal="right" vertical="center" indent="1"/>
    </xf>
    <xf numFmtId="4" fontId="47" fillId="0" borderId="387" xfId="16" applyNumberFormat="1" applyFont="1" applyBorder="1" applyAlignment="1">
      <alignment horizontal="right" vertical="center" indent="1"/>
    </xf>
    <xf numFmtId="4" fontId="47" fillId="0" borderId="388" xfId="16" applyNumberFormat="1" applyFont="1" applyBorder="1" applyAlignment="1">
      <alignment horizontal="right" vertical="center" indent="1"/>
    </xf>
    <xf numFmtId="4" fontId="47" fillId="0" borderId="389" xfId="16" applyNumberFormat="1" applyFont="1" applyBorder="1" applyAlignment="1">
      <alignment horizontal="right" vertical="center" indent="1"/>
    </xf>
    <xf numFmtId="4" fontId="47" fillId="0" borderId="390" xfId="16" applyNumberFormat="1" applyFont="1" applyBorder="1" applyAlignment="1">
      <alignment horizontal="right" vertical="center" indent="1"/>
    </xf>
    <xf numFmtId="4" fontId="47" fillId="0" borderId="391" xfId="16" applyNumberFormat="1" applyFont="1" applyBorder="1" applyAlignment="1">
      <alignment horizontal="right" vertical="center" indent="1"/>
    </xf>
    <xf numFmtId="4" fontId="47" fillId="0" borderId="392" xfId="16" applyNumberFormat="1" applyFont="1" applyBorder="1" applyAlignment="1">
      <alignment horizontal="right" vertical="center" indent="1"/>
    </xf>
    <xf numFmtId="4" fontId="47" fillId="0" borderId="393" xfId="16" applyNumberFormat="1" applyFont="1" applyBorder="1" applyAlignment="1">
      <alignment horizontal="right" vertical="center" indent="1"/>
    </xf>
    <xf numFmtId="14" fontId="44" fillId="4" borderId="394" xfId="13" applyNumberFormat="1" applyFont="1" applyFill="1" applyBorder="1" applyAlignment="1">
      <alignment horizontal="center" vertical="center"/>
    </xf>
    <xf numFmtId="14" fontId="44" fillId="4" borderId="395" xfId="13" applyNumberFormat="1" applyFont="1" applyFill="1" applyBorder="1" applyAlignment="1">
      <alignment horizontal="center" vertical="center"/>
    </xf>
    <xf numFmtId="187" fontId="130" fillId="0" borderId="217" xfId="35" applyNumberFormat="1" applyFont="1" applyBorder="1"/>
    <xf numFmtId="14" fontId="130" fillId="0" borderId="217" xfId="35" applyNumberFormat="1" applyFont="1" applyBorder="1" applyAlignment="1">
      <alignment horizontal="center"/>
    </xf>
    <xf numFmtId="3" fontId="130" fillId="0" borderId="217" xfId="35" applyNumberFormat="1" applyFont="1" applyBorder="1" applyAlignment="1">
      <alignment horizontal="center"/>
    </xf>
    <xf numFmtId="0" fontId="130" fillId="0" borderId="217" xfId="35" applyFont="1" applyBorder="1" applyAlignment="1">
      <alignment horizontal="center"/>
    </xf>
    <xf numFmtId="10" fontId="134" fillId="0" borderId="217" xfId="36" applyNumberFormat="1" applyFont="1" applyBorder="1" applyAlignment="1">
      <alignment horizontal="center"/>
    </xf>
    <xf numFmtId="0" fontId="130" fillId="0" borderId="217" xfId="35" applyFont="1" applyBorder="1"/>
    <xf numFmtId="4" fontId="130" fillId="0" borderId="217" xfId="35" applyNumberFormat="1" applyFont="1" applyBorder="1" applyAlignment="1">
      <alignment horizontal="center"/>
    </xf>
    <xf numFmtId="10" fontId="3" fillId="0" borderId="217" xfId="36" applyNumberFormat="1" applyFont="1" applyFill="1" applyBorder="1"/>
    <xf numFmtId="10" fontId="3" fillId="0" borderId="217" xfId="36" applyNumberFormat="1" applyFont="1" applyFill="1" applyBorder="1" applyAlignment="1">
      <alignment horizontal="right"/>
    </xf>
    <xf numFmtId="4" fontId="1" fillId="0" borderId="217" xfId="35" applyNumberFormat="1" applyBorder="1" applyAlignment="1">
      <alignment horizontal="center"/>
    </xf>
    <xf numFmtId="4" fontId="130" fillId="15" borderId="0" xfId="35" applyNumberFormat="1" applyFont="1" applyFill="1" applyAlignment="1">
      <alignment horizontal="right"/>
    </xf>
    <xf numFmtId="4" fontId="130" fillId="15" borderId="0" xfId="35" applyNumberFormat="1" applyFont="1" applyFill="1" applyAlignment="1">
      <alignment horizontal="center"/>
    </xf>
    <xf numFmtId="4" fontId="130" fillId="15" borderId="217" xfId="35" applyNumberFormat="1" applyFont="1" applyFill="1" applyBorder="1" applyAlignment="1">
      <alignment horizontal="right"/>
    </xf>
    <xf numFmtId="4" fontId="130" fillId="15" borderId="217" xfId="35" applyNumberFormat="1" applyFont="1" applyFill="1" applyBorder="1" applyAlignment="1">
      <alignment horizontal="center"/>
    </xf>
    <xf numFmtId="10" fontId="4" fillId="15" borderId="154" xfId="35" applyNumberFormat="1" applyFont="1" applyFill="1" applyBorder="1" applyAlignment="1">
      <alignment horizontal="center" vertical="center"/>
    </xf>
    <xf numFmtId="10" fontId="0" fillId="15" borderId="0" xfId="35" applyNumberFormat="1" applyFont="1" applyFill="1" applyAlignment="1">
      <alignment horizontal="center"/>
    </xf>
    <xf numFmtId="10" fontId="4" fillId="15" borderId="154" xfId="35" applyNumberFormat="1" applyFont="1" applyFill="1" applyBorder="1" applyAlignment="1">
      <alignment vertical="center"/>
    </xf>
    <xf numFmtId="10" fontId="0" fillId="15" borderId="0" xfId="35" applyNumberFormat="1" applyFont="1" applyFill="1" applyAlignment="1">
      <alignment vertical="center"/>
    </xf>
    <xf numFmtId="0" fontId="148" fillId="0" borderId="0" xfId="37" applyAlignment="1">
      <alignment vertical="center"/>
    </xf>
    <xf numFmtId="0" fontId="165" fillId="0" borderId="0" xfId="28" applyFont="1" applyAlignment="1">
      <alignment vertical="center"/>
    </xf>
    <xf numFmtId="0" fontId="24" fillId="0" borderId="0" xfId="37" applyFont="1" applyAlignment="1"/>
    <xf numFmtId="0" fontId="24" fillId="0" borderId="0" xfId="37" applyFont="1" applyFill="1" applyBorder="1" applyAlignment="1" applyProtection="1">
      <alignment horizontal="left"/>
    </xf>
    <xf numFmtId="0" fontId="24" fillId="0" borderId="0" xfId="37" quotePrefix="1" applyFont="1" applyAlignment="1">
      <alignment horizontal="left"/>
    </xf>
    <xf numFmtId="0" fontId="24" fillId="0" borderId="0" xfId="29" applyFill="1" applyAlignment="1">
      <alignment vertical="center"/>
    </xf>
    <xf numFmtId="0" fontId="27" fillId="7" borderId="277" xfId="13" applyFont="1" applyFill="1" applyBorder="1" applyAlignment="1">
      <alignment horizontal="centerContinuous" vertical="center" wrapText="1"/>
    </xf>
    <xf numFmtId="0" fontId="6" fillId="0" borderId="277" xfId="13" applyBorder="1" applyAlignment="1">
      <alignment horizontal="center" vertical="center"/>
    </xf>
    <xf numFmtId="14" fontId="43" fillId="0" borderId="82" xfId="13" applyNumberFormat="1" applyFont="1" applyBorder="1" applyAlignment="1">
      <alignment horizontal="center" vertical="center"/>
    </xf>
    <xf numFmtId="14" fontId="43" fillId="0" borderId="70" xfId="13" applyNumberFormat="1" applyFont="1" applyBorder="1" applyAlignment="1">
      <alignment horizontal="center" vertical="center"/>
    </xf>
    <xf numFmtId="14" fontId="43" fillId="0" borderId="283" xfId="13" applyNumberFormat="1" applyFont="1" applyBorder="1" applyAlignment="1">
      <alignment horizontal="center" vertical="center"/>
    </xf>
    <xf numFmtId="14" fontId="43" fillId="0" borderId="78" xfId="13" applyNumberFormat="1" applyFont="1" applyBorder="1" applyAlignment="1">
      <alignment horizontal="center" vertical="center"/>
    </xf>
    <xf numFmtId="170" fontId="52" fillId="0" borderId="123" xfId="21" applyNumberFormat="1" applyFont="1" applyFill="1" applyBorder="1" applyAlignment="1">
      <alignment vertical="center"/>
    </xf>
    <xf numFmtId="9" fontId="52" fillId="0" borderId="123" xfId="15" applyFont="1" applyFill="1" applyBorder="1" applyAlignment="1">
      <alignment horizontal="center" vertical="center"/>
    </xf>
    <xf numFmtId="10" fontId="52" fillId="0" borderId="125" xfId="15" applyNumberFormat="1" applyFont="1" applyFill="1" applyBorder="1" applyAlignment="1">
      <alignment horizontal="center" vertical="center"/>
    </xf>
    <xf numFmtId="4" fontId="52" fillId="0" borderId="125" xfId="15" applyNumberFormat="1" applyFont="1" applyFill="1" applyBorder="1" applyAlignment="1">
      <alignment horizontal="center" vertical="center"/>
    </xf>
    <xf numFmtId="9" fontId="52" fillId="0" borderId="125" xfId="15" applyFont="1" applyFill="1" applyBorder="1" applyAlignment="1">
      <alignment horizontal="center" vertical="center"/>
    </xf>
    <xf numFmtId="3" fontId="51" fillId="0" borderId="121" xfId="14" applyNumberFormat="1" applyFont="1" applyBorder="1" applyAlignment="1">
      <alignment horizontal="center" vertical="center"/>
    </xf>
    <xf numFmtId="170" fontId="52" fillId="0" borderId="123" xfId="21" applyNumberFormat="1" applyFont="1" applyFill="1" applyBorder="1" applyAlignment="1">
      <alignment horizontal="center" vertical="center"/>
    </xf>
    <xf numFmtId="0" fontId="1" fillId="0" borderId="0" xfId="2" applyAlignment="1">
      <alignment vertical="center"/>
    </xf>
    <xf numFmtId="0" fontId="8" fillId="0" borderId="0" xfId="2" applyFont="1" applyAlignment="1">
      <alignment vertical="center"/>
    </xf>
    <xf numFmtId="14" fontId="11" fillId="0" borderId="0" xfId="2" applyNumberFormat="1" applyFont="1" applyAlignment="1">
      <alignment horizontal="left" vertical="center"/>
    </xf>
    <xf numFmtId="0" fontId="13" fillId="0" borderId="0" xfId="2" applyFont="1" applyAlignment="1">
      <alignment vertical="center"/>
    </xf>
    <xf numFmtId="0" fontId="17" fillId="0" borderId="1" xfId="4" applyFont="1" applyBorder="1" applyAlignment="1">
      <alignment horizontal="center" vertical="center"/>
    </xf>
    <xf numFmtId="173" fontId="42" fillId="0" borderId="233" xfId="15" applyNumberFormat="1" applyFont="1" applyFill="1" applyBorder="1" applyAlignment="1">
      <alignment horizontal="center" vertical="center"/>
    </xf>
    <xf numFmtId="173" fontId="42" fillId="0" borderId="235" xfId="15" applyNumberFormat="1" applyFont="1" applyFill="1" applyBorder="1" applyAlignment="1">
      <alignment horizontal="center" vertical="center"/>
    </xf>
    <xf numFmtId="43" fontId="6" fillId="2" borderId="0" xfId="26" applyFont="1" applyFill="1" applyAlignment="1">
      <alignment horizontal="center" vertical="center"/>
    </xf>
    <xf numFmtId="4" fontId="27" fillId="0" borderId="0" xfId="3" applyNumberFormat="1" applyFont="1"/>
    <xf numFmtId="189" fontId="6" fillId="0" borderId="0" xfId="1" applyNumberFormat="1" applyFont="1"/>
    <xf numFmtId="173" fontId="42" fillId="0" borderId="221" xfId="15" applyNumberFormat="1" applyFont="1" applyFill="1" applyBorder="1" applyAlignment="1">
      <alignment horizontal="center" vertical="center"/>
    </xf>
    <xf numFmtId="173" fontId="42" fillId="0" borderId="221" xfId="1" applyNumberFormat="1" applyFont="1" applyFill="1" applyBorder="1" applyAlignment="1">
      <alignment horizontal="center" vertical="center"/>
    </xf>
    <xf numFmtId="10" fontId="42" fillId="0" borderId="222" xfId="15" applyNumberFormat="1" applyFont="1" applyFill="1" applyBorder="1" applyAlignment="1">
      <alignment horizontal="center" vertical="center"/>
    </xf>
    <xf numFmtId="176" fontId="42" fillId="0" borderId="222" xfId="15" applyNumberFormat="1" applyFont="1" applyFill="1" applyBorder="1" applyAlignment="1">
      <alignment horizontal="center" vertical="center"/>
    </xf>
    <xf numFmtId="176" fontId="42" fillId="0" borderId="221" xfId="15" applyNumberFormat="1" applyFont="1" applyFill="1" applyBorder="1" applyAlignment="1">
      <alignment horizontal="center" vertical="center"/>
    </xf>
    <xf numFmtId="14" fontId="6" fillId="0" borderId="0" xfId="30" applyNumberFormat="1" applyAlignment="1">
      <alignment horizontal="center"/>
    </xf>
    <xf numFmtId="10" fontId="6" fillId="2" borderId="0" xfId="15" quotePrefix="1" applyNumberFormat="1" applyFont="1" applyFill="1" applyBorder="1" applyAlignment="1">
      <alignment horizontal="right"/>
    </xf>
    <xf numFmtId="43" fontId="4" fillId="0" borderId="228" xfId="26" applyFont="1" applyFill="1" applyBorder="1" applyAlignment="1">
      <alignment vertical="center"/>
    </xf>
    <xf numFmtId="9" fontId="6" fillId="2" borderId="0" xfId="15" quotePrefix="1" applyFont="1" applyFill="1" applyBorder="1" applyAlignment="1">
      <alignment horizontal="center"/>
    </xf>
    <xf numFmtId="10" fontId="6" fillId="2" borderId="0" xfId="15" quotePrefix="1" applyNumberFormat="1" applyFont="1" applyFill="1" applyBorder="1" applyAlignment="1">
      <alignment horizontal="right" vertical="center"/>
    </xf>
    <xf numFmtId="4" fontId="6" fillId="2" borderId="0" xfId="15" quotePrefix="1" applyNumberFormat="1" applyFont="1" applyFill="1" applyBorder="1" applyAlignment="1">
      <alignment horizontal="center" vertical="center"/>
    </xf>
    <xf numFmtId="0" fontId="6" fillId="2" borderId="0" xfId="6" quotePrefix="1" applyFill="1" applyAlignment="1">
      <alignment horizontal="left" vertical="center" indent="1"/>
    </xf>
    <xf numFmtId="169" fontId="27" fillId="0" borderId="167" xfId="14" applyNumberFormat="1" applyFont="1" applyBorder="1" applyAlignment="1">
      <alignment horizontal="right" vertical="center" indent="2"/>
    </xf>
    <xf numFmtId="4" fontId="166" fillId="0" borderId="156" xfId="14" applyNumberFormat="1" applyFont="1" applyBorder="1" applyAlignment="1">
      <alignment horizontal="left" vertical="center"/>
    </xf>
    <xf numFmtId="4" fontId="166" fillId="24" borderId="156" xfId="14" applyNumberFormat="1" applyFont="1" applyFill="1" applyBorder="1" applyAlignment="1">
      <alignment horizontal="left" vertical="center"/>
    </xf>
    <xf numFmtId="4" fontId="166" fillId="24" borderId="156" xfId="14" applyNumberFormat="1" applyFont="1" applyFill="1" applyBorder="1" applyAlignment="1">
      <alignment horizontal="center" vertical="center"/>
    </xf>
    <xf numFmtId="43" fontId="6" fillId="2" borderId="0" xfId="26" applyFont="1" applyFill="1" applyAlignment="1">
      <alignment horizontal="right"/>
    </xf>
    <xf numFmtId="3" fontId="45" fillId="0" borderId="152" xfId="14" applyNumberFormat="1" applyFont="1" applyBorder="1" applyAlignment="1">
      <alignment horizontal="center" vertical="center" wrapText="1"/>
    </xf>
    <xf numFmtId="0" fontId="60" fillId="0" borderId="277" xfId="0" applyFont="1" applyBorder="1" applyAlignment="1">
      <alignment horizontal="center" vertical="center" wrapText="1"/>
    </xf>
    <xf numFmtId="0" fontId="27" fillId="0" borderId="277" xfId="0" applyFont="1" applyBorder="1" applyAlignment="1">
      <alignment horizontal="center" vertical="center" wrapText="1"/>
    </xf>
    <xf numFmtId="0" fontId="167" fillId="0" borderId="277" xfId="0" applyFont="1" applyBorder="1" applyAlignment="1">
      <alignment horizontal="center" vertical="center" wrapText="1"/>
    </xf>
    <xf numFmtId="0" fontId="60" fillId="35" borderId="277" xfId="0" applyFont="1" applyFill="1" applyBorder="1" applyAlignment="1">
      <alignment horizontal="left" vertical="center" wrapText="1"/>
    </xf>
    <xf numFmtId="0" fontId="27" fillId="21" borderId="259" xfId="0" applyFont="1" applyFill="1" applyBorder="1" applyAlignment="1">
      <alignment vertical="center"/>
    </xf>
    <xf numFmtId="0" fontId="27" fillId="21" borderId="294" xfId="0" applyFont="1" applyFill="1" applyBorder="1" applyAlignment="1">
      <alignment vertical="center" wrapText="1"/>
    </xf>
    <xf numFmtId="0" fontId="27" fillId="21" borderId="294" xfId="0" applyFont="1" applyFill="1" applyBorder="1" applyAlignment="1">
      <alignment horizontal="left" vertical="center" wrapText="1"/>
    </xf>
    <xf numFmtId="0" fontId="6" fillId="21" borderId="294" xfId="0" applyFont="1" applyFill="1" applyBorder="1" applyAlignment="1">
      <alignment vertical="center" wrapText="1"/>
    </xf>
    <xf numFmtId="0" fontId="27" fillId="21" borderId="261" xfId="0" applyFont="1" applyFill="1" applyBorder="1" applyAlignment="1">
      <alignment vertical="center" wrapText="1"/>
    </xf>
    <xf numFmtId="0" fontId="168" fillId="21" borderId="277" xfId="0" applyFont="1" applyFill="1" applyBorder="1" applyAlignment="1">
      <alignment horizontal="center" vertical="center" wrapText="1"/>
    </xf>
    <xf numFmtId="0" fontId="42" fillId="36" borderId="277" xfId="0" applyFont="1" applyFill="1" applyBorder="1" applyAlignment="1">
      <alignment horizontal="left" vertical="center" wrapText="1"/>
    </xf>
    <xf numFmtId="0" fontId="42" fillId="0" borderId="277" xfId="0" applyFont="1" applyBorder="1" applyAlignment="1">
      <alignment horizontal="left" vertical="center" wrapText="1"/>
    </xf>
    <xf numFmtId="0" fontId="6" fillId="0" borderId="277" xfId="0" applyFont="1" applyBorder="1" applyAlignment="1">
      <alignment horizontal="center" vertical="center" wrapText="1"/>
    </xf>
    <xf numFmtId="0" fontId="42" fillId="0" borderId="277" xfId="0" applyFont="1" applyBorder="1" applyAlignment="1">
      <alignment horizontal="center" vertical="center" wrapText="1"/>
    </xf>
    <xf numFmtId="0" fontId="6" fillId="37" borderId="277" xfId="0" applyFont="1" applyFill="1" applyBorder="1" applyAlignment="1">
      <alignment horizontal="left" vertical="center" wrapText="1"/>
    </xf>
    <xf numFmtId="0" fontId="60" fillId="20" borderId="277" xfId="0" applyFont="1" applyFill="1" applyBorder="1" applyAlignment="1">
      <alignment horizontal="left" vertical="center" wrapText="1"/>
    </xf>
    <xf numFmtId="0" fontId="6" fillId="0" borderId="294" xfId="0" applyFont="1" applyBorder="1" applyAlignment="1">
      <alignment horizontal="center" vertical="center" wrapText="1"/>
    </xf>
    <xf numFmtId="0" fontId="6" fillId="20" borderId="109" xfId="14" applyFill="1" applyBorder="1" applyAlignment="1">
      <alignment horizontal="left" vertical="center" indent="4"/>
    </xf>
    <xf numFmtId="169" fontId="57" fillId="20" borderId="161" xfId="14" applyNumberFormat="1" applyFont="1" applyFill="1" applyBorder="1" applyAlignment="1">
      <alignment vertical="center" wrapText="1"/>
    </xf>
    <xf numFmtId="10" fontId="33" fillId="20" borderId="166" xfId="14" applyNumberFormat="1" applyFont="1" applyFill="1" applyBorder="1" applyAlignment="1">
      <alignment horizontal="center" vertical="center"/>
    </xf>
    <xf numFmtId="4" fontId="71" fillId="20" borderId="161" xfId="14" applyNumberFormat="1" applyFont="1" applyFill="1" applyBorder="1" applyAlignment="1">
      <alignment horizontal="center" vertical="center"/>
    </xf>
    <xf numFmtId="4" fontId="166" fillId="20" borderId="156" xfId="14" applyNumberFormat="1" applyFont="1" applyFill="1" applyBorder="1" applyAlignment="1">
      <alignment horizontal="left" vertical="center"/>
    </xf>
    <xf numFmtId="169" fontId="27" fillId="20" borderId="167" xfId="14" applyNumberFormat="1" applyFont="1" applyFill="1" applyBorder="1" applyAlignment="1">
      <alignment horizontal="right" vertical="center" indent="2"/>
    </xf>
    <xf numFmtId="167" fontId="119" fillId="2" borderId="0" xfId="33" applyNumberFormat="1" applyFont="1" applyFill="1"/>
    <xf numFmtId="4" fontId="42" fillId="0" borderId="0" xfId="30" quotePrefix="1" applyNumberFormat="1" applyFont="1" applyAlignment="1">
      <alignment vertical="center"/>
    </xf>
    <xf numFmtId="0" fontId="6" fillId="0" borderId="0" xfId="0" applyFont="1" applyAlignment="1">
      <alignment horizontal="center"/>
    </xf>
    <xf numFmtId="14" fontId="42" fillId="0" borderId="277" xfId="0" applyNumberFormat="1" applyFont="1" applyBorder="1" applyAlignment="1">
      <alignment horizontal="center" vertical="center" wrapText="1"/>
    </xf>
    <xf numFmtId="0" fontId="148" fillId="0" borderId="277" xfId="37" applyBorder="1" applyAlignment="1">
      <alignment horizontal="center" vertical="center" wrapText="1"/>
    </xf>
    <xf numFmtId="0" fontId="42" fillId="0" borderId="277" xfId="0" quotePrefix="1" applyFont="1" applyBorder="1" applyAlignment="1">
      <alignment horizontal="center" vertical="center" wrapText="1"/>
    </xf>
    <xf numFmtId="4" fontId="42" fillId="0" borderId="277" xfId="0" applyNumberFormat="1" applyFont="1" applyBorder="1" applyAlignment="1">
      <alignment horizontal="center" vertical="center" wrapText="1"/>
    </xf>
    <xf numFmtId="4" fontId="42" fillId="0" borderId="259" xfId="0" applyNumberFormat="1" applyFont="1" applyBorder="1" applyAlignment="1">
      <alignment horizontal="center" vertical="center" wrapText="1"/>
    </xf>
    <xf numFmtId="4" fontId="42" fillId="0" borderId="56" xfId="0" applyNumberFormat="1" applyFont="1" applyBorder="1" applyAlignment="1">
      <alignment horizontal="center" vertical="center" wrapText="1"/>
    </xf>
    <xf numFmtId="0" fontId="0" fillId="0" borderId="277" xfId="0" applyBorder="1" applyAlignment="1">
      <alignment vertical="center" wrapText="1"/>
    </xf>
    <xf numFmtId="4" fontId="42" fillId="15" borderId="277" xfId="0" applyNumberFormat="1" applyFont="1" applyFill="1" applyBorder="1" applyAlignment="1">
      <alignment horizontal="center" vertical="center" wrapText="1"/>
    </xf>
    <xf numFmtId="2" fontId="42" fillId="0" borderId="277" xfId="0" applyNumberFormat="1" applyFont="1" applyBorder="1" applyAlignment="1">
      <alignment horizontal="center" vertical="center" wrapText="1"/>
    </xf>
    <xf numFmtId="0" fontId="27" fillId="0" borderId="259" xfId="0" applyFont="1" applyBorder="1" applyAlignment="1">
      <alignment horizontal="center" vertical="center" wrapText="1"/>
    </xf>
    <xf numFmtId="0" fontId="6" fillId="37" borderId="294" xfId="0" applyFont="1" applyFill="1" applyBorder="1" applyAlignment="1">
      <alignment horizontal="left" vertical="center" wrapText="1"/>
    </xf>
    <xf numFmtId="0" fontId="42" fillId="0" borderId="294" xfId="0" applyFont="1" applyBorder="1" applyAlignment="1">
      <alignment horizontal="left" vertical="center" wrapText="1"/>
    </xf>
    <xf numFmtId="0" fontId="42" fillId="0" borderId="261" xfId="0" applyFont="1" applyBorder="1" applyAlignment="1">
      <alignment horizontal="center" vertical="center" wrapText="1"/>
    </xf>
    <xf numFmtId="0" fontId="42" fillId="21" borderId="277" xfId="0" applyFont="1" applyFill="1" applyBorder="1" applyAlignment="1">
      <alignment horizontal="center" vertical="center" wrapText="1"/>
    </xf>
    <xf numFmtId="190" fontId="151" fillId="0" borderId="40" xfId="40" applyNumberFormat="1" applyFont="1" applyBorder="1" applyAlignment="1">
      <alignment horizontal="centerContinuous" vertical="center"/>
    </xf>
    <xf numFmtId="190" fontId="6" fillId="0" borderId="292" xfId="40" applyNumberFormat="1" applyBorder="1" applyAlignment="1">
      <alignment horizontal="center" vertical="center" wrapText="1"/>
    </xf>
    <xf numFmtId="190" fontId="6" fillId="0" borderId="276" xfId="40" applyNumberFormat="1" applyBorder="1" applyAlignment="1">
      <alignment horizontal="center" vertical="center" wrapText="1"/>
    </xf>
    <xf numFmtId="190" fontId="0" fillId="0" borderId="0" xfId="0" applyNumberFormat="1"/>
    <xf numFmtId="0" fontId="170" fillId="7" borderId="311" xfId="14" applyFont="1" applyFill="1" applyBorder="1" applyAlignment="1">
      <alignment horizontal="center" vertical="center" wrapText="1"/>
    </xf>
    <xf numFmtId="14" fontId="58" fillId="0" borderId="349" xfId="14" applyNumberFormat="1" applyFont="1" applyBorder="1" applyAlignment="1">
      <alignment horizontal="center" vertical="center"/>
    </xf>
    <xf numFmtId="0" fontId="171" fillId="0" borderId="0" xfId="0" applyFont="1" applyAlignment="1">
      <alignment horizontal="center" vertical="center"/>
    </xf>
    <xf numFmtId="0" fontId="171" fillId="0" borderId="0" xfId="0" applyFont="1" applyAlignment="1">
      <alignment horizontal="center" vertical="center" wrapText="1"/>
    </xf>
    <xf numFmtId="4" fontId="45" fillId="0" borderId="342" xfId="14" applyNumberFormat="1" applyFont="1" applyBorder="1" applyAlignment="1">
      <alignment horizontal="center" vertical="center"/>
    </xf>
    <xf numFmtId="4" fontId="45" fillId="0" borderId="343" xfId="14" applyNumberFormat="1" applyFont="1" applyBorder="1" applyAlignment="1">
      <alignment horizontal="center" vertical="center"/>
    </xf>
    <xf numFmtId="4" fontId="45" fillId="0" borderId="344" xfId="14" applyNumberFormat="1" applyFont="1" applyBorder="1" applyAlignment="1">
      <alignment horizontal="center" vertical="center"/>
    </xf>
    <xf numFmtId="0" fontId="133" fillId="0" borderId="0" xfId="0" applyFont="1"/>
    <xf numFmtId="10" fontId="45" fillId="0" borderId="342" xfId="1" applyNumberFormat="1" applyFont="1" applyBorder="1" applyAlignment="1">
      <alignment horizontal="center" vertical="center"/>
    </xf>
    <xf numFmtId="10" fontId="45" fillId="0" borderId="344" xfId="1" applyNumberFormat="1" applyFont="1" applyBorder="1" applyAlignment="1">
      <alignment horizontal="center" vertical="center"/>
    </xf>
    <xf numFmtId="10" fontId="45" fillId="0" borderId="351" xfId="1" applyNumberFormat="1" applyFont="1" applyBorder="1" applyAlignment="1">
      <alignment horizontal="center" vertical="center"/>
    </xf>
    <xf numFmtId="4" fontId="45" fillId="0" borderId="352" xfId="14" applyNumberFormat="1" applyFont="1" applyBorder="1" applyAlignment="1">
      <alignment horizontal="center" vertical="center"/>
    </xf>
    <xf numFmtId="4" fontId="45" fillId="0" borderId="353" xfId="14" applyNumberFormat="1" applyFont="1" applyBorder="1" applyAlignment="1">
      <alignment horizontal="center" vertical="center"/>
    </xf>
    <xf numFmtId="4" fontId="45" fillId="0" borderId="351" xfId="14" applyNumberFormat="1" applyFont="1" applyBorder="1" applyAlignment="1">
      <alignment horizontal="center" vertical="center"/>
    </xf>
    <xf numFmtId="0" fontId="27" fillId="0" borderId="0" xfId="0" applyFont="1"/>
    <xf numFmtId="4" fontId="45" fillId="0" borderId="357" xfId="14" applyNumberFormat="1" applyFont="1" applyBorder="1" applyAlignment="1">
      <alignment horizontal="center" vertical="center"/>
    </xf>
    <xf numFmtId="4" fontId="45" fillId="0" borderId="148" xfId="14" applyNumberFormat="1" applyFont="1" applyBorder="1" applyAlignment="1">
      <alignment horizontal="center" vertical="center"/>
    </xf>
    <xf numFmtId="4" fontId="45" fillId="0" borderId="358" xfId="14" applyNumberFormat="1" applyFont="1" applyBorder="1" applyAlignment="1">
      <alignment horizontal="center" vertical="center"/>
    </xf>
    <xf numFmtId="14" fontId="0" fillId="0" borderId="0" xfId="0" applyNumberFormat="1" applyAlignment="1">
      <alignment horizontal="right"/>
    </xf>
    <xf numFmtId="2" fontId="0" fillId="0" borderId="0" xfId="0" applyNumberFormat="1"/>
    <xf numFmtId="14" fontId="151" fillId="0" borderId="294" xfId="40" applyNumberFormat="1" applyFont="1" applyBorder="1" applyAlignment="1">
      <alignment horizontal="center" vertical="center"/>
    </xf>
    <xf numFmtId="4" fontId="0" fillId="15" borderId="0" xfId="0" applyNumberFormat="1" applyFill="1"/>
    <xf numFmtId="4" fontId="30" fillId="3" borderId="313" xfId="6" applyNumberFormat="1" applyFont="1" applyFill="1" applyBorder="1" applyAlignment="1">
      <alignment vertical="center"/>
    </xf>
    <xf numFmtId="4" fontId="27" fillId="7" borderId="259" xfId="13" applyNumberFormat="1" applyFont="1" applyFill="1" applyBorder="1" applyAlignment="1">
      <alignment horizontal="centerContinuous" vertical="center" wrapText="1"/>
    </xf>
    <xf numFmtId="4" fontId="39" fillId="9" borderId="287" xfId="12" applyNumberFormat="1" applyFont="1" applyFill="1" applyBorder="1" applyAlignment="1">
      <alignment horizontal="centerContinuous" vertical="center"/>
    </xf>
    <xf numFmtId="4" fontId="39" fillId="9" borderId="92" xfId="12" applyNumberFormat="1" applyFont="1" applyFill="1" applyBorder="1" applyAlignment="1">
      <alignment horizontal="center" vertical="center" wrapText="1"/>
    </xf>
    <xf numFmtId="4" fontId="6" fillId="2" borderId="0" xfId="6" applyNumberFormat="1" applyFill="1"/>
    <xf numFmtId="0" fontId="6" fillId="20" borderId="397" xfId="31" applyFill="1" applyBorder="1" applyAlignment="1">
      <alignment horizontal="center" vertical="center"/>
    </xf>
    <xf numFmtId="4" fontId="6" fillId="20" borderId="397" xfId="31" applyNumberFormat="1" applyFill="1" applyBorder="1" applyAlignment="1">
      <alignment horizontal="center" vertical="center"/>
    </xf>
    <xf numFmtId="0" fontId="6" fillId="38" borderId="397" xfId="31" applyFill="1" applyBorder="1" applyAlignment="1">
      <alignment horizontal="center" vertical="center"/>
    </xf>
    <xf numFmtId="0" fontId="6" fillId="38" borderId="397" xfId="31" applyFill="1" applyBorder="1" applyAlignment="1">
      <alignment horizontal="center" vertical="center" wrapText="1"/>
    </xf>
    <xf numFmtId="0" fontId="6" fillId="34" borderId="397" xfId="31" applyFill="1" applyBorder="1" applyAlignment="1">
      <alignment horizontal="center" vertical="center"/>
    </xf>
    <xf numFmtId="0" fontId="6" fillId="39" borderId="397" xfId="31" applyFill="1" applyBorder="1" applyAlignment="1">
      <alignment horizontal="center" vertical="center"/>
    </xf>
    <xf numFmtId="0" fontId="6" fillId="40" borderId="0" xfId="6" applyFill="1"/>
    <xf numFmtId="0" fontId="6" fillId="0" borderId="0" xfId="31"/>
    <xf numFmtId="0" fontId="6" fillId="0" borderId="397" xfId="31" applyBorder="1" applyAlignment="1">
      <alignment vertical="center"/>
    </xf>
    <xf numFmtId="0" fontId="6" fillId="0" borderId="397" xfId="31" quotePrefix="1" applyBorder="1" applyAlignment="1">
      <alignment vertical="center"/>
    </xf>
    <xf numFmtId="4" fontId="6" fillId="15" borderId="397" xfId="31" applyNumberFormat="1" applyFill="1" applyBorder="1" applyAlignment="1">
      <alignment vertical="center"/>
    </xf>
    <xf numFmtId="4" fontId="6" fillId="0" borderId="397" xfId="31" applyNumberFormat="1" applyBorder="1" applyAlignment="1">
      <alignment horizontal="center" vertical="center"/>
    </xf>
    <xf numFmtId="0" fontId="6" fillId="0" borderId="397" xfId="31" applyBorder="1" applyAlignment="1">
      <alignment horizontal="left" vertical="center"/>
    </xf>
    <xf numFmtId="14" fontId="6" fillId="15" borderId="397" xfId="31" applyNumberFormat="1" applyFill="1" applyBorder="1" applyAlignment="1">
      <alignment vertical="center"/>
    </xf>
    <xf numFmtId="14" fontId="6" fillId="0" borderId="397" xfId="6" applyNumberFormat="1" applyBorder="1" applyAlignment="1">
      <alignment vertical="center"/>
    </xf>
    <xf numFmtId="0" fontId="6" fillId="0" borderId="397" xfId="6" applyBorder="1" applyAlignment="1">
      <alignment horizontal="center"/>
    </xf>
    <xf numFmtId="0" fontId="24" fillId="0" borderId="397" xfId="5" applyBorder="1" applyAlignment="1">
      <alignment vertical="center"/>
    </xf>
    <xf numFmtId="0" fontId="6" fillId="0" borderId="397" xfId="6" applyBorder="1" applyAlignment="1">
      <alignment vertical="center"/>
    </xf>
    <xf numFmtId="4" fontId="6" fillId="0" borderId="0" xfId="31" applyNumberFormat="1"/>
    <xf numFmtId="0" fontId="6" fillId="0" borderId="397" xfId="31" applyBorder="1" applyAlignment="1">
      <alignment horizontal="left" wrapText="1"/>
    </xf>
    <xf numFmtId="4" fontId="27" fillId="15" borderId="68" xfId="3" applyNumberFormat="1" applyFont="1" applyFill="1" applyBorder="1" applyAlignment="1">
      <alignment horizontal="right" vertical="center" wrapText="1"/>
    </xf>
    <xf numFmtId="4" fontId="43" fillId="15" borderId="68" xfId="3" applyNumberFormat="1" applyFont="1" applyFill="1" applyBorder="1" applyAlignment="1">
      <alignment horizontal="right" vertical="center" wrapText="1"/>
    </xf>
    <xf numFmtId="0" fontId="42" fillId="0" borderId="398" xfId="30" applyFont="1" applyBorder="1" applyAlignment="1">
      <alignment vertical="center"/>
    </xf>
    <xf numFmtId="0" fontId="6" fillId="0" borderId="0" xfId="3" applyAlignment="1">
      <alignment horizontal="right"/>
    </xf>
    <xf numFmtId="167" fontId="6" fillId="0" borderId="0" xfId="3" applyNumberFormat="1" applyAlignment="1">
      <alignment horizontal="right"/>
    </xf>
    <xf numFmtId="168" fontId="6" fillId="0" borderId="0" xfId="3" applyNumberFormat="1" applyAlignment="1">
      <alignment horizontal="right"/>
    </xf>
    <xf numFmtId="4" fontId="6" fillId="0" borderId="0" xfId="3" applyNumberFormat="1" applyAlignment="1">
      <alignment horizontal="right"/>
    </xf>
    <xf numFmtId="14" fontId="130" fillId="15" borderId="0" xfId="35" applyNumberFormat="1" applyFont="1" applyFill="1" applyAlignment="1">
      <alignment horizontal="center"/>
    </xf>
    <xf numFmtId="173" fontId="43" fillId="0" borderId="241" xfId="15" applyNumberFormat="1" applyFont="1" applyBorder="1" applyAlignment="1">
      <alignment horizontal="center" vertical="center"/>
    </xf>
    <xf numFmtId="167" fontId="127" fillId="2" borderId="0" xfId="6" applyNumberFormat="1" applyFont="1" applyFill="1"/>
    <xf numFmtId="192" fontId="42" fillId="0" borderId="277" xfId="0" applyNumberFormat="1" applyFont="1" applyBorder="1" applyAlignment="1">
      <alignment horizontal="center" vertical="center" wrapText="1"/>
    </xf>
    <xf numFmtId="191" fontId="0" fillId="0" borderId="0" xfId="0" applyNumberFormat="1"/>
    <xf numFmtId="0" fontId="5" fillId="0" borderId="0" xfId="0" applyFont="1"/>
    <xf numFmtId="4" fontId="39" fillId="2" borderId="0" xfId="6" applyNumberFormat="1" applyFont="1" applyFill="1"/>
    <xf numFmtId="4" fontId="39" fillId="2" borderId="0" xfId="3" applyNumberFormat="1" applyFont="1" applyFill="1" applyAlignment="1">
      <alignment horizontal="right"/>
    </xf>
    <xf numFmtId="167" fontId="27" fillId="0" borderId="151" xfId="6" applyNumberFormat="1" applyFont="1" applyBorder="1" applyAlignment="1">
      <alignment vertical="center"/>
    </xf>
    <xf numFmtId="14" fontId="1" fillId="20" borderId="82" xfId="2" applyNumberFormat="1" applyFill="1" applyBorder="1" applyAlignment="1">
      <alignment horizontal="center" vertical="center"/>
    </xf>
    <xf numFmtId="14" fontId="1" fillId="20" borderId="69" xfId="2" applyNumberFormat="1" applyFill="1" applyBorder="1" applyAlignment="1">
      <alignment horizontal="center" vertical="center"/>
    </xf>
    <xf numFmtId="14" fontId="1" fillId="20" borderId="70" xfId="2" applyNumberFormat="1" applyFill="1" applyBorder="1" applyAlignment="1">
      <alignment horizontal="center" vertical="center"/>
    </xf>
    <xf numFmtId="0" fontId="9" fillId="0" borderId="0" xfId="2" applyFont="1" applyAlignment="1">
      <alignment horizontal="center"/>
    </xf>
    <xf numFmtId="0" fontId="26" fillId="0" borderId="0" xfId="2" applyFont="1" applyAlignment="1">
      <alignment vertical="center" wrapText="1"/>
    </xf>
    <xf numFmtId="0" fontId="24" fillId="0" borderId="0" xfId="5" applyAlignment="1">
      <alignment horizontal="left" vertical="top" wrapText="1"/>
    </xf>
    <xf numFmtId="0" fontId="26" fillId="0" borderId="0" xfId="2" applyFont="1" applyAlignment="1">
      <alignment horizontal="left" vertical="top" wrapText="1"/>
    </xf>
    <xf numFmtId="0" fontId="37" fillId="0" borderId="29" xfId="9" applyFont="1" applyBorder="1" applyAlignment="1">
      <alignment horizontal="left" vertical="center" wrapText="1"/>
    </xf>
    <xf numFmtId="0" fontId="37" fillId="0" borderId="30" xfId="9" applyFont="1" applyBorder="1" applyAlignment="1">
      <alignment horizontal="left" vertical="center" wrapText="1"/>
    </xf>
    <xf numFmtId="0" fontId="37" fillId="0" borderId="31" xfId="9" applyFont="1" applyBorder="1" applyAlignment="1">
      <alignment horizontal="left" vertical="center" wrapText="1"/>
    </xf>
    <xf numFmtId="0" fontId="37" fillId="0" borderId="23" xfId="9" applyFont="1" applyBorder="1" applyAlignment="1">
      <alignment horizontal="left" vertical="center" wrapText="1"/>
    </xf>
    <xf numFmtId="0" fontId="37" fillId="0" borderId="24" xfId="9" applyFont="1" applyBorder="1" applyAlignment="1">
      <alignment horizontal="left" vertical="center" wrapText="1"/>
    </xf>
    <xf numFmtId="0" fontId="37" fillId="0" borderId="25" xfId="9" applyFont="1" applyBorder="1" applyAlignment="1">
      <alignment horizontal="left" vertical="center" wrapText="1"/>
    </xf>
    <xf numFmtId="0" fontId="37" fillId="0" borderId="250" xfId="9" applyFont="1" applyBorder="1" applyAlignment="1">
      <alignment horizontal="left" vertical="center" wrapText="1"/>
    </xf>
    <xf numFmtId="0" fontId="37" fillId="0" borderId="251" xfId="9" applyFont="1" applyBorder="1" applyAlignment="1">
      <alignment horizontal="left" vertical="center" wrapText="1"/>
    </xf>
    <xf numFmtId="0" fontId="37" fillId="0" borderId="252" xfId="9" applyFont="1" applyBorder="1" applyAlignment="1">
      <alignment horizontal="left" vertical="center" wrapText="1"/>
    </xf>
    <xf numFmtId="0" fontId="28" fillId="2" borderId="0" xfId="6" applyFont="1" applyFill="1" applyAlignment="1">
      <alignment horizontal="center" vertical="center"/>
    </xf>
    <xf numFmtId="165" fontId="34" fillId="0" borderId="12" xfId="9" applyNumberFormat="1" applyFont="1" applyBorder="1" applyAlignment="1" applyProtection="1">
      <alignment horizontal="left" vertical="center"/>
      <protection locked="0"/>
    </xf>
    <xf numFmtId="165" fontId="34" fillId="0" borderId="13" xfId="9" applyNumberFormat="1" applyFont="1" applyBorder="1" applyAlignment="1" applyProtection="1">
      <alignment horizontal="left" vertical="center"/>
      <protection locked="0"/>
    </xf>
    <xf numFmtId="165" fontId="34" fillId="0" borderId="14" xfId="9" applyNumberFormat="1" applyFont="1" applyBorder="1" applyAlignment="1" applyProtection="1">
      <alignment horizontal="left" vertical="center"/>
      <protection locked="0"/>
    </xf>
    <xf numFmtId="0" fontId="36" fillId="3" borderId="19" xfId="3" applyFont="1" applyFill="1" applyBorder="1" applyAlignment="1">
      <alignment horizontal="left" vertical="center" wrapText="1"/>
    </xf>
    <xf numFmtId="0" fontId="36" fillId="3" borderId="13" xfId="3" applyFont="1" applyFill="1" applyBorder="1" applyAlignment="1">
      <alignment horizontal="left" vertical="center" wrapText="1"/>
    </xf>
    <xf numFmtId="0" fontId="36" fillId="3" borderId="14" xfId="3" applyFont="1" applyFill="1" applyBorder="1" applyAlignment="1">
      <alignment horizontal="left" vertical="center" wrapText="1"/>
    </xf>
    <xf numFmtId="0" fontId="37" fillId="0" borderId="253" xfId="9" applyFont="1" applyBorder="1" applyAlignment="1">
      <alignment horizontal="left" vertical="center" wrapText="1"/>
    </xf>
    <xf numFmtId="0" fontId="37" fillId="0" borderId="254" xfId="9" applyFont="1" applyBorder="1" applyAlignment="1">
      <alignment horizontal="left" vertical="center" wrapText="1"/>
    </xf>
    <xf numFmtId="0" fontId="37" fillId="0" borderId="255" xfId="9" applyFont="1" applyBorder="1" applyAlignment="1">
      <alignment horizontal="left" vertical="center" wrapText="1"/>
    </xf>
    <xf numFmtId="0" fontId="37" fillId="0" borderId="32" xfId="9" applyFont="1" applyBorder="1" applyAlignment="1">
      <alignment horizontal="left" vertical="center" wrapText="1"/>
    </xf>
    <xf numFmtId="0" fontId="37" fillId="0" borderId="33" xfId="9" applyFont="1" applyBorder="1" applyAlignment="1">
      <alignment horizontal="left" vertical="center" wrapText="1"/>
    </xf>
    <xf numFmtId="0" fontId="37" fillId="0" borderId="34" xfId="9" applyFont="1" applyBorder="1" applyAlignment="1">
      <alignment horizontal="left" vertical="center" wrapText="1"/>
    </xf>
    <xf numFmtId="0" fontId="38" fillId="0" borderId="29" xfId="9" applyFont="1" applyBorder="1" applyAlignment="1">
      <alignment horizontal="left" vertical="center" wrapText="1"/>
    </xf>
    <xf numFmtId="0" fontId="38" fillId="0" borderId="30" xfId="9" applyFont="1" applyBorder="1" applyAlignment="1">
      <alignment horizontal="left" vertical="center" wrapText="1"/>
    </xf>
    <xf numFmtId="0" fontId="38" fillId="0" borderId="31" xfId="9" applyFont="1" applyBorder="1" applyAlignment="1">
      <alignment horizontal="left" vertical="center" wrapText="1"/>
    </xf>
    <xf numFmtId="0" fontId="38" fillId="0" borderId="250" xfId="9" applyFont="1" applyBorder="1" applyAlignment="1">
      <alignment horizontal="left" vertical="center" wrapText="1"/>
    </xf>
    <xf numFmtId="0" fontId="38" fillId="0" borderId="251" xfId="9" applyFont="1" applyBorder="1" applyAlignment="1">
      <alignment horizontal="left" vertical="center" wrapText="1"/>
    </xf>
    <xf numFmtId="0" fontId="38" fillId="0" borderId="252" xfId="9" applyFont="1" applyBorder="1" applyAlignment="1">
      <alignment horizontal="left" vertical="center" wrapText="1"/>
    </xf>
    <xf numFmtId="167" fontId="39" fillId="9" borderId="47" xfId="12" applyFont="1" applyFill="1" applyBorder="1" applyAlignment="1">
      <alignment horizontal="center" vertical="center" wrapText="1"/>
    </xf>
    <xf numFmtId="167" fontId="39" fillId="9" borderId="48" xfId="12" applyFont="1" applyFill="1" applyBorder="1" applyAlignment="1">
      <alignment horizontal="center" vertical="center" wrapText="1"/>
    </xf>
    <xf numFmtId="167" fontId="39" fillId="9" borderId="49" xfId="12" applyFont="1" applyFill="1" applyBorder="1" applyAlignment="1">
      <alignment horizontal="center" vertical="center" wrapText="1"/>
    </xf>
    <xf numFmtId="167" fontId="6" fillId="0" borderId="44" xfId="12" applyFont="1" applyBorder="1" applyAlignment="1">
      <alignment horizontal="center" vertical="center" wrapText="1"/>
    </xf>
    <xf numFmtId="167" fontId="6" fillId="0" borderId="56" xfId="12" applyFont="1" applyBorder="1" applyAlignment="1">
      <alignment horizontal="center" vertical="center" wrapText="1"/>
    </xf>
    <xf numFmtId="167" fontId="39" fillId="9" borderId="45" xfId="12" applyFont="1" applyFill="1" applyBorder="1" applyAlignment="1">
      <alignment horizontal="center" vertical="center" wrapText="1"/>
    </xf>
    <xf numFmtId="167" fontId="39" fillId="9" borderId="57" xfId="12" applyFont="1" applyFill="1" applyBorder="1" applyAlignment="1">
      <alignment horizontal="center" vertical="center" wrapText="1"/>
    </xf>
    <xf numFmtId="167" fontId="39" fillId="9" borderId="46" xfId="12" applyFont="1" applyFill="1" applyBorder="1" applyAlignment="1">
      <alignment horizontal="center" vertical="center" wrapText="1"/>
    </xf>
    <xf numFmtId="167" fontId="39" fillId="9" borderId="58" xfId="12" applyFont="1" applyFill="1" applyBorder="1" applyAlignment="1">
      <alignment horizontal="center" vertical="center" wrapText="1"/>
    </xf>
    <xf numFmtId="167" fontId="42" fillId="10" borderId="52" xfId="12" applyFont="1" applyFill="1" applyBorder="1" applyAlignment="1">
      <alignment horizontal="center" vertical="center" wrapText="1"/>
    </xf>
    <xf numFmtId="167" fontId="42" fillId="10" borderId="42" xfId="12" applyFont="1" applyFill="1" applyBorder="1" applyAlignment="1">
      <alignment horizontal="center" vertical="center" wrapText="1"/>
    </xf>
    <xf numFmtId="167" fontId="42" fillId="10" borderId="54" xfId="12" applyFont="1" applyFill="1" applyBorder="1" applyAlignment="1">
      <alignment horizontal="center" vertical="center" wrapText="1"/>
    </xf>
    <xf numFmtId="167" fontId="39" fillId="9" borderId="50" xfId="12" applyFont="1" applyFill="1" applyBorder="1" applyAlignment="1">
      <alignment horizontal="center" vertical="center" wrapText="1"/>
    </xf>
    <xf numFmtId="167" fontId="39" fillId="9" borderId="60" xfId="12" applyFont="1" applyFill="1" applyBorder="1" applyAlignment="1">
      <alignment horizontal="center" vertical="center" wrapText="1"/>
    </xf>
    <xf numFmtId="167" fontId="39" fillId="9" borderId="51" xfId="12" applyFont="1" applyFill="1" applyBorder="1" applyAlignment="1">
      <alignment horizontal="center" vertical="center" wrapText="1"/>
    </xf>
    <xf numFmtId="167" fontId="39" fillId="9" borderId="61" xfId="12" applyFont="1" applyFill="1" applyBorder="1" applyAlignment="1">
      <alignment horizontal="center" vertical="center" wrapText="1"/>
    </xf>
    <xf numFmtId="167" fontId="42" fillId="10" borderId="45" xfId="12" applyFont="1" applyFill="1" applyBorder="1" applyAlignment="1">
      <alignment horizontal="center" vertical="center" wrapText="1"/>
    </xf>
    <xf numFmtId="167" fontId="42" fillId="10" borderId="57" xfId="12" applyFont="1" applyFill="1" applyBorder="1" applyAlignment="1">
      <alignment horizontal="center" vertical="center" wrapText="1"/>
    </xf>
    <xf numFmtId="167" fontId="42" fillId="10" borderId="46" xfId="12" applyFont="1" applyFill="1" applyBorder="1" applyAlignment="1">
      <alignment horizontal="center" vertical="center" wrapText="1"/>
    </xf>
    <xf numFmtId="167" fontId="42" fillId="10" borderId="58" xfId="12" applyFont="1" applyFill="1" applyBorder="1" applyAlignment="1">
      <alignment horizontal="center" vertical="center" wrapText="1"/>
    </xf>
    <xf numFmtId="167" fontId="40" fillId="9" borderId="51" xfId="12" applyFont="1" applyFill="1" applyBorder="1" applyAlignment="1">
      <alignment horizontal="center" vertical="center" wrapText="1"/>
    </xf>
    <xf numFmtId="167" fontId="42" fillId="10" borderId="50" xfId="12" applyFont="1" applyFill="1" applyBorder="1" applyAlignment="1">
      <alignment horizontal="center" vertical="center" wrapText="1"/>
    </xf>
    <xf numFmtId="167" fontId="42" fillId="10" borderId="60" xfId="12" applyFont="1" applyFill="1" applyBorder="1" applyAlignment="1">
      <alignment horizontal="center" vertical="center" wrapText="1"/>
    </xf>
    <xf numFmtId="167" fontId="42" fillId="10" borderId="51" xfId="12" applyFont="1" applyFill="1" applyBorder="1" applyAlignment="1">
      <alignment horizontal="center" vertical="center" wrapText="1"/>
    </xf>
    <xf numFmtId="167" fontId="42" fillId="10" borderId="61" xfId="12" applyFont="1" applyFill="1" applyBorder="1" applyAlignment="1">
      <alignment horizontal="center" vertical="center" wrapText="1"/>
    </xf>
    <xf numFmtId="0" fontId="45" fillId="7" borderId="44" xfId="14" applyFont="1" applyFill="1" applyBorder="1" applyAlignment="1">
      <alignment horizontal="center" vertical="center" wrapText="1"/>
    </xf>
    <xf numFmtId="0" fontId="45" fillId="7" borderId="66" xfId="14" applyFont="1" applyFill="1" applyBorder="1" applyAlignment="1">
      <alignment horizontal="center" vertical="center" wrapText="1"/>
    </xf>
    <xf numFmtId="0" fontId="45" fillId="7" borderId="56" xfId="14" applyFont="1" applyFill="1" applyBorder="1" applyAlignment="1">
      <alignment horizontal="center" vertical="center" wrapText="1"/>
    </xf>
    <xf numFmtId="0" fontId="27" fillId="7" borderId="232" xfId="30" applyFont="1" applyFill="1" applyBorder="1" applyAlignment="1">
      <alignment horizontal="center" vertical="center"/>
    </xf>
    <xf numFmtId="0" fontId="27" fillId="7" borderId="236" xfId="30" applyFont="1" applyFill="1" applyBorder="1" applyAlignment="1">
      <alignment horizontal="center" vertical="center"/>
    </xf>
    <xf numFmtId="0" fontId="27" fillId="7" borderId="232" xfId="30" applyFont="1" applyFill="1" applyBorder="1" applyAlignment="1">
      <alignment horizontal="center" vertical="center" wrapText="1"/>
    </xf>
    <xf numFmtId="0" fontId="27" fillId="7" borderId="236" xfId="30" applyFont="1" applyFill="1" applyBorder="1" applyAlignment="1">
      <alignment horizontal="center" vertical="center" wrapText="1"/>
    </xf>
    <xf numFmtId="0" fontId="27" fillId="7" borderId="225" xfId="30" applyFont="1" applyFill="1" applyBorder="1" applyAlignment="1">
      <alignment horizontal="center" vertical="center" wrapText="1"/>
    </xf>
    <xf numFmtId="0" fontId="27" fillId="7" borderId="226" xfId="30" applyFont="1" applyFill="1" applyBorder="1" applyAlignment="1">
      <alignment horizontal="center" vertical="center" wrapText="1"/>
    </xf>
    <xf numFmtId="0" fontId="27" fillId="7" borderId="227" xfId="30" applyFont="1" applyFill="1" applyBorder="1" applyAlignment="1">
      <alignment horizontal="center" vertical="center" wrapText="1"/>
    </xf>
    <xf numFmtId="3" fontId="27" fillId="7" borderId="232" xfId="30" applyNumberFormat="1" applyFont="1" applyFill="1" applyBorder="1" applyAlignment="1">
      <alignment horizontal="center" vertical="center" wrapText="1"/>
    </xf>
    <xf numFmtId="3" fontId="27" fillId="7" borderId="236" xfId="30" applyNumberFormat="1" applyFont="1" applyFill="1" applyBorder="1" applyAlignment="1">
      <alignment horizontal="center" vertical="center" wrapText="1"/>
    </xf>
    <xf numFmtId="0" fontId="29" fillId="3" borderId="312" xfId="6" applyFont="1" applyFill="1" applyBorder="1" applyAlignment="1">
      <alignment horizontal="left" vertical="center"/>
    </xf>
    <xf numFmtId="0" fontId="29" fillId="3" borderId="0" xfId="6" applyFont="1" applyFill="1" applyAlignment="1">
      <alignment horizontal="left" vertical="center"/>
    </xf>
    <xf numFmtId="0" fontId="45" fillId="17" borderId="317" xfId="14" applyFont="1" applyFill="1" applyBorder="1" applyAlignment="1">
      <alignment horizontal="center" vertical="center" wrapText="1"/>
    </xf>
    <xf numFmtId="0" fontId="45" fillId="17" borderId="133" xfId="14" applyFont="1" applyFill="1" applyBorder="1" applyAlignment="1">
      <alignment horizontal="center" vertical="center" wrapText="1"/>
    </xf>
    <xf numFmtId="0" fontId="30" fillId="3" borderId="119" xfId="20" applyFont="1" applyFill="1" applyBorder="1" applyAlignment="1">
      <alignment horizontal="left"/>
    </xf>
    <xf numFmtId="0" fontId="30" fillId="3" borderId="0" xfId="20" applyFont="1" applyFill="1" applyAlignment="1">
      <alignment horizontal="left"/>
    </xf>
    <xf numFmtId="0" fontId="45" fillId="7" borderId="93" xfId="14" applyFont="1" applyFill="1" applyBorder="1" applyAlignment="1">
      <alignment horizontal="center" vertical="center" wrapText="1"/>
    </xf>
    <xf numFmtId="0" fontId="45" fillId="7" borderId="131" xfId="14" applyFont="1" applyFill="1" applyBorder="1" applyAlignment="1">
      <alignment horizontal="center" vertical="center" wrapText="1"/>
    </xf>
    <xf numFmtId="0" fontId="45" fillId="7" borderId="132" xfId="14" applyFont="1" applyFill="1" applyBorder="1" applyAlignment="1">
      <alignment horizontal="center" vertical="center" wrapText="1"/>
    </xf>
    <xf numFmtId="0" fontId="23" fillId="7" borderId="314" xfId="14" applyFont="1" applyFill="1" applyBorder="1" applyAlignment="1">
      <alignment horizontal="center" vertical="center"/>
    </xf>
    <xf numFmtId="0" fontId="23" fillId="7" borderId="315" xfId="14" applyFont="1" applyFill="1" applyBorder="1" applyAlignment="1">
      <alignment horizontal="center" vertical="center"/>
    </xf>
    <xf numFmtId="0" fontId="23" fillId="7" borderId="316" xfId="14" applyFont="1" applyFill="1" applyBorder="1" applyAlignment="1">
      <alignment horizontal="center" vertical="center"/>
    </xf>
    <xf numFmtId="0" fontId="23" fillId="7" borderId="326" xfId="14" applyFont="1" applyFill="1" applyBorder="1" applyAlignment="1">
      <alignment horizontal="center" vertical="center"/>
    </xf>
    <xf numFmtId="0" fontId="23" fillId="7" borderId="327" xfId="14" applyFont="1" applyFill="1" applyBorder="1" applyAlignment="1">
      <alignment horizontal="center" vertical="center"/>
    </xf>
    <xf numFmtId="0" fontId="23" fillId="7" borderId="328" xfId="14" applyFont="1" applyFill="1" applyBorder="1" applyAlignment="1">
      <alignment horizontal="center" vertical="center"/>
    </xf>
    <xf numFmtId="4" fontId="45" fillId="17" borderId="317" xfId="14" applyNumberFormat="1" applyFont="1" applyFill="1" applyBorder="1" applyAlignment="1">
      <alignment horizontal="center" vertical="center" wrapText="1"/>
    </xf>
    <xf numFmtId="4" fontId="45" fillId="17" borderId="133" xfId="14" applyNumberFormat="1" applyFont="1" applyFill="1" applyBorder="1" applyAlignment="1">
      <alignment horizontal="center" vertical="center" wrapText="1"/>
    </xf>
    <xf numFmtId="0" fontId="45" fillId="17" borderId="318" xfId="14" applyFont="1" applyFill="1" applyBorder="1" applyAlignment="1">
      <alignment horizontal="center" vertical="center" wrapText="1"/>
    </xf>
    <xf numFmtId="0" fontId="45" fillId="17" borderId="319" xfId="14" applyFont="1" applyFill="1" applyBorder="1" applyAlignment="1">
      <alignment horizontal="center" vertical="center" wrapText="1"/>
    </xf>
    <xf numFmtId="0" fontId="45" fillId="17" borderId="329" xfId="14" applyFont="1" applyFill="1" applyBorder="1" applyAlignment="1">
      <alignment horizontal="center" vertical="center" wrapText="1"/>
    </xf>
    <xf numFmtId="0" fontId="45" fillId="17" borderId="331" xfId="14" applyFont="1" applyFill="1" applyBorder="1" applyAlignment="1">
      <alignment horizontal="center" vertical="center" wrapText="1"/>
    </xf>
    <xf numFmtId="4" fontId="45" fillId="17" borderId="330" xfId="14" applyNumberFormat="1" applyFont="1" applyFill="1" applyBorder="1" applyAlignment="1">
      <alignment horizontal="center" vertical="center" wrapText="1"/>
    </xf>
    <xf numFmtId="4" fontId="45" fillId="17" borderId="332" xfId="14" applyNumberFormat="1" applyFont="1" applyFill="1" applyBorder="1" applyAlignment="1">
      <alignment horizontal="center" vertical="center" wrapText="1"/>
    </xf>
    <xf numFmtId="0" fontId="159" fillId="33" borderId="0" xfId="0" applyFont="1" applyFill="1" applyAlignment="1">
      <alignment horizontal="center" vertical="center" wrapText="1"/>
    </xf>
    <xf numFmtId="14" fontId="0" fillId="7" borderId="348" xfId="0" applyNumberFormat="1" applyFill="1" applyBorder="1" applyAlignment="1">
      <alignment horizontal="center" vertical="center"/>
    </xf>
    <xf numFmtId="14" fontId="0" fillId="7" borderId="152" xfId="0" applyNumberFormat="1" applyFill="1" applyBorder="1" applyAlignment="1">
      <alignment horizontal="center" vertical="center"/>
    </xf>
    <xf numFmtId="14" fontId="0" fillId="7" borderId="249" xfId="0" applyNumberFormat="1" applyFill="1" applyBorder="1" applyAlignment="1">
      <alignment horizontal="center" vertical="center"/>
    </xf>
    <xf numFmtId="0" fontId="159" fillId="33" borderId="248" xfId="0" applyFont="1" applyFill="1" applyBorder="1" applyAlignment="1">
      <alignment horizontal="center" vertical="center" wrapText="1"/>
    </xf>
    <xf numFmtId="0" fontId="2" fillId="3" borderId="248" xfId="0" applyFont="1" applyFill="1" applyBorder="1" applyAlignment="1">
      <alignment horizontal="center" vertical="center"/>
    </xf>
    <xf numFmtId="0" fontId="30" fillId="3" borderId="119" xfId="24" applyFont="1" applyFill="1" applyBorder="1" applyAlignment="1">
      <alignment horizontal="left"/>
    </xf>
    <xf numFmtId="0" fontId="30" fillId="3" borderId="0" xfId="24" applyFont="1" applyFill="1" applyAlignment="1">
      <alignment horizontal="left"/>
    </xf>
    <xf numFmtId="0" fontId="45" fillId="20" borderId="147" xfId="14" applyFont="1" applyFill="1" applyBorder="1" applyAlignment="1">
      <alignment horizontal="center" vertical="center" wrapText="1"/>
    </xf>
    <xf numFmtId="0" fontId="27" fillId="2" borderId="0" xfId="14" applyFont="1" applyFill="1" applyAlignment="1">
      <alignment horizontal="center" vertical="center" wrapText="1"/>
    </xf>
    <xf numFmtId="0" fontId="27" fillId="2" borderId="146" xfId="14" applyFont="1" applyFill="1" applyBorder="1" applyAlignment="1">
      <alignment horizontal="center" vertical="center" wrapText="1"/>
    </xf>
    <xf numFmtId="0" fontId="45" fillId="19" borderId="147" xfId="14" applyFont="1" applyFill="1" applyBorder="1" applyAlignment="1">
      <alignment horizontal="center" vertical="center" wrapText="1"/>
    </xf>
    <xf numFmtId="0" fontId="45" fillId="19" borderId="147" xfId="14" applyFont="1" applyFill="1" applyBorder="1" applyAlignment="1">
      <alignment horizontal="center" vertical="center"/>
    </xf>
    <xf numFmtId="0" fontId="45" fillId="20" borderId="147" xfId="14" applyFont="1" applyFill="1" applyBorder="1" applyAlignment="1">
      <alignment horizontal="center" vertical="center"/>
    </xf>
    <xf numFmtId="10" fontId="45" fillId="19" borderId="147" xfId="1" applyNumberFormat="1" applyFont="1" applyFill="1" applyBorder="1" applyAlignment="1">
      <alignment horizontal="center" vertical="center"/>
    </xf>
    <xf numFmtId="10" fontId="27" fillId="19" borderId="147" xfId="1" applyNumberFormat="1" applyFont="1" applyFill="1" applyBorder="1" applyAlignment="1">
      <alignment horizontal="center" vertical="center"/>
    </xf>
    <xf numFmtId="0" fontId="45" fillId="20" borderId="93" xfId="14" applyFont="1" applyFill="1" applyBorder="1" applyAlignment="1">
      <alignment horizontal="center" vertical="center"/>
    </xf>
    <xf numFmtId="0" fontId="45" fillId="20" borderId="132" xfId="14" applyFont="1" applyFill="1" applyBorder="1" applyAlignment="1">
      <alignment horizontal="center" vertical="center"/>
    </xf>
    <xf numFmtId="0" fontId="65" fillId="0" borderId="157" xfId="6" applyFont="1" applyBorder="1" applyAlignment="1">
      <alignment horizontal="left" vertical="center" wrapText="1" indent="1"/>
    </xf>
    <xf numFmtId="0" fontId="65" fillId="0" borderId="158" xfId="6" applyFont="1" applyBorder="1" applyAlignment="1">
      <alignment horizontal="left" vertical="center" wrapText="1" indent="1"/>
    </xf>
    <xf numFmtId="0" fontId="65" fillId="0" borderId="159" xfId="6" applyFont="1" applyBorder="1" applyAlignment="1">
      <alignment horizontal="left" vertical="center" wrapText="1" indent="1"/>
    </xf>
    <xf numFmtId="0" fontId="33" fillId="7" borderId="153" xfId="6" applyFont="1" applyFill="1" applyBorder="1" applyAlignment="1">
      <alignment horizontal="right" vertical="center"/>
    </xf>
    <xf numFmtId="0" fontId="33" fillId="7" borderId="154" xfId="6" applyFont="1" applyFill="1" applyBorder="1" applyAlignment="1">
      <alignment horizontal="right" vertical="center"/>
    </xf>
    <xf numFmtId="0" fontId="33" fillId="7" borderId="155" xfId="6" applyFont="1" applyFill="1" applyBorder="1" applyAlignment="1">
      <alignment horizontal="right" vertical="center"/>
    </xf>
    <xf numFmtId="0" fontId="69" fillId="0" borderId="157" xfId="6" applyFont="1" applyBorder="1" applyAlignment="1">
      <alignment horizontal="left" vertical="center" wrapText="1" indent="1"/>
    </xf>
    <xf numFmtId="0" fontId="69" fillId="0" borderId="158" xfId="6" applyFont="1" applyBorder="1" applyAlignment="1">
      <alignment horizontal="left" vertical="center" wrapText="1" indent="1"/>
    </xf>
    <xf numFmtId="0" fontId="69" fillId="0" borderId="159" xfId="6" applyFont="1" applyBorder="1" applyAlignment="1">
      <alignment horizontal="left" vertical="center" wrapText="1" indent="1"/>
    </xf>
    <xf numFmtId="0" fontId="156" fillId="0" borderId="157" xfId="6" applyFont="1" applyBorder="1" applyAlignment="1">
      <alignment horizontal="left" vertical="center" wrapText="1" indent="1"/>
    </xf>
    <xf numFmtId="0" fontId="156" fillId="0" borderId="158" xfId="6" applyFont="1" applyBorder="1" applyAlignment="1">
      <alignment horizontal="left" vertical="center" wrapText="1" indent="1"/>
    </xf>
    <xf numFmtId="0" fontId="156" fillId="0" borderId="159" xfId="6" applyFont="1" applyBorder="1" applyAlignment="1">
      <alignment horizontal="left" vertical="center" wrapText="1" indent="1"/>
    </xf>
    <xf numFmtId="0" fontId="69" fillId="2" borderId="157" xfId="6" applyFont="1" applyFill="1" applyBorder="1" applyAlignment="1">
      <alignment horizontal="left" vertical="center" wrapText="1" indent="1"/>
    </xf>
    <xf numFmtId="0" fontId="69" fillId="2" borderId="158" xfId="6" applyFont="1" applyFill="1" applyBorder="1" applyAlignment="1">
      <alignment horizontal="left" vertical="center" wrapText="1" indent="1"/>
    </xf>
    <xf numFmtId="0" fontId="69" fillId="2" borderId="159" xfId="6" applyFont="1" applyFill="1" applyBorder="1" applyAlignment="1">
      <alignment horizontal="left" vertical="center" wrapText="1" indent="1"/>
    </xf>
    <xf numFmtId="0" fontId="62" fillId="0" borderId="0" xfId="6" applyFont="1" applyAlignment="1">
      <alignment horizontal="left" vertical="center" indent="1"/>
    </xf>
    <xf numFmtId="0" fontId="64" fillId="2" borderId="160" xfId="6" applyFont="1" applyFill="1" applyBorder="1" applyAlignment="1">
      <alignment horizontal="center" vertical="center"/>
    </xf>
    <xf numFmtId="0" fontId="64" fillId="2" borderId="161" xfId="6" applyFont="1" applyFill="1" applyBorder="1" applyAlignment="1">
      <alignment horizontal="center" vertical="center"/>
    </xf>
    <xf numFmtId="0" fontId="155" fillId="32" borderId="149" xfId="6" applyFont="1" applyFill="1" applyBorder="1" applyAlignment="1">
      <alignment horizontal="center" vertical="center" wrapText="1"/>
    </xf>
    <xf numFmtId="0" fontId="155" fillId="32" borderId="301" xfId="6" applyFont="1" applyFill="1" applyBorder="1" applyAlignment="1">
      <alignment horizontal="center" vertical="center" wrapText="1"/>
    </xf>
    <xf numFmtId="0" fontId="65" fillId="0" borderId="302" xfId="6" applyFont="1" applyBorder="1" applyAlignment="1">
      <alignment horizontal="left" vertical="center" wrapText="1"/>
    </xf>
    <xf numFmtId="0" fontId="65" fillId="0" borderId="303" xfId="6" applyFont="1" applyBorder="1" applyAlignment="1">
      <alignment horizontal="left" vertical="center" wrapText="1"/>
    </xf>
    <xf numFmtId="0" fontId="65" fillId="0" borderId="157" xfId="6" applyFont="1" applyBorder="1" applyAlignment="1">
      <alignment horizontal="left" vertical="center" wrapText="1"/>
    </xf>
    <xf numFmtId="0" fontId="65" fillId="0" borderId="158" xfId="6" applyFont="1" applyBorder="1" applyAlignment="1">
      <alignment horizontal="left" vertical="center" wrapText="1"/>
    </xf>
    <xf numFmtId="0" fontId="65" fillId="0" borderId="159" xfId="6" applyFont="1" applyBorder="1" applyAlignment="1">
      <alignment horizontal="left" vertical="center" wrapText="1"/>
    </xf>
    <xf numFmtId="0" fontId="65" fillId="0" borderId="157" xfId="6" applyFont="1" applyBorder="1" applyAlignment="1">
      <alignment vertical="center" wrapText="1"/>
    </xf>
    <xf numFmtId="0" fontId="65" fillId="0" borderId="158" xfId="6" applyFont="1" applyBorder="1" applyAlignment="1">
      <alignment vertical="center" wrapText="1"/>
    </xf>
    <xf numFmtId="0" fontId="65" fillId="0" borderId="159" xfId="6" applyFont="1" applyBorder="1" applyAlignment="1">
      <alignment vertical="center" wrapText="1"/>
    </xf>
    <xf numFmtId="3" fontId="45" fillId="0" borderId="168" xfId="14" applyNumberFormat="1" applyFont="1" applyBorder="1" applyAlignment="1">
      <alignment horizontal="center" vertical="center" wrapText="1"/>
    </xf>
    <xf numFmtId="3" fontId="45" fillId="0" borderId="170" xfId="14" applyNumberFormat="1" applyFont="1" applyBorder="1" applyAlignment="1">
      <alignment horizontal="center" vertical="center" wrapText="1"/>
    </xf>
    <xf numFmtId="3" fontId="45" fillId="0" borderId="152" xfId="14" applyNumberFormat="1" applyFont="1" applyBorder="1" applyAlignment="1">
      <alignment horizontal="center" vertical="center" wrapText="1"/>
    </xf>
    <xf numFmtId="14" fontId="27" fillId="11" borderId="164" xfId="6" applyNumberFormat="1" applyFont="1" applyFill="1" applyBorder="1" applyAlignment="1">
      <alignment horizontal="center" vertical="center"/>
    </xf>
    <xf numFmtId="14" fontId="27" fillId="11" borderId="165" xfId="6" applyNumberFormat="1" applyFont="1" applyFill="1" applyBorder="1" applyAlignment="1">
      <alignment horizontal="center" vertical="center"/>
    </xf>
    <xf numFmtId="0" fontId="29" fillId="3" borderId="144" xfId="20" applyFont="1" applyFill="1" applyBorder="1" applyAlignment="1">
      <alignment horizontal="left"/>
    </xf>
    <xf numFmtId="0" fontId="29" fillId="3" borderId="145" xfId="20" applyFont="1" applyFill="1" applyBorder="1" applyAlignment="1">
      <alignment horizontal="left"/>
    </xf>
    <xf numFmtId="3" fontId="45" fillId="2" borderId="46" xfId="14" applyNumberFormat="1" applyFont="1" applyFill="1" applyBorder="1" applyAlignment="1">
      <alignment horizontal="center" vertical="center" wrapText="1"/>
    </xf>
    <xf numFmtId="3" fontId="45" fillId="2" borderId="152" xfId="14" applyNumberFormat="1" applyFont="1" applyFill="1" applyBorder="1" applyAlignment="1">
      <alignment horizontal="center" vertical="center" wrapText="1"/>
    </xf>
    <xf numFmtId="169" fontId="45" fillId="0" borderId="169" xfId="14" applyNumberFormat="1" applyFont="1" applyBorder="1" applyAlignment="1">
      <alignment horizontal="center" vertical="center" wrapText="1"/>
    </xf>
    <xf numFmtId="169" fontId="45" fillId="0" borderId="152" xfId="14" applyNumberFormat="1" applyFont="1" applyBorder="1" applyAlignment="1">
      <alignment horizontal="center" vertical="center" wrapText="1"/>
    </xf>
    <xf numFmtId="3" fontId="45" fillId="0" borderId="396" xfId="14" applyNumberFormat="1" applyFont="1" applyBorder="1" applyAlignment="1">
      <alignment horizontal="center" vertical="center" wrapText="1"/>
    </xf>
    <xf numFmtId="0" fontId="6" fillId="11" borderId="1" xfId="6" applyFill="1" applyBorder="1" applyAlignment="1">
      <alignment horizontal="left"/>
    </xf>
    <xf numFmtId="0" fontId="6" fillId="2" borderId="1" xfId="6" applyFill="1" applyBorder="1" applyAlignment="1">
      <alignment horizontal="left" vertical="center" wrapText="1"/>
    </xf>
    <xf numFmtId="0" fontId="62" fillId="11" borderId="173" xfId="6" applyFont="1" applyFill="1" applyBorder="1" applyAlignment="1">
      <alignment horizontal="left" vertical="center" indent="1"/>
    </xf>
    <xf numFmtId="0" fontId="73" fillId="11" borderId="173" xfId="6" applyFont="1" applyFill="1" applyBorder="1" applyAlignment="1">
      <alignment horizontal="left" vertical="center" indent="1"/>
    </xf>
    <xf numFmtId="0" fontId="62" fillId="11" borderId="0" xfId="6" applyFont="1" applyFill="1" applyAlignment="1">
      <alignment horizontal="left" vertical="center" indent="1"/>
    </xf>
    <xf numFmtId="0" fontId="73" fillId="11" borderId="0" xfId="6" applyFont="1" applyFill="1" applyAlignment="1">
      <alignment horizontal="left" vertical="center" indent="1"/>
    </xf>
    <xf numFmtId="0" fontId="74" fillId="7" borderId="149" xfId="6" applyFont="1" applyFill="1" applyBorder="1" applyAlignment="1">
      <alignment horizontal="right" vertical="center"/>
    </xf>
    <xf numFmtId="0" fontId="74" fillId="7" borderId="154" xfId="6" applyFont="1" applyFill="1" applyBorder="1" applyAlignment="1">
      <alignment horizontal="right" vertical="center"/>
    </xf>
    <xf numFmtId="0" fontId="74" fillId="7" borderId="155" xfId="6" applyFont="1" applyFill="1" applyBorder="1" applyAlignment="1">
      <alignment horizontal="right" vertical="center"/>
    </xf>
    <xf numFmtId="0" fontId="75" fillId="7" borderId="153" xfId="6" applyFont="1" applyFill="1" applyBorder="1" applyAlignment="1">
      <alignment horizontal="right" vertical="center"/>
    </xf>
    <xf numFmtId="0" fontId="75" fillId="7" borderId="154" xfId="6" applyFont="1" applyFill="1" applyBorder="1" applyAlignment="1">
      <alignment horizontal="right" vertical="center"/>
    </xf>
    <xf numFmtId="0" fontId="75" fillId="7" borderId="155" xfId="6" applyFont="1" applyFill="1" applyBorder="1" applyAlignment="1">
      <alignment horizontal="right" vertical="center"/>
    </xf>
    <xf numFmtId="0" fontId="34" fillId="7" borderId="8" xfId="14" applyFont="1" applyFill="1" applyBorder="1" applyAlignment="1">
      <alignment horizontal="center" vertical="center"/>
    </xf>
    <xf numFmtId="0" fontId="78" fillId="7" borderId="9" xfId="14" applyFont="1" applyFill="1" applyBorder="1" applyAlignment="1">
      <alignment horizontal="center" vertical="center"/>
    </xf>
    <xf numFmtId="0" fontId="78" fillId="7" borderId="171" xfId="14" applyFont="1" applyFill="1" applyBorder="1" applyAlignment="1">
      <alignment horizontal="center" vertical="center"/>
    </xf>
    <xf numFmtId="0" fontId="34" fillId="7" borderId="182" xfId="14" applyFont="1" applyFill="1" applyBorder="1" applyAlignment="1">
      <alignment horizontal="center" vertical="center"/>
    </xf>
    <xf numFmtId="0" fontId="78" fillId="7" borderId="183" xfId="14" applyFont="1" applyFill="1" applyBorder="1" applyAlignment="1">
      <alignment horizontal="center" vertical="center"/>
    </xf>
    <xf numFmtId="0" fontId="78" fillId="7" borderId="184" xfId="14" applyFont="1" applyFill="1" applyBorder="1" applyAlignment="1">
      <alignment horizontal="center" vertical="center"/>
    </xf>
    <xf numFmtId="4" fontId="162" fillId="0" borderId="383" xfId="9" applyNumberFormat="1" applyFont="1" applyBorder="1" applyAlignment="1">
      <alignment horizontal="left" vertical="center" wrapText="1"/>
    </xf>
    <xf numFmtId="4" fontId="162" fillId="0" borderId="384" xfId="9" applyNumberFormat="1" applyFont="1" applyBorder="1" applyAlignment="1">
      <alignment horizontal="left" vertical="center" wrapText="1"/>
    </xf>
    <xf numFmtId="4" fontId="161" fillId="7" borderId="0" xfId="9" applyNumberFormat="1" applyFont="1" applyFill="1" applyAlignment="1">
      <alignment horizontal="left" vertical="center" wrapText="1"/>
    </xf>
    <xf numFmtId="4" fontId="161" fillId="7" borderId="0" xfId="9" applyNumberFormat="1" applyFont="1" applyFill="1" applyAlignment="1">
      <alignment horizontal="left" vertical="center"/>
    </xf>
    <xf numFmtId="0" fontId="83" fillId="0" borderId="0" xfId="28" applyFont="1" applyAlignment="1">
      <alignment horizontal="center"/>
    </xf>
    <xf numFmtId="0" fontId="83" fillId="0" borderId="0" xfId="28" applyFont="1" applyAlignment="1">
      <alignment horizontal="center" vertical="center"/>
    </xf>
    <xf numFmtId="177" fontId="83" fillId="19" borderId="0" xfId="28" applyNumberFormat="1" applyFont="1" applyFill="1" applyAlignment="1">
      <alignment horizontal="center" vertical="center"/>
    </xf>
    <xf numFmtId="0" fontId="140" fillId="2" borderId="0" xfId="28" applyFont="1" applyFill="1" applyAlignment="1">
      <alignment horizontal="center" vertical="center"/>
    </xf>
    <xf numFmtId="0" fontId="42" fillId="0" borderId="221" xfId="28" applyFont="1" applyBorder="1" applyAlignment="1">
      <alignment horizontal="left" vertical="center" indent="1"/>
    </xf>
    <xf numFmtId="0" fontId="142" fillId="0" borderId="0" xfId="28" applyFont="1" applyAlignment="1">
      <alignment horizontal="left" vertical="center" wrapText="1"/>
    </xf>
    <xf numFmtId="49" fontId="93" fillId="0" borderId="0" xfId="28" applyNumberFormat="1" applyFont="1" applyAlignment="1">
      <alignment horizontal="left" vertical="center"/>
    </xf>
    <xf numFmtId="0" fontId="93" fillId="0" borderId="0" xfId="30" applyFont="1" applyAlignment="1">
      <alignment horizontal="center" vertical="center"/>
    </xf>
    <xf numFmtId="0" fontId="60" fillId="0" borderId="0" xfId="28" applyFont="1" applyAlignment="1">
      <alignment horizontal="center" vertical="center"/>
    </xf>
    <xf numFmtId="0" fontId="143" fillId="0" borderId="0" xfId="28" applyFont="1" applyAlignment="1">
      <alignment horizontal="left" vertical="center" wrapText="1"/>
    </xf>
    <xf numFmtId="14" fontId="143" fillId="0" borderId="0" xfId="26" applyNumberFormat="1" applyFont="1" applyFill="1" applyBorder="1" applyAlignment="1">
      <alignment horizontal="left" vertical="center"/>
    </xf>
    <xf numFmtId="0" fontId="42" fillId="0" borderId="0" xfId="28" applyFont="1" applyAlignment="1">
      <alignment horizontal="left" vertical="center" indent="1"/>
    </xf>
    <xf numFmtId="0" fontId="6" fillId="0" borderId="221" xfId="31" applyBorder="1" applyAlignment="1">
      <alignment horizontal="left" vertical="center" indent="1"/>
    </xf>
    <xf numFmtId="0" fontId="6" fillId="0" borderId="221" xfId="31" applyBorder="1" applyAlignment="1">
      <alignment horizontal="left" vertical="center" wrapText="1" indent="1"/>
    </xf>
    <xf numFmtId="0" fontId="6" fillId="0" borderId="0" xfId="31" applyAlignment="1">
      <alignment horizontal="left" vertical="center" wrapText="1" indent="1"/>
    </xf>
    <xf numFmtId="14" fontId="143" fillId="0" borderId="0" xfId="26" applyNumberFormat="1" applyFont="1" applyFill="1" applyBorder="1" applyAlignment="1">
      <alignment horizontal="left" vertical="center" indent="1"/>
    </xf>
    <xf numFmtId="0" fontId="6" fillId="0" borderId="217" xfId="31" applyBorder="1" applyAlignment="1">
      <alignment horizontal="left" vertical="center" wrapText="1" indent="1"/>
    </xf>
    <xf numFmtId="0" fontId="34" fillId="11" borderId="249" xfId="30" applyFont="1" applyFill="1" applyBorder="1" applyAlignment="1">
      <alignment horizontal="center" vertical="center"/>
    </xf>
    <xf numFmtId="0" fontId="169" fillId="0" borderId="153" xfId="14" applyFont="1" applyBorder="1" applyAlignment="1">
      <alignment horizontal="left" vertical="center" wrapText="1" indent="2"/>
    </xf>
    <xf numFmtId="0" fontId="169" fillId="0" borderId="155" xfId="14" applyFont="1" applyBorder="1" applyAlignment="1">
      <alignment horizontal="left" vertical="center" wrapText="1" indent="2"/>
    </xf>
    <xf numFmtId="0" fontId="48" fillId="0" borderId="1" xfId="14" applyFont="1" applyBorder="1" applyAlignment="1">
      <alignment horizontal="left" vertical="center" wrapText="1"/>
    </xf>
    <xf numFmtId="0" fontId="169" fillId="0" borderId="1" xfId="14" applyFont="1" applyBorder="1" applyAlignment="1">
      <alignment horizontal="left" vertical="center" wrapText="1" indent="2"/>
    </xf>
    <xf numFmtId="0" fontId="93" fillId="0" borderId="214" xfId="28" applyFont="1" applyBorder="1" applyAlignment="1">
      <alignment horizontal="left" vertical="center" indent="1"/>
    </xf>
    <xf numFmtId="0" fontId="93" fillId="0" borderId="0" xfId="28" applyFont="1" applyAlignment="1">
      <alignment horizontal="left" vertical="center" indent="1"/>
    </xf>
    <xf numFmtId="0" fontId="93" fillId="0" borderId="0" xfId="30" applyFont="1" applyAlignment="1">
      <alignment horizontal="left" vertical="center"/>
    </xf>
    <xf numFmtId="0" fontId="40" fillId="3" borderId="225" xfId="30" applyFont="1" applyFill="1" applyBorder="1" applyAlignment="1">
      <alignment horizontal="center" vertical="center"/>
    </xf>
    <xf numFmtId="0" fontId="40" fillId="3" borderId="226" xfId="30" applyFont="1" applyFill="1" applyBorder="1" applyAlignment="1">
      <alignment horizontal="center" vertical="center"/>
    </xf>
    <xf numFmtId="0" fontId="40" fillId="3" borderId="227" xfId="30" applyFont="1" applyFill="1" applyBorder="1" applyAlignment="1">
      <alignment horizontal="center" vertical="center"/>
    </xf>
    <xf numFmtId="0" fontId="60" fillId="0" borderId="225" xfId="30" applyFont="1" applyBorder="1" applyAlignment="1">
      <alignment horizontal="center" vertical="center"/>
    </xf>
    <xf numFmtId="0" fontId="60" fillId="0" borderId="226" xfId="30" applyFont="1" applyBorder="1" applyAlignment="1">
      <alignment horizontal="center" vertical="center"/>
    </xf>
    <xf numFmtId="0" fontId="60" fillId="0" borderId="227" xfId="30" applyFont="1" applyBorder="1" applyAlignment="1">
      <alignment horizontal="center" vertical="center"/>
    </xf>
    <xf numFmtId="0" fontId="60" fillId="0" borderId="225" xfId="30" applyFont="1" applyBorder="1" applyAlignment="1">
      <alignment horizontal="center" vertical="center" wrapText="1"/>
    </xf>
    <xf numFmtId="0" fontId="60" fillId="0" borderId="227" xfId="30" applyFont="1" applyBorder="1" applyAlignment="1">
      <alignment horizontal="center" vertical="center" wrapText="1"/>
    </xf>
    <xf numFmtId="173" fontId="42" fillId="0" borderId="229" xfId="15" applyNumberFormat="1" applyFont="1" applyFill="1" applyBorder="1" applyAlignment="1">
      <alignment horizontal="center" vertical="center"/>
    </xf>
    <xf numFmtId="173" fontId="42" fillId="0" borderId="231" xfId="15" applyNumberFormat="1" applyFont="1" applyFill="1" applyBorder="1" applyAlignment="1">
      <alignment horizontal="center" vertical="center"/>
    </xf>
    <xf numFmtId="173" fontId="42" fillId="0" borderId="233" xfId="15" applyNumberFormat="1" applyFont="1" applyFill="1" applyBorder="1" applyAlignment="1">
      <alignment horizontal="center" vertical="center"/>
    </xf>
    <xf numFmtId="173" fontId="42" fillId="0" borderId="235" xfId="15" applyNumberFormat="1" applyFont="1" applyFill="1" applyBorder="1" applyAlignment="1">
      <alignment horizontal="center" vertical="center"/>
    </xf>
    <xf numFmtId="0" fontId="27" fillId="0" borderId="163" xfId="30" applyFont="1" applyBorder="1" applyAlignment="1">
      <alignment horizontal="center" vertical="center" wrapText="1"/>
    </xf>
    <xf numFmtId="0" fontId="93" fillId="0" borderId="0" xfId="28" applyFont="1" applyAlignment="1">
      <alignment vertical="center"/>
    </xf>
    <xf numFmtId="0" fontId="6" fillId="0" borderId="221" xfId="26" applyNumberFormat="1" applyFont="1" applyFill="1" applyBorder="1" applyAlignment="1">
      <alignment vertical="center" wrapText="1"/>
    </xf>
    <xf numFmtId="0" fontId="138" fillId="0" borderId="220" xfId="30" applyFont="1" applyBorder="1" applyAlignment="1">
      <alignment horizontal="left" vertical="center" indent="1"/>
    </xf>
    <xf numFmtId="0" fontId="138" fillId="0" borderId="150" xfId="30" applyFont="1" applyBorder="1" applyAlignment="1">
      <alignment horizontal="left" vertical="center" indent="1"/>
    </xf>
    <xf numFmtId="0" fontId="143" fillId="0" borderId="214" xfId="30" applyFont="1" applyBorder="1" applyAlignment="1">
      <alignment horizontal="left" vertical="center" wrapText="1" indent="1"/>
    </xf>
    <xf numFmtId="0" fontId="143" fillId="0" borderId="0" xfId="30" applyFont="1" applyAlignment="1">
      <alignment horizontal="left" vertical="center" wrapText="1" indent="1"/>
    </xf>
    <xf numFmtId="0" fontId="6" fillId="0" borderId="221" xfId="32" applyNumberFormat="1" applyFont="1" applyFill="1" applyBorder="1" applyAlignment="1">
      <alignment horizontal="left" vertical="center" wrapText="1"/>
    </xf>
    <xf numFmtId="0" fontId="93" fillId="0" borderId="0" xfId="28" applyFont="1" applyAlignment="1">
      <alignment horizontal="left" vertical="center"/>
    </xf>
    <xf numFmtId="0" fontId="110" fillId="0" borderId="0" xfId="30" applyFont="1" applyAlignment="1">
      <alignment horizontal="center" vertical="center"/>
    </xf>
    <xf numFmtId="0" fontId="143" fillId="0" borderId="0" xfId="30" applyFont="1" applyAlignment="1">
      <alignment horizontal="left" vertical="center" wrapText="1"/>
    </xf>
    <xf numFmtId="0" fontId="42" fillId="0" borderId="221" xfId="26" applyNumberFormat="1" applyFont="1" applyFill="1" applyBorder="1" applyAlignment="1">
      <alignment horizontal="left" vertical="center" wrapText="1"/>
    </xf>
    <xf numFmtId="0" fontId="42" fillId="0" borderId="238" xfId="26" applyNumberFormat="1" applyFont="1" applyFill="1" applyBorder="1" applyAlignment="1">
      <alignment horizontal="left" vertical="center" wrapText="1"/>
    </xf>
    <xf numFmtId="0" fontId="60" fillId="0" borderId="0" xfId="30" applyFont="1" applyAlignment="1">
      <alignment horizontal="left" vertical="center" wrapText="1"/>
    </xf>
    <xf numFmtId="0" fontId="80" fillId="0" borderId="0" xfId="32" applyNumberFormat="1" applyFont="1" applyFill="1" applyBorder="1" applyAlignment="1">
      <alignment horizontal="justify" vertical="center" wrapText="1"/>
    </xf>
    <xf numFmtId="0" fontId="27" fillId="0" borderId="0" xfId="30" applyFont="1" applyAlignment="1">
      <alignment horizontal="left" vertical="center" wrapText="1"/>
    </xf>
    <xf numFmtId="0" fontId="42" fillId="0" borderId="0" xfId="26" applyNumberFormat="1" applyFont="1" applyFill="1" applyBorder="1" applyAlignment="1">
      <alignment horizontal="left" vertical="center" wrapText="1"/>
    </xf>
    <xf numFmtId="0" fontId="42" fillId="0" borderId="0" xfId="30" applyFont="1" applyAlignment="1">
      <alignment horizontal="left" vertical="center" wrapText="1"/>
    </xf>
    <xf numFmtId="0" fontId="23" fillId="0" borderId="0" xfId="28" applyFont="1" applyAlignment="1">
      <alignment horizontal="left" vertical="center"/>
    </xf>
    <xf numFmtId="0" fontId="113" fillId="0" borderId="0" xfId="30" applyFont="1" applyAlignment="1">
      <alignment horizontal="left" vertical="center" wrapText="1"/>
    </xf>
    <xf numFmtId="0" fontId="6" fillId="0" borderId="238" xfId="30" applyBorder="1" applyAlignment="1">
      <alignment horizontal="left" vertical="center"/>
    </xf>
    <xf numFmtId="0" fontId="42" fillId="2" borderId="221" xfId="26" applyNumberFormat="1" applyFont="1" applyFill="1" applyBorder="1" applyAlignment="1">
      <alignment horizontal="left" vertical="center" wrapText="1"/>
    </xf>
    <xf numFmtId="0" fontId="39" fillId="3" borderId="42" xfId="33" applyFont="1" applyFill="1" applyBorder="1" applyAlignment="1">
      <alignment horizontal="center" vertical="center"/>
    </xf>
    <xf numFmtId="0" fontId="6" fillId="0" borderId="222" xfId="32" applyNumberFormat="1" applyFont="1" applyFill="1" applyBorder="1" applyAlignment="1">
      <alignment horizontal="left" vertical="center" wrapText="1"/>
    </xf>
    <xf numFmtId="0" fontId="6" fillId="0" borderId="221" xfId="32" applyNumberFormat="1" applyFont="1" applyFill="1" applyBorder="1" applyAlignment="1">
      <alignment horizontal="left" vertical="center" wrapText="1" indent="1"/>
    </xf>
    <xf numFmtId="0" fontId="73" fillId="2" borderId="0" xfId="30" applyFont="1" applyFill="1" applyAlignment="1">
      <alignment horizontal="left" vertical="center" wrapText="1"/>
    </xf>
    <xf numFmtId="0" fontId="93" fillId="0" borderId="0" xfId="28" applyFont="1" applyAlignment="1">
      <alignment horizontal="right" vertical="center" wrapText="1"/>
    </xf>
    <xf numFmtId="0" fontId="137" fillId="0" borderId="0" xfId="30" applyFont="1" applyAlignment="1">
      <alignment horizontal="center" vertical="center"/>
    </xf>
    <xf numFmtId="0" fontId="93" fillId="0" borderId="0" xfId="28" applyFont="1" applyAlignment="1">
      <alignment horizontal="center" vertical="center" wrapText="1"/>
    </xf>
    <xf numFmtId="0" fontId="42" fillId="4" borderId="229" xfId="30" applyFont="1" applyFill="1" applyBorder="1" applyAlignment="1">
      <alignment horizontal="left" vertical="center"/>
    </xf>
    <xf numFmtId="0" fontId="42" fillId="4" borderId="231" xfId="30" applyFont="1" applyFill="1" applyBorder="1" applyAlignment="1">
      <alignment horizontal="left" vertical="center"/>
    </xf>
    <xf numFmtId="0" fontId="42" fillId="4" borderId="242" xfId="30" applyFont="1" applyFill="1" applyBorder="1" applyAlignment="1">
      <alignment horizontal="left" vertical="center"/>
    </xf>
    <xf numFmtId="0" fontId="42" fillId="4" borderId="243" xfId="30" applyFont="1" applyFill="1" applyBorder="1" applyAlignment="1">
      <alignment horizontal="left" vertical="center"/>
    </xf>
    <xf numFmtId="0" fontId="42" fillId="4" borderId="233" xfId="30" applyFont="1" applyFill="1" applyBorder="1" applyAlignment="1">
      <alignment horizontal="left" vertical="center"/>
    </xf>
    <xf numFmtId="0" fontId="42" fillId="4" borderId="235" xfId="30" applyFont="1" applyFill="1" applyBorder="1" applyAlignment="1">
      <alignment horizontal="left" vertical="center"/>
    </xf>
    <xf numFmtId="0" fontId="93" fillId="0" borderId="0" xfId="28" applyFont="1" applyAlignment="1">
      <alignment horizontal="center" vertical="center"/>
    </xf>
    <xf numFmtId="0" fontId="40" fillId="3" borderId="232" xfId="30" applyFont="1" applyFill="1" applyBorder="1" applyAlignment="1">
      <alignment horizontal="center" vertical="center"/>
    </xf>
    <xf numFmtId="0" fontId="40" fillId="3" borderId="236" xfId="30" applyFont="1" applyFill="1" applyBorder="1" applyAlignment="1">
      <alignment horizontal="center" vertical="center"/>
    </xf>
    <xf numFmtId="0" fontId="40" fillId="3" borderId="232" xfId="30" applyFont="1" applyFill="1" applyBorder="1" applyAlignment="1">
      <alignment horizontal="center" vertical="center" wrapText="1"/>
    </xf>
    <xf numFmtId="0" fontId="40" fillId="3" borderId="236" xfId="30" applyFont="1" applyFill="1" applyBorder="1" applyAlignment="1">
      <alignment horizontal="center" vertical="center" wrapText="1"/>
    </xf>
    <xf numFmtId="0" fontId="40" fillId="3" borderId="225" xfId="30" applyFont="1" applyFill="1" applyBorder="1" applyAlignment="1">
      <alignment horizontal="center" vertical="center" wrapText="1"/>
    </xf>
    <xf numFmtId="0" fontId="40" fillId="3" borderId="226" xfId="30" applyFont="1" applyFill="1" applyBorder="1" applyAlignment="1">
      <alignment horizontal="center" vertical="center" wrapText="1"/>
    </xf>
    <xf numFmtId="0" fontId="93" fillId="5" borderId="0" xfId="28" applyFont="1" applyFill="1" applyAlignment="1">
      <alignment horizontal="left" vertical="center"/>
    </xf>
    <xf numFmtId="0" fontId="93" fillId="5" borderId="0" xfId="28" applyFont="1" applyFill="1" applyAlignment="1">
      <alignment horizontal="center" vertical="center"/>
    </xf>
    <xf numFmtId="0" fontId="4" fillId="0" borderId="154" xfId="35" applyFont="1" applyBorder="1" applyAlignment="1">
      <alignment horizontal="center" vertical="center"/>
    </xf>
    <xf numFmtId="0" fontId="5" fillId="3" borderId="294" xfId="0" applyFont="1" applyFill="1" applyBorder="1" applyAlignment="1">
      <alignment horizontal="center"/>
    </xf>
    <xf numFmtId="0" fontId="5" fillId="3" borderId="261" xfId="0" applyFont="1" applyFill="1" applyBorder="1" applyAlignment="1">
      <alignment horizontal="center"/>
    </xf>
    <xf numFmtId="0" fontId="4" fillId="7" borderId="1" xfId="0" applyFont="1" applyFill="1" applyBorder="1" applyAlignment="1">
      <alignment horizontal="center"/>
    </xf>
    <xf numFmtId="0" fontId="159" fillId="33" borderId="259" xfId="0" applyFont="1" applyFill="1" applyBorder="1" applyAlignment="1">
      <alignment horizontal="center" vertical="center" wrapText="1"/>
    </xf>
    <xf numFmtId="0" fontId="159" fillId="33" borderId="294" xfId="0" applyFont="1" applyFill="1" applyBorder="1" applyAlignment="1">
      <alignment horizontal="center" vertical="center" wrapText="1"/>
    </xf>
    <xf numFmtId="0" fontId="159" fillId="33" borderId="261" xfId="0" applyFont="1" applyFill="1" applyBorder="1" applyAlignment="1">
      <alignment horizontal="center" vertical="center" wrapText="1"/>
    </xf>
    <xf numFmtId="0" fontId="159" fillId="33" borderId="295" xfId="0" applyFont="1" applyFill="1" applyBorder="1" applyAlignment="1">
      <alignment horizontal="center" vertical="center" wrapText="1"/>
    </xf>
    <xf numFmtId="0" fontId="159" fillId="33" borderId="293" xfId="0" applyFont="1" applyFill="1" applyBorder="1" applyAlignment="1">
      <alignment horizontal="center" vertical="center" wrapText="1"/>
    </xf>
    <xf numFmtId="0" fontId="159" fillId="33" borderId="297" xfId="0" applyFont="1" applyFill="1" applyBorder="1" applyAlignment="1">
      <alignment horizontal="center" vertical="center" wrapText="1"/>
    </xf>
    <xf numFmtId="0" fontId="159" fillId="33" borderId="269" xfId="0" applyFont="1" applyFill="1" applyBorder="1" applyAlignment="1">
      <alignment horizontal="center" vertical="center" wrapText="1"/>
    </xf>
    <xf numFmtId="0" fontId="159" fillId="33" borderId="266" xfId="0" applyFont="1" applyFill="1" applyBorder="1" applyAlignment="1">
      <alignment horizontal="center" vertical="center" wrapText="1"/>
    </xf>
    <xf numFmtId="0" fontId="159" fillId="33" borderId="341" xfId="0" applyFont="1" applyFill="1" applyBorder="1" applyAlignment="1">
      <alignment horizontal="center" vertical="center" wrapText="1"/>
    </xf>
    <xf numFmtId="0" fontId="23" fillId="7" borderId="321" xfId="14" applyFont="1" applyFill="1" applyBorder="1" applyAlignment="1">
      <alignment horizontal="center" vertical="center"/>
    </xf>
    <xf numFmtId="0" fontId="23" fillId="7" borderId="322" xfId="14" applyFont="1" applyFill="1" applyBorder="1" applyAlignment="1">
      <alignment horizontal="center" vertical="center"/>
    </xf>
    <xf numFmtId="0" fontId="23" fillId="7" borderId="320" xfId="14" applyFont="1" applyFill="1" applyBorder="1" applyAlignment="1">
      <alignment horizontal="center" vertical="center"/>
    </xf>
    <xf numFmtId="0" fontId="2" fillId="3" borderId="269" xfId="0" applyFont="1" applyFill="1" applyBorder="1" applyAlignment="1">
      <alignment horizontal="center" vertical="center"/>
    </xf>
    <xf numFmtId="0" fontId="2" fillId="3" borderId="266" xfId="0" applyFont="1" applyFill="1" applyBorder="1" applyAlignment="1">
      <alignment horizontal="center" vertical="center"/>
    </xf>
    <xf numFmtId="0" fontId="2" fillId="3" borderId="341" xfId="0" applyFont="1" applyFill="1" applyBorder="1" applyAlignment="1">
      <alignment horizontal="center" vertical="center"/>
    </xf>
    <xf numFmtId="0" fontId="5" fillId="3" borderId="295" xfId="0" applyFont="1" applyFill="1" applyBorder="1" applyAlignment="1">
      <alignment horizontal="center"/>
    </xf>
    <xf numFmtId="0" fontId="5" fillId="3" borderId="293" xfId="0" applyFont="1" applyFill="1" applyBorder="1" applyAlignment="1">
      <alignment horizontal="center"/>
    </xf>
    <xf numFmtId="0" fontId="5" fillId="3" borderId="297" xfId="0" applyFont="1" applyFill="1" applyBorder="1" applyAlignment="1">
      <alignment horizontal="center"/>
    </xf>
    <xf numFmtId="0" fontId="5" fillId="3" borderId="0" xfId="0" applyFont="1" applyFill="1" applyAlignment="1">
      <alignment horizontal="center"/>
    </xf>
    <xf numFmtId="49" fontId="6" fillId="0" borderId="291" xfId="40" applyNumberFormat="1" applyBorder="1" applyAlignment="1">
      <alignment horizontal="center" vertical="center" wrapText="1"/>
    </xf>
    <xf numFmtId="49" fontId="6" fillId="0" borderId="58" xfId="40" applyNumberFormat="1" applyBorder="1" applyAlignment="1">
      <alignment horizontal="center" vertical="center" wrapText="1"/>
    </xf>
    <xf numFmtId="4" fontId="6" fillId="0" borderId="291" xfId="40" applyNumberFormat="1" applyBorder="1" applyAlignment="1">
      <alignment horizontal="center" vertical="center" wrapText="1"/>
    </xf>
    <xf numFmtId="4" fontId="6" fillId="0" borderId="58" xfId="40" applyNumberFormat="1" applyBorder="1" applyAlignment="1">
      <alignment horizontal="center" vertical="center" wrapText="1"/>
    </xf>
    <xf numFmtId="3" fontId="6" fillId="0" borderId="290" xfId="40" applyNumberFormat="1" applyBorder="1" applyAlignment="1">
      <alignment horizontal="center" vertical="center" wrapText="1"/>
    </xf>
    <xf numFmtId="3" fontId="6" fillId="0" borderId="61" xfId="40" applyNumberFormat="1" applyBorder="1" applyAlignment="1">
      <alignment horizontal="center" vertical="center" wrapText="1"/>
    </xf>
    <xf numFmtId="4" fontId="6" fillId="0" borderId="264" xfId="40" applyNumberFormat="1" applyBorder="1" applyAlignment="1">
      <alignment horizontal="center" vertical="center" wrapText="1"/>
    </xf>
    <xf numFmtId="3" fontId="6" fillId="0" borderId="264" xfId="40" applyNumberFormat="1" applyBorder="1" applyAlignment="1">
      <alignment horizontal="center" vertical="center" wrapText="1"/>
    </xf>
    <xf numFmtId="3" fontId="6" fillId="0" borderId="58" xfId="40" applyNumberFormat="1" applyBorder="1" applyAlignment="1">
      <alignment horizontal="center" vertical="center" wrapText="1"/>
    </xf>
    <xf numFmtId="14" fontId="6" fillId="0" borderId="287" xfId="40" applyNumberFormat="1" applyBorder="1" applyAlignment="1">
      <alignment horizontal="center" vertical="center" wrapText="1"/>
    </xf>
    <xf numFmtId="14" fontId="6" fillId="0" borderId="57" xfId="40" applyNumberFormat="1" applyBorder="1" applyAlignment="1">
      <alignment horizontal="center" vertical="center" wrapText="1"/>
    </xf>
    <xf numFmtId="3" fontId="6" fillId="0" borderId="273" xfId="40" applyNumberFormat="1" applyBorder="1" applyAlignment="1">
      <alignment horizontal="center" vertical="center" wrapText="1"/>
    </xf>
    <xf numFmtId="3" fontId="6" fillId="0" borderId="276" xfId="40" applyNumberFormat="1" applyBorder="1" applyAlignment="1">
      <alignment horizontal="center" vertical="center" wrapText="1"/>
    </xf>
    <xf numFmtId="4" fontId="6" fillId="0" borderId="271" xfId="40" applyNumberFormat="1" applyBorder="1" applyAlignment="1">
      <alignment horizontal="center" vertical="center" wrapText="1"/>
    </xf>
    <xf numFmtId="4" fontId="6" fillId="0" borderId="275" xfId="40" applyNumberFormat="1" applyBorder="1" applyAlignment="1">
      <alignment horizontal="center" vertical="center" wrapText="1"/>
    </xf>
    <xf numFmtId="14" fontId="6" fillId="0" borderId="272" xfId="40" applyNumberFormat="1" applyBorder="1" applyAlignment="1">
      <alignment horizontal="center" vertical="center" wrapText="1"/>
    </xf>
    <xf numFmtId="14" fontId="6" fillId="0" borderId="80" xfId="40" applyNumberFormat="1" applyBorder="1" applyAlignment="1">
      <alignment horizontal="center" vertical="center" wrapText="1"/>
    </xf>
    <xf numFmtId="4" fontId="151" fillId="0" borderId="259" xfId="40" applyNumberFormat="1" applyFont="1" applyBorder="1" applyAlignment="1">
      <alignment horizontal="center" vertical="center"/>
    </xf>
    <xf numFmtId="4" fontId="151" fillId="0" borderId="260" xfId="40" applyNumberFormat="1" applyFont="1" applyBorder="1" applyAlignment="1">
      <alignment horizontal="center" vertical="center"/>
    </xf>
    <xf numFmtId="4" fontId="151" fillId="0" borderId="294" xfId="40" applyNumberFormat="1" applyFont="1" applyBorder="1" applyAlignment="1">
      <alignment horizontal="center" vertical="center"/>
    </xf>
    <xf numFmtId="4" fontId="151" fillId="0" borderId="261" xfId="40" applyNumberFormat="1" applyFont="1" applyBorder="1" applyAlignment="1">
      <alignment horizontal="center" vertical="center"/>
    </xf>
    <xf numFmtId="14" fontId="151" fillId="0" borderId="80" xfId="40" applyNumberFormat="1" applyFont="1" applyBorder="1" applyAlignment="1">
      <alignment horizontal="center" vertical="center"/>
    </xf>
    <xf numFmtId="14" fontId="151" fillId="0" borderId="40" xfId="40" applyNumberFormat="1" applyFont="1" applyBorder="1" applyAlignment="1">
      <alignment horizontal="center" vertical="center"/>
    </xf>
    <xf numFmtId="14" fontId="151" fillId="0" borderId="177" xfId="40" applyNumberFormat="1" applyFont="1" applyBorder="1" applyAlignment="1">
      <alignment horizontal="center" vertical="center"/>
    </xf>
    <xf numFmtId="4" fontId="6" fillId="0" borderId="270" xfId="40" applyNumberFormat="1" applyBorder="1" applyAlignment="1">
      <alignment horizontal="center" vertical="center" wrapText="1"/>
    </xf>
    <xf numFmtId="4" fontId="6" fillId="0" borderId="269" xfId="40" applyNumberFormat="1" applyBorder="1" applyAlignment="1">
      <alignment horizontal="center" vertical="center" wrapText="1"/>
    </xf>
    <xf numFmtId="4" fontId="6" fillId="0" borderId="266" xfId="40" applyNumberFormat="1" applyBorder="1" applyAlignment="1">
      <alignment horizontal="center" vertical="center" wrapText="1"/>
    </xf>
    <xf numFmtId="4" fontId="6" fillId="0" borderId="267" xfId="40" applyNumberFormat="1" applyBorder="1" applyAlignment="1">
      <alignment horizontal="center" vertical="center" wrapText="1"/>
    </xf>
    <xf numFmtId="0" fontId="151" fillId="0" borderId="259" xfId="40" applyFont="1" applyBorder="1" applyAlignment="1">
      <alignment horizontal="center" vertical="center"/>
    </xf>
    <xf numFmtId="0" fontId="151" fillId="0" borderId="260" xfId="40" applyFont="1" applyBorder="1" applyAlignment="1">
      <alignment horizontal="center" vertical="center"/>
    </xf>
    <xf numFmtId="0" fontId="151" fillId="0" borderId="294" xfId="40" applyFont="1" applyBorder="1" applyAlignment="1">
      <alignment horizontal="center" vertical="center"/>
    </xf>
    <xf numFmtId="4" fontId="0" fillId="0" borderId="264" xfId="41" applyNumberFormat="1" applyFont="1" applyBorder="1" applyAlignment="1">
      <alignment horizontal="center" vertical="center" wrapText="1"/>
    </xf>
    <xf numFmtId="4" fontId="0" fillId="0" borderId="58" xfId="41" applyNumberFormat="1" applyFont="1" applyBorder="1" applyAlignment="1">
      <alignment horizontal="center" vertical="center" wrapText="1"/>
    </xf>
    <xf numFmtId="4" fontId="0" fillId="0" borderId="265" xfId="41" applyNumberFormat="1" applyFont="1" applyBorder="1" applyAlignment="1">
      <alignment horizontal="center" vertical="center"/>
    </xf>
    <xf numFmtId="4" fontId="0" fillId="0" borderId="266" xfId="41" applyNumberFormat="1" applyFont="1" applyBorder="1" applyAlignment="1">
      <alignment horizontal="center" vertical="center"/>
    </xf>
    <xf numFmtId="4" fontId="0" fillId="0" borderId="267" xfId="41" applyNumberFormat="1" applyFont="1" applyBorder="1" applyAlignment="1">
      <alignment horizontal="center" vertical="center"/>
    </xf>
    <xf numFmtId="4" fontId="6" fillId="0" borderId="264" xfId="41" applyNumberFormat="1" applyFont="1" applyBorder="1" applyAlignment="1">
      <alignment horizontal="center" vertical="center" wrapText="1"/>
    </xf>
    <xf numFmtId="4" fontId="0" fillId="0" borderId="268" xfId="41" applyNumberFormat="1" applyFont="1" applyBorder="1" applyAlignment="1">
      <alignment horizontal="center" vertical="center" wrapText="1"/>
    </xf>
    <xf numFmtId="4" fontId="0" fillId="0" borderId="60" xfId="41" applyNumberFormat="1" applyFont="1" applyBorder="1" applyAlignment="1">
      <alignment horizontal="center" vertical="center" wrapText="1"/>
    </xf>
    <xf numFmtId="14" fontId="6" fillId="0" borderId="262" xfId="40" applyNumberFormat="1" applyBorder="1" applyAlignment="1">
      <alignment horizontal="center" vertical="center" wrapText="1"/>
    </xf>
    <xf numFmtId="0" fontId="6" fillId="0" borderId="263" xfId="40" applyBorder="1" applyAlignment="1">
      <alignment horizontal="center" vertical="center" wrapText="1"/>
    </xf>
    <xf numFmtId="0" fontId="6" fillId="0" borderId="56" xfId="40" applyBorder="1" applyAlignment="1">
      <alignment horizontal="center" vertical="center" wrapText="1"/>
    </xf>
    <xf numFmtId="4" fontId="0" fillId="0" borderId="263" xfId="41" applyNumberFormat="1" applyFont="1" applyBorder="1" applyAlignment="1">
      <alignment horizontal="center" vertical="center" wrapText="1"/>
    </xf>
    <xf numFmtId="4" fontId="0" fillId="0" borderId="56" xfId="41" applyNumberFormat="1" applyFont="1" applyBorder="1" applyAlignment="1">
      <alignment horizontal="center" vertical="center" wrapText="1"/>
    </xf>
    <xf numFmtId="4" fontId="6" fillId="0" borderId="262" xfId="41" applyNumberFormat="1" applyFont="1" applyBorder="1" applyAlignment="1">
      <alignment horizontal="center" vertical="center" wrapText="1"/>
    </xf>
    <xf numFmtId="4" fontId="0" fillId="0" borderId="57" xfId="41" applyNumberFormat="1" applyFont="1" applyBorder="1" applyAlignment="1">
      <alignment horizontal="center" vertical="center" wrapText="1"/>
    </xf>
    <xf numFmtId="0" fontId="29" fillId="3" borderId="153" xfId="0" applyFont="1" applyFill="1" applyBorder="1" applyAlignment="1">
      <alignment horizontal="left" vertical="center"/>
    </xf>
    <xf numFmtId="0" fontId="29" fillId="3" borderId="154" xfId="0" applyFont="1" applyFill="1" applyBorder="1" applyAlignment="1">
      <alignment horizontal="left" vertical="center"/>
    </xf>
    <xf numFmtId="0" fontId="0" fillId="4" borderId="153" xfId="0" applyFill="1" applyBorder="1" applyAlignment="1">
      <alignment horizontal="left" vertical="center" wrapText="1"/>
    </xf>
    <xf numFmtId="0" fontId="0" fillId="4" borderId="154" xfId="0" applyFill="1" applyBorder="1" applyAlignment="1">
      <alignment horizontal="left" vertical="center" wrapText="1"/>
    </xf>
    <xf numFmtId="0" fontId="0" fillId="4" borderId="155" xfId="0" applyFill="1" applyBorder="1" applyAlignment="1">
      <alignment horizontal="left" vertical="center" wrapText="1"/>
    </xf>
    <xf numFmtId="0" fontId="0" fillId="4" borderId="153" xfId="0" applyFill="1" applyBorder="1" applyAlignment="1">
      <alignment horizontal="left"/>
    </xf>
    <xf numFmtId="0" fontId="0" fillId="4" borderId="154" xfId="0" applyFill="1" applyBorder="1" applyAlignment="1">
      <alignment horizontal="left"/>
    </xf>
    <xf numFmtId="0" fontId="0" fillId="4" borderId="155" xfId="0" applyFill="1" applyBorder="1" applyAlignment="1">
      <alignment horizontal="left"/>
    </xf>
  </cellXfs>
  <cellStyles count="44">
    <cellStyle name="?鹎%U龡&amp;H?_x0008__x001c__x001c_?_x0007__x0001__x0001_ 12" xfId="9" xr:uid="{81D9599F-4FE5-48FB-A71D-9AE4593CCD6C}"/>
    <cellStyle name="?鹎%U龡&amp;H?_x0008__x001c__x001c_?_x0007__x0001__x0001_ 2" xfId="39" xr:uid="{C54EE271-B0C4-4DE6-A05B-9FF10B3AFF2B}"/>
    <cellStyle name="Comma 2" xfId="22" xr:uid="{2CEA505C-E6CE-405C-BB8E-EEB4C0328F60}"/>
    <cellStyle name="Comma 3" xfId="26" xr:uid="{66AF0746-DEF0-4AE7-BA1E-E4AC45199118}"/>
    <cellStyle name="Comma 3 2" xfId="10" xr:uid="{7789DD5B-3BCF-4A24-9BD7-364C3BE9D3CB}"/>
    <cellStyle name="Comma 3 3" xfId="42" xr:uid="{02021552-F3CD-474D-ADBE-31F5AD00E41F}"/>
    <cellStyle name="Currency 2" xfId="11" xr:uid="{FC6AE346-3A53-4B45-9008-57BC95E40854}"/>
    <cellStyle name="Currency 3" xfId="21" xr:uid="{E82943DF-637C-4FD1-9A44-E85236A0C6CD}"/>
    <cellStyle name="Hyperlink" xfId="37" builtinId="8"/>
    <cellStyle name="Hyperlink 2" xfId="5" xr:uid="{BBCD38EF-037F-43BF-B69B-C7B28091A349}"/>
    <cellStyle name="Hyperlink 3" xfId="29" xr:uid="{47EB944D-0EA3-4967-BBEF-0CB7B940B398}"/>
    <cellStyle name="Milliers 10 6" xfId="23" xr:uid="{5857E1EC-BE08-49B2-ADA0-60C23B5F2B7C}"/>
    <cellStyle name="Milliers 14" xfId="41" xr:uid="{F6144BB3-90CD-40CB-A842-9FEE880115FA}"/>
    <cellStyle name="Milliers 15" xfId="19" xr:uid="{36E04AEE-FC77-4E42-84F3-6E89300135A0}"/>
    <cellStyle name="Milliers 2 2" xfId="34" xr:uid="{ACCA3229-A956-4B02-9E9E-6090B6EA553F}"/>
    <cellStyle name="Milliers 2 2 2 2" xfId="12" xr:uid="{2E824094-37F0-4444-8D28-C2C6BF36B5E7}"/>
    <cellStyle name="Milliers 5" xfId="32" xr:uid="{710C4568-88EA-4418-82E7-D41820D8D896}"/>
    <cellStyle name="Normal" xfId="0" builtinId="0"/>
    <cellStyle name="Normal - Style1 2 2" xfId="31" xr:uid="{A6F567D2-4B61-46DE-8D24-53AF622E1AAE}"/>
    <cellStyle name="Normal 10" xfId="14" xr:uid="{54F559E3-7557-47A8-8E48-E0886AB1CD81}"/>
    <cellStyle name="Normal 10 2" xfId="30" xr:uid="{B0742634-1488-4919-A374-2B3BFB45C7AC}"/>
    <cellStyle name="Normal 132" xfId="13" xr:uid="{3D293DA4-13B6-492A-8E4C-D5804196C570}"/>
    <cellStyle name="Normal 14" xfId="33" xr:uid="{ABB94AB8-9B35-46A2-AF6B-094587B03E5E}"/>
    <cellStyle name="Normal 2" xfId="3" xr:uid="{20B18316-6F87-4171-A1FD-3F9910349DD7}"/>
    <cellStyle name="Normal 2 11" xfId="8" xr:uid="{DA101C4B-E753-4E36-BE8D-F61B6B2AEA1A}"/>
    <cellStyle name="Normal 2 11 2" xfId="25" xr:uid="{E6DA5089-4F09-4DD4-B3F0-1208AA594488}"/>
    <cellStyle name="Normal 2 2 2" xfId="6" xr:uid="{ABCF3B16-1C33-4387-9759-6788BA3585AF}"/>
    <cellStyle name="Normal 25 2" xfId="16" xr:uid="{410BF2F1-3FE0-45DD-A273-589D958EC7C9}"/>
    <cellStyle name="Normal 3" xfId="2" xr:uid="{A44BC3D8-9664-418C-AA8A-2D9C5E645CE4}"/>
    <cellStyle name="Normal 3 5" xfId="27" xr:uid="{E9A9B5E6-4601-4E67-83E2-9546C4B446EF}"/>
    <cellStyle name="Normal 3 6" xfId="17" xr:uid="{08E10E6B-796C-40E0-87B3-638CD5B3160D}"/>
    <cellStyle name="Normal 3 7" xfId="4" xr:uid="{A6676AB0-9552-46C7-8A1E-B801663F86C5}"/>
    <cellStyle name="Normal 4 2" xfId="35" xr:uid="{82EF75E5-1D9D-4618-9EE3-C67EF48DB87C}"/>
    <cellStyle name="Normal 5" xfId="28" xr:uid="{DD519CE7-0D48-43CC-9BC1-3684BD629D38}"/>
    <cellStyle name="Normal 5 4" xfId="20" xr:uid="{2C900773-58B6-4707-B87B-22A5AE8CF074}"/>
    <cellStyle name="Normal 5 5" xfId="24" xr:uid="{A4724FBE-DD7F-4263-B999-70FB41AD1697}"/>
    <cellStyle name="Normal 5 9" xfId="38" xr:uid="{42477AEA-BDD1-4C32-9AF1-0DD6B1426EE9}"/>
    <cellStyle name="Normal 6" xfId="7" xr:uid="{620DD02E-B0A3-4098-9E83-212CD80541DE}"/>
    <cellStyle name="Normal 93 2" xfId="40" xr:uid="{7CD6ABFF-A927-4BF0-AA30-E1A07EAFC0C0}"/>
    <cellStyle name="Normal_FCT RCI GERMANY LEASE - Monthly Report Payment Date 19 06 2012" xfId="18" xr:uid="{B07E1FB6-849B-47AD-BBC5-748E05022887}"/>
    <cellStyle name="Percent" xfId="1" builtinId="5"/>
    <cellStyle name="Percent 2" xfId="15" xr:uid="{0D33ED19-0CDF-4428-9D1D-5AD4C003E954}"/>
    <cellStyle name="Pourcentage 10" xfId="43" xr:uid="{388F0C5F-1A7E-4B9B-B413-BAF99819BEE6}"/>
    <cellStyle name="Pourcentage 3 2" xfId="36" xr:uid="{1CEB5302-CF23-473A-AED5-F2F8052DCAC9}"/>
  </cellStyles>
  <dxfs count="61">
    <dxf>
      <font>
        <color theme="0"/>
      </font>
    </dxf>
    <dxf>
      <font>
        <color theme="0"/>
      </font>
    </dxf>
    <dxf>
      <font>
        <color theme="0"/>
      </font>
    </dxf>
    <dxf>
      <fill>
        <patternFill>
          <bgColor rgb="FF92D050"/>
        </patternFill>
      </fill>
    </dxf>
    <dxf>
      <fill>
        <patternFill>
          <bgColor rgb="FFFF0000"/>
        </patternFill>
      </fill>
    </dxf>
    <dxf>
      <font>
        <condense val="0"/>
        <extend val="0"/>
        <color indexed="17"/>
      </font>
    </dxf>
    <dxf>
      <font>
        <condense val="0"/>
        <extend val="0"/>
        <color indexed="10"/>
      </font>
    </dxf>
    <dxf>
      <font>
        <condense val="0"/>
        <extend val="0"/>
        <color indexed="56"/>
      </font>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92D050"/>
        </patternFill>
      </fill>
    </dxf>
    <dxf>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0000FF"/>
      </font>
      <fill>
        <patternFill>
          <bgColor rgb="FF00FF00"/>
        </patternFill>
      </fill>
    </dxf>
    <dxf>
      <font>
        <b/>
        <i val="0"/>
        <color rgb="FFFFFF00"/>
      </font>
      <fill>
        <patternFill>
          <bgColor rgb="FFFF0000"/>
        </patternFill>
      </fill>
    </dxf>
  </dxfs>
  <tableStyles count="0" defaultTableStyle="TableStyleMedium2" defaultPivotStyle="PivotStyleLight16"/>
  <colors>
    <mruColors>
      <color rgb="FF0000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Outstanding Principal Balance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Tables'!$D$45:$D$75</c:f>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f>'Stratification Tables'!$F$45:$F$75</c:f>
              <c:numCache>
                <c:formatCode>0.00%</c:formatCode>
                <c:ptCount val="31"/>
                <c:pt idx="0">
                  <c:v>7.0648676161836916E-3</c:v>
                </c:pt>
                <c:pt idx="1">
                  <c:v>6.5858208223958478E-2</c:v>
                </c:pt>
                <c:pt idx="2">
                  <c:v>0.24613963993686575</c:v>
                </c:pt>
                <c:pt idx="3">
                  <c:v>0.12167088073919743</c:v>
                </c:pt>
                <c:pt idx="4">
                  <c:v>0.10322117741901504</c:v>
                </c:pt>
                <c:pt idx="5">
                  <c:v>8.6632508281302867E-2</c:v>
                </c:pt>
                <c:pt idx="6">
                  <c:v>5.5319836858730313E-2</c:v>
                </c:pt>
                <c:pt idx="7">
                  <c:v>4.1781099146560544E-2</c:v>
                </c:pt>
                <c:pt idx="8">
                  <c:v>2.8836531007748877E-2</c:v>
                </c:pt>
                <c:pt idx="9">
                  <c:v>2.2652557999991808E-2</c:v>
                </c:pt>
                <c:pt idx="10">
                  <c:v>2.2384149160260488E-2</c:v>
                </c:pt>
                <c:pt idx="11">
                  <c:v>2.3474307453477786E-2</c:v>
                </c:pt>
                <c:pt idx="12">
                  <c:v>2.3852160313308546E-2</c:v>
                </c:pt>
                <c:pt idx="13">
                  <c:v>1.8430816461797929E-2</c:v>
                </c:pt>
                <c:pt idx="14">
                  <c:v>1.5996081265699482E-2</c:v>
                </c:pt>
                <c:pt idx="15">
                  <c:v>1.276470775216983E-2</c:v>
                </c:pt>
                <c:pt idx="16">
                  <c:v>1.1167645367750478E-2</c:v>
                </c:pt>
                <c:pt idx="17">
                  <c:v>8.3046063323720196E-3</c:v>
                </c:pt>
                <c:pt idx="18">
                  <c:v>7.7088721524909585E-3</c:v>
                </c:pt>
                <c:pt idx="19">
                  <c:v>5.6758962194645522E-3</c:v>
                </c:pt>
                <c:pt idx="20">
                  <c:v>7.2065425030878819E-3</c:v>
                </c:pt>
                <c:pt idx="21">
                  <c:v>4.5789113826521918E-3</c:v>
                </c:pt>
                <c:pt idx="22">
                  <c:v>5.1154876541078783E-3</c:v>
                </c:pt>
                <c:pt idx="23">
                  <c:v>3.1974566798448779E-3</c:v>
                </c:pt>
                <c:pt idx="24">
                  <c:v>4.2287728885829897E-3</c:v>
                </c:pt>
                <c:pt idx="25">
                  <c:v>3.1474288571539158E-3</c:v>
                </c:pt>
                <c:pt idx="26">
                  <c:v>3.4443826983947871E-3</c:v>
                </c:pt>
                <c:pt idx="27">
                  <c:v>2.7909195130927456E-3</c:v>
                </c:pt>
                <c:pt idx="28">
                  <c:v>2.5571446277625658E-3</c:v>
                </c:pt>
                <c:pt idx="29">
                  <c:v>2.1518665210923655E-3</c:v>
                </c:pt>
                <c:pt idx="30">
                  <c:v>3.2644536965881078E-2</c:v>
                </c:pt>
              </c:numCache>
            </c:numRef>
          </c:val>
          <c:extLst>
            <c:ext xmlns:c16="http://schemas.microsoft.com/office/drawing/2014/chart" uri="{C3380CC4-5D6E-409C-BE32-E72D297353CC}">
              <c16:uniqueId val="{00000000-7320-4199-B6DA-79D13DD30A5F}"/>
            </c:ext>
          </c:extLst>
        </c:ser>
        <c:dLbls>
          <c:showLegendKey val="0"/>
          <c:showVal val="0"/>
          <c:showCatName val="0"/>
          <c:showSerName val="0"/>
          <c:showPercent val="0"/>
          <c:showBubbleSize val="0"/>
        </c:dLbls>
        <c:gapWidth val="219"/>
        <c:overlap val="-27"/>
        <c:axId val="204390304"/>
        <c:axId val="2453744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Tables'!$D$45:$D$75</c15:sqref>
                        </c15:formulaRef>
                      </c:ext>
                    </c:extLst>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extLst>
                      <c:ext uri="{02D57815-91ED-43cb-92C2-25804820EDAC}">
                        <c15:formulaRef>
                          <c15:sqref>'Stratification Tables'!$E$45:$E$75</c15:sqref>
                        </c15:formulaRef>
                      </c:ext>
                    </c:extLst>
                    <c:numCache>
                      <c:formatCode>#\ ##0.00\ "€"</c:formatCode>
                      <c:ptCount val="31"/>
                      <c:pt idx="0">
                        <c:v>54841630.299999997</c:v>
                      </c:pt>
                      <c:pt idx="1">
                        <c:v>511229891.88999999</c:v>
                      </c:pt>
                      <c:pt idx="2">
                        <c:v>1910679699.74</c:v>
                      </c:pt>
                      <c:pt idx="3">
                        <c:v>944480466.20000005</c:v>
                      </c:pt>
                      <c:pt idx="4">
                        <c:v>801263089.23000002</c:v>
                      </c:pt>
                      <c:pt idx="5">
                        <c:v>672492146.95000005</c:v>
                      </c:pt>
                      <c:pt idx="6">
                        <c:v>429424895.99000001</c:v>
                      </c:pt>
                      <c:pt idx="7">
                        <c:v>324329303.44999999</c:v>
                      </c:pt>
                      <c:pt idx="8">
                        <c:v>223846002.30000001</c:v>
                      </c:pt>
                      <c:pt idx="9">
                        <c:v>175842390.63999999</c:v>
                      </c:pt>
                      <c:pt idx="10">
                        <c:v>173758844.40000001</c:v>
                      </c:pt>
                      <c:pt idx="11">
                        <c:v>182221290.03</c:v>
                      </c:pt>
                      <c:pt idx="12">
                        <c:v>185154404.69999999</c:v>
                      </c:pt>
                      <c:pt idx="13">
                        <c:v>143070766.13999999</c:v>
                      </c:pt>
                      <c:pt idx="14">
                        <c:v>124170928.98</c:v>
                      </c:pt>
                      <c:pt idx="15">
                        <c:v>99087119.739999995</c:v>
                      </c:pt>
                      <c:pt idx="16">
                        <c:v>86689788.379999995</c:v>
                      </c:pt>
                      <c:pt idx="17">
                        <c:v>64465206.57</c:v>
                      </c:pt>
                      <c:pt idx="18">
                        <c:v>59840769.789999999</c:v>
                      </c:pt>
                      <c:pt idx="19">
                        <c:v>44059622.770000003</c:v>
                      </c:pt>
                      <c:pt idx="20">
                        <c:v>55941393.549999997</c:v>
                      </c:pt>
                      <c:pt idx="21">
                        <c:v>35544185.520000003</c:v>
                      </c:pt>
                      <c:pt idx="22">
                        <c:v>39709404.049999997</c:v>
                      </c:pt>
                      <c:pt idx="23">
                        <c:v>24820526.960000001</c:v>
                      </c:pt>
                      <c:pt idx="24">
                        <c:v>32826205.949999999</c:v>
                      </c:pt>
                      <c:pt idx="25">
                        <c:v>24432181.77</c:v>
                      </c:pt>
                      <c:pt idx="26">
                        <c:v>26737310.989999998</c:v>
                      </c:pt>
                      <c:pt idx="27">
                        <c:v>21664747.940000001</c:v>
                      </c:pt>
                      <c:pt idx="28">
                        <c:v>19850050.690000001</c:v>
                      </c:pt>
                      <c:pt idx="29">
                        <c:v>16704045.23</c:v>
                      </c:pt>
                      <c:pt idx="30">
                        <c:v>253405969.49000001</c:v>
                      </c:pt>
                    </c:numCache>
                  </c:numRef>
                </c:val>
                <c:extLst>
                  <c:ext xmlns:c16="http://schemas.microsoft.com/office/drawing/2014/chart" uri="{C3380CC4-5D6E-409C-BE32-E72D297353CC}">
                    <c16:uniqueId val="{00000001-7320-4199-B6DA-79D13DD30A5F}"/>
                  </c:ext>
                </c:extLst>
              </c15:ser>
            </c15:filteredBarSeries>
          </c:ext>
        </c:extLst>
      </c:barChart>
      <c:catAx>
        <c:axId val="20439030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374432"/>
        <c:crosses val="autoZero"/>
        <c:auto val="1"/>
        <c:lblAlgn val="ctr"/>
        <c:lblOffset val="100"/>
        <c:noMultiLvlLbl val="0"/>
      </c:catAx>
      <c:valAx>
        <c:axId val="2453744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6.4783060912910655E-3"/>
              <c:y val="0.388318686752113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4390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Current Outstanding Principal Balance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Tables'!$D$85:$D$115</c:f>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f>'Stratification Tables'!$F$85:$F$115</c:f>
              <c:numCache>
                <c:formatCode>0.00%</c:formatCode>
                <c:ptCount val="31"/>
                <c:pt idx="0">
                  <c:v>4.2174219200372093E-2</c:v>
                </c:pt>
                <c:pt idx="1">
                  <c:v>0.15107373796657134</c:v>
                </c:pt>
                <c:pt idx="2">
                  <c:v>0.23540911414391952</c:v>
                </c:pt>
                <c:pt idx="3">
                  <c:v>0.11704289180888301</c:v>
                </c:pt>
                <c:pt idx="4">
                  <c:v>9.332701298016724E-2</c:v>
                </c:pt>
                <c:pt idx="5">
                  <c:v>6.4494630275204801E-2</c:v>
                </c:pt>
                <c:pt idx="6">
                  <c:v>4.0794218971950146E-2</c:v>
                </c:pt>
                <c:pt idx="7">
                  <c:v>3.1222272882001696E-2</c:v>
                </c:pt>
                <c:pt idx="8">
                  <c:v>1.9892623427134687E-2</c:v>
                </c:pt>
                <c:pt idx="9">
                  <c:v>2.4672853118685622E-2</c:v>
                </c:pt>
                <c:pt idx="10">
                  <c:v>2.8643426214825934E-2</c:v>
                </c:pt>
                <c:pt idx="11">
                  <c:v>2.0490852778636503E-2</c:v>
                </c:pt>
                <c:pt idx="12">
                  <c:v>1.9155528452913455E-2</c:v>
                </c:pt>
                <c:pt idx="13">
                  <c:v>1.6320401423662777E-2</c:v>
                </c:pt>
                <c:pt idx="14">
                  <c:v>1.0717387147835678E-2</c:v>
                </c:pt>
                <c:pt idx="15">
                  <c:v>8.2538450967100142E-3</c:v>
                </c:pt>
                <c:pt idx="16">
                  <c:v>8.6015470581353223E-3</c:v>
                </c:pt>
                <c:pt idx="17">
                  <c:v>5.7627432262929703E-3</c:v>
                </c:pt>
                <c:pt idx="18">
                  <c:v>5.7171607582357014E-3</c:v>
                </c:pt>
                <c:pt idx="19">
                  <c:v>5.0474819847410842E-3</c:v>
                </c:pt>
                <c:pt idx="20">
                  <c:v>4.3462541238348702E-3</c:v>
                </c:pt>
                <c:pt idx="21">
                  <c:v>3.5951966654606923E-3</c:v>
                </c:pt>
                <c:pt idx="22">
                  <c:v>3.0480704370522004E-3</c:v>
                </c:pt>
                <c:pt idx="23">
                  <c:v>2.8854271710461628E-3</c:v>
                </c:pt>
                <c:pt idx="24">
                  <c:v>2.8392104206645809E-3</c:v>
                </c:pt>
                <c:pt idx="25">
                  <c:v>2.3071659737572137E-3</c:v>
                </c:pt>
                <c:pt idx="26">
                  <c:v>3.5909495244559183E-3</c:v>
                </c:pt>
                <c:pt idx="27">
                  <c:v>3.3606408713788539E-3</c:v>
                </c:pt>
                <c:pt idx="28">
                  <c:v>4.0356244645717715E-3</c:v>
                </c:pt>
                <c:pt idx="29">
                  <c:v>3.0429931047390594E-3</c:v>
                </c:pt>
                <c:pt idx="30">
                  <c:v>1.8134518326159237E-2</c:v>
                </c:pt>
              </c:numCache>
            </c:numRef>
          </c:val>
          <c:extLst>
            <c:ext xmlns:c16="http://schemas.microsoft.com/office/drawing/2014/chart" uri="{C3380CC4-5D6E-409C-BE32-E72D297353CC}">
              <c16:uniqueId val="{00000000-2B72-4662-B40C-C6F7D494C62A}"/>
            </c:ext>
          </c:extLst>
        </c:ser>
        <c:dLbls>
          <c:showLegendKey val="0"/>
          <c:showVal val="0"/>
          <c:showCatName val="0"/>
          <c:showSerName val="0"/>
          <c:showPercent val="0"/>
          <c:showBubbleSize val="0"/>
        </c:dLbls>
        <c:gapWidth val="219"/>
        <c:overlap val="-27"/>
        <c:axId val="246030840"/>
        <c:axId val="24596982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Tables'!$D$85:$D$115</c15:sqref>
                        </c15:formulaRef>
                      </c:ext>
                    </c:extLst>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extLst>
                      <c:ext uri="{02D57815-91ED-43cb-92C2-25804820EDAC}">
                        <c15:formulaRef>
                          <c15:sqref>'Stratification Tables'!$E$85:$E$115</c15:sqref>
                        </c15:formulaRef>
                      </c:ext>
                    </c:extLst>
                    <c:numCache>
                      <c:formatCode>#\ ##0.00\ "€"</c:formatCode>
                      <c:ptCount val="31"/>
                      <c:pt idx="0">
                        <c:v>327380931</c:v>
                      </c:pt>
                      <c:pt idx="1">
                        <c:v>1172722623.51</c:v>
                      </c:pt>
                      <c:pt idx="2">
                        <c:v>1827383088.9000001</c:v>
                      </c:pt>
                      <c:pt idx="3">
                        <c:v>908555312.08000004</c:v>
                      </c:pt>
                      <c:pt idx="4">
                        <c:v>724458803.88999999</c:v>
                      </c:pt>
                      <c:pt idx="5">
                        <c:v>500645003.13999999</c:v>
                      </c:pt>
                      <c:pt idx="6">
                        <c:v>316668562.92000002</c:v>
                      </c:pt>
                      <c:pt idx="7">
                        <c:v>242365524.66999999</c:v>
                      </c:pt>
                      <c:pt idx="8">
                        <c:v>154418165.91</c:v>
                      </c:pt>
                      <c:pt idx="9">
                        <c:v>191525101.77000001</c:v>
                      </c:pt>
                      <c:pt idx="10">
                        <c:v>222347010.06999999</c:v>
                      </c:pt>
                      <c:pt idx="11">
                        <c:v>159061971.66999999</c:v>
                      </c:pt>
                      <c:pt idx="12">
                        <c:v>148696404.05000001</c:v>
                      </c:pt>
                      <c:pt idx="13">
                        <c:v>126688491.54000001</c:v>
                      </c:pt>
                      <c:pt idx="14">
                        <c:v>83194621</c:v>
                      </c:pt>
                      <c:pt idx="15">
                        <c:v>64071168.200000003</c:v>
                      </c:pt>
                      <c:pt idx="16">
                        <c:v>66770233.979999997</c:v>
                      </c:pt>
                      <c:pt idx="17">
                        <c:v>44733779.979999997</c:v>
                      </c:pt>
                      <c:pt idx="18">
                        <c:v>44379942.229999997</c:v>
                      </c:pt>
                      <c:pt idx="19">
                        <c:v>39181504.310000002</c:v>
                      </c:pt>
                      <c:pt idx="20">
                        <c:v>33738163.939999998</c:v>
                      </c:pt>
                      <c:pt idx="21">
                        <c:v>27908017.120000001</c:v>
                      </c:pt>
                      <c:pt idx="22">
                        <c:v>23660903.66</c:v>
                      </c:pt>
                      <c:pt idx="23">
                        <c:v>22398371.600000001</c:v>
                      </c:pt>
                      <c:pt idx="24">
                        <c:v>22039610.18</c:v>
                      </c:pt>
                      <c:pt idx="25">
                        <c:v>17909570.32</c:v>
                      </c:pt>
                      <c:pt idx="26">
                        <c:v>27875048.329999998</c:v>
                      </c:pt>
                      <c:pt idx="27">
                        <c:v>26087258</c:v>
                      </c:pt>
                      <c:pt idx="28">
                        <c:v>31326875.030000001</c:v>
                      </c:pt>
                      <c:pt idx="29">
                        <c:v>23621490.440000001</c:v>
                      </c:pt>
                      <c:pt idx="30">
                        <c:v>140770726.88999999</c:v>
                      </c:pt>
                    </c:numCache>
                  </c:numRef>
                </c:val>
                <c:extLst>
                  <c:ext xmlns:c16="http://schemas.microsoft.com/office/drawing/2014/chart" uri="{C3380CC4-5D6E-409C-BE32-E72D297353CC}">
                    <c16:uniqueId val="{00000001-2B72-4662-B40C-C6F7D494C62A}"/>
                  </c:ext>
                </c:extLst>
              </c15:ser>
            </c15:filteredBarSeries>
          </c:ext>
        </c:extLst>
      </c:barChart>
      <c:catAx>
        <c:axId val="24603084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969824"/>
        <c:crosses val="autoZero"/>
        <c:auto val="1"/>
        <c:lblAlgn val="ctr"/>
        <c:lblOffset val="100"/>
        <c:noMultiLvlLbl val="0"/>
      </c:catAx>
      <c:valAx>
        <c:axId val="2459698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1.0365289746065704E-2"/>
              <c:y val="0.38831860024147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030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Loan-to-Value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Tables'!$D$125:$D$136</c:f>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f>'Stratification Tables'!$F$125:$F$136</c:f>
              <c:numCache>
                <c:formatCode>0.00%</c:formatCode>
                <c:ptCount val="12"/>
                <c:pt idx="0">
                  <c:v>1.3034245986402184E-4</c:v>
                </c:pt>
                <c:pt idx="1">
                  <c:v>1.2950260927244504E-3</c:v>
                </c:pt>
                <c:pt idx="2">
                  <c:v>4.6336992927915599E-3</c:v>
                </c:pt>
                <c:pt idx="3">
                  <c:v>1.2081882285986979E-2</c:v>
                </c:pt>
                <c:pt idx="4">
                  <c:v>1.9134186516514797E-2</c:v>
                </c:pt>
                <c:pt idx="5">
                  <c:v>3.4723702968741381E-2</c:v>
                </c:pt>
                <c:pt idx="6">
                  <c:v>4.79357441223403E-2</c:v>
                </c:pt>
                <c:pt idx="7">
                  <c:v>7.1949924639820667E-2</c:v>
                </c:pt>
                <c:pt idx="8">
                  <c:v>0.11024038387556426</c:v>
                </c:pt>
                <c:pt idx="9">
                  <c:v>0.21322761462109818</c:v>
                </c:pt>
                <c:pt idx="10">
                  <c:v>0.3813475256869166</c:v>
                </c:pt>
                <c:pt idx="11">
                  <c:v>0.10329996743763677</c:v>
                </c:pt>
              </c:numCache>
            </c:numRef>
          </c:val>
          <c:extLst>
            <c:ext xmlns:c16="http://schemas.microsoft.com/office/drawing/2014/chart" uri="{C3380CC4-5D6E-409C-BE32-E72D297353CC}">
              <c16:uniqueId val="{00000000-89DB-47BE-8449-AD2B082CD5EC}"/>
            </c:ext>
          </c:extLst>
        </c:ser>
        <c:dLbls>
          <c:showLegendKey val="0"/>
          <c:showVal val="0"/>
          <c:showCatName val="0"/>
          <c:showSerName val="0"/>
          <c:showPercent val="0"/>
          <c:showBubbleSize val="0"/>
        </c:dLbls>
        <c:gapWidth val="219"/>
        <c:overlap val="-27"/>
        <c:axId val="246873136"/>
        <c:axId val="2468735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Tables'!$D$125:$D$136</c15:sqref>
                        </c15:formulaRef>
                      </c:ext>
                    </c:extLst>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extLst>
                      <c:ext uri="{02D57815-91ED-43cb-92C2-25804820EDAC}">
                        <c15:formulaRef>
                          <c15:sqref>'Stratification Tables'!$E$125:$E$136</c15:sqref>
                        </c15:formulaRef>
                      </c:ext>
                    </c:extLst>
                    <c:numCache>
                      <c:formatCode>#\ ##0.00\ "€"</c:formatCode>
                      <c:ptCount val="12"/>
                      <c:pt idx="0">
                        <c:v>1011794.33</c:v>
                      </c:pt>
                      <c:pt idx="1">
                        <c:v>10052749.189999999</c:v>
                      </c:pt>
                      <c:pt idx="2">
                        <c:v>35969481.289999999</c:v>
                      </c:pt>
                      <c:pt idx="3">
                        <c:v>93786629.510000005</c:v>
                      </c:pt>
                      <c:pt idx="4">
                        <c:v>148530735.47</c:v>
                      </c:pt>
                      <c:pt idx="5">
                        <c:v>269545670.81999999</c:v>
                      </c:pt>
                      <c:pt idx="6">
                        <c:v>372105253.79000002</c:v>
                      </c:pt>
                      <c:pt idx="7">
                        <c:v>558517353.98000002</c:v>
                      </c:pt>
                      <c:pt idx="8">
                        <c:v>855750270.92999995</c:v>
                      </c:pt>
                      <c:pt idx="9">
                        <c:v>1655197329.3900001</c:v>
                      </c:pt>
                      <c:pt idx="10">
                        <c:v>2960242308.2399998</c:v>
                      </c:pt>
                      <c:pt idx="11">
                        <c:v>801874703.38999999</c:v>
                      </c:pt>
                    </c:numCache>
                  </c:numRef>
                </c:val>
                <c:extLst>
                  <c:ext xmlns:c16="http://schemas.microsoft.com/office/drawing/2014/chart" uri="{C3380CC4-5D6E-409C-BE32-E72D297353CC}">
                    <c16:uniqueId val="{00000001-89DB-47BE-8449-AD2B082CD5EC}"/>
                  </c:ext>
                </c:extLst>
              </c15:ser>
            </c15:filteredBarSeries>
          </c:ext>
        </c:extLst>
      </c:barChart>
      <c:catAx>
        <c:axId val="24687313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520"/>
        <c:crosses val="autoZero"/>
        <c:auto val="1"/>
        <c:lblAlgn val="ctr"/>
        <c:lblOffset val="100"/>
        <c:noMultiLvlLbl val="0"/>
      </c:catAx>
      <c:valAx>
        <c:axId val="246873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0696285278074919E-3"/>
              <c:y val="0.2669155182098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Term (years)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Tables'!$D$166:$D$192</c:f>
              <c:strCache>
                <c:ptCount val="27"/>
                <c:pt idx="0">
                  <c:v>&lt; 5</c:v>
                </c:pt>
                <c:pt idx="1">
                  <c:v>[ 05; 06 [</c:v>
                </c:pt>
                <c:pt idx="2">
                  <c:v>[ 06; 07 [</c:v>
                </c:pt>
                <c:pt idx="3">
                  <c:v>[ 07; 08 [</c:v>
                </c:pt>
                <c:pt idx="4">
                  <c:v>[ 08; 09 [</c:v>
                </c:pt>
                <c:pt idx="5">
                  <c:v>[ 09; 10 [</c:v>
                </c:pt>
                <c:pt idx="6">
                  <c:v>[ 10; 11 [</c:v>
                </c:pt>
                <c:pt idx="7">
                  <c:v>[ 11; 12 [</c:v>
                </c:pt>
                <c:pt idx="8">
                  <c:v>[ 12; 13 [</c:v>
                </c:pt>
                <c:pt idx="9">
                  <c:v>[ 13; 14 [</c:v>
                </c:pt>
                <c:pt idx="10">
                  <c:v>[ 14; 15 [</c:v>
                </c:pt>
                <c:pt idx="11">
                  <c:v>[ 15; 16 [</c:v>
                </c:pt>
                <c:pt idx="12">
                  <c:v>[ 16; 17 [</c:v>
                </c:pt>
                <c:pt idx="13">
                  <c:v>[ 17; 18 [</c:v>
                </c:pt>
                <c:pt idx="14">
                  <c:v>[ 18; 19 [</c:v>
                </c:pt>
                <c:pt idx="15">
                  <c:v>[ 19; 20 [</c:v>
                </c:pt>
                <c:pt idx="16">
                  <c:v>[ 20; 21 [</c:v>
                </c:pt>
                <c:pt idx="17">
                  <c:v>[ 21; 22 [</c:v>
                </c:pt>
                <c:pt idx="18">
                  <c:v>[ 22; 23 [</c:v>
                </c:pt>
                <c:pt idx="19">
                  <c:v>[ 23; 24 [</c:v>
                </c:pt>
                <c:pt idx="20">
                  <c:v>[ 24; 25 [</c:v>
                </c:pt>
                <c:pt idx="21">
                  <c:v>[ 25; 26 [</c:v>
                </c:pt>
                <c:pt idx="22">
                  <c:v>[ 26; 27 [</c:v>
                </c:pt>
                <c:pt idx="23">
                  <c:v>[ 27; 28 [</c:v>
                </c:pt>
                <c:pt idx="24">
                  <c:v>[ 28; 29 [</c:v>
                </c:pt>
                <c:pt idx="25">
                  <c:v>[ 29; 30 ]</c:v>
                </c:pt>
                <c:pt idx="26">
                  <c:v>&gt; 30</c:v>
                </c:pt>
              </c:strCache>
            </c:strRef>
          </c:cat>
          <c:val>
            <c:numRef>
              <c:f>'Stratification Tables'!$F$166:$F$192</c:f>
              <c:numCache>
                <c:formatCode>0.00%</c:formatCode>
                <c:ptCount val="27"/>
                <c:pt idx="0">
                  <c:v>4.6435574414745842E-5</c:v>
                </c:pt>
                <c:pt idx="1">
                  <c:v>1.6861738342947255E-4</c:v>
                </c:pt>
                <c:pt idx="2">
                  <c:v>3.6077547745232906E-4</c:v>
                </c:pt>
                <c:pt idx="3">
                  <c:v>1.2778809172012365E-3</c:v>
                </c:pt>
                <c:pt idx="4">
                  <c:v>1.2974433469947258E-3</c:v>
                </c:pt>
                <c:pt idx="5">
                  <c:v>1.7798548100804194E-3</c:v>
                </c:pt>
                <c:pt idx="6">
                  <c:v>1.5789729206623106E-2</c:v>
                </c:pt>
                <c:pt idx="7">
                  <c:v>3.8357289331400614E-3</c:v>
                </c:pt>
                <c:pt idx="8">
                  <c:v>1.926933176352465E-2</c:v>
                </c:pt>
                <c:pt idx="9">
                  <c:v>7.2087636989393317E-3</c:v>
                </c:pt>
                <c:pt idx="10">
                  <c:v>1.1198564387928871E-2</c:v>
                </c:pt>
                <c:pt idx="11">
                  <c:v>8.948099291753793E-2</c:v>
                </c:pt>
                <c:pt idx="12">
                  <c:v>1.485951696425206E-2</c:v>
                </c:pt>
                <c:pt idx="13">
                  <c:v>3.5751759558119982E-2</c:v>
                </c:pt>
                <c:pt idx="14">
                  <c:v>1.9514247298267052E-2</c:v>
                </c:pt>
                <c:pt idx="15">
                  <c:v>1.8118778937627304E-2</c:v>
                </c:pt>
                <c:pt idx="16">
                  <c:v>0.25897418339843631</c:v>
                </c:pt>
                <c:pt idx="17">
                  <c:v>2.9906089631548706E-2</c:v>
                </c:pt>
                <c:pt idx="18">
                  <c:v>4.4092981267502489E-2</c:v>
                </c:pt>
                <c:pt idx="19">
                  <c:v>1.6232095383400258E-2</c:v>
                </c:pt>
                <c:pt idx="20">
                  <c:v>1.1017509875765783E-2</c:v>
                </c:pt>
                <c:pt idx="21">
                  <c:v>0.34380294309623199</c:v>
                </c:pt>
                <c:pt idx="22">
                  <c:v>1.8549122041078666E-2</c:v>
                </c:pt>
                <c:pt idx="23">
                  <c:v>3.2143947731720149E-2</c:v>
                </c:pt>
                <c:pt idx="24">
                  <c:v>2.3451234785467744E-3</c:v>
                </c:pt>
                <c:pt idx="25">
                  <c:v>3.445184880989542E-4</c:v>
                </c:pt>
                <c:pt idx="26">
                  <c:v>2.6330644321366503E-3</c:v>
                </c:pt>
              </c:numCache>
            </c:numRef>
          </c:val>
          <c:extLst>
            <c:ext xmlns:c16="http://schemas.microsoft.com/office/drawing/2014/chart" uri="{C3380CC4-5D6E-409C-BE32-E72D297353CC}">
              <c16:uniqueId val="{00000000-35C5-4FBB-9062-D532B907EC4B}"/>
            </c:ext>
          </c:extLst>
        </c:ser>
        <c:dLbls>
          <c:showLegendKey val="0"/>
          <c:showVal val="0"/>
          <c:showCatName val="0"/>
          <c:showSerName val="0"/>
          <c:showPercent val="0"/>
          <c:showBubbleSize val="0"/>
        </c:dLbls>
        <c:gapWidth val="219"/>
        <c:overlap val="-27"/>
        <c:axId val="247086208"/>
        <c:axId val="24763589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Tables'!$D$166:$D$192</c15:sqref>
                        </c15:formulaRef>
                      </c:ext>
                    </c:extLst>
                    <c:strCache>
                      <c:ptCount val="27"/>
                      <c:pt idx="0">
                        <c:v>&lt; 5</c:v>
                      </c:pt>
                      <c:pt idx="1">
                        <c:v>[ 05; 06 [</c:v>
                      </c:pt>
                      <c:pt idx="2">
                        <c:v>[ 06; 07 [</c:v>
                      </c:pt>
                      <c:pt idx="3">
                        <c:v>[ 07; 08 [</c:v>
                      </c:pt>
                      <c:pt idx="4">
                        <c:v>[ 08; 09 [</c:v>
                      </c:pt>
                      <c:pt idx="5">
                        <c:v>[ 09; 10 [</c:v>
                      </c:pt>
                      <c:pt idx="6">
                        <c:v>[ 10; 11 [</c:v>
                      </c:pt>
                      <c:pt idx="7">
                        <c:v>[ 11; 12 [</c:v>
                      </c:pt>
                      <c:pt idx="8">
                        <c:v>[ 12; 13 [</c:v>
                      </c:pt>
                      <c:pt idx="9">
                        <c:v>[ 13; 14 [</c:v>
                      </c:pt>
                      <c:pt idx="10">
                        <c:v>[ 14; 15 [</c:v>
                      </c:pt>
                      <c:pt idx="11">
                        <c:v>[ 15; 16 [</c:v>
                      </c:pt>
                      <c:pt idx="12">
                        <c:v>[ 16; 17 [</c:v>
                      </c:pt>
                      <c:pt idx="13">
                        <c:v>[ 17; 18 [</c:v>
                      </c:pt>
                      <c:pt idx="14">
                        <c:v>[ 18; 19 [</c:v>
                      </c:pt>
                      <c:pt idx="15">
                        <c:v>[ 19; 20 [</c:v>
                      </c:pt>
                      <c:pt idx="16">
                        <c:v>[ 20; 21 [</c:v>
                      </c:pt>
                      <c:pt idx="17">
                        <c:v>[ 21; 22 [</c:v>
                      </c:pt>
                      <c:pt idx="18">
                        <c:v>[ 22; 23 [</c:v>
                      </c:pt>
                      <c:pt idx="19">
                        <c:v>[ 23; 24 [</c:v>
                      </c:pt>
                      <c:pt idx="20">
                        <c:v>[ 24; 25 [</c:v>
                      </c:pt>
                      <c:pt idx="21">
                        <c:v>[ 25; 26 [</c:v>
                      </c:pt>
                      <c:pt idx="22">
                        <c:v>[ 26; 27 [</c:v>
                      </c:pt>
                      <c:pt idx="23">
                        <c:v>[ 27; 28 [</c:v>
                      </c:pt>
                      <c:pt idx="24">
                        <c:v>[ 28; 29 [</c:v>
                      </c:pt>
                      <c:pt idx="25">
                        <c:v>[ 29; 30 ]</c:v>
                      </c:pt>
                      <c:pt idx="26">
                        <c:v>&gt; 30</c:v>
                      </c:pt>
                    </c:strCache>
                  </c:strRef>
                </c:cat>
                <c:val>
                  <c:numRef>
                    <c:extLst>
                      <c:ext uri="{02D57815-91ED-43cb-92C2-25804820EDAC}">
                        <c15:formulaRef>
                          <c15:sqref>'Stratification Tables'!$E$166:$E$192</c15:sqref>
                        </c15:formulaRef>
                      </c:ext>
                    </c:extLst>
                    <c:numCache>
                      <c:formatCode>#\ ##0.00\ "€"</c:formatCode>
                      <c:ptCount val="27"/>
                      <c:pt idx="0">
                        <c:v>360460.06</c:v>
                      </c:pt>
                      <c:pt idx="1">
                        <c:v>1308906.6499999999</c:v>
                      </c:pt>
                      <c:pt idx="2">
                        <c:v>2800550.05</c:v>
                      </c:pt>
                      <c:pt idx="3">
                        <c:v>9919658.3200000003</c:v>
                      </c:pt>
                      <c:pt idx="4">
                        <c:v>10071513.33</c:v>
                      </c:pt>
                      <c:pt idx="5">
                        <c:v>13816272.970000001</c:v>
                      </c:pt>
                      <c:pt idx="6">
                        <c:v>122569103.73</c:v>
                      </c:pt>
                      <c:pt idx="7">
                        <c:v>29775169.120000001</c:v>
                      </c:pt>
                      <c:pt idx="8">
                        <c:v>149579811.84</c:v>
                      </c:pt>
                      <c:pt idx="9">
                        <c:v>55958635.770000003</c:v>
                      </c:pt>
                      <c:pt idx="10">
                        <c:v>86929799.879999995</c:v>
                      </c:pt>
                      <c:pt idx="11">
                        <c:v>694603749.00999999</c:v>
                      </c:pt>
                      <c:pt idx="12">
                        <c:v>115348252.8</c:v>
                      </c:pt>
                      <c:pt idx="13">
                        <c:v>277526046.74000001</c:v>
                      </c:pt>
                      <c:pt idx="14">
                        <c:v>151480989.31999999</c:v>
                      </c:pt>
                      <c:pt idx="15">
                        <c:v>140648548.56</c:v>
                      </c:pt>
                      <c:pt idx="16">
                        <c:v>2010308925.0599999</c:v>
                      </c:pt>
                      <c:pt idx="17">
                        <c:v>232148541.25999999</c:v>
                      </c:pt>
                      <c:pt idx="18">
                        <c:v>342275483.25999999</c:v>
                      </c:pt>
                      <c:pt idx="19">
                        <c:v>126003008.45999999</c:v>
                      </c:pt>
                      <c:pt idx="20">
                        <c:v>85524348.969999999</c:v>
                      </c:pt>
                      <c:pt idx="21">
                        <c:v>2668799321.6100001</c:v>
                      </c:pt>
                      <c:pt idx="22">
                        <c:v>143989123.16999999</c:v>
                      </c:pt>
                      <c:pt idx="23">
                        <c:v>249520103.37</c:v>
                      </c:pt>
                      <c:pt idx="24">
                        <c:v>18204218.649999999</c:v>
                      </c:pt>
                      <c:pt idx="25">
                        <c:v>2674353.7999999998</c:v>
                      </c:pt>
                      <c:pt idx="26">
                        <c:v>20439384.57</c:v>
                      </c:pt>
                    </c:numCache>
                  </c:numRef>
                </c:val>
                <c:extLst>
                  <c:ext xmlns:c16="http://schemas.microsoft.com/office/drawing/2014/chart" uri="{C3380CC4-5D6E-409C-BE32-E72D297353CC}">
                    <c16:uniqueId val="{00000001-35C5-4FBB-9062-D532B907EC4B}"/>
                  </c:ext>
                </c:extLst>
              </c15:ser>
            </c15:filteredBarSeries>
          </c:ext>
        </c:extLst>
      </c:barChart>
      <c:catAx>
        <c:axId val="24708620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635896"/>
        <c:crosses val="autoZero"/>
        <c:auto val="1"/>
        <c:lblAlgn val="ctr"/>
        <c:lblOffset val="100"/>
        <c:noMultiLvlLbl val="0"/>
      </c:catAx>
      <c:valAx>
        <c:axId val="2476358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6.4927276848783756E-3"/>
              <c:y val="0.393705412393854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08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Remaining Term (years)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Tables'!$D$201:$D$226</c:f>
              <c:strCache>
                <c:ptCount val="26"/>
                <c:pt idx="0">
                  <c:v>[ 00; 01 [</c:v>
                </c:pt>
                <c:pt idx="1">
                  <c:v>[ 01; 02 [</c:v>
                </c:pt>
                <c:pt idx="2">
                  <c:v>[ 02; 03 [</c:v>
                </c:pt>
                <c:pt idx="3">
                  <c:v>[ 03; 04 [</c:v>
                </c:pt>
                <c:pt idx="4">
                  <c:v>[ 04; 05 [</c:v>
                </c:pt>
                <c:pt idx="5">
                  <c:v>[ 05; 06 [</c:v>
                </c:pt>
                <c:pt idx="6">
                  <c:v>[ 06; 07 [</c:v>
                </c:pt>
                <c:pt idx="7">
                  <c:v>[ 07; 08 [</c:v>
                </c:pt>
                <c:pt idx="8">
                  <c:v>[ 08; 09 [</c:v>
                </c:pt>
                <c:pt idx="9">
                  <c:v>[ 09; 10 [</c:v>
                </c:pt>
                <c:pt idx="10">
                  <c:v>[ 10; 11 [</c:v>
                </c:pt>
                <c:pt idx="11">
                  <c:v>[ 11; 12 [</c:v>
                </c:pt>
                <c:pt idx="12">
                  <c:v>[ 12; 13 [</c:v>
                </c:pt>
                <c:pt idx="13">
                  <c:v>[ 13; 14 [</c:v>
                </c:pt>
                <c:pt idx="14">
                  <c:v>[ 14; 15 [</c:v>
                </c:pt>
                <c:pt idx="15">
                  <c:v>[ 15; 16 [</c:v>
                </c:pt>
                <c:pt idx="16">
                  <c:v>[ 16; 17 [</c:v>
                </c:pt>
                <c:pt idx="17">
                  <c:v>[ 17; 18 [</c:v>
                </c:pt>
                <c:pt idx="18">
                  <c:v>[ 18; 19 [</c:v>
                </c:pt>
                <c:pt idx="19">
                  <c:v>[ 19; 20 [</c:v>
                </c:pt>
                <c:pt idx="20">
                  <c:v>[ 20; 21 [</c:v>
                </c:pt>
                <c:pt idx="21">
                  <c:v>[ 21; 22 [</c:v>
                </c:pt>
                <c:pt idx="22">
                  <c:v>[ 22; 23 [</c:v>
                </c:pt>
                <c:pt idx="23">
                  <c:v>[ 23; 24 [</c:v>
                </c:pt>
                <c:pt idx="24">
                  <c:v>[ 24; 25 [</c:v>
                </c:pt>
                <c:pt idx="25">
                  <c:v>[ 25; 30 [</c:v>
                </c:pt>
              </c:strCache>
            </c:strRef>
          </c:cat>
          <c:val>
            <c:numRef>
              <c:f>'Stratification Tables'!$F$201:$F$226</c:f>
              <c:numCache>
                <c:formatCode>0.00%</c:formatCode>
                <c:ptCount val="26"/>
                <c:pt idx="0">
                  <c:v>5.9177549564778627E-4</c:v>
                </c:pt>
                <c:pt idx="1">
                  <c:v>2.5697640244045092E-3</c:v>
                </c:pt>
                <c:pt idx="2">
                  <c:v>4.5238404971632892E-3</c:v>
                </c:pt>
                <c:pt idx="3">
                  <c:v>8.2540525134596233E-3</c:v>
                </c:pt>
                <c:pt idx="4">
                  <c:v>1.137045066984416E-2</c:v>
                </c:pt>
                <c:pt idx="5">
                  <c:v>1.6183547708245871E-2</c:v>
                </c:pt>
                <c:pt idx="6">
                  <c:v>2.2074355708343495E-2</c:v>
                </c:pt>
                <c:pt idx="7">
                  <c:v>2.3818985625511265E-2</c:v>
                </c:pt>
                <c:pt idx="8">
                  <c:v>3.0386182695329469E-2</c:v>
                </c:pt>
                <c:pt idx="9">
                  <c:v>3.6848026277125349E-2</c:v>
                </c:pt>
                <c:pt idx="10">
                  <c:v>4.0201448403048262E-2</c:v>
                </c:pt>
                <c:pt idx="11">
                  <c:v>4.4237312132010972E-2</c:v>
                </c:pt>
                <c:pt idx="12">
                  <c:v>4.9211317952191073E-2</c:v>
                </c:pt>
                <c:pt idx="13">
                  <c:v>4.9710001340377813E-2</c:v>
                </c:pt>
                <c:pt idx="14">
                  <c:v>6.0269944104247575E-2</c:v>
                </c:pt>
                <c:pt idx="15">
                  <c:v>5.5158680093815048E-2</c:v>
                </c:pt>
                <c:pt idx="16">
                  <c:v>6.9544178987909225E-2</c:v>
                </c:pt>
                <c:pt idx="17">
                  <c:v>6.9644038918829934E-2</c:v>
                </c:pt>
                <c:pt idx="18">
                  <c:v>6.4319736028524574E-2</c:v>
                </c:pt>
                <c:pt idx="19">
                  <c:v>5.2689542488627568E-2</c:v>
                </c:pt>
                <c:pt idx="20">
                  <c:v>3.8277397436175531E-2</c:v>
                </c:pt>
                <c:pt idx="21">
                  <c:v>8.2152146420610556E-2</c:v>
                </c:pt>
                <c:pt idx="22">
                  <c:v>9.6022905955271964E-2</c:v>
                </c:pt>
                <c:pt idx="23">
                  <c:v>5.17597140102058E-2</c:v>
                </c:pt>
                <c:pt idx="24">
                  <c:v>2.0127191464561853E-2</c:v>
                </c:pt>
                <c:pt idx="25">
                  <c:v>5.3463048517440018E-5</c:v>
                </c:pt>
              </c:numCache>
            </c:numRef>
          </c:val>
          <c:extLst>
            <c:ext xmlns:c16="http://schemas.microsoft.com/office/drawing/2014/chart" uri="{C3380CC4-5D6E-409C-BE32-E72D297353CC}">
              <c16:uniqueId val="{00000000-61D3-40A8-A000-41913E034C1C}"/>
            </c:ext>
          </c:extLst>
        </c:ser>
        <c:dLbls>
          <c:showLegendKey val="0"/>
          <c:showVal val="0"/>
          <c:showCatName val="0"/>
          <c:showSerName val="0"/>
          <c:showPercent val="0"/>
          <c:showBubbleSize val="0"/>
        </c:dLbls>
        <c:gapWidth val="219"/>
        <c:overlap val="-27"/>
        <c:axId val="203380712"/>
        <c:axId val="20338110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Tables'!$D$201:$D$226</c15:sqref>
                        </c15:formulaRef>
                      </c:ext>
                    </c:extLst>
                    <c:strCache>
                      <c:ptCount val="26"/>
                      <c:pt idx="0">
                        <c:v>[ 00; 01 [</c:v>
                      </c:pt>
                      <c:pt idx="1">
                        <c:v>[ 01; 02 [</c:v>
                      </c:pt>
                      <c:pt idx="2">
                        <c:v>[ 02; 03 [</c:v>
                      </c:pt>
                      <c:pt idx="3">
                        <c:v>[ 03; 04 [</c:v>
                      </c:pt>
                      <c:pt idx="4">
                        <c:v>[ 04; 05 [</c:v>
                      </c:pt>
                      <c:pt idx="5">
                        <c:v>[ 05; 06 [</c:v>
                      </c:pt>
                      <c:pt idx="6">
                        <c:v>[ 06; 07 [</c:v>
                      </c:pt>
                      <c:pt idx="7">
                        <c:v>[ 07; 08 [</c:v>
                      </c:pt>
                      <c:pt idx="8">
                        <c:v>[ 08; 09 [</c:v>
                      </c:pt>
                      <c:pt idx="9">
                        <c:v>[ 09; 10 [</c:v>
                      </c:pt>
                      <c:pt idx="10">
                        <c:v>[ 10; 11 [</c:v>
                      </c:pt>
                      <c:pt idx="11">
                        <c:v>[ 11; 12 [</c:v>
                      </c:pt>
                      <c:pt idx="12">
                        <c:v>[ 12; 13 [</c:v>
                      </c:pt>
                      <c:pt idx="13">
                        <c:v>[ 13; 14 [</c:v>
                      </c:pt>
                      <c:pt idx="14">
                        <c:v>[ 14; 15 [</c:v>
                      </c:pt>
                      <c:pt idx="15">
                        <c:v>[ 15; 16 [</c:v>
                      </c:pt>
                      <c:pt idx="16">
                        <c:v>[ 16; 17 [</c:v>
                      </c:pt>
                      <c:pt idx="17">
                        <c:v>[ 17; 18 [</c:v>
                      </c:pt>
                      <c:pt idx="18">
                        <c:v>[ 18; 19 [</c:v>
                      </c:pt>
                      <c:pt idx="19">
                        <c:v>[ 19; 20 [</c:v>
                      </c:pt>
                      <c:pt idx="20">
                        <c:v>[ 20; 21 [</c:v>
                      </c:pt>
                      <c:pt idx="21">
                        <c:v>[ 21; 22 [</c:v>
                      </c:pt>
                      <c:pt idx="22">
                        <c:v>[ 22; 23 [</c:v>
                      </c:pt>
                      <c:pt idx="23">
                        <c:v>[ 23; 24 [</c:v>
                      </c:pt>
                      <c:pt idx="24">
                        <c:v>[ 24; 25 [</c:v>
                      </c:pt>
                      <c:pt idx="25">
                        <c:v>[ 25; 30 [</c:v>
                      </c:pt>
                    </c:strCache>
                  </c:strRef>
                </c:cat>
                <c:val>
                  <c:numRef>
                    <c:extLst>
                      <c:ext uri="{02D57815-91ED-43cb-92C2-25804820EDAC}">
                        <c15:formulaRef>
                          <c15:sqref>'Stratification Tables'!$E$201:$E$226</c15:sqref>
                        </c15:formulaRef>
                      </c:ext>
                    </c:extLst>
                    <c:numCache>
                      <c:formatCode>#\ ##0.00\ "€"</c:formatCode>
                      <c:ptCount val="26"/>
                      <c:pt idx="0">
                        <c:v>4593707.16</c:v>
                      </c:pt>
                      <c:pt idx="1">
                        <c:v>19948009.82</c:v>
                      </c:pt>
                      <c:pt idx="2">
                        <c:v>35116693.130000003</c:v>
                      </c:pt>
                      <c:pt idx="3">
                        <c:v>64072778.289999999</c:v>
                      </c:pt>
                      <c:pt idx="4">
                        <c:v>88264081.629999995</c:v>
                      </c:pt>
                      <c:pt idx="5">
                        <c:v>125626153.04000001</c:v>
                      </c:pt>
                      <c:pt idx="6">
                        <c:v>171354046.62</c:v>
                      </c:pt>
                      <c:pt idx="7">
                        <c:v>184896883.38999999</c:v>
                      </c:pt>
                      <c:pt idx="8">
                        <c:v>235875304.13</c:v>
                      </c:pt>
                      <c:pt idx="9">
                        <c:v>286035909.54000002</c:v>
                      </c:pt>
                      <c:pt idx="10">
                        <c:v>312067131.42000002</c:v>
                      </c:pt>
                      <c:pt idx="11">
                        <c:v>343395863.75999999</c:v>
                      </c:pt>
                      <c:pt idx="12">
                        <c:v>382007003.14999998</c:v>
                      </c:pt>
                      <c:pt idx="13">
                        <c:v>385878074.98000002</c:v>
                      </c:pt>
                      <c:pt idx="14">
                        <c:v>467850520.68000001</c:v>
                      </c:pt>
                      <c:pt idx="15">
                        <c:v>428173903.01999998</c:v>
                      </c:pt>
                      <c:pt idx="16">
                        <c:v>539842550.60000002</c:v>
                      </c:pt>
                      <c:pt idx="17">
                        <c:v>540617721.73000002</c:v>
                      </c:pt>
                      <c:pt idx="18">
                        <c:v>499287371.81</c:v>
                      </c:pt>
                      <c:pt idx="19">
                        <c:v>409007014.25999999</c:v>
                      </c:pt>
                      <c:pt idx="20">
                        <c:v>297131523.63</c:v>
                      </c:pt>
                      <c:pt idx="21">
                        <c:v>637712960.39999998</c:v>
                      </c:pt>
                      <c:pt idx="22">
                        <c:v>745385900.32000005</c:v>
                      </c:pt>
                      <c:pt idx="23">
                        <c:v>401789142.32999998</c:v>
                      </c:pt>
                      <c:pt idx="24">
                        <c:v>156239020.06999999</c:v>
                      </c:pt>
                      <c:pt idx="25">
                        <c:v>415011.42</c:v>
                      </c:pt>
                    </c:numCache>
                  </c:numRef>
                </c:val>
                <c:extLst>
                  <c:ext xmlns:c16="http://schemas.microsoft.com/office/drawing/2014/chart" uri="{C3380CC4-5D6E-409C-BE32-E72D297353CC}">
                    <c16:uniqueId val="{00000001-61D3-40A8-A000-41913E034C1C}"/>
                  </c:ext>
                </c:extLst>
              </c15:ser>
            </c15:filteredBarSeries>
          </c:ext>
        </c:extLst>
      </c:barChart>
      <c:catAx>
        <c:axId val="203380712"/>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104"/>
        <c:crosses val="autoZero"/>
        <c:auto val="1"/>
        <c:lblAlgn val="ctr"/>
        <c:lblOffset val="100"/>
        <c:noMultiLvlLbl val="0"/>
      </c:catAx>
      <c:valAx>
        <c:axId val="2033811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0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Origination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numRef>
              <c:f>'Stratification Tables'!$D$234:$D$241</c:f>
              <c:numCache>
                <c:formatCode>General</c:formatCode>
                <c:ptCount val="8"/>
                <c:pt idx="0">
                  <c:v>2010</c:v>
                </c:pt>
                <c:pt idx="1">
                  <c:v>2011</c:v>
                </c:pt>
                <c:pt idx="2">
                  <c:v>2012</c:v>
                </c:pt>
                <c:pt idx="3">
                  <c:v>2013</c:v>
                </c:pt>
                <c:pt idx="4">
                  <c:v>2014</c:v>
                </c:pt>
                <c:pt idx="5">
                  <c:v>2015</c:v>
                </c:pt>
                <c:pt idx="6">
                  <c:v>2016</c:v>
                </c:pt>
                <c:pt idx="7">
                  <c:v>2017</c:v>
                </c:pt>
              </c:numCache>
            </c:numRef>
          </c:cat>
          <c:val>
            <c:numRef>
              <c:f>'Stratification Tables'!$F$234:$F$241</c:f>
              <c:numCache>
                <c:formatCode>0.00%</c:formatCode>
                <c:ptCount val="8"/>
                <c:pt idx="0">
                  <c:v>1.2479335633813154E-2</c:v>
                </c:pt>
                <c:pt idx="1">
                  <c:v>1.0598593754205585E-2</c:v>
                </c:pt>
                <c:pt idx="2">
                  <c:v>1.2675116836968784E-2</c:v>
                </c:pt>
                <c:pt idx="3">
                  <c:v>1.199038086528101E-2</c:v>
                </c:pt>
                <c:pt idx="4">
                  <c:v>1.7204957637422569E-2</c:v>
                </c:pt>
                <c:pt idx="5">
                  <c:v>3.8412748876115746E-2</c:v>
                </c:pt>
                <c:pt idx="6">
                  <c:v>4.0569554463711674E-2</c:v>
                </c:pt>
                <c:pt idx="7">
                  <c:v>6.219545679438028E-2</c:v>
                </c:pt>
              </c:numCache>
            </c:numRef>
          </c:val>
          <c:extLst>
            <c:ext xmlns:c16="http://schemas.microsoft.com/office/drawing/2014/chart" uri="{C3380CC4-5D6E-409C-BE32-E72D297353CC}">
              <c16:uniqueId val="{00000000-1A96-415D-A63F-D1634484EF63}"/>
            </c:ext>
          </c:extLst>
        </c:ser>
        <c:dLbls>
          <c:showLegendKey val="0"/>
          <c:showVal val="0"/>
          <c:showCatName val="0"/>
          <c:showSerName val="0"/>
          <c:showPercent val="0"/>
          <c:showBubbleSize val="0"/>
        </c:dLbls>
        <c:gapWidth val="219"/>
        <c:overlap val="-27"/>
        <c:axId val="203383848"/>
        <c:axId val="203384240"/>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'Stratification Tables'!$D$234:$D$241</c15:sqref>
                        </c15:formulaRef>
                      </c:ext>
                    </c:extLst>
                    <c:numCache>
                      <c:formatCode>General</c:formatCode>
                      <c:ptCount val="8"/>
                      <c:pt idx="0">
                        <c:v>2010</c:v>
                      </c:pt>
                      <c:pt idx="1">
                        <c:v>2011</c:v>
                      </c:pt>
                      <c:pt idx="2">
                        <c:v>2012</c:v>
                      </c:pt>
                      <c:pt idx="3">
                        <c:v>2013</c:v>
                      </c:pt>
                      <c:pt idx="4">
                        <c:v>2014</c:v>
                      </c:pt>
                      <c:pt idx="5">
                        <c:v>2015</c:v>
                      </c:pt>
                      <c:pt idx="6">
                        <c:v>2016</c:v>
                      </c:pt>
                      <c:pt idx="7">
                        <c:v>2017</c:v>
                      </c:pt>
                    </c:numCache>
                  </c:numRef>
                </c:cat>
                <c:val>
                  <c:numRef>
                    <c:extLst>
                      <c:ext uri="{02D57815-91ED-43cb-92C2-25804820EDAC}">
                        <c15:formulaRef>
                          <c15:sqref>'Stratification Tables'!$E$234:$E$241</c15:sqref>
                        </c15:formulaRef>
                      </c:ext>
                    </c:extLst>
                    <c:numCache>
                      <c:formatCode>#\ ##0.00\ "€"</c:formatCode>
                      <c:ptCount val="8"/>
                      <c:pt idx="0">
                        <c:v>96871894.620000005</c:v>
                      </c:pt>
                      <c:pt idx="1">
                        <c:v>82272477.269999996</c:v>
                      </c:pt>
                      <c:pt idx="2">
                        <c:v>98391662.709999993</c:v>
                      </c:pt>
                      <c:pt idx="3">
                        <c:v>93076342.019999996</c:v>
                      </c:pt>
                      <c:pt idx="4">
                        <c:v>133554933.7</c:v>
                      </c:pt>
                      <c:pt idx="5">
                        <c:v>298182200.58999997</c:v>
                      </c:pt>
                      <c:pt idx="6">
                        <c:v>314924585.74000001</c:v>
                      </c:pt>
                      <c:pt idx="7">
                        <c:v>482797475.22000003</c:v>
                      </c:pt>
                    </c:numCache>
                  </c:numRef>
                </c:val>
                <c:extLst>
                  <c:ext xmlns:c16="http://schemas.microsoft.com/office/drawing/2014/chart" uri="{C3380CC4-5D6E-409C-BE32-E72D297353CC}">
                    <c16:uniqueId val="{00000001-1A96-415D-A63F-D1634484EF63}"/>
                  </c:ext>
                </c:extLst>
              </c15:ser>
            </c15:filteredBarSeries>
          </c:ext>
        </c:extLst>
      </c:barChart>
      <c:catAx>
        <c:axId val="20338384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4240"/>
        <c:crosses val="autoZero"/>
        <c:auto val="1"/>
        <c:lblAlgn val="ctr"/>
        <c:lblOffset val="100"/>
        <c:noMultiLvlLbl val="0"/>
      </c:catAx>
      <c:valAx>
        <c:axId val="2033842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Interest Rate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Tables'!$D$257:$D$257</c:f>
              <c:strCache>
                <c:ptCount val="1"/>
                <c:pt idx="0">
                  <c:v>Fixed rate</c:v>
                </c:pt>
              </c:strCache>
            </c:strRef>
          </c:cat>
          <c:val>
            <c:numRef>
              <c:f>'Stratification Tables'!$F$257:$F$257</c:f>
              <c:numCache>
                <c:formatCode>0.00%</c:formatCode>
                <c:ptCount val="1"/>
                <c:pt idx="0">
                  <c:v>1</c:v>
                </c:pt>
              </c:numCache>
            </c:numRef>
          </c:val>
          <c:extLst>
            <c:ext xmlns:c16="http://schemas.microsoft.com/office/drawing/2014/chart" uri="{C3380CC4-5D6E-409C-BE32-E72D297353CC}">
              <c16:uniqueId val="{00000000-9E1F-43AA-80CB-41BF944B0145}"/>
            </c:ext>
          </c:extLst>
        </c:ser>
        <c:dLbls>
          <c:showLegendKey val="0"/>
          <c:showVal val="0"/>
          <c:showCatName val="0"/>
          <c:showSerName val="0"/>
          <c:showPercent val="0"/>
          <c:showBubbleSize val="0"/>
        </c:dLbls>
        <c:gapWidth val="219"/>
        <c:overlap val="-27"/>
        <c:axId val="203385024"/>
        <c:axId val="20338541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Tables'!$D$257:$D$257</c15:sqref>
                        </c15:formulaRef>
                      </c:ext>
                    </c:extLst>
                    <c:strCache>
                      <c:ptCount val="1"/>
                      <c:pt idx="0">
                        <c:v>Fixed rate</c:v>
                      </c:pt>
                    </c:strCache>
                  </c:strRef>
                </c:cat>
                <c:val>
                  <c:numRef>
                    <c:extLst>
                      <c:ext uri="{02D57815-91ED-43cb-92C2-25804820EDAC}">
                        <c15:formulaRef>
                          <c15:sqref>'Stratification Tables'!$E$234:$E$241</c15:sqref>
                        </c15:formulaRef>
                      </c:ext>
                    </c:extLst>
                    <c:numCache>
                      <c:formatCode>#\ ##0.00\ "€"</c:formatCode>
                      <c:ptCount val="8"/>
                      <c:pt idx="0">
                        <c:v>96871894.620000005</c:v>
                      </c:pt>
                      <c:pt idx="1">
                        <c:v>82272477.269999996</c:v>
                      </c:pt>
                      <c:pt idx="2">
                        <c:v>98391662.709999993</c:v>
                      </c:pt>
                      <c:pt idx="3">
                        <c:v>93076342.019999996</c:v>
                      </c:pt>
                      <c:pt idx="4">
                        <c:v>133554933.7</c:v>
                      </c:pt>
                      <c:pt idx="5">
                        <c:v>298182200.58999997</c:v>
                      </c:pt>
                      <c:pt idx="6">
                        <c:v>314924585.74000001</c:v>
                      </c:pt>
                      <c:pt idx="7">
                        <c:v>482797475.22000003</c:v>
                      </c:pt>
                    </c:numCache>
                  </c:numRef>
                </c:val>
                <c:extLst>
                  <c:ext xmlns:c16="http://schemas.microsoft.com/office/drawing/2014/chart" uri="{C3380CC4-5D6E-409C-BE32-E72D297353CC}">
                    <c16:uniqueId val="{00000001-9E1F-43AA-80CB-41BF944B0145}"/>
                  </c:ext>
                </c:extLst>
              </c15:ser>
            </c15:filteredBarSeries>
          </c:ext>
        </c:extLst>
      </c:barChart>
      <c:catAx>
        <c:axId val="20338502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5416"/>
        <c:crosses val="autoZero"/>
        <c:auto val="1"/>
        <c:lblAlgn val="ctr"/>
        <c:lblOffset val="100"/>
        <c:noMultiLvlLbl val="0"/>
      </c:catAx>
      <c:valAx>
        <c:axId val="2033854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Interest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Tables'!$D$265:$D$274</c:f>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f>'Stratification Tables'!$F$265:$F$274</c:f>
              <c:numCache>
                <c:formatCode>0.00%</c:formatCode>
                <c:ptCount val="10"/>
                <c:pt idx="0">
                  <c:v>0.29906788971330917</c:v>
                </c:pt>
                <c:pt idx="1">
                  <c:v>0.36961310011413201</c:v>
                </c:pt>
                <c:pt idx="2">
                  <c:v>0.15342929568029992</c:v>
                </c:pt>
                <c:pt idx="3">
                  <c:v>5.8338282305998787E-2</c:v>
                </c:pt>
                <c:pt idx="4">
                  <c:v>3.4528834215582317E-2</c:v>
                </c:pt>
                <c:pt idx="5">
                  <c:v>2.4468935241231962E-2</c:v>
                </c:pt>
                <c:pt idx="6">
                  <c:v>3.5740285966750968E-2</c:v>
                </c:pt>
                <c:pt idx="7">
                  <c:v>1.905461848508419E-2</c:v>
                </c:pt>
                <c:pt idx="8">
                  <c:v>5.7077295395389187E-3</c:v>
                </c:pt>
                <c:pt idx="9">
                  <c:v>5.1028738071641327E-5</c:v>
                </c:pt>
              </c:numCache>
            </c:numRef>
          </c:val>
          <c:extLst>
            <c:ext xmlns:c16="http://schemas.microsoft.com/office/drawing/2014/chart" uri="{C3380CC4-5D6E-409C-BE32-E72D297353CC}">
              <c16:uniqueId val="{00000000-B5D7-492F-AF1E-AC366CB9094A}"/>
            </c:ext>
          </c:extLst>
        </c:ser>
        <c:dLbls>
          <c:showLegendKey val="0"/>
          <c:showVal val="0"/>
          <c:showCatName val="0"/>
          <c:showSerName val="0"/>
          <c:showPercent val="0"/>
          <c:showBubbleSize val="0"/>
        </c:dLbls>
        <c:gapWidth val="219"/>
        <c:overlap val="-27"/>
        <c:axId val="203386200"/>
        <c:axId val="2033865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Tables'!$D$265:$D$274</c15:sqref>
                        </c15:formulaRef>
                      </c:ext>
                    </c:extLst>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extLst>
                      <c:ext uri="{02D57815-91ED-43cb-92C2-25804820EDAC}">
                        <c15:formulaRef>
                          <c15:sqref>'Stratification Tables'!$E$234:$E$241</c15:sqref>
                        </c15:formulaRef>
                      </c:ext>
                    </c:extLst>
                    <c:numCache>
                      <c:formatCode>#\ ##0.00\ "€"</c:formatCode>
                      <c:ptCount val="8"/>
                      <c:pt idx="0">
                        <c:v>96871894.620000005</c:v>
                      </c:pt>
                      <c:pt idx="1">
                        <c:v>82272477.269999996</c:v>
                      </c:pt>
                      <c:pt idx="2">
                        <c:v>98391662.709999993</c:v>
                      </c:pt>
                      <c:pt idx="3">
                        <c:v>93076342.019999996</c:v>
                      </c:pt>
                      <c:pt idx="4">
                        <c:v>133554933.7</c:v>
                      </c:pt>
                      <c:pt idx="5">
                        <c:v>298182200.58999997</c:v>
                      </c:pt>
                      <c:pt idx="6">
                        <c:v>314924585.74000001</c:v>
                      </c:pt>
                      <c:pt idx="7">
                        <c:v>482797475.22000003</c:v>
                      </c:pt>
                    </c:numCache>
                  </c:numRef>
                </c:val>
                <c:extLst>
                  <c:ext xmlns:c16="http://schemas.microsoft.com/office/drawing/2014/chart" uri="{C3380CC4-5D6E-409C-BE32-E72D297353CC}">
                    <c16:uniqueId val="{00000001-B5D7-492F-AF1E-AC366CB9094A}"/>
                  </c:ext>
                </c:extLst>
              </c15:ser>
            </c15:filteredBarSeries>
          </c:ext>
        </c:extLst>
      </c:barChart>
      <c:catAx>
        <c:axId val="20338620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592"/>
        <c:crosses val="autoZero"/>
        <c:auto val="1"/>
        <c:lblAlgn val="ctr"/>
        <c:lblOffset val="100"/>
        <c:noMultiLvlLbl val="0"/>
      </c:catAx>
      <c:valAx>
        <c:axId val="203386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Tables'!$D$299:$D$311</c:f>
              <c:strCache>
                <c:ptCount val="13"/>
                <c:pt idx="0">
                  <c:v>Île-de-France</c:v>
                </c:pt>
                <c:pt idx="1">
                  <c:v>Grand Est</c:v>
                </c:pt>
                <c:pt idx="2">
                  <c:v>Hauts-de-France</c:v>
                </c:pt>
                <c:pt idx="3">
                  <c:v>Normandie</c:v>
                </c:pt>
                <c:pt idx="4">
                  <c:v>Bourgogne-Franche-Comté</c:v>
                </c:pt>
                <c:pt idx="5">
                  <c:v>Pays de la Loire</c:v>
                </c:pt>
                <c:pt idx="6">
                  <c:v>Bretagne</c:v>
                </c:pt>
                <c:pt idx="7">
                  <c:v>Nouvelle-Aquitaine</c:v>
                </c:pt>
                <c:pt idx="8">
                  <c:v>Auvergne-Rhône-Alpes</c:v>
                </c:pt>
                <c:pt idx="9">
                  <c:v>Provence-Alpes-Côte d'Azur</c:v>
                </c:pt>
                <c:pt idx="10">
                  <c:v>Corse</c:v>
                </c:pt>
                <c:pt idx="11">
                  <c:v>Centre-Val de Loire</c:v>
                </c:pt>
                <c:pt idx="12">
                  <c:v>Occitanie</c:v>
                </c:pt>
              </c:strCache>
            </c:strRef>
          </c:cat>
          <c:val>
            <c:numRef>
              <c:f>'Stratification Tables'!$F$299:$F$311</c:f>
              <c:numCache>
                <c:formatCode>0.00%</c:formatCode>
                <c:ptCount val="13"/>
                <c:pt idx="0">
                  <c:v>0.43546881697447998</c:v>
                </c:pt>
                <c:pt idx="1">
                  <c:v>3.1950681547956904E-2</c:v>
                </c:pt>
                <c:pt idx="2">
                  <c:v>9.6826842003452901E-2</c:v>
                </c:pt>
                <c:pt idx="3">
                  <c:v>4.4121123006401683E-2</c:v>
                </c:pt>
                <c:pt idx="4">
                  <c:v>1.3233431363869582E-2</c:v>
                </c:pt>
                <c:pt idx="5">
                  <c:v>3.4912968940863952E-2</c:v>
                </c:pt>
                <c:pt idx="6">
                  <c:v>2.6851852138749199E-2</c:v>
                </c:pt>
                <c:pt idx="7">
                  <c:v>7.3276932279029469E-2</c:v>
                </c:pt>
                <c:pt idx="8">
                  <c:v>7.7092922199430133E-2</c:v>
                </c:pt>
                <c:pt idx="9">
                  <c:v>8.0417696408374748E-2</c:v>
                </c:pt>
                <c:pt idx="10">
                  <c:v>8.063255480343607E-3</c:v>
                </c:pt>
                <c:pt idx="11">
                  <c:v>1.7188376104088864E-2</c:v>
                </c:pt>
                <c:pt idx="12">
                  <c:v>6.0595101552959066E-2</c:v>
                </c:pt>
              </c:numCache>
            </c:numRef>
          </c:val>
          <c:extLst>
            <c:ext xmlns:c16="http://schemas.microsoft.com/office/drawing/2014/chart" uri="{C3380CC4-5D6E-409C-BE32-E72D297353CC}">
              <c16:uniqueId val="{00000000-8919-4AD5-8560-D7BA25D95551}"/>
            </c:ext>
          </c:extLst>
        </c:ser>
        <c:dLbls>
          <c:showLegendKey val="0"/>
          <c:showVal val="0"/>
          <c:showCatName val="0"/>
          <c:showSerName val="0"/>
          <c:showPercent val="0"/>
          <c:showBubbleSize val="0"/>
        </c:dLbls>
        <c:gapWidth val="219"/>
        <c:overlap val="-27"/>
        <c:axId val="203383456"/>
        <c:axId val="20338306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Tables'!$D$299:$D$311</c15:sqref>
                        </c15:formulaRef>
                      </c:ext>
                    </c:extLst>
                    <c:strCache>
                      <c:ptCount val="13"/>
                      <c:pt idx="0">
                        <c:v>Île-de-France</c:v>
                      </c:pt>
                      <c:pt idx="1">
                        <c:v>Grand Est</c:v>
                      </c:pt>
                      <c:pt idx="2">
                        <c:v>Hauts-de-France</c:v>
                      </c:pt>
                      <c:pt idx="3">
                        <c:v>Normandie</c:v>
                      </c:pt>
                      <c:pt idx="4">
                        <c:v>Bourgogne-Franche-Comté</c:v>
                      </c:pt>
                      <c:pt idx="5">
                        <c:v>Pays de la Loire</c:v>
                      </c:pt>
                      <c:pt idx="6">
                        <c:v>Bretagne</c:v>
                      </c:pt>
                      <c:pt idx="7">
                        <c:v>Nouvelle-Aquitaine</c:v>
                      </c:pt>
                      <c:pt idx="8">
                        <c:v>Auvergne-Rhône-Alpes</c:v>
                      </c:pt>
                      <c:pt idx="9">
                        <c:v>Provence-Alpes-Côte d'Azur</c:v>
                      </c:pt>
                      <c:pt idx="10">
                        <c:v>Corse</c:v>
                      </c:pt>
                      <c:pt idx="11">
                        <c:v>Centre-Val de Loire</c:v>
                      </c:pt>
                      <c:pt idx="12">
                        <c:v>Occitanie</c:v>
                      </c:pt>
                    </c:strCache>
                  </c:strRef>
                </c:cat>
                <c:val>
                  <c:numRef>
                    <c:extLst>
                      <c:ext uri="{02D57815-91ED-43cb-92C2-25804820EDAC}">
                        <c15:formulaRef>
                          <c15:sqref>'Stratification Tables'!$E$234:$E$241</c15:sqref>
                        </c15:formulaRef>
                      </c:ext>
                    </c:extLst>
                    <c:numCache>
                      <c:formatCode>#\ ##0.00\ "€"</c:formatCode>
                      <c:ptCount val="8"/>
                      <c:pt idx="0">
                        <c:v>96871894.620000005</c:v>
                      </c:pt>
                      <c:pt idx="1">
                        <c:v>82272477.269999996</c:v>
                      </c:pt>
                      <c:pt idx="2">
                        <c:v>98391662.709999993</c:v>
                      </c:pt>
                      <c:pt idx="3">
                        <c:v>93076342.019999996</c:v>
                      </c:pt>
                      <c:pt idx="4">
                        <c:v>133554933.7</c:v>
                      </c:pt>
                      <c:pt idx="5">
                        <c:v>298182200.58999997</c:v>
                      </c:pt>
                      <c:pt idx="6">
                        <c:v>314924585.74000001</c:v>
                      </c:pt>
                      <c:pt idx="7">
                        <c:v>482797475.22000003</c:v>
                      </c:pt>
                    </c:numCache>
                  </c:numRef>
                </c:val>
                <c:extLst>
                  <c:ext xmlns:c16="http://schemas.microsoft.com/office/drawing/2014/chart" uri="{C3380CC4-5D6E-409C-BE32-E72D297353CC}">
                    <c16:uniqueId val="{00000001-8919-4AD5-8560-D7BA25D95551}"/>
                  </c:ext>
                </c:extLst>
              </c15:ser>
            </c15:filteredBarSeries>
          </c:ext>
        </c:extLst>
      </c:barChart>
      <c:catAx>
        <c:axId val="20338345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064"/>
        <c:crosses val="autoZero"/>
        <c:auto val="1"/>
        <c:lblAlgn val="ctr"/>
        <c:lblOffset val="100"/>
        <c:noMultiLvlLbl val="0"/>
      </c:catAx>
      <c:valAx>
        <c:axId val="2033830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Home Loan Eligible Security</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Tables'!$D$320:$D$322</c:f>
              <c:strCache>
                <c:ptCount val="3"/>
                <c:pt idx="0">
                  <c:v>First ranking mortgage</c:v>
                </c:pt>
                <c:pt idx="1">
                  <c:v>First ranking legal privilege</c:v>
                </c:pt>
                <c:pt idx="2">
                  <c:v>Guarantee Credit Logement</c:v>
                </c:pt>
              </c:strCache>
            </c:strRef>
          </c:cat>
          <c:val>
            <c:numRef>
              <c:f>'Stratification Tables'!$F$320:$F$322</c:f>
              <c:numCache>
                <c:formatCode>0.00%</c:formatCode>
                <c:ptCount val="3"/>
                <c:pt idx="0">
                  <c:v>0.16668965912406072</c:v>
                </c:pt>
                <c:pt idx="1">
                  <c:v>0.11967293602389177</c:v>
                </c:pt>
                <c:pt idx="2">
                  <c:v>0.71363740485204752</c:v>
                </c:pt>
              </c:numCache>
            </c:numRef>
          </c:val>
          <c:extLst>
            <c:ext xmlns:c16="http://schemas.microsoft.com/office/drawing/2014/chart" uri="{C3380CC4-5D6E-409C-BE32-E72D297353CC}">
              <c16:uniqueId val="{00000000-5F62-4947-A3ED-9C34395D07FC}"/>
            </c:ext>
          </c:extLst>
        </c:ser>
        <c:dLbls>
          <c:showLegendKey val="0"/>
          <c:showVal val="0"/>
          <c:showCatName val="0"/>
          <c:showSerName val="0"/>
          <c:showPercent val="0"/>
          <c:showBubbleSize val="0"/>
        </c:dLbls>
        <c:gapWidth val="219"/>
        <c:overlap val="-27"/>
        <c:axId val="203382280"/>
        <c:axId val="2033818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Tables'!$D$320:$D$322</c15:sqref>
                        </c15:formulaRef>
                      </c:ext>
                    </c:extLst>
                    <c:strCache>
                      <c:ptCount val="3"/>
                      <c:pt idx="0">
                        <c:v>First ranking mortgage</c:v>
                      </c:pt>
                      <c:pt idx="1">
                        <c:v>First ranking legal privilege</c:v>
                      </c:pt>
                      <c:pt idx="2">
                        <c:v>Guarantee Credit Logement</c:v>
                      </c:pt>
                    </c:strCache>
                  </c:strRef>
                </c:cat>
                <c:val>
                  <c:numRef>
                    <c:extLst>
                      <c:ext uri="{02D57815-91ED-43cb-92C2-25804820EDAC}">
                        <c15:formulaRef>
                          <c15:sqref>'Stratification Tables'!$E$234:$E$241</c15:sqref>
                        </c15:formulaRef>
                      </c:ext>
                    </c:extLst>
                    <c:numCache>
                      <c:formatCode>#\ ##0.00\ "€"</c:formatCode>
                      <c:ptCount val="8"/>
                      <c:pt idx="0">
                        <c:v>96871894.620000005</c:v>
                      </c:pt>
                      <c:pt idx="1">
                        <c:v>82272477.269999996</c:v>
                      </c:pt>
                      <c:pt idx="2">
                        <c:v>98391662.709999993</c:v>
                      </c:pt>
                      <c:pt idx="3">
                        <c:v>93076342.019999996</c:v>
                      </c:pt>
                      <c:pt idx="4">
                        <c:v>133554933.7</c:v>
                      </c:pt>
                      <c:pt idx="5">
                        <c:v>298182200.58999997</c:v>
                      </c:pt>
                      <c:pt idx="6">
                        <c:v>314924585.74000001</c:v>
                      </c:pt>
                      <c:pt idx="7">
                        <c:v>482797475.22000003</c:v>
                      </c:pt>
                    </c:numCache>
                  </c:numRef>
                </c:val>
                <c:extLst>
                  <c:ext xmlns:c16="http://schemas.microsoft.com/office/drawing/2014/chart" uri="{C3380CC4-5D6E-409C-BE32-E72D297353CC}">
                    <c16:uniqueId val="{00000001-5F62-4947-A3ED-9C34395D07FC}"/>
                  </c:ext>
                </c:extLst>
              </c15:ser>
            </c15:filteredBarSeries>
          </c:ext>
        </c:extLst>
      </c:barChart>
      <c:catAx>
        <c:axId val="20338228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888"/>
        <c:crosses val="autoZero"/>
        <c:auto val="1"/>
        <c:lblAlgn val="ctr"/>
        <c:lblOffset val="100"/>
        <c:noMultiLvlLbl val="0"/>
      </c:catAx>
      <c:valAx>
        <c:axId val="203381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Largest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Tables'!$D$339:$D$358</c:f>
              <c:strCache>
                <c:ptCount val="20"/>
                <c:pt idx="0">
                  <c:v>Borrower 1</c:v>
                </c:pt>
                <c:pt idx="1">
                  <c:v>Borrower 2</c:v>
                </c:pt>
                <c:pt idx="2">
                  <c:v>Borrower 3</c:v>
                </c:pt>
                <c:pt idx="3">
                  <c:v>Borrower 4</c:v>
                </c:pt>
                <c:pt idx="4">
                  <c:v>Borrower 5</c:v>
                </c:pt>
                <c:pt idx="5">
                  <c:v>Borrower 6</c:v>
                </c:pt>
                <c:pt idx="6">
                  <c:v>Borrower 7</c:v>
                </c:pt>
                <c:pt idx="7">
                  <c:v>Borrower 8</c:v>
                </c:pt>
                <c:pt idx="8">
                  <c:v>Borrower 9</c:v>
                </c:pt>
                <c:pt idx="9">
                  <c:v>Borrower 10</c:v>
                </c:pt>
                <c:pt idx="10">
                  <c:v>Borrower 11</c:v>
                </c:pt>
                <c:pt idx="11">
                  <c:v>Borrower 12</c:v>
                </c:pt>
                <c:pt idx="12">
                  <c:v>Borrower 13</c:v>
                </c:pt>
                <c:pt idx="13">
                  <c:v>Borrower 14</c:v>
                </c:pt>
                <c:pt idx="14">
                  <c:v>Borrower 15</c:v>
                </c:pt>
                <c:pt idx="15">
                  <c:v>Borrower 16</c:v>
                </c:pt>
                <c:pt idx="16">
                  <c:v>Borrower 17</c:v>
                </c:pt>
                <c:pt idx="17">
                  <c:v>Borrower 18</c:v>
                </c:pt>
                <c:pt idx="18">
                  <c:v>Borrower 19</c:v>
                </c:pt>
                <c:pt idx="19">
                  <c:v>Borrower 20</c:v>
                </c:pt>
              </c:strCache>
            </c:strRef>
          </c:cat>
          <c:val>
            <c:numRef>
              <c:f>'Stratification Tables'!$F$339:$F$358</c:f>
              <c:numCache>
                <c:formatCode>0.000%</c:formatCode>
                <c:ptCount val="20"/>
                <c:pt idx="0">
                  <c:v>3.4005286701863454E-4</c:v>
                </c:pt>
                <c:pt idx="1">
                  <c:v>3.0272592800758625E-4</c:v>
                </c:pt>
                <c:pt idx="2">
                  <c:v>2.9874959114793828E-4</c:v>
                </c:pt>
                <c:pt idx="3">
                  <c:v>2.9586093201198273E-4</c:v>
                </c:pt>
                <c:pt idx="4">
                  <c:v>2.8313993260844361E-4</c:v>
                </c:pt>
                <c:pt idx="5">
                  <c:v>2.7400639183908199E-4</c:v>
                </c:pt>
                <c:pt idx="6">
                  <c:v>2.7301148219029792E-4</c:v>
                </c:pt>
                <c:pt idx="7">
                  <c:v>2.7118182218441696E-4</c:v>
                </c:pt>
                <c:pt idx="8">
                  <c:v>2.6457977599087516E-4</c:v>
                </c:pt>
                <c:pt idx="9">
                  <c:v>2.6032442637957334E-4</c:v>
                </c:pt>
                <c:pt idx="10">
                  <c:v>2.5731184588376378E-4</c:v>
                </c:pt>
                <c:pt idx="11">
                  <c:v>2.5410190070311822E-4</c:v>
                </c:pt>
                <c:pt idx="12">
                  <c:v>2.5380072651736107E-4</c:v>
                </c:pt>
                <c:pt idx="13">
                  <c:v>2.5045621661415953E-4</c:v>
                </c:pt>
                <c:pt idx="14">
                  <c:v>2.4927476213085827E-4</c:v>
                </c:pt>
                <c:pt idx="15">
                  <c:v>2.4900106719586302E-4</c:v>
                </c:pt>
                <c:pt idx="16">
                  <c:v>2.4463080482254966E-4</c:v>
                </c:pt>
                <c:pt idx="17">
                  <c:v>2.4115173921440762E-4</c:v>
                </c:pt>
                <c:pt idx="18">
                  <c:v>2.3665654550830893E-4</c:v>
                </c:pt>
                <c:pt idx="19">
                  <c:v>2.3657813347720966E-4</c:v>
                </c:pt>
              </c:numCache>
            </c:numRef>
          </c:val>
          <c:extLst>
            <c:ext xmlns:c16="http://schemas.microsoft.com/office/drawing/2014/chart" uri="{C3380CC4-5D6E-409C-BE32-E72D297353CC}">
              <c16:uniqueId val="{00000000-A9E9-48CA-8F40-0D92B724A59A}"/>
            </c:ext>
          </c:extLst>
        </c:ser>
        <c:dLbls>
          <c:showLegendKey val="0"/>
          <c:showVal val="0"/>
          <c:showCatName val="0"/>
          <c:showSerName val="0"/>
          <c:showPercent val="0"/>
          <c:showBubbleSize val="0"/>
        </c:dLbls>
        <c:gapWidth val="219"/>
        <c:overlap val="-27"/>
        <c:axId val="203387768"/>
        <c:axId val="24742296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Tables'!$D$339:$D$358</c15:sqref>
                        </c15:formulaRef>
                      </c:ext>
                    </c:extLst>
                    <c:strCache>
                      <c:ptCount val="20"/>
                      <c:pt idx="0">
                        <c:v>Borrower 1</c:v>
                      </c:pt>
                      <c:pt idx="1">
                        <c:v>Borrower 2</c:v>
                      </c:pt>
                      <c:pt idx="2">
                        <c:v>Borrower 3</c:v>
                      </c:pt>
                      <c:pt idx="3">
                        <c:v>Borrower 4</c:v>
                      </c:pt>
                      <c:pt idx="4">
                        <c:v>Borrower 5</c:v>
                      </c:pt>
                      <c:pt idx="5">
                        <c:v>Borrower 6</c:v>
                      </c:pt>
                      <c:pt idx="6">
                        <c:v>Borrower 7</c:v>
                      </c:pt>
                      <c:pt idx="7">
                        <c:v>Borrower 8</c:v>
                      </c:pt>
                      <c:pt idx="8">
                        <c:v>Borrower 9</c:v>
                      </c:pt>
                      <c:pt idx="9">
                        <c:v>Borrower 10</c:v>
                      </c:pt>
                      <c:pt idx="10">
                        <c:v>Borrower 11</c:v>
                      </c:pt>
                      <c:pt idx="11">
                        <c:v>Borrower 12</c:v>
                      </c:pt>
                      <c:pt idx="12">
                        <c:v>Borrower 13</c:v>
                      </c:pt>
                      <c:pt idx="13">
                        <c:v>Borrower 14</c:v>
                      </c:pt>
                      <c:pt idx="14">
                        <c:v>Borrower 15</c:v>
                      </c:pt>
                      <c:pt idx="15">
                        <c:v>Borrower 16</c:v>
                      </c:pt>
                      <c:pt idx="16">
                        <c:v>Borrower 17</c:v>
                      </c:pt>
                      <c:pt idx="17">
                        <c:v>Borrower 18</c:v>
                      </c:pt>
                      <c:pt idx="18">
                        <c:v>Borrower 19</c:v>
                      </c:pt>
                      <c:pt idx="19">
                        <c:v>Borrower 20</c:v>
                      </c:pt>
                    </c:strCache>
                  </c:strRef>
                </c:cat>
                <c:val>
                  <c:numRef>
                    <c:extLst>
                      <c:ext uri="{02D57815-91ED-43cb-92C2-25804820EDAC}">
                        <c15:formulaRef>
                          <c15:sqref>'Stratification Tables'!$E$234:$E$241</c15:sqref>
                        </c15:formulaRef>
                      </c:ext>
                    </c:extLst>
                    <c:numCache>
                      <c:formatCode>#\ ##0.00\ "€"</c:formatCode>
                      <c:ptCount val="8"/>
                      <c:pt idx="0">
                        <c:v>96871894.620000005</c:v>
                      </c:pt>
                      <c:pt idx="1">
                        <c:v>82272477.269999996</c:v>
                      </c:pt>
                      <c:pt idx="2">
                        <c:v>98391662.709999993</c:v>
                      </c:pt>
                      <c:pt idx="3">
                        <c:v>93076342.019999996</c:v>
                      </c:pt>
                      <c:pt idx="4">
                        <c:v>133554933.7</c:v>
                      </c:pt>
                      <c:pt idx="5">
                        <c:v>298182200.58999997</c:v>
                      </c:pt>
                      <c:pt idx="6">
                        <c:v>314924585.74000001</c:v>
                      </c:pt>
                      <c:pt idx="7">
                        <c:v>482797475.22000003</c:v>
                      </c:pt>
                    </c:numCache>
                  </c:numRef>
                </c:val>
                <c:extLst>
                  <c:ext xmlns:c16="http://schemas.microsoft.com/office/drawing/2014/chart" uri="{C3380CC4-5D6E-409C-BE32-E72D297353CC}">
                    <c16:uniqueId val="{00000001-A9E9-48CA-8F40-0D92B724A59A}"/>
                  </c:ext>
                </c:extLst>
              </c15:ser>
            </c15:filteredBarSeries>
          </c:ext>
        </c:extLst>
      </c:barChart>
      <c:catAx>
        <c:axId val="20338776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2960"/>
        <c:crosses val="autoZero"/>
        <c:auto val="1"/>
        <c:lblAlgn val="ctr"/>
        <c:lblOffset val="100"/>
        <c:noMultiLvlLbl val="0"/>
      </c:catAx>
      <c:valAx>
        <c:axId val="2474229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Purpose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Tables'!$D$383:$D$386</c:f>
              <c:strCache>
                <c:ptCount val="4"/>
                <c:pt idx="0">
                  <c:v>Purchase</c:v>
                </c:pt>
                <c:pt idx="1">
                  <c:v>Construction</c:v>
                </c:pt>
                <c:pt idx="2">
                  <c:v>Refinancing</c:v>
                </c:pt>
                <c:pt idx="3">
                  <c:v>Other</c:v>
                </c:pt>
              </c:strCache>
            </c:strRef>
          </c:cat>
          <c:val>
            <c:numRef>
              <c:f>'Stratification Tables'!$F$383:$F$386</c:f>
              <c:numCache>
                <c:formatCode>0.000%</c:formatCode>
                <c:ptCount val="4"/>
                <c:pt idx="0">
                  <c:v>0.82679097572221905</c:v>
                </c:pt>
                <c:pt idx="1">
                  <c:v>0.11025944424704068</c:v>
                </c:pt>
                <c:pt idx="2">
                  <c:v>0</c:v>
                </c:pt>
                <c:pt idx="3" formatCode="General">
                  <c:v>6.2949580030740304E-2</c:v>
                </c:pt>
              </c:numCache>
            </c:numRef>
          </c:val>
          <c:extLst>
            <c:ext xmlns:c16="http://schemas.microsoft.com/office/drawing/2014/chart" uri="{C3380CC4-5D6E-409C-BE32-E72D297353CC}">
              <c16:uniqueId val="{00000000-E4BB-47D2-9FD3-DD81C42D33A1}"/>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Tables'!$D$383:$D$386</c15:sqref>
                        </c15:formulaRef>
                      </c:ext>
                    </c:extLst>
                    <c:strCache>
                      <c:ptCount val="4"/>
                      <c:pt idx="0">
                        <c:v>Purchase</c:v>
                      </c:pt>
                      <c:pt idx="1">
                        <c:v>Construction</c:v>
                      </c:pt>
                      <c:pt idx="2">
                        <c:v>Refinancing</c:v>
                      </c:pt>
                      <c:pt idx="3">
                        <c:v>Other</c:v>
                      </c:pt>
                    </c:strCache>
                  </c:strRef>
                </c:cat>
                <c:val>
                  <c:numRef>
                    <c:extLst>
                      <c:ext uri="{02D57815-91ED-43cb-92C2-25804820EDAC}">
                        <c15:formulaRef>
                          <c15:sqref>'Stratification Tables'!$E$234:$E$241</c15:sqref>
                        </c15:formulaRef>
                      </c:ext>
                    </c:extLst>
                    <c:numCache>
                      <c:formatCode>#\ ##0.00\ "€"</c:formatCode>
                      <c:ptCount val="8"/>
                      <c:pt idx="0">
                        <c:v>96871894.620000005</c:v>
                      </c:pt>
                      <c:pt idx="1">
                        <c:v>82272477.269999996</c:v>
                      </c:pt>
                      <c:pt idx="2">
                        <c:v>98391662.709999993</c:v>
                      </c:pt>
                      <c:pt idx="3">
                        <c:v>93076342.019999996</c:v>
                      </c:pt>
                      <c:pt idx="4">
                        <c:v>133554933.7</c:v>
                      </c:pt>
                      <c:pt idx="5">
                        <c:v>298182200.58999997</c:v>
                      </c:pt>
                      <c:pt idx="6">
                        <c:v>314924585.74000001</c:v>
                      </c:pt>
                      <c:pt idx="7">
                        <c:v>482797475.22000003</c:v>
                      </c:pt>
                    </c:numCache>
                  </c:numRef>
                </c:val>
                <c:extLst>
                  <c:ext xmlns:c16="http://schemas.microsoft.com/office/drawing/2014/chart" uri="{C3380CC4-5D6E-409C-BE32-E72D297353CC}">
                    <c16:uniqueId val="{00000001-E4BB-47D2-9FD3-DD81C42D33A1}"/>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Current indexed Loan-to-Value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Tables'!$D$125:$D$136</c:f>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f>'Stratification Tables'!$F$144:$F$155</c:f>
              <c:numCache>
                <c:formatCode>0.00%</c:formatCode>
                <c:ptCount val="12"/>
                <c:pt idx="0">
                  <c:v>4.2319840021889515E-3</c:v>
                </c:pt>
                <c:pt idx="1">
                  <c:v>1.6033484913700539E-2</c:v>
                </c:pt>
                <c:pt idx="2">
                  <c:v>3.3279063161297869E-2</c:v>
                </c:pt>
                <c:pt idx="3">
                  <c:v>5.9136943502594061E-2</c:v>
                </c:pt>
                <c:pt idx="4">
                  <c:v>9.0797138511717002E-2</c:v>
                </c:pt>
                <c:pt idx="5">
                  <c:v>0.11267715422895434</c:v>
                </c:pt>
                <c:pt idx="6">
                  <c:v>0.13857465199904667</c:v>
                </c:pt>
                <c:pt idx="7">
                  <c:v>0.15618273644540187</c:v>
                </c:pt>
                <c:pt idx="8">
                  <c:v>0.1779075260425115</c:v>
                </c:pt>
                <c:pt idx="9">
                  <c:v>0.17464807562416138</c:v>
                </c:pt>
                <c:pt idx="10">
                  <c:v>3.6531241568425805E-2</c:v>
                </c:pt>
                <c:pt idx="11">
                  <c:v>0</c:v>
                </c:pt>
              </c:numCache>
            </c:numRef>
          </c:val>
          <c:extLst>
            <c:ext xmlns:c16="http://schemas.microsoft.com/office/drawing/2014/chart" uri="{C3380CC4-5D6E-409C-BE32-E72D297353CC}">
              <c16:uniqueId val="{00000000-1699-4139-B1C2-1B3B9D767AD2}"/>
            </c:ext>
          </c:extLst>
        </c:ser>
        <c:dLbls>
          <c:showLegendKey val="0"/>
          <c:showVal val="0"/>
          <c:showCatName val="0"/>
          <c:showSerName val="0"/>
          <c:showPercent val="0"/>
          <c:showBubbleSize val="0"/>
        </c:dLbls>
        <c:gapWidth val="219"/>
        <c:overlap val="-27"/>
        <c:axId val="246873136"/>
        <c:axId val="2468735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Tables'!$D$125:$D$136</c15:sqref>
                        </c15:formulaRef>
                      </c:ext>
                    </c:extLst>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extLst>
                      <c:ext uri="{02D57815-91ED-43cb-92C2-25804820EDAC}">
                        <c15:formulaRef>
                          <c15:sqref>'Stratification Tables'!$E$125:$E$136</c15:sqref>
                        </c15:formulaRef>
                      </c:ext>
                    </c:extLst>
                    <c:numCache>
                      <c:formatCode>#\ ##0.00\ "€"</c:formatCode>
                      <c:ptCount val="12"/>
                      <c:pt idx="0">
                        <c:v>1011794.33</c:v>
                      </c:pt>
                      <c:pt idx="1">
                        <c:v>10052749.189999999</c:v>
                      </c:pt>
                      <c:pt idx="2">
                        <c:v>35969481.289999999</c:v>
                      </c:pt>
                      <c:pt idx="3">
                        <c:v>93786629.510000005</c:v>
                      </c:pt>
                      <c:pt idx="4">
                        <c:v>148530735.47</c:v>
                      </c:pt>
                      <c:pt idx="5">
                        <c:v>269545670.81999999</c:v>
                      </c:pt>
                      <c:pt idx="6">
                        <c:v>372105253.79000002</c:v>
                      </c:pt>
                      <c:pt idx="7">
                        <c:v>558517353.98000002</c:v>
                      </c:pt>
                      <c:pt idx="8">
                        <c:v>855750270.92999995</c:v>
                      </c:pt>
                      <c:pt idx="9">
                        <c:v>1655197329.3900001</c:v>
                      </c:pt>
                      <c:pt idx="10">
                        <c:v>2960242308.2399998</c:v>
                      </c:pt>
                      <c:pt idx="11">
                        <c:v>801874703.38999999</c:v>
                      </c:pt>
                    </c:numCache>
                  </c:numRef>
                </c:val>
                <c:extLst>
                  <c:ext xmlns:c16="http://schemas.microsoft.com/office/drawing/2014/chart" uri="{C3380CC4-5D6E-409C-BE32-E72D297353CC}">
                    <c16:uniqueId val="{00000001-1699-4139-B1C2-1B3B9D767AD2}"/>
                  </c:ext>
                </c:extLst>
              </c15:ser>
            </c15:filteredBarSeries>
          </c:ext>
        </c:extLst>
      </c:barChart>
      <c:catAx>
        <c:axId val="24687313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520"/>
        <c:crosses val="autoZero"/>
        <c:auto val="1"/>
        <c:lblAlgn val="ctr"/>
        <c:lblOffset val="100"/>
        <c:noMultiLvlLbl val="0"/>
      </c:catAx>
      <c:valAx>
        <c:axId val="246873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0696285278074919E-3"/>
              <c:y val="0.2669155182098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Debt-to-income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Tables'!$D$265:$D$274</c:f>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f>'Stratification Tables'!$F$281:$F$291</c:f>
              <c:numCache>
                <c:formatCode>0.00%</c:formatCode>
                <c:ptCount val="11"/>
                <c:pt idx="0">
                  <c:v>5.8706877109825943E-3</c:v>
                </c:pt>
                <c:pt idx="1">
                  <c:v>1.730810619479526E-2</c:v>
                </c:pt>
                <c:pt idx="2">
                  <c:v>3.8525174130191429E-2</c:v>
                </c:pt>
                <c:pt idx="3">
                  <c:v>9.4720991258434611E-2</c:v>
                </c:pt>
                <c:pt idx="4">
                  <c:v>0.18439542872559311</c:v>
                </c:pt>
                <c:pt idx="5">
                  <c:v>0.33151520817376551</c:v>
                </c:pt>
                <c:pt idx="6">
                  <c:v>0.15725283035099061</c:v>
                </c:pt>
                <c:pt idx="7">
                  <c:v>8.5992398825410557E-2</c:v>
                </c:pt>
                <c:pt idx="8">
                  <c:v>4.7378296301649317E-2</c:v>
                </c:pt>
                <c:pt idx="9">
                  <c:v>2.1808211520352509E-2</c:v>
                </c:pt>
                <c:pt idx="10">
                  <c:v>1.5232666807834415E-2</c:v>
                </c:pt>
              </c:numCache>
            </c:numRef>
          </c:val>
          <c:extLst>
            <c:ext xmlns:c16="http://schemas.microsoft.com/office/drawing/2014/chart" uri="{C3380CC4-5D6E-409C-BE32-E72D297353CC}">
              <c16:uniqueId val="{00000000-7761-4968-BD64-983E84CA18AA}"/>
            </c:ext>
          </c:extLst>
        </c:ser>
        <c:dLbls>
          <c:showLegendKey val="0"/>
          <c:showVal val="0"/>
          <c:showCatName val="0"/>
          <c:showSerName val="0"/>
          <c:showPercent val="0"/>
          <c:showBubbleSize val="0"/>
        </c:dLbls>
        <c:gapWidth val="219"/>
        <c:overlap val="-27"/>
        <c:axId val="203386200"/>
        <c:axId val="2033865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Tables'!$D$265:$D$274</c15:sqref>
                        </c15:formulaRef>
                      </c:ext>
                    </c:extLst>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extLst>
                      <c:ext uri="{02D57815-91ED-43cb-92C2-25804820EDAC}">
                        <c15:formulaRef>
                          <c15:sqref>'Stratification Tables'!$E$234:$E$241</c15:sqref>
                        </c15:formulaRef>
                      </c:ext>
                    </c:extLst>
                    <c:numCache>
                      <c:formatCode>#\ ##0.00\ "€"</c:formatCode>
                      <c:ptCount val="8"/>
                      <c:pt idx="0">
                        <c:v>96871894.620000005</c:v>
                      </c:pt>
                      <c:pt idx="1">
                        <c:v>82272477.269999996</c:v>
                      </c:pt>
                      <c:pt idx="2">
                        <c:v>98391662.709999993</c:v>
                      </c:pt>
                      <c:pt idx="3">
                        <c:v>93076342.019999996</c:v>
                      </c:pt>
                      <c:pt idx="4">
                        <c:v>133554933.7</c:v>
                      </c:pt>
                      <c:pt idx="5">
                        <c:v>298182200.58999997</c:v>
                      </c:pt>
                      <c:pt idx="6">
                        <c:v>314924585.74000001</c:v>
                      </c:pt>
                      <c:pt idx="7">
                        <c:v>482797475.22000003</c:v>
                      </c:pt>
                    </c:numCache>
                  </c:numRef>
                </c:val>
                <c:extLst>
                  <c:ext xmlns:c16="http://schemas.microsoft.com/office/drawing/2014/chart" uri="{C3380CC4-5D6E-409C-BE32-E72D297353CC}">
                    <c16:uniqueId val="{00000001-7761-4968-BD64-983E84CA18AA}"/>
                  </c:ext>
                </c:extLst>
              </c15:ser>
            </c15:filteredBarSeries>
          </c:ext>
        </c:extLst>
      </c:barChart>
      <c:catAx>
        <c:axId val="20338620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592"/>
        <c:crosses val="autoZero"/>
        <c:auto val="1"/>
        <c:lblAlgn val="ctr"/>
        <c:lblOffset val="100"/>
        <c:noMultiLvlLbl val="0"/>
      </c:catAx>
      <c:valAx>
        <c:axId val="203386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Borrower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Tables'!$D$329:$D$330</c:f>
              <c:strCache>
                <c:ptCount val="2"/>
                <c:pt idx="0">
                  <c:v>Legal Entity</c:v>
                </c:pt>
                <c:pt idx="1">
                  <c:v>OTHER</c:v>
                </c:pt>
              </c:strCache>
            </c:strRef>
          </c:cat>
          <c:val>
            <c:numRef>
              <c:f>'Stratification Tables'!$F$329:$F$330</c:f>
              <c:numCache>
                <c:formatCode>0.00%</c:formatCode>
                <c:ptCount val="2"/>
                <c:pt idx="0">
                  <c:v>0.13524970895457608</c:v>
                </c:pt>
                <c:pt idx="1">
                  <c:v>0.864750291045424</c:v>
                </c:pt>
              </c:numCache>
            </c:numRef>
          </c:val>
          <c:extLst>
            <c:ext xmlns:c16="http://schemas.microsoft.com/office/drawing/2014/chart" uri="{C3380CC4-5D6E-409C-BE32-E72D297353CC}">
              <c16:uniqueId val="{00000000-8DD6-4895-9E3B-028222A33799}"/>
            </c:ext>
          </c:extLst>
        </c:ser>
        <c:dLbls>
          <c:showLegendKey val="0"/>
          <c:showVal val="0"/>
          <c:showCatName val="0"/>
          <c:showSerName val="0"/>
          <c:showPercent val="0"/>
          <c:showBubbleSize val="0"/>
        </c:dLbls>
        <c:gapWidth val="57"/>
        <c:overlap val="-26"/>
        <c:axId val="203382280"/>
        <c:axId val="2033818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Tables'!$D$329:$D$330</c15:sqref>
                        </c15:formulaRef>
                      </c:ext>
                    </c:extLst>
                    <c:strCache>
                      <c:ptCount val="2"/>
                      <c:pt idx="0">
                        <c:v>Legal Entity</c:v>
                      </c:pt>
                      <c:pt idx="1">
                        <c:v>OTHER</c:v>
                      </c:pt>
                    </c:strCache>
                  </c:strRef>
                </c:cat>
                <c:val>
                  <c:numRef>
                    <c:extLst>
                      <c:ext uri="{02D57815-91ED-43cb-92C2-25804820EDAC}">
                        <c15:formulaRef>
                          <c15:sqref>'Stratification Tables'!$E$234:$E$241</c15:sqref>
                        </c15:formulaRef>
                      </c:ext>
                    </c:extLst>
                    <c:numCache>
                      <c:formatCode>#\ ##0.00\ "€"</c:formatCode>
                      <c:ptCount val="8"/>
                      <c:pt idx="0">
                        <c:v>96871894.620000005</c:v>
                      </c:pt>
                      <c:pt idx="1">
                        <c:v>82272477.269999996</c:v>
                      </c:pt>
                      <c:pt idx="2">
                        <c:v>98391662.709999993</c:v>
                      </c:pt>
                      <c:pt idx="3">
                        <c:v>93076342.019999996</c:v>
                      </c:pt>
                      <c:pt idx="4">
                        <c:v>133554933.7</c:v>
                      </c:pt>
                      <c:pt idx="5">
                        <c:v>298182200.58999997</c:v>
                      </c:pt>
                      <c:pt idx="6">
                        <c:v>314924585.74000001</c:v>
                      </c:pt>
                      <c:pt idx="7">
                        <c:v>482797475.22000003</c:v>
                      </c:pt>
                    </c:numCache>
                  </c:numRef>
                </c:val>
                <c:extLst>
                  <c:ext xmlns:c16="http://schemas.microsoft.com/office/drawing/2014/chart" uri="{C3380CC4-5D6E-409C-BE32-E72D297353CC}">
                    <c16:uniqueId val="{00000001-8DD6-4895-9E3B-028222A33799}"/>
                  </c:ext>
                </c:extLst>
              </c15:ser>
            </c15:filteredBarSeries>
          </c:ext>
        </c:extLst>
      </c:barChart>
      <c:catAx>
        <c:axId val="20338228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888"/>
        <c:crosses val="autoZero"/>
        <c:auto val="1"/>
        <c:lblAlgn val="ctr"/>
        <c:lblOffset val="100"/>
        <c:noMultiLvlLbl val="0"/>
      </c:catAx>
      <c:valAx>
        <c:axId val="203381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Repayment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Tables'!$D$365</c:f>
              <c:strCache>
                <c:ptCount val="1"/>
                <c:pt idx="0">
                  <c:v>Annuity</c:v>
                </c:pt>
              </c:strCache>
            </c:strRef>
          </c:cat>
          <c:val>
            <c:numRef>
              <c:f>'Stratification Tables'!$F$365</c:f>
              <c:numCache>
                <c:formatCode>0.000%</c:formatCode>
                <c:ptCount val="1"/>
                <c:pt idx="0">
                  <c:v>1</c:v>
                </c:pt>
              </c:numCache>
            </c:numRef>
          </c:val>
          <c:extLst>
            <c:ext xmlns:c16="http://schemas.microsoft.com/office/drawing/2014/chart" uri="{C3380CC4-5D6E-409C-BE32-E72D297353CC}">
              <c16:uniqueId val="{00000000-C398-4281-BFD9-2BDFF4EA85BF}"/>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Tables'!$D$365</c15:sqref>
                        </c15:formulaRef>
                      </c:ext>
                    </c:extLst>
                    <c:strCache>
                      <c:ptCount val="1"/>
                      <c:pt idx="0">
                        <c:v>Annuity</c:v>
                      </c:pt>
                    </c:strCache>
                  </c:strRef>
                </c:cat>
                <c:val>
                  <c:numRef>
                    <c:extLst>
                      <c:ext uri="{02D57815-91ED-43cb-92C2-25804820EDAC}">
                        <c15:formulaRef>
                          <c15:sqref>'Stratification Tables'!$E$234:$E$241</c15:sqref>
                        </c15:formulaRef>
                      </c:ext>
                    </c:extLst>
                    <c:numCache>
                      <c:formatCode>#\ ##0.00\ "€"</c:formatCode>
                      <c:ptCount val="8"/>
                      <c:pt idx="0">
                        <c:v>96871894.620000005</c:v>
                      </c:pt>
                      <c:pt idx="1">
                        <c:v>82272477.269999996</c:v>
                      </c:pt>
                      <c:pt idx="2">
                        <c:v>98391662.709999993</c:v>
                      </c:pt>
                      <c:pt idx="3">
                        <c:v>93076342.019999996</c:v>
                      </c:pt>
                      <c:pt idx="4">
                        <c:v>133554933.7</c:v>
                      </c:pt>
                      <c:pt idx="5">
                        <c:v>298182200.58999997</c:v>
                      </c:pt>
                      <c:pt idx="6">
                        <c:v>314924585.74000001</c:v>
                      </c:pt>
                      <c:pt idx="7">
                        <c:v>482797475.22000003</c:v>
                      </c:pt>
                    </c:numCache>
                  </c:numRef>
                </c:val>
                <c:extLst>
                  <c:ext xmlns:c16="http://schemas.microsoft.com/office/drawing/2014/chart" uri="{C3380CC4-5D6E-409C-BE32-E72D297353CC}">
                    <c16:uniqueId val="{00000001-C398-4281-BFD9-2BDFF4EA85BF}"/>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Occupancy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Tables'!$D$372:$D$374</c:f>
              <c:strCache>
                <c:ptCount val="3"/>
                <c:pt idx="0">
                  <c:v>Owner-occupied</c:v>
                </c:pt>
                <c:pt idx="1">
                  <c:v>Holiday/second home</c:v>
                </c:pt>
                <c:pt idx="2">
                  <c:v>No owner occupied / buy to let</c:v>
                </c:pt>
              </c:strCache>
            </c:strRef>
          </c:cat>
          <c:val>
            <c:numRef>
              <c:f>'Stratification Tables'!$F$383:$F$386</c:f>
              <c:numCache>
                <c:formatCode>0.000%</c:formatCode>
                <c:ptCount val="4"/>
                <c:pt idx="0">
                  <c:v>0.82679097572221905</c:v>
                </c:pt>
                <c:pt idx="1">
                  <c:v>0.11025944424704068</c:v>
                </c:pt>
                <c:pt idx="2">
                  <c:v>0</c:v>
                </c:pt>
                <c:pt idx="3" formatCode="General">
                  <c:v>6.2949580030740304E-2</c:v>
                </c:pt>
              </c:numCache>
            </c:numRef>
          </c:val>
          <c:extLst>
            <c:ext xmlns:c16="http://schemas.microsoft.com/office/drawing/2014/chart" uri="{C3380CC4-5D6E-409C-BE32-E72D297353CC}">
              <c16:uniqueId val="{00000000-76B7-4C66-A895-23CC456446A4}"/>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Tables'!$D$372:$D$374</c15:sqref>
                        </c15:formulaRef>
                      </c:ext>
                    </c:extLst>
                    <c:strCache>
                      <c:ptCount val="3"/>
                      <c:pt idx="0">
                        <c:v>Owner-occupied</c:v>
                      </c:pt>
                      <c:pt idx="1">
                        <c:v>Holiday/second home</c:v>
                      </c:pt>
                      <c:pt idx="2">
                        <c:v>No owner occupied / buy to let</c:v>
                      </c:pt>
                    </c:strCache>
                  </c:strRef>
                </c:cat>
                <c:val>
                  <c:numRef>
                    <c:extLst>
                      <c:ext uri="{02D57815-91ED-43cb-92C2-25804820EDAC}">
                        <c15:formulaRef>
                          <c15:sqref>'Stratification Tables'!$E$234:$E$241</c15:sqref>
                        </c15:formulaRef>
                      </c:ext>
                    </c:extLst>
                    <c:numCache>
                      <c:formatCode>#\ ##0.00\ "€"</c:formatCode>
                      <c:ptCount val="8"/>
                      <c:pt idx="0">
                        <c:v>96871894.620000005</c:v>
                      </c:pt>
                      <c:pt idx="1">
                        <c:v>82272477.269999996</c:v>
                      </c:pt>
                      <c:pt idx="2">
                        <c:v>98391662.709999993</c:v>
                      </c:pt>
                      <c:pt idx="3">
                        <c:v>93076342.019999996</c:v>
                      </c:pt>
                      <c:pt idx="4">
                        <c:v>133554933.7</c:v>
                      </c:pt>
                      <c:pt idx="5">
                        <c:v>298182200.58999997</c:v>
                      </c:pt>
                      <c:pt idx="6">
                        <c:v>314924585.74000001</c:v>
                      </c:pt>
                      <c:pt idx="7">
                        <c:v>482797475.22000003</c:v>
                      </c:pt>
                    </c:numCache>
                  </c:numRef>
                </c:val>
                <c:extLst>
                  <c:ext xmlns:c16="http://schemas.microsoft.com/office/drawing/2014/chart" uri="{C3380CC4-5D6E-409C-BE32-E72D297353CC}">
                    <c16:uniqueId val="{00000001-76B7-4C66-A895-23CC456446A4}"/>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2.png"/><Relationship Id="rId18" Type="http://schemas.openxmlformats.org/officeDocument/2006/relationships/chart" Target="../charts/chart17.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6.xml"/><Relationship Id="rId2" Type="http://schemas.openxmlformats.org/officeDocument/2006/relationships/chart" Target="../charts/chart2.xml"/><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448482</xdr:colOff>
      <xdr:row>8</xdr:row>
      <xdr:rowOff>62707</xdr:rowOff>
    </xdr:from>
    <xdr:ext cx="6032224" cy="685800"/>
    <xdr:sp macro="" textlink="">
      <xdr:nvSpPr>
        <xdr:cNvPr id="2" name="Rectangle 1">
          <a:extLst>
            <a:ext uri="{FF2B5EF4-FFF2-40B4-BE49-F238E27FC236}">
              <a16:creationId xmlns:a16="http://schemas.microsoft.com/office/drawing/2014/main" id="{3CEA3634-5721-4E46-B642-7639E98533F9}"/>
            </a:ext>
          </a:extLst>
        </xdr:cNvPr>
        <xdr:cNvSpPr/>
      </xdr:nvSpPr>
      <xdr:spPr>
        <a:xfrm>
          <a:off x="591357" y="1801020"/>
          <a:ext cx="6032224" cy="685800"/>
        </a:xfrm>
        <a:prstGeom prst="rect">
          <a:avLst/>
        </a:prstGeom>
      </xdr:spPr>
      <xdr:style>
        <a:lnRef idx="0">
          <a:scrgbClr r="0" g="0" b="0"/>
        </a:lnRef>
        <a:fillRef idx="1001">
          <a:schemeClr val="lt1"/>
        </a:fillRef>
        <a:effectRef idx="0">
          <a:scrgbClr r="0" g="0" b="0"/>
        </a:effectRef>
        <a:fontRef idx="major"/>
      </xdr:style>
      <xdr:txBody>
        <a:bodyPr wrap="square" lIns="91440" tIns="45720" rIns="91440" bIns="45720">
          <a:noAutofit/>
        </a:bodyPr>
        <a:lstStyle/>
        <a:p>
          <a:pPr algn="ctr"/>
          <a:r>
            <a:rPr lang="fr-FR" sz="2800" b="0" cap="none" spc="0">
              <a:ln w="0"/>
              <a:solidFill>
                <a:sysClr val="windowText" lastClr="000000"/>
              </a:solidFill>
              <a:effectLst>
                <a:reflection blurRad="6350" stA="53000" endA="300" endPos="35500" dir="5400000" sy="-90000" algn="bl" rotWithShape="0"/>
              </a:effectLst>
            </a:rPr>
            <a:t>Management Report</a:t>
          </a:r>
        </a:p>
      </xdr:txBody>
    </xdr:sp>
    <xdr:clientData/>
  </xdr:oneCellAnchor>
  <xdr:twoCellAnchor editAs="oneCell">
    <xdr:from>
      <xdr:col>1</xdr:col>
      <xdr:colOff>0</xdr:colOff>
      <xdr:row>1</xdr:row>
      <xdr:rowOff>0</xdr:rowOff>
    </xdr:from>
    <xdr:to>
      <xdr:col>2</xdr:col>
      <xdr:colOff>857250</xdr:colOff>
      <xdr:row>3</xdr:row>
      <xdr:rowOff>130614</xdr:rowOff>
    </xdr:to>
    <xdr:pic>
      <xdr:nvPicPr>
        <xdr:cNvPr id="3" name="Picture 2">
          <a:extLst>
            <a:ext uri="{FF2B5EF4-FFF2-40B4-BE49-F238E27FC236}">
              <a16:creationId xmlns:a16="http://schemas.microsoft.com/office/drawing/2014/main" id="{1B50526F-AF13-4E9B-B945-4E4912791D03}"/>
            </a:ext>
          </a:extLst>
        </xdr:cNvPr>
        <xdr:cNvPicPr>
          <a:picLocks noChangeAspect="1"/>
        </xdr:cNvPicPr>
      </xdr:nvPicPr>
      <xdr:blipFill>
        <a:blip xmlns:r="http://schemas.openxmlformats.org/officeDocument/2006/relationships" r:embed="rId1"/>
        <a:stretch>
          <a:fillRect/>
        </a:stretch>
      </xdr:blipFill>
      <xdr:spPr>
        <a:xfrm>
          <a:off x="142875" y="190500"/>
          <a:ext cx="1352550" cy="505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19050</xdr:rowOff>
    </xdr:from>
    <xdr:to>
      <xdr:col>1</xdr:col>
      <xdr:colOff>1038353</xdr:colOff>
      <xdr:row>7</xdr:row>
      <xdr:rowOff>70643</xdr:rowOff>
    </xdr:to>
    <xdr:pic>
      <xdr:nvPicPr>
        <xdr:cNvPr id="3" name="Picture 2">
          <a:extLst>
            <a:ext uri="{FF2B5EF4-FFF2-40B4-BE49-F238E27FC236}">
              <a16:creationId xmlns:a16="http://schemas.microsoft.com/office/drawing/2014/main" id="{811762B1-08C5-4E9E-A6C2-6F1A1A0AF610}"/>
            </a:ext>
          </a:extLst>
        </xdr:cNvPr>
        <xdr:cNvPicPr>
          <a:picLocks noChangeAspect="1"/>
        </xdr:cNvPicPr>
      </xdr:nvPicPr>
      <xdr:blipFill>
        <a:blip xmlns:r="http://schemas.openxmlformats.org/officeDocument/2006/relationships" r:embed="rId1"/>
        <a:stretch>
          <a:fillRect/>
        </a:stretch>
      </xdr:blipFill>
      <xdr:spPr>
        <a:xfrm>
          <a:off x="304800" y="400050"/>
          <a:ext cx="1720978" cy="609600"/>
        </a:xfrm>
        <a:prstGeom prst="rect">
          <a:avLst/>
        </a:prstGeom>
      </xdr:spPr>
    </xdr:pic>
    <xdr:clientData/>
  </xdr:twoCellAnchor>
  <xdr:twoCellAnchor editAs="oneCell">
    <xdr:from>
      <xdr:col>2</xdr:col>
      <xdr:colOff>869156</xdr:colOff>
      <xdr:row>2</xdr:row>
      <xdr:rowOff>95250</xdr:rowOff>
    </xdr:from>
    <xdr:to>
      <xdr:col>7</xdr:col>
      <xdr:colOff>84717</xdr:colOff>
      <xdr:row>6</xdr:row>
      <xdr:rowOff>106414</xdr:rowOff>
    </xdr:to>
    <xdr:pic>
      <xdr:nvPicPr>
        <xdr:cNvPr id="2" name="Picture 1">
          <a:extLst>
            <a:ext uri="{FF2B5EF4-FFF2-40B4-BE49-F238E27FC236}">
              <a16:creationId xmlns:a16="http://schemas.microsoft.com/office/drawing/2014/main" id="{2D927B60-7728-EE3B-BDB6-617566280B9B}"/>
            </a:ext>
          </a:extLst>
        </xdr:cNvPr>
        <xdr:cNvPicPr>
          <a:picLocks noChangeAspect="1"/>
        </xdr:cNvPicPr>
      </xdr:nvPicPr>
      <xdr:blipFill>
        <a:blip xmlns:r="http://schemas.openxmlformats.org/officeDocument/2006/relationships" r:embed="rId2"/>
        <a:stretch>
          <a:fillRect/>
        </a:stretch>
      </xdr:blipFill>
      <xdr:spPr>
        <a:xfrm>
          <a:off x="3405187" y="476250"/>
          <a:ext cx="4153480" cy="371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96</xdr:col>
      <xdr:colOff>0</xdr:colOff>
      <xdr:row>2</xdr:row>
      <xdr:rowOff>85725</xdr:rowOff>
    </xdr:from>
    <xdr:ext cx="1" cy="542925"/>
    <xdr:pic>
      <xdr:nvPicPr>
        <xdr:cNvPr id="2" name="Image 7">
          <a:extLst>
            <a:ext uri="{FF2B5EF4-FFF2-40B4-BE49-F238E27FC236}">
              <a16:creationId xmlns:a16="http://schemas.microsoft.com/office/drawing/2014/main" id="{697F82FE-CC4B-416D-BA4E-CD80C4059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60750" y="409575"/>
          <a:ext cx="1" cy="542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33617</xdr:colOff>
      <xdr:row>0</xdr:row>
      <xdr:rowOff>67235</xdr:rowOff>
    </xdr:from>
    <xdr:to>
      <xdr:col>2</xdr:col>
      <xdr:colOff>260546</xdr:colOff>
      <xdr:row>5</xdr:row>
      <xdr:rowOff>151979</xdr:rowOff>
    </xdr:to>
    <xdr:pic>
      <xdr:nvPicPr>
        <xdr:cNvPr id="3" name="Picture 2">
          <a:extLst>
            <a:ext uri="{FF2B5EF4-FFF2-40B4-BE49-F238E27FC236}">
              <a16:creationId xmlns:a16="http://schemas.microsoft.com/office/drawing/2014/main" id="{8336575E-F423-49EC-B4C1-EB72E5E5B019}"/>
            </a:ext>
          </a:extLst>
        </xdr:cNvPr>
        <xdr:cNvPicPr>
          <a:picLocks noChangeAspect="1"/>
        </xdr:cNvPicPr>
      </xdr:nvPicPr>
      <xdr:blipFill>
        <a:blip xmlns:r="http://schemas.openxmlformats.org/officeDocument/2006/relationships" r:embed="rId2"/>
        <a:stretch>
          <a:fillRect/>
        </a:stretch>
      </xdr:blipFill>
      <xdr:spPr>
        <a:xfrm>
          <a:off x="109817" y="67235"/>
          <a:ext cx="2326239" cy="894369"/>
        </a:xfrm>
        <a:prstGeom prst="rect">
          <a:avLst/>
        </a:prstGeom>
      </xdr:spPr>
    </xdr:pic>
    <xdr:clientData/>
  </xdr:twoCellAnchor>
  <xdr:twoCellAnchor editAs="oneCell">
    <xdr:from>
      <xdr:col>6</xdr:col>
      <xdr:colOff>0</xdr:colOff>
      <xdr:row>2</xdr:row>
      <xdr:rowOff>0</xdr:rowOff>
    </xdr:from>
    <xdr:to>
      <xdr:col>10</xdr:col>
      <xdr:colOff>249500</xdr:colOff>
      <xdr:row>4</xdr:row>
      <xdr:rowOff>38152</xdr:rowOff>
    </xdr:to>
    <xdr:pic>
      <xdr:nvPicPr>
        <xdr:cNvPr id="4" name="Picture 3">
          <a:extLst>
            <a:ext uri="{FF2B5EF4-FFF2-40B4-BE49-F238E27FC236}">
              <a16:creationId xmlns:a16="http://schemas.microsoft.com/office/drawing/2014/main" id="{89674C47-C4FA-D06D-C67A-6BBA1880F2B2}"/>
            </a:ext>
          </a:extLst>
        </xdr:cNvPr>
        <xdr:cNvPicPr>
          <a:picLocks noChangeAspect="1"/>
        </xdr:cNvPicPr>
      </xdr:nvPicPr>
      <xdr:blipFill>
        <a:blip xmlns:r="http://schemas.openxmlformats.org/officeDocument/2006/relationships" r:embed="rId3"/>
        <a:stretch>
          <a:fillRect/>
        </a:stretch>
      </xdr:blipFill>
      <xdr:spPr>
        <a:xfrm>
          <a:off x="6488906" y="333375"/>
          <a:ext cx="4153480" cy="3715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2</xdr:col>
      <xdr:colOff>136524</xdr:colOff>
      <xdr:row>3</xdr:row>
      <xdr:rowOff>59709</xdr:rowOff>
    </xdr:to>
    <xdr:pic>
      <xdr:nvPicPr>
        <xdr:cNvPr id="2" name="Picture 1">
          <a:extLst>
            <a:ext uri="{FF2B5EF4-FFF2-40B4-BE49-F238E27FC236}">
              <a16:creationId xmlns:a16="http://schemas.microsoft.com/office/drawing/2014/main" id="{B9F02CF7-8921-4555-9CE9-9986846AE4DF}"/>
            </a:ext>
          </a:extLst>
        </xdr:cNvPr>
        <xdr:cNvPicPr>
          <a:picLocks noChangeAspect="1"/>
        </xdr:cNvPicPr>
      </xdr:nvPicPr>
      <xdr:blipFill>
        <a:blip xmlns:r="http://schemas.openxmlformats.org/officeDocument/2006/relationships" r:embed="rId1"/>
        <a:stretch>
          <a:fillRect/>
        </a:stretch>
      </xdr:blipFill>
      <xdr:spPr>
        <a:xfrm>
          <a:off x="265907" y="93929"/>
          <a:ext cx="1281905" cy="472193"/>
        </a:xfrm>
        <a:prstGeom prst="rect">
          <a:avLst/>
        </a:prstGeom>
      </xdr:spPr>
    </xdr:pic>
    <xdr:clientData/>
  </xdr:twoCellAnchor>
  <xdr:twoCellAnchor editAs="oneCell">
    <xdr:from>
      <xdr:col>7</xdr:col>
      <xdr:colOff>95250</xdr:colOff>
      <xdr:row>1</xdr:row>
      <xdr:rowOff>130968</xdr:rowOff>
    </xdr:from>
    <xdr:to>
      <xdr:col>10</xdr:col>
      <xdr:colOff>212511</xdr:colOff>
      <xdr:row>4</xdr:row>
      <xdr:rowOff>2433</xdr:rowOff>
    </xdr:to>
    <xdr:pic>
      <xdr:nvPicPr>
        <xdr:cNvPr id="3" name="Picture 2">
          <a:extLst>
            <a:ext uri="{FF2B5EF4-FFF2-40B4-BE49-F238E27FC236}">
              <a16:creationId xmlns:a16="http://schemas.microsoft.com/office/drawing/2014/main" id="{7A7A6BF8-48A7-BEAD-F638-5495E7380F6A}"/>
            </a:ext>
          </a:extLst>
        </xdr:cNvPr>
        <xdr:cNvPicPr>
          <a:picLocks noChangeAspect="1"/>
        </xdr:cNvPicPr>
      </xdr:nvPicPr>
      <xdr:blipFill>
        <a:blip xmlns:r="http://schemas.openxmlformats.org/officeDocument/2006/relationships" r:embed="rId2"/>
        <a:stretch>
          <a:fillRect/>
        </a:stretch>
      </xdr:blipFill>
      <xdr:spPr>
        <a:xfrm>
          <a:off x="6703219" y="297656"/>
          <a:ext cx="4153480" cy="3715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2</xdr:col>
      <xdr:colOff>682666</xdr:colOff>
      <xdr:row>4</xdr:row>
      <xdr:rowOff>11906</xdr:rowOff>
    </xdr:to>
    <xdr:pic>
      <xdr:nvPicPr>
        <xdr:cNvPr id="2" name="Picture 1">
          <a:extLst>
            <a:ext uri="{FF2B5EF4-FFF2-40B4-BE49-F238E27FC236}">
              <a16:creationId xmlns:a16="http://schemas.microsoft.com/office/drawing/2014/main" id="{9186AC2A-E95B-4C88-93E4-4C5B49668EFE}"/>
            </a:ext>
          </a:extLst>
        </xdr:cNvPr>
        <xdr:cNvPicPr>
          <a:picLocks noChangeAspect="1"/>
        </xdr:cNvPicPr>
      </xdr:nvPicPr>
      <xdr:blipFill>
        <a:blip xmlns:r="http://schemas.openxmlformats.org/officeDocument/2006/relationships" r:embed="rId1"/>
        <a:stretch>
          <a:fillRect/>
        </a:stretch>
      </xdr:blipFill>
      <xdr:spPr>
        <a:xfrm>
          <a:off x="265907" y="93929"/>
          <a:ext cx="1821697" cy="584727"/>
        </a:xfrm>
        <a:prstGeom prst="rect">
          <a:avLst/>
        </a:prstGeom>
      </xdr:spPr>
    </xdr:pic>
    <xdr:clientData/>
  </xdr:twoCellAnchor>
  <xdr:twoCellAnchor editAs="oneCell">
    <xdr:from>
      <xdr:col>7</xdr:col>
      <xdr:colOff>1750218</xdr:colOff>
      <xdr:row>1</xdr:row>
      <xdr:rowOff>83343</xdr:rowOff>
    </xdr:from>
    <xdr:to>
      <xdr:col>11</xdr:col>
      <xdr:colOff>496673</xdr:colOff>
      <xdr:row>3</xdr:row>
      <xdr:rowOff>121495</xdr:rowOff>
    </xdr:to>
    <xdr:pic>
      <xdr:nvPicPr>
        <xdr:cNvPr id="4" name="Picture 3">
          <a:extLst>
            <a:ext uri="{FF2B5EF4-FFF2-40B4-BE49-F238E27FC236}">
              <a16:creationId xmlns:a16="http://schemas.microsoft.com/office/drawing/2014/main" id="{2C8C6299-E166-A8DF-2F45-93AA92279DAA}"/>
            </a:ext>
          </a:extLst>
        </xdr:cNvPr>
        <xdr:cNvPicPr>
          <a:picLocks noChangeAspect="1"/>
        </xdr:cNvPicPr>
      </xdr:nvPicPr>
      <xdr:blipFill>
        <a:blip xmlns:r="http://schemas.openxmlformats.org/officeDocument/2006/relationships" r:embed="rId2"/>
        <a:stretch>
          <a:fillRect/>
        </a:stretch>
      </xdr:blipFill>
      <xdr:spPr>
        <a:xfrm>
          <a:off x="11977687" y="250031"/>
          <a:ext cx="4147130" cy="371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85724</xdr:colOff>
      <xdr:row>2</xdr:row>
      <xdr:rowOff>104775</xdr:rowOff>
    </xdr:from>
    <xdr:to>
      <xdr:col>1</xdr:col>
      <xdr:colOff>1152525</xdr:colOff>
      <xdr:row>4</xdr:row>
      <xdr:rowOff>120704</xdr:rowOff>
    </xdr:to>
    <xdr:pic>
      <xdr:nvPicPr>
        <xdr:cNvPr id="3" name="Picture 2">
          <a:extLst>
            <a:ext uri="{FF2B5EF4-FFF2-40B4-BE49-F238E27FC236}">
              <a16:creationId xmlns:a16="http://schemas.microsoft.com/office/drawing/2014/main" id="{8DCEF9A6-9C44-4F30-94D2-2F0A2EE4B232}"/>
            </a:ext>
          </a:extLst>
        </xdr:cNvPr>
        <xdr:cNvPicPr>
          <a:picLocks noChangeAspect="1"/>
        </xdr:cNvPicPr>
      </xdr:nvPicPr>
      <xdr:blipFill>
        <a:blip xmlns:r="http://schemas.openxmlformats.org/officeDocument/2006/relationships" r:embed="rId1"/>
        <a:stretch>
          <a:fillRect/>
        </a:stretch>
      </xdr:blipFill>
      <xdr:spPr>
        <a:xfrm>
          <a:off x="380999" y="485775"/>
          <a:ext cx="1063626" cy="381054"/>
        </a:xfrm>
        <a:prstGeom prst="rect">
          <a:avLst/>
        </a:prstGeom>
      </xdr:spPr>
    </xdr:pic>
    <xdr:clientData/>
  </xdr:twoCellAnchor>
  <xdr:twoCellAnchor editAs="oneCell">
    <xdr:from>
      <xdr:col>2</xdr:col>
      <xdr:colOff>214313</xdr:colOff>
      <xdr:row>2</xdr:row>
      <xdr:rowOff>119063</xdr:rowOff>
    </xdr:from>
    <xdr:to>
      <xdr:col>4</xdr:col>
      <xdr:colOff>1295981</xdr:colOff>
      <xdr:row>4</xdr:row>
      <xdr:rowOff>133402</xdr:rowOff>
    </xdr:to>
    <xdr:pic>
      <xdr:nvPicPr>
        <xdr:cNvPr id="4" name="Picture 3">
          <a:extLst>
            <a:ext uri="{FF2B5EF4-FFF2-40B4-BE49-F238E27FC236}">
              <a16:creationId xmlns:a16="http://schemas.microsoft.com/office/drawing/2014/main" id="{057117BD-9303-6E14-DEEE-BBD0602B0315}"/>
            </a:ext>
          </a:extLst>
        </xdr:cNvPr>
        <xdr:cNvPicPr>
          <a:picLocks noChangeAspect="1"/>
        </xdr:cNvPicPr>
      </xdr:nvPicPr>
      <xdr:blipFill>
        <a:blip xmlns:r="http://schemas.openxmlformats.org/officeDocument/2006/relationships" r:embed="rId2"/>
        <a:stretch>
          <a:fillRect/>
        </a:stretch>
      </xdr:blipFill>
      <xdr:spPr>
        <a:xfrm>
          <a:off x="2047876" y="500063"/>
          <a:ext cx="4153480" cy="3715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255323</xdr:colOff>
      <xdr:row>2</xdr:row>
      <xdr:rowOff>5292</xdr:rowOff>
    </xdr:from>
    <xdr:to>
      <xdr:col>2</xdr:col>
      <xdr:colOff>0</xdr:colOff>
      <xdr:row>4</xdr:row>
      <xdr:rowOff>48269</xdr:rowOff>
    </xdr:to>
    <xdr:pic>
      <xdr:nvPicPr>
        <xdr:cNvPr id="2" name="Picture 1">
          <a:extLst>
            <a:ext uri="{FF2B5EF4-FFF2-40B4-BE49-F238E27FC236}">
              <a16:creationId xmlns:a16="http://schemas.microsoft.com/office/drawing/2014/main" id="{9517C819-D1ED-4D2A-A90D-FDEC63D770E1}"/>
            </a:ext>
          </a:extLst>
        </xdr:cNvPr>
        <xdr:cNvPicPr>
          <a:picLocks noChangeAspect="1"/>
        </xdr:cNvPicPr>
      </xdr:nvPicPr>
      <xdr:blipFill>
        <a:blip xmlns:r="http://schemas.openxmlformats.org/officeDocument/2006/relationships" r:embed="rId1"/>
        <a:stretch>
          <a:fillRect/>
        </a:stretch>
      </xdr:blipFill>
      <xdr:spPr>
        <a:xfrm>
          <a:off x="255323" y="329142"/>
          <a:ext cx="1135327" cy="414452"/>
        </a:xfrm>
        <a:prstGeom prst="rect">
          <a:avLst/>
        </a:prstGeom>
      </xdr:spPr>
    </xdr:pic>
    <xdr:clientData/>
  </xdr:twoCellAnchor>
  <xdr:twoCellAnchor editAs="oneCell">
    <xdr:from>
      <xdr:col>3</xdr:col>
      <xdr:colOff>738187</xdr:colOff>
      <xdr:row>2</xdr:row>
      <xdr:rowOff>23813</xdr:rowOff>
    </xdr:from>
    <xdr:to>
      <xdr:col>5</xdr:col>
      <xdr:colOff>1230892</xdr:colOff>
      <xdr:row>4</xdr:row>
      <xdr:rowOff>14340</xdr:rowOff>
    </xdr:to>
    <xdr:pic>
      <xdr:nvPicPr>
        <xdr:cNvPr id="3" name="Picture 2">
          <a:extLst>
            <a:ext uri="{FF2B5EF4-FFF2-40B4-BE49-F238E27FC236}">
              <a16:creationId xmlns:a16="http://schemas.microsoft.com/office/drawing/2014/main" id="{F57DD85B-B3DE-65CC-EB22-940F09471160}"/>
            </a:ext>
          </a:extLst>
        </xdr:cNvPr>
        <xdr:cNvPicPr>
          <a:picLocks noChangeAspect="1"/>
        </xdr:cNvPicPr>
      </xdr:nvPicPr>
      <xdr:blipFill>
        <a:blip xmlns:r="http://schemas.openxmlformats.org/officeDocument/2006/relationships" r:embed="rId2"/>
        <a:stretch>
          <a:fillRect/>
        </a:stretch>
      </xdr:blipFill>
      <xdr:spPr>
        <a:xfrm>
          <a:off x="2214562" y="357188"/>
          <a:ext cx="4153480" cy="3715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0</xdr:colOff>
      <xdr:row>2</xdr:row>
      <xdr:rowOff>85725</xdr:rowOff>
    </xdr:from>
    <xdr:to>
      <xdr:col>18</xdr:col>
      <xdr:colOff>1</xdr:colOff>
      <xdr:row>5</xdr:row>
      <xdr:rowOff>58831</xdr:rowOff>
    </xdr:to>
    <xdr:pic>
      <xdr:nvPicPr>
        <xdr:cNvPr id="2" name="Image 6">
          <a:extLst>
            <a:ext uri="{FF2B5EF4-FFF2-40B4-BE49-F238E27FC236}">
              <a16:creationId xmlns:a16="http://schemas.microsoft.com/office/drawing/2014/main" id="{8F908AE3-5DF3-4B13-91C2-CE3258DDD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06700"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209549</xdr:colOff>
      <xdr:row>2</xdr:row>
      <xdr:rowOff>85725</xdr:rowOff>
    </xdr:from>
    <xdr:to>
      <xdr:col>2</xdr:col>
      <xdr:colOff>277455</xdr:colOff>
      <xdr:row>5</xdr:row>
      <xdr:rowOff>38100</xdr:rowOff>
    </xdr:to>
    <xdr:pic>
      <xdr:nvPicPr>
        <xdr:cNvPr id="3" name="Picture 2">
          <a:extLst>
            <a:ext uri="{FF2B5EF4-FFF2-40B4-BE49-F238E27FC236}">
              <a16:creationId xmlns:a16="http://schemas.microsoft.com/office/drawing/2014/main" id="{AF44D5E5-D181-4677-870A-C0565B8B0FBF}"/>
            </a:ext>
          </a:extLst>
        </xdr:cNvPr>
        <xdr:cNvPicPr>
          <a:picLocks noChangeAspect="1"/>
        </xdr:cNvPicPr>
      </xdr:nvPicPr>
      <xdr:blipFill>
        <a:blip xmlns:r="http://schemas.openxmlformats.org/officeDocument/2006/relationships" r:embed="rId2"/>
        <a:stretch>
          <a:fillRect/>
        </a:stretch>
      </xdr:blipFill>
      <xdr:spPr>
        <a:xfrm>
          <a:off x="438149" y="466725"/>
          <a:ext cx="1410931" cy="495300"/>
        </a:xfrm>
        <a:prstGeom prst="rect">
          <a:avLst/>
        </a:prstGeom>
      </xdr:spPr>
    </xdr:pic>
    <xdr:clientData/>
  </xdr:twoCellAnchor>
  <xdr:twoCellAnchor editAs="oneCell">
    <xdr:from>
      <xdr:col>5</xdr:col>
      <xdr:colOff>702469</xdr:colOff>
      <xdr:row>2</xdr:row>
      <xdr:rowOff>107156</xdr:rowOff>
    </xdr:from>
    <xdr:to>
      <xdr:col>8</xdr:col>
      <xdr:colOff>923711</xdr:colOff>
      <xdr:row>4</xdr:row>
      <xdr:rowOff>124670</xdr:rowOff>
    </xdr:to>
    <xdr:pic>
      <xdr:nvPicPr>
        <xdr:cNvPr id="4" name="Picture 3">
          <a:extLst>
            <a:ext uri="{FF2B5EF4-FFF2-40B4-BE49-F238E27FC236}">
              <a16:creationId xmlns:a16="http://schemas.microsoft.com/office/drawing/2014/main" id="{287F7E63-A75B-E216-791A-3FC9D8F8D243}"/>
            </a:ext>
          </a:extLst>
        </xdr:cNvPr>
        <xdr:cNvPicPr>
          <a:picLocks noChangeAspect="1"/>
        </xdr:cNvPicPr>
      </xdr:nvPicPr>
      <xdr:blipFill>
        <a:blip xmlns:r="http://schemas.openxmlformats.org/officeDocument/2006/relationships" r:embed="rId3"/>
        <a:stretch>
          <a:fillRect/>
        </a:stretch>
      </xdr:blipFill>
      <xdr:spPr>
        <a:xfrm>
          <a:off x="6572250" y="488156"/>
          <a:ext cx="4153480" cy="3715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2</xdr:row>
      <xdr:rowOff>85725</xdr:rowOff>
    </xdr:from>
    <xdr:to>
      <xdr:col>9</xdr:col>
      <xdr:colOff>1</xdr:colOff>
      <xdr:row>5</xdr:row>
      <xdr:rowOff>58831</xdr:rowOff>
    </xdr:to>
    <xdr:pic>
      <xdr:nvPicPr>
        <xdr:cNvPr id="2" name="Image 6">
          <a:extLst>
            <a:ext uri="{FF2B5EF4-FFF2-40B4-BE49-F238E27FC236}">
              <a16:creationId xmlns:a16="http://schemas.microsoft.com/office/drawing/2014/main" id="{5A4473DB-3204-44C2-9E56-5AAA4B4DC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969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2</xdr:row>
      <xdr:rowOff>9525</xdr:rowOff>
    </xdr:from>
    <xdr:to>
      <xdr:col>2</xdr:col>
      <xdr:colOff>133350</xdr:colOff>
      <xdr:row>5</xdr:row>
      <xdr:rowOff>57150</xdr:rowOff>
    </xdr:to>
    <xdr:pic>
      <xdr:nvPicPr>
        <xdr:cNvPr id="3" name="Picture 2">
          <a:extLst>
            <a:ext uri="{FF2B5EF4-FFF2-40B4-BE49-F238E27FC236}">
              <a16:creationId xmlns:a16="http://schemas.microsoft.com/office/drawing/2014/main" id="{86C9EAAB-E5AD-43F2-9FE8-FF8389201DF5}"/>
            </a:ext>
          </a:extLst>
        </xdr:cNvPr>
        <xdr:cNvPicPr>
          <a:picLocks noChangeAspect="1"/>
        </xdr:cNvPicPr>
      </xdr:nvPicPr>
      <xdr:blipFill>
        <a:blip xmlns:r="http://schemas.openxmlformats.org/officeDocument/2006/relationships" r:embed="rId2"/>
        <a:stretch>
          <a:fillRect/>
        </a:stretch>
      </xdr:blipFill>
      <xdr:spPr>
        <a:xfrm>
          <a:off x="381000" y="390525"/>
          <a:ext cx="1581150" cy="590550"/>
        </a:xfrm>
        <a:prstGeom prst="rect">
          <a:avLst/>
        </a:prstGeom>
      </xdr:spPr>
    </xdr:pic>
    <xdr:clientData/>
  </xdr:twoCellAnchor>
  <xdr:twoCellAnchor editAs="oneCell">
    <xdr:from>
      <xdr:col>3</xdr:col>
      <xdr:colOff>0</xdr:colOff>
      <xdr:row>2</xdr:row>
      <xdr:rowOff>107156</xdr:rowOff>
    </xdr:from>
    <xdr:to>
      <xdr:col>5</xdr:col>
      <xdr:colOff>203780</xdr:colOff>
      <xdr:row>4</xdr:row>
      <xdr:rowOff>124670</xdr:rowOff>
    </xdr:to>
    <xdr:pic>
      <xdr:nvPicPr>
        <xdr:cNvPr id="4" name="Picture 3">
          <a:extLst>
            <a:ext uri="{FF2B5EF4-FFF2-40B4-BE49-F238E27FC236}">
              <a16:creationId xmlns:a16="http://schemas.microsoft.com/office/drawing/2014/main" id="{2ACF4566-9B92-56C8-C77C-4C0B362F25FE}"/>
            </a:ext>
          </a:extLst>
        </xdr:cNvPr>
        <xdr:cNvPicPr>
          <a:picLocks noChangeAspect="1"/>
        </xdr:cNvPicPr>
      </xdr:nvPicPr>
      <xdr:blipFill>
        <a:blip xmlns:r="http://schemas.openxmlformats.org/officeDocument/2006/relationships" r:embed="rId3"/>
        <a:stretch>
          <a:fillRect/>
        </a:stretch>
      </xdr:blipFill>
      <xdr:spPr>
        <a:xfrm>
          <a:off x="3810000" y="488156"/>
          <a:ext cx="4153480" cy="3715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285750</xdr:colOff>
      <xdr:row>2</xdr:row>
      <xdr:rowOff>9525</xdr:rowOff>
    </xdr:from>
    <xdr:to>
      <xdr:col>2</xdr:col>
      <xdr:colOff>266700</xdr:colOff>
      <xdr:row>5</xdr:row>
      <xdr:rowOff>114300</xdr:rowOff>
    </xdr:to>
    <xdr:pic>
      <xdr:nvPicPr>
        <xdr:cNvPr id="3" name="Picture 2">
          <a:extLst>
            <a:ext uri="{FF2B5EF4-FFF2-40B4-BE49-F238E27FC236}">
              <a16:creationId xmlns:a16="http://schemas.microsoft.com/office/drawing/2014/main" id="{09A2E976-5776-4685-967C-0A0A47A380CC}"/>
            </a:ext>
          </a:extLst>
        </xdr:cNvPr>
        <xdr:cNvPicPr>
          <a:picLocks noChangeAspect="1"/>
        </xdr:cNvPicPr>
      </xdr:nvPicPr>
      <xdr:blipFill>
        <a:blip xmlns:r="http://schemas.openxmlformats.org/officeDocument/2006/relationships" r:embed="rId1"/>
        <a:stretch>
          <a:fillRect/>
        </a:stretch>
      </xdr:blipFill>
      <xdr:spPr>
        <a:xfrm>
          <a:off x="285750" y="390525"/>
          <a:ext cx="1809750" cy="647700"/>
        </a:xfrm>
        <a:prstGeom prst="rect">
          <a:avLst/>
        </a:prstGeom>
      </xdr:spPr>
    </xdr:pic>
    <xdr:clientData/>
  </xdr:twoCellAnchor>
  <xdr:twoCellAnchor editAs="oneCell">
    <xdr:from>
      <xdr:col>2</xdr:col>
      <xdr:colOff>500062</xdr:colOff>
      <xdr:row>2</xdr:row>
      <xdr:rowOff>47624</xdr:rowOff>
    </xdr:from>
    <xdr:to>
      <xdr:col>4</xdr:col>
      <xdr:colOff>1745242</xdr:colOff>
      <xdr:row>4</xdr:row>
      <xdr:rowOff>58788</xdr:rowOff>
    </xdr:to>
    <xdr:pic>
      <xdr:nvPicPr>
        <xdr:cNvPr id="2" name="Picture 1">
          <a:extLst>
            <a:ext uri="{FF2B5EF4-FFF2-40B4-BE49-F238E27FC236}">
              <a16:creationId xmlns:a16="http://schemas.microsoft.com/office/drawing/2014/main" id="{8EAE2837-BE8A-E7DA-DF28-12615C76FF5B}"/>
            </a:ext>
          </a:extLst>
        </xdr:cNvPr>
        <xdr:cNvPicPr>
          <a:picLocks noChangeAspect="1"/>
        </xdr:cNvPicPr>
      </xdr:nvPicPr>
      <xdr:blipFill>
        <a:blip xmlns:r="http://schemas.openxmlformats.org/officeDocument/2006/relationships" r:embed="rId2"/>
        <a:stretch>
          <a:fillRect/>
        </a:stretch>
      </xdr:blipFill>
      <xdr:spPr>
        <a:xfrm>
          <a:off x="2333625" y="428624"/>
          <a:ext cx="4153480" cy="3683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740143</xdr:colOff>
      <xdr:row>5</xdr:row>
      <xdr:rowOff>35112</xdr:rowOff>
    </xdr:to>
    <xdr:pic>
      <xdr:nvPicPr>
        <xdr:cNvPr id="2" name="Picture 1">
          <a:extLst>
            <a:ext uri="{FF2B5EF4-FFF2-40B4-BE49-F238E27FC236}">
              <a16:creationId xmlns:a16="http://schemas.microsoft.com/office/drawing/2014/main" id="{9184E35B-1006-4F95-9AC6-039DBAB90EB4}"/>
            </a:ext>
          </a:extLst>
        </xdr:cNvPr>
        <xdr:cNvPicPr>
          <a:picLocks noChangeAspect="1"/>
        </xdr:cNvPicPr>
      </xdr:nvPicPr>
      <xdr:blipFill>
        <a:blip xmlns:r="http://schemas.openxmlformats.org/officeDocument/2006/relationships" r:embed="rId1"/>
        <a:stretch>
          <a:fillRect/>
        </a:stretch>
      </xdr:blipFill>
      <xdr:spPr>
        <a:xfrm>
          <a:off x="123825" y="85725"/>
          <a:ext cx="1981568" cy="739962"/>
        </a:xfrm>
        <a:prstGeom prst="rect">
          <a:avLst/>
        </a:prstGeom>
      </xdr:spPr>
    </xdr:pic>
    <xdr:clientData/>
  </xdr:twoCellAnchor>
  <xdr:twoCellAnchor editAs="oneCell">
    <xdr:from>
      <xdr:col>7</xdr:col>
      <xdr:colOff>1321594</xdr:colOff>
      <xdr:row>2</xdr:row>
      <xdr:rowOff>59531</xdr:rowOff>
    </xdr:from>
    <xdr:to>
      <xdr:col>11</xdr:col>
      <xdr:colOff>1165012</xdr:colOff>
      <xdr:row>4</xdr:row>
      <xdr:rowOff>73871</xdr:rowOff>
    </xdr:to>
    <xdr:pic>
      <xdr:nvPicPr>
        <xdr:cNvPr id="3" name="Picture 2">
          <a:extLst>
            <a:ext uri="{FF2B5EF4-FFF2-40B4-BE49-F238E27FC236}">
              <a16:creationId xmlns:a16="http://schemas.microsoft.com/office/drawing/2014/main" id="{3BF19DAF-2730-B72A-AF2E-D62EE42DD828}"/>
            </a:ext>
          </a:extLst>
        </xdr:cNvPr>
        <xdr:cNvPicPr>
          <a:picLocks noChangeAspect="1"/>
        </xdr:cNvPicPr>
      </xdr:nvPicPr>
      <xdr:blipFill>
        <a:blip xmlns:r="http://schemas.openxmlformats.org/officeDocument/2006/relationships" r:embed="rId2"/>
        <a:stretch>
          <a:fillRect/>
        </a:stretch>
      </xdr:blipFill>
      <xdr:spPr>
        <a:xfrm>
          <a:off x="8989219" y="285750"/>
          <a:ext cx="4153480" cy="3715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314325</xdr:colOff>
      <xdr:row>2</xdr:row>
      <xdr:rowOff>57150</xdr:rowOff>
    </xdr:from>
    <xdr:to>
      <xdr:col>3</xdr:col>
      <xdr:colOff>97632</xdr:colOff>
      <xdr:row>6</xdr:row>
      <xdr:rowOff>187</xdr:rowOff>
    </xdr:to>
    <xdr:pic>
      <xdr:nvPicPr>
        <xdr:cNvPr id="4" name="Picture 3">
          <a:extLst>
            <a:ext uri="{FF2B5EF4-FFF2-40B4-BE49-F238E27FC236}">
              <a16:creationId xmlns:a16="http://schemas.microsoft.com/office/drawing/2014/main" id="{0879A960-A52C-4706-BAE0-5EA3931ADEE7}"/>
            </a:ext>
          </a:extLst>
        </xdr:cNvPr>
        <xdr:cNvPicPr>
          <a:picLocks noChangeAspect="1"/>
        </xdr:cNvPicPr>
      </xdr:nvPicPr>
      <xdr:blipFill>
        <a:blip xmlns:r="http://schemas.openxmlformats.org/officeDocument/2006/relationships" r:embed="rId1"/>
        <a:stretch>
          <a:fillRect/>
        </a:stretch>
      </xdr:blipFill>
      <xdr:spPr>
        <a:xfrm>
          <a:off x="923925" y="333375"/>
          <a:ext cx="1238250" cy="514537"/>
        </a:xfrm>
        <a:prstGeom prst="rect">
          <a:avLst/>
        </a:prstGeom>
      </xdr:spPr>
    </xdr:pic>
    <xdr:clientData/>
  </xdr:twoCellAnchor>
  <xdr:twoCellAnchor editAs="oneCell">
    <xdr:from>
      <xdr:col>8</xdr:col>
      <xdr:colOff>0</xdr:colOff>
      <xdr:row>3</xdr:row>
      <xdr:rowOff>0</xdr:rowOff>
    </xdr:from>
    <xdr:to>
      <xdr:col>11</xdr:col>
      <xdr:colOff>54555</xdr:colOff>
      <xdr:row>5</xdr:row>
      <xdr:rowOff>82602</xdr:rowOff>
    </xdr:to>
    <xdr:pic>
      <xdr:nvPicPr>
        <xdr:cNvPr id="2" name="Picture 1">
          <a:extLst>
            <a:ext uri="{FF2B5EF4-FFF2-40B4-BE49-F238E27FC236}">
              <a16:creationId xmlns:a16="http://schemas.microsoft.com/office/drawing/2014/main" id="{27826700-741D-CD93-F846-12CC73F78059}"/>
            </a:ext>
          </a:extLst>
        </xdr:cNvPr>
        <xdr:cNvPicPr>
          <a:picLocks noChangeAspect="1"/>
        </xdr:cNvPicPr>
      </xdr:nvPicPr>
      <xdr:blipFill>
        <a:blip xmlns:r="http://schemas.openxmlformats.org/officeDocument/2006/relationships" r:embed="rId2"/>
        <a:stretch>
          <a:fillRect/>
        </a:stretch>
      </xdr:blipFill>
      <xdr:spPr>
        <a:xfrm>
          <a:off x="9703594" y="416719"/>
          <a:ext cx="4153480" cy="3715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358448</xdr:colOff>
      <xdr:row>1</xdr:row>
      <xdr:rowOff>136571</xdr:rowOff>
    </xdr:from>
    <xdr:to>
      <xdr:col>3</xdr:col>
      <xdr:colOff>95038</xdr:colOff>
      <xdr:row>6</xdr:row>
      <xdr:rowOff>35719</xdr:rowOff>
    </xdr:to>
    <xdr:pic>
      <xdr:nvPicPr>
        <xdr:cNvPr id="2" name="Picture 1">
          <a:extLst>
            <a:ext uri="{FF2B5EF4-FFF2-40B4-BE49-F238E27FC236}">
              <a16:creationId xmlns:a16="http://schemas.microsoft.com/office/drawing/2014/main" id="{B2438D22-96BD-4EA0-A62D-8B444195E5C2}"/>
            </a:ext>
          </a:extLst>
        </xdr:cNvPr>
        <xdr:cNvPicPr>
          <a:picLocks noChangeAspect="1"/>
        </xdr:cNvPicPr>
      </xdr:nvPicPr>
      <xdr:blipFill>
        <a:blip xmlns:r="http://schemas.openxmlformats.org/officeDocument/2006/relationships" r:embed="rId1"/>
        <a:stretch>
          <a:fillRect/>
        </a:stretch>
      </xdr:blipFill>
      <xdr:spPr>
        <a:xfrm>
          <a:off x="358448" y="303259"/>
          <a:ext cx="2070215" cy="804023"/>
        </a:xfrm>
        <a:prstGeom prst="rect">
          <a:avLst/>
        </a:prstGeom>
      </xdr:spPr>
    </xdr:pic>
    <xdr:clientData/>
  </xdr:twoCellAnchor>
  <xdr:twoCellAnchor editAs="oneCell">
    <xdr:from>
      <xdr:col>10</xdr:col>
      <xdr:colOff>0</xdr:colOff>
      <xdr:row>3</xdr:row>
      <xdr:rowOff>0</xdr:rowOff>
    </xdr:from>
    <xdr:to>
      <xdr:col>13</xdr:col>
      <xdr:colOff>1036424</xdr:colOff>
      <xdr:row>4</xdr:row>
      <xdr:rowOff>181027</xdr:rowOff>
    </xdr:to>
    <xdr:pic>
      <xdr:nvPicPr>
        <xdr:cNvPr id="3" name="Picture 2">
          <a:extLst>
            <a:ext uri="{FF2B5EF4-FFF2-40B4-BE49-F238E27FC236}">
              <a16:creationId xmlns:a16="http://schemas.microsoft.com/office/drawing/2014/main" id="{5891896E-820C-371E-8C71-0C360BBA8CD8}"/>
            </a:ext>
          </a:extLst>
        </xdr:cNvPr>
        <xdr:cNvPicPr>
          <a:picLocks noChangeAspect="1"/>
        </xdr:cNvPicPr>
      </xdr:nvPicPr>
      <xdr:blipFill>
        <a:blip xmlns:r="http://schemas.openxmlformats.org/officeDocument/2006/relationships" r:embed="rId2"/>
        <a:stretch>
          <a:fillRect/>
        </a:stretch>
      </xdr:blipFill>
      <xdr:spPr>
        <a:xfrm>
          <a:off x="11489531" y="523875"/>
          <a:ext cx="4153480" cy="3715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0</xdr:colOff>
      <xdr:row>2</xdr:row>
      <xdr:rowOff>85725</xdr:rowOff>
    </xdr:from>
    <xdr:to>
      <xdr:col>13</xdr:col>
      <xdr:colOff>1</xdr:colOff>
      <xdr:row>7</xdr:row>
      <xdr:rowOff>18349</xdr:rowOff>
    </xdr:to>
    <xdr:pic>
      <xdr:nvPicPr>
        <xdr:cNvPr id="5" name="Image 6">
          <a:extLst>
            <a:ext uri="{FF2B5EF4-FFF2-40B4-BE49-F238E27FC236}">
              <a16:creationId xmlns:a16="http://schemas.microsoft.com/office/drawing/2014/main" id="{3C8A1F16-85F5-4590-A465-36CFFEBBB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46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85724</xdr:colOff>
      <xdr:row>2</xdr:row>
      <xdr:rowOff>104775</xdr:rowOff>
    </xdr:from>
    <xdr:to>
      <xdr:col>1</xdr:col>
      <xdr:colOff>1266825</xdr:colOff>
      <xdr:row>6</xdr:row>
      <xdr:rowOff>101654</xdr:rowOff>
    </xdr:to>
    <xdr:pic>
      <xdr:nvPicPr>
        <xdr:cNvPr id="6" name="Picture 5">
          <a:extLst>
            <a:ext uri="{FF2B5EF4-FFF2-40B4-BE49-F238E27FC236}">
              <a16:creationId xmlns:a16="http://schemas.microsoft.com/office/drawing/2014/main" id="{A22A5F15-2C45-4F09-8C6B-97BE7CF00213}"/>
            </a:ext>
          </a:extLst>
        </xdr:cNvPr>
        <xdr:cNvPicPr>
          <a:picLocks noChangeAspect="1"/>
        </xdr:cNvPicPr>
      </xdr:nvPicPr>
      <xdr:blipFill>
        <a:blip xmlns:r="http://schemas.openxmlformats.org/officeDocument/2006/relationships" r:embed="rId2"/>
        <a:stretch>
          <a:fillRect/>
        </a:stretch>
      </xdr:blipFill>
      <xdr:spPr>
        <a:xfrm>
          <a:off x="380999" y="485775"/>
          <a:ext cx="1063626" cy="381054"/>
        </a:xfrm>
        <a:prstGeom prst="rect">
          <a:avLst/>
        </a:prstGeom>
      </xdr:spPr>
    </xdr:pic>
    <xdr:clientData/>
  </xdr:twoCellAnchor>
  <xdr:twoCellAnchor editAs="oneCell">
    <xdr:from>
      <xdr:col>4</xdr:col>
      <xdr:colOff>250031</xdr:colOff>
      <xdr:row>2</xdr:row>
      <xdr:rowOff>83344</xdr:rowOff>
    </xdr:from>
    <xdr:to>
      <xdr:col>6</xdr:col>
      <xdr:colOff>1331698</xdr:colOff>
      <xdr:row>6</xdr:row>
      <xdr:rowOff>97683</xdr:rowOff>
    </xdr:to>
    <xdr:pic>
      <xdr:nvPicPr>
        <xdr:cNvPr id="2" name="Picture 1">
          <a:extLst>
            <a:ext uri="{FF2B5EF4-FFF2-40B4-BE49-F238E27FC236}">
              <a16:creationId xmlns:a16="http://schemas.microsoft.com/office/drawing/2014/main" id="{9ACAAC98-F65E-5A0E-2387-94ADBF183BB9}"/>
            </a:ext>
          </a:extLst>
        </xdr:cNvPr>
        <xdr:cNvPicPr>
          <a:picLocks noChangeAspect="1"/>
        </xdr:cNvPicPr>
      </xdr:nvPicPr>
      <xdr:blipFill>
        <a:blip xmlns:r="http://schemas.openxmlformats.org/officeDocument/2006/relationships" r:embed="rId3"/>
        <a:stretch>
          <a:fillRect/>
        </a:stretch>
      </xdr:blipFill>
      <xdr:spPr>
        <a:xfrm>
          <a:off x="5155406" y="464344"/>
          <a:ext cx="4153480" cy="37152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201706</xdr:colOff>
      <xdr:row>0</xdr:row>
      <xdr:rowOff>134470</xdr:rowOff>
    </xdr:from>
    <xdr:to>
      <xdr:col>3</xdr:col>
      <xdr:colOff>345281</xdr:colOff>
      <xdr:row>5</xdr:row>
      <xdr:rowOff>154292</xdr:rowOff>
    </xdr:to>
    <xdr:pic>
      <xdr:nvPicPr>
        <xdr:cNvPr id="2" name="Picture 1">
          <a:extLst>
            <a:ext uri="{FF2B5EF4-FFF2-40B4-BE49-F238E27FC236}">
              <a16:creationId xmlns:a16="http://schemas.microsoft.com/office/drawing/2014/main" id="{B7761EC9-0A72-4DE9-98AE-974302A099EC}"/>
            </a:ext>
          </a:extLst>
        </xdr:cNvPr>
        <xdr:cNvPicPr>
          <a:picLocks noChangeAspect="1"/>
        </xdr:cNvPicPr>
      </xdr:nvPicPr>
      <xdr:blipFill>
        <a:blip xmlns:r="http://schemas.openxmlformats.org/officeDocument/2006/relationships" r:embed="rId1"/>
        <a:stretch>
          <a:fillRect/>
        </a:stretch>
      </xdr:blipFill>
      <xdr:spPr>
        <a:xfrm>
          <a:off x="201706" y="134470"/>
          <a:ext cx="1262763" cy="519885"/>
        </a:xfrm>
        <a:prstGeom prst="rect">
          <a:avLst/>
        </a:prstGeom>
      </xdr:spPr>
    </xdr:pic>
    <xdr:clientData/>
  </xdr:twoCellAnchor>
  <xdr:twoCellAnchor editAs="oneCell">
    <xdr:from>
      <xdr:col>4</xdr:col>
      <xdr:colOff>1095375</xdr:colOff>
      <xdr:row>1</xdr:row>
      <xdr:rowOff>59531</xdr:rowOff>
    </xdr:from>
    <xdr:to>
      <xdr:col>6</xdr:col>
      <xdr:colOff>1615067</xdr:colOff>
      <xdr:row>5</xdr:row>
      <xdr:rowOff>97683</xdr:rowOff>
    </xdr:to>
    <xdr:pic>
      <xdr:nvPicPr>
        <xdr:cNvPr id="3" name="Picture 2">
          <a:extLst>
            <a:ext uri="{FF2B5EF4-FFF2-40B4-BE49-F238E27FC236}">
              <a16:creationId xmlns:a16="http://schemas.microsoft.com/office/drawing/2014/main" id="{2C7E1EAD-3D15-5EF3-BEEC-5C200C46A4DB}"/>
            </a:ext>
          </a:extLst>
        </xdr:cNvPr>
        <xdr:cNvPicPr>
          <a:picLocks noChangeAspect="1"/>
        </xdr:cNvPicPr>
      </xdr:nvPicPr>
      <xdr:blipFill>
        <a:blip xmlns:r="http://schemas.openxmlformats.org/officeDocument/2006/relationships" r:embed="rId2"/>
        <a:stretch>
          <a:fillRect/>
        </a:stretch>
      </xdr:blipFill>
      <xdr:spPr>
        <a:xfrm>
          <a:off x="2821781" y="226219"/>
          <a:ext cx="4153480" cy="37152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25135</xdr:colOff>
      <xdr:row>0</xdr:row>
      <xdr:rowOff>103188</xdr:rowOff>
    </xdr:from>
    <xdr:to>
      <xdr:col>2</xdr:col>
      <xdr:colOff>1369219</xdr:colOff>
      <xdr:row>11</xdr:row>
      <xdr:rowOff>87831</xdr:rowOff>
    </xdr:to>
    <xdr:pic>
      <xdr:nvPicPr>
        <xdr:cNvPr id="2" name="Picture 1">
          <a:extLst>
            <a:ext uri="{FF2B5EF4-FFF2-40B4-BE49-F238E27FC236}">
              <a16:creationId xmlns:a16="http://schemas.microsoft.com/office/drawing/2014/main" id="{A4AB7BFE-7B96-4CC4-9EDF-D7E34196C60B}"/>
            </a:ext>
          </a:extLst>
        </xdr:cNvPr>
        <xdr:cNvPicPr>
          <a:picLocks noChangeAspect="1"/>
        </xdr:cNvPicPr>
      </xdr:nvPicPr>
      <xdr:blipFill>
        <a:blip xmlns:r="http://schemas.openxmlformats.org/officeDocument/2006/relationships" r:embed="rId1"/>
        <a:stretch>
          <a:fillRect/>
        </a:stretch>
      </xdr:blipFill>
      <xdr:spPr>
        <a:xfrm>
          <a:off x="394229" y="103188"/>
          <a:ext cx="1344084" cy="511693"/>
        </a:xfrm>
        <a:prstGeom prst="rect">
          <a:avLst/>
        </a:prstGeom>
      </xdr:spPr>
    </xdr:pic>
    <xdr:clientData/>
  </xdr:twoCellAnchor>
  <xdr:twoCellAnchor editAs="oneCell">
    <xdr:from>
      <xdr:col>4</xdr:col>
      <xdr:colOff>214313</xdr:colOff>
      <xdr:row>1</xdr:row>
      <xdr:rowOff>11906</xdr:rowOff>
    </xdr:from>
    <xdr:to>
      <xdr:col>6</xdr:col>
      <xdr:colOff>602243</xdr:colOff>
      <xdr:row>11</xdr:row>
      <xdr:rowOff>29421</xdr:rowOff>
    </xdr:to>
    <xdr:pic>
      <xdr:nvPicPr>
        <xdr:cNvPr id="3" name="Picture 2">
          <a:extLst>
            <a:ext uri="{FF2B5EF4-FFF2-40B4-BE49-F238E27FC236}">
              <a16:creationId xmlns:a16="http://schemas.microsoft.com/office/drawing/2014/main" id="{416B250D-A072-90A0-02FF-40D0119BDBE4}"/>
            </a:ext>
          </a:extLst>
        </xdr:cNvPr>
        <xdr:cNvPicPr>
          <a:picLocks noChangeAspect="1"/>
        </xdr:cNvPicPr>
      </xdr:nvPicPr>
      <xdr:blipFill>
        <a:blip xmlns:r="http://schemas.openxmlformats.org/officeDocument/2006/relationships" r:embed="rId2"/>
        <a:stretch>
          <a:fillRect/>
        </a:stretch>
      </xdr:blipFill>
      <xdr:spPr>
        <a:xfrm>
          <a:off x="5322094" y="178594"/>
          <a:ext cx="4153480" cy="37152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95249</xdr:colOff>
      <xdr:row>1</xdr:row>
      <xdr:rowOff>142875</xdr:rowOff>
    </xdr:from>
    <xdr:to>
      <xdr:col>6</xdr:col>
      <xdr:colOff>288776</xdr:colOff>
      <xdr:row>6</xdr:row>
      <xdr:rowOff>59531</xdr:rowOff>
    </xdr:to>
    <xdr:pic>
      <xdr:nvPicPr>
        <xdr:cNvPr id="2" name="Picture 1">
          <a:extLst>
            <a:ext uri="{FF2B5EF4-FFF2-40B4-BE49-F238E27FC236}">
              <a16:creationId xmlns:a16="http://schemas.microsoft.com/office/drawing/2014/main" id="{24CA0C0D-AEE1-4323-A591-BF8F2087C983}"/>
            </a:ext>
          </a:extLst>
        </xdr:cNvPr>
        <xdr:cNvPicPr>
          <a:picLocks noChangeAspect="1"/>
        </xdr:cNvPicPr>
      </xdr:nvPicPr>
      <xdr:blipFill>
        <a:blip xmlns:r="http://schemas.openxmlformats.org/officeDocument/2006/relationships" r:embed="rId1"/>
        <a:stretch>
          <a:fillRect/>
        </a:stretch>
      </xdr:blipFill>
      <xdr:spPr>
        <a:xfrm>
          <a:off x="409574" y="333375"/>
          <a:ext cx="2327127" cy="869156"/>
        </a:xfrm>
        <a:prstGeom prst="rect">
          <a:avLst/>
        </a:prstGeom>
      </xdr:spPr>
    </xdr:pic>
    <xdr:clientData/>
  </xdr:twoCellAnchor>
  <xdr:twoCellAnchor editAs="oneCell">
    <xdr:from>
      <xdr:col>7</xdr:col>
      <xdr:colOff>333376</xdr:colOff>
      <xdr:row>2</xdr:row>
      <xdr:rowOff>119062</xdr:rowOff>
    </xdr:from>
    <xdr:to>
      <xdr:col>8</xdr:col>
      <xdr:colOff>662569</xdr:colOff>
      <xdr:row>4</xdr:row>
      <xdr:rowOff>109589</xdr:rowOff>
    </xdr:to>
    <xdr:pic>
      <xdr:nvPicPr>
        <xdr:cNvPr id="3" name="Picture 2">
          <a:extLst>
            <a:ext uri="{FF2B5EF4-FFF2-40B4-BE49-F238E27FC236}">
              <a16:creationId xmlns:a16="http://schemas.microsoft.com/office/drawing/2014/main" id="{23558D78-7BF9-57B6-2E5F-4518A23EB6AF}"/>
            </a:ext>
          </a:extLst>
        </xdr:cNvPr>
        <xdr:cNvPicPr>
          <a:picLocks noChangeAspect="1"/>
        </xdr:cNvPicPr>
      </xdr:nvPicPr>
      <xdr:blipFill>
        <a:blip xmlns:r="http://schemas.openxmlformats.org/officeDocument/2006/relationships" r:embed="rId2"/>
        <a:stretch>
          <a:fillRect/>
        </a:stretch>
      </xdr:blipFill>
      <xdr:spPr>
        <a:xfrm>
          <a:off x="5083970" y="500062"/>
          <a:ext cx="4153480" cy="37152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5293</xdr:colOff>
      <xdr:row>3</xdr:row>
      <xdr:rowOff>23814</xdr:rowOff>
    </xdr:from>
    <xdr:to>
      <xdr:col>3</xdr:col>
      <xdr:colOff>296334</xdr:colOff>
      <xdr:row>6</xdr:row>
      <xdr:rowOff>81064</xdr:rowOff>
    </xdr:to>
    <xdr:pic>
      <xdr:nvPicPr>
        <xdr:cNvPr id="2" name="Picture 1">
          <a:extLst>
            <a:ext uri="{FF2B5EF4-FFF2-40B4-BE49-F238E27FC236}">
              <a16:creationId xmlns:a16="http://schemas.microsoft.com/office/drawing/2014/main" id="{AF9B83E2-DDC4-4186-AD4A-DE77EC57B288}"/>
            </a:ext>
          </a:extLst>
        </xdr:cNvPr>
        <xdr:cNvPicPr>
          <a:picLocks noChangeAspect="1"/>
        </xdr:cNvPicPr>
      </xdr:nvPicPr>
      <xdr:blipFill>
        <a:blip xmlns:r="http://schemas.openxmlformats.org/officeDocument/2006/relationships" r:embed="rId1"/>
        <a:stretch>
          <a:fillRect/>
        </a:stretch>
      </xdr:blipFill>
      <xdr:spPr>
        <a:xfrm>
          <a:off x="1395943" y="509589"/>
          <a:ext cx="1500716" cy="557312"/>
        </a:xfrm>
        <a:prstGeom prst="rect">
          <a:avLst/>
        </a:prstGeom>
      </xdr:spPr>
    </xdr:pic>
    <xdr:clientData/>
  </xdr:twoCellAnchor>
  <xdr:twoCellAnchor editAs="oneCell">
    <xdr:from>
      <xdr:col>3</xdr:col>
      <xdr:colOff>1976437</xdr:colOff>
      <xdr:row>3</xdr:row>
      <xdr:rowOff>95250</xdr:rowOff>
    </xdr:from>
    <xdr:to>
      <xdr:col>7</xdr:col>
      <xdr:colOff>795917</xdr:colOff>
      <xdr:row>5</xdr:row>
      <xdr:rowOff>133402</xdr:rowOff>
    </xdr:to>
    <xdr:pic>
      <xdr:nvPicPr>
        <xdr:cNvPr id="3" name="Picture 2">
          <a:extLst>
            <a:ext uri="{FF2B5EF4-FFF2-40B4-BE49-F238E27FC236}">
              <a16:creationId xmlns:a16="http://schemas.microsoft.com/office/drawing/2014/main" id="{FDD6AFDE-FB53-FFC6-F3CB-56D304E630D1}"/>
            </a:ext>
          </a:extLst>
        </xdr:cNvPr>
        <xdr:cNvPicPr>
          <a:picLocks noChangeAspect="1"/>
        </xdr:cNvPicPr>
      </xdr:nvPicPr>
      <xdr:blipFill>
        <a:blip xmlns:r="http://schemas.openxmlformats.org/officeDocument/2006/relationships" r:embed="rId2"/>
        <a:stretch>
          <a:fillRect/>
        </a:stretch>
      </xdr:blipFill>
      <xdr:spPr>
        <a:xfrm>
          <a:off x="3524250" y="595313"/>
          <a:ext cx="4153480" cy="37152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83344</xdr:colOff>
      <xdr:row>1</xdr:row>
      <xdr:rowOff>95250</xdr:rowOff>
    </xdr:from>
    <xdr:to>
      <xdr:col>2</xdr:col>
      <xdr:colOff>1630098</xdr:colOff>
      <xdr:row>4</xdr:row>
      <xdr:rowOff>150119</xdr:rowOff>
    </xdr:to>
    <xdr:pic>
      <xdr:nvPicPr>
        <xdr:cNvPr id="2" name="Picture 1">
          <a:extLst>
            <a:ext uri="{FF2B5EF4-FFF2-40B4-BE49-F238E27FC236}">
              <a16:creationId xmlns:a16="http://schemas.microsoft.com/office/drawing/2014/main" id="{92D91849-5EE9-46A7-82D4-CC4CC330DD5F}"/>
            </a:ext>
          </a:extLst>
        </xdr:cNvPr>
        <xdr:cNvPicPr>
          <a:picLocks noChangeAspect="1"/>
        </xdr:cNvPicPr>
      </xdr:nvPicPr>
      <xdr:blipFill>
        <a:blip xmlns:r="http://schemas.openxmlformats.org/officeDocument/2006/relationships" r:embed="rId1"/>
        <a:stretch>
          <a:fillRect/>
        </a:stretch>
      </xdr:blipFill>
      <xdr:spPr>
        <a:xfrm>
          <a:off x="483394" y="257175"/>
          <a:ext cx="1546754" cy="578744"/>
        </a:xfrm>
        <a:prstGeom prst="rect">
          <a:avLst/>
        </a:prstGeom>
      </xdr:spPr>
    </xdr:pic>
    <xdr:clientData/>
  </xdr:twoCellAnchor>
  <xdr:twoCellAnchor editAs="oneCell">
    <xdr:from>
      <xdr:col>2</xdr:col>
      <xdr:colOff>2869406</xdr:colOff>
      <xdr:row>2</xdr:row>
      <xdr:rowOff>71438</xdr:rowOff>
    </xdr:from>
    <xdr:to>
      <xdr:col>3</xdr:col>
      <xdr:colOff>287124</xdr:colOff>
      <xdr:row>4</xdr:row>
      <xdr:rowOff>94509</xdr:rowOff>
    </xdr:to>
    <xdr:pic>
      <xdr:nvPicPr>
        <xdr:cNvPr id="3" name="Picture 2">
          <a:extLst>
            <a:ext uri="{FF2B5EF4-FFF2-40B4-BE49-F238E27FC236}">
              <a16:creationId xmlns:a16="http://schemas.microsoft.com/office/drawing/2014/main" id="{9841AF20-8F5C-4FCB-AC77-80F9CE2F52BB}"/>
            </a:ext>
          </a:extLst>
        </xdr:cNvPr>
        <xdr:cNvPicPr>
          <a:picLocks noChangeAspect="1"/>
        </xdr:cNvPicPr>
      </xdr:nvPicPr>
      <xdr:blipFill>
        <a:blip xmlns:r="http://schemas.openxmlformats.org/officeDocument/2006/relationships" r:embed="rId2"/>
        <a:stretch>
          <a:fillRect/>
        </a:stretch>
      </xdr:blipFill>
      <xdr:spPr>
        <a:xfrm>
          <a:off x="3269456" y="395288"/>
          <a:ext cx="4075693" cy="3850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47625</xdr:colOff>
      <xdr:row>0</xdr:row>
      <xdr:rowOff>349250</xdr:rowOff>
    </xdr:from>
    <xdr:to>
      <xdr:col>4</xdr:col>
      <xdr:colOff>411527</xdr:colOff>
      <xdr:row>0</xdr:row>
      <xdr:rowOff>873125</xdr:rowOff>
    </xdr:to>
    <xdr:pic>
      <xdr:nvPicPr>
        <xdr:cNvPr id="3" name="Picture 2">
          <a:extLst>
            <a:ext uri="{FF2B5EF4-FFF2-40B4-BE49-F238E27FC236}">
              <a16:creationId xmlns:a16="http://schemas.microsoft.com/office/drawing/2014/main" id="{7BC63565-8E80-F26C-68A3-7A6072EA3000}"/>
            </a:ext>
          </a:extLst>
        </xdr:cNvPr>
        <xdr:cNvPicPr>
          <a:picLocks noChangeAspect="1"/>
        </xdr:cNvPicPr>
      </xdr:nvPicPr>
      <xdr:blipFill>
        <a:blip xmlns:r="http://schemas.openxmlformats.org/officeDocument/2006/relationships" r:embed="rId1"/>
        <a:stretch>
          <a:fillRect/>
        </a:stretch>
      </xdr:blipFill>
      <xdr:spPr>
        <a:xfrm>
          <a:off x="1746250" y="349250"/>
          <a:ext cx="5856652" cy="5238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0</xdr:row>
      <xdr:rowOff>0</xdr:rowOff>
    </xdr:from>
    <xdr:to>
      <xdr:col>1</xdr:col>
      <xdr:colOff>1323975</xdr:colOff>
      <xdr:row>0</xdr:row>
      <xdr:rowOff>0</xdr:rowOff>
    </xdr:to>
    <xdr:pic>
      <xdr:nvPicPr>
        <xdr:cNvPr id="2" name="Picture 1">
          <a:extLst>
            <a:ext uri="{FF2B5EF4-FFF2-40B4-BE49-F238E27FC236}">
              <a16:creationId xmlns:a16="http://schemas.microsoft.com/office/drawing/2014/main" id="{D1D2B61D-1F50-4AD4-B71D-4E626F124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0"/>
          <a:ext cx="129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type="none" w="sm" len="sm"/>
              <a:tailEnd type="none" w="sm" len="sm"/>
            </a14:hiddenLine>
          </a:ext>
        </a:extLst>
      </xdr:spPr>
    </xdr:pic>
    <xdr:clientData/>
  </xdr:twoCellAnchor>
  <xdr:twoCellAnchor editAs="oneCell">
    <xdr:from>
      <xdr:col>1</xdr:col>
      <xdr:colOff>1119187</xdr:colOff>
      <xdr:row>2</xdr:row>
      <xdr:rowOff>35718</xdr:rowOff>
    </xdr:from>
    <xdr:to>
      <xdr:col>3</xdr:col>
      <xdr:colOff>1012030</xdr:colOff>
      <xdr:row>4</xdr:row>
      <xdr:rowOff>166687</xdr:rowOff>
    </xdr:to>
    <xdr:pic>
      <xdr:nvPicPr>
        <xdr:cNvPr id="4" name="Picture 3">
          <a:extLst>
            <a:ext uri="{FF2B5EF4-FFF2-40B4-BE49-F238E27FC236}">
              <a16:creationId xmlns:a16="http://schemas.microsoft.com/office/drawing/2014/main" id="{029CB660-CD33-4396-BC13-33F15E6AFE6D}"/>
            </a:ext>
          </a:extLst>
        </xdr:cNvPr>
        <xdr:cNvPicPr>
          <a:picLocks noChangeAspect="1"/>
        </xdr:cNvPicPr>
      </xdr:nvPicPr>
      <xdr:blipFill>
        <a:blip xmlns:r="http://schemas.openxmlformats.org/officeDocument/2006/relationships" r:embed="rId2"/>
        <a:stretch>
          <a:fillRect/>
        </a:stretch>
      </xdr:blipFill>
      <xdr:spPr>
        <a:xfrm>
          <a:off x="1726406" y="440531"/>
          <a:ext cx="5131593" cy="53578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1095375</xdr:colOff>
      <xdr:row>1</xdr:row>
      <xdr:rowOff>297655</xdr:rowOff>
    </xdr:from>
    <xdr:to>
      <xdr:col>5</xdr:col>
      <xdr:colOff>1237027</xdr:colOff>
      <xdr:row>4</xdr:row>
      <xdr:rowOff>122237</xdr:rowOff>
    </xdr:to>
    <xdr:pic>
      <xdr:nvPicPr>
        <xdr:cNvPr id="3" name="Picture 2">
          <a:extLst>
            <a:ext uri="{FF2B5EF4-FFF2-40B4-BE49-F238E27FC236}">
              <a16:creationId xmlns:a16="http://schemas.microsoft.com/office/drawing/2014/main" id="{D1188EE2-2305-4077-8847-BFE59DE8D46B}"/>
            </a:ext>
          </a:extLst>
        </xdr:cNvPr>
        <xdr:cNvPicPr>
          <a:picLocks noChangeAspect="1"/>
        </xdr:cNvPicPr>
      </xdr:nvPicPr>
      <xdr:blipFill>
        <a:blip xmlns:r="http://schemas.openxmlformats.org/officeDocument/2006/relationships" r:embed="rId1"/>
        <a:stretch>
          <a:fillRect/>
        </a:stretch>
      </xdr:blipFill>
      <xdr:spPr>
        <a:xfrm>
          <a:off x="1357313" y="464343"/>
          <a:ext cx="5856652" cy="5238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1250156</xdr:colOff>
      <xdr:row>2</xdr:row>
      <xdr:rowOff>23813</xdr:rowOff>
    </xdr:from>
    <xdr:to>
      <xdr:col>4</xdr:col>
      <xdr:colOff>903652</xdr:colOff>
      <xdr:row>4</xdr:row>
      <xdr:rowOff>71438</xdr:rowOff>
    </xdr:to>
    <xdr:pic>
      <xdr:nvPicPr>
        <xdr:cNvPr id="3" name="Picture 2">
          <a:extLst>
            <a:ext uri="{FF2B5EF4-FFF2-40B4-BE49-F238E27FC236}">
              <a16:creationId xmlns:a16="http://schemas.microsoft.com/office/drawing/2014/main" id="{BB9A3C0E-42C7-4D92-AEA5-F5524C31ED84}"/>
            </a:ext>
          </a:extLst>
        </xdr:cNvPr>
        <xdr:cNvPicPr>
          <a:picLocks noChangeAspect="1"/>
        </xdr:cNvPicPr>
      </xdr:nvPicPr>
      <xdr:blipFill>
        <a:blip xmlns:r="http://schemas.openxmlformats.org/officeDocument/2006/relationships" r:embed="rId1"/>
        <a:stretch>
          <a:fillRect/>
        </a:stretch>
      </xdr:blipFill>
      <xdr:spPr>
        <a:xfrm>
          <a:off x="1940719" y="547688"/>
          <a:ext cx="5856652" cy="5238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690563</xdr:colOff>
      <xdr:row>1</xdr:row>
      <xdr:rowOff>226218</xdr:rowOff>
    </xdr:from>
    <xdr:to>
      <xdr:col>9</xdr:col>
      <xdr:colOff>498840</xdr:colOff>
      <xdr:row>3</xdr:row>
      <xdr:rowOff>214312</xdr:rowOff>
    </xdr:to>
    <xdr:pic>
      <xdr:nvPicPr>
        <xdr:cNvPr id="3" name="Picture 2">
          <a:extLst>
            <a:ext uri="{FF2B5EF4-FFF2-40B4-BE49-F238E27FC236}">
              <a16:creationId xmlns:a16="http://schemas.microsoft.com/office/drawing/2014/main" id="{D3B9C8FC-18B4-43CA-86C9-3D4A82DC1B8B}"/>
            </a:ext>
          </a:extLst>
        </xdr:cNvPr>
        <xdr:cNvPicPr>
          <a:picLocks noChangeAspect="1"/>
        </xdr:cNvPicPr>
      </xdr:nvPicPr>
      <xdr:blipFill>
        <a:blip xmlns:r="http://schemas.openxmlformats.org/officeDocument/2006/relationships" r:embed="rId1"/>
        <a:stretch>
          <a:fillRect/>
        </a:stretch>
      </xdr:blipFill>
      <xdr:spPr>
        <a:xfrm>
          <a:off x="2452688" y="392906"/>
          <a:ext cx="5856652" cy="5238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321469</xdr:colOff>
      <xdr:row>1</xdr:row>
      <xdr:rowOff>178594</xdr:rowOff>
    </xdr:from>
    <xdr:to>
      <xdr:col>2</xdr:col>
      <xdr:colOff>2095500</xdr:colOff>
      <xdr:row>4</xdr:row>
      <xdr:rowOff>11906</xdr:rowOff>
    </xdr:to>
    <xdr:pic>
      <xdr:nvPicPr>
        <xdr:cNvPr id="3" name="Picture 2">
          <a:extLst>
            <a:ext uri="{FF2B5EF4-FFF2-40B4-BE49-F238E27FC236}">
              <a16:creationId xmlns:a16="http://schemas.microsoft.com/office/drawing/2014/main" id="{CDE323C2-03AD-46D0-BC88-197E8C4D9E5B}"/>
            </a:ext>
          </a:extLst>
        </xdr:cNvPr>
        <xdr:cNvPicPr>
          <a:picLocks noChangeAspect="1"/>
        </xdr:cNvPicPr>
      </xdr:nvPicPr>
      <xdr:blipFill>
        <a:blip xmlns:r="http://schemas.openxmlformats.org/officeDocument/2006/relationships" r:embed="rId1"/>
        <a:stretch>
          <a:fillRect/>
        </a:stretch>
      </xdr:blipFill>
      <xdr:spPr>
        <a:xfrm>
          <a:off x="547688" y="381000"/>
          <a:ext cx="5512593" cy="4405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500063</xdr:colOff>
      <xdr:row>1</xdr:row>
      <xdr:rowOff>71438</xdr:rowOff>
    </xdr:from>
    <xdr:to>
      <xdr:col>4</xdr:col>
      <xdr:colOff>1153684</xdr:colOff>
      <xdr:row>3</xdr:row>
      <xdr:rowOff>190500</xdr:rowOff>
    </xdr:to>
    <xdr:pic>
      <xdr:nvPicPr>
        <xdr:cNvPr id="3" name="Picture 2">
          <a:extLst>
            <a:ext uri="{FF2B5EF4-FFF2-40B4-BE49-F238E27FC236}">
              <a16:creationId xmlns:a16="http://schemas.microsoft.com/office/drawing/2014/main" id="{F0F82E17-3A5A-4526-8DE0-DA3DE7D8B6E6}"/>
            </a:ext>
          </a:extLst>
        </xdr:cNvPr>
        <xdr:cNvPicPr>
          <a:picLocks noChangeAspect="1"/>
        </xdr:cNvPicPr>
      </xdr:nvPicPr>
      <xdr:blipFill>
        <a:blip xmlns:r="http://schemas.openxmlformats.org/officeDocument/2006/relationships" r:embed="rId1"/>
        <a:stretch>
          <a:fillRect/>
        </a:stretch>
      </xdr:blipFill>
      <xdr:spPr>
        <a:xfrm>
          <a:off x="1107282" y="273844"/>
          <a:ext cx="5856652" cy="5238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13</xdr:col>
      <xdr:colOff>333375</xdr:colOff>
      <xdr:row>4</xdr:row>
      <xdr:rowOff>85725</xdr:rowOff>
    </xdr:to>
    <xdr:pic>
      <xdr:nvPicPr>
        <xdr:cNvPr id="3" name="Picture 2">
          <a:extLst>
            <a:ext uri="{FF2B5EF4-FFF2-40B4-BE49-F238E27FC236}">
              <a16:creationId xmlns:a16="http://schemas.microsoft.com/office/drawing/2014/main" id="{8F95D7C0-DE83-43BF-A8F4-96332DE3597F}"/>
            </a:ext>
          </a:extLst>
        </xdr:cNvPr>
        <xdr:cNvPicPr>
          <a:picLocks noChangeAspect="1"/>
        </xdr:cNvPicPr>
      </xdr:nvPicPr>
      <xdr:blipFill>
        <a:blip xmlns:r="http://schemas.openxmlformats.org/officeDocument/2006/relationships" r:embed="rId1"/>
        <a:stretch>
          <a:fillRect/>
        </a:stretch>
      </xdr:blipFill>
      <xdr:spPr>
        <a:xfrm>
          <a:off x="7905750" y="552450"/>
          <a:ext cx="5181600" cy="4476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130968</xdr:colOff>
      <xdr:row>1</xdr:row>
      <xdr:rowOff>59532</xdr:rowOff>
    </xdr:from>
    <xdr:to>
      <xdr:col>3</xdr:col>
      <xdr:colOff>354012</xdr:colOff>
      <xdr:row>3</xdr:row>
      <xdr:rowOff>44451</xdr:rowOff>
    </xdr:to>
    <xdr:pic>
      <xdr:nvPicPr>
        <xdr:cNvPr id="3" name="Picture 2">
          <a:extLst>
            <a:ext uri="{FF2B5EF4-FFF2-40B4-BE49-F238E27FC236}">
              <a16:creationId xmlns:a16="http://schemas.microsoft.com/office/drawing/2014/main" id="{7625A86F-E0F0-41DE-AC1A-D9578D25650F}"/>
            </a:ext>
          </a:extLst>
        </xdr:cNvPr>
        <xdr:cNvPicPr>
          <a:picLocks noChangeAspect="1"/>
        </xdr:cNvPicPr>
      </xdr:nvPicPr>
      <xdr:blipFill>
        <a:blip xmlns:r="http://schemas.openxmlformats.org/officeDocument/2006/relationships" r:embed="rId1"/>
        <a:stretch>
          <a:fillRect/>
        </a:stretch>
      </xdr:blipFill>
      <xdr:spPr>
        <a:xfrm>
          <a:off x="309562" y="250032"/>
          <a:ext cx="4202906" cy="5238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71437</xdr:colOff>
      <xdr:row>1</xdr:row>
      <xdr:rowOff>35719</xdr:rowOff>
    </xdr:from>
    <xdr:to>
      <xdr:col>5</xdr:col>
      <xdr:colOff>1333499</xdr:colOff>
      <xdr:row>3</xdr:row>
      <xdr:rowOff>23813</xdr:rowOff>
    </xdr:to>
    <xdr:pic>
      <xdr:nvPicPr>
        <xdr:cNvPr id="3" name="Picture 2">
          <a:extLst>
            <a:ext uri="{FF2B5EF4-FFF2-40B4-BE49-F238E27FC236}">
              <a16:creationId xmlns:a16="http://schemas.microsoft.com/office/drawing/2014/main" id="{3BC0B321-40DA-4113-85B3-0733148E943E}"/>
            </a:ext>
          </a:extLst>
        </xdr:cNvPr>
        <xdr:cNvPicPr>
          <a:picLocks noChangeAspect="1"/>
        </xdr:cNvPicPr>
      </xdr:nvPicPr>
      <xdr:blipFill>
        <a:blip xmlns:r="http://schemas.openxmlformats.org/officeDocument/2006/relationships" r:embed="rId1"/>
        <a:stretch>
          <a:fillRect/>
        </a:stretch>
      </xdr:blipFill>
      <xdr:spPr>
        <a:xfrm>
          <a:off x="333375" y="226219"/>
          <a:ext cx="5691187" cy="5238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119063</xdr:colOff>
      <xdr:row>1</xdr:row>
      <xdr:rowOff>178594</xdr:rowOff>
    </xdr:from>
    <xdr:to>
      <xdr:col>6</xdr:col>
      <xdr:colOff>951278</xdr:colOff>
      <xdr:row>3</xdr:row>
      <xdr:rowOff>166688</xdr:rowOff>
    </xdr:to>
    <xdr:pic>
      <xdr:nvPicPr>
        <xdr:cNvPr id="3" name="Picture 2">
          <a:extLst>
            <a:ext uri="{FF2B5EF4-FFF2-40B4-BE49-F238E27FC236}">
              <a16:creationId xmlns:a16="http://schemas.microsoft.com/office/drawing/2014/main" id="{FD7517E7-8B47-455B-8581-42633C49B1D0}"/>
            </a:ext>
          </a:extLst>
        </xdr:cNvPr>
        <xdr:cNvPicPr>
          <a:picLocks noChangeAspect="1"/>
        </xdr:cNvPicPr>
      </xdr:nvPicPr>
      <xdr:blipFill>
        <a:blip xmlns:r="http://schemas.openxmlformats.org/officeDocument/2006/relationships" r:embed="rId1"/>
        <a:stretch>
          <a:fillRect/>
        </a:stretch>
      </xdr:blipFill>
      <xdr:spPr>
        <a:xfrm>
          <a:off x="631032" y="369094"/>
          <a:ext cx="5856652" cy="5238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95250</xdr:colOff>
      <xdr:row>1</xdr:row>
      <xdr:rowOff>71437</xdr:rowOff>
    </xdr:from>
    <xdr:to>
      <xdr:col>3</xdr:col>
      <xdr:colOff>2500313</xdr:colOff>
      <xdr:row>3</xdr:row>
      <xdr:rowOff>59531</xdr:rowOff>
    </xdr:to>
    <xdr:pic>
      <xdr:nvPicPr>
        <xdr:cNvPr id="3" name="Picture 2">
          <a:extLst>
            <a:ext uri="{FF2B5EF4-FFF2-40B4-BE49-F238E27FC236}">
              <a16:creationId xmlns:a16="http://schemas.microsoft.com/office/drawing/2014/main" id="{881B91C8-798F-4B3E-AE6E-442D0EF73D5E}"/>
            </a:ext>
          </a:extLst>
        </xdr:cNvPr>
        <xdr:cNvPicPr>
          <a:picLocks noChangeAspect="1"/>
        </xdr:cNvPicPr>
      </xdr:nvPicPr>
      <xdr:blipFill>
        <a:blip xmlns:r="http://schemas.openxmlformats.org/officeDocument/2006/relationships" r:embed="rId1"/>
        <a:stretch>
          <a:fillRect/>
        </a:stretch>
      </xdr:blipFill>
      <xdr:spPr>
        <a:xfrm>
          <a:off x="261938" y="261937"/>
          <a:ext cx="5393531" cy="5238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1</xdr:row>
      <xdr:rowOff>142875</xdr:rowOff>
    </xdr:from>
    <xdr:to>
      <xdr:col>5</xdr:col>
      <xdr:colOff>1737089</xdr:colOff>
      <xdr:row>3</xdr:row>
      <xdr:rowOff>130969</xdr:rowOff>
    </xdr:to>
    <xdr:pic>
      <xdr:nvPicPr>
        <xdr:cNvPr id="3" name="Picture 2">
          <a:extLst>
            <a:ext uri="{FF2B5EF4-FFF2-40B4-BE49-F238E27FC236}">
              <a16:creationId xmlns:a16="http://schemas.microsoft.com/office/drawing/2014/main" id="{3D0D5419-CE81-4291-8003-0437374BE680}"/>
            </a:ext>
          </a:extLst>
        </xdr:cNvPr>
        <xdr:cNvPicPr>
          <a:picLocks noChangeAspect="1"/>
        </xdr:cNvPicPr>
      </xdr:nvPicPr>
      <xdr:blipFill>
        <a:blip xmlns:r="http://schemas.openxmlformats.org/officeDocument/2006/relationships" r:embed="rId1"/>
        <a:stretch>
          <a:fillRect/>
        </a:stretch>
      </xdr:blipFill>
      <xdr:spPr>
        <a:xfrm>
          <a:off x="762000" y="333375"/>
          <a:ext cx="5856652" cy="5238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23813</xdr:colOff>
      <xdr:row>1</xdr:row>
      <xdr:rowOff>142875</xdr:rowOff>
    </xdr:from>
    <xdr:to>
      <xdr:col>7</xdr:col>
      <xdr:colOff>968274</xdr:colOff>
      <xdr:row>3</xdr:row>
      <xdr:rowOff>130969</xdr:rowOff>
    </xdr:to>
    <xdr:pic>
      <xdr:nvPicPr>
        <xdr:cNvPr id="3" name="Picture 2">
          <a:extLst>
            <a:ext uri="{FF2B5EF4-FFF2-40B4-BE49-F238E27FC236}">
              <a16:creationId xmlns:a16="http://schemas.microsoft.com/office/drawing/2014/main" id="{BB9D9F5D-A98F-4A68-B435-708B2565B10A}"/>
            </a:ext>
          </a:extLst>
        </xdr:cNvPr>
        <xdr:cNvPicPr>
          <a:picLocks noChangeAspect="1"/>
        </xdr:cNvPicPr>
      </xdr:nvPicPr>
      <xdr:blipFill>
        <a:blip xmlns:r="http://schemas.openxmlformats.org/officeDocument/2006/relationships" r:embed="rId1"/>
        <a:stretch>
          <a:fillRect/>
        </a:stretch>
      </xdr:blipFill>
      <xdr:spPr>
        <a:xfrm>
          <a:off x="1059657" y="309563"/>
          <a:ext cx="5856652" cy="52387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11906</xdr:colOff>
      <xdr:row>2</xdr:row>
      <xdr:rowOff>202407</xdr:rowOff>
    </xdr:from>
    <xdr:to>
      <xdr:col>5</xdr:col>
      <xdr:colOff>736965</xdr:colOff>
      <xdr:row>5</xdr:row>
      <xdr:rowOff>11907</xdr:rowOff>
    </xdr:to>
    <xdr:pic>
      <xdr:nvPicPr>
        <xdr:cNvPr id="3" name="Picture 2">
          <a:extLst>
            <a:ext uri="{FF2B5EF4-FFF2-40B4-BE49-F238E27FC236}">
              <a16:creationId xmlns:a16="http://schemas.microsoft.com/office/drawing/2014/main" id="{98C166DC-67AC-40A6-93E9-3BF01C373B20}"/>
            </a:ext>
          </a:extLst>
        </xdr:cNvPr>
        <xdr:cNvPicPr>
          <a:picLocks noChangeAspect="1"/>
        </xdr:cNvPicPr>
      </xdr:nvPicPr>
      <xdr:blipFill>
        <a:blip xmlns:r="http://schemas.openxmlformats.org/officeDocument/2006/relationships" r:embed="rId1"/>
        <a:stretch>
          <a:fillRect/>
        </a:stretch>
      </xdr:blipFill>
      <xdr:spPr>
        <a:xfrm>
          <a:off x="1035844" y="535782"/>
          <a:ext cx="5856652" cy="5238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8</xdr:col>
      <xdr:colOff>290392</xdr:colOff>
      <xdr:row>43</xdr:row>
      <xdr:rowOff>0</xdr:rowOff>
    </xdr:from>
    <xdr:to>
      <xdr:col>12</xdr:col>
      <xdr:colOff>676275</xdr:colOff>
      <xdr:row>76</xdr:row>
      <xdr:rowOff>11205</xdr:rowOff>
    </xdr:to>
    <xdr:graphicFrame macro="">
      <xdr:nvGraphicFramePr>
        <xdr:cNvPr id="2" name="Graphique 2">
          <a:extLst>
            <a:ext uri="{FF2B5EF4-FFF2-40B4-BE49-F238E27FC236}">
              <a16:creationId xmlns:a16="http://schemas.microsoft.com/office/drawing/2014/main" id="{33ACE8DD-F999-4014-8D67-B02466D7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290392</xdr:colOff>
      <xdr:row>83</xdr:row>
      <xdr:rowOff>0</xdr:rowOff>
    </xdr:from>
    <xdr:to>
      <xdr:col>12</xdr:col>
      <xdr:colOff>676275</xdr:colOff>
      <xdr:row>115</xdr:row>
      <xdr:rowOff>179294</xdr:rowOff>
    </xdr:to>
    <xdr:graphicFrame macro="">
      <xdr:nvGraphicFramePr>
        <xdr:cNvPr id="3" name="Graphique 3">
          <a:extLst>
            <a:ext uri="{FF2B5EF4-FFF2-40B4-BE49-F238E27FC236}">
              <a16:creationId xmlns:a16="http://schemas.microsoft.com/office/drawing/2014/main" id="{333E126A-685B-42A1-AB27-A8C790160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306400</xdr:colOff>
      <xdr:row>121</xdr:row>
      <xdr:rowOff>156883</xdr:rowOff>
    </xdr:from>
    <xdr:to>
      <xdr:col>12</xdr:col>
      <xdr:colOff>676275</xdr:colOff>
      <xdr:row>137</xdr:row>
      <xdr:rowOff>22412</xdr:rowOff>
    </xdr:to>
    <xdr:graphicFrame macro="">
      <xdr:nvGraphicFramePr>
        <xdr:cNvPr id="4" name="Graphique 4">
          <a:extLst>
            <a:ext uri="{FF2B5EF4-FFF2-40B4-BE49-F238E27FC236}">
              <a16:creationId xmlns:a16="http://schemas.microsoft.com/office/drawing/2014/main" id="{72BB3477-DE67-435D-8775-B9F7552DD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317287</xdr:colOff>
      <xdr:row>164</xdr:row>
      <xdr:rowOff>0</xdr:rowOff>
    </xdr:from>
    <xdr:to>
      <xdr:col>12</xdr:col>
      <xdr:colOff>685800</xdr:colOff>
      <xdr:row>193</xdr:row>
      <xdr:rowOff>22410</xdr:rowOff>
    </xdr:to>
    <xdr:graphicFrame macro="">
      <xdr:nvGraphicFramePr>
        <xdr:cNvPr id="5" name="Graphique 5">
          <a:extLst>
            <a:ext uri="{FF2B5EF4-FFF2-40B4-BE49-F238E27FC236}">
              <a16:creationId xmlns:a16="http://schemas.microsoft.com/office/drawing/2014/main" id="{184399F6-BEC1-422D-97DA-37870B309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297090</xdr:colOff>
      <xdr:row>198</xdr:row>
      <xdr:rowOff>177800</xdr:rowOff>
    </xdr:from>
    <xdr:to>
      <xdr:col>12</xdr:col>
      <xdr:colOff>685801</xdr:colOff>
      <xdr:row>227</xdr:row>
      <xdr:rowOff>23812</xdr:rowOff>
    </xdr:to>
    <xdr:graphicFrame macro="">
      <xdr:nvGraphicFramePr>
        <xdr:cNvPr id="6" name="Graphique 6">
          <a:extLst>
            <a:ext uri="{FF2B5EF4-FFF2-40B4-BE49-F238E27FC236}">
              <a16:creationId xmlns:a16="http://schemas.microsoft.com/office/drawing/2014/main" id="{C57FD65A-EDF5-4743-9E58-9D638B747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274437</xdr:colOff>
      <xdr:row>230</xdr:row>
      <xdr:rowOff>161100</xdr:rowOff>
    </xdr:from>
    <xdr:to>
      <xdr:col>12</xdr:col>
      <xdr:colOff>685801</xdr:colOff>
      <xdr:row>249</xdr:row>
      <xdr:rowOff>35718</xdr:rowOff>
    </xdr:to>
    <xdr:graphicFrame macro="">
      <xdr:nvGraphicFramePr>
        <xdr:cNvPr id="7" name="Graphique 7">
          <a:extLst>
            <a:ext uri="{FF2B5EF4-FFF2-40B4-BE49-F238E27FC236}">
              <a16:creationId xmlns:a16="http://schemas.microsoft.com/office/drawing/2014/main" id="{402320C3-4FA3-42C0-9A75-7AF4F9BB1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280148</xdr:colOff>
      <xdr:row>253</xdr:row>
      <xdr:rowOff>0</xdr:rowOff>
    </xdr:from>
    <xdr:to>
      <xdr:col>12</xdr:col>
      <xdr:colOff>676276</xdr:colOff>
      <xdr:row>258</xdr:row>
      <xdr:rowOff>44824</xdr:rowOff>
    </xdr:to>
    <xdr:graphicFrame macro="">
      <xdr:nvGraphicFramePr>
        <xdr:cNvPr id="8" name="Graphique 8">
          <a:extLst>
            <a:ext uri="{FF2B5EF4-FFF2-40B4-BE49-F238E27FC236}">
              <a16:creationId xmlns:a16="http://schemas.microsoft.com/office/drawing/2014/main" id="{28EE596A-2FE4-4237-AFED-006B9014D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297704</xdr:colOff>
      <xdr:row>263</xdr:row>
      <xdr:rowOff>0</xdr:rowOff>
    </xdr:from>
    <xdr:to>
      <xdr:col>12</xdr:col>
      <xdr:colOff>676276</xdr:colOff>
      <xdr:row>275</xdr:row>
      <xdr:rowOff>11906</xdr:rowOff>
    </xdr:to>
    <xdr:graphicFrame macro="">
      <xdr:nvGraphicFramePr>
        <xdr:cNvPr id="9" name="Graphique 9">
          <a:extLst>
            <a:ext uri="{FF2B5EF4-FFF2-40B4-BE49-F238E27FC236}">
              <a16:creationId xmlns:a16="http://schemas.microsoft.com/office/drawing/2014/main" id="{A8A20007-5557-4260-BADB-8146D33D4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302560</xdr:colOff>
      <xdr:row>296</xdr:row>
      <xdr:rowOff>0</xdr:rowOff>
    </xdr:from>
    <xdr:to>
      <xdr:col>12</xdr:col>
      <xdr:colOff>695326</xdr:colOff>
      <xdr:row>312</xdr:row>
      <xdr:rowOff>11206</xdr:rowOff>
    </xdr:to>
    <xdr:graphicFrame macro="">
      <xdr:nvGraphicFramePr>
        <xdr:cNvPr id="10" name="Graphique 10">
          <a:extLst>
            <a:ext uri="{FF2B5EF4-FFF2-40B4-BE49-F238E27FC236}">
              <a16:creationId xmlns:a16="http://schemas.microsoft.com/office/drawing/2014/main" id="{161036F7-A297-4CCB-81C1-4D7D712DF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273798</xdr:colOff>
      <xdr:row>316</xdr:row>
      <xdr:rowOff>28762</xdr:rowOff>
    </xdr:from>
    <xdr:to>
      <xdr:col>12</xdr:col>
      <xdr:colOff>695325</xdr:colOff>
      <xdr:row>323</xdr:row>
      <xdr:rowOff>-1</xdr:rowOff>
    </xdr:to>
    <xdr:graphicFrame macro="">
      <xdr:nvGraphicFramePr>
        <xdr:cNvPr id="11" name="Graphique 11">
          <a:extLst>
            <a:ext uri="{FF2B5EF4-FFF2-40B4-BE49-F238E27FC236}">
              <a16:creationId xmlns:a16="http://schemas.microsoft.com/office/drawing/2014/main" id="{451AD4A4-1862-499B-AAA1-BEDD95185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268942</xdr:colOff>
      <xdr:row>336</xdr:row>
      <xdr:rowOff>180975</xdr:rowOff>
    </xdr:from>
    <xdr:to>
      <xdr:col>12</xdr:col>
      <xdr:colOff>695325</xdr:colOff>
      <xdr:row>359</xdr:row>
      <xdr:rowOff>0</xdr:rowOff>
    </xdr:to>
    <xdr:graphicFrame macro="">
      <xdr:nvGraphicFramePr>
        <xdr:cNvPr id="12" name="Graphique 12">
          <a:extLst>
            <a:ext uri="{FF2B5EF4-FFF2-40B4-BE49-F238E27FC236}">
              <a16:creationId xmlns:a16="http://schemas.microsoft.com/office/drawing/2014/main" id="{4A709573-B9C4-42C0-8E79-ED735A698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302559</xdr:colOff>
      <xdr:row>379</xdr:row>
      <xdr:rowOff>0</xdr:rowOff>
    </xdr:from>
    <xdr:to>
      <xdr:col>12</xdr:col>
      <xdr:colOff>704850</xdr:colOff>
      <xdr:row>387</xdr:row>
      <xdr:rowOff>19050</xdr:rowOff>
    </xdr:to>
    <xdr:graphicFrame macro="">
      <xdr:nvGraphicFramePr>
        <xdr:cNvPr id="13" name="Graphique 13">
          <a:extLst>
            <a:ext uri="{FF2B5EF4-FFF2-40B4-BE49-F238E27FC236}">
              <a16:creationId xmlns:a16="http://schemas.microsoft.com/office/drawing/2014/main" id="{4AF02069-CD8A-4283-A76B-A6AF7BCD8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1143000</xdr:colOff>
      <xdr:row>1</xdr:row>
      <xdr:rowOff>261937</xdr:rowOff>
    </xdr:from>
    <xdr:to>
      <xdr:col>6</xdr:col>
      <xdr:colOff>1111615</xdr:colOff>
      <xdr:row>3</xdr:row>
      <xdr:rowOff>107156</xdr:rowOff>
    </xdr:to>
    <xdr:pic>
      <xdr:nvPicPr>
        <xdr:cNvPr id="16" name="Picture 15">
          <a:extLst>
            <a:ext uri="{FF2B5EF4-FFF2-40B4-BE49-F238E27FC236}">
              <a16:creationId xmlns:a16="http://schemas.microsoft.com/office/drawing/2014/main" id="{5CC8339F-ED7F-4066-81E8-FE20C94AF20B}"/>
            </a:ext>
          </a:extLst>
        </xdr:cNvPr>
        <xdr:cNvPicPr>
          <a:picLocks noChangeAspect="1"/>
        </xdr:cNvPicPr>
      </xdr:nvPicPr>
      <xdr:blipFill>
        <a:blip xmlns:r="http://schemas.openxmlformats.org/officeDocument/2006/relationships" r:embed="rId13"/>
        <a:stretch>
          <a:fillRect/>
        </a:stretch>
      </xdr:blipFill>
      <xdr:spPr>
        <a:xfrm>
          <a:off x="3976688" y="452437"/>
          <a:ext cx="5856652" cy="523875"/>
        </a:xfrm>
        <a:prstGeom prst="rect">
          <a:avLst/>
        </a:prstGeom>
      </xdr:spPr>
    </xdr:pic>
    <xdr:clientData/>
  </xdr:twoCellAnchor>
  <xdr:twoCellAnchor>
    <xdr:from>
      <xdr:col>8</xdr:col>
      <xdr:colOff>306400</xdr:colOff>
      <xdr:row>140</xdr:row>
      <xdr:rowOff>156883</xdr:rowOff>
    </xdr:from>
    <xdr:to>
      <xdr:col>12</xdr:col>
      <xdr:colOff>676275</xdr:colOff>
      <xdr:row>156</xdr:row>
      <xdr:rowOff>22412</xdr:rowOff>
    </xdr:to>
    <xdr:graphicFrame macro="">
      <xdr:nvGraphicFramePr>
        <xdr:cNvPr id="15" name="Graphique 4">
          <a:extLst>
            <a:ext uri="{FF2B5EF4-FFF2-40B4-BE49-F238E27FC236}">
              <a16:creationId xmlns:a16="http://schemas.microsoft.com/office/drawing/2014/main" id="{4014CB2C-8EA9-4585-B02C-C69B3E2C6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297704</xdr:colOff>
      <xdr:row>279</xdr:row>
      <xdr:rowOff>0</xdr:rowOff>
    </xdr:from>
    <xdr:to>
      <xdr:col>12</xdr:col>
      <xdr:colOff>676276</xdr:colOff>
      <xdr:row>291</xdr:row>
      <xdr:rowOff>190500</xdr:rowOff>
    </xdr:to>
    <xdr:graphicFrame macro="">
      <xdr:nvGraphicFramePr>
        <xdr:cNvPr id="18" name="Graphique 9">
          <a:extLst>
            <a:ext uri="{FF2B5EF4-FFF2-40B4-BE49-F238E27FC236}">
              <a16:creationId xmlns:a16="http://schemas.microsoft.com/office/drawing/2014/main" id="{D279A46E-1228-456B-A6BC-B3EF4DE80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273798</xdr:colOff>
      <xdr:row>325</xdr:row>
      <xdr:rowOff>28762</xdr:rowOff>
    </xdr:from>
    <xdr:to>
      <xdr:col>12</xdr:col>
      <xdr:colOff>695325</xdr:colOff>
      <xdr:row>331</xdr:row>
      <xdr:rowOff>-1</xdr:rowOff>
    </xdr:to>
    <xdr:graphicFrame macro="">
      <xdr:nvGraphicFramePr>
        <xdr:cNvPr id="19" name="Graphique 11">
          <a:extLst>
            <a:ext uri="{FF2B5EF4-FFF2-40B4-BE49-F238E27FC236}">
              <a16:creationId xmlns:a16="http://schemas.microsoft.com/office/drawing/2014/main" id="{FA10A63A-0EF8-43E3-BD37-C12B2E402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302559</xdr:colOff>
      <xdr:row>361</xdr:row>
      <xdr:rowOff>0</xdr:rowOff>
    </xdr:from>
    <xdr:to>
      <xdr:col>12</xdr:col>
      <xdr:colOff>704850</xdr:colOff>
      <xdr:row>366</xdr:row>
      <xdr:rowOff>19050</xdr:rowOff>
    </xdr:to>
    <xdr:graphicFrame macro="">
      <xdr:nvGraphicFramePr>
        <xdr:cNvPr id="21" name="Graphique 13">
          <a:extLst>
            <a:ext uri="{FF2B5EF4-FFF2-40B4-BE49-F238E27FC236}">
              <a16:creationId xmlns:a16="http://schemas.microsoft.com/office/drawing/2014/main" id="{349B4FBB-2B28-4D07-8FF3-4114238A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302559</xdr:colOff>
      <xdr:row>368</xdr:row>
      <xdr:rowOff>0</xdr:rowOff>
    </xdr:from>
    <xdr:to>
      <xdr:col>12</xdr:col>
      <xdr:colOff>704850</xdr:colOff>
      <xdr:row>375</xdr:row>
      <xdr:rowOff>19050</xdr:rowOff>
    </xdr:to>
    <xdr:graphicFrame macro="">
      <xdr:nvGraphicFramePr>
        <xdr:cNvPr id="22" name="Graphique 13">
          <a:extLst>
            <a:ext uri="{FF2B5EF4-FFF2-40B4-BE49-F238E27FC236}">
              <a16:creationId xmlns:a16="http://schemas.microsoft.com/office/drawing/2014/main" id="{083685F0-A114-40A0-91F8-3E23AE8B6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808402</xdr:colOff>
      <xdr:row>5</xdr:row>
      <xdr:rowOff>11906</xdr:rowOff>
    </xdr:to>
    <xdr:pic>
      <xdr:nvPicPr>
        <xdr:cNvPr id="3" name="Picture 2">
          <a:extLst>
            <a:ext uri="{FF2B5EF4-FFF2-40B4-BE49-F238E27FC236}">
              <a16:creationId xmlns:a16="http://schemas.microsoft.com/office/drawing/2014/main" id="{95F4BC90-4D18-4FDA-AAAB-8F30A240BAF4}"/>
            </a:ext>
          </a:extLst>
        </xdr:cNvPr>
        <xdr:cNvPicPr>
          <a:picLocks noChangeAspect="1"/>
        </xdr:cNvPicPr>
      </xdr:nvPicPr>
      <xdr:blipFill>
        <a:blip xmlns:r="http://schemas.openxmlformats.org/officeDocument/2006/relationships" r:embed="rId1"/>
        <a:stretch>
          <a:fillRect/>
        </a:stretch>
      </xdr:blipFill>
      <xdr:spPr>
        <a:xfrm>
          <a:off x="595313" y="523875"/>
          <a:ext cx="5856652" cy="5238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130969</xdr:colOff>
      <xdr:row>1</xdr:row>
      <xdr:rowOff>214313</xdr:rowOff>
    </xdr:from>
    <xdr:to>
      <xdr:col>5</xdr:col>
      <xdr:colOff>693737</xdr:colOff>
      <xdr:row>4</xdr:row>
      <xdr:rowOff>26988</xdr:rowOff>
    </xdr:to>
    <xdr:pic>
      <xdr:nvPicPr>
        <xdr:cNvPr id="4" name="Picture 3">
          <a:extLst>
            <a:ext uri="{FF2B5EF4-FFF2-40B4-BE49-F238E27FC236}">
              <a16:creationId xmlns:a16="http://schemas.microsoft.com/office/drawing/2014/main" id="{294611B1-6A55-4D27-9EED-531BFF24AE4F}"/>
            </a:ext>
          </a:extLst>
        </xdr:cNvPr>
        <xdr:cNvPicPr>
          <a:picLocks noChangeAspect="1"/>
        </xdr:cNvPicPr>
      </xdr:nvPicPr>
      <xdr:blipFill>
        <a:blip xmlns:r="http://schemas.openxmlformats.org/officeDocument/2006/relationships" r:embed="rId1"/>
        <a:stretch>
          <a:fillRect/>
        </a:stretch>
      </xdr:blipFill>
      <xdr:spPr>
        <a:xfrm>
          <a:off x="309563" y="381001"/>
          <a:ext cx="5191124" cy="5238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83344</xdr:colOff>
      <xdr:row>1</xdr:row>
      <xdr:rowOff>83344</xdr:rowOff>
    </xdr:from>
    <xdr:to>
      <xdr:col>4</xdr:col>
      <xdr:colOff>1713277</xdr:colOff>
      <xdr:row>3</xdr:row>
      <xdr:rowOff>71438</xdr:rowOff>
    </xdr:to>
    <xdr:pic>
      <xdr:nvPicPr>
        <xdr:cNvPr id="3" name="Picture 2">
          <a:extLst>
            <a:ext uri="{FF2B5EF4-FFF2-40B4-BE49-F238E27FC236}">
              <a16:creationId xmlns:a16="http://schemas.microsoft.com/office/drawing/2014/main" id="{99983086-835B-4B1E-B099-55A6660CBCAF}"/>
            </a:ext>
          </a:extLst>
        </xdr:cNvPr>
        <xdr:cNvPicPr>
          <a:picLocks noChangeAspect="1"/>
        </xdr:cNvPicPr>
      </xdr:nvPicPr>
      <xdr:blipFill>
        <a:blip xmlns:r="http://schemas.openxmlformats.org/officeDocument/2006/relationships" r:embed="rId1"/>
        <a:stretch>
          <a:fillRect/>
        </a:stretch>
      </xdr:blipFill>
      <xdr:spPr>
        <a:xfrm>
          <a:off x="261938" y="250032"/>
          <a:ext cx="5856652" cy="5238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nathan Drouet" id="{313929E4-2708-41AE-8678-A61EF0F4F796}" userId="S::jonathan.drouet@iqeq.com::4adfbc25-4024-4581-ad17-fb94f434c45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7" dT="2024-10-18T13:49:37.36" personId="{313929E4-2708-41AE-8678-A61EF0F4F796}" id="{CF1899B4-0C4C-4D19-83E4-19077A7B21D3}">
    <text xml:space="preserve">Hourly rate
Hourly RatePrice     WT per day
Junior150.00 €          1,000.00 €
Senior250.00 €          1,700.00 €
</text>
  </threadedComment>
  <threadedComment ref="C30" dT="2024-09-25T14:33:13.19" personId="{313929E4-2708-41AE-8678-A61EF0F4F796}" id="{DE186C95-DD7C-4F53-85B6-8435CE4E80A9}">
    <text>Limite : 150 000 euros au total</text>
  </threadedComment>
  <threadedComment ref="C32" dT="2024-09-25T13:15:32.24" personId="{313929E4-2708-41AE-8678-A61EF0F4F796}" id="{D7D74D4C-A6C2-4267-83FF-025868842B85}">
    <text>a fee of 0,004 per cent of the Outstanding Principal Balance of the Purchased Home Loan Receivables over EUR 100,000,000, per annum</text>
  </threadedComment>
  <threadedComment ref="C36" dT="2024-09-25T15:03:55.85" personId="{313929E4-2708-41AE-8678-A61EF0F4F796}" id="{4FD3440D-8BBD-48BC-A4E4-C7CE80E5FA65}">
    <text>15 euros par virement papier</text>
  </threadedComment>
  <threadedComment ref="C48" dT="2024-10-18T14:06:54.29" personId="{313929E4-2708-41AE-8678-A61EF0F4F796}" id="{44997AB0-5955-4BD2-AB1F-44EB6512FEEB}">
    <text>The Issuer shall pay the annual fees payable to the Autorité des Marchés Financiers in an amount equal (as of the date of the Prospectus) to 0.0008 per cent of the Principal Amount Outstanding of the Class A Notes, the Class B Notes and the Units recorded on 31 December in each year.</text>
  </threadedComment>
  <threadedComment ref="C52" dT="2024-10-18T14:10:32.73" personId="{313929E4-2708-41AE-8678-A61EF0F4F796}" id="{05749C75-8496-42D8-AA87-E16CCA3A0FA1}">
    <text xml:space="preserve">The Issuer shall pay to the Servicer on each Payment Date and in accordance with the relevant Priority of Payments an administration and management fee (excluding tax) of 1/12 of 0.25 per cent of the Outstanding Principal Balances of the Performing Purchased Home Loan Receivables </text>
  </threadedComment>
  <threadedComment ref="C53" dT="2024-10-18T14:11:21.66" personId="{313929E4-2708-41AE-8678-A61EF0F4F796}" id="{9E88C6CF-C5AD-4A9C-BEF8-1706E7963D3D}">
    <text xml:space="preserve">the Issuer shall pay a servicing and recovery fee (excluding tax) to the Servicer of 1/12 of 0.35 per cent of the Outstanding Principal Balances of (i) the Delinquent Home Loan Receivables and (ii) the aggregate Defaulted Amounts of all Defaulted Home Loan Receivables (excluding Written-off Home Loan Receivables) on the opening of the first Business Day of the Collection Period immediately preceding such Payment Date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mitri.bellaiche@iqeq.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8" Type="http://schemas.openxmlformats.org/officeDocument/2006/relationships/hyperlink" Target="mailto:Dimitri.bellaiche@iqeq.com" TargetMode="External"/><Relationship Id="rId13" Type="http://schemas.openxmlformats.org/officeDocument/2006/relationships/hyperlink" Target="mailto:Mathieu.Brunet@socgen.com" TargetMode="External"/><Relationship Id="rId3" Type="http://schemas.openxmlformats.org/officeDocument/2006/relationships/hyperlink" Target="mailto:paula.CouceIglesias@moodys.com" TargetMode="External"/><Relationship Id="rId7" Type="http://schemas.openxmlformats.org/officeDocument/2006/relationships/hyperlink" Target="mailto:Hanan.bani@sgcib.com" TargetMode="External"/><Relationship Id="rId12" Type="http://schemas.openxmlformats.org/officeDocument/2006/relationships/hyperlink" Target="mailto:vincent.robin@socgen.com" TargetMode="External"/><Relationship Id="rId17" Type="http://schemas.openxmlformats.org/officeDocument/2006/relationships/drawing" Target="../drawings/drawing21.xml"/><Relationship Id="rId2" Type="http://schemas.openxmlformats.org/officeDocument/2006/relationships/hyperlink" Target="mailto:monitor.rmbs@moodys.com" TargetMode="External"/><Relationship Id="rId16" Type="http://schemas.openxmlformats.org/officeDocument/2006/relationships/printerSettings" Target="../printerSettings/printerSettings18.bin"/><Relationship Id="rId1" Type="http://schemas.openxmlformats.org/officeDocument/2006/relationships/hyperlink" Target="mailto:nantes.gis-serv-fin@sgss.socgen.com" TargetMode="External"/><Relationship Id="rId6" Type="http://schemas.openxmlformats.org/officeDocument/2006/relationships/hyperlink" Target="mailto:Alexandre.adwokat@sgcib.com" TargetMode="External"/><Relationship Id="rId11" Type="http://schemas.openxmlformats.org/officeDocument/2006/relationships/hyperlink" Target="mailto:marie-sonia.nizard@socgen.com" TargetMode="External"/><Relationship Id="rId5" Type="http://schemas.openxmlformats.org/officeDocument/2006/relationships/hyperlink" Target="mailto:fct_redandblacksg@iqeq.com" TargetMode="External"/><Relationship Id="rId15" Type="http://schemas.openxmlformats.org/officeDocument/2006/relationships/hyperlink" Target="mailto:Agathe.Zinzindohoue@socgen.com" TargetMode="External"/><Relationship Id="rId10" Type="http://schemas.openxmlformats.org/officeDocument/2006/relationships/hyperlink" Target="mailto:Jerome.pigou@socgen.com" TargetMode="External"/><Relationship Id="rId4" Type="http://schemas.openxmlformats.org/officeDocument/2006/relationships/hyperlink" Target="mailto:Fabrice.olagnol@sgcib.com" TargetMode="External"/><Relationship Id="rId9" Type="http://schemas.openxmlformats.org/officeDocument/2006/relationships/hyperlink" Target="mailto:fund.corporateaction@sgss.socgen.com" TargetMode="External"/><Relationship Id="rId14" Type="http://schemas.openxmlformats.org/officeDocument/2006/relationships/hyperlink" Target="mailto:Agathe.Zinzindohoue@socgen.com"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hyperlink" Target="mailto:Martine.Domingues@socgen.com"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C040-0184-4C04-ADDC-50FB4C13FB58}">
  <sheetPr codeName="Sheet1">
    <tabColor theme="0" tint="-0.249977111117893"/>
  </sheetPr>
  <dimension ref="A2:L62"/>
  <sheetViews>
    <sheetView showGridLines="0" view="pageBreakPreview" zoomScale="80" zoomScaleNormal="100" zoomScaleSheetLayoutView="80" workbookViewId="0">
      <selection activeCell="H10" sqref="H10"/>
    </sheetView>
  </sheetViews>
  <sheetFormatPr defaultColWidth="11.42578125" defaultRowHeight="15"/>
  <cols>
    <col min="1" max="1" width="2.140625" style="2" customWidth="1"/>
    <col min="2" max="2" width="7.42578125" style="2" customWidth="1"/>
    <col min="3" max="3" width="53.5703125" style="2" customWidth="1"/>
    <col min="4" max="4" width="1.85546875" style="2" customWidth="1"/>
    <col min="5" max="5" width="2.42578125" style="2" customWidth="1"/>
    <col min="6" max="6" width="33.85546875" style="2" customWidth="1"/>
    <col min="7" max="7" width="4.5703125" style="2" customWidth="1"/>
    <col min="8" max="8" width="6.85546875" style="2" customWidth="1"/>
    <col min="9" max="9" width="6.42578125" style="2" customWidth="1"/>
    <col min="10" max="10" width="6.140625" style="2" customWidth="1"/>
    <col min="11" max="11" width="8.42578125" style="2" customWidth="1"/>
    <col min="12" max="16384" width="11.42578125" style="2"/>
  </cols>
  <sheetData>
    <row r="2" spans="1:8">
      <c r="B2" s="1"/>
      <c r="C2" s="1"/>
      <c r="D2" s="1"/>
      <c r="E2" s="1"/>
      <c r="F2" s="1"/>
      <c r="G2" s="1"/>
      <c r="H2" s="1"/>
    </row>
    <row r="3" spans="1:8">
      <c r="B3" s="1"/>
      <c r="C3" s="1"/>
      <c r="D3" s="1"/>
      <c r="F3" s="1"/>
      <c r="G3" s="1"/>
      <c r="H3" s="1"/>
    </row>
    <row r="4" spans="1:8">
      <c r="B4" s="1"/>
      <c r="C4" s="1"/>
      <c r="D4" s="1"/>
      <c r="E4" s="1"/>
      <c r="F4" s="3"/>
      <c r="G4" s="1"/>
      <c r="H4" s="1"/>
    </row>
    <row r="5" spans="1:8">
      <c r="B5" s="1"/>
      <c r="C5" s="1"/>
      <c r="D5" s="1"/>
      <c r="E5" s="1"/>
      <c r="F5" s="1"/>
      <c r="G5" s="1"/>
      <c r="H5" s="4"/>
    </row>
    <row r="6" spans="1:8">
      <c r="B6" s="1"/>
      <c r="C6" s="1"/>
      <c r="D6" s="1"/>
      <c r="F6" s="1"/>
      <c r="G6" s="1"/>
      <c r="H6" s="4"/>
    </row>
    <row r="7" spans="1:8">
      <c r="B7" s="1"/>
      <c r="C7" s="1"/>
      <c r="D7" s="1"/>
      <c r="E7" s="1"/>
      <c r="F7" s="1"/>
      <c r="G7" s="1"/>
      <c r="H7" s="4"/>
    </row>
    <row r="8" spans="1:8" ht="31.5" customHeight="1">
      <c r="B8" s="5"/>
      <c r="C8" s="1821" t="s">
        <v>1150</v>
      </c>
      <c r="D8" s="1821"/>
      <c r="E8" s="1821"/>
      <c r="F8" s="1821"/>
      <c r="G8" s="5"/>
      <c r="H8" s="4"/>
    </row>
    <row r="9" spans="1:8" ht="31.5" customHeight="1">
      <c r="B9" s="5"/>
      <c r="C9" s="5"/>
      <c r="D9" s="5"/>
      <c r="E9" s="5"/>
      <c r="F9" s="5"/>
      <c r="G9" s="5"/>
      <c r="H9" s="4"/>
    </row>
    <row r="10" spans="1:8" ht="31.5" customHeight="1">
      <c r="B10" s="5"/>
      <c r="C10" s="5"/>
      <c r="D10" s="5"/>
      <c r="E10" s="5"/>
      <c r="F10" s="5"/>
      <c r="G10" s="5"/>
      <c r="H10" s="4"/>
    </row>
    <row r="11" spans="1:8" ht="15" customHeight="1">
      <c r="B11" s="5"/>
      <c r="C11" s="6" t="s">
        <v>0</v>
      </c>
      <c r="D11" s="7"/>
      <c r="E11" s="7"/>
      <c r="F11" s="8" t="s">
        <v>1083</v>
      </c>
      <c r="G11" s="5"/>
      <c r="H11" s="4"/>
    </row>
    <row r="12" spans="1:8" ht="31.5">
      <c r="B12" s="7"/>
      <c r="C12" s="7"/>
      <c r="D12" s="7"/>
      <c r="E12" s="7"/>
      <c r="F12" s="9"/>
      <c r="G12" s="7"/>
      <c r="H12" s="10"/>
    </row>
    <row r="13" spans="1:8" s="1400" customFormat="1" ht="12.75" customHeight="1">
      <c r="C13" s="6" t="s">
        <v>1093</v>
      </c>
      <c r="D13" s="1401"/>
      <c r="E13" s="1401"/>
      <c r="F13" s="1399">
        <v>45588</v>
      </c>
      <c r="G13" s="1402"/>
    </row>
    <row r="14" spans="1:8" s="1400" customFormat="1" ht="12.75" customHeight="1">
      <c r="A14" s="1402"/>
      <c r="B14" s="1402"/>
      <c r="C14" s="1402"/>
      <c r="D14" s="1402"/>
      <c r="E14" s="1402"/>
      <c r="F14" s="1402"/>
      <c r="G14" s="1402"/>
    </row>
    <row r="15" spans="1:8" s="1400" customFormat="1" ht="12.75" customHeight="1">
      <c r="C15" s="6" t="s">
        <v>1</v>
      </c>
      <c r="D15" s="1401"/>
      <c r="E15" s="1401"/>
      <c r="F15" s="1399">
        <f>_xlfn.XLOOKUP(F16,Calendar!$E$23:$E$478,Calendar!$D$23:$D$478)</f>
        <v>45717</v>
      </c>
      <c r="G15" s="1402"/>
    </row>
    <row r="16" spans="1:8" s="1400" customFormat="1" ht="12.75" customHeight="1">
      <c r="C16" s="6" t="s">
        <v>2</v>
      </c>
      <c r="D16" s="1401"/>
      <c r="E16" s="1401"/>
      <c r="F16" s="1399">
        <f>INPUT_DATA!A4</f>
        <v>45747</v>
      </c>
      <c r="G16" s="1402"/>
    </row>
    <row r="17" spans="1:8" s="1400" customFormat="1" ht="12.75" customHeight="1">
      <c r="C17" s="6" t="s">
        <v>101</v>
      </c>
      <c r="D17" s="1401"/>
      <c r="E17" s="1401"/>
      <c r="F17" s="1399">
        <f>INPUT_DATA!A4</f>
        <v>45747</v>
      </c>
      <c r="G17" s="1402"/>
    </row>
    <row r="18" spans="1:8" s="1400" customFormat="1" ht="12.75" customHeight="1">
      <c r="C18" s="6" t="s">
        <v>3</v>
      </c>
      <c r="D18" s="1401"/>
      <c r="E18" s="1401"/>
      <c r="F18" s="1399">
        <f>_xlfn.XLOOKUP(F16,Calendar!$E$23:$E$478,Calendar!$G$23:$G$478)</f>
        <v>45761</v>
      </c>
      <c r="G18" s="1402"/>
    </row>
    <row r="19" spans="1:8" s="1400" customFormat="1" ht="12.75" customHeight="1">
      <c r="C19" s="6" t="s">
        <v>4</v>
      </c>
      <c r="D19" s="1401"/>
      <c r="E19" s="1401"/>
      <c r="F19" s="1399">
        <f>_xlfn.XLOOKUP(F16,Calendar!$E$23:$E$478,Calendar!$H$23:$H$478)</f>
        <v>45764</v>
      </c>
      <c r="G19" s="1402"/>
    </row>
    <row r="20" spans="1:8" s="1400" customFormat="1" ht="12.75" customHeight="1">
      <c r="C20" s="6" t="s">
        <v>5</v>
      </c>
      <c r="D20" s="1401"/>
      <c r="E20" s="1401"/>
      <c r="F20" s="1399">
        <f>_xlfn.XLOOKUP(F16,Calendar!$E$23:$E$478,Calendar!$J$23:$J$478)</f>
        <v>45775</v>
      </c>
      <c r="G20" s="1402"/>
    </row>
    <row r="21" spans="1:8" s="1400" customFormat="1" ht="12.75" customHeight="1">
      <c r="C21" s="6" t="s">
        <v>1155</v>
      </c>
      <c r="D21" s="1401"/>
      <c r="E21" s="1401"/>
      <c r="F21" s="1399">
        <f>_xlfn.XLOOKUP(F15-1,Calendar!$E$23:$E$478,Calendar!$J$23:$J$478)</f>
        <v>45743</v>
      </c>
      <c r="G21" s="1402"/>
    </row>
    <row r="22" spans="1:8" s="1400" customFormat="1" ht="12.75" customHeight="1">
      <c r="C22" s="6" t="s">
        <v>6</v>
      </c>
      <c r="D22" s="1401"/>
      <c r="E22" s="1401"/>
      <c r="F22" s="1399">
        <v>45588</v>
      </c>
      <c r="G22" s="1402"/>
    </row>
    <row r="23" spans="1:8" s="1400" customFormat="1" ht="0.75" customHeight="1">
      <c r="C23" s="6" t="s">
        <v>7</v>
      </c>
      <c r="D23" s="1401"/>
      <c r="E23" s="1401"/>
      <c r="F23" s="1399"/>
      <c r="G23" s="1402"/>
    </row>
    <row r="24" spans="1:8" ht="15.75">
      <c r="A24" s="8"/>
      <c r="B24" s="8"/>
      <c r="C24" s="8"/>
      <c r="D24" s="8"/>
      <c r="E24" s="8"/>
      <c r="F24" s="8"/>
      <c r="G24" s="11"/>
      <c r="H24" s="11"/>
    </row>
    <row r="25" spans="1:8" s="1683" customFormat="1" ht="14.25" customHeight="1">
      <c r="C25" s="12"/>
      <c r="D25" s="1684"/>
      <c r="E25" s="1684"/>
      <c r="F25" s="1685"/>
      <c r="G25" s="1686"/>
      <c r="H25" s="1686"/>
    </row>
    <row r="26" spans="1:8" s="1683" customFormat="1" ht="14.25" customHeight="1">
      <c r="C26" s="12"/>
      <c r="D26" s="1684"/>
      <c r="E26" s="1684"/>
      <c r="F26" s="1685"/>
      <c r="G26" s="1686"/>
      <c r="H26" s="1686"/>
    </row>
    <row r="27" spans="1:8" s="1683" customFormat="1" ht="14.25" customHeight="1">
      <c r="C27" s="12"/>
      <c r="D27" s="1684"/>
      <c r="E27" s="1684"/>
      <c r="F27" s="1685"/>
      <c r="G27" s="1686"/>
      <c r="H27" s="1686"/>
    </row>
    <row r="28" spans="1:8" ht="15.75" customHeight="1">
      <c r="C28" s="6" t="s">
        <v>1077</v>
      </c>
      <c r="D28" s="1401"/>
      <c r="E28" s="1401"/>
      <c r="F28" s="1438">
        <f>_xlfn.XLOOKUP(F17,Calendar!$F$23:$F$478,Calendar!$B$23:$B$478)</f>
        <v>6</v>
      </c>
      <c r="G28" s="11"/>
      <c r="H28" s="11"/>
    </row>
    <row r="29" spans="1:8" ht="13.5" customHeight="1">
      <c r="C29" s="6" t="s">
        <v>6</v>
      </c>
      <c r="D29" s="1401"/>
      <c r="E29" s="1401"/>
      <c r="F29" s="1438" t="s">
        <v>1088</v>
      </c>
      <c r="G29" s="11"/>
      <c r="H29" s="11"/>
    </row>
    <row r="30" spans="1:8" ht="15.75">
      <c r="C30" s="17"/>
      <c r="D30" s="17"/>
      <c r="E30" s="17"/>
      <c r="F30" s="17"/>
      <c r="G30" s="11"/>
      <c r="H30" s="11"/>
    </row>
    <row r="31" spans="1:8" ht="15.75">
      <c r="C31" s="6" t="s">
        <v>1076</v>
      </c>
      <c r="D31" s="17"/>
      <c r="E31" s="17"/>
      <c r="F31" s="1687" t="s">
        <v>1089</v>
      </c>
      <c r="G31" s="11"/>
      <c r="H31" s="11"/>
    </row>
    <row r="32" spans="1:8" ht="15.75">
      <c r="C32" s="6" t="s">
        <v>1075</v>
      </c>
      <c r="D32" s="17"/>
      <c r="E32" s="17"/>
      <c r="F32" s="1687" t="s">
        <v>1088</v>
      </c>
      <c r="G32" s="11"/>
      <c r="H32" s="11"/>
    </row>
    <row r="33" spans="3:8" ht="15.75">
      <c r="C33" s="12"/>
      <c r="D33" s="17"/>
      <c r="E33" s="17"/>
      <c r="F33" s="17"/>
      <c r="G33" s="11"/>
      <c r="H33" s="11"/>
    </row>
    <row r="34" spans="3:8" ht="15.75">
      <c r="C34" s="12"/>
      <c r="D34" s="17"/>
      <c r="E34" s="17"/>
      <c r="F34" s="17"/>
      <c r="G34" s="11"/>
      <c r="H34" s="11"/>
    </row>
    <row r="35" spans="3:8" ht="15.75" hidden="1">
      <c r="C35" s="13" t="s">
        <v>8</v>
      </c>
      <c r="D35" s="17"/>
      <c r="E35" s="17"/>
      <c r="F35" s="17"/>
      <c r="G35" s="11"/>
      <c r="H35" s="11"/>
    </row>
    <row r="36" spans="3:8" ht="15.75" hidden="1">
      <c r="C36" s="17"/>
      <c r="D36" s="17"/>
      <c r="E36" s="17"/>
      <c r="F36" s="17"/>
      <c r="G36" s="11"/>
      <c r="H36" s="11"/>
    </row>
    <row r="37" spans="3:8" ht="15.75" hidden="1">
      <c r="C37" s="17"/>
      <c r="D37" s="17"/>
      <c r="E37" s="17"/>
      <c r="F37" s="17"/>
      <c r="G37" s="11"/>
      <c r="H37" s="11"/>
    </row>
    <row r="38" spans="3:8" ht="15.75" hidden="1">
      <c r="C38" s="17"/>
      <c r="D38" s="17"/>
      <c r="E38" s="17"/>
      <c r="F38" s="17"/>
      <c r="G38" s="11"/>
      <c r="H38" s="11"/>
    </row>
    <row r="39" spans="3:8" ht="15.75" hidden="1">
      <c r="C39" s="17"/>
      <c r="D39" s="17"/>
      <c r="E39" s="17"/>
      <c r="F39" s="17"/>
      <c r="G39" s="11"/>
      <c r="H39" s="11"/>
    </row>
    <row r="40" spans="3:8" ht="15.75" hidden="1">
      <c r="C40" s="17"/>
      <c r="D40" s="17"/>
      <c r="E40" s="17"/>
      <c r="F40" s="17"/>
      <c r="G40" s="11"/>
      <c r="H40" s="11"/>
    </row>
    <row r="41" spans="3:8" ht="15.75" hidden="1">
      <c r="C41" s="17"/>
      <c r="D41" s="17"/>
      <c r="E41" s="17"/>
      <c r="F41" s="17"/>
      <c r="G41" s="11"/>
      <c r="H41" s="11"/>
    </row>
    <row r="42" spans="3:8" ht="17.25" hidden="1" customHeight="1">
      <c r="C42" s="17"/>
      <c r="D42" s="17"/>
      <c r="E42" s="17"/>
      <c r="F42" s="17"/>
      <c r="G42" s="11"/>
      <c r="H42" s="11"/>
    </row>
    <row r="43" spans="3:8" ht="15.75" hidden="1">
      <c r="C43" s="17"/>
      <c r="D43" s="17"/>
      <c r="E43" s="17"/>
      <c r="F43" s="17"/>
      <c r="G43" s="18"/>
      <c r="H43" s="11"/>
    </row>
    <row r="44" spans="3:8" ht="15.75">
      <c r="C44" s="17"/>
      <c r="D44" s="17"/>
      <c r="E44" s="17"/>
      <c r="F44" s="17"/>
      <c r="G44" s="18"/>
      <c r="H44" s="11"/>
    </row>
    <row r="45" spans="3:8" ht="24.75" customHeight="1">
      <c r="C45" s="13" t="s">
        <v>9</v>
      </c>
      <c r="D45" s="14"/>
      <c r="E45" s="15"/>
      <c r="F45" s="16"/>
      <c r="G45" s="11"/>
      <c r="H45" s="11"/>
    </row>
    <row r="46" spans="3:8" ht="15.75">
      <c r="C46" s="19" t="s">
        <v>10</v>
      </c>
      <c r="D46" s="11"/>
      <c r="E46" s="20"/>
      <c r="F46" s="21" t="s">
        <v>11</v>
      </c>
      <c r="G46" s="18"/>
      <c r="H46" s="11"/>
    </row>
    <row r="47" spans="3:8" ht="15.75">
      <c r="C47" s="22" t="s">
        <v>219</v>
      </c>
      <c r="D47" s="11"/>
      <c r="E47" s="20"/>
      <c r="F47" s="21" t="s">
        <v>12</v>
      </c>
      <c r="G47" s="18"/>
      <c r="H47" s="11"/>
    </row>
    <row r="48" spans="3:8" ht="15.75">
      <c r="C48" s="22" t="s">
        <v>376</v>
      </c>
      <c r="D48" s="11"/>
      <c r="E48" s="20"/>
      <c r="F48" s="21" t="s">
        <v>1081</v>
      </c>
      <c r="G48" s="18"/>
      <c r="H48" s="11"/>
    </row>
    <row r="49" spans="3:12" ht="15.75">
      <c r="C49" s="22" t="s">
        <v>376</v>
      </c>
      <c r="D49" s="11"/>
      <c r="E49" s="24"/>
      <c r="F49" s="25" t="s">
        <v>380</v>
      </c>
      <c r="G49" s="18"/>
      <c r="H49" s="11"/>
    </row>
    <row r="50" spans="3:12" ht="15.75">
      <c r="C50" s="23" t="s">
        <v>219</v>
      </c>
      <c r="D50" s="11"/>
      <c r="E50" s="24"/>
      <c r="F50" s="25" t="s">
        <v>1082</v>
      </c>
      <c r="G50" s="18"/>
      <c r="H50" s="11"/>
    </row>
    <row r="51" spans="3:12" ht="15.75">
      <c r="C51" s="23" t="s">
        <v>376</v>
      </c>
      <c r="D51" s="11"/>
      <c r="E51" s="24"/>
      <c r="F51" s="25" t="s">
        <v>186</v>
      </c>
      <c r="G51" s="18"/>
      <c r="H51" s="11"/>
    </row>
    <row r="52" spans="3:12" ht="15.75">
      <c r="C52" s="26" t="s">
        <v>219</v>
      </c>
      <c r="D52" s="11"/>
      <c r="E52" s="24"/>
      <c r="F52" s="25" t="s">
        <v>1078</v>
      </c>
      <c r="G52" s="18"/>
      <c r="H52" s="11"/>
    </row>
    <row r="53" spans="3:12" ht="15.75">
      <c r="C53" s="26" t="s">
        <v>219</v>
      </c>
      <c r="D53" s="11"/>
      <c r="E53" s="24"/>
      <c r="F53" s="25" t="s">
        <v>1079</v>
      </c>
      <c r="G53" s="18"/>
      <c r="H53" s="11"/>
    </row>
    <row r="54" spans="3:12" ht="15.75" customHeight="1">
      <c r="C54" s="23" t="s">
        <v>219</v>
      </c>
      <c r="D54" s="11"/>
      <c r="E54" s="27"/>
      <c r="F54" s="28" t="s">
        <v>1080</v>
      </c>
      <c r="G54" s="29"/>
      <c r="H54" s="11"/>
    </row>
    <row r="55" spans="3:12" ht="15.75">
      <c r="C55" s="29"/>
      <c r="D55" s="29"/>
      <c r="E55" s="29"/>
      <c r="F55" s="29"/>
      <c r="G55" s="29"/>
      <c r="H55" s="11"/>
    </row>
    <row r="56" spans="3:12" ht="15.75">
      <c r="C56" s="11"/>
      <c r="D56" s="11"/>
      <c r="E56" s="29"/>
      <c r="F56" s="29"/>
      <c r="G56" s="29"/>
      <c r="H56" s="11"/>
    </row>
    <row r="57" spans="3:12" ht="15.75">
      <c r="C57" s="13" t="s">
        <v>13</v>
      </c>
      <c r="E57" s="18"/>
      <c r="F57" s="18"/>
      <c r="G57" s="18"/>
      <c r="H57" s="11"/>
    </row>
    <row r="58" spans="3:12" ht="15.75">
      <c r="C58" s="30" t="s">
        <v>14</v>
      </c>
      <c r="D58" s="31" t="s">
        <v>15</v>
      </c>
      <c r="E58" s="32"/>
      <c r="G58" s="33"/>
      <c r="H58" s="11"/>
    </row>
    <row r="59" spans="3:12" ht="24" customHeight="1">
      <c r="C59" s="30" t="s">
        <v>16</v>
      </c>
      <c r="D59" s="31" t="s">
        <v>15</v>
      </c>
      <c r="E59" s="1822" t="s">
        <v>17</v>
      </c>
      <c r="F59" s="1822"/>
      <c r="G59" s="1822"/>
      <c r="H59" s="1822"/>
      <c r="I59" s="1822"/>
      <c r="J59" s="1822"/>
      <c r="K59" s="1822"/>
      <c r="L59" s="1822"/>
    </row>
    <row r="60" spans="3:12" ht="15.75" customHeight="1">
      <c r="C60" s="11"/>
      <c r="D60" s="34"/>
      <c r="E60" s="1823" t="s">
        <v>18</v>
      </c>
      <c r="F60" s="1824"/>
      <c r="G60" s="1824"/>
      <c r="H60" s="11"/>
    </row>
    <row r="61" spans="3:12" ht="15.75">
      <c r="C61" s="11"/>
      <c r="D61" s="34"/>
      <c r="E61" s="1823"/>
      <c r="F61" s="1824"/>
      <c r="G61" s="1824"/>
      <c r="H61" s="11"/>
    </row>
    <row r="62" spans="3:12" ht="15.75">
      <c r="C62" s="11"/>
      <c r="D62" s="34"/>
      <c r="H62" s="11"/>
    </row>
  </sheetData>
  <mergeCells count="4">
    <mergeCell ref="C8:F8"/>
    <mergeCell ref="E59:L59"/>
    <mergeCell ref="E61:G61"/>
    <mergeCell ref="E60:G60"/>
  </mergeCells>
  <hyperlinks>
    <hyperlink ref="E60" r:id="rId1" xr:uid="{A40BC910-3DE6-4D2F-A183-EA6C14EA7014}"/>
  </hyperlinks>
  <pageMargins left="0.7" right="0.7" top="0.75" bottom="0.75" header="0.3" footer="0.3"/>
  <pageSetup paperSize="9" scale="5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7A896-46D2-41DB-A8C7-8E89AC76FEAC}">
  <sheetPr codeName="Sheet2">
    <tabColor theme="0" tint="-0.249977111117893"/>
  </sheetPr>
  <dimension ref="A1:AM59"/>
  <sheetViews>
    <sheetView showGridLines="0" topLeftCell="A9" zoomScale="80" zoomScaleNormal="80" workbookViewId="0">
      <selection activeCell="B26" sqref="B26"/>
    </sheetView>
  </sheetViews>
  <sheetFormatPr defaultColWidth="9.140625" defaultRowHeight="15"/>
  <cols>
    <col min="1" max="1" width="14.85546875" style="36" customWidth="1"/>
    <col min="2" max="2" width="23.140625" style="83" bestFit="1" customWidth="1"/>
    <col min="3" max="3" width="16.42578125" style="42" customWidth="1"/>
    <col min="4" max="4" width="14.5703125" style="42" customWidth="1"/>
    <col min="5" max="5" width="11.5703125" style="42" customWidth="1"/>
    <col min="6" max="6" width="13.85546875" style="42" customWidth="1"/>
    <col min="7" max="7" width="17.5703125" style="36" bestFit="1" customWidth="1"/>
    <col min="8" max="8" width="17.42578125" style="36" bestFit="1" customWidth="1"/>
    <col min="9" max="9" width="18" style="36" customWidth="1"/>
    <col min="10" max="10" width="17.7109375" style="36" bestFit="1" customWidth="1"/>
    <col min="11" max="11" width="15.5703125" style="36" customWidth="1"/>
    <col min="12" max="12" width="18.5703125" style="36" customWidth="1"/>
    <col min="13" max="16384" width="9.140625" style="36"/>
  </cols>
  <sheetData>
    <row r="1" spans="1:12">
      <c r="A1" s="35"/>
      <c r="B1" s="35"/>
      <c r="C1" s="35"/>
      <c r="D1" s="35"/>
      <c r="E1" s="35"/>
      <c r="F1" s="35"/>
      <c r="G1" s="35"/>
      <c r="H1" s="35"/>
      <c r="I1" s="35"/>
      <c r="J1" s="35"/>
      <c r="K1" s="35"/>
      <c r="L1" s="35"/>
    </row>
    <row r="2" spans="1:12">
      <c r="A2" s="35"/>
      <c r="B2" s="37"/>
      <c r="C2" s="37"/>
      <c r="D2" s="37"/>
      <c r="E2" s="37"/>
      <c r="F2" s="37"/>
      <c r="G2" s="37"/>
      <c r="H2" s="37"/>
      <c r="I2" s="37"/>
      <c r="J2" s="37"/>
      <c r="K2" s="37"/>
      <c r="L2" s="37"/>
    </row>
    <row r="3" spans="1:12" ht="14.45" customHeight="1">
      <c r="A3" s="35"/>
      <c r="B3" s="37"/>
      <c r="C3" s="37"/>
      <c r="D3" s="37"/>
      <c r="E3" s="1834"/>
      <c r="F3" s="1834"/>
      <c r="G3" s="1834"/>
      <c r="H3" s="37"/>
      <c r="I3" s="12"/>
      <c r="L3" s="39"/>
    </row>
    <row r="4" spans="1:12" ht="14.45" hidden="1" customHeight="1">
      <c r="A4" s="35"/>
      <c r="B4" s="37"/>
      <c r="C4" s="37"/>
      <c r="D4" s="37"/>
      <c r="E4" s="1834"/>
      <c r="F4" s="1834"/>
      <c r="G4" s="1834"/>
      <c r="H4" s="37"/>
      <c r="I4" s="12"/>
      <c r="J4" s="1233" t="s">
        <v>4</v>
      </c>
      <c r="K4" s="1233">
        <f>'00 - Cover'!$F$19</f>
        <v>45764</v>
      </c>
      <c r="L4" s="39"/>
    </row>
    <row r="5" spans="1:12" ht="14.45" hidden="1" customHeight="1">
      <c r="A5" s="35"/>
      <c r="B5" s="37"/>
      <c r="C5" s="37"/>
      <c r="D5" s="37"/>
      <c r="E5" s="1834"/>
      <c r="F5" s="1834"/>
      <c r="G5" s="1834"/>
      <c r="H5" s="37"/>
      <c r="I5" s="12"/>
      <c r="J5" s="1233" t="s">
        <v>5</v>
      </c>
      <c r="K5" s="1233">
        <f>'00 - Cover'!$F$20</f>
        <v>45775</v>
      </c>
      <c r="L5" s="39"/>
    </row>
    <row r="6" spans="1:12" ht="14.45" customHeight="1">
      <c r="A6" s="35"/>
      <c r="B6" s="37"/>
      <c r="C6" s="37"/>
      <c r="D6" s="37"/>
      <c r="E6" s="1834"/>
      <c r="F6" s="1834"/>
      <c r="G6" s="1834"/>
      <c r="H6" s="37"/>
      <c r="I6" s="37"/>
      <c r="J6" s="37"/>
      <c r="K6" s="37"/>
      <c r="L6" s="37"/>
    </row>
    <row r="7" spans="1:12">
      <c r="A7" s="35"/>
      <c r="B7" s="37"/>
      <c r="C7" s="37"/>
      <c r="D7" s="37"/>
      <c r="E7" s="37"/>
      <c r="F7" s="37"/>
      <c r="G7" s="37"/>
      <c r="H7" s="37"/>
      <c r="I7" s="40"/>
      <c r="J7" s="40"/>
      <c r="K7" s="41"/>
      <c r="L7" s="37"/>
    </row>
    <row r="8" spans="1:12">
      <c r="B8" s="36"/>
    </row>
    <row r="9" spans="1:12" ht="17.25" customHeight="1">
      <c r="A9" s="43" t="s">
        <v>641</v>
      </c>
      <c r="B9" s="44"/>
      <c r="C9" s="45"/>
      <c r="D9" s="45"/>
      <c r="E9" s="45"/>
      <c r="F9" s="45"/>
      <c r="G9" s="45"/>
      <c r="H9" s="45"/>
      <c r="I9" s="45"/>
      <c r="J9" s="45"/>
      <c r="K9" s="45"/>
      <c r="L9" s="45"/>
    </row>
    <row r="10" spans="1:12" ht="11.1" customHeight="1">
      <c r="B10" s="36"/>
    </row>
    <row r="11" spans="1:12" ht="4.5" customHeight="1">
      <c r="B11" s="36"/>
      <c r="C11" s="36"/>
      <c r="D11" s="36"/>
      <c r="E11" s="36"/>
      <c r="F11" s="36"/>
    </row>
    <row r="12" spans="1:12" ht="3.75" customHeight="1" thickBot="1">
      <c r="B12" s="46"/>
      <c r="C12" s="47"/>
      <c r="D12" s="47"/>
      <c r="E12" s="47"/>
      <c r="F12" s="47"/>
      <c r="G12" s="47"/>
    </row>
    <row r="13" spans="1:12" ht="39" customHeight="1" thickBot="1">
      <c r="B13" s="46"/>
      <c r="C13" s="47"/>
      <c r="D13" s="47"/>
      <c r="E13" s="47"/>
      <c r="F13" s="47"/>
      <c r="G13" s="47"/>
      <c r="H13" s="48" t="s">
        <v>19</v>
      </c>
      <c r="I13" s="49" t="s">
        <v>20</v>
      </c>
    </row>
    <row r="14" spans="1:12" ht="21.95" customHeight="1" thickBot="1">
      <c r="B14" s="1835" t="s">
        <v>21</v>
      </c>
      <c r="C14" s="1836"/>
      <c r="D14" s="1836"/>
      <c r="E14" s="1836"/>
      <c r="F14" s="1836"/>
      <c r="G14" s="1837"/>
      <c r="H14" s="53">
        <v>8182368484.4700003</v>
      </c>
      <c r="I14" s="54">
        <v>56971</v>
      </c>
      <c r="K14" s="42"/>
    </row>
    <row r="15" spans="1:12" ht="21.95" customHeight="1" thickBot="1">
      <c r="B15" s="50" t="s">
        <v>22</v>
      </c>
      <c r="C15" s="51"/>
      <c r="D15" s="51"/>
      <c r="E15" s="51"/>
      <c r="F15" s="51"/>
      <c r="G15" s="52"/>
      <c r="H15" s="55">
        <f>SUM(J23:J26,J30:J38,J41:J42,J45:J46)</f>
        <v>0</v>
      </c>
      <c r="I15" s="56">
        <f>SUM(K23:K26,K30:K38,K41:K42,K45:K46)</f>
        <v>0</v>
      </c>
      <c r="K15" s="42"/>
    </row>
    <row r="16" spans="1:12" ht="21.95" customHeight="1" thickBot="1">
      <c r="B16" s="50" t="s">
        <v>23</v>
      </c>
      <c r="C16" s="51"/>
      <c r="D16" s="51"/>
      <c r="E16" s="51"/>
      <c r="F16" s="51"/>
      <c r="G16" s="52"/>
      <c r="H16" s="55">
        <f>H14-H15</f>
        <v>8182368484.4700003</v>
      </c>
      <c r="I16" s="56">
        <f>I14-I15</f>
        <v>56971</v>
      </c>
      <c r="J16" s="57"/>
      <c r="K16" s="42"/>
    </row>
    <row r="17" spans="1:11" ht="21.95" customHeight="1" thickBot="1">
      <c r="B17" s="58" t="s">
        <v>24</v>
      </c>
      <c r="C17" s="59"/>
      <c r="D17" s="59"/>
      <c r="E17" s="59"/>
      <c r="F17" s="59"/>
      <c r="G17" s="60"/>
      <c r="H17" s="61" t="str">
        <f>IF(H14-H15=H16,"OK","KO")</f>
        <v>OK</v>
      </c>
      <c r="I17" s="62" t="str">
        <f>IF(I14-I15=I16,"OK","KO")</f>
        <v>OK</v>
      </c>
      <c r="K17" s="42"/>
    </row>
    <row r="18" spans="1:11" ht="63" customHeight="1" thickBot="1">
      <c r="B18" s="1838" t="s">
        <v>656</v>
      </c>
      <c r="C18" s="1839"/>
      <c r="D18" s="1839"/>
      <c r="E18" s="1839"/>
      <c r="F18" s="1839"/>
      <c r="G18" s="1840"/>
      <c r="H18" s="63" t="s">
        <v>25</v>
      </c>
      <c r="I18" s="64" t="s">
        <v>26</v>
      </c>
      <c r="J18" s="63" t="s">
        <v>27</v>
      </c>
      <c r="K18" s="64" t="s">
        <v>28</v>
      </c>
    </row>
    <row r="19" spans="1:11" ht="54" customHeight="1">
      <c r="A19" s="65"/>
      <c r="B19" s="66">
        <v>1</v>
      </c>
      <c r="C19" s="1841" t="s">
        <v>657</v>
      </c>
      <c r="D19" s="1842"/>
      <c r="E19" s="1842"/>
      <c r="F19" s="1842"/>
      <c r="G19" s="1843"/>
      <c r="H19" s="67"/>
      <c r="I19" s="68"/>
      <c r="J19" s="67"/>
      <c r="K19" s="68"/>
    </row>
    <row r="20" spans="1:11" ht="48" customHeight="1">
      <c r="A20" s="65"/>
      <c r="B20" s="69">
        <v>2</v>
      </c>
      <c r="C20" s="1825" t="s">
        <v>658</v>
      </c>
      <c r="D20" s="1826"/>
      <c r="E20" s="1826"/>
      <c r="F20" s="1826"/>
      <c r="G20" s="1827"/>
      <c r="H20" s="1246"/>
      <c r="I20" s="1249"/>
      <c r="J20" s="1246"/>
      <c r="K20" s="80"/>
    </row>
    <row r="21" spans="1:11" ht="48" customHeight="1">
      <c r="A21" s="65"/>
      <c r="B21" s="69">
        <v>3</v>
      </c>
      <c r="C21" s="1828" t="s">
        <v>659</v>
      </c>
      <c r="D21" s="1829"/>
      <c r="E21" s="1829"/>
      <c r="F21" s="1829"/>
      <c r="G21" s="1830"/>
      <c r="H21" s="1246"/>
      <c r="I21" s="80"/>
      <c r="J21" s="1246"/>
      <c r="K21" s="80"/>
    </row>
    <row r="22" spans="1:11" ht="48" customHeight="1">
      <c r="A22" s="65"/>
      <c r="B22" s="69">
        <v>4</v>
      </c>
      <c r="C22" s="1828" t="s">
        <v>660</v>
      </c>
      <c r="D22" s="1829"/>
      <c r="E22" s="1829"/>
      <c r="F22" s="1829"/>
      <c r="G22" s="1830"/>
      <c r="H22" s="1246"/>
      <c r="I22" s="80"/>
      <c r="J22" s="1246"/>
      <c r="K22" s="80"/>
    </row>
    <row r="23" spans="1:11" ht="48" customHeight="1">
      <c r="A23" s="65"/>
      <c r="B23" s="69">
        <v>5</v>
      </c>
      <c r="C23" s="1828" t="s">
        <v>661</v>
      </c>
      <c r="D23" s="1829"/>
      <c r="E23" s="1829"/>
      <c r="F23" s="1829"/>
      <c r="G23" s="1830"/>
      <c r="H23" s="1250">
        <f>H14-J23</f>
        <v>8182368484.4700003</v>
      </c>
      <c r="I23" s="1252">
        <f>I14-K23</f>
        <v>56971</v>
      </c>
      <c r="J23" s="1250">
        <v>0</v>
      </c>
      <c r="K23" s="71">
        <v>0</v>
      </c>
    </row>
    <row r="24" spans="1:11" ht="48" customHeight="1">
      <c r="A24" s="65"/>
      <c r="B24" s="69">
        <v>6</v>
      </c>
      <c r="C24" s="1828" t="s">
        <v>662</v>
      </c>
      <c r="D24" s="1829"/>
      <c r="E24" s="1829"/>
      <c r="F24" s="1829"/>
      <c r="G24" s="1830"/>
      <c r="H24" s="1250">
        <f t="shared" ref="H24:I26" si="0">H23-J24</f>
        <v>8182368484.4700003</v>
      </c>
      <c r="I24" s="1252">
        <f t="shared" si="0"/>
        <v>56971</v>
      </c>
      <c r="J24" s="1250">
        <v>0</v>
      </c>
      <c r="K24" s="71">
        <v>0</v>
      </c>
    </row>
    <row r="25" spans="1:11" ht="48" customHeight="1">
      <c r="A25" s="65"/>
      <c r="B25" s="69">
        <v>7</v>
      </c>
      <c r="C25" s="1828" t="s">
        <v>663</v>
      </c>
      <c r="D25" s="1829"/>
      <c r="E25" s="1829"/>
      <c r="F25" s="1829"/>
      <c r="G25" s="1830"/>
      <c r="H25" s="1250">
        <f t="shared" si="0"/>
        <v>8182368484.4700003</v>
      </c>
      <c r="I25" s="1252">
        <f t="shared" si="0"/>
        <v>56971</v>
      </c>
      <c r="J25" s="1250">
        <v>0</v>
      </c>
      <c r="K25" s="71">
        <v>0</v>
      </c>
    </row>
    <row r="26" spans="1:11" ht="48" customHeight="1">
      <c r="A26" s="65"/>
      <c r="B26" s="69">
        <v>8</v>
      </c>
      <c r="C26" s="1828" t="s">
        <v>1206</v>
      </c>
      <c r="D26" s="1829"/>
      <c r="E26" s="1829"/>
      <c r="F26" s="1829"/>
      <c r="G26" s="1830"/>
      <c r="H26" s="70">
        <f t="shared" si="0"/>
        <v>8182368484.4700003</v>
      </c>
      <c r="I26" s="71">
        <f t="shared" si="0"/>
        <v>56971</v>
      </c>
      <c r="J26" s="70">
        <v>0</v>
      </c>
      <c r="K26" s="71">
        <v>0</v>
      </c>
    </row>
    <row r="27" spans="1:11" ht="48" customHeight="1" thickBot="1">
      <c r="A27" s="65"/>
      <c r="B27" s="69">
        <v>9</v>
      </c>
      <c r="C27" s="1828" t="s">
        <v>664</v>
      </c>
      <c r="D27" s="1829"/>
      <c r="E27" s="1829"/>
      <c r="F27" s="1829"/>
      <c r="G27" s="1830"/>
      <c r="H27" s="1251"/>
      <c r="I27" s="75"/>
      <c r="J27" s="1251"/>
      <c r="K27" s="75"/>
    </row>
    <row r="28" spans="1:11" ht="48" customHeight="1" thickBot="1">
      <c r="A28" s="65"/>
      <c r="B28" s="1838" t="s">
        <v>665</v>
      </c>
      <c r="C28" s="1839"/>
      <c r="D28" s="1839"/>
      <c r="E28" s="1839"/>
      <c r="F28" s="1839"/>
      <c r="G28" s="1840"/>
      <c r="H28" s="77"/>
      <c r="I28" s="57"/>
    </row>
    <row r="29" spans="1:11" ht="48" customHeight="1">
      <c r="A29" s="65"/>
      <c r="B29" s="69">
        <v>1</v>
      </c>
      <c r="C29" s="1831" t="s">
        <v>1211</v>
      </c>
      <c r="D29" s="1832"/>
      <c r="E29" s="1832"/>
      <c r="F29" s="1832"/>
      <c r="G29" s="1833"/>
      <c r="H29" s="1253"/>
      <c r="I29" s="1254"/>
      <c r="J29" s="1253"/>
      <c r="K29" s="1254"/>
    </row>
    <row r="30" spans="1:11" ht="48" customHeight="1">
      <c r="A30" s="65"/>
      <c r="B30" s="69">
        <v>2</v>
      </c>
      <c r="C30" s="1825" t="s">
        <v>1207</v>
      </c>
      <c r="D30" s="1826"/>
      <c r="E30" s="1826"/>
      <c r="F30" s="1826"/>
      <c r="G30" s="1827"/>
      <c r="H30" s="70">
        <f>H26-J30</f>
        <v>8182368484.4700003</v>
      </c>
      <c r="I30" s="71">
        <f>I26-K30</f>
        <v>56971</v>
      </c>
      <c r="J30" s="70">
        <v>0</v>
      </c>
      <c r="K30" s="71">
        <v>0</v>
      </c>
    </row>
    <row r="31" spans="1:11" ht="48" customHeight="1">
      <c r="A31" s="65"/>
      <c r="B31" s="69">
        <v>3</v>
      </c>
      <c r="C31" s="1825" t="s">
        <v>666</v>
      </c>
      <c r="D31" s="1826"/>
      <c r="E31" s="1826"/>
      <c r="F31" s="1826"/>
      <c r="G31" s="1827"/>
      <c r="H31" s="70">
        <f t="shared" ref="H31:I34" si="1">H30-J31</f>
        <v>8182368484.4700003</v>
      </c>
      <c r="I31" s="71">
        <f t="shared" si="1"/>
        <v>56971</v>
      </c>
      <c r="J31" s="70">
        <v>0</v>
      </c>
      <c r="K31" s="71">
        <v>0</v>
      </c>
    </row>
    <row r="32" spans="1:11" ht="48" customHeight="1">
      <c r="A32" s="65"/>
      <c r="B32" s="69">
        <v>4</v>
      </c>
      <c r="C32" s="1825" t="s">
        <v>667</v>
      </c>
      <c r="D32" s="1826"/>
      <c r="E32" s="1826"/>
      <c r="F32" s="1826"/>
      <c r="G32" s="1827"/>
      <c r="H32" s="1250">
        <f t="shared" si="1"/>
        <v>8182368484.4700003</v>
      </c>
      <c r="I32" s="1252">
        <f t="shared" si="1"/>
        <v>56971</v>
      </c>
      <c r="J32" s="70">
        <v>0</v>
      </c>
      <c r="K32" s="71">
        <v>0</v>
      </c>
    </row>
    <row r="33" spans="1:11" ht="48" customHeight="1">
      <c r="A33" s="65"/>
      <c r="B33" s="69">
        <v>5</v>
      </c>
      <c r="C33" s="1825" t="s">
        <v>668</v>
      </c>
      <c r="D33" s="1826"/>
      <c r="E33" s="1826"/>
      <c r="F33" s="1826"/>
      <c r="G33" s="1827"/>
      <c r="H33" s="70">
        <f t="shared" si="1"/>
        <v>8182368484.4700003</v>
      </c>
      <c r="I33" s="71">
        <f t="shared" si="1"/>
        <v>56971</v>
      </c>
      <c r="J33" s="70">
        <v>0</v>
      </c>
      <c r="K33" s="71">
        <v>0</v>
      </c>
    </row>
    <row r="34" spans="1:11" ht="48" customHeight="1">
      <c r="A34" s="65"/>
      <c r="B34" s="69">
        <v>6</v>
      </c>
      <c r="C34" s="1825" t="s">
        <v>1212</v>
      </c>
      <c r="D34" s="1826"/>
      <c r="E34" s="1826"/>
      <c r="F34" s="1826"/>
      <c r="G34" s="1827"/>
      <c r="H34" s="70">
        <f t="shared" si="1"/>
        <v>8182368484.4700003</v>
      </c>
      <c r="I34" s="71">
        <f t="shared" si="1"/>
        <v>56971</v>
      </c>
      <c r="J34" s="70">
        <v>0</v>
      </c>
      <c r="K34" s="71">
        <v>0</v>
      </c>
    </row>
    <row r="35" spans="1:11" ht="48" customHeight="1">
      <c r="A35" s="65"/>
      <c r="B35" s="69">
        <v>7</v>
      </c>
      <c r="C35" s="1825" t="s">
        <v>669</v>
      </c>
      <c r="D35" s="1826"/>
      <c r="E35" s="1826"/>
      <c r="F35" s="1826"/>
      <c r="G35" s="1827"/>
      <c r="H35" s="70">
        <f t="shared" ref="H35:I36" si="2">H34-J35</f>
        <v>8182368484.4700003</v>
      </c>
      <c r="I35" s="71">
        <f t="shared" si="2"/>
        <v>56971</v>
      </c>
      <c r="J35" s="70">
        <v>0</v>
      </c>
      <c r="K35" s="71">
        <v>0</v>
      </c>
    </row>
    <row r="36" spans="1:11" ht="48" customHeight="1">
      <c r="A36" s="65"/>
      <c r="B36" s="69">
        <v>8</v>
      </c>
      <c r="C36" s="1825" t="s">
        <v>1208</v>
      </c>
      <c r="D36" s="1826"/>
      <c r="E36" s="1826"/>
      <c r="F36" s="1826"/>
      <c r="G36" s="1827"/>
      <c r="H36" s="70">
        <f t="shared" si="2"/>
        <v>8182368484.4700003</v>
      </c>
      <c r="I36" s="71">
        <f t="shared" si="2"/>
        <v>56971</v>
      </c>
      <c r="J36" s="70">
        <v>0</v>
      </c>
      <c r="K36" s="71">
        <v>0</v>
      </c>
    </row>
    <row r="37" spans="1:11" ht="48" customHeight="1">
      <c r="A37" s="65"/>
      <c r="B37" s="69">
        <v>9</v>
      </c>
      <c r="C37" s="1825" t="s">
        <v>670</v>
      </c>
      <c r="D37" s="1826"/>
      <c r="E37" s="1826"/>
      <c r="F37" s="1826"/>
      <c r="G37" s="1827"/>
      <c r="H37" s="70">
        <f t="shared" ref="H37:H38" si="3">H36-J37</f>
        <v>8182368484.4700003</v>
      </c>
      <c r="I37" s="71">
        <f t="shared" ref="I37:I38" si="4">I36-K37</f>
        <v>56971</v>
      </c>
      <c r="J37" s="70">
        <v>0</v>
      </c>
      <c r="K37" s="71">
        <v>0</v>
      </c>
    </row>
    <row r="38" spans="1:11" ht="48" customHeight="1">
      <c r="A38" s="65"/>
      <c r="B38" s="69">
        <v>10</v>
      </c>
      <c r="C38" s="1825" t="s">
        <v>1209</v>
      </c>
      <c r="D38" s="1826"/>
      <c r="E38" s="1826"/>
      <c r="F38" s="1826"/>
      <c r="G38" s="1827"/>
      <c r="H38" s="70">
        <f t="shared" si="3"/>
        <v>8182368484.4700003</v>
      </c>
      <c r="I38" s="71">
        <f t="shared" si="4"/>
        <v>56971</v>
      </c>
      <c r="J38" s="70">
        <v>0</v>
      </c>
      <c r="K38" s="71">
        <v>0</v>
      </c>
    </row>
    <row r="39" spans="1:11" ht="48" customHeight="1">
      <c r="A39" s="65"/>
      <c r="B39" s="69">
        <v>11</v>
      </c>
      <c r="C39" s="1825" t="s">
        <v>671</v>
      </c>
      <c r="D39" s="1826"/>
      <c r="E39" s="1826"/>
      <c r="F39" s="1826"/>
      <c r="G39" s="1827"/>
      <c r="H39" s="1246"/>
      <c r="I39" s="80"/>
      <c r="J39" s="1246"/>
      <c r="K39" s="80"/>
    </row>
    <row r="40" spans="1:11" ht="48" customHeight="1">
      <c r="A40" s="65"/>
      <c r="B40" s="69">
        <v>12</v>
      </c>
      <c r="C40" s="1825" t="s">
        <v>672</v>
      </c>
      <c r="D40" s="1826"/>
      <c r="E40" s="1826"/>
      <c r="F40" s="1826"/>
      <c r="G40" s="1827"/>
      <c r="H40" s="1246"/>
      <c r="I40" s="80"/>
      <c r="J40" s="1246"/>
      <c r="K40" s="80"/>
    </row>
    <row r="41" spans="1:11" ht="48" customHeight="1">
      <c r="A41" s="65"/>
      <c r="B41" s="69">
        <v>13</v>
      </c>
      <c r="C41" s="1825" t="s">
        <v>673</v>
      </c>
      <c r="D41" s="1826"/>
      <c r="E41" s="1826"/>
      <c r="F41" s="1826"/>
      <c r="G41" s="1827"/>
      <c r="H41" s="70">
        <f>H38-J41</f>
        <v>8182368484.4700003</v>
      </c>
      <c r="I41" s="71">
        <f>I38-K41</f>
        <v>56971</v>
      </c>
      <c r="J41" s="70">
        <v>0</v>
      </c>
      <c r="K41" s="71">
        <v>0</v>
      </c>
    </row>
    <row r="42" spans="1:11" ht="48" customHeight="1">
      <c r="A42" s="65"/>
      <c r="B42" s="69">
        <v>14</v>
      </c>
      <c r="C42" s="1825" t="s">
        <v>674</v>
      </c>
      <c r="D42" s="1826"/>
      <c r="E42" s="1826"/>
      <c r="F42" s="1826"/>
      <c r="G42" s="1827"/>
      <c r="H42" s="70">
        <f t="shared" ref="H42:H46" si="5">H41-J42</f>
        <v>8182368484.4700003</v>
      </c>
      <c r="I42" s="71">
        <f t="shared" ref="I42:I46" si="6">I41-K42</f>
        <v>56971</v>
      </c>
      <c r="J42" s="70">
        <v>0</v>
      </c>
      <c r="K42" s="71">
        <v>0</v>
      </c>
    </row>
    <row r="43" spans="1:11" ht="48" customHeight="1">
      <c r="A43" s="65"/>
      <c r="B43" s="69">
        <v>15</v>
      </c>
      <c r="C43" s="1825" t="s">
        <v>675</v>
      </c>
      <c r="D43" s="1826"/>
      <c r="E43" s="1826"/>
      <c r="F43" s="1826"/>
      <c r="G43" s="1827"/>
      <c r="H43" s="1246"/>
      <c r="I43" s="80"/>
      <c r="J43" s="1246"/>
      <c r="K43" s="80"/>
    </row>
    <row r="44" spans="1:11" ht="48" customHeight="1">
      <c r="A44" s="65"/>
      <c r="B44" s="69">
        <v>16</v>
      </c>
      <c r="C44" s="1825" t="s">
        <v>676</v>
      </c>
      <c r="D44" s="1826"/>
      <c r="E44" s="1826"/>
      <c r="F44" s="1826"/>
      <c r="G44" s="1827"/>
      <c r="H44" s="1246"/>
      <c r="I44" s="80"/>
      <c r="J44" s="1246"/>
      <c r="K44" s="80"/>
    </row>
    <row r="45" spans="1:11" ht="48" customHeight="1">
      <c r="A45" s="65"/>
      <c r="B45" s="69">
        <v>17</v>
      </c>
      <c r="C45" s="1825" t="s">
        <v>677</v>
      </c>
      <c r="D45" s="1826"/>
      <c r="E45" s="1826"/>
      <c r="F45" s="1826"/>
      <c r="G45" s="1827"/>
      <c r="H45" s="70">
        <f>H42-J45</f>
        <v>8182368484.4700003</v>
      </c>
      <c r="I45" s="71">
        <f>I42-K45</f>
        <v>56971</v>
      </c>
      <c r="J45" s="70">
        <v>0</v>
      </c>
      <c r="K45" s="71">
        <v>0</v>
      </c>
    </row>
    <row r="46" spans="1:11" ht="48" customHeight="1">
      <c r="A46" s="65"/>
      <c r="B46" s="69">
        <v>18</v>
      </c>
      <c r="C46" s="1825" t="s">
        <v>1210</v>
      </c>
      <c r="D46" s="1826"/>
      <c r="E46" s="1826"/>
      <c r="F46" s="1826"/>
      <c r="G46" s="1827"/>
      <c r="H46" s="70">
        <f t="shared" si="5"/>
        <v>8182368484.4700003</v>
      </c>
      <c r="I46" s="71">
        <f t="shared" si="6"/>
        <v>56971</v>
      </c>
      <c r="J46" s="70">
        <v>0</v>
      </c>
      <c r="K46" s="71">
        <v>0</v>
      </c>
    </row>
    <row r="47" spans="1:11" ht="48" customHeight="1">
      <c r="A47" s="65"/>
      <c r="B47" s="69">
        <v>19</v>
      </c>
      <c r="C47" s="1825" t="s">
        <v>678</v>
      </c>
      <c r="D47" s="1826"/>
      <c r="E47" s="1826"/>
      <c r="F47" s="1826"/>
      <c r="G47" s="1827"/>
      <c r="H47" s="1246"/>
      <c r="I47" s="80"/>
      <c r="J47" s="1246"/>
      <c r="K47" s="80"/>
    </row>
    <row r="48" spans="1:11" ht="48" customHeight="1" thickBot="1">
      <c r="A48" s="65"/>
      <c r="B48" s="69">
        <v>20</v>
      </c>
      <c r="C48" s="1825" t="s">
        <v>679</v>
      </c>
      <c r="D48" s="1826"/>
      <c r="E48" s="1826"/>
      <c r="F48" s="1826"/>
      <c r="G48" s="1827"/>
      <c r="H48" s="74"/>
      <c r="I48" s="75"/>
      <c r="J48" s="74"/>
      <c r="K48" s="76"/>
    </row>
    <row r="49" spans="2:39" ht="32.1" customHeight="1" thickBot="1">
      <c r="B49" s="1838" t="s">
        <v>39</v>
      </c>
      <c r="C49" s="1839"/>
      <c r="D49" s="1839"/>
      <c r="E49" s="1839"/>
      <c r="F49" s="1839"/>
      <c r="G49" s="1840"/>
      <c r="H49" s="77"/>
      <c r="I49" s="57"/>
    </row>
    <row r="50" spans="2:39" ht="37.5" customHeight="1">
      <c r="B50" s="78" t="s">
        <v>29</v>
      </c>
      <c r="C50" s="1850" t="s">
        <v>680</v>
      </c>
      <c r="D50" s="1851"/>
      <c r="E50" s="1851"/>
      <c r="F50" s="1851"/>
      <c r="G50" s="1852"/>
      <c r="H50" s="1242"/>
      <c r="I50" s="1243"/>
      <c r="J50" s="1244"/>
      <c r="K50" s="1245"/>
    </row>
    <row r="51" spans="2:39" ht="37.5" customHeight="1">
      <c r="B51" s="79" t="s">
        <v>30</v>
      </c>
      <c r="C51" s="1847" t="s">
        <v>681</v>
      </c>
      <c r="D51" s="1848"/>
      <c r="E51" s="1848"/>
      <c r="F51" s="1848"/>
      <c r="G51" s="1849"/>
      <c r="H51" s="1246"/>
      <c r="I51" s="80"/>
      <c r="J51" s="1247"/>
      <c r="K51" s="1248"/>
    </row>
    <row r="52" spans="2:39" ht="37.5" customHeight="1">
      <c r="B52" s="79" t="s">
        <v>31</v>
      </c>
      <c r="C52" s="1847" t="s">
        <v>682</v>
      </c>
      <c r="D52" s="1848"/>
      <c r="E52" s="1848"/>
      <c r="F52" s="1848"/>
      <c r="G52" s="1849"/>
      <c r="H52" s="72"/>
      <c r="I52" s="73"/>
      <c r="J52" s="72"/>
      <c r="K52" s="73"/>
    </row>
    <row r="53" spans="2:39" ht="37.5" customHeight="1">
      <c r="B53" s="79" t="s">
        <v>32</v>
      </c>
      <c r="C53" s="1847" t="s">
        <v>683</v>
      </c>
      <c r="D53" s="1848"/>
      <c r="E53" s="1848"/>
      <c r="F53" s="1848"/>
      <c r="G53" s="1849"/>
      <c r="H53" s="72"/>
      <c r="I53" s="73"/>
      <c r="J53" s="72"/>
      <c r="K53" s="73"/>
    </row>
    <row r="54" spans="2:39" ht="37.5" customHeight="1">
      <c r="B54" s="79" t="s">
        <v>33</v>
      </c>
      <c r="C54" s="1847" t="s">
        <v>684</v>
      </c>
      <c r="D54" s="1848"/>
      <c r="E54" s="1848"/>
      <c r="F54" s="1848"/>
      <c r="G54" s="1849"/>
      <c r="H54" s="72"/>
      <c r="I54" s="73"/>
      <c r="J54" s="72"/>
      <c r="K54" s="73"/>
    </row>
    <row r="55" spans="2:39" ht="37.5" customHeight="1">
      <c r="B55" s="79" t="s">
        <v>34</v>
      </c>
      <c r="C55" s="1847" t="s">
        <v>685</v>
      </c>
      <c r="D55" s="1848"/>
      <c r="E55" s="1848"/>
      <c r="F55" s="1848"/>
      <c r="G55" s="1849"/>
      <c r="H55" s="72"/>
      <c r="I55" s="73"/>
      <c r="J55" s="72"/>
      <c r="K55" s="73"/>
    </row>
    <row r="56" spans="2:39" ht="37.5" customHeight="1">
      <c r="B56" s="79" t="s">
        <v>35</v>
      </c>
      <c r="C56" s="1847" t="s">
        <v>686</v>
      </c>
      <c r="D56" s="1848"/>
      <c r="E56" s="1848"/>
      <c r="F56" s="1848"/>
      <c r="G56" s="1849"/>
      <c r="H56" s="72"/>
      <c r="I56" s="73"/>
      <c r="J56" s="72"/>
      <c r="K56" s="73"/>
    </row>
    <row r="57" spans="2:39" ht="37.5" customHeight="1" thickBot="1">
      <c r="B57" s="81" t="s">
        <v>36</v>
      </c>
      <c r="C57" s="1844" t="s">
        <v>687</v>
      </c>
      <c r="D57" s="1845"/>
      <c r="E57" s="1845"/>
      <c r="F57" s="1845"/>
      <c r="G57" s="1846"/>
      <c r="H57" s="74"/>
      <c r="I57" s="75"/>
      <c r="J57" s="74"/>
      <c r="K57" s="76"/>
    </row>
    <row r="58" spans="2:39">
      <c r="B58" s="36"/>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row>
    <row r="59" spans="2:39">
      <c r="B59" s="36"/>
      <c r="G59" s="42"/>
      <c r="J59" s="82" t="s">
        <v>40</v>
      </c>
      <c r="K59" s="82"/>
      <c r="L59" s="82" t="s">
        <v>41</v>
      </c>
    </row>
  </sheetData>
  <mergeCells count="42">
    <mergeCell ref="C57:G57"/>
    <mergeCell ref="B28:G28"/>
    <mergeCell ref="C56:G56"/>
    <mergeCell ref="B49:G49"/>
    <mergeCell ref="C50:G50"/>
    <mergeCell ref="C51:G51"/>
    <mergeCell ref="C52:G52"/>
    <mergeCell ref="C53:G53"/>
    <mergeCell ref="C54:G54"/>
    <mergeCell ref="C55:G55"/>
    <mergeCell ref="C34:G34"/>
    <mergeCell ref="C35:G35"/>
    <mergeCell ref="C36:G36"/>
    <mergeCell ref="C37:G37"/>
    <mergeCell ref="C38:G38"/>
    <mergeCell ref="C39:G39"/>
    <mergeCell ref="E3:G6"/>
    <mergeCell ref="B14:G14"/>
    <mergeCell ref="B18:G18"/>
    <mergeCell ref="C19:G19"/>
    <mergeCell ref="C20:G20"/>
    <mergeCell ref="C21:G21"/>
    <mergeCell ref="C33:G33"/>
    <mergeCell ref="C22:G22"/>
    <mergeCell ref="C23:G23"/>
    <mergeCell ref="C24:G24"/>
    <mergeCell ref="C25:G25"/>
    <mergeCell ref="C26:G26"/>
    <mergeCell ref="C27:G27"/>
    <mergeCell ref="C29:G29"/>
    <mergeCell ref="C30:G30"/>
    <mergeCell ref="C31:G31"/>
    <mergeCell ref="C32:G32"/>
    <mergeCell ref="C40:G40"/>
    <mergeCell ref="C41:G41"/>
    <mergeCell ref="C42:G42"/>
    <mergeCell ref="C47:G47"/>
    <mergeCell ref="C48:G48"/>
    <mergeCell ref="C43:G43"/>
    <mergeCell ref="C44:G44"/>
    <mergeCell ref="C45:G45"/>
    <mergeCell ref="C46:G46"/>
  </mergeCells>
  <conditionalFormatting sqref="H17:I17">
    <cfRule type="cellIs" dxfId="60" priority="1" operator="equal">
      <formula>"KO"</formula>
    </cfRule>
    <cfRule type="cellIs" dxfId="59" priority="2" operator="equal">
      <formula>"OK"</formula>
    </cfRule>
  </conditionalFormatting>
  <pageMargins left="0.7" right="0.7" top="0.75" bottom="0.75" header="0.3" footer="0.3"/>
  <pageSetup scale="2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068D-8621-49DC-A4D0-B5AE6A69E259}">
  <sheetPr codeName="Sheet3">
    <tabColor theme="0" tint="-0.249977111117893"/>
  </sheetPr>
  <dimension ref="A2:CZ88"/>
  <sheetViews>
    <sheetView showGridLines="0" zoomScale="80" zoomScaleNormal="80" workbookViewId="0">
      <selection activeCell="D23" sqref="D23"/>
    </sheetView>
  </sheetViews>
  <sheetFormatPr defaultColWidth="9.140625" defaultRowHeight="12.75"/>
  <cols>
    <col min="1" max="1" width="1.140625" style="162" customWidth="1"/>
    <col min="2" max="2" width="31.5703125" style="3" bestFit="1" customWidth="1"/>
    <col min="3" max="3" width="17.85546875" style="3" bestFit="1" customWidth="1"/>
    <col min="4" max="4" width="17.42578125" style="3" bestFit="1" customWidth="1"/>
    <col min="5" max="12" width="14.5703125" style="3" customWidth="1"/>
    <col min="13" max="13" width="14.85546875" style="3" customWidth="1"/>
    <col min="14" max="14" width="16.5703125" style="3" bestFit="1" customWidth="1"/>
    <col min="15" max="15" width="18.5703125" style="3" bestFit="1" customWidth="1"/>
    <col min="16" max="16" width="19.5703125" style="3" bestFit="1" customWidth="1"/>
    <col min="17" max="18" width="15.5703125" style="3" customWidth="1"/>
    <col min="19" max="34" width="14.5703125" style="3" customWidth="1"/>
    <col min="35" max="35" width="15.5703125" style="3" customWidth="1"/>
    <col min="36" max="36" width="15.5703125" style="3" bestFit="1" customWidth="1"/>
    <col min="37" max="42" width="15.5703125" style="3" customWidth="1"/>
    <col min="43" max="43" width="20.140625" style="89" bestFit="1" customWidth="1"/>
    <col min="44" max="45" width="14.5703125" style="89" customWidth="1"/>
    <col min="46" max="46" width="20.140625" style="89" bestFit="1" customWidth="1"/>
    <col min="47" max="48" width="14.5703125" style="89" customWidth="1"/>
    <col min="49" max="49" width="20.140625" style="89" bestFit="1" customWidth="1"/>
    <col min="50" max="51" width="14.5703125" style="89" customWidth="1"/>
    <col min="52" max="52" width="2.5703125" style="3" customWidth="1"/>
    <col min="53" max="87" width="17.5703125" style="3" customWidth="1"/>
    <col min="88" max="93" width="16.42578125" style="3" customWidth="1"/>
    <col min="94" max="94" width="17.5703125" style="3" customWidth="1"/>
    <col min="95" max="95" width="10.42578125" style="3" bestFit="1" customWidth="1"/>
    <col min="96" max="97" width="17.5703125" style="3" customWidth="1"/>
    <col min="98" max="98" width="10.42578125" style="3" bestFit="1" customWidth="1"/>
    <col min="99" max="100" width="17.5703125" style="3" customWidth="1"/>
    <col min="101" max="101" width="10.42578125" style="3" bestFit="1" customWidth="1"/>
    <col min="102" max="102" width="17.5703125" style="3" customWidth="1"/>
    <col min="103" max="103" width="2.5703125" style="3" customWidth="1"/>
    <col min="104" max="104" width="16.42578125" style="3" bestFit="1" customWidth="1"/>
    <col min="105" max="16384" width="9.140625" style="3"/>
  </cols>
  <sheetData>
    <row r="2" spans="2:103">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5"/>
      <c r="AR2" s="85"/>
      <c r="AS2" s="85"/>
      <c r="AT2" s="85"/>
      <c r="AU2" s="85"/>
      <c r="AV2" s="85"/>
      <c r="AW2" s="85"/>
      <c r="AX2" s="85"/>
      <c r="AY2" s="85"/>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row>
    <row r="3" spans="2:103">
      <c r="B3" s="86"/>
      <c r="C3" s="86"/>
      <c r="D3" s="86"/>
      <c r="G3" s="86"/>
      <c r="H3" s="86"/>
      <c r="I3" s="86"/>
      <c r="J3" s="86"/>
      <c r="K3" s="86"/>
      <c r="L3" s="86"/>
      <c r="M3" s="86"/>
      <c r="N3" s="86"/>
      <c r="O3" s="86"/>
      <c r="P3" s="1233" t="s">
        <v>101</v>
      </c>
      <c r="Q3" s="1233">
        <f>'00 - Cover'!$F$17</f>
        <v>45747</v>
      </c>
      <c r="R3" s="88"/>
      <c r="S3" s="86"/>
      <c r="T3" s="86"/>
      <c r="U3" s="86"/>
      <c r="V3" s="86"/>
      <c r="W3" s="86"/>
      <c r="X3" s="86"/>
      <c r="Y3" s="86"/>
      <c r="Z3" s="86"/>
      <c r="AA3" s="86"/>
      <c r="AB3" s="86"/>
      <c r="AC3" s="86"/>
      <c r="AD3" s="86"/>
      <c r="AE3" s="84"/>
      <c r="AF3" s="84"/>
      <c r="AG3" s="84"/>
      <c r="AH3" s="84"/>
      <c r="AI3" s="86"/>
      <c r="AJ3" s="86"/>
      <c r="AK3" s="86"/>
      <c r="AL3" s="86"/>
      <c r="AM3" s="86"/>
      <c r="AN3" s="86"/>
      <c r="AO3" s="86"/>
      <c r="AP3" s="86"/>
      <c r="AQ3" s="87"/>
      <c r="AR3" s="87"/>
      <c r="AS3" s="87"/>
      <c r="AT3" s="87"/>
      <c r="AU3" s="87"/>
      <c r="AV3" s="87"/>
      <c r="AW3" s="87"/>
      <c r="AX3" s="87"/>
      <c r="AY3" s="87"/>
      <c r="AZ3" s="86"/>
      <c r="CJ3" s="88"/>
      <c r="CK3" s="88"/>
      <c r="CL3" s="88"/>
      <c r="CM3" s="88"/>
      <c r="CN3" s="88"/>
      <c r="CO3" s="88"/>
      <c r="CR3" s="88"/>
      <c r="CU3" s="88"/>
      <c r="CX3" s="88"/>
      <c r="CY3" s="86"/>
    </row>
    <row r="4" spans="2:103">
      <c r="B4" s="86"/>
      <c r="C4" s="86"/>
      <c r="D4" s="86"/>
      <c r="G4" s="86"/>
      <c r="H4" s="86"/>
      <c r="I4" s="86"/>
      <c r="J4" s="86"/>
      <c r="K4" s="86"/>
      <c r="L4" s="86"/>
      <c r="M4" s="86"/>
      <c r="N4" s="86"/>
      <c r="O4" s="86"/>
      <c r="P4" s="1233" t="s">
        <v>4</v>
      </c>
      <c r="Q4" s="1233">
        <f>'00 - Cover'!$F$19</f>
        <v>45764</v>
      </c>
      <c r="R4" s="88"/>
      <c r="S4" s="86"/>
      <c r="T4" s="86"/>
      <c r="U4" s="86"/>
      <c r="V4" s="86"/>
      <c r="W4" s="86"/>
      <c r="X4" s="86"/>
      <c r="Y4" s="86"/>
      <c r="Z4" s="86"/>
      <c r="AA4" s="86"/>
      <c r="AB4" s="86"/>
      <c r="AC4" s="86"/>
      <c r="AD4" s="86"/>
      <c r="AE4" s="84"/>
      <c r="AF4" s="84"/>
      <c r="AG4" s="84"/>
      <c r="AH4" s="84"/>
      <c r="AI4" s="86"/>
      <c r="AJ4" s="86"/>
      <c r="AK4" s="86"/>
      <c r="AL4" s="86"/>
      <c r="AM4" s="86"/>
      <c r="AN4" s="86"/>
      <c r="AO4" s="86"/>
      <c r="AP4" s="86"/>
      <c r="AQ4" s="87"/>
      <c r="AR4" s="87"/>
      <c r="AS4" s="87"/>
      <c r="AT4" s="87"/>
      <c r="AU4" s="87"/>
      <c r="AV4" s="87"/>
      <c r="AW4" s="87"/>
      <c r="AX4" s="87"/>
      <c r="AY4" s="87"/>
      <c r="AZ4" s="86"/>
      <c r="CJ4" s="88"/>
      <c r="CK4" s="88"/>
      <c r="CL4" s="88"/>
      <c r="CM4" s="88"/>
      <c r="CN4" s="88"/>
      <c r="CO4" s="88"/>
      <c r="CR4" s="88"/>
      <c r="CU4" s="88"/>
      <c r="CX4" s="88"/>
      <c r="CY4" s="86"/>
    </row>
    <row r="5" spans="2:103">
      <c r="B5" s="86"/>
      <c r="C5" s="86"/>
      <c r="D5" s="86"/>
      <c r="G5" s="86"/>
      <c r="H5" s="86"/>
      <c r="I5" s="86"/>
      <c r="J5" s="86"/>
      <c r="K5" s="86"/>
      <c r="L5" s="86"/>
      <c r="M5" s="86"/>
      <c r="N5" s="86"/>
      <c r="O5" s="86"/>
      <c r="P5" s="1233" t="s">
        <v>5</v>
      </c>
      <c r="Q5" s="1233">
        <f>'00 - Cover'!$F$20</f>
        <v>45775</v>
      </c>
      <c r="R5" s="88"/>
      <c r="S5" s="86"/>
      <c r="T5" s="86"/>
      <c r="U5" s="86"/>
      <c r="V5" s="86"/>
      <c r="W5" s="86"/>
      <c r="X5" s="86"/>
      <c r="Y5" s="87"/>
      <c r="Z5" s="86"/>
      <c r="AA5" s="86"/>
      <c r="AB5" s="86"/>
      <c r="AC5" s="86"/>
      <c r="AD5" s="86"/>
      <c r="AE5" s="84"/>
      <c r="AF5" s="84"/>
      <c r="AG5" s="84"/>
      <c r="AH5" s="84"/>
      <c r="AI5" s="86"/>
      <c r="AJ5" s="86"/>
      <c r="AK5" s="86"/>
      <c r="AL5" s="86"/>
      <c r="AM5" s="86"/>
      <c r="AN5" s="86"/>
      <c r="AO5" s="86"/>
      <c r="AP5" s="86"/>
      <c r="AQ5" s="87"/>
      <c r="AR5" s="87"/>
      <c r="AS5" s="87"/>
      <c r="AT5" s="87"/>
      <c r="AU5" s="87"/>
      <c r="AV5" s="87"/>
      <c r="AW5" s="87"/>
      <c r="AX5" s="87"/>
      <c r="AY5" s="87"/>
      <c r="AZ5" s="86"/>
      <c r="CJ5" s="88"/>
      <c r="CK5" s="88"/>
      <c r="CL5" s="88"/>
      <c r="CM5" s="88"/>
      <c r="CN5" s="88"/>
      <c r="CO5" s="88"/>
      <c r="CR5" s="88"/>
      <c r="CU5" s="88"/>
      <c r="CX5" s="88"/>
      <c r="CY5" s="86"/>
    </row>
    <row r="6" spans="2:103">
      <c r="B6" s="86"/>
      <c r="C6" s="86"/>
      <c r="D6" s="86"/>
      <c r="E6" s="86"/>
      <c r="F6" s="86"/>
      <c r="G6" s="86"/>
      <c r="H6" s="86"/>
      <c r="I6" s="86"/>
      <c r="J6" s="86"/>
      <c r="K6" s="86"/>
      <c r="L6" s="86"/>
      <c r="M6" s="86"/>
      <c r="N6" s="86"/>
      <c r="O6" s="86"/>
      <c r="P6" s="86"/>
      <c r="Q6" s="86"/>
      <c r="R6" s="86"/>
      <c r="S6" s="86"/>
      <c r="T6" s="86"/>
      <c r="U6" s="87"/>
      <c r="V6" s="86"/>
      <c r="W6" s="86"/>
      <c r="X6" s="86"/>
      <c r="Y6" s="86"/>
      <c r="Z6" s="86"/>
      <c r="AA6" s="86"/>
      <c r="AB6" s="86"/>
      <c r="AC6" s="86"/>
      <c r="AD6" s="86"/>
      <c r="AE6" s="84"/>
      <c r="AF6" s="84"/>
      <c r="AG6" s="84"/>
      <c r="AH6" s="84"/>
      <c r="AI6" s="86"/>
      <c r="AJ6" s="87"/>
      <c r="AK6" s="87"/>
      <c r="AL6" s="87"/>
      <c r="AM6" s="87"/>
      <c r="AN6" s="87"/>
      <c r="AO6" s="87"/>
      <c r="AP6" s="87"/>
      <c r="AQ6" s="87"/>
      <c r="AR6" s="87"/>
      <c r="AS6" s="87"/>
      <c r="AT6" s="87"/>
      <c r="AU6" s="87"/>
      <c r="AV6" s="87"/>
      <c r="AW6" s="87"/>
      <c r="AX6" s="87"/>
      <c r="AY6" s="87"/>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row>
    <row r="7" spans="2:103">
      <c r="AJ7" s="89"/>
      <c r="AK7" s="89"/>
      <c r="AL7" s="89"/>
      <c r="AM7" s="89"/>
      <c r="AN7" s="89"/>
      <c r="AO7" s="89"/>
      <c r="AP7" s="89"/>
    </row>
    <row r="8" spans="2:103" ht="15.75">
      <c r="B8" s="43" t="s">
        <v>642</v>
      </c>
      <c r="C8" s="44"/>
      <c r="D8" s="90"/>
      <c r="E8" s="90"/>
      <c r="F8" s="90"/>
      <c r="G8" s="90"/>
      <c r="H8" s="90"/>
      <c r="I8" s="90"/>
      <c r="J8" s="90"/>
      <c r="K8" s="90"/>
      <c r="L8" s="1581"/>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1"/>
      <c r="AR8" s="91"/>
      <c r="AS8" s="92"/>
      <c r="AT8" s="91"/>
      <c r="AU8" s="91"/>
      <c r="AV8" s="92"/>
      <c r="AW8" s="91"/>
      <c r="AX8" s="91"/>
      <c r="AY8" s="92"/>
      <c r="AZ8" s="45"/>
      <c r="BA8" s="45"/>
      <c r="BB8" s="45"/>
      <c r="BC8" s="45"/>
      <c r="BD8" s="45"/>
      <c r="BE8" s="45"/>
      <c r="BF8" s="45"/>
      <c r="BG8" s="45"/>
      <c r="BH8" s="45"/>
      <c r="BI8" s="1452"/>
      <c r="BJ8" s="45"/>
      <c r="BK8" s="45"/>
      <c r="BL8" s="45"/>
      <c r="BM8" s="45"/>
      <c r="BN8" s="45"/>
      <c r="BO8" s="45"/>
      <c r="BP8" s="45"/>
      <c r="BQ8" s="45"/>
      <c r="BR8" s="45"/>
      <c r="BS8" s="45"/>
      <c r="BT8" s="45"/>
      <c r="BU8" s="45"/>
      <c r="BV8" s="45"/>
      <c r="BW8" s="45"/>
      <c r="BX8" s="45"/>
      <c r="BY8" s="45"/>
      <c r="BZ8" s="45"/>
      <c r="CA8" s="45"/>
      <c r="CB8" s="45"/>
      <c r="CC8" s="45"/>
      <c r="CD8" s="45"/>
      <c r="CE8" s="45"/>
      <c r="CF8" s="45"/>
      <c r="CG8" s="1452"/>
      <c r="CH8" s="1452"/>
      <c r="CI8" s="1452"/>
      <c r="CJ8" s="45"/>
      <c r="CK8" s="45"/>
      <c r="CL8" s="45"/>
      <c r="CM8" s="45"/>
      <c r="CN8" s="45"/>
      <c r="CO8" s="45"/>
      <c r="CP8" s="45"/>
      <c r="CQ8" s="45"/>
      <c r="CR8" s="45"/>
      <c r="CS8" s="45"/>
      <c r="CT8" s="45"/>
      <c r="CU8" s="45"/>
      <c r="CV8" s="45"/>
      <c r="CW8" s="45"/>
      <c r="CX8" s="45"/>
      <c r="CY8" s="45"/>
    </row>
    <row r="9" spans="2:103">
      <c r="N9" s="89"/>
    </row>
    <row r="10" spans="2:103" ht="15">
      <c r="L10" s="89"/>
      <c r="M10" s="1805"/>
      <c r="N10" s="1806"/>
      <c r="O10" s="1805"/>
      <c r="P10" s="1807">
        <f>P17+M17+AL17+AQ17+BJ17+BL17+CJ17+CP17</f>
        <v>7765230050.4099998</v>
      </c>
      <c r="Q10" s="1808"/>
      <c r="R10" s="89"/>
      <c r="S10" s="89"/>
      <c r="T10" s="89"/>
      <c r="U10" s="89"/>
      <c r="AQ10" s="94"/>
      <c r="BV10" s="89"/>
    </row>
    <row r="11" spans="2:103" ht="13.5" thickBot="1">
      <c r="B11" s="95"/>
      <c r="M11" s="1816">
        <f>P18-P17</f>
        <v>59256407.130000114</v>
      </c>
      <c r="N11" s="1805"/>
      <c r="O11" s="1808"/>
      <c r="P11" s="1807">
        <f>P17+AQ17+BL17+CP17</f>
        <v>7763028957.0299997</v>
      </c>
      <c r="Q11" s="1806">
        <f>M17+AK17+BJ17+CJ17</f>
        <v>2201093.38</v>
      </c>
      <c r="R11" s="93">
        <f>Q11-'05 - Repurchase and Rescission'!AN13</f>
        <v>0</v>
      </c>
      <c r="S11" s="93"/>
    </row>
    <row r="12" spans="2:103" ht="17.25" customHeight="1" thickBot="1">
      <c r="B12" s="95"/>
      <c r="C12" s="96" t="s">
        <v>42</v>
      </c>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7"/>
      <c r="AR12" s="97"/>
      <c r="AS12" s="97"/>
      <c r="AT12" s="97"/>
      <c r="AU12" s="97"/>
      <c r="AV12" s="97"/>
      <c r="AW12" s="97"/>
      <c r="AX12" s="97"/>
      <c r="AY12" s="97"/>
      <c r="BA12" s="98" t="s">
        <v>43</v>
      </c>
      <c r="BB12" s="99"/>
      <c r="BC12" s="99"/>
      <c r="BD12" s="99"/>
      <c r="BE12" s="99"/>
      <c r="BF12" s="99"/>
      <c r="BG12" s="99"/>
      <c r="BH12" s="99"/>
      <c r="BI12" s="1453"/>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1453"/>
      <c r="CH12" s="1453"/>
      <c r="CI12" s="1453"/>
      <c r="CJ12" s="99"/>
      <c r="CK12" s="99"/>
      <c r="CL12" s="99"/>
      <c r="CM12" s="99"/>
      <c r="CN12" s="99"/>
      <c r="CO12" s="99"/>
      <c r="CP12" s="99"/>
      <c r="CQ12" s="99"/>
      <c r="CR12" s="100"/>
      <c r="CS12" s="99"/>
      <c r="CT12" s="99"/>
      <c r="CU12" s="100"/>
      <c r="CV12" s="99"/>
      <c r="CW12" s="99"/>
      <c r="CX12" s="100"/>
    </row>
    <row r="13" spans="2:103" ht="17.25" customHeight="1" thickBot="1">
      <c r="B13" s="95"/>
      <c r="C13" s="101" t="s">
        <v>44</v>
      </c>
      <c r="D13" s="102"/>
      <c r="E13" s="102"/>
      <c r="F13" s="102"/>
      <c r="G13" s="102"/>
      <c r="H13" s="102"/>
      <c r="I13" s="102"/>
      <c r="J13" s="102"/>
      <c r="K13" s="102"/>
      <c r="L13" s="1582"/>
      <c r="M13" s="102"/>
      <c r="N13" s="102"/>
      <c r="O13" s="103"/>
      <c r="P13" s="102"/>
      <c r="Q13" s="102"/>
      <c r="R13" s="102"/>
      <c r="S13" s="101" t="s">
        <v>45</v>
      </c>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4"/>
      <c r="AR13" s="104"/>
      <c r="AS13" s="104"/>
      <c r="AT13" s="104"/>
      <c r="AU13" s="104"/>
      <c r="AV13" s="104"/>
      <c r="AW13" s="104"/>
      <c r="AX13" s="104"/>
      <c r="AY13" s="104"/>
      <c r="BA13" s="98" t="s">
        <v>44</v>
      </c>
      <c r="BB13" s="99"/>
      <c r="BC13" s="99"/>
      <c r="BD13" s="99"/>
      <c r="BE13" s="99"/>
      <c r="BF13" s="99"/>
      <c r="BG13" s="99"/>
      <c r="BH13" s="99"/>
      <c r="BI13" s="1453"/>
      <c r="BJ13" s="99"/>
      <c r="BK13" s="99"/>
      <c r="BL13" s="100"/>
      <c r="BM13" s="100"/>
      <c r="BN13" s="100"/>
      <c r="BO13" s="98" t="s">
        <v>45</v>
      </c>
      <c r="BP13" s="99"/>
      <c r="BQ13" s="99"/>
      <c r="BR13" s="99"/>
      <c r="BS13" s="99"/>
      <c r="BT13" s="99"/>
      <c r="BU13" s="99"/>
      <c r="BV13" s="99"/>
      <c r="BW13" s="99"/>
      <c r="BX13" s="99"/>
      <c r="BY13" s="99"/>
      <c r="BZ13" s="99"/>
      <c r="CA13" s="99"/>
      <c r="CB13" s="99"/>
      <c r="CC13" s="99"/>
      <c r="CD13" s="99"/>
      <c r="CE13" s="99"/>
      <c r="CF13" s="99"/>
      <c r="CG13" s="1453"/>
      <c r="CH13" s="1453"/>
      <c r="CI13" s="1453"/>
      <c r="CJ13" s="99"/>
      <c r="CK13" s="99"/>
      <c r="CL13" s="99"/>
      <c r="CM13" s="99"/>
      <c r="CN13" s="99"/>
      <c r="CO13" s="99"/>
      <c r="CP13" s="99"/>
      <c r="CQ13" s="99"/>
      <c r="CR13" s="99"/>
      <c r="CS13" s="99"/>
      <c r="CT13" s="99"/>
      <c r="CU13" s="99"/>
      <c r="CV13" s="99"/>
      <c r="CW13" s="99"/>
      <c r="CX13" s="100"/>
    </row>
    <row r="14" spans="2:103" ht="52.5" customHeight="1" thickBot="1">
      <c r="B14" s="1856" t="s">
        <v>46</v>
      </c>
      <c r="C14" s="1858" t="s">
        <v>47</v>
      </c>
      <c r="D14" s="1860" t="s">
        <v>48</v>
      </c>
      <c r="E14" s="1860" t="s">
        <v>49</v>
      </c>
      <c r="F14" s="1860" t="s">
        <v>50</v>
      </c>
      <c r="G14" s="1853" t="s">
        <v>51</v>
      </c>
      <c r="H14" s="1854"/>
      <c r="I14" s="1855"/>
      <c r="J14" s="1860" t="s">
        <v>52</v>
      </c>
      <c r="K14" s="1860" t="s">
        <v>53</v>
      </c>
      <c r="L14" s="1860" t="s">
        <v>1151</v>
      </c>
      <c r="M14" s="1860" t="s">
        <v>54</v>
      </c>
      <c r="N14" s="1860" t="s">
        <v>55</v>
      </c>
      <c r="O14" s="1865" t="s">
        <v>56</v>
      </c>
      <c r="P14" s="1867" t="s">
        <v>57</v>
      </c>
      <c r="Q14" s="1867" t="s">
        <v>58</v>
      </c>
      <c r="R14" s="1873" t="s">
        <v>783</v>
      </c>
      <c r="S14" s="107" t="s">
        <v>59</v>
      </c>
      <c r="T14" s="107"/>
      <c r="U14" s="107"/>
      <c r="V14" s="107" t="s">
        <v>60</v>
      </c>
      <c r="W14" s="107"/>
      <c r="X14" s="107"/>
      <c r="Y14" s="107" t="s">
        <v>61</v>
      </c>
      <c r="Z14" s="107"/>
      <c r="AA14" s="107"/>
      <c r="AB14" s="107" t="s">
        <v>1334</v>
      </c>
      <c r="AC14" s="107"/>
      <c r="AD14" s="107"/>
      <c r="AE14" s="107" t="s">
        <v>63</v>
      </c>
      <c r="AF14" s="107"/>
      <c r="AG14" s="107"/>
      <c r="AH14" s="107" t="s">
        <v>64</v>
      </c>
      <c r="AI14" s="107"/>
      <c r="AJ14" s="107"/>
      <c r="AK14" s="107" t="s">
        <v>65</v>
      </c>
      <c r="AL14" s="107"/>
      <c r="AM14" s="107"/>
      <c r="AN14" s="107" t="s">
        <v>66</v>
      </c>
      <c r="AO14" s="107"/>
      <c r="AP14" s="107"/>
      <c r="AQ14" s="108" t="s">
        <v>67</v>
      </c>
      <c r="AR14" s="108"/>
      <c r="AS14" s="109"/>
      <c r="AT14" s="108" t="s">
        <v>68</v>
      </c>
      <c r="AU14" s="108"/>
      <c r="AV14" s="109"/>
      <c r="AW14" s="108" t="s">
        <v>58</v>
      </c>
      <c r="AX14" s="108"/>
      <c r="AY14" s="109"/>
      <c r="BA14" s="1869" t="s">
        <v>47</v>
      </c>
      <c r="BB14" s="1871" t="s">
        <v>49</v>
      </c>
      <c r="BC14" s="1871" t="s">
        <v>50</v>
      </c>
      <c r="BD14" s="1862" t="s">
        <v>51</v>
      </c>
      <c r="BE14" s="1863"/>
      <c r="BF14" s="1864"/>
      <c r="BG14" s="1871" t="s">
        <v>52</v>
      </c>
      <c r="BH14" s="1871" t="s">
        <v>53</v>
      </c>
      <c r="BI14" s="1871" t="s">
        <v>1151</v>
      </c>
      <c r="BJ14" s="1871" t="s">
        <v>54</v>
      </c>
      <c r="BK14" s="1871" t="s">
        <v>69</v>
      </c>
      <c r="BL14" s="1874" t="s">
        <v>56</v>
      </c>
      <c r="BM14" s="1874" t="s">
        <v>57</v>
      </c>
      <c r="BN14" s="1876" t="s">
        <v>58</v>
      </c>
      <c r="BO14" s="112" t="s">
        <v>59</v>
      </c>
      <c r="BP14" s="112"/>
      <c r="BQ14" s="112"/>
      <c r="BR14" s="112" t="s">
        <v>60</v>
      </c>
      <c r="BS14" s="112"/>
      <c r="BT14" s="112"/>
      <c r="BU14" s="112" t="s">
        <v>61</v>
      </c>
      <c r="BV14" s="112"/>
      <c r="BW14" s="112"/>
      <c r="BX14" s="112" t="s">
        <v>62</v>
      </c>
      <c r="BY14" s="112"/>
      <c r="BZ14" s="112"/>
      <c r="CA14" s="112" t="s">
        <v>63</v>
      </c>
      <c r="CB14" s="112"/>
      <c r="CC14" s="112"/>
      <c r="CD14" s="112" t="s">
        <v>1335</v>
      </c>
      <c r="CE14" s="112"/>
      <c r="CF14" s="112"/>
      <c r="CG14" s="112" t="s">
        <v>1336</v>
      </c>
      <c r="CH14" s="1583"/>
      <c r="CI14" s="1583"/>
      <c r="CJ14" s="112" t="s">
        <v>65</v>
      </c>
      <c r="CK14" s="112"/>
      <c r="CL14" s="112"/>
      <c r="CM14" s="112" t="s">
        <v>66</v>
      </c>
      <c r="CN14" s="112"/>
      <c r="CO14" s="112"/>
      <c r="CP14" s="112" t="s">
        <v>67</v>
      </c>
      <c r="CQ14" s="112"/>
      <c r="CR14" s="113"/>
      <c r="CS14" s="114" t="s">
        <v>68</v>
      </c>
      <c r="CT14" s="112"/>
      <c r="CU14" s="113"/>
      <c r="CV14" s="114" t="s">
        <v>58</v>
      </c>
      <c r="CW14" s="112"/>
      <c r="CX14" s="115"/>
    </row>
    <row r="15" spans="2:103" ht="52.5" customHeight="1" thickBot="1">
      <c r="B15" s="1857"/>
      <c r="C15" s="1859"/>
      <c r="D15" s="1861"/>
      <c r="E15" s="1861"/>
      <c r="F15" s="1861"/>
      <c r="G15" s="105" t="s">
        <v>70</v>
      </c>
      <c r="H15" s="116" t="s">
        <v>71</v>
      </c>
      <c r="I15" s="106" t="s">
        <v>72</v>
      </c>
      <c r="J15" s="1861"/>
      <c r="K15" s="1861"/>
      <c r="L15" s="1861"/>
      <c r="M15" s="1861"/>
      <c r="N15" s="1861"/>
      <c r="O15" s="1866"/>
      <c r="P15" s="1868"/>
      <c r="Q15" s="1868"/>
      <c r="R15" s="1868"/>
      <c r="S15" s="117" t="s">
        <v>73</v>
      </c>
      <c r="T15" s="117" t="s">
        <v>74</v>
      </c>
      <c r="U15" s="117" t="s">
        <v>75</v>
      </c>
      <c r="V15" s="117" t="s">
        <v>73</v>
      </c>
      <c r="W15" s="117" t="s">
        <v>74</v>
      </c>
      <c r="X15" s="117" t="s">
        <v>75</v>
      </c>
      <c r="Y15" s="117" t="s">
        <v>73</v>
      </c>
      <c r="Z15" s="117" t="s">
        <v>74</v>
      </c>
      <c r="AA15" s="117" t="s">
        <v>75</v>
      </c>
      <c r="AB15" s="117" t="s">
        <v>73</v>
      </c>
      <c r="AC15" s="117" t="s">
        <v>74</v>
      </c>
      <c r="AD15" s="117" t="s">
        <v>75</v>
      </c>
      <c r="AE15" s="117" t="s">
        <v>73</v>
      </c>
      <c r="AF15" s="117" t="s">
        <v>74</v>
      </c>
      <c r="AG15" s="117" t="s">
        <v>75</v>
      </c>
      <c r="AH15" s="117" t="s">
        <v>73</v>
      </c>
      <c r="AI15" s="117" t="s">
        <v>74</v>
      </c>
      <c r="AJ15" s="117" t="s">
        <v>75</v>
      </c>
      <c r="AK15" s="117" t="s">
        <v>73</v>
      </c>
      <c r="AL15" s="117" t="s">
        <v>74</v>
      </c>
      <c r="AM15" s="117" t="s">
        <v>75</v>
      </c>
      <c r="AN15" s="117" t="s">
        <v>73</v>
      </c>
      <c r="AO15" s="117" t="s">
        <v>74</v>
      </c>
      <c r="AP15" s="117" t="s">
        <v>75</v>
      </c>
      <c r="AQ15" s="118" t="s">
        <v>73</v>
      </c>
      <c r="AR15" s="118" t="s">
        <v>74</v>
      </c>
      <c r="AS15" s="119" t="s">
        <v>75</v>
      </c>
      <c r="AT15" s="118" t="s">
        <v>73</v>
      </c>
      <c r="AU15" s="118" t="s">
        <v>74</v>
      </c>
      <c r="AV15" s="119" t="s">
        <v>75</v>
      </c>
      <c r="AW15" s="118" t="s">
        <v>73</v>
      </c>
      <c r="AX15" s="118" t="s">
        <v>74</v>
      </c>
      <c r="AY15" s="119" t="s">
        <v>75</v>
      </c>
      <c r="BA15" s="1870"/>
      <c r="BB15" s="1872"/>
      <c r="BC15" s="1872"/>
      <c r="BD15" s="120" t="s">
        <v>70</v>
      </c>
      <c r="BE15" s="120" t="s">
        <v>71</v>
      </c>
      <c r="BF15" s="120" t="s">
        <v>72</v>
      </c>
      <c r="BG15" s="1872"/>
      <c r="BH15" s="1872"/>
      <c r="BI15" s="1872"/>
      <c r="BJ15" s="1872"/>
      <c r="BK15" s="1872"/>
      <c r="BL15" s="1875"/>
      <c r="BM15" s="1875"/>
      <c r="BN15" s="1877"/>
      <c r="BO15" s="110" t="s">
        <v>73</v>
      </c>
      <c r="BP15" s="110" t="s">
        <v>74</v>
      </c>
      <c r="BQ15" s="110" t="s">
        <v>75</v>
      </c>
      <c r="BR15" s="110" t="s">
        <v>73</v>
      </c>
      <c r="BS15" s="110" t="s">
        <v>74</v>
      </c>
      <c r="BT15" s="110" t="s">
        <v>75</v>
      </c>
      <c r="BU15" s="110" t="s">
        <v>73</v>
      </c>
      <c r="BV15" s="110" t="s">
        <v>74</v>
      </c>
      <c r="BW15" s="110" t="s">
        <v>75</v>
      </c>
      <c r="BX15" s="110" t="s">
        <v>73</v>
      </c>
      <c r="BY15" s="110" t="s">
        <v>74</v>
      </c>
      <c r="BZ15" s="110" t="s">
        <v>75</v>
      </c>
      <c r="CA15" s="110" t="s">
        <v>73</v>
      </c>
      <c r="CB15" s="110" t="s">
        <v>74</v>
      </c>
      <c r="CC15" s="110" t="s">
        <v>75</v>
      </c>
      <c r="CD15" s="110" t="s">
        <v>73</v>
      </c>
      <c r="CE15" s="110" t="s">
        <v>74</v>
      </c>
      <c r="CF15" s="110" t="s">
        <v>75</v>
      </c>
      <c r="CG15" s="110" t="s">
        <v>73</v>
      </c>
      <c r="CH15" s="110" t="s">
        <v>74</v>
      </c>
      <c r="CI15" s="110" t="s">
        <v>75</v>
      </c>
      <c r="CJ15" s="110" t="s">
        <v>73</v>
      </c>
      <c r="CK15" s="110" t="s">
        <v>74</v>
      </c>
      <c r="CL15" s="110" t="s">
        <v>75</v>
      </c>
      <c r="CM15" s="110" t="s">
        <v>73</v>
      </c>
      <c r="CN15" s="110" t="s">
        <v>74</v>
      </c>
      <c r="CO15" s="110" t="s">
        <v>75</v>
      </c>
      <c r="CP15" s="110" t="s">
        <v>73</v>
      </c>
      <c r="CQ15" s="110" t="s">
        <v>74</v>
      </c>
      <c r="CR15" s="120" t="s">
        <v>75</v>
      </c>
      <c r="CS15" s="111" t="s">
        <v>73</v>
      </c>
      <c r="CT15" s="110" t="s">
        <v>74</v>
      </c>
      <c r="CU15" s="120" t="s">
        <v>75</v>
      </c>
      <c r="CV15" s="111" t="s">
        <v>73</v>
      </c>
      <c r="CW15" s="110" t="s">
        <v>74</v>
      </c>
      <c r="CX15" s="121" t="s">
        <v>75</v>
      </c>
    </row>
    <row r="16" spans="2:103" ht="3.6" customHeight="1">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3"/>
      <c r="AR16" s="123"/>
      <c r="AS16" s="123"/>
      <c r="AT16" s="123"/>
      <c r="AU16" s="123"/>
      <c r="AV16" s="123"/>
      <c r="AW16" s="123"/>
      <c r="AX16" s="123"/>
      <c r="AY16" s="124"/>
      <c r="BA16" s="125"/>
      <c r="BB16" s="126"/>
      <c r="BC16" s="126"/>
      <c r="BD16" s="126"/>
      <c r="BE16" s="126"/>
      <c r="BF16" s="126"/>
      <c r="BG16" s="126"/>
      <c r="BH16" s="126"/>
      <c r="BI16" s="126"/>
      <c r="BJ16" s="126"/>
      <c r="BK16" s="126"/>
      <c r="BL16" s="126"/>
      <c r="BM16" s="126"/>
      <c r="BN16" s="127"/>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8"/>
    </row>
    <row r="17" spans="2:104" s="95" customFormat="1">
      <c r="B17" s="1278">
        <f>'00 - Cover'!F16</f>
        <v>45747</v>
      </c>
      <c r="C17" s="129">
        <f>IF($B17=0,"",SUMIFS(INPUT_DATA!C:C,INPUT_DATA!$A:$A,$B17,INPUT_DATA!$B:$B,"S"))</f>
        <v>7821840687.46</v>
      </c>
      <c r="D17" s="130">
        <f>IF($B17=0,"",SUMIFS(INPUT_DATA!D:D,INPUT_DATA!$A:$A,$B17,INPUT_DATA!$B:$B,"S"))</f>
        <v>0</v>
      </c>
      <c r="E17" s="131">
        <f>IF($B17=0,"",SUMIFS(INPUT_DATA!E:E,INPUT_DATA!$A:$A,$B17,INPUT_DATA!$B:$B,"S"))</f>
        <v>41439704.270000003</v>
      </c>
      <c r="F17" s="131">
        <f>IF($B17=0,"",SUMIFS(INPUT_DATA!F:F,INPUT_DATA!$A:$A,$B17,INPUT_DATA!$B:$B,"S"))</f>
        <v>15107591.52</v>
      </c>
      <c r="G17" s="131">
        <f>IF($B17=0,"",SUMIFS(INPUT_DATA!G:G,INPUT_DATA!$A:$A,$B17,INPUT_DATA!$B:$B,"S"))</f>
        <v>0</v>
      </c>
      <c r="H17" s="131">
        <f>IF($B17=0,"",SUMIFS(INPUT_DATA!H:H,INPUT_DATA!$A:$A,$B17,INPUT_DATA!$B:$B,"S"))</f>
        <v>0</v>
      </c>
      <c r="I17" s="131">
        <f>IF($B17=0,"",SUMIFS(INPUT_DATA!I:I,INPUT_DATA!$A:$A,$B17,INPUT_DATA!$B:$B,"S"))</f>
        <v>0</v>
      </c>
      <c r="J17" s="131">
        <f>IF($B17=0,"",SUMIFS(INPUT_DATA!J:J,INPUT_DATA!$A:$A,$B17,INPUT_DATA!$B:$B,"S"))</f>
        <v>0</v>
      </c>
      <c r="K17" s="131">
        <f>IF($B17=0,"",SUMIFS(INPUT_DATA!K:K,INPUT_DATA!$A:$A,$B17,INPUT_DATA!$B:$B,"S"))</f>
        <v>394532.89</v>
      </c>
      <c r="L17" s="131">
        <f>IF($B17=0,"",SUMIFS(INPUT_DATA!L:L,INPUT_DATA!$A:$A,$B17,INPUT_DATA!$B:$B,"S"))</f>
        <v>0</v>
      </c>
      <c r="M17" s="131">
        <f>IF($B17=0,"",SUMIFS(INPUT_DATA!M:M,INPUT_DATA!$A:$A,$B17,INPUT_DATA!$B:$B,"S"))</f>
        <v>1994383.54</v>
      </c>
      <c r="N17" s="131">
        <f>IF($B17=0,"",SUMIFS(INPUT_DATA!N:N,INPUT_DATA!$A:$A,$B17,INPUT_DATA!$B:$B,"S"))</f>
        <v>320194.90999999997</v>
      </c>
      <c r="O17" s="132">
        <f>IF($B17=0,"",C17+D17-E17-F17+G17+H17+I17-J17-K17-M17-N17-L17)</f>
        <v>7762584280.329999</v>
      </c>
      <c r="P17" s="133">
        <f>IF($B17=0,"",SUMIFS(INPUT_DATA!O:O,INPUT_DATA!$A:$A,$B17,INPUT_DATA!$B:$B,"S"))</f>
        <v>7762584280.3299999</v>
      </c>
      <c r="Q17" s="133">
        <f>IF($B17=0,"",O17-P17)</f>
        <v>-9.5367431640625E-7</v>
      </c>
      <c r="R17" s="133">
        <f>IF($B17=0,"",SUMIFS(INPUT_DATA!BL:BL,INPUT_DATA!$A:$A,$B17,INPUT_DATA!$B:$B,"S"))</f>
        <v>7640469.7000000002</v>
      </c>
      <c r="S17" s="134">
        <f>IF($B17=0,"",SUMIFS(INPUT_DATA!P:P,INPUT_DATA!$A:$A,$B17,INPUT_DATA!$B:$B,"S"))</f>
        <v>236010.43</v>
      </c>
      <c r="T17" s="134">
        <f>IF($B17=0,"",SUMIFS(INPUT_DATA!Q:Q,INPUT_DATA!$A:$A,$B17,INPUT_DATA!$B:$B,"S"))</f>
        <v>48694.12</v>
      </c>
      <c r="U17" s="134">
        <f>IF($B17=0,"",SUMIFS(INPUT_DATA!R:R,INPUT_DATA!$A:$A,$B17,INPUT_DATA!$B:$B,"S"))</f>
        <v>0</v>
      </c>
      <c r="V17" s="134">
        <f>IF($B17=0,"",SUMIFS(INPUT_DATA!S:S,INPUT_DATA!$A:$A,$B17,INPUT_DATA!$B:$B,"S"))</f>
        <v>38751.35</v>
      </c>
      <c r="W17" s="134">
        <f>IF($B17=0,"",SUMIFS(INPUT_DATA!T:T,INPUT_DATA!$A:$A,$B17,INPUT_DATA!$B:$B,"S"))</f>
        <v>26348.73</v>
      </c>
      <c r="X17" s="134">
        <f>IF($B17=0,"",SUMIFS(INPUT_DATA!U:U,INPUT_DATA!$A:$A,$B17,INPUT_DATA!$B:$B,"S"))</f>
        <v>0</v>
      </c>
      <c r="Y17" s="134">
        <f>IF($B17=0,"",SUMIFS(INPUT_DATA!V:V,INPUT_DATA!$A:$A,$B17,INPUT_DATA!$B:$B,"S"))</f>
        <v>110479.05</v>
      </c>
      <c r="Z17" s="134">
        <f>IF($B17=0,"",SUMIFS(INPUT_DATA!W:W,INPUT_DATA!$A:$A,$B17,INPUT_DATA!$B:$B,"S"))</f>
        <v>26077.64</v>
      </c>
      <c r="AA17" s="134">
        <f>IF($B17=0,"",SUMIFS(INPUT_DATA!X:X,INPUT_DATA!$A:$A,$B17,INPUT_DATA!$B:$B,"S"))</f>
        <v>0</v>
      </c>
      <c r="AB17" s="134">
        <f>IF($B17=0,"",SUMIFS(INPUT_DATA!Y:Y,INPUT_DATA!$A:$A,$B17,INPUT_DATA!$B:$B,"S"))</f>
        <v>0</v>
      </c>
      <c r="AC17" s="134">
        <f>IF($B17=0,"",SUMIFS(INPUT_DATA!Z:Z,INPUT_DATA!$A:$A,$B17,INPUT_DATA!$B:$B,"S"))</f>
        <v>0</v>
      </c>
      <c r="AD17" s="134">
        <f>IF($B17=0,"",SUMIFS(INPUT_DATA!AA:AA,INPUT_DATA!$A:$A,$B17,INPUT_DATA!$B:$B,"S"))</f>
        <v>0</v>
      </c>
      <c r="AE17" s="134">
        <f>IF($B17=0,"",SUMIFS(INPUT_DATA!AB:AB,INPUT_DATA!$A:$A,$B17,INPUT_DATA!$B:$B,"S"))</f>
        <v>0</v>
      </c>
      <c r="AF17" s="134">
        <f>IF($B17=0,"",SUMIFS(INPUT_DATA!AC:AC,INPUT_DATA!$A:$A,$B17,INPUT_DATA!$B:$B,"S"))</f>
        <v>0</v>
      </c>
      <c r="AG17" s="134">
        <f>IF($B17=0,"",SUMIFS(INPUT_DATA!AD:AD,INPUT_DATA!$A:$A,$B17,INPUT_DATA!$B:$B,"S"))</f>
        <v>0</v>
      </c>
      <c r="AH17" s="134">
        <f>IF($B17=0,"",SUMIFS(INPUT_DATA!AE:AE,INPUT_DATA!$A:$A,$B17,INPUT_DATA!$B:$B,"S"))</f>
        <v>1131.3599999999999</v>
      </c>
      <c r="AI17" s="134">
        <f>IF($B17=0,"",SUMIFS(INPUT_DATA!AF:AF,INPUT_DATA!$A:$A,$B17,INPUT_DATA!$B:$B,"S"))</f>
        <v>300.67</v>
      </c>
      <c r="AJ17" s="134">
        <f>IF($B17=0,"",SUMIFS(INPUT_DATA!AG:AG,INPUT_DATA!$A:$A,$B17,INPUT_DATA!$B:$B,"S"))</f>
        <v>0</v>
      </c>
      <c r="AK17" s="134">
        <f>IF($B17=0,"",SUMIFS(INPUT_DATA!AK:AK,INPUT_DATA!$A:$A,$B17,INPUT_DATA!$B:$B,"S"))</f>
        <v>0</v>
      </c>
      <c r="AL17" s="134">
        <f>IF($B17=0,"",SUMIFS(INPUT_DATA!AL:AL,INPUT_DATA!$A:$A,$B17,INPUT_DATA!$B:$B,"S"))</f>
        <v>0</v>
      </c>
      <c r="AM17" s="134">
        <f>IF($B17=0,"",SUMIFS(INPUT_DATA!AM:AM,INPUT_DATA!$A:$A,$B17,INPUT_DATA!$B:$B,"S"))</f>
        <v>0</v>
      </c>
      <c r="AN17" s="134">
        <f>IF($B17=0,"",SUMIFS(INPUT_DATA!AN:AN,INPUT_DATA!$A:$A,$B17,INPUT_DATA!$B:$B,"S"))</f>
        <v>0</v>
      </c>
      <c r="AO17" s="134">
        <f>IF($B17=0,"",SUMIFS(INPUT_DATA!AO:AO,INPUT_DATA!$A:$A,$B17,INPUT_DATA!$B:$B,"S"))</f>
        <v>0</v>
      </c>
      <c r="AP17" s="134">
        <f>IF($B17=0,"",SUMIFS(INPUT_DATA!AP:AP,INPUT_DATA!$A:$A,$B17,INPUT_DATA!$B:$B,"S"))</f>
        <v>0</v>
      </c>
      <c r="AQ17" s="135">
        <f t="shared" ref="AQ17:AQ18" si="0">IF($B17=0,"",S17+V17-Y17-AB17-AE17-AH17-AK17-AN17)</f>
        <v>163151.37</v>
      </c>
      <c r="AR17" s="136">
        <f>IF($B17=0,"",T17+W17-Z17-AC17-AF17-AI17-AL17-AO17)</f>
        <v>48664.540000000008</v>
      </c>
      <c r="AS17" s="137">
        <f>IF($B17=0,"",U17+X17-AA17-AD17-AG17-AJ17-AM17-AP17)</f>
        <v>0</v>
      </c>
      <c r="AT17" s="135">
        <f>IF($B17=0,"",SUMIFS(INPUT_DATA!AQ:AQ,INPUT_DATA!$A:$A,$B17,INPUT_DATA!$B:$B,"S"))</f>
        <v>163151.37</v>
      </c>
      <c r="AU17" s="136">
        <f>IF($B17=0,"",SUMIFS(INPUT_DATA!AR:AR,INPUT_DATA!$A:$A,$B17,INPUT_DATA!$B:$B,"S"))</f>
        <v>48664.54</v>
      </c>
      <c r="AV17" s="137">
        <f>IF($B17=0,"",SUMIFS(INPUT_DATA!AS:AS,INPUT_DATA!$A:$A,$B17,INPUT_DATA!$B:$B,"S"))</f>
        <v>0</v>
      </c>
      <c r="AW17" s="135">
        <f>IF($B17=0,"",AQ17-AT17)</f>
        <v>0</v>
      </c>
      <c r="AX17" s="136">
        <f t="shared" ref="AX17:AY18" si="1">IF($B17=0,"",AR17-AU17)</f>
        <v>7.2759576141834259E-12</v>
      </c>
      <c r="AY17" s="137">
        <f t="shared" si="1"/>
        <v>0</v>
      </c>
      <c r="AZ17" s="138"/>
      <c r="BA17" s="129">
        <f>IF($B17=0,"",SUMIFS(INPUT_DATA!C:C,INPUT_DATA!$A:$A,$B17,INPUT_DATA!$B:$B,"D"))</f>
        <v>207269.66</v>
      </c>
      <c r="BB17" s="139">
        <f>IF($B17=0,"",SUMIFS(INPUT_DATA!E:E,INPUT_DATA!$A:$A,$B17,INPUT_DATA!$B:$B,"D"))</f>
        <v>115232.36</v>
      </c>
      <c r="BC17" s="139">
        <f>IF($B17=0,"",SUMIFS(INPUT_DATA!F:F,INPUT_DATA!$A:$A,$B17,INPUT_DATA!$B:$B,"D"))</f>
        <v>0</v>
      </c>
      <c r="BD17" s="139">
        <f>IF($B17=0,"",SUMIFS(INPUT_DATA!G:G,INPUT_DATA!$A:$A,$B17,INPUT_DATA!$B:$B,"D"))</f>
        <v>0</v>
      </c>
      <c r="BE17" s="139">
        <f>IF($B17=0,"",SUMIFS(INPUT_DATA!H:H,INPUT_DATA!$A:$A,$B17,INPUT_DATA!$B:$B,"D"))</f>
        <v>0</v>
      </c>
      <c r="BF17" s="139">
        <f>IF($B17=0,"",SUMIFS(INPUT_DATA!I:I,INPUT_DATA!$A:$A,$B17,INPUT_DATA!$B:$B,"D"))</f>
        <v>0</v>
      </c>
      <c r="BG17" s="139">
        <f>IF($B17=0,"",SUMIFS(INPUT_DATA!J:J,INPUT_DATA!$A:$A,$B17,INPUT_DATA!$B:$B,"D"))</f>
        <v>0</v>
      </c>
      <c r="BH17" s="139">
        <f>IF($B17=0,"",SUMIFS(INPUT_DATA!K:K,INPUT_DATA!$A:$A,$B17,INPUT_DATA!$B:$B,"D"))</f>
        <v>394532.89</v>
      </c>
      <c r="BI17" s="139">
        <f>IF($B17=0,"",SUMIFS(INPUT_DATA!L:L,INPUT_DATA!$A:$A,$B17,INPUT_DATA!$B:$B,"D"))</f>
        <v>0</v>
      </c>
      <c r="BJ17" s="139">
        <f>IF($B17=0,"",SUMIFS(INPUT_DATA!M:M,INPUT_DATA!$A:$A,$B17,INPUT_DATA!$B:$B,"D"))</f>
        <v>206709.84</v>
      </c>
      <c r="BK17" s="139">
        <f>IF($B17=0,"",SUMIFS(INPUT_DATA!N:N,INPUT_DATA!$A:$A,$B17,INPUT_DATA!$B:$B,"D"))</f>
        <v>0</v>
      </c>
      <c r="BL17" s="140">
        <f>IF($B17=0,"",BA17-BB17-BC17+BD17+BE17+BF17-BG17+BH17-BJ17-BK17)</f>
        <v>279860.34999999998</v>
      </c>
      <c r="BM17" s="140">
        <f>IF($B17=0,"",SUMIFS(INPUT_DATA!O:O,INPUT_DATA!$A:$A,$B17,INPUT_DATA!$B:$B,"D"))</f>
        <v>279860.34999999998</v>
      </c>
      <c r="BN17" s="140">
        <f>IF($B17=0,"",BL17-BM17)</f>
        <v>0</v>
      </c>
      <c r="BO17" s="129">
        <f>IF($B17=0,"",SUMIFS(INPUT_DATA!P:P,INPUT_DATA!$A:$A,$B17,INPUT_DATA!$B:$B,"D"))</f>
        <v>0</v>
      </c>
      <c r="BP17" s="130">
        <f>IF($B17=0,"",SUMIFS(INPUT_DATA!Q:Q,INPUT_DATA!$A:$A,$B17,INPUT_DATA!$B:$B,"D"))</f>
        <v>0</v>
      </c>
      <c r="BQ17" s="130">
        <f>IF($B17=0,"",SUMIFS(INPUT_DATA!R:R,INPUT_DATA!$A:$A,$B17,INPUT_DATA!$B:$B,"D"))</f>
        <v>0</v>
      </c>
      <c r="BR17" s="139">
        <f>IF($B17=0,"",SUMIFS(INPUT_DATA!S:S,INPUT_DATA!$A:$A,$B17,INPUT_DATA!$B:$B,"D"))</f>
        <v>533.62</v>
      </c>
      <c r="BS17" s="139">
        <f>IF($B17=0,"",SUMIFS(INPUT_DATA!T:T,INPUT_DATA!$A:$A,$B17,INPUT_DATA!$B:$B,"D"))</f>
        <v>137.36000000000001</v>
      </c>
      <c r="BT17" s="139">
        <f>IF($B17=0,"",SUMIFS(INPUT_DATA!U:U,INPUT_DATA!$A:$A,$B17,INPUT_DATA!$B:$B,"D"))</f>
        <v>0</v>
      </c>
      <c r="BU17" s="139">
        <f>IF($B17=0,"",SUMIFS(INPUT_DATA!V:V,INPUT_DATA!$A:$A,$B17,INPUT_DATA!$B:$B,"D"))</f>
        <v>0</v>
      </c>
      <c r="BV17" s="139">
        <f>IF($B17=0,"",SUMIFS(INPUT_DATA!W:W,INPUT_DATA!$A:$A,$B17,INPUT_DATA!$B:$B,"D"))</f>
        <v>0</v>
      </c>
      <c r="BW17" s="139">
        <f>IF($B17=0,"",SUMIFS(INPUT_DATA!X:X,INPUT_DATA!$A:$A,$B17,INPUT_DATA!$B:$B,"D"))</f>
        <v>0</v>
      </c>
      <c r="BX17" s="139">
        <f>IF($B17=0,"",SUMIFS(INPUT_DATA!Y:Y,INPUT_DATA!$A:$A,$B17,INPUT_DATA!$B:$B,"D"))</f>
        <v>0</v>
      </c>
      <c r="BY17" s="139">
        <f>IF($B17=0,"",SUMIFS(INPUT_DATA!Z:Z,INPUT_DATA!$A:$A,$B17,INPUT_DATA!$B:$B,"D"))</f>
        <v>0</v>
      </c>
      <c r="BZ17" s="139">
        <f>IF($B17=0,"",SUMIFS(INPUT_DATA!AA:AA,INPUT_DATA!$A:$A,$B17,INPUT_DATA!$B:$B,"D"))</f>
        <v>0</v>
      </c>
      <c r="CA17" s="139">
        <f>IF($B17=0,"",SUMIFS(INPUT_DATA!AB:AB,INPUT_DATA!$A:$A,$B17,INPUT_DATA!$B:$B,"D"))</f>
        <v>0</v>
      </c>
      <c r="CB17" s="139">
        <f>IF($B17=0,"",SUMIFS(INPUT_DATA!AC:AC,INPUT_DATA!$A:$A,$B17,INPUT_DATA!$B:$B,"D"))</f>
        <v>0</v>
      </c>
      <c r="CC17" s="139">
        <f>IF($B17=0,"",SUMIFS(INPUT_DATA!AD:AD,INPUT_DATA!$A:$A,$B17,INPUT_DATA!$B:$B,"D"))</f>
        <v>0</v>
      </c>
      <c r="CD17" s="139">
        <f>IF($B17=0,"",SUMIFS(INPUT_DATA!AE:AE,INPUT_DATA!$A:$A,$B17,INPUT_DATA!$B:$B,"D"))</f>
        <v>1131.3599999999999</v>
      </c>
      <c r="CE17" s="139">
        <f>IF($B17=0,"",SUMIFS(INPUT_DATA!AF:AF,INPUT_DATA!$A:$A,$B17,INPUT_DATA!$B:$B,"D"))</f>
        <v>300.67</v>
      </c>
      <c r="CF17" s="139">
        <f>IF($B17=0,"",SUMIFS(INPUT_DATA!AG:AG,INPUT_DATA!$A:$A,$B17,INPUT_DATA!$B:$B,"D"))</f>
        <v>0</v>
      </c>
      <c r="CG17" s="139">
        <f>IF($B17=0,"",SUMIFS(INPUT_DATA!AH:AH,INPUT_DATA!$A:$A,$B17,INPUT_DATA!$B:$B,"D"))</f>
        <v>0</v>
      </c>
      <c r="CH17" s="139">
        <f>IF($B17=0,"",SUMIFS(INPUT_DATA!AI:AI,INPUT_DATA!$A:$A,$B17,INPUT_DATA!$B:$B,"D"))</f>
        <v>0</v>
      </c>
      <c r="CI17" s="139">
        <f>IF($B17=0,"",SUMIFS(INPUT_DATA!AJ:AJ,INPUT_DATA!$A:$A,$B17,INPUT_DATA!$B:$B,"D"))</f>
        <v>0</v>
      </c>
      <c r="CJ17" s="141">
        <f>IF($B17=0,"",SUMIFS(INPUT_DATA!AK:AK,INPUT_DATA!$A:$A,$B17,INPUT_DATA!$B:$B,"D"))</f>
        <v>0</v>
      </c>
      <c r="CK17" s="141">
        <f>IF($B17=0,"",SUMIFS(INPUT_DATA!AL:AL,INPUT_DATA!$A:$A,$B17,INPUT_DATA!$B:$B,"D"))</f>
        <v>0</v>
      </c>
      <c r="CL17" s="141">
        <f>IF($B17=0,"",SUMIFS(INPUT_DATA!AM:AM,INPUT_DATA!$A:$A,$B17,INPUT_DATA!$B:$B,"D"))</f>
        <v>0</v>
      </c>
      <c r="CM17" s="141">
        <f>IF($B17=0,"",SUMIFS(INPUT_DATA!AN:AN,INPUT_DATA!$A:$A,$B17,INPUT_DATA!$B:$B,"D"))</f>
        <v>0</v>
      </c>
      <c r="CN17" s="141">
        <f>IF($B17=0,"",SUMIFS(INPUT_DATA!AO:AO,INPUT_DATA!$A:$A,$B17,INPUT_DATA!$B:$B,"D"))</f>
        <v>0</v>
      </c>
      <c r="CO17" s="141">
        <f>IF($B17=0,"",SUMIFS(INPUT_DATA!AP:AP,INPUT_DATA!$A:$A,$B17,INPUT_DATA!$B:$B,"D"))</f>
        <v>0</v>
      </c>
      <c r="CP17" s="136">
        <f>IF($B17=0,"",BO17+BR17-BU17-BX17-CA17+CD17-CJ17-CM17+CG17)</f>
        <v>1664.98</v>
      </c>
      <c r="CQ17" s="136">
        <f t="shared" ref="CQ17:CQ80" si="2">IF($B17=0,"",BP17+BS17-BV17-BY17-CB17+CE17-CK17-CN17+CH17)</f>
        <v>438.03000000000003</v>
      </c>
      <c r="CR17" s="136">
        <f t="shared" ref="CR17:CR80" si="3">IF($B17=0,"",BQ17+BT17-BW17-BZ17-CC17+CF17-CL17-CO17+CI17)</f>
        <v>0</v>
      </c>
      <c r="CS17" s="130">
        <f>IF($B17=0,"",SUMIFS(INPUT_DATA!AQ:AQ,INPUT_DATA!$A:$A,$B17,INPUT_DATA!$B:$B,"D"))</f>
        <v>1664.98</v>
      </c>
      <c r="CT17" s="130">
        <f>IF($B17=0,"",SUMIFS(INPUT_DATA!AR:AR,INPUT_DATA!$A:$A,$B17,INPUT_DATA!$B:$B,"D"))</f>
        <v>438.03</v>
      </c>
      <c r="CU17" s="130">
        <f>IF($B17=0,"",SUMIFS(INPUT_DATA!AS:AS,INPUT_DATA!$A:$A,$B17,INPUT_DATA!$B:$B,"D"))</f>
        <v>0</v>
      </c>
      <c r="CV17" s="130">
        <f>IF($B17=0,"",CP17-CS17)</f>
        <v>0</v>
      </c>
      <c r="CW17" s="136">
        <f t="shared" ref="CW17:CW18" si="4">IF($B17=0,"",CQ17-CT17)</f>
        <v>5.6843418860808015E-14</v>
      </c>
      <c r="CX17" s="142">
        <f t="shared" ref="CX17:CX18" si="5">IF($B17=0,"",CR17-CU17)</f>
        <v>0</v>
      </c>
      <c r="CY17" s="138"/>
      <c r="CZ17" s="1691"/>
    </row>
    <row r="18" spans="2:104">
      <c r="B18" s="143">
        <f>INPUT_DATA!CL5</f>
        <v>45716</v>
      </c>
      <c r="C18" s="145">
        <f>IF($B18=0,"",SUMIFS(INPUT_DATA!C:C,INPUT_DATA!$A:$A,$B18,INPUT_DATA!$B:$B,"S"))</f>
        <v>7882097726.96</v>
      </c>
      <c r="D18" s="145">
        <f>IF($B18=0,"",SUMIFS(INPUT_DATA!D:D,INPUT_DATA!$A:$A,$B18,INPUT_DATA!$B:$B,"S"))</f>
        <v>0</v>
      </c>
      <c r="E18" s="146">
        <f>IF($B18=0,"",SUMIFS(INPUT_DATA!E:E,INPUT_DATA!$A:$A,$B18,INPUT_DATA!$B:$B,"S"))</f>
        <v>41925555.68</v>
      </c>
      <c r="F18" s="146">
        <f>IF($B18=0,"",SUMIFS(INPUT_DATA!F:F,INPUT_DATA!$A:$A,$B18,INPUT_DATA!$B:$B,"S"))</f>
        <v>13656654.539999999</v>
      </c>
      <c r="G18" s="146">
        <f>IF($B18=0,"",SUMIFS(INPUT_DATA!G:G,INPUT_DATA!$A:$A,$B18,INPUT_DATA!$B:$B,"S"))</f>
        <v>0</v>
      </c>
      <c r="H18" s="146">
        <f>IF($B18=0,"",SUMIFS(INPUT_DATA!H:H,INPUT_DATA!$A:$A,$B18,INPUT_DATA!$B:$B,"S"))</f>
        <v>0</v>
      </c>
      <c r="I18" s="146">
        <f>IF($B18=0,"",SUMIFS(INPUT_DATA!I:I,INPUT_DATA!$A:$A,$B18,INPUT_DATA!$B:$B,"S"))</f>
        <v>0</v>
      </c>
      <c r="J18" s="146">
        <f>IF($B18=0,"",SUMIFS(INPUT_DATA!J:J,INPUT_DATA!$A:$A,$B18,INPUT_DATA!$B:$B,"S"))</f>
        <v>0</v>
      </c>
      <c r="K18" s="146">
        <f>IF($B18=0,"",SUMIFS(INPUT_DATA!K:K,INPUT_DATA!$A:$A,$B18,INPUT_DATA!$B:$B,"S"))</f>
        <v>208258.58</v>
      </c>
      <c r="L18" s="146">
        <f>IF($B18=0,"",SUMIFS(INPUT_DATA!L:L,INPUT_DATA!$A:$A,$B18,INPUT_DATA!$B:$B,"S"))</f>
        <v>0</v>
      </c>
      <c r="M18" s="146">
        <f>IF($B18=0,"",SUMIFS(INPUT_DATA!M:M,INPUT_DATA!$A:$A,$B18,INPUT_DATA!$B:$B,"S"))</f>
        <v>4466570.7</v>
      </c>
      <c r="N18" s="146">
        <f>IF($B18=0,"",SUMIFS(INPUT_DATA!N:N,INPUT_DATA!$A:$A,$B18,INPUT_DATA!$B:$B,"S"))</f>
        <v>0</v>
      </c>
      <c r="O18" s="147">
        <f>IF($B18=0,"",C18+D18-E18-F18+G18+H18+I18-J18-K18-M18-N18-L18)</f>
        <v>7821840687.46</v>
      </c>
      <c r="P18" s="148">
        <f>IF($B18=0,"",SUMIFS(INPUT_DATA!O:O,INPUT_DATA!$A:$A,$B18,INPUT_DATA!$B:$B,"S"))</f>
        <v>7821840687.46</v>
      </c>
      <c r="Q18" s="148">
        <f>IF($B18=0,"",O18-P18)</f>
        <v>0</v>
      </c>
      <c r="R18" s="148">
        <f>IF($B18=0,"",SUMIFS(INPUT_DATA!BL:BL,INPUT_DATA!$A:$A,$B18,INPUT_DATA!$B:$B,"S"))</f>
        <v>7458308.79</v>
      </c>
      <c r="S18" s="149">
        <f>IF($B18=0,"",SUMIFS(INPUT_DATA!P:P,INPUT_DATA!$A:$A,$B18,INPUT_DATA!$B:$B,"S"))</f>
        <v>206735.54</v>
      </c>
      <c r="T18" s="149">
        <f>IF($B18=0,"",SUMIFS(INPUT_DATA!Q:Q,INPUT_DATA!$A:$A,$B18,INPUT_DATA!$B:$B,"S"))</f>
        <v>41688.910000000003</v>
      </c>
      <c r="U18" s="149">
        <f>IF($B18=0,"",SUMIFS(INPUT_DATA!R:R,INPUT_DATA!$A:$A,$B18,INPUT_DATA!$B:$B,"S"))</f>
        <v>0</v>
      </c>
      <c r="V18" s="150">
        <f>IF($B18=0,"",SUMIFS(INPUT_DATA!S:S,INPUT_DATA!$A:$A,$B18,INPUT_DATA!$B:$B,"S"))</f>
        <v>128060.42</v>
      </c>
      <c r="W18" s="150">
        <f>IF($B18=0,"",SUMIFS(INPUT_DATA!T:T,INPUT_DATA!$A:$A,$B18,INPUT_DATA!$B:$B,"S"))</f>
        <v>27565.85</v>
      </c>
      <c r="X18" s="150">
        <f>IF($B18=0,"",SUMIFS(INPUT_DATA!U:U,INPUT_DATA!$A:$A,$B18,INPUT_DATA!$B:$B,"S"))</f>
        <v>0</v>
      </c>
      <c r="Y18" s="150">
        <f>IF($B18=0,"",SUMIFS(INPUT_DATA!V:V,INPUT_DATA!$A:$A,$B18,INPUT_DATA!$B:$B,"S"))</f>
        <v>98785.53</v>
      </c>
      <c r="Z18" s="150">
        <f>IF($B18=0,"",SUMIFS(INPUT_DATA!W:W,INPUT_DATA!$A:$A,$B18,INPUT_DATA!$B:$B,"S"))</f>
        <v>20560.64</v>
      </c>
      <c r="AA18" s="150">
        <f>IF($B18=0,"",SUMIFS(INPUT_DATA!X:X,INPUT_DATA!$A:$A,$B18,INPUT_DATA!$B:$B,"S"))</f>
        <v>0</v>
      </c>
      <c r="AB18" s="150">
        <f>IF($B18=0,"",SUMIFS(INPUT_DATA!Y:Y,INPUT_DATA!$A:$A,$B18,INPUT_DATA!$B:$B,"S"))</f>
        <v>0</v>
      </c>
      <c r="AC18" s="150">
        <f>IF($B18=0,"",SUMIFS(INPUT_DATA!Z:Z,INPUT_DATA!$A:$A,$B18,INPUT_DATA!$B:$B,"S"))</f>
        <v>0</v>
      </c>
      <c r="AD18" s="150">
        <f>IF($B18=0,"",SUMIFS(INPUT_DATA!AA:AA,INPUT_DATA!$A:$A,$B18,INPUT_DATA!$B:$B,"S"))</f>
        <v>0</v>
      </c>
      <c r="AE18" s="150">
        <f>IF($B18=0,"",SUMIFS(INPUT_DATA!AB:AB,INPUT_DATA!$A:$A,$B18,INPUT_DATA!$B:$B,"S"))</f>
        <v>0</v>
      </c>
      <c r="AF18" s="150">
        <f>IF($B18=0,"",SUMIFS(INPUT_DATA!AC:AC,INPUT_DATA!$A:$A,$B18,INPUT_DATA!$B:$B,"S"))</f>
        <v>0</v>
      </c>
      <c r="AG18" s="150">
        <f>IF($B18=0,"",SUMIFS(INPUT_DATA!AD:AD,INPUT_DATA!$A:$A,$B18,INPUT_DATA!$B:$B,"S"))</f>
        <v>0</v>
      </c>
      <c r="AH18" s="150">
        <f>IF($B18=0,"",SUMIFS(INPUT_DATA!AE:AE,INPUT_DATA!$A:$A,$B18,INPUT_DATA!$B:$B,"S"))</f>
        <v>0</v>
      </c>
      <c r="AI18" s="150">
        <f>IF($B18=0,"",SUMIFS(INPUT_DATA!AF:AF,INPUT_DATA!$A:$A,$B18,INPUT_DATA!$B:$B,"S"))</f>
        <v>0</v>
      </c>
      <c r="AJ18" s="150">
        <f>IF($B18=0,"",SUMIFS(INPUT_DATA!AG:AG,INPUT_DATA!$A:$A,$B18,INPUT_DATA!$B:$B,"S"))</f>
        <v>0</v>
      </c>
      <c r="AK18" s="150">
        <f>IF($B18=0,"",SUMIFS(INPUT_DATA!AK:AK,INPUT_DATA!$A:$A,$B18,INPUT_DATA!$B:$B,"S"))</f>
        <v>0</v>
      </c>
      <c r="AL18" s="150">
        <f>IF($B18=0,"",SUMIFS(INPUT_DATA!AL:AL,INPUT_DATA!$A:$A,$B18,INPUT_DATA!$B:$B,"S"))</f>
        <v>0</v>
      </c>
      <c r="AM18" s="150">
        <f>IF($B18=0,"",SUMIFS(INPUT_DATA!AM:AM,INPUT_DATA!$A:$A,$B18,INPUT_DATA!$B:$B,"S"))</f>
        <v>0</v>
      </c>
      <c r="AN18" s="150">
        <f>IF($B18=0,"",SUMIFS(INPUT_DATA!AN:AN,INPUT_DATA!$A:$A,$B18,INPUT_DATA!$B:$B,"S"))</f>
        <v>0</v>
      </c>
      <c r="AO18" s="150">
        <f>IF($B18=0,"",SUMIFS(INPUT_DATA!AO:AO,INPUT_DATA!$A:$A,$B18,INPUT_DATA!$B:$B,"S"))</f>
        <v>0</v>
      </c>
      <c r="AP18" s="150">
        <f>IF($B18=0,"",SUMIFS(INPUT_DATA!AP:AP,INPUT_DATA!$A:$A,$B18,INPUT_DATA!$B:$B,"S"))</f>
        <v>0</v>
      </c>
      <c r="AQ18" s="151">
        <f t="shared" si="0"/>
        <v>236010.43000000002</v>
      </c>
      <c r="AR18" s="152">
        <f>IF($B18=0,"",T18+W18-Z18-AC18-AF18-AI18-AL18-AO18)</f>
        <v>48694.12000000001</v>
      </c>
      <c r="AS18" s="153">
        <f>IF($B18=0,"",U18+X18-AA18-AD18-AG18-AJ18-AM18-AP18)</f>
        <v>0</v>
      </c>
      <c r="AT18" s="151">
        <f>IF($B18=0,"",SUMIFS(INPUT_DATA!AQ:AQ,INPUT_DATA!$A:$A,$B18,INPUT_DATA!$B:$B,"S"))</f>
        <v>236010.43</v>
      </c>
      <c r="AU18" s="152">
        <f>IF($B18=0,"",SUMIFS(INPUT_DATA!AR:AR,INPUT_DATA!$A:$A,$B18,INPUT_DATA!$B:$B,"S"))</f>
        <v>48694.12</v>
      </c>
      <c r="AV18" s="153">
        <f>IF($B18=0,"",SUMIFS(INPUT_DATA!AS:AS,INPUT_DATA!$A:$A,$B18,INPUT_DATA!$B:$B,"S"))</f>
        <v>0</v>
      </c>
      <c r="AW18" s="151">
        <f>IF($B18=0,"",AQ18-AT18)</f>
        <v>2.9103830456733704E-11</v>
      </c>
      <c r="AX18" s="152">
        <f t="shared" si="1"/>
        <v>7.2759576141834259E-12</v>
      </c>
      <c r="AY18" s="153">
        <f t="shared" si="1"/>
        <v>0</v>
      </c>
      <c r="AZ18" s="154"/>
      <c r="BA18" s="144">
        <f>IF($B18=0,"",SUMIFS(INPUT_DATA!C:C,INPUT_DATA!$A:$A,$B18,INPUT_DATA!$B:$B,"D"))</f>
        <v>411276.35</v>
      </c>
      <c r="BB18" s="155">
        <f>IF($B18=0,"",SUMIFS(INPUT_DATA!E:E,INPUT_DATA!$A:$A,$B18,INPUT_DATA!$B:$B,"D"))</f>
        <v>2900.75</v>
      </c>
      <c r="BC18" s="155">
        <f>IF($B18=0,"",SUMIFS(INPUT_DATA!F:F,INPUT_DATA!$A:$A,$B18,INPUT_DATA!$B:$B,"D"))</f>
        <v>0</v>
      </c>
      <c r="BD18" s="155">
        <f>IF($B18=0,"",SUMIFS(INPUT_DATA!G:G,INPUT_DATA!$A:$A,$B18,INPUT_DATA!$B:$B,"D"))</f>
        <v>0</v>
      </c>
      <c r="BE18" s="155">
        <f>IF($B18=0,"",SUMIFS(INPUT_DATA!H:H,INPUT_DATA!$A:$A,$B18,INPUT_DATA!$B:$B,"D"))</f>
        <v>0</v>
      </c>
      <c r="BF18" s="155">
        <f>IF($B18=0,"",SUMIFS(INPUT_DATA!I:I,INPUT_DATA!$A:$A,$B18,INPUT_DATA!$B:$B,"D"))</f>
        <v>0</v>
      </c>
      <c r="BG18" s="155">
        <f>IF($B18=0,"",SUMIFS(INPUT_DATA!J:J,INPUT_DATA!$A:$A,$B18,INPUT_DATA!$B:$B,"D"))</f>
        <v>0</v>
      </c>
      <c r="BH18" s="155">
        <f>IF($B18=0,"",SUMIFS(INPUT_DATA!K:K,INPUT_DATA!$A:$A,$B18,INPUT_DATA!$B:$B,"D"))</f>
        <v>208258.58</v>
      </c>
      <c r="BI18" s="155">
        <f>IF($B18=0,"",SUMIFS(INPUT_DATA!L:L,INPUT_DATA!$A:$A,$B18,INPUT_DATA!$B:$B,"D"))</f>
        <v>0</v>
      </c>
      <c r="BJ18" s="155">
        <f>IF($B18=0,"",SUMIFS(INPUT_DATA!M:M,INPUT_DATA!$A:$A,$B18,INPUT_DATA!$B:$B,"D"))</f>
        <v>409364.52</v>
      </c>
      <c r="BK18" s="155">
        <f>IF($B18=0,"",SUMIFS(INPUT_DATA!N:N,INPUT_DATA!$A:$A,$B18,INPUT_DATA!$B:$B,"D"))</f>
        <v>0</v>
      </c>
      <c r="BL18" s="156">
        <f t="shared" ref="BL18:BL81" si="6">IF($B18=0,"",AZ18+BA18-BB18-BC18+BD18+BE18+BF18-BG18+BH18-BJ18-BK18)</f>
        <v>207269.65999999992</v>
      </c>
      <c r="BM18" s="156">
        <f>IF($B18=0,"",SUMIFS(INPUT_DATA!O:O,INPUT_DATA!$A:$A,$B18,INPUT_DATA!$B:$B,"D"))</f>
        <v>207269.66</v>
      </c>
      <c r="BN18" s="156">
        <f>IF($B18=0,"",BL18-BM18)</f>
        <v>-8.7311491370201111E-11</v>
      </c>
      <c r="BO18" s="144">
        <f>IF($B18=0,"",SUMIFS(INPUT_DATA!P:P,INPUT_DATA!$A:$A,$B18,INPUT_DATA!$B:$B,"D"))</f>
        <v>0</v>
      </c>
      <c r="BP18" s="157">
        <f>IF($B18=0,"",SUMIFS(INPUT_DATA!Q:Q,INPUT_DATA!$A:$A,$B18,INPUT_DATA!$B:$B,"D"))</f>
        <v>0</v>
      </c>
      <c r="BQ18" s="157">
        <f>IF($B18=0,"",SUMIFS(INPUT_DATA!R:R,INPUT_DATA!$A:$A,$B18,INPUT_DATA!$B:$B,"D"))</f>
        <v>0</v>
      </c>
      <c r="BR18" s="155">
        <f>IF($B18=0,"",SUMIFS(INPUT_DATA!S:S,INPUT_DATA!$A:$A,$B18,INPUT_DATA!$B:$B,"D"))</f>
        <v>0</v>
      </c>
      <c r="BS18" s="155">
        <f>IF($B18=0,"",SUMIFS(INPUT_DATA!T:T,INPUT_DATA!$A:$A,$B18,INPUT_DATA!$B:$B,"D"))</f>
        <v>0</v>
      </c>
      <c r="BT18" s="155">
        <f>IF($B18=0,"",SUMIFS(INPUT_DATA!U:U,INPUT_DATA!$A:$A,$B18,INPUT_DATA!$B:$B,"D"))</f>
        <v>0</v>
      </c>
      <c r="BU18" s="155">
        <f>IF($B18=0,"",SUMIFS(INPUT_DATA!V:V,INPUT_DATA!$A:$A,$B18,INPUT_DATA!$B:$B,"D"))</f>
        <v>0</v>
      </c>
      <c r="BV18" s="155">
        <f>IF($B18=0,"",SUMIFS(INPUT_DATA!W:W,INPUT_DATA!$A:$A,$B18,INPUT_DATA!$B:$B,"D"))</f>
        <v>0</v>
      </c>
      <c r="BW18" s="155">
        <f>IF($B18=0,"",SUMIFS(INPUT_DATA!X:X,INPUT_DATA!$A:$A,$B18,INPUT_DATA!$B:$B,"D"))</f>
        <v>0</v>
      </c>
      <c r="BX18" s="155">
        <f>IF($B18=0,"",SUMIFS(INPUT_DATA!Y:Y,INPUT_DATA!$A:$A,$B18,INPUT_DATA!$B:$B,"D"))</f>
        <v>0</v>
      </c>
      <c r="BY18" s="155">
        <f>IF($B18=0,"",SUMIFS(INPUT_DATA!Z:Z,INPUT_DATA!$A:$A,$B18,INPUT_DATA!$B:$B,"D"))</f>
        <v>0</v>
      </c>
      <c r="BZ18" s="155">
        <f>IF($B18=0,"",SUMIFS(INPUT_DATA!AA:AA,INPUT_DATA!$A:$A,$B18,INPUT_DATA!$B:$B,"D"))</f>
        <v>0</v>
      </c>
      <c r="CA18" s="155">
        <f>IF($B18=0,"",SUMIFS(INPUT_DATA!AB:AB,INPUT_DATA!$A:$A,$B18,INPUT_DATA!$B:$B,"D"))</f>
        <v>0</v>
      </c>
      <c r="CB18" s="155">
        <f>IF($B18=0,"",SUMIFS(INPUT_DATA!AC:AC,INPUT_DATA!$A:$A,$B18,INPUT_DATA!$B:$B,"D"))</f>
        <v>0</v>
      </c>
      <c r="CC18" s="155">
        <f>IF($B18=0,"",SUMIFS(INPUT_DATA!AD:AD,INPUT_DATA!$A:$A,$B18,INPUT_DATA!$B:$B,"D"))</f>
        <v>0</v>
      </c>
      <c r="CD18" s="155">
        <f>IF($B18=0,"",SUMIFS(INPUT_DATA!AE:AE,INPUT_DATA!$A:$A,$B18,INPUT_DATA!$B:$B,"D"))</f>
        <v>0</v>
      </c>
      <c r="CE18" s="155">
        <f>IF($B18=0,"",SUMIFS(INPUT_DATA!AF:AF,INPUT_DATA!$A:$A,$B18,INPUT_DATA!$B:$B,"D"))</f>
        <v>0</v>
      </c>
      <c r="CF18" s="155">
        <f>IF($B18=0,"",SUMIFS(INPUT_DATA!AG:AG,INPUT_DATA!$A:$A,$B18,INPUT_DATA!$B:$B,"D"))</f>
        <v>0</v>
      </c>
      <c r="CG18" s="155">
        <f>IF($B18=0,"",SUMIFS(INPUT_DATA!AH:AH,INPUT_DATA!$A:$A,$B18,INPUT_DATA!$B:$B,"D"))</f>
        <v>0</v>
      </c>
      <c r="CH18" s="155">
        <f>IF($B18=0,"",SUMIFS(INPUT_DATA!AI:AI,INPUT_DATA!$A:$A,$B18,INPUT_DATA!$B:$B,"D"))</f>
        <v>0</v>
      </c>
      <c r="CI18" s="155">
        <f>IF($B18=0,"",SUMIFS(INPUT_DATA!AJ:AJ,INPUT_DATA!$A:$A,$B18,INPUT_DATA!$B:$B,"D"))</f>
        <v>0</v>
      </c>
      <c r="CJ18" s="146">
        <f>IF($B18=0,"",SUMIFS(INPUT_DATA!AK:AK,INPUT_DATA!$A:$A,$B18,INPUT_DATA!$B:$B,"D"))</f>
        <v>0</v>
      </c>
      <c r="CK18" s="146">
        <f>IF($B18=0,"",SUMIFS(INPUT_DATA!AL:AL,INPUT_DATA!$A:$A,$B18,INPUT_DATA!$B:$B,"D"))</f>
        <v>0</v>
      </c>
      <c r="CL18" s="146">
        <f>IF($B18=0,"",SUMIFS(INPUT_DATA!AM:AM,INPUT_DATA!$A:$A,$B18,INPUT_DATA!$B:$B,"D"))</f>
        <v>0</v>
      </c>
      <c r="CM18" s="146">
        <f>IF($B18=0,"",SUMIFS(INPUT_DATA!AN:AN,INPUT_DATA!$A:$A,$B18,INPUT_DATA!$B:$B,"D"))</f>
        <v>0</v>
      </c>
      <c r="CN18" s="146">
        <f>IF($B18=0,"",SUMIFS(INPUT_DATA!AO:AO,INPUT_DATA!$A:$A,$B18,INPUT_DATA!$B:$B,"D"))</f>
        <v>0</v>
      </c>
      <c r="CO18" s="146">
        <f>IF($B18=0,"",SUMIFS(INPUT_DATA!AP:AP,INPUT_DATA!$A:$A,$B18,INPUT_DATA!$B:$B,"D"))</f>
        <v>0</v>
      </c>
      <c r="CP18" s="152">
        <f t="shared" ref="CP18:CP81" si="7">IF($B18=0,"",BO18+BR18-BU18-BX18-CA18+CD18-CJ18-CM18+CG18)</f>
        <v>0</v>
      </c>
      <c r="CQ18" s="152">
        <f t="shared" si="2"/>
        <v>0</v>
      </c>
      <c r="CR18" s="152">
        <f t="shared" si="3"/>
        <v>0</v>
      </c>
      <c r="CS18" s="157">
        <f>IF($B18=0,"",SUMIFS(INPUT_DATA!AQ:AQ,INPUT_DATA!$A:$A,$B18,INPUT_DATA!$B:$B,"D"))</f>
        <v>0</v>
      </c>
      <c r="CT18" s="157">
        <f>IF($B18=0,"",SUMIFS(INPUT_DATA!AR:AR,INPUT_DATA!$A:$A,$B18,INPUT_DATA!$B:$B,"D"))</f>
        <v>0</v>
      </c>
      <c r="CU18" s="157">
        <f>IF($B18=0,"",SUMIFS(INPUT_DATA!AS:AS,INPUT_DATA!$A:$A,$B18,INPUT_DATA!$B:$B,"D"))</f>
        <v>0</v>
      </c>
      <c r="CV18" s="157">
        <f>IF($B18=0,"",CP18-CS18)</f>
        <v>0</v>
      </c>
      <c r="CW18" s="152">
        <f t="shared" si="4"/>
        <v>0</v>
      </c>
      <c r="CX18" s="158">
        <f t="shared" si="5"/>
        <v>0</v>
      </c>
      <c r="CY18" s="154"/>
    </row>
    <row r="19" spans="2:104">
      <c r="B19" s="143">
        <f>INPUT_DATA!CL6</f>
        <v>45688</v>
      </c>
      <c r="C19" s="145">
        <f>IF($B19=0,"",SUMIFS(INPUT_DATA!C:C,INPUT_DATA!$A:$A,$B19,INPUT_DATA!$B:$B,"S"))</f>
        <v>7942231678.1999998</v>
      </c>
      <c r="D19" s="145">
        <f>IF($B19=0,"",SUMIFS(INPUT_DATA!D:D,INPUT_DATA!$A:$A,$B19,INPUT_DATA!$B:$B,"S"))</f>
        <v>0</v>
      </c>
      <c r="E19" s="146">
        <f>IF($B19=0,"",SUMIFS(INPUT_DATA!E:E,INPUT_DATA!$A:$A,$B19,INPUT_DATA!$B:$B,"S"))</f>
        <v>42177775.649999999</v>
      </c>
      <c r="F19" s="146">
        <f>IF($B19=0,"",SUMIFS(INPUT_DATA!F:F,INPUT_DATA!$A:$A,$B19,INPUT_DATA!$B:$B,"S"))</f>
        <v>13800626.789999999</v>
      </c>
      <c r="G19" s="146">
        <f>IF($B19=0,"",SUMIFS(INPUT_DATA!G:G,INPUT_DATA!$A:$A,$B19,INPUT_DATA!$B:$B,"S"))</f>
        <v>0</v>
      </c>
      <c r="H19" s="146">
        <f>IF($B19=0,"",SUMIFS(INPUT_DATA!H:H,INPUT_DATA!$A:$A,$B19,INPUT_DATA!$B:$B,"S"))</f>
        <v>0</v>
      </c>
      <c r="I19" s="146">
        <f>IF($B19=0,"",SUMIFS(INPUT_DATA!I:I,INPUT_DATA!$A:$A,$B19,INPUT_DATA!$B:$B,"S"))</f>
        <v>0</v>
      </c>
      <c r="J19" s="146">
        <f>IF($B19=0,"",SUMIFS(INPUT_DATA!J:J,INPUT_DATA!$A:$A,$B19,INPUT_DATA!$B:$B,"S"))</f>
        <v>0</v>
      </c>
      <c r="K19" s="146">
        <f>IF($B19=0,"",SUMIFS(INPUT_DATA!K:K,INPUT_DATA!$A:$A,$B19,INPUT_DATA!$B:$B,"S"))</f>
        <v>411919.03</v>
      </c>
      <c r="L19" s="146">
        <f>IF($B19=0,"",SUMIFS(INPUT_DATA!L:L,INPUT_DATA!$A:$A,$B19,INPUT_DATA!$B:$B,"S"))</f>
        <v>0</v>
      </c>
      <c r="M19" s="146">
        <f>IF($B19=0,"",SUMIFS(INPUT_DATA!M:M,INPUT_DATA!$A:$A,$B19,INPUT_DATA!$B:$B,"S"))</f>
        <v>3743629.77</v>
      </c>
      <c r="N19" s="146">
        <f>IF($B19=0,"",SUMIFS(INPUT_DATA!N:N,INPUT_DATA!$A:$A,$B19,INPUT_DATA!$B:$B,"S"))</f>
        <v>0</v>
      </c>
      <c r="O19" s="147">
        <f t="shared" ref="O19:O82" si="8">IF($B19=0,"",C19+D19-E19-F19+G19+H19+I19-J19-K19-M19-N19-L19)</f>
        <v>7882097726.96</v>
      </c>
      <c r="P19" s="148">
        <f>IF($B19=0,"",SUMIFS(INPUT_DATA!O:O,INPUT_DATA!$A:$A,$B19,INPUT_DATA!$B:$B,"S"))</f>
        <v>7882097726.96</v>
      </c>
      <c r="Q19" s="148">
        <f t="shared" ref="Q19:Q82" si="9">IF($B19=0,"",O19-P19)</f>
        <v>0</v>
      </c>
      <c r="R19" s="148">
        <f>IF($B19=0,"",SUMIFS(INPUT_DATA!BL:BL,INPUT_DATA!$A:$A,$B19,INPUT_DATA!$B:$B,"S"))</f>
        <v>7755240.1500000004</v>
      </c>
      <c r="S19" s="149">
        <f>IF($B19=0,"",SUMIFS(INPUT_DATA!P:P,INPUT_DATA!$A:$A,$B19,INPUT_DATA!$B:$B,"S"))</f>
        <v>172771.65</v>
      </c>
      <c r="T19" s="149">
        <f>IF($B19=0,"",SUMIFS(INPUT_DATA!Q:Q,INPUT_DATA!$A:$A,$B19,INPUT_DATA!$B:$B,"S"))</f>
        <v>38241.730000000003</v>
      </c>
      <c r="U19" s="149">
        <f>IF($B19=0,"",SUMIFS(INPUT_DATA!R:R,INPUT_DATA!$A:$A,$B19,INPUT_DATA!$B:$B,"S"))</f>
        <v>0</v>
      </c>
      <c r="V19" s="150">
        <f>IF($B19=0,"",SUMIFS(INPUT_DATA!S:S,INPUT_DATA!$A:$A,$B19,INPUT_DATA!$B:$B,"S"))</f>
        <v>106679.76</v>
      </c>
      <c r="W19" s="150">
        <f>IF($B19=0,"",SUMIFS(INPUT_DATA!T:T,INPUT_DATA!$A:$A,$B19,INPUT_DATA!$B:$B,"S"))</f>
        <v>21253.25</v>
      </c>
      <c r="X19" s="150">
        <f>IF($B19=0,"",SUMIFS(INPUT_DATA!U:U,INPUT_DATA!$A:$A,$B19,INPUT_DATA!$B:$B,"S"))</f>
        <v>0</v>
      </c>
      <c r="Y19" s="150">
        <f>IF($B19=0,"",SUMIFS(INPUT_DATA!V:V,INPUT_DATA!$A:$A,$B19,INPUT_DATA!$B:$B,"S"))</f>
        <v>71746.8</v>
      </c>
      <c r="Z19" s="150">
        <f>IF($B19=0,"",SUMIFS(INPUT_DATA!W:W,INPUT_DATA!$A:$A,$B19,INPUT_DATA!$B:$B,"S"))</f>
        <v>17792.560000000001</v>
      </c>
      <c r="AA19" s="150">
        <f>IF($B19=0,"",SUMIFS(INPUT_DATA!X:X,INPUT_DATA!$A:$A,$B19,INPUT_DATA!$B:$B,"S"))</f>
        <v>0</v>
      </c>
      <c r="AB19" s="150">
        <f>IF($B19=0,"",SUMIFS(INPUT_DATA!Y:Y,INPUT_DATA!$A:$A,$B19,INPUT_DATA!$B:$B,"S"))</f>
        <v>0</v>
      </c>
      <c r="AC19" s="150">
        <f>IF($B19=0,"",SUMIFS(INPUT_DATA!Z:Z,INPUT_DATA!$A:$A,$B19,INPUT_DATA!$B:$B,"S"))</f>
        <v>0</v>
      </c>
      <c r="AD19" s="150">
        <f>IF($B19=0,"",SUMIFS(INPUT_DATA!AA:AA,INPUT_DATA!$A:$A,$B19,INPUT_DATA!$B:$B,"S"))</f>
        <v>0</v>
      </c>
      <c r="AE19" s="150">
        <f>IF($B19=0,"",SUMIFS(INPUT_DATA!AB:AB,INPUT_DATA!$A:$A,$B19,INPUT_DATA!$B:$B,"S"))</f>
        <v>0</v>
      </c>
      <c r="AF19" s="150">
        <f>IF($B19=0,"",SUMIFS(INPUT_DATA!AC:AC,INPUT_DATA!$A:$A,$B19,INPUT_DATA!$B:$B,"S"))</f>
        <v>0</v>
      </c>
      <c r="AG19" s="150">
        <f>IF($B19=0,"",SUMIFS(INPUT_DATA!AD:AD,INPUT_DATA!$A:$A,$B19,INPUT_DATA!$B:$B,"S"))</f>
        <v>0</v>
      </c>
      <c r="AH19" s="150">
        <f>IF($B19=0,"",SUMIFS(INPUT_DATA!AE:AE,INPUT_DATA!$A:$A,$B19,INPUT_DATA!$B:$B,"S"))</f>
        <v>969.07</v>
      </c>
      <c r="AI19" s="150">
        <f>IF($B19=0,"",SUMIFS(INPUT_DATA!AF:AF,INPUT_DATA!$A:$A,$B19,INPUT_DATA!$B:$B,"S"))</f>
        <v>13.51</v>
      </c>
      <c r="AJ19" s="150">
        <f>IF($B19=0,"",SUMIFS(INPUT_DATA!AG:AG,INPUT_DATA!$A:$A,$B19,INPUT_DATA!$B:$B,"S"))</f>
        <v>0</v>
      </c>
      <c r="AK19" s="150">
        <f>IF($B19=0,"",SUMIFS(INPUT_DATA!AK:AK,INPUT_DATA!$A:$A,$B19,INPUT_DATA!$B:$B,"S"))</f>
        <v>0</v>
      </c>
      <c r="AL19" s="150">
        <f>IF($B19=0,"",SUMIFS(INPUT_DATA!AL:AL,INPUT_DATA!$A:$A,$B19,INPUT_DATA!$B:$B,"S"))</f>
        <v>0</v>
      </c>
      <c r="AM19" s="150">
        <f>IF($B19=0,"",SUMIFS(INPUT_DATA!AM:AM,INPUT_DATA!$A:$A,$B19,INPUT_DATA!$B:$B,"S"))</f>
        <v>0</v>
      </c>
      <c r="AN19" s="150">
        <f>IF($B19=0,"",SUMIFS(INPUT_DATA!AN:AN,INPUT_DATA!$A:$A,$B19,INPUT_DATA!$B:$B,"S"))</f>
        <v>0</v>
      </c>
      <c r="AO19" s="150">
        <f>IF($B19=0,"",SUMIFS(INPUT_DATA!AO:AO,INPUT_DATA!$A:$A,$B19,INPUT_DATA!$B:$B,"S"))</f>
        <v>0</v>
      </c>
      <c r="AP19" s="150">
        <f>IF($B19=0,"",SUMIFS(INPUT_DATA!AP:AP,INPUT_DATA!$A:$A,$B19,INPUT_DATA!$B:$B,"S"))</f>
        <v>0</v>
      </c>
      <c r="AQ19" s="151">
        <f t="shared" ref="AQ19:AQ82" si="10">IF($B19=0,"",S19+V19-Y19-AB19-AE19-AH19-AK19-AN19)</f>
        <v>206735.53999999998</v>
      </c>
      <c r="AR19" s="152">
        <f t="shared" ref="AR19:AR82" si="11">IF($B19=0,"",T19+W19-Z19-AC19-AF19-AI19-AL19-AO19)</f>
        <v>41688.909999999996</v>
      </c>
      <c r="AS19" s="153">
        <f t="shared" ref="AS19:AS82" si="12">IF($B19=0,"",U19+X19-AA19-AD19-AG19-AJ19-AM19-AP19)</f>
        <v>0</v>
      </c>
      <c r="AT19" s="151">
        <f>IF($B19=0,"",SUMIFS(INPUT_DATA!AQ:AQ,INPUT_DATA!$A:$A,$B19,INPUT_DATA!$B:$B,"S"))</f>
        <v>206735.54</v>
      </c>
      <c r="AU19" s="152">
        <f>IF($B19=0,"",SUMIFS(INPUT_DATA!AR:AR,INPUT_DATA!$A:$A,$B19,INPUT_DATA!$B:$B,"S"))</f>
        <v>41688.910000000003</v>
      </c>
      <c r="AV19" s="153">
        <f>IF($B19=0,"",SUMIFS(INPUT_DATA!AS:AS,INPUT_DATA!$A:$A,$B19,INPUT_DATA!$B:$B,"S"))</f>
        <v>0</v>
      </c>
      <c r="AW19" s="151">
        <f t="shared" ref="AW19:AW82" si="13">IF($B19=0,"",AQ19-AT19)</f>
        <v>-2.9103830456733704E-11</v>
      </c>
      <c r="AX19" s="152">
        <f t="shared" ref="AX19:AX82" si="14">IF($B19=0,"",AR19-AU19)</f>
        <v>-7.2759576141834259E-12</v>
      </c>
      <c r="AY19" s="153">
        <f t="shared" ref="AY19:AY82" si="15">IF($B19=0,"",AS19-AV19)</f>
        <v>0</v>
      </c>
      <c r="AZ19" s="154"/>
      <c r="BA19" s="144">
        <f>IF($B19=0,"",SUMIFS(INPUT_DATA!C:C,INPUT_DATA!$A:$A,$B19,INPUT_DATA!$B:$B,"D"))</f>
        <v>238668.41</v>
      </c>
      <c r="BB19" s="155">
        <f>IF($B19=0,"",SUMIFS(INPUT_DATA!E:E,INPUT_DATA!$A:$A,$B19,INPUT_DATA!$B:$B,"D"))</f>
        <v>642.67999999999995</v>
      </c>
      <c r="BC19" s="155">
        <f>IF($B19=0,"",SUMIFS(INPUT_DATA!F:F,INPUT_DATA!$A:$A,$B19,INPUT_DATA!$B:$B,"D"))</f>
        <v>0</v>
      </c>
      <c r="BD19" s="155">
        <f>IF($B19=0,"",SUMIFS(INPUT_DATA!G:G,INPUT_DATA!$A:$A,$B19,INPUT_DATA!$B:$B,"D"))</f>
        <v>0</v>
      </c>
      <c r="BE19" s="155">
        <f>IF($B19=0,"",SUMIFS(INPUT_DATA!H:H,INPUT_DATA!$A:$A,$B19,INPUT_DATA!$B:$B,"D"))</f>
        <v>0</v>
      </c>
      <c r="BF19" s="155">
        <f>IF($B19=0,"",SUMIFS(INPUT_DATA!I:I,INPUT_DATA!$A:$A,$B19,INPUT_DATA!$B:$B,"D"))</f>
        <v>0</v>
      </c>
      <c r="BG19" s="155">
        <f>IF($B19=0,"",SUMIFS(INPUT_DATA!J:J,INPUT_DATA!$A:$A,$B19,INPUT_DATA!$B:$B,"D"))</f>
        <v>0</v>
      </c>
      <c r="BH19" s="155">
        <f>IF($B19=0,"",SUMIFS(INPUT_DATA!K:K,INPUT_DATA!$A:$A,$B19,INPUT_DATA!$B:$B,"D"))</f>
        <v>411919.03</v>
      </c>
      <c r="BI19" s="155">
        <f>IF($B19=0,"",SUMIFS(INPUT_DATA!L:L,INPUT_DATA!$A:$A,$B19,INPUT_DATA!$B:$B,"D"))</f>
        <v>0</v>
      </c>
      <c r="BJ19" s="155">
        <f>IF($B19=0,"",SUMIFS(INPUT_DATA!M:M,INPUT_DATA!$A:$A,$B19,INPUT_DATA!$B:$B,"D"))</f>
        <v>238668.41</v>
      </c>
      <c r="BK19" s="155">
        <f>IF($B19=0,"",SUMIFS(INPUT_DATA!N:N,INPUT_DATA!$A:$A,$B19,INPUT_DATA!$B:$B,"D"))</f>
        <v>0</v>
      </c>
      <c r="BL19" s="156">
        <f t="shared" si="6"/>
        <v>411276.35</v>
      </c>
      <c r="BM19" s="156">
        <f>IF($B19=0,"",SUMIFS(INPUT_DATA!O:O,INPUT_DATA!$A:$A,$B19,INPUT_DATA!$B:$B,"D"))</f>
        <v>411276.35</v>
      </c>
      <c r="BN19" s="156">
        <f t="shared" ref="BN19:BN82" si="16">IF($B19=0,"",BL19-BM19)</f>
        <v>0</v>
      </c>
      <c r="BO19" s="144">
        <f>IF($B19=0,"",SUMIFS(INPUT_DATA!P:P,INPUT_DATA!$A:$A,$B19,INPUT_DATA!$B:$B,"D"))</f>
        <v>0</v>
      </c>
      <c r="BP19" s="157">
        <f>IF($B19=0,"",SUMIFS(INPUT_DATA!Q:Q,INPUT_DATA!$A:$A,$B19,INPUT_DATA!$B:$B,"D"))</f>
        <v>0</v>
      </c>
      <c r="BQ19" s="157">
        <f>IF($B19=0,"",SUMIFS(INPUT_DATA!R:R,INPUT_DATA!$A:$A,$B19,INPUT_DATA!$B:$B,"D"))</f>
        <v>0</v>
      </c>
      <c r="BR19" s="155">
        <f>IF($B19=0,"",SUMIFS(INPUT_DATA!S:S,INPUT_DATA!$A:$A,$B19,INPUT_DATA!$B:$B,"D"))</f>
        <v>0</v>
      </c>
      <c r="BS19" s="155">
        <f>IF($B19=0,"",SUMIFS(INPUT_DATA!T:T,INPUT_DATA!$A:$A,$B19,INPUT_DATA!$B:$B,"D"))</f>
        <v>0</v>
      </c>
      <c r="BT19" s="155">
        <f>IF($B19=0,"",SUMIFS(INPUT_DATA!U:U,INPUT_DATA!$A:$A,$B19,INPUT_DATA!$B:$B,"D"))</f>
        <v>0</v>
      </c>
      <c r="BU19" s="155">
        <f>IF($B19=0,"",SUMIFS(INPUT_DATA!V:V,INPUT_DATA!$A:$A,$B19,INPUT_DATA!$B:$B,"D"))</f>
        <v>969.07</v>
      </c>
      <c r="BV19" s="155">
        <f>IF($B19=0,"",SUMIFS(INPUT_DATA!W:W,INPUT_DATA!$A:$A,$B19,INPUT_DATA!$B:$B,"D"))</f>
        <v>13.51</v>
      </c>
      <c r="BW19" s="155">
        <f>IF($B19=0,"",SUMIFS(INPUT_DATA!X:X,INPUT_DATA!$A:$A,$B19,INPUT_DATA!$B:$B,"D"))</f>
        <v>0</v>
      </c>
      <c r="BX19" s="155">
        <f>IF($B19=0,"",SUMIFS(INPUT_DATA!Y:Y,INPUT_DATA!$A:$A,$B19,INPUT_DATA!$B:$B,"D"))</f>
        <v>0</v>
      </c>
      <c r="BY19" s="155">
        <f>IF($B19=0,"",SUMIFS(INPUT_DATA!Z:Z,INPUT_DATA!$A:$A,$B19,INPUT_DATA!$B:$B,"D"))</f>
        <v>0</v>
      </c>
      <c r="BZ19" s="155">
        <f>IF($B19=0,"",SUMIFS(INPUT_DATA!AA:AA,INPUT_DATA!$A:$A,$B19,INPUT_DATA!$B:$B,"D"))</f>
        <v>0</v>
      </c>
      <c r="CA19" s="155">
        <f>IF($B19=0,"",SUMIFS(INPUT_DATA!AB:AB,INPUT_DATA!$A:$A,$B19,INPUT_DATA!$B:$B,"D"))</f>
        <v>0</v>
      </c>
      <c r="CB19" s="155">
        <f>IF($B19=0,"",SUMIFS(INPUT_DATA!AC:AC,INPUT_DATA!$A:$A,$B19,INPUT_DATA!$B:$B,"D"))</f>
        <v>0</v>
      </c>
      <c r="CC19" s="155">
        <f>IF($B19=0,"",SUMIFS(INPUT_DATA!AD:AD,INPUT_DATA!$A:$A,$B19,INPUT_DATA!$B:$B,"D"))</f>
        <v>0</v>
      </c>
      <c r="CD19" s="155">
        <f>IF($B19=0,"",SUMIFS(INPUT_DATA!AE:AE,INPUT_DATA!$A:$A,$B19,INPUT_DATA!$B:$B,"D"))</f>
        <v>969.07</v>
      </c>
      <c r="CE19" s="155">
        <f>IF($B19=0,"",SUMIFS(INPUT_DATA!AF:AF,INPUT_DATA!$A:$A,$B19,INPUT_DATA!$B:$B,"D"))</f>
        <v>13.51</v>
      </c>
      <c r="CF19" s="155">
        <f>IF($B19=0,"",SUMIFS(INPUT_DATA!AG:AG,INPUT_DATA!$A:$A,$B19,INPUT_DATA!$B:$B,"D"))</f>
        <v>0</v>
      </c>
      <c r="CG19" s="155">
        <f>IF($B19=0,"",SUMIFS(INPUT_DATA!AH:AH,INPUT_DATA!$A:$A,$B19,INPUT_DATA!$B:$B,"D"))</f>
        <v>0</v>
      </c>
      <c r="CH19" s="155">
        <f>IF($B19=0,"",SUMIFS(INPUT_DATA!AI:AI,INPUT_DATA!$A:$A,$B19,INPUT_DATA!$B:$B,"D"))</f>
        <v>0</v>
      </c>
      <c r="CI19" s="155">
        <f>IF($B19=0,"",SUMIFS(INPUT_DATA!AJ:AJ,INPUT_DATA!$A:$A,$B19,INPUT_DATA!$B:$B,"D"))</f>
        <v>0</v>
      </c>
      <c r="CJ19" s="146">
        <f>IF($B19=0,"",SUMIFS(INPUT_DATA!AK:AK,INPUT_DATA!$A:$A,$B19,INPUT_DATA!$B:$B,"D"))</f>
        <v>0</v>
      </c>
      <c r="CK19" s="146">
        <f>IF($B19=0,"",SUMIFS(INPUT_DATA!AL:AL,INPUT_DATA!$A:$A,$B19,INPUT_DATA!$B:$B,"D"))</f>
        <v>0</v>
      </c>
      <c r="CL19" s="146">
        <f>IF($B19=0,"",SUMIFS(INPUT_DATA!AM:AM,INPUT_DATA!$A:$A,$B19,INPUT_DATA!$B:$B,"D"))</f>
        <v>0</v>
      </c>
      <c r="CM19" s="146">
        <f>IF($B19=0,"",SUMIFS(INPUT_DATA!AN:AN,INPUT_DATA!$A:$A,$B19,INPUT_DATA!$B:$B,"D"))</f>
        <v>0</v>
      </c>
      <c r="CN19" s="146">
        <f>IF($B19=0,"",SUMIFS(INPUT_DATA!AO:AO,INPUT_DATA!$A:$A,$B19,INPUT_DATA!$B:$B,"D"))</f>
        <v>0</v>
      </c>
      <c r="CO19" s="146">
        <f>IF($B19=0,"",SUMIFS(INPUT_DATA!AP:AP,INPUT_DATA!$A:$A,$B19,INPUT_DATA!$B:$B,"D"))</f>
        <v>0</v>
      </c>
      <c r="CP19" s="152">
        <f t="shared" ref="CP19:CR21" si="17">IF($B19=0,"",BO19+BR19-BU19-BX19-CA19+CD19-CJ19-CM19+CG19)</f>
        <v>0</v>
      </c>
      <c r="CQ19" s="152">
        <f t="shared" si="17"/>
        <v>0</v>
      </c>
      <c r="CR19" s="152">
        <f t="shared" si="17"/>
        <v>0</v>
      </c>
      <c r="CS19" s="157">
        <f>IF($B19=0,"",SUMIFS(INPUT_DATA!AQ:AQ,INPUT_DATA!$A:$A,$B19,INPUT_DATA!$B:$B,"D"))</f>
        <v>0</v>
      </c>
      <c r="CT19" s="157">
        <f>IF($B19=0,"",SUMIFS(INPUT_DATA!AR:AR,INPUT_DATA!$A:$A,$B19,INPUT_DATA!$B:$B,"D"))</f>
        <v>0</v>
      </c>
      <c r="CU19" s="157">
        <f>IF($B19=0,"",SUMIFS(INPUT_DATA!AS:AS,INPUT_DATA!$A:$A,$B19,INPUT_DATA!$B:$B,"D"))</f>
        <v>0</v>
      </c>
      <c r="CV19" s="157">
        <f>IF($B19=0,"",CP19-CS19)</f>
        <v>0</v>
      </c>
      <c r="CW19" s="152">
        <f t="shared" ref="CW19:CW20" si="18">IF($B19=0,"",CQ19-CT19)</f>
        <v>0</v>
      </c>
      <c r="CX19" s="158">
        <f t="shared" ref="CX19:CX20" si="19">IF($B19=0,"",CR19-CU19)</f>
        <v>0</v>
      </c>
      <c r="CY19" s="154"/>
      <c r="CZ19" s="89"/>
    </row>
    <row r="20" spans="2:104">
      <c r="B20" s="143">
        <f>INPUT_DATA!CL7</f>
        <v>45657</v>
      </c>
      <c r="C20" s="145">
        <f>IF($B20=0,"",SUMIFS(INPUT_DATA!C:C,INPUT_DATA!$A:$A,$B20,INPUT_DATA!$B:$B,"S"))</f>
        <v>8062678431.4300003</v>
      </c>
      <c r="D20" s="145">
        <f>IF($B20=0,"",SUMIFS(INPUT_DATA!D:D,INPUT_DATA!$A:$A,$B20,INPUT_DATA!$B:$B,"S"))</f>
        <v>0</v>
      </c>
      <c r="E20" s="146">
        <f>IF($B20=0,"",SUMIFS(INPUT_DATA!E:E,INPUT_DATA!$A:$A,$B20,INPUT_DATA!$B:$B,"S"))</f>
        <v>41765874.259999998</v>
      </c>
      <c r="F20" s="146">
        <f>IF($B20=0,"",SUMIFS(INPUT_DATA!F:F,INPUT_DATA!$A:$A,$B20,INPUT_DATA!$B:$B,"S"))</f>
        <v>14770590.32</v>
      </c>
      <c r="G20" s="146">
        <f>IF($B20=0,"",SUMIFS(INPUT_DATA!G:G,INPUT_DATA!$A:$A,$B20,INPUT_DATA!$B:$B,"S"))</f>
        <v>0</v>
      </c>
      <c r="H20" s="146">
        <f>IF($B20=0,"",SUMIFS(INPUT_DATA!H:H,INPUT_DATA!$A:$A,$B20,INPUT_DATA!$B:$B,"S"))</f>
        <v>0</v>
      </c>
      <c r="I20" s="146">
        <f>IF($B20=0,"",SUMIFS(INPUT_DATA!I:I,INPUT_DATA!$A:$A,$B20,INPUT_DATA!$B:$B,"S"))</f>
        <v>0</v>
      </c>
      <c r="J20" s="146">
        <f>IF($B20=0,"",SUMIFS(INPUT_DATA!J:J,INPUT_DATA!$A:$A,$B20,INPUT_DATA!$B:$B,"S"))</f>
        <v>0</v>
      </c>
      <c r="K20" s="146">
        <f>IF($B20=0,"",SUMIFS(INPUT_DATA!K:K,INPUT_DATA!$A:$A,$B20,INPUT_DATA!$B:$B,"S"))</f>
        <v>282412.90999999997</v>
      </c>
      <c r="L20" s="146">
        <f>IF($B20=0,"",SUMIFS(INPUT_DATA!L:L,INPUT_DATA!$A:$A,$B20,INPUT_DATA!$B:$B,"S"))</f>
        <v>0</v>
      </c>
      <c r="M20" s="146">
        <f>IF($B20=0,"",SUMIFS(INPUT_DATA!M:M,INPUT_DATA!$A:$A,$B20,INPUT_DATA!$B:$B,"S"))</f>
        <v>3390909.64</v>
      </c>
      <c r="N20" s="146">
        <f>IF($B20=0,"",SUMIFS(INPUT_DATA!N:N,INPUT_DATA!$A:$A,$B20,INPUT_DATA!$B:$B,"S"))</f>
        <v>60236966.100000001</v>
      </c>
      <c r="O20" s="147">
        <f t="shared" si="8"/>
        <v>7942231678.1999998</v>
      </c>
      <c r="P20" s="148">
        <f>IF($B20=0,"",SUMIFS(INPUT_DATA!O:O,INPUT_DATA!$A:$A,$B20,INPUT_DATA!$B:$B,"S"))</f>
        <v>7942231678.1999998</v>
      </c>
      <c r="Q20" s="148">
        <f t="shared" si="9"/>
        <v>0</v>
      </c>
      <c r="R20" s="148">
        <f>IF($B20=0,"",SUMIFS(INPUT_DATA!BL:BL,INPUT_DATA!$A:$A,$B20,INPUT_DATA!$B:$B,"S"))</f>
        <v>7868933.2199999997</v>
      </c>
      <c r="S20" s="149">
        <f>IF($B20=0,"",SUMIFS(INPUT_DATA!P:P,INPUT_DATA!$A:$A,$B20,INPUT_DATA!$B:$B,"S"))</f>
        <v>129108.29</v>
      </c>
      <c r="T20" s="149">
        <f>IF($B20=0,"",SUMIFS(INPUT_DATA!Q:Q,INPUT_DATA!$A:$A,$B20,INPUT_DATA!$B:$B,"S"))</f>
        <v>24117.33</v>
      </c>
      <c r="U20" s="149">
        <f>IF($B20=0,"",SUMIFS(INPUT_DATA!R:R,INPUT_DATA!$A:$A,$B20,INPUT_DATA!$B:$B,"S"))</f>
        <v>0</v>
      </c>
      <c r="V20" s="150">
        <f>IF($B20=0,"",SUMIFS(INPUT_DATA!S:S,INPUT_DATA!$A:$A,$B20,INPUT_DATA!$B:$B,"S"))</f>
        <v>122480.08</v>
      </c>
      <c r="W20" s="150">
        <f>IF($B20=0,"",SUMIFS(INPUT_DATA!T:T,INPUT_DATA!$A:$A,$B20,INPUT_DATA!$B:$B,"S"))</f>
        <v>29989.43</v>
      </c>
      <c r="X20" s="150">
        <f>IF($B20=0,"",SUMIFS(INPUT_DATA!U:U,INPUT_DATA!$A:$A,$B20,INPUT_DATA!$B:$B,"S"))</f>
        <v>0</v>
      </c>
      <c r="Y20" s="150">
        <f>IF($B20=0,"",SUMIFS(INPUT_DATA!V:V,INPUT_DATA!$A:$A,$B20,INPUT_DATA!$B:$B,"S"))</f>
        <v>77115.009999999995</v>
      </c>
      <c r="Z20" s="150">
        <f>IF($B20=0,"",SUMIFS(INPUT_DATA!W:W,INPUT_DATA!$A:$A,$B20,INPUT_DATA!$B:$B,"S"))</f>
        <v>15738.69</v>
      </c>
      <c r="AA20" s="150">
        <f>IF($B20=0,"",SUMIFS(INPUT_DATA!X:X,INPUT_DATA!$A:$A,$B20,INPUT_DATA!$B:$B,"S"))</f>
        <v>0</v>
      </c>
      <c r="AB20" s="150">
        <f>IF($B20=0,"",SUMIFS(INPUT_DATA!Y:Y,INPUT_DATA!$A:$A,$B20,INPUT_DATA!$B:$B,"S"))</f>
        <v>0</v>
      </c>
      <c r="AC20" s="150">
        <f>IF($B20=0,"",SUMIFS(INPUT_DATA!Z:Z,INPUT_DATA!$A:$A,$B20,INPUT_DATA!$B:$B,"S"))</f>
        <v>0</v>
      </c>
      <c r="AD20" s="150">
        <f>IF($B20=0,"",SUMIFS(INPUT_DATA!AA:AA,INPUT_DATA!$A:$A,$B20,INPUT_DATA!$B:$B,"S"))</f>
        <v>0</v>
      </c>
      <c r="AE20" s="150">
        <f>IF($B20=0,"",SUMIFS(INPUT_DATA!AB:AB,INPUT_DATA!$A:$A,$B20,INPUT_DATA!$B:$B,"S"))</f>
        <v>0</v>
      </c>
      <c r="AF20" s="150">
        <f>IF($B20=0,"",SUMIFS(INPUT_DATA!AC:AC,INPUT_DATA!$A:$A,$B20,INPUT_DATA!$B:$B,"S"))</f>
        <v>0</v>
      </c>
      <c r="AG20" s="150">
        <f>IF($B20=0,"",SUMIFS(INPUT_DATA!AD:AD,INPUT_DATA!$A:$A,$B20,INPUT_DATA!$B:$B,"S"))</f>
        <v>0</v>
      </c>
      <c r="AH20" s="150">
        <f>IF($B20=0,"",SUMIFS(INPUT_DATA!AE:AE,INPUT_DATA!$A:$A,$B20,INPUT_DATA!$B:$B,"S"))</f>
        <v>0</v>
      </c>
      <c r="AI20" s="150">
        <f>IF($B20=0,"",SUMIFS(INPUT_DATA!AF:AF,INPUT_DATA!$A:$A,$B20,INPUT_DATA!$B:$B,"S"))</f>
        <v>0</v>
      </c>
      <c r="AJ20" s="150">
        <f>IF($B20=0,"",SUMIFS(INPUT_DATA!AG:AG,INPUT_DATA!$A:$A,$B20,INPUT_DATA!$B:$B,"S"))</f>
        <v>0</v>
      </c>
      <c r="AK20" s="150">
        <f>IF($B20=0,"",SUMIFS(INPUT_DATA!AK:AK,INPUT_DATA!$A:$A,$B20,INPUT_DATA!$B:$B,"S"))</f>
        <v>0</v>
      </c>
      <c r="AL20" s="150">
        <f>IF($B20=0,"",SUMIFS(INPUT_DATA!AL:AL,INPUT_DATA!$A:$A,$B20,INPUT_DATA!$B:$B,"S"))</f>
        <v>0</v>
      </c>
      <c r="AM20" s="150">
        <f>IF($B20=0,"",SUMIFS(INPUT_DATA!AM:AM,INPUT_DATA!$A:$A,$B20,INPUT_DATA!$B:$B,"S"))</f>
        <v>0</v>
      </c>
      <c r="AN20" s="150">
        <f>IF($B20=0,"",SUMIFS(INPUT_DATA!AN:AN,INPUT_DATA!$A:$A,$B20,INPUT_DATA!$B:$B,"S"))</f>
        <v>1701.71</v>
      </c>
      <c r="AO20" s="150">
        <f>IF($B20=0,"",SUMIFS(INPUT_DATA!AO:AO,INPUT_DATA!$A:$A,$B20,INPUT_DATA!$B:$B,"S"))</f>
        <v>126.34</v>
      </c>
      <c r="AP20" s="150">
        <f>IF($B20=0,"",SUMIFS(INPUT_DATA!AP:AP,INPUT_DATA!$A:$A,$B20,INPUT_DATA!$B:$B,"S"))</f>
        <v>0</v>
      </c>
      <c r="AQ20" s="151">
        <f t="shared" si="10"/>
        <v>172771.65</v>
      </c>
      <c r="AR20" s="152">
        <f t="shared" si="11"/>
        <v>38241.730000000003</v>
      </c>
      <c r="AS20" s="153">
        <f t="shared" si="12"/>
        <v>0</v>
      </c>
      <c r="AT20" s="151">
        <f>IF($B20=0,"",SUMIFS(INPUT_DATA!AQ:AQ,INPUT_DATA!$A:$A,$B20,INPUT_DATA!$B:$B,"S"))</f>
        <v>172771.65</v>
      </c>
      <c r="AU20" s="152">
        <f>IF($B20=0,"",SUMIFS(INPUT_DATA!AR:AR,INPUT_DATA!$A:$A,$B20,INPUT_DATA!$B:$B,"S"))</f>
        <v>38241.730000000003</v>
      </c>
      <c r="AV20" s="153">
        <f>IF($B20=0,"",SUMIFS(INPUT_DATA!AS:AS,INPUT_DATA!$A:$A,$B20,INPUT_DATA!$B:$B,"S"))</f>
        <v>0</v>
      </c>
      <c r="AW20" s="151">
        <f t="shared" si="13"/>
        <v>0</v>
      </c>
      <c r="AX20" s="152">
        <f t="shared" si="14"/>
        <v>0</v>
      </c>
      <c r="AY20" s="153">
        <f t="shared" si="15"/>
        <v>0</v>
      </c>
      <c r="AZ20" s="154"/>
      <c r="BA20" s="144">
        <f>IF($B20=0,"",SUMIFS(INPUT_DATA!C:C,INPUT_DATA!$A:$A,$B20,INPUT_DATA!$B:$B,"D"))</f>
        <v>256996.09</v>
      </c>
      <c r="BB20" s="155">
        <f>IF($B20=0,"",SUMIFS(INPUT_DATA!E:E,INPUT_DATA!$A:$A,$B20,INPUT_DATA!$B:$B,"D"))</f>
        <v>45908.84</v>
      </c>
      <c r="BC20" s="155">
        <f>IF($B20=0,"",SUMIFS(INPUT_DATA!F:F,INPUT_DATA!$A:$A,$B20,INPUT_DATA!$B:$B,"D"))</f>
        <v>0</v>
      </c>
      <c r="BD20" s="155">
        <f>IF($B20=0,"",SUMIFS(INPUT_DATA!G:G,INPUT_DATA!$A:$A,$B20,INPUT_DATA!$B:$B,"D"))</f>
        <v>0</v>
      </c>
      <c r="BE20" s="155">
        <f>IF($B20=0,"",SUMIFS(INPUT_DATA!H:H,INPUT_DATA!$A:$A,$B20,INPUT_DATA!$B:$B,"D"))</f>
        <v>0</v>
      </c>
      <c r="BF20" s="155">
        <f>IF($B20=0,"",SUMIFS(INPUT_DATA!I:I,INPUT_DATA!$A:$A,$B20,INPUT_DATA!$B:$B,"D"))</f>
        <v>0</v>
      </c>
      <c r="BG20" s="155">
        <f>IF($B20=0,"",SUMIFS(INPUT_DATA!J:J,INPUT_DATA!$A:$A,$B20,INPUT_DATA!$B:$B,"D"))</f>
        <v>0</v>
      </c>
      <c r="BH20" s="155">
        <f>IF($B20=0,"",SUMIFS(INPUT_DATA!K:K,INPUT_DATA!$A:$A,$B20,INPUT_DATA!$B:$B,"D"))</f>
        <v>282412.90999999997</v>
      </c>
      <c r="BI20" s="155">
        <f>IF($B20=0,"",SUMIFS(INPUT_DATA!L:L,INPUT_DATA!$A:$A,$B20,INPUT_DATA!$B:$B,"D"))</f>
        <v>0</v>
      </c>
      <c r="BJ20" s="155">
        <f>IF($B20=0,"",SUMIFS(INPUT_DATA!M:M,INPUT_DATA!$A:$A,$B20,INPUT_DATA!$B:$B,"D"))</f>
        <v>254831.75</v>
      </c>
      <c r="BK20" s="155">
        <f>IF($B20=0,"",SUMIFS(INPUT_DATA!N:N,INPUT_DATA!$A:$A,$B20,INPUT_DATA!$B:$B,"D"))</f>
        <v>0</v>
      </c>
      <c r="BL20" s="156">
        <f t="shared" si="6"/>
        <v>238668.40999999997</v>
      </c>
      <c r="BM20" s="156">
        <f>IF($B20=0,"",SUMIFS(INPUT_DATA!O:O,INPUT_DATA!$A:$A,$B20,INPUT_DATA!$B:$B,"D"))</f>
        <v>238668.41</v>
      </c>
      <c r="BN20" s="156">
        <f t="shared" si="16"/>
        <v>-2.9103830456733704E-11</v>
      </c>
      <c r="BO20" s="144">
        <f>IF($B20=0,"",SUMIFS(INPUT_DATA!P:P,INPUT_DATA!$A:$A,$B20,INPUT_DATA!$B:$B,"D"))</f>
        <v>3909.79</v>
      </c>
      <c r="BP20" s="157">
        <f>IF($B20=0,"",SUMIFS(INPUT_DATA!Q:Q,INPUT_DATA!$A:$A,$B20,INPUT_DATA!$B:$B,"D"))</f>
        <v>230.22</v>
      </c>
      <c r="BQ20" s="157">
        <f>IF($B20=0,"",SUMIFS(INPUT_DATA!R:R,INPUT_DATA!$A:$A,$B20,INPUT_DATA!$B:$B,"D"))</f>
        <v>0</v>
      </c>
      <c r="BR20" s="155">
        <f>IF($B20=0,"",SUMIFS(INPUT_DATA!S:S,INPUT_DATA!$A:$A,$B20,INPUT_DATA!$B:$B,"D"))</f>
        <v>0</v>
      </c>
      <c r="BS20" s="155">
        <f>IF($B20=0,"",SUMIFS(INPUT_DATA!T:T,INPUT_DATA!$A:$A,$B20,INPUT_DATA!$B:$B,"D"))</f>
        <v>0</v>
      </c>
      <c r="BT20" s="155">
        <f>IF($B20=0,"",SUMIFS(INPUT_DATA!U:U,INPUT_DATA!$A:$A,$B20,INPUT_DATA!$B:$B,"D"))</f>
        <v>0</v>
      </c>
      <c r="BU20" s="155">
        <f>IF($B20=0,"",SUMIFS(INPUT_DATA!V:V,INPUT_DATA!$A:$A,$B20,INPUT_DATA!$B:$B,"D"))</f>
        <v>3909.79</v>
      </c>
      <c r="BV20" s="155">
        <f>IF($B20=0,"",SUMIFS(INPUT_DATA!W:W,INPUT_DATA!$A:$A,$B20,INPUT_DATA!$B:$B,"D"))</f>
        <v>230.22</v>
      </c>
      <c r="BW20" s="155">
        <f>IF($B20=0,"",SUMIFS(INPUT_DATA!X:X,INPUT_DATA!$A:$A,$B20,INPUT_DATA!$B:$B,"D"))</f>
        <v>0</v>
      </c>
      <c r="BX20" s="155">
        <f>IF($B20=0,"",SUMIFS(INPUT_DATA!Y:Y,INPUT_DATA!$A:$A,$B20,INPUT_DATA!$B:$B,"D"))</f>
        <v>0</v>
      </c>
      <c r="BY20" s="155">
        <f>IF($B20=0,"",SUMIFS(INPUT_DATA!Z:Z,INPUT_DATA!$A:$A,$B20,INPUT_DATA!$B:$B,"D"))</f>
        <v>0</v>
      </c>
      <c r="BZ20" s="155">
        <f>IF($B20=0,"",SUMIFS(INPUT_DATA!AA:AA,INPUT_DATA!$A:$A,$B20,INPUT_DATA!$B:$B,"D"))</f>
        <v>0</v>
      </c>
      <c r="CA20" s="155">
        <f>IF($B20=0,"",SUMIFS(INPUT_DATA!AB:AB,INPUT_DATA!$A:$A,$B20,INPUT_DATA!$B:$B,"D"))</f>
        <v>0</v>
      </c>
      <c r="CB20" s="155">
        <f>IF($B20=0,"",SUMIFS(INPUT_DATA!AC:AC,INPUT_DATA!$A:$A,$B20,INPUT_DATA!$B:$B,"D"))</f>
        <v>0</v>
      </c>
      <c r="CC20" s="155">
        <f>IF($B20=0,"",SUMIFS(INPUT_DATA!AD:AD,INPUT_DATA!$A:$A,$B20,INPUT_DATA!$B:$B,"D"))</f>
        <v>0</v>
      </c>
      <c r="CD20" s="155">
        <f>IF($B20=0,"",SUMIFS(INPUT_DATA!AE:AE,INPUT_DATA!$A:$A,$B20,INPUT_DATA!$B:$B,"D"))</f>
        <v>0</v>
      </c>
      <c r="CE20" s="155">
        <f>IF($B20=0,"",SUMIFS(INPUT_DATA!AF:AF,INPUT_DATA!$A:$A,$B20,INPUT_DATA!$B:$B,"D"))</f>
        <v>0</v>
      </c>
      <c r="CF20" s="155">
        <f>IF($B20=0,"",SUMIFS(INPUT_DATA!AG:AG,INPUT_DATA!$A:$A,$B20,INPUT_DATA!$B:$B,"D"))</f>
        <v>0</v>
      </c>
      <c r="CG20" s="155">
        <f>IF($B20=0,"",SUMIFS(INPUT_DATA!AH:AH,INPUT_DATA!$A:$A,$B20,INPUT_DATA!$B:$B,"D"))</f>
        <v>0</v>
      </c>
      <c r="CH20" s="155">
        <f>IF($B20=0,"",SUMIFS(INPUT_DATA!AI:AI,INPUT_DATA!$A:$A,$B20,INPUT_DATA!$B:$B,"D"))</f>
        <v>0</v>
      </c>
      <c r="CI20" s="155">
        <f>IF($B20=0,"",SUMIFS(INPUT_DATA!AJ:AJ,INPUT_DATA!$A:$A,$B20,INPUT_DATA!$B:$B,"D"))</f>
        <v>0</v>
      </c>
      <c r="CJ20" s="146">
        <f>IF($B20=0,"",SUMIFS(INPUT_DATA!AK:AK,INPUT_DATA!$A:$A,$B20,INPUT_DATA!$B:$B,"D"))</f>
        <v>0</v>
      </c>
      <c r="CK20" s="146">
        <f>IF($B20=0,"",SUMIFS(INPUT_DATA!AL:AL,INPUT_DATA!$A:$A,$B20,INPUT_DATA!$B:$B,"D"))</f>
        <v>0</v>
      </c>
      <c r="CL20" s="146">
        <f>IF($B20=0,"",SUMIFS(INPUT_DATA!AM:AM,INPUT_DATA!$A:$A,$B20,INPUT_DATA!$B:$B,"D"))</f>
        <v>0</v>
      </c>
      <c r="CM20" s="146">
        <f>IF($B20=0,"",SUMIFS(INPUT_DATA!AN:AN,INPUT_DATA!$A:$A,$B20,INPUT_DATA!$B:$B,"D"))</f>
        <v>0</v>
      </c>
      <c r="CN20" s="146">
        <f>IF($B20=0,"",SUMIFS(INPUT_DATA!AO:AO,INPUT_DATA!$A:$A,$B20,INPUT_DATA!$B:$B,"D"))</f>
        <v>0</v>
      </c>
      <c r="CO20" s="146">
        <f>IF($B20=0,"",SUMIFS(INPUT_DATA!AP:AP,INPUT_DATA!$A:$A,$B20,INPUT_DATA!$B:$B,"D"))</f>
        <v>0</v>
      </c>
      <c r="CP20" s="152">
        <f t="shared" si="17"/>
        <v>0</v>
      </c>
      <c r="CQ20" s="152">
        <f t="shared" si="17"/>
        <v>0</v>
      </c>
      <c r="CR20" s="152">
        <f t="shared" si="17"/>
        <v>0</v>
      </c>
      <c r="CS20" s="157">
        <f>IF($B20=0,"",SUMIFS(INPUT_DATA!AQ:AQ,INPUT_DATA!$A:$A,$B20,INPUT_DATA!$B:$B,"D"))</f>
        <v>0</v>
      </c>
      <c r="CT20" s="157">
        <f>IF($B20=0,"",SUMIFS(INPUT_DATA!AR:AR,INPUT_DATA!$A:$A,$B20,INPUT_DATA!$B:$B,"D"))</f>
        <v>0</v>
      </c>
      <c r="CU20" s="157">
        <f>IF($B20=0,"",SUMIFS(INPUT_DATA!AS:AS,INPUT_DATA!$A:$A,$B20,INPUT_DATA!$B:$B,"D"))</f>
        <v>0</v>
      </c>
      <c r="CV20" s="157">
        <f>IF($B20=0,"",CP20-CS20)</f>
        <v>0</v>
      </c>
      <c r="CW20" s="152">
        <f t="shared" si="18"/>
        <v>0</v>
      </c>
      <c r="CX20" s="158">
        <f t="shared" si="19"/>
        <v>0</v>
      </c>
      <c r="CY20" s="154"/>
    </row>
    <row r="21" spans="2:104">
      <c r="B21" s="143">
        <f>INPUT_DATA!CL8</f>
        <v>45626</v>
      </c>
      <c r="C21" s="145">
        <f>IF($B21=0,"",SUMIFS(INPUT_DATA!C:C,INPUT_DATA!$A:$A,$B21,INPUT_DATA!$B:$B,"S"))</f>
        <v>8120798931.6599998</v>
      </c>
      <c r="D21" s="145">
        <f>IF($B21=0,"",SUMIFS(INPUT_DATA!D:D,INPUT_DATA!$A:$A,$B21,INPUT_DATA!$B:$B,"S"))</f>
        <v>0</v>
      </c>
      <c r="E21" s="146">
        <f>IF($B21=0,"",SUMIFS(INPUT_DATA!E:E,INPUT_DATA!$A:$A,$B21,INPUT_DATA!$B:$B,"S"))</f>
        <v>41993813.539999999</v>
      </c>
      <c r="F21" s="146">
        <f>IF($B21=0,"",SUMIFS(INPUT_DATA!F:F,INPUT_DATA!$A:$A,$B21,INPUT_DATA!$B:$B,"S"))</f>
        <v>12780562.119999999</v>
      </c>
      <c r="G21" s="146">
        <f>IF($B21=0,"",SUMIFS(INPUT_DATA!G:G,INPUT_DATA!$A:$A,$B21,INPUT_DATA!$B:$B,"S"))</f>
        <v>0</v>
      </c>
      <c r="H21" s="146">
        <f>IF($B21=0,"",SUMIFS(INPUT_DATA!H:H,INPUT_DATA!$A:$A,$B21,INPUT_DATA!$B:$B,"S"))</f>
        <v>0</v>
      </c>
      <c r="I21" s="146">
        <f>IF($B21=0,"",SUMIFS(INPUT_DATA!I:I,INPUT_DATA!$A:$A,$B21,INPUT_DATA!$B:$B,"S"))</f>
        <v>0</v>
      </c>
      <c r="J21" s="146">
        <f>IF($B21=0,"",SUMIFS(INPUT_DATA!J:J,INPUT_DATA!$A:$A,$B21,INPUT_DATA!$B:$B,"S"))</f>
        <v>0</v>
      </c>
      <c r="K21" s="146">
        <f>IF($B21=0,"",SUMIFS(INPUT_DATA!K:K,INPUT_DATA!$A:$A,$B21,INPUT_DATA!$B:$B,"S"))</f>
        <v>259157.33</v>
      </c>
      <c r="L21" s="146">
        <f>IF($B21=0,"",SUMIFS(INPUT_DATA!L:L,INPUT_DATA!$A:$A,$B21,INPUT_DATA!$B:$B,"S"))</f>
        <v>0</v>
      </c>
      <c r="M21" s="146">
        <f>IF($B21=0,"",SUMIFS(INPUT_DATA!M:M,INPUT_DATA!$A:$A,$B21,INPUT_DATA!$B:$B,"S"))</f>
        <v>3086967.24</v>
      </c>
      <c r="N21" s="146">
        <f>IF($B21=0,"",SUMIFS(INPUT_DATA!N:N,INPUT_DATA!$A:$A,$B21,INPUT_DATA!$B:$B,"S"))</f>
        <v>0</v>
      </c>
      <c r="O21" s="147">
        <f t="shared" si="8"/>
        <v>8062678431.4300003</v>
      </c>
      <c r="P21" s="148">
        <f>IF($B21=0,"",SUMIFS(INPUT_DATA!O:O,INPUT_DATA!$A:$A,$B21,INPUT_DATA!$B:$B,"S"))</f>
        <v>8062678431.4300003</v>
      </c>
      <c r="Q21" s="148">
        <f t="shared" si="9"/>
        <v>0</v>
      </c>
      <c r="R21" s="148">
        <f>IF($B21=0,"",SUMIFS(INPUT_DATA!BL:BL,INPUT_DATA!$A:$A,$B21,INPUT_DATA!$B:$B,"S"))</f>
        <v>7863322.6900000004</v>
      </c>
      <c r="S21" s="149">
        <f>IF($B21=0,"",SUMIFS(INPUT_DATA!P:P,INPUT_DATA!$A:$A,$B21,INPUT_DATA!$B:$B,"S"))</f>
        <v>0</v>
      </c>
      <c r="T21" s="149">
        <f>IF($B21=0,"",SUMIFS(INPUT_DATA!Q:Q,INPUT_DATA!$A:$A,$B21,INPUT_DATA!$B:$B,"S"))</f>
        <v>0</v>
      </c>
      <c r="U21" s="149">
        <f>IF($B21=0,"",SUMIFS(INPUT_DATA!R:R,INPUT_DATA!$A:$A,$B21,INPUT_DATA!$B:$B,"S"))</f>
        <v>0</v>
      </c>
      <c r="V21" s="150">
        <f>IF($B21=0,"",SUMIFS(INPUT_DATA!S:S,INPUT_DATA!$A:$A,$B21,INPUT_DATA!$B:$B,"S"))</f>
        <v>129108.29</v>
      </c>
      <c r="W21" s="150">
        <f>IF($B21=0,"",SUMIFS(INPUT_DATA!T:T,INPUT_DATA!$A:$A,$B21,INPUT_DATA!$B:$B,"S"))</f>
        <v>24117.33</v>
      </c>
      <c r="X21" s="150">
        <f>IF($B21=0,"",SUMIFS(INPUT_DATA!U:U,INPUT_DATA!$A:$A,$B21,INPUT_DATA!$B:$B,"S"))</f>
        <v>0</v>
      </c>
      <c r="Y21" s="150">
        <f>IF($B21=0,"",SUMIFS(INPUT_DATA!V:V,INPUT_DATA!$A:$A,$B21,INPUT_DATA!$B:$B,"S"))</f>
        <v>0</v>
      </c>
      <c r="Z21" s="150">
        <f>IF($B21=0,"",SUMIFS(INPUT_DATA!W:W,INPUT_DATA!$A:$A,$B21,INPUT_DATA!$B:$B,"S"))</f>
        <v>0</v>
      </c>
      <c r="AA21" s="150">
        <f>IF($B21=0,"",SUMIFS(INPUT_DATA!X:X,INPUT_DATA!$A:$A,$B21,INPUT_DATA!$B:$B,"S"))</f>
        <v>0</v>
      </c>
      <c r="AB21" s="150">
        <f>IF($B21=0,"",SUMIFS(INPUT_DATA!Y:Y,INPUT_DATA!$A:$A,$B21,INPUT_DATA!$B:$B,"S"))</f>
        <v>0</v>
      </c>
      <c r="AC21" s="150">
        <f>IF($B21=0,"",SUMIFS(INPUT_DATA!Z:Z,INPUT_DATA!$A:$A,$B21,INPUT_DATA!$B:$B,"S"))</f>
        <v>0</v>
      </c>
      <c r="AD21" s="150">
        <f>IF($B21=0,"",SUMIFS(INPUT_DATA!AA:AA,INPUT_DATA!$A:$A,$B21,INPUT_DATA!$B:$B,"S"))</f>
        <v>0</v>
      </c>
      <c r="AE21" s="150">
        <f>IF($B21=0,"",SUMIFS(INPUT_DATA!AB:AB,INPUT_DATA!$A:$A,$B21,INPUT_DATA!$B:$B,"S"))</f>
        <v>0</v>
      </c>
      <c r="AF21" s="150">
        <f>IF($B21=0,"",SUMIFS(INPUT_DATA!AC:AC,INPUT_DATA!$A:$A,$B21,INPUT_DATA!$B:$B,"S"))</f>
        <v>0</v>
      </c>
      <c r="AG21" s="150">
        <f>IF($B21=0,"",SUMIFS(INPUT_DATA!AD:AD,INPUT_DATA!$A:$A,$B21,INPUT_DATA!$B:$B,"S"))</f>
        <v>0</v>
      </c>
      <c r="AH21" s="150">
        <f>IF($B21=0,"",SUMIFS(INPUT_DATA!AE:AE,INPUT_DATA!$A:$A,$B21,INPUT_DATA!$B:$B,"S"))</f>
        <v>0</v>
      </c>
      <c r="AI21" s="150">
        <f>IF($B21=0,"",SUMIFS(INPUT_DATA!AF:AF,INPUT_DATA!$A:$A,$B21,INPUT_DATA!$B:$B,"S"))</f>
        <v>0</v>
      </c>
      <c r="AJ21" s="150">
        <f>IF($B21=0,"",SUMIFS(INPUT_DATA!AG:AG,INPUT_DATA!$A:$A,$B21,INPUT_DATA!$B:$B,"S"))</f>
        <v>0</v>
      </c>
      <c r="AK21" s="150">
        <f>IF($B21=0,"",SUMIFS(INPUT_DATA!AK:AK,INPUT_DATA!$A:$A,$B21,INPUT_DATA!$B:$B,"S"))</f>
        <v>0</v>
      </c>
      <c r="AL21" s="150">
        <f>IF($B21=0,"",SUMIFS(INPUT_DATA!AL:AL,INPUT_DATA!$A:$A,$B21,INPUT_DATA!$B:$B,"S"))</f>
        <v>0</v>
      </c>
      <c r="AM21" s="150">
        <f>IF($B21=0,"",SUMIFS(INPUT_DATA!AM:AM,INPUT_DATA!$A:$A,$B21,INPUT_DATA!$B:$B,"S"))</f>
        <v>0</v>
      </c>
      <c r="AN21" s="150">
        <f>IF($B21=0,"",SUMIFS(INPUT_DATA!AN:AN,INPUT_DATA!$A:$A,$B21,INPUT_DATA!$B:$B,"S"))</f>
        <v>0</v>
      </c>
      <c r="AO21" s="150">
        <f>IF($B21=0,"",SUMIFS(INPUT_DATA!AO:AO,INPUT_DATA!$A:$A,$B21,INPUT_DATA!$B:$B,"S"))</f>
        <v>0</v>
      </c>
      <c r="AP21" s="150">
        <f>IF($B21=0,"",SUMIFS(INPUT_DATA!AP:AP,INPUT_DATA!$A:$A,$B21,INPUT_DATA!$B:$B,"S"))</f>
        <v>0</v>
      </c>
      <c r="AQ21" s="151">
        <f t="shared" si="10"/>
        <v>129108.29</v>
      </c>
      <c r="AR21" s="152">
        <f t="shared" si="11"/>
        <v>24117.33</v>
      </c>
      <c r="AS21" s="153">
        <f t="shared" si="12"/>
        <v>0</v>
      </c>
      <c r="AT21" s="151">
        <f>IF($B21=0,"",SUMIFS(INPUT_DATA!AQ:AQ,INPUT_DATA!$A:$A,$B21,INPUT_DATA!$B:$B,"S"))</f>
        <v>129108.29</v>
      </c>
      <c r="AU21" s="152">
        <f>IF($B21=0,"",SUMIFS(INPUT_DATA!AR:AR,INPUT_DATA!$A:$A,$B21,INPUT_DATA!$B:$B,"S"))</f>
        <v>24117.33</v>
      </c>
      <c r="AV21" s="153">
        <f>IF($B21=0,"",SUMIFS(INPUT_DATA!AS:AS,INPUT_DATA!$A:$A,$B21,INPUT_DATA!$B:$B,"S"))</f>
        <v>0</v>
      </c>
      <c r="AW21" s="151">
        <f t="shared" si="13"/>
        <v>0</v>
      </c>
      <c r="AX21" s="152">
        <f t="shared" si="14"/>
        <v>0</v>
      </c>
      <c r="AY21" s="153">
        <f t="shared" si="15"/>
        <v>0</v>
      </c>
      <c r="AZ21" s="154"/>
      <c r="BA21" s="144">
        <f>IF($B21=0,"",SUMIFS(INPUT_DATA!C:C,INPUT_DATA!$A:$A,$B21,INPUT_DATA!$B:$B,"D"))</f>
        <v>64473.05</v>
      </c>
      <c r="BB21" s="155">
        <f>IF($B21=0,"",SUMIFS(INPUT_DATA!E:E,INPUT_DATA!$A:$A,$B21,INPUT_DATA!$B:$B,"D"))</f>
        <v>2865.87</v>
      </c>
      <c r="BC21" s="155">
        <f>IF($B21=0,"",SUMIFS(INPUT_DATA!F:F,INPUT_DATA!$A:$A,$B21,INPUT_DATA!$B:$B,"D"))</f>
        <v>0</v>
      </c>
      <c r="BD21" s="155">
        <f>IF($B21=0,"",SUMIFS(INPUT_DATA!G:G,INPUT_DATA!$A:$A,$B21,INPUT_DATA!$B:$B,"D"))</f>
        <v>0</v>
      </c>
      <c r="BE21" s="155">
        <f>IF($B21=0,"",SUMIFS(INPUT_DATA!H:H,INPUT_DATA!$A:$A,$B21,INPUT_DATA!$B:$B,"D"))</f>
        <v>0</v>
      </c>
      <c r="BF21" s="155">
        <f>IF($B21=0,"",SUMIFS(INPUT_DATA!I:I,INPUT_DATA!$A:$A,$B21,INPUT_DATA!$B:$B,"D"))</f>
        <v>0</v>
      </c>
      <c r="BG21" s="155">
        <f>IF($B21=0,"",SUMIFS(INPUT_DATA!J:J,INPUT_DATA!$A:$A,$B21,INPUT_DATA!$B:$B,"D"))</f>
        <v>0</v>
      </c>
      <c r="BH21" s="155">
        <f>IF($B21=0,"",SUMIFS(INPUT_DATA!K:K,INPUT_DATA!$A:$A,$B21,INPUT_DATA!$B:$B,"D"))</f>
        <v>259157.33</v>
      </c>
      <c r="BI21" s="155">
        <f>IF($B21=0,"",SUMIFS(INPUT_DATA!L:L,INPUT_DATA!$A:$A,$B21,INPUT_DATA!$B:$B,"D"))</f>
        <v>0</v>
      </c>
      <c r="BJ21" s="155">
        <f>IF($B21=0,"",SUMIFS(INPUT_DATA!M:M,INPUT_DATA!$A:$A,$B21,INPUT_DATA!$B:$B,"D"))</f>
        <v>63768.42</v>
      </c>
      <c r="BK21" s="155">
        <f>IF($B21=0,"",SUMIFS(INPUT_DATA!N:N,INPUT_DATA!$A:$A,$B21,INPUT_DATA!$B:$B,"D"))</f>
        <v>0</v>
      </c>
      <c r="BL21" s="156">
        <f t="shared" si="6"/>
        <v>256996.09000000003</v>
      </c>
      <c r="BM21" s="156">
        <f>IF($B21=0,"",SUMIFS(INPUT_DATA!O:O,INPUT_DATA!$A:$A,$B21,INPUT_DATA!$B:$B,"D"))</f>
        <v>256996.09</v>
      </c>
      <c r="BN21" s="156">
        <f t="shared" si="16"/>
        <v>2.9103830456733704E-11</v>
      </c>
      <c r="BO21" s="144">
        <f>IF($B21=0,"",SUMIFS(INPUT_DATA!P:P,INPUT_DATA!$A:$A,$B21,INPUT_DATA!$B:$B,"D"))</f>
        <v>0</v>
      </c>
      <c r="BP21" s="157">
        <f>IF($B21=0,"",SUMIFS(INPUT_DATA!Q:Q,INPUT_DATA!$A:$A,$B21,INPUT_DATA!$B:$B,"D"))</f>
        <v>0</v>
      </c>
      <c r="BQ21" s="157">
        <f>IF($B21=0,"",SUMIFS(INPUT_DATA!R:R,INPUT_DATA!$A:$A,$B21,INPUT_DATA!$B:$B,"D"))</f>
        <v>0</v>
      </c>
      <c r="BR21" s="155">
        <f>IF($B21=0,"",SUMIFS(INPUT_DATA!S:S,INPUT_DATA!$A:$A,$B21,INPUT_DATA!$B:$B,"D"))</f>
        <v>3909.79</v>
      </c>
      <c r="BS21" s="155">
        <f>IF($B21=0,"",SUMIFS(INPUT_DATA!T:T,INPUT_DATA!$A:$A,$B21,INPUT_DATA!$B:$B,"D"))</f>
        <v>230.22</v>
      </c>
      <c r="BT21" s="155">
        <f>IF($B21=0,"",SUMIFS(INPUT_DATA!U:U,INPUT_DATA!$A:$A,$B21,INPUT_DATA!$B:$B,"D"))</f>
        <v>0</v>
      </c>
      <c r="BU21" s="155">
        <f>IF($B21=0,"",SUMIFS(INPUT_DATA!V:V,INPUT_DATA!$A:$A,$B21,INPUT_DATA!$B:$B,"D"))</f>
        <v>0</v>
      </c>
      <c r="BV21" s="155">
        <f>IF($B21=0,"",SUMIFS(INPUT_DATA!W:W,INPUT_DATA!$A:$A,$B21,INPUT_DATA!$B:$B,"D"))</f>
        <v>0</v>
      </c>
      <c r="BW21" s="155">
        <f>IF($B21=0,"",SUMIFS(INPUT_DATA!X:X,INPUT_DATA!$A:$A,$B21,INPUT_DATA!$B:$B,"D"))</f>
        <v>0</v>
      </c>
      <c r="BX21" s="155">
        <f>IF($B21=0,"",SUMIFS(INPUT_DATA!Y:Y,INPUT_DATA!$A:$A,$B21,INPUT_DATA!$B:$B,"D"))</f>
        <v>0</v>
      </c>
      <c r="BY21" s="155">
        <f>IF($B21=0,"",SUMIFS(INPUT_DATA!Z:Z,INPUT_DATA!$A:$A,$B21,INPUT_DATA!$B:$B,"D"))</f>
        <v>0</v>
      </c>
      <c r="BZ21" s="155">
        <f>IF($B21=0,"",SUMIFS(INPUT_DATA!AA:AA,INPUT_DATA!$A:$A,$B21,INPUT_DATA!$B:$B,"D"))</f>
        <v>0</v>
      </c>
      <c r="CA21" s="155">
        <f>IF($B21=0,"",SUMIFS(INPUT_DATA!AB:AB,INPUT_DATA!$A:$A,$B21,INPUT_DATA!$B:$B,"D"))</f>
        <v>0</v>
      </c>
      <c r="CB21" s="155">
        <f>IF($B21=0,"",SUMIFS(INPUT_DATA!AC:AC,INPUT_DATA!$A:$A,$B21,INPUT_DATA!$B:$B,"D"))</f>
        <v>0</v>
      </c>
      <c r="CC21" s="155">
        <f>IF($B21=0,"",SUMIFS(INPUT_DATA!AD:AD,INPUT_DATA!$A:$A,$B21,INPUT_DATA!$B:$B,"D"))</f>
        <v>0</v>
      </c>
      <c r="CD21" s="155">
        <f>IF($B21=0,"",SUMIFS(INPUT_DATA!AE:AE,INPUT_DATA!$A:$A,$B21,INPUT_DATA!$B:$B,"D"))</f>
        <v>0</v>
      </c>
      <c r="CE21" s="155">
        <f>IF($B21=0,"",SUMIFS(INPUT_DATA!AF:AF,INPUT_DATA!$A:$A,$B21,INPUT_DATA!$B:$B,"D"))</f>
        <v>0</v>
      </c>
      <c r="CF21" s="155">
        <f>IF($B21=0,"",SUMIFS(INPUT_DATA!AG:AG,INPUT_DATA!$A:$A,$B21,INPUT_DATA!$B:$B,"D"))</f>
        <v>0</v>
      </c>
      <c r="CG21" s="155">
        <f>IF($B21=0,"",SUMIFS(INPUT_DATA!AH:AH,INPUT_DATA!$A:$A,$B21,INPUT_DATA!$B:$B,"D"))</f>
        <v>0</v>
      </c>
      <c r="CH21" s="155">
        <f>IF($B21=0,"",SUMIFS(INPUT_DATA!AI:AI,INPUT_DATA!$A:$A,$B21,INPUT_DATA!$B:$B,"D"))</f>
        <v>0</v>
      </c>
      <c r="CI21" s="155">
        <f>IF($B21=0,"",SUMIFS(INPUT_DATA!AJ:AJ,INPUT_DATA!$A:$A,$B21,INPUT_DATA!$B:$B,"D"))</f>
        <v>0</v>
      </c>
      <c r="CJ21" s="146">
        <f>IF($B21=0,"",SUMIFS(INPUT_DATA!AK:AK,INPUT_DATA!$A:$A,$B21,INPUT_DATA!$B:$B,"D"))</f>
        <v>0</v>
      </c>
      <c r="CK21" s="146">
        <f>IF($B21=0,"",SUMIFS(INPUT_DATA!AL:AL,INPUT_DATA!$A:$A,$B21,INPUT_DATA!$B:$B,"D"))</f>
        <v>0</v>
      </c>
      <c r="CL21" s="146">
        <f>IF($B21=0,"",SUMIFS(INPUT_DATA!AM:AM,INPUT_DATA!$A:$A,$B21,INPUT_DATA!$B:$B,"D"))</f>
        <v>0</v>
      </c>
      <c r="CM21" s="146">
        <f>IF($B21=0,"",SUMIFS(INPUT_DATA!AN:AN,INPUT_DATA!$A:$A,$B21,INPUT_DATA!$B:$B,"D"))</f>
        <v>0</v>
      </c>
      <c r="CN21" s="146">
        <f>IF($B21=0,"",SUMIFS(INPUT_DATA!AO:AO,INPUT_DATA!$A:$A,$B21,INPUT_DATA!$B:$B,"D"))</f>
        <v>0</v>
      </c>
      <c r="CO21" s="146">
        <f>IF($B21=0,"",SUMIFS(INPUT_DATA!AP:AP,INPUT_DATA!$A:$A,$B21,INPUT_DATA!$B:$B,"D"))</f>
        <v>0</v>
      </c>
      <c r="CP21" s="152">
        <f t="shared" si="17"/>
        <v>3909.79</v>
      </c>
      <c r="CQ21" s="152">
        <f t="shared" si="17"/>
        <v>230.22</v>
      </c>
      <c r="CR21" s="152">
        <f t="shared" si="17"/>
        <v>0</v>
      </c>
      <c r="CS21" s="157">
        <f>IF($B21=0,"",SUMIFS(INPUT_DATA!AQ:AQ,INPUT_DATA!$A:$A,$B21,INPUT_DATA!$B:$B,"D"))</f>
        <v>3909.79</v>
      </c>
      <c r="CT21" s="157">
        <f>IF($B21=0,"",SUMIFS(INPUT_DATA!AR:AR,INPUT_DATA!$A:$A,$B21,INPUT_DATA!$B:$B,"D"))</f>
        <v>230.22</v>
      </c>
      <c r="CU21" s="157">
        <f>IF($B21=0,"",SUMIFS(INPUT_DATA!AS:AS,INPUT_DATA!$A:$A,$B21,INPUT_DATA!$B:$B,"D"))</f>
        <v>0</v>
      </c>
      <c r="CV21" s="157">
        <f t="shared" ref="CV21:CV84" si="20">IF($B21=0,"",CP21-CS21)</f>
        <v>0</v>
      </c>
      <c r="CW21" s="152">
        <f t="shared" ref="CW21:CW84" si="21">IF($B21=0,"",CQ21-CT21)</f>
        <v>0</v>
      </c>
      <c r="CX21" s="158">
        <f t="shared" ref="CX21:CX84" si="22">IF($B21=0,"",CR21-CU21)</f>
        <v>0</v>
      </c>
      <c r="CY21" s="154"/>
    </row>
    <row r="22" spans="2:104">
      <c r="B22" s="143">
        <f>INPUT_DATA!CL9</f>
        <v>45596</v>
      </c>
      <c r="C22" s="145">
        <f>IF($B22=0,"",SUMIFS(INPUT_DATA!C:C,INPUT_DATA!$A:$A,$B22,INPUT_DATA!$B:$B,"S"))</f>
        <v>8182368484.4700003</v>
      </c>
      <c r="D22" s="145">
        <f>IF($B22=0,"",SUMIFS(INPUT_DATA!D:D,INPUT_DATA!$A:$A,$B22,INPUT_DATA!$B:$B,"S"))</f>
        <v>0</v>
      </c>
      <c r="E22" s="146">
        <f>IF($B22=0,"",SUMIFS(INPUT_DATA!E:E,INPUT_DATA!$A:$A,$B22,INPUT_DATA!$B:$B,"S"))</f>
        <v>42217161.75</v>
      </c>
      <c r="F22" s="146">
        <f>IF($B22=0,"",SUMIFS(INPUT_DATA!F:F,INPUT_DATA!$A:$A,$B22,INPUT_DATA!$B:$B,"S"))</f>
        <v>12577297.26</v>
      </c>
      <c r="G22" s="146">
        <f>IF($B22=0,"",SUMIFS(INPUT_DATA!G:G,INPUT_DATA!$A:$A,$B22,INPUT_DATA!$B:$B,"S"))</f>
        <v>0</v>
      </c>
      <c r="H22" s="146">
        <f>IF($B22=0,"",SUMIFS(INPUT_DATA!H:H,INPUT_DATA!$A:$A,$B22,INPUT_DATA!$B:$B,"S"))</f>
        <v>0</v>
      </c>
      <c r="I22" s="146">
        <f>IF($B22=0,"",SUMIFS(INPUT_DATA!I:I,INPUT_DATA!$A:$A,$B22,INPUT_DATA!$B:$B,"S"))</f>
        <v>0</v>
      </c>
      <c r="J22" s="146">
        <f>IF($B22=0,"",SUMIFS(INPUT_DATA!J:J,INPUT_DATA!$A:$A,$B22,INPUT_DATA!$B:$B,"S"))</f>
        <v>0</v>
      </c>
      <c r="K22" s="146">
        <f>IF($B22=0,"",SUMIFS(INPUT_DATA!K:K,INPUT_DATA!$A:$A,$B22,INPUT_DATA!$B:$B,"S"))</f>
        <v>65384.86</v>
      </c>
      <c r="L22" s="146">
        <f>IF($B22=0,"",SUMIFS(INPUT_DATA!L:L,INPUT_DATA!$A:$A,$B22,INPUT_DATA!$B:$B,"S"))</f>
        <v>0</v>
      </c>
      <c r="M22" s="146">
        <f>IF($B22=0,"",SUMIFS(INPUT_DATA!M:M,INPUT_DATA!$A:$A,$B22,INPUT_DATA!$B:$B,"S"))</f>
        <v>1682935.28</v>
      </c>
      <c r="N22" s="146">
        <f>IF($B22=0,"",SUMIFS(INPUT_DATA!N:N,INPUT_DATA!$A:$A,$B22,INPUT_DATA!$B:$B,"S"))</f>
        <v>5026773.66</v>
      </c>
      <c r="O22" s="147">
        <f t="shared" si="8"/>
        <v>8120798931.6600008</v>
      </c>
      <c r="P22" s="148">
        <f>IF($B22=0,"",SUMIFS(INPUT_DATA!O:O,INPUT_DATA!$A:$A,$B22,INPUT_DATA!$B:$B,"S"))</f>
        <v>8120798931.6599998</v>
      </c>
      <c r="Q22" s="148">
        <f t="shared" si="9"/>
        <v>9.5367431640625E-7</v>
      </c>
      <c r="R22" s="148">
        <f>IF($B22=0,"",SUMIFS(INPUT_DATA!BL:BL,INPUT_DATA!$A:$A,$B22,INPUT_DATA!$B:$B,"S"))</f>
        <v>8000386.2400000002</v>
      </c>
      <c r="S22" s="149">
        <f>IF($B22=0,"",SUMIFS(INPUT_DATA!P:P,INPUT_DATA!$A:$A,$B22,INPUT_DATA!$B:$B,"S"))</f>
        <v>0</v>
      </c>
      <c r="T22" s="149">
        <f>IF($B22=0,"",SUMIFS(INPUT_DATA!Q:Q,INPUT_DATA!$A:$A,$B22,INPUT_DATA!$B:$B,"S"))</f>
        <v>0</v>
      </c>
      <c r="U22" s="149">
        <f>IF($B22=0,"",SUMIFS(INPUT_DATA!R:R,INPUT_DATA!$A:$A,$B22,INPUT_DATA!$B:$B,"S"))</f>
        <v>0</v>
      </c>
      <c r="V22" s="150">
        <f>IF($B22=0,"",SUMIFS(INPUT_DATA!S:S,INPUT_DATA!$A:$A,$B22,INPUT_DATA!$B:$B,"S"))</f>
        <v>0</v>
      </c>
      <c r="W22" s="150">
        <f>IF($B22=0,"",SUMIFS(INPUT_DATA!T:T,INPUT_DATA!$A:$A,$B22,INPUT_DATA!$B:$B,"S"))</f>
        <v>0</v>
      </c>
      <c r="X22" s="150">
        <f>IF($B22=0,"",SUMIFS(INPUT_DATA!U:U,INPUT_DATA!$A:$A,$B22,INPUT_DATA!$B:$B,"S"))</f>
        <v>0</v>
      </c>
      <c r="Y22" s="150">
        <f>IF($B22=0,"",SUMIFS(INPUT_DATA!V:V,INPUT_DATA!$A:$A,$B22,INPUT_DATA!$B:$B,"S"))</f>
        <v>0</v>
      </c>
      <c r="Z22" s="150">
        <f>IF($B22=0,"",SUMIFS(INPUT_DATA!W:W,INPUT_DATA!$A:$A,$B22,INPUT_DATA!$B:$B,"S"))</f>
        <v>0</v>
      </c>
      <c r="AA22" s="150">
        <f>IF($B22=0,"",SUMIFS(INPUT_DATA!X:X,INPUT_DATA!$A:$A,$B22,INPUT_DATA!$B:$B,"S"))</f>
        <v>0</v>
      </c>
      <c r="AB22" s="150">
        <f>IF($B22=0,"",SUMIFS(INPUT_DATA!Y:Y,INPUT_DATA!$A:$A,$B22,INPUT_DATA!$B:$B,"S"))</f>
        <v>0</v>
      </c>
      <c r="AC22" s="150">
        <f>IF($B22=0,"",SUMIFS(INPUT_DATA!Z:Z,INPUT_DATA!$A:$A,$B22,INPUT_DATA!$B:$B,"S"))</f>
        <v>0</v>
      </c>
      <c r="AD22" s="150">
        <f>IF($B22=0,"",SUMIFS(INPUT_DATA!AA:AA,INPUT_DATA!$A:$A,$B22,INPUT_DATA!$B:$B,"S"))</f>
        <v>0</v>
      </c>
      <c r="AE22" s="150">
        <f>IF($B22=0,"",SUMIFS(INPUT_DATA!AB:AB,INPUT_DATA!$A:$A,$B22,INPUT_DATA!$B:$B,"S"))</f>
        <v>0</v>
      </c>
      <c r="AF22" s="150">
        <f>IF($B22=0,"",SUMIFS(INPUT_DATA!AC:AC,INPUT_DATA!$A:$A,$B22,INPUT_DATA!$B:$B,"S"))</f>
        <v>0</v>
      </c>
      <c r="AG22" s="150">
        <f>IF($B22=0,"",SUMIFS(INPUT_DATA!AD:AD,INPUT_DATA!$A:$A,$B22,INPUT_DATA!$B:$B,"S"))</f>
        <v>0</v>
      </c>
      <c r="AH22" s="150">
        <f>IF($B22=0,"",SUMIFS(INPUT_DATA!AE:AE,INPUT_DATA!$A:$A,$B22,INPUT_DATA!$B:$B,"S"))</f>
        <v>0</v>
      </c>
      <c r="AI22" s="150">
        <f>IF($B22=0,"",SUMIFS(INPUT_DATA!AF:AF,INPUT_DATA!$A:$A,$B22,INPUT_DATA!$B:$B,"S"))</f>
        <v>0</v>
      </c>
      <c r="AJ22" s="150">
        <f>IF($B22=0,"",SUMIFS(INPUT_DATA!AG:AG,INPUT_DATA!$A:$A,$B22,INPUT_DATA!$B:$B,"S"))</f>
        <v>0</v>
      </c>
      <c r="AK22" s="150">
        <f>IF($B22=0,"",SUMIFS(INPUT_DATA!AK:AK,INPUT_DATA!$A:$A,$B22,INPUT_DATA!$B:$B,"S"))</f>
        <v>0</v>
      </c>
      <c r="AL22" s="150">
        <f>IF($B22=0,"",SUMIFS(INPUT_DATA!AL:AL,INPUT_DATA!$A:$A,$B22,INPUT_DATA!$B:$B,"S"))</f>
        <v>0</v>
      </c>
      <c r="AM22" s="150">
        <f>IF($B22=0,"",SUMIFS(INPUT_DATA!AM:AM,INPUT_DATA!$A:$A,$B22,INPUT_DATA!$B:$B,"S"))</f>
        <v>0</v>
      </c>
      <c r="AN22" s="150">
        <f>IF($B22=0,"",SUMIFS(INPUT_DATA!AN:AN,INPUT_DATA!$A:$A,$B22,INPUT_DATA!$B:$B,"S"))</f>
        <v>0</v>
      </c>
      <c r="AO22" s="150">
        <f>IF($B22=0,"",SUMIFS(INPUT_DATA!AO:AO,INPUT_DATA!$A:$A,$B22,INPUT_DATA!$B:$B,"S"))</f>
        <v>0</v>
      </c>
      <c r="AP22" s="150">
        <f>IF($B22=0,"",SUMIFS(INPUT_DATA!AP:AP,INPUT_DATA!$A:$A,$B22,INPUT_DATA!$B:$B,"S"))</f>
        <v>0</v>
      </c>
      <c r="AQ22" s="151">
        <f t="shared" si="10"/>
        <v>0</v>
      </c>
      <c r="AR22" s="152">
        <f t="shared" si="11"/>
        <v>0</v>
      </c>
      <c r="AS22" s="153">
        <f t="shared" si="12"/>
        <v>0</v>
      </c>
      <c r="AT22" s="151">
        <f>IF($B22=0,"",SUMIFS(INPUT_DATA!AQ:AQ,INPUT_DATA!$A:$A,$B22,INPUT_DATA!$B:$B,"S"))</f>
        <v>0</v>
      </c>
      <c r="AU22" s="152">
        <f>IF($B22=0,"",SUMIFS(INPUT_DATA!AR:AR,INPUT_DATA!$A:$A,$B22,INPUT_DATA!$B:$B,"S"))</f>
        <v>0</v>
      </c>
      <c r="AV22" s="153">
        <f>IF($B22=0,"",SUMIFS(INPUT_DATA!AS:AS,INPUT_DATA!$A:$A,$B22,INPUT_DATA!$B:$B,"S"))</f>
        <v>0</v>
      </c>
      <c r="AW22" s="151">
        <f t="shared" si="13"/>
        <v>0</v>
      </c>
      <c r="AX22" s="152">
        <f t="shared" si="14"/>
        <v>0</v>
      </c>
      <c r="AY22" s="153">
        <f t="shared" si="15"/>
        <v>0</v>
      </c>
      <c r="AZ22" s="154"/>
      <c r="BA22" s="144">
        <f>IF($B22=0,"",SUMIFS(INPUT_DATA!C:C,INPUT_DATA!$A:$A,$B22,INPUT_DATA!$B:$B,"D"))</f>
        <v>0</v>
      </c>
      <c r="BB22" s="155">
        <f>IF($B22=0,"",SUMIFS(INPUT_DATA!E:E,INPUT_DATA!$A:$A,$B22,INPUT_DATA!$B:$B,"D"))</f>
        <v>911.81</v>
      </c>
      <c r="BC22" s="155">
        <f>IF($B22=0,"",SUMIFS(INPUT_DATA!F:F,INPUT_DATA!$A:$A,$B22,INPUT_DATA!$B:$B,"D"))</f>
        <v>0</v>
      </c>
      <c r="BD22" s="155">
        <f>IF($B22=0,"",SUMIFS(INPUT_DATA!G:G,INPUT_DATA!$A:$A,$B22,INPUT_DATA!$B:$B,"D"))</f>
        <v>0</v>
      </c>
      <c r="BE22" s="155">
        <f>IF($B22=0,"",SUMIFS(INPUT_DATA!H:H,INPUT_DATA!$A:$A,$B22,INPUT_DATA!$B:$B,"D"))</f>
        <v>0</v>
      </c>
      <c r="BF22" s="155">
        <f>IF($B22=0,"",SUMIFS(INPUT_DATA!I:I,INPUT_DATA!$A:$A,$B22,INPUT_DATA!$B:$B,"D"))</f>
        <v>0</v>
      </c>
      <c r="BG22" s="155">
        <f>IF($B22=0,"",SUMIFS(INPUT_DATA!J:J,INPUT_DATA!$A:$A,$B22,INPUT_DATA!$B:$B,"D"))</f>
        <v>0</v>
      </c>
      <c r="BH22" s="155">
        <f>IF($B22=0,"",SUMIFS(INPUT_DATA!K:K,INPUT_DATA!$A:$A,$B22,INPUT_DATA!$B:$B,"D"))</f>
        <v>65384.86</v>
      </c>
      <c r="BI22" s="155">
        <f>IF($B22=0,"",SUMIFS(INPUT_DATA!L:L,INPUT_DATA!$A:$A,$B22,INPUT_DATA!$B:$B,"D"))</f>
        <v>0</v>
      </c>
      <c r="BJ22" s="155">
        <f>IF($B22=0,"",SUMIFS(INPUT_DATA!M:M,INPUT_DATA!$A:$A,$B22,INPUT_DATA!$B:$B,"D"))</f>
        <v>0</v>
      </c>
      <c r="BK22" s="155">
        <f>IF($B22=0,"",SUMIFS(INPUT_DATA!N:N,INPUT_DATA!$A:$A,$B22,INPUT_DATA!$B:$B,"D"))</f>
        <v>0</v>
      </c>
      <c r="BL22" s="156">
        <f t="shared" si="6"/>
        <v>64473.05</v>
      </c>
      <c r="BM22" s="156">
        <f>IF($B22=0,"",SUMIFS(INPUT_DATA!O:O,INPUT_DATA!$A:$A,$B22,INPUT_DATA!$B:$B,"D"))</f>
        <v>64473.05</v>
      </c>
      <c r="BN22" s="156">
        <f t="shared" si="16"/>
        <v>0</v>
      </c>
      <c r="BO22" s="144">
        <f>IF($B22=0,"",SUMIFS(INPUT_DATA!P:P,INPUT_DATA!$A:$A,$B22,INPUT_DATA!$B:$B,"D"))</f>
        <v>0</v>
      </c>
      <c r="BP22" s="157">
        <f>IF($B22=0,"",SUMIFS(INPUT_DATA!Q:Q,INPUT_DATA!$A:$A,$B22,INPUT_DATA!$B:$B,"D"))</f>
        <v>0</v>
      </c>
      <c r="BQ22" s="157">
        <f>IF($B22=0,"",SUMIFS(INPUT_DATA!R:R,INPUT_DATA!$A:$A,$B22,INPUT_DATA!$B:$B,"D"))</f>
        <v>0</v>
      </c>
      <c r="BR22" s="155">
        <f>IF($B22=0,"",SUMIFS(INPUT_DATA!S:S,INPUT_DATA!$A:$A,$B22,INPUT_DATA!$B:$B,"D"))</f>
        <v>0</v>
      </c>
      <c r="BS22" s="155">
        <f>IF($B22=0,"",SUMIFS(INPUT_DATA!T:T,INPUT_DATA!$A:$A,$B22,INPUT_DATA!$B:$B,"D"))</f>
        <v>0</v>
      </c>
      <c r="BT22" s="155">
        <f>IF($B22=0,"",SUMIFS(INPUT_DATA!U:U,INPUT_DATA!$A:$A,$B22,INPUT_DATA!$B:$B,"D"))</f>
        <v>0</v>
      </c>
      <c r="BU22" s="155">
        <f>IF($B22=0,"",SUMIFS(INPUT_DATA!V:V,INPUT_DATA!$A:$A,$B22,INPUT_DATA!$B:$B,"D"))</f>
        <v>0</v>
      </c>
      <c r="BV22" s="155">
        <f>IF($B22=0,"",SUMIFS(INPUT_DATA!W:W,INPUT_DATA!$A:$A,$B22,INPUT_DATA!$B:$B,"D"))</f>
        <v>0</v>
      </c>
      <c r="BW22" s="155">
        <f>IF($B22=0,"",SUMIFS(INPUT_DATA!X:X,INPUT_DATA!$A:$A,$B22,INPUT_DATA!$B:$B,"D"))</f>
        <v>0</v>
      </c>
      <c r="BX22" s="155">
        <f>IF($B22=0,"",SUMIFS(INPUT_DATA!Y:Y,INPUT_DATA!$A:$A,$B22,INPUT_DATA!$B:$B,"D"))</f>
        <v>0</v>
      </c>
      <c r="BY22" s="155">
        <f>IF($B22=0,"",SUMIFS(INPUT_DATA!Z:Z,INPUT_DATA!$A:$A,$B22,INPUT_DATA!$B:$B,"D"))</f>
        <v>0</v>
      </c>
      <c r="BZ22" s="155">
        <f>IF($B22=0,"",SUMIFS(INPUT_DATA!AA:AA,INPUT_DATA!$A:$A,$B22,INPUT_DATA!$B:$B,"D"))</f>
        <v>0</v>
      </c>
      <c r="CA22" s="155">
        <f>IF($B22=0,"",SUMIFS(INPUT_DATA!AB:AB,INPUT_DATA!$A:$A,$B22,INPUT_DATA!$B:$B,"D"))</f>
        <v>0</v>
      </c>
      <c r="CB22" s="155">
        <f>IF($B22=0,"",SUMIFS(INPUT_DATA!AC:AC,INPUT_DATA!$A:$A,$B22,INPUT_DATA!$B:$B,"D"))</f>
        <v>0</v>
      </c>
      <c r="CC22" s="155">
        <f>IF($B22=0,"",SUMIFS(INPUT_DATA!AD:AD,INPUT_DATA!$A:$A,$B22,INPUT_DATA!$B:$B,"D"))</f>
        <v>0</v>
      </c>
      <c r="CD22" s="155">
        <f>IF($B22=0,"",SUMIFS(INPUT_DATA!AE:AE,INPUT_DATA!$A:$A,$B22,INPUT_DATA!$B:$B,"D"))</f>
        <v>0</v>
      </c>
      <c r="CE22" s="155">
        <f>IF($B22=0,"",SUMIFS(INPUT_DATA!AF:AF,INPUT_DATA!$A:$A,$B22,INPUT_DATA!$B:$B,"D"))</f>
        <v>0</v>
      </c>
      <c r="CF22" s="155">
        <f>IF($B22=0,"",SUMIFS(INPUT_DATA!AG:AG,INPUT_DATA!$A:$A,$B22,INPUT_DATA!$B:$B,"D"))</f>
        <v>0</v>
      </c>
      <c r="CG22" s="155">
        <f>IF($B22=0,"",SUMIFS(INPUT_DATA!AH:AH,INPUT_DATA!$A:$A,$B22,INPUT_DATA!$B:$B,"D"))</f>
        <v>0</v>
      </c>
      <c r="CH22" s="155">
        <f>IF($B22=0,"",SUMIFS(INPUT_DATA!AI:AI,INPUT_DATA!$A:$A,$B22,INPUT_DATA!$B:$B,"D"))</f>
        <v>0</v>
      </c>
      <c r="CI22" s="155">
        <f>IF($B22=0,"",SUMIFS(INPUT_DATA!AJ:AJ,INPUT_DATA!$A:$A,$B22,INPUT_DATA!$B:$B,"D"))</f>
        <v>0</v>
      </c>
      <c r="CJ22" s="146">
        <f>IF($B22=0,"",SUMIFS(INPUT_DATA!AK:AK,INPUT_DATA!$A:$A,$B22,INPUT_DATA!$B:$B,"D"))</f>
        <v>0</v>
      </c>
      <c r="CK22" s="146">
        <f>IF($B22=0,"",SUMIFS(INPUT_DATA!AL:AL,INPUT_DATA!$A:$A,$B22,INPUT_DATA!$B:$B,"D"))</f>
        <v>0</v>
      </c>
      <c r="CL22" s="146">
        <f>IF($B22=0,"",SUMIFS(INPUT_DATA!AM:AM,INPUT_DATA!$A:$A,$B22,INPUT_DATA!$B:$B,"D"))</f>
        <v>0</v>
      </c>
      <c r="CM22" s="146">
        <f>IF($B22=0,"",SUMIFS(INPUT_DATA!AN:AN,INPUT_DATA!$A:$A,$B22,INPUT_DATA!$B:$B,"D"))</f>
        <v>0</v>
      </c>
      <c r="CN22" s="146">
        <f>IF($B22=0,"",SUMIFS(INPUT_DATA!AO:AO,INPUT_DATA!$A:$A,$B22,INPUT_DATA!$B:$B,"D"))</f>
        <v>0</v>
      </c>
      <c r="CO22" s="146">
        <f>IF($B22=0,"",SUMIFS(INPUT_DATA!AP:AP,INPUT_DATA!$A:$A,$B22,INPUT_DATA!$B:$B,"D"))</f>
        <v>0</v>
      </c>
      <c r="CP22" s="152">
        <f t="shared" si="7"/>
        <v>0</v>
      </c>
      <c r="CQ22" s="152">
        <f t="shared" si="2"/>
        <v>0</v>
      </c>
      <c r="CR22" s="152">
        <f t="shared" si="3"/>
        <v>0</v>
      </c>
      <c r="CS22" s="157">
        <f>IF($B22=0,"",SUMIFS(INPUT_DATA!AQ:AQ,INPUT_DATA!$A:$A,$B22,INPUT_DATA!$B:$B,"D"))</f>
        <v>0</v>
      </c>
      <c r="CT22" s="157">
        <f>IF($B22=0,"",SUMIFS(INPUT_DATA!AR:AR,INPUT_DATA!$A:$A,$B22,INPUT_DATA!$B:$B,"D"))</f>
        <v>0</v>
      </c>
      <c r="CU22" s="157">
        <f>IF($B22=0,"",SUMIFS(INPUT_DATA!AS:AS,INPUT_DATA!$A:$A,$B22,INPUT_DATA!$B:$B,"D"))</f>
        <v>0</v>
      </c>
      <c r="CV22" s="157">
        <f t="shared" si="20"/>
        <v>0</v>
      </c>
      <c r="CW22" s="152">
        <f t="shared" si="21"/>
        <v>0</v>
      </c>
      <c r="CX22" s="158">
        <f t="shared" si="22"/>
        <v>0</v>
      </c>
      <c r="CY22" s="154"/>
    </row>
    <row r="23" spans="2:104">
      <c r="B23" s="143">
        <f>INPUT_DATA!CL10</f>
        <v>45565</v>
      </c>
      <c r="C23" s="145">
        <f>IF($B23=0,"",SUMIFS(INPUT_DATA!C:C,INPUT_DATA!$A:$A,$B23,INPUT_DATA!$B:$B,"S"))</f>
        <v>0</v>
      </c>
      <c r="D23" s="145">
        <f>IF($B23=0,"",SUMIFS(INPUT_DATA!D:D,INPUT_DATA!$A:$A,$B23,INPUT_DATA!$B:$B,"S"))</f>
        <v>8182368484.4700003</v>
      </c>
      <c r="E23" s="146">
        <f>IF($B23=0,"",SUMIFS(INPUT_DATA!E:E,INPUT_DATA!$A:$A,$B23,INPUT_DATA!$B:$B,"S"))</f>
        <v>0</v>
      </c>
      <c r="F23" s="146">
        <f>IF($B23=0,"",SUMIFS(INPUT_DATA!F:F,INPUT_DATA!$A:$A,$B23,INPUT_DATA!$B:$B,"S"))</f>
        <v>0</v>
      </c>
      <c r="G23" s="146">
        <f>IF($B23=0,"",SUMIFS(INPUT_DATA!G:G,INPUT_DATA!$A:$A,$B23,INPUT_DATA!$B:$B,"S"))</f>
        <v>0</v>
      </c>
      <c r="H23" s="146">
        <f>IF($B23=0,"",SUMIFS(INPUT_DATA!H:H,INPUT_DATA!$A:$A,$B23,INPUT_DATA!$B:$B,"S"))</f>
        <v>0</v>
      </c>
      <c r="I23" s="146">
        <f>IF($B23=0,"",SUMIFS(INPUT_DATA!I:I,INPUT_DATA!$A:$A,$B23,INPUT_DATA!$B:$B,"S"))</f>
        <v>0</v>
      </c>
      <c r="J23" s="146">
        <f>IF($B23=0,"",SUMIFS(INPUT_DATA!J:J,INPUT_DATA!$A:$A,$B23,INPUT_DATA!$B:$B,"S"))</f>
        <v>0</v>
      </c>
      <c r="K23" s="146">
        <f>IF($B23=0,"",SUMIFS(INPUT_DATA!K:K,INPUT_DATA!$A:$A,$B23,INPUT_DATA!$B:$B,"S"))</f>
        <v>0</v>
      </c>
      <c r="L23" s="146">
        <f>IF($B23=0,"",SUMIFS(INPUT_DATA!L:L,INPUT_DATA!$A:$A,$B23,INPUT_DATA!$B:$B,"S"))</f>
        <v>0</v>
      </c>
      <c r="M23" s="146">
        <f>IF($B23=0,"",SUMIFS(INPUT_DATA!M:M,INPUT_DATA!$A:$A,$B23,INPUT_DATA!$B:$B,"S"))</f>
        <v>0</v>
      </c>
      <c r="N23" s="146">
        <f>IF($B23=0,"",SUMIFS(INPUT_DATA!N:N,INPUT_DATA!$A:$A,$B23,INPUT_DATA!$B:$B,"S"))</f>
        <v>0</v>
      </c>
      <c r="O23" s="147">
        <f t="shared" si="8"/>
        <v>8182368484.4700003</v>
      </c>
      <c r="P23" s="148">
        <f>IF($B23=0,"",SUMIFS(INPUT_DATA!O:O,INPUT_DATA!$A:$A,$B23,INPUT_DATA!$B:$B,"S"))</f>
        <v>8182368484.4700003</v>
      </c>
      <c r="Q23" s="148">
        <f t="shared" si="9"/>
        <v>0</v>
      </c>
      <c r="R23" s="148">
        <f>IF($B23=0,"",SUMIFS(INPUT_DATA!BL:BL,INPUT_DATA!$A:$A,$B23,INPUT_DATA!$B:$B,"S"))</f>
        <v>8022567.3799999999</v>
      </c>
      <c r="S23" s="149">
        <f>IF($B23=0,"",SUMIFS(INPUT_DATA!P:P,INPUT_DATA!$A:$A,$B23,INPUT_DATA!$B:$B,"S"))</f>
        <v>0</v>
      </c>
      <c r="T23" s="149">
        <f>IF($B23=0,"",SUMIFS(INPUT_DATA!Q:Q,INPUT_DATA!$A:$A,$B23,INPUT_DATA!$B:$B,"S"))</f>
        <v>0</v>
      </c>
      <c r="U23" s="149">
        <f>IF($B23=0,"",SUMIFS(INPUT_DATA!R:R,INPUT_DATA!$A:$A,$B23,INPUT_DATA!$B:$B,"S"))</f>
        <v>0</v>
      </c>
      <c r="V23" s="150">
        <f>IF($B23=0,"",SUMIFS(INPUT_DATA!S:S,INPUT_DATA!$A:$A,$B23,INPUT_DATA!$B:$B,"S"))</f>
        <v>0</v>
      </c>
      <c r="W23" s="150">
        <f>IF($B23=0,"",SUMIFS(INPUT_DATA!T:T,INPUT_DATA!$A:$A,$B23,INPUT_DATA!$B:$B,"S"))</f>
        <v>0</v>
      </c>
      <c r="X23" s="150">
        <f>IF($B23=0,"",SUMIFS(INPUT_DATA!U:U,INPUT_DATA!$A:$A,$B23,INPUT_DATA!$B:$B,"S"))</f>
        <v>0</v>
      </c>
      <c r="Y23" s="150">
        <f>IF($B23=0,"",SUMIFS(INPUT_DATA!V:V,INPUT_DATA!$A:$A,$B23,INPUT_DATA!$B:$B,"S"))</f>
        <v>0</v>
      </c>
      <c r="Z23" s="150">
        <f>IF($B23=0,"",SUMIFS(INPUT_DATA!W:W,INPUT_DATA!$A:$A,$B23,INPUT_DATA!$B:$B,"S"))</f>
        <v>0</v>
      </c>
      <c r="AA23" s="150">
        <f>IF($B23=0,"",SUMIFS(INPUT_DATA!X:X,INPUT_DATA!$A:$A,$B23,INPUT_DATA!$B:$B,"S"))</f>
        <v>0</v>
      </c>
      <c r="AB23" s="150">
        <f>IF($B23=0,"",SUMIFS(INPUT_DATA!Y:Y,INPUT_DATA!$A:$A,$B23,INPUT_DATA!$B:$B,"S"))</f>
        <v>0</v>
      </c>
      <c r="AC23" s="150">
        <f>IF($B23=0,"",SUMIFS(INPUT_DATA!Z:Z,INPUT_DATA!$A:$A,$B23,INPUT_DATA!$B:$B,"S"))</f>
        <v>0</v>
      </c>
      <c r="AD23" s="150">
        <f>IF($B23=0,"",SUMIFS(INPUT_DATA!AA:AA,INPUT_DATA!$A:$A,$B23,INPUT_DATA!$B:$B,"S"))</f>
        <v>0</v>
      </c>
      <c r="AE23" s="150">
        <f>IF($B23=0,"",SUMIFS(INPUT_DATA!AB:AB,INPUT_DATA!$A:$A,$B23,INPUT_DATA!$B:$B,"S"))</f>
        <v>0</v>
      </c>
      <c r="AF23" s="150">
        <f>IF($B23=0,"",SUMIFS(INPUT_DATA!AC:AC,INPUT_DATA!$A:$A,$B23,INPUT_DATA!$B:$B,"S"))</f>
        <v>0</v>
      </c>
      <c r="AG23" s="150">
        <f>IF($B23=0,"",SUMIFS(INPUT_DATA!AD:AD,INPUT_DATA!$A:$A,$B23,INPUT_DATA!$B:$B,"S"))</f>
        <v>0</v>
      </c>
      <c r="AH23" s="150">
        <f>IF($B23=0,"",SUMIFS(INPUT_DATA!AE:AE,INPUT_DATA!$A:$A,$B23,INPUT_DATA!$B:$B,"S"))</f>
        <v>0</v>
      </c>
      <c r="AI23" s="150">
        <f>IF($B23=0,"",SUMIFS(INPUT_DATA!AF:AF,INPUT_DATA!$A:$A,$B23,INPUT_DATA!$B:$B,"S"))</f>
        <v>0</v>
      </c>
      <c r="AJ23" s="150">
        <f>IF($B23=0,"",SUMIFS(INPUT_DATA!AG:AG,INPUT_DATA!$A:$A,$B23,INPUT_DATA!$B:$B,"S"))</f>
        <v>0</v>
      </c>
      <c r="AK23" s="150">
        <f>IF($B23=0,"",SUMIFS(INPUT_DATA!AK:AK,INPUT_DATA!$A:$A,$B23,INPUT_DATA!$B:$B,"S"))</f>
        <v>0</v>
      </c>
      <c r="AL23" s="150">
        <f>IF($B23=0,"",SUMIFS(INPUT_DATA!AL:AL,INPUT_DATA!$A:$A,$B23,INPUT_DATA!$B:$B,"S"))</f>
        <v>0</v>
      </c>
      <c r="AM23" s="150">
        <f>IF($B23=0,"",SUMIFS(INPUT_DATA!AM:AM,INPUT_DATA!$A:$A,$B23,INPUT_DATA!$B:$B,"S"))</f>
        <v>0</v>
      </c>
      <c r="AN23" s="150">
        <f>IF($B23=0,"",SUMIFS(INPUT_DATA!AN:AN,INPUT_DATA!$A:$A,$B23,INPUT_DATA!$B:$B,"S"))</f>
        <v>0</v>
      </c>
      <c r="AO23" s="150">
        <f>IF($B23=0,"",SUMIFS(INPUT_DATA!AO:AO,INPUT_DATA!$A:$A,$B23,INPUT_DATA!$B:$B,"S"))</f>
        <v>0</v>
      </c>
      <c r="AP23" s="150">
        <f>IF($B23=0,"",SUMIFS(INPUT_DATA!AP:AP,INPUT_DATA!$A:$A,$B23,INPUT_DATA!$B:$B,"S"))</f>
        <v>0</v>
      </c>
      <c r="AQ23" s="151">
        <f t="shared" si="10"/>
        <v>0</v>
      </c>
      <c r="AR23" s="152">
        <f t="shared" si="11"/>
        <v>0</v>
      </c>
      <c r="AS23" s="153">
        <f t="shared" si="12"/>
        <v>0</v>
      </c>
      <c r="AT23" s="151">
        <f>IF($B23=0,"",SUMIFS(INPUT_DATA!AQ:AQ,INPUT_DATA!$A:$A,$B23,INPUT_DATA!$B:$B,"S"))</f>
        <v>0</v>
      </c>
      <c r="AU23" s="152">
        <f>IF($B23=0,"",SUMIFS(INPUT_DATA!AR:AR,INPUT_DATA!$A:$A,$B23,INPUT_DATA!$B:$B,"S"))</f>
        <v>0</v>
      </c>
      <c r="AV23" s="153">
        <f>IF($B23=0,"",SUMIFS(INPUT_DATA!AS:AS,INPUT_DATA!$A:$A,$B23,INPUT_DATA!$B:$B,"S"))</f>
        <v>0</v>
      </c>
      <c r="AW23" s="151">
        <f t="shared" si="13"/>
        <v>0</v>
      </c>
      <c r="AX23" s="152">
        <f t="shared" si="14"/>
        <v>0</v>
      </c>
      <c r="AY23" s="153">
        <f t="shared" si="15"/>
        <v>0</v>
      </c>
      <c r="AZ23" s="154"/>
      <c r="BA23" s="144">
        <f>IF($B23=0,"",SUMIFS(INPUT_DATA!C:C,INPUT_DATA!$A:$A,$B23,INPUT_DATA!$B:$B,"D"))</f>
        <v>0</v>
      </c>
      <c r="BB23" s="155">
        <f>IF($B23=0,"",SUMIFS(INPUT_DATA!E:E,INPUT_DATA!$A:$A,$B23,INPUT_DATA!$B:$B,"D"))</f>
        <v>0</v>
      </c>
      <c r="BC23" s="155">
        <f>IF($B23=0,"",SUMIFS(INPUT_DATA!F:F,INPUT_DATA!$A:$A,$B23,INPUT_DATA!$B:$B,"D"))</f>
        <v>0</v>
      </c>
      <c r="BD23" s="155">
        <f>IF($B23=0,"",SUMIFS(INPUT_DATA!G:G,INPUT_DATA!$A:$A,$B23,INPUT_DATA!$B:$B,"D"))</f>
        <v>0</v>
      </c>
      <c r="BE23" s="155">
        <f>IF($B23=0,"",SUMIFS(INPUT_DATA!H:H,INPUT_DATA!$A:$A,$B23,INPUT_DATA!$B:$B,"D"))</f>
        <v>0</v>
      </c>
      <c r="BF23" s="155">
        <f>IF($B23=0,"",SUMIFS(INPUT_DATA!I:I,INPUT_DATA!$A:$A,$B23,INPUT_DATA!$B:$B,"D"))</f>
        <v>0</v>
      </c>
      <c r="BG23" s="155">
        <f>IF($B23=0,"",SUMIFS(INPUT_DATA!J:J,INPUT_DATA!$A:$A,$B23,INPUT_DATA!$B:$B,"D"))</f>
        <v>0</v>
      </c>
      <c r="BH23" s="155">
        <f>IF($B23=0,"",SUMIFS(INPUT_DATA!K:K,INPUT_DATA!$A:$A,$B23,INPUT_DATA!$B:$B,"D"))</f>
        <v>0</v>
      </c>
      <c r="BI23" s="155">
        <f>IF($B23=0,"",SUMIFS(INPUT_DATA!L:L,INPUT_DATA!$A:$A,$B23,INPUT_DATA!$B:$B,"D"))</f>
        <v>0</v>
      </c>
      <c r="BJ23" s="155">
        <f>IF($B23=0,"",SUMIFS(INPUT_DATA!M:M,INPUT_DATA!$A:$A,$B23,INPUT_DATA!$B:$B,"D"))</f>
        <v>0</v>
      </c>
      <c r="BK23" s="155">
        <f>IF($B23=0,"",SUMIFS(INPUT_DATA!N:N,INPUT_DATA!$A:$A,$B23,INPUT_DATA!$B:$B,"D"))</f>
        <v>0</v>
      </c>
      <c r="BL23" s="156">
        <f t="shared" si="6"/>
        <v>0</v>
      </c>
      <c r="BM23" s="156">
        <f>IF($B23=0,"",SUMIFS(INPUT_DATA!O:O,INPUT_DATA!$A:$A,$B23,INPUT_DATA!$B:$B,"D"))</f>
        <v>0</v>
      </c>
      <c r="BN23" s="156">
        <f t="shared" si="16"/>
        <v>0</v>
      </c>
      <c r="BO23" s="159">
        <f>IF($B23=0,"",SUMIFS(INPUT_DATA!P:P,INPUT_DATA!$A:$A,$B23,INPUT_DATA!$B:$B,"D"))</f>
        <v>0</v>
      </c>
      <c r="BP23" s="145">
        <f>IF($B23=0,"",SUMIFS(INPUT_DATA!Q:Q,INPUT_DATA!$A:$A,$B23,INPUT_DATA!$B:$B,"D"))</f>
        <v>0</v>
      </c>
      <c r="BQ23" s="145">
        <f>IF($B23=0,"",SUMIFS(INPUT_DATA!R:R,INPUT_DATA!$A:$A,$B23,INPUT_DATA!$B:$B,"D"))</f>
        <v>0</v>
      </c>
      <c r="BR23" s="155">
        <f>IF($B23=0,"",SUMIFS(INPUT_DATA!S:S,INPUT_DATA!$A:$A,$B23,INPUT_DATA!$B:$B,"D"))</f>
        <v>0</v>
      </c>
      <c r="BS23" s="155">
        <f>IF($B23=0,"",SUMIFS(INPUT_DATA!T:T,INPUT_DATA!$A:$A,$B23,INPUT_DATA!$B:$B,"D"))</f>
        <v>0</v>
      </c>
      <c r="BT23" s="155">
        <f>IF($B23=0,"",SUMIFS(INPUT_DATA!U:U,INPUT_DATA!$A:$A,$B23,INPUT_DATA!$B:$B,"D"))</f>
        <v>0</v>
      </c>
      <c r="BU23" s="155">
        <f>IF($B23=0,"",SUMIFS(INPUT_DATA!V:V,INPUT_DATA!$A:$A,$B23,INPUT_DATA!$B:$B,"D"))</f>
        <v>0</v>
      </c>
      <c r="BV23" s="155">
        <f>IF($B23=0,"",SUMIFS(INPUT_DATA!W:W,INPUT_DATA!$A:$A,$B23,INPUT_DATA!$B:$B,"D"))</f>
        <v>0</v>
      </c>
      <c r="BW23" s="155">
        <f>IF($B23=0,"",SUMIFS(INPUT_DATA!X:X,INPUT_DATA!$A:$A,$B23,INPUT_DATA!$B:$B,"D"))</f>
        <v>0</v>
      </c>
      <c r="BX23" s="155">
        <f>IF($B23=0,"",SUMIFS(INPUT_DATA!Y:Y,INPUT_DATA!$A:$A,$B23,INPUT_DATA!$B:$B,"D"))</f>
        <v>0</v>
      </c>
      <c r="BY23" s="155">
        <f>IF($B23=0,"",SUMIFS(INPUT_DATA!Z:Z,INPUT_DATA!$A:$A,$B23,INPUT_DATA!$B:$B,"D"))</f>
        <v>0</v>
      </c>
      <c r="BZ23" s="155">
        <f>IF($B23=0,"",SUMIFS(INPUT_DATA!AA:AA,INPUT_DATA!$A:$A,$B23,INPUT_DATA!$B:$B,"D"))</f>
        <v>0</v>
      </c>
      <c r="CA23" s="155">
        <f>IF($B23=0,"",SUMIFS(INPUT_DATA!AB:AB,INPUT_DATA!$A:$A,$B23,INPUT_DATA!$B:$B,"D"))</f>
        <v>0</v>
      </c>
      <c r="CB23" s="155">
        <f>IF($B23=0,"",SUMIFS(INPUT_DATA!AC:AC,INPUT_DATA!$A:$A,$B23,INPUT_DATA!$B:$B,"D"))</f>
        <v>0</v>
      </c>
      <c r="CC23" s="155">
        <f>IF($B23=0,"",SUMIFS(INPUT_DATA!AD:AD,INPUT_DATA!$A:$A,$B23,INPUT_DATA!$B:$B,"D"))</f>
        <v>0</v>
      </c>
      <c r="CD23" s="155">
        <f>IF($B23=0,"",SUMIFS(INPUT_DATA!AE:AE,INPUT_DATA!$A:$A,$B23,INPUT_DATA!$B:$B,"D"))</f>
        <v>0</v>
      </c>
      <c r="CE23" s="155">
        <f>IF($B23=0,"",SUMIFS(INPUT_DATA!AF:AF,INPUT_DATA!$A:$A,$B23,INPUT_DATA!$B:$B,"D"))</f>
        <v>0</v>
      </c>
      <c r="CF23" s="155">
        <f>IF($B23=0,"",SUMIFS(INPUT_DATA!AG:AG,INPUT_DATA!$A:$A,$B23,INPUT_DATA!$B:$B,"D"))</f>
        <v>0</v>
      </c>
      <c r="CG23" s="155">
        <f>IF($B23=0,"",SUMIFS(INPUT_DATA!AH:AH,INPUT_DATA!$A:$A,$B23,INPUT_DATA!$B:$B,"D"))</f>
        <v>0</v>
      </c>
      <c r="CH23" s="155">
        <f>IF($B23=0,"",SUMIFS(INPUT_DATA!AI:AI,INPUT_DATA!$A:$A,$B23,INPUT_DATA!$B:$B,"D"))</f>
        <v>0</v>
      </c>
      <c r="CI23" s="155">
        <f>IF($B23=0,"",SUMIFS(INPUT_DATA!AJ:AJ,INPUT_DATA!$A:$A,$B23,INPUT_DATA!$B:$B,"D"))</f>
        <v>0</v>
      </c>
      <c r="CJ23" s="146">
        <f>IF($B23=0,"",SUMIFS(INPUT_DATA!AK:AK,INPUT_DATA!$A:$A,$B23,INPUT_DATA!$B:$B,"D"))</f>
        <v>0</v>
      </c>
      <c r="CK23" s="146">
        <f>IF($B23=0,"",SUMIFS(INPUT_DATA!AL:AL,INPUT_DATA!$A:$A,$B23,INPUT_DATA!$B:$B,"D"))</f>
        <v>0</v>
      </c>
      <c r="CL23" s="146">
        <f>IF($B23=0,"",SUMIFS(INPUT_DATA!AM:AM,INPUT_DATA!$A:$A,$B23,INPUT_DATA!$B:$B,"D"))</f>
        <v>0</v>
      </c>
      <c r="CM23" s="146">
        <f>IF($B23=0,"",SUMIFS(INPUT_DATA!AN:AN,INPUT_DATA!$A:$A,$B23,INPUT_DATA!$B:$B,"D"))</f>
        <v>0</v>
      </c>
      <c r="CN23" s="146">
        <f>IF($B23=0,"",SUMIFS(INPUT_DATA!AO:AO,INPUT_DATA!$A:$A,$B23,INPUT_DATA!$B:$B,"D"))</f>
        <v>0</v>
      </c>
      <c r="CO23" s="146">
        <f>IF($B23=0,"",SUMIFS(INPUT_DATA!AP:AP,INPUT_DATA!$A:$A,$B23,INPUT_DATA!$B:$B,"D"))</f>
        <v>0</v>
      </c>
      <c r="CP23" s="160">
        <f t="shared" si="7"/>
        <v>0</v>
      </c>
      <c r="CQ23" s="160">
        <f t="shared" si="2"/>
        <v>0</v>
      </c>
      <c r="CR23" s="160">
        <f t="shared" si="3"/>
        <v>0</v>
      </c>
      <c r="CS23" s="145">
        <f>IF($B23=0,"",SUMIFS(INPUT_DATA!AQ:AQ,INPUT_DATA!$A:$A,$B23,INPUT_DATA!$B:$B,"D"))</f>
        <v>0</v>
      </c>
      <c r="CT23" s="160">
        <f>IF($B23=0,"",SUMIFS(INPUT_DATA!AR:AR,INPUT_DATA!$A:$A,$B23,INPUT_DATA!$B:$B,"D"))</f>
        <v>0</v>
      </c>
      <c r="CU23" s="160">
        <f>IF($B23=0,"",SUMIFS(INPUT_DATA!AS:AS,INPUT_DATA!$A:$A,$B23,INPUT_DATA!$B:$B,"D"))</f>
        <v>0</v>
      </c>
      <c r="CV23" s="145">
        <f t="shared" si="20"/>
        <v>0</v>
      </c>
      <c r="CW23" s="160">
        <f t="shared" si="21"/>
        <v>0</v>
      </c>
      <c r="CX23" s="161">
        <f t="shared" si="22"/>
        <v>0</v>
      </c>
      <c r="CY23" s="154"/>
    </row>
    <row r="24" spans="2:104">
      <c r="B24" s="143">
        <f>INPUT_DATA!CL11</f>
        <v>0</v>
      </c>
      <c r="C24" s="145" t="str">
        <f>IF($B24=0,"",SUMIFS(INPUT_DATA!C:C,INPUT_DATA!$A:$A,$B24,INPUT_DATA!$B:$B,"S"))</f>
        <v/>
      </c>
      <c r="D24" s="145" t="str">
        <f>IF($B24=0,"",SUMIFS(INPUT_DATA!D:D,INPUT_DATA!$A:$A,$B24,INPUT_DATA!$B:$B,"S"))</f>
        <v/>
      </c>
      <c r="E24" s="146" t="str">
        <f>IF($B24=0,"",SUMIFS(INPUT_DATA!E:E,INPUT_DATA!$A:$A,$B24,INPUT_DATA!$B:$B,"S"))</f>
        <v/>
      </c>
      <c r="F24" s="146" t="str">
        <f>IF($B24=0,"",SUMIFS(INPUT_DATA!F:F,INPUT_DATA!$A:$A,$B24,INPUT_DATA!$B:$B,"S"))</f>
        <v/>
      </c>
      <c r="G24" s="146" t="str">
        <f>IF($B24=0,"",SUMIFS(INPUT_DATA!G:G,INPUT_DATA!$A:$A,$B24,INPUT_DATA!$B:$B,"S"))</f>
        <v/>
      </c>
      <c r="H24" s="146" t="str">
        <f>IF($B24=0,"",SUMIFS(INPUT_DATA!H:H,INPUT_DATA!$A:$A,$B24,INPUT_DATA!$B:$B,"S"))</f>
        <v/>
      </c>
      <c r="I24" s="146" t="str">
        <f>IF($B24=0,"",SUMIFS(INPUT_DATA!I:I,INPUT_DATA!$A:$A,$B24,INPUT_DATA!$B:$B,"S"))</f>
        <v/>
      </c>
      <c r="J24" s="146" t="str">
        <f>IF($B24=0,"",SUMIFS(INPUT_DATA!J:J,INPUT_DATA!$A:$A,$B24,INPUT_DATA!$B:$B,"S"))</f>
        <v/>
      </c>
      <c r="K24" s="146" t="str">
        <f>IF($B24=0,"",SUMIFS(INPUT_DATA!K:K,INPUT_DATA!$A:$A,$B24,INPUT_DATA!$B:$B,"S"))</f>
        <v/>
      </c>
      <c r="L24" s="146" t="str">
        <f>IF($B24=0,"",SUMIFS(INPUT_DATA!L:L,INPUT_DATA!$A:$A,$B24,INPUT_DATA!$B:$B,"S"))</f>
        <v/>
      </c>
      <c r="M24" s="146" t="str">
        <f>IF($B24=0,"",SUMIFS(INPUT_DATA!M:M,INPUT_DATA!$A:$A,$B24,INPUT_DATA!$B:$B,"S"))</f>
        <v/>
      </c>
      <c r="N24" s="146" t="str">
        <f>IF($B24=0,"",SUMIFS(INPUT_DATA!N:N,INPUT_DATA!$A:$A,$B24,INPUT_DATA!$B:$B,"S"))</f>
        <v/>
      </c>
      <c r="O24" s="147" t="str">
        <f t="shared" si="8"/>
        <v/>
      </c>
      <c r="P24" s="148" t="str">
        <f>IF($B24=0,"",SUMIFS(INPUT_DATA!O:O,INPUT_DATA!$A:$A,$B24,INPUT_DATA!$B:$B,"S"))</f>
        <v/>
      </c>
      <c r="Q24" s="148" t="str">
        <f t="shared" si="9"/>
        <v/>
      </c>
      <c r="R24" s="148" t="str">
        <f>IF($B24=0,"",SUMIFS(INPUT_DATA!BL:BL,INPUT_DATA!$A:$A,$B24,INPUT_DATA!$B:$B,"S"))</f>
        <v/>
      </c>
      <c r="S24" s="149" t="str">
        <f>IF($B24=0,"",SUMIFS(INPUT_DATA!P:P,INPUT_DATA!$A:$A,$B24,INPUT_DATA!$B:$B,"S"))</f>
        <v/>
      </c>
      <c r="T24" s="149" t="str">
        <f>IF($B24=0,"",SUMIFS(INPUT_DATA!Q:Q,INPUT_DATA!$A:$A,$B24,INPUT_DATA!$B:$B,"S"))</f>
        <v/>
      </c>
      <c r="U24" s="149" t="str">
        <f>IF($B24=0,"",SUMIFS(INPUT_DATA!R:R,INPUT_DATA!$A:$A,$B24,INPUT_DATA!$B:$B,"S"))</f>
        <v/>
      </c>
      <c r="V24" s="150" t="str">
        <f>IF($B24=0,"",SUMIFS(INPUT_DATA!S:S,INPUT_DATA!$A:$A,$B24,INPUT_DATA!$B:$B,"S"))</f>
        <v/>
      </c>
      <c r="W24" s="150" t="str">
        <f>IF($B24=0,"",SUMIFS(INPUT_DATA!T:T,INPUT_DATA!$A:$A,$B24,INPUT_DATA!$B:$B,"S"))</f>
        <v/>
      </c>
      <c r="X24" s="150" t="str">
        <f>IF($B24=0,"",SUMIFS(INPUT_DATA!U:U,INPUT_DATA!$A:$A,$B24,INPUT_DATA!$B:$B,"S"))</f>
        <v/>
      </c>
      <c r="Y24" s="150" t="str">
        <f>IF($B24=0,"",SUMIFS(INPUT_DATA!V:V,INPUT_DATA!$A:$A,$B24,INPUT_DATA!$B:$B,"S"))</f>
        <v/>
      </c>
      <c r="Z24" s="150" t="str">
        <f>IF($B24=0,"",SUMIFS(INPUT_DATA!W:W,INPUT_DATA!$A:$A,$B24,INPUT_DATA!$B:$B,"S"))</f>
        <v/>
      </c>
      <c r="AA24" s="150" t="str">
        <f>IF($B24=0,"",SUMIFS(INPUT_DATA!X:X,INPUT_DATA!$A:$A,$B24,INPUT_DATA!$B:$B,"S"))</f>
        <v/>
      </c>
      <c r="AB24" s="150" t="str">
        <f>IF($B24=0,"",SUMIFS(INPUT_DATA!Y:Y,INPUT_DATA!$A:$A,$B24,INPUT_DATA!$B:$B,"S"))</f>
        <v/>
      </c>
      <c r="AC24" s="150" t="str">
        <f>IF($B24=0,"",SUMIFS(INPUT_DATA!Z:Z,INPUT_DATA!$A:$A,$B24,INPUT_DATA!$B:$B,"S"))</f>
        <v/>
      </c>
      <c r="AD24" s="150" t="str">
        <f>IF($B24=0,"",SUMIFS(INPUT_DATA!AA:AA,INPUT_DATA!$A:$A,$B24,INPUT_DATA!$B:$B,"S"))</f>
        <v/>
      </c>
      <c r="AE24" s="150" t="str">
        <f>IF($B24=0,"",SUMIFS(INPUT_DATA!AB:AB,INPUT_DATA!$A:$A,$B24,INPUT_DATA!$B:$B,"S"))</f>
        <v/>
      </c>
      <c r="AF24" s="150" t="str">
        <f>IF($B24=0,"",SUMIFS(INPUT_DATA!AC:AC,INPUT_DATA!$A:$A,$B24,INPUT_DATA!$B:$B,"S"))</f>
        <v/>
      </c>
      <c r="AG24" s="150" t="str">
        <f>IF($B24=0,"",SUMIFS(INPUT_DATA!AD:AD,INPUT_DATA!$A:$A,$B24,INPUT_DATA!$B:$B,"S"))</f>
        <v/>
      </c>
      <c r="AH24" s="150" t="str">
        <f>IF($B24=0,"",SUMIFS(INPUT_DATA!AE:AE,INPUT_DATA!$A:$A,$B24,INPUT_DATA!$B:$B,"S"))</f>
        <v/>
      </c>
      <c r="AI24" s="150" t="str">
        <f>IF($B24=0,"",SUMIFS(INPUT_DATA!AF:AF,INPUT_DATA!$A:$A,$B24,INPUT_DATA!$B:$B,"S"))</f>
        <v/>
      </c>
      <c r="AJ24" s="150" t="str">
        <f>IF($B24=0,"",SUMIFS(INPUT_DATA!AG:AG,INPUT_DATA!$A:$A,$B24,INPUT_DATA!$B:$B,"S"))</f>
        <v/>
      </c>
      <c r="AK24" s="150" t="str">
        <f>IF($B24=0,"",SUMIFS(INPUT_DATA!AK:AK,INPUT_DATA!$A:$A,$B24,INPUT_DATA!$B:$B,"S"))</f>
        <v/>
      </c>
      <c r="AL24" s="150" t="str">
        <f>IF($B24=0,"",SUMIFS(INPUT_DATA!AL:AL,INPUT_DATA!$A:$A,$B24,INPUT_DATA!$B:$B,"S"))</f>
        <v/>
      </c>
      <c r="AM24" s="150" t="str">
        <f>IF($B24=0,"",SUMIFS(INPUT_DATA!AM:AM,INPUT_DATA!$A:$A,$B24,INPUT_DATA!$B:$B,"S"))</f>
        <v/>
      </c>
      <c r="AN24" s="150" t="str">
        <f>IF($B24=0,"",SUMIFS(INPUT_DATA!AN:AN,INPUT_DATA!$A:$A,$B24,INPUT_DATA!$B:$B,"S"))</f>
        <v/>
      </c>
      <c r="AO24" s="150" t="str">
        <f>IF($B24=0,"",SUMIFS(INPUT_DATA!AO:AO,INPUT_DATA!$A:$A,$B24,INPUT_DATA!$B:$B,"S"))</f>
        <v/>
      </c>
      <c r="AP24" s="150" t="str">
        <f>IF($B24=0,"",SUMIFS(INPUT_DATA!AP:AP,INPUT_DATA!$A:$A,$B24,INPUT_DATA!$B:$B,"S"))</f>
        <v/>
      </c>
      <c r="AQ24" s="151" t="str">
        <f t="shared" si="10"/>
        <v/>
      </c>
      <c r="AR24" s="152" t="str">
        <f t="shared" si="11"/>
        <v/>
      </c>
      <c r="AS24" s="153" t="str">
        <f t="shared" si="12"/>
        <v/>
      </c>
      <c r="AT24" s="151" t="str">
        <f>IF($B24=0,"",SUMIFS(INPUT_DATA!AQ:AQ,INPUT_DATA!$A:$A,$B24,INPUT_DATA!$B:$B,"S"))</f>
        <v/>
      </c>
      <c r="AU24" s="152" t="str">
        <f>IF($B24=0,"",SUMIFS(INPUT_DATA!AR:AR,INPUT_DATA!$A:$A,$B24,INPUT_DATA!$B:$B,"S"))</f>
        <v/>
      </c>
      <c r="AV24" s="153" t="str">
        <f>IF($B24=0,"",SUMIFS(INPUT_DATA!AS:AS,INPUT_DATA!$A:$A,$B24,INPUT_DATA!$B:$B,"S"))</f>
        <v/>
      </c>
      <c r="AW24" s="151" t="str">
        <f t="shared" si="13"/>
        <v/>
      </c>
      <c r="AX24" s="152" t="str">
        <f t="shared" si="14"/>
        <v/>
      </c>
      <c r="AY24" s="153" t="str">
        <f t="shared" si="15"/>
        <v/>
      </c>
      <c r="AZ24" s="154"/>
      <c r="BA24" s="144" t="str">
        <f>IF($B24=0,"",SUMIFS(INPUT_DATA!C:C,INPUT_DATA!$A:$A,$B24,INPUT_DATA!$B:$B,"D"))</f>
        <v/>
      </c>
      <c r="BB24" s="155" t="str">
        <f>IF($B24=0,"",SUMIFS(INPUT_DATA!E:E,INPUT_DATA!$A:$A,$B24,INPUT_DATA!$B:$B,"D"))</f>
        <v/>
      </c>
      <c r="BC24" s="155" t="str">
        <f>IF($B24=0,"",SUMIFS(INPUT_DATA!F:F,INPUT_DATA!$A:$A,$B24,INPUT_DATA!$B:$B,"D"))</f>
        <v/>
      </c>
      <c r="BD24" s="155" t="str">
        <f>IF($B24=0,"",SUMIFS(INPUT_DATA!G:G,INPUT_DATA!$A:$A,$B24,INPUT_DATA!$B:$B,"D"))</f>
        <v/>
      </c>
      <c r="BE24" s="155" t="str">
        <f>IF($B24=0,"",SUMIFS(INPUT_DATA!H:H,INPUT_DATA!$A:$A,$B24,INPUT_DATA!$B:$B,"D"))</f>
        <v/>
      </c>
      <c r="BF24" s="155" t="str">
        <f>IF($B24=0,"",SUMIFS(INPUT_DATA!I:I,INPUT_DATA!$A:$A,$B24,INPUT_DATA!$B:$B,"D"))</f>
        <v/>
      </c>
      <c r="BG24" s="155" t="str">
        <f>IF($B24=0,"",SUMIFS(INPUT_DATA!J:J,INPUT_DATA!$A:$A,$B24,INPUT_DATA!$B:$B,"D"))</f>
        <v/>
      </c>
      <c r="BH24" s="155" t="str">
        <f>IF($B24=0,"",SUMIFS(INPUT_DATA!K:K,INPUT_DATA!$A:$A,$B24,INPUT_DATA!$B:$B,"D"))</f>
        <v/>
      </c>
      <c r="BI24" s="155" t="str">
        <f>IF($B24=0,"",SUMIFS(INPUT_DATA!L:L,INPUT_DATA!$A:$A,$B24,INPUT_DATA!$B:$B,"D"))</f>
        <v/>
      </c>
      <c r="BJ24" s="155" t="str">
        <f>IF($B24=0,"",SUMIFS(INPUT_DATA!M:M,INPUT_DATA!$A:$A,$B24,INPUT_DATA!$B:$B,"D"))</f>
        <v/>
      </c>
      <c r="BK24" s="155" t="str">
        <f>IF($B24=0,"",SUMIFS(INPUT_DATA!N:N,INPUT_DATA!$A:$A,$B24,INPUT_DATA!$B:$B,"D"))</f>
        <v/>
      </c>
      <c r="BL24" s="156" t="str">
        <f t="shared" si="6"/>
        <v/>
      </c>
      <c r="BM24" s="156" t="str">
        <f>IF($B24=0,"",SUMIFS(INPUT_DATA!O:O,INPUT_DATA!$A:$A,$B24,INPUT_DATA!$B:$B,"D"))</f>
        <v/>
      </c>
      <c r="BN24" s="156" t="str">
        <f t="shared" si="16"/>
        <v/>
      </c>
      <c r="BO24" s="159" t="str">
        <f>IF($B24=0,"",SUMIFS(INPUT_DATA!P:P,INPUT_DATA!$A:$A,$B24,INPUT_DATA!$B:$B,"D"))</f>
        <v/>
      </c>
      <c r="BP24" s="145" t="str">
        <f>IF($B24=0,"",SUMIFS(INPUT_DATA!Q:Q,INPUT_DATA!$A:$A,$B24,INPUT_DATA!$B:$B,"D"))</f>
        <v/>
      </c>
      <c r="BQ24" s="145" t="str">
        <f>IF($B24=0,"",SUMIFS(INPUT_DATA!R:R,INPUT_DATA!$A:$A,$B24,INPUT_DATA!$B:$B,"D"))</f>
        <v/>
      </c>
      <c r="BR24" s="155" t="str">
        <f>IF($B24=0,"",SUMIFS(INPUT_DATA!S:S,INPUT_DATA!$A:$A,$B24,INPUT_DATA!$B:$B,"D"))</f>
        <v/>
      </c>
      <c r="BS24" s="155" t="str">
        <f>IF($B24=0,"",SUMIFS(INPUT_DATA!T:T,INPUT_DATA!$A:$A,$B24,INPUT_DATA!$B:$B,"D"))</f>
        <v/>
      </c>
      <c r="BT24" s="155" t="str">
        <f>IF($B24=0,"",SUMIFS(INPUT_DATA!U:U,INPUT_DATA!$A:$A,$B24,INPUT_DATA!$B:$B,"D"))</f>
        <v/>
      </c>
      <c r="BU24" s="155" t="str">
        <f>IF($B24=0,"",SUMIFS(INPUT_DATA!V:V,INPUT_DATA!$A:$A,$B24,INPUT_DATA!$B:$B,"D"))</f>
        <v/>
      </c>
      <c r="BV24" s="155" t="str">
        <f>IF($B24=0,"",SUMIFS(INPUT_DATA!W:W,INPUT_DATA!$A:$A,$B24,INPUT_DATA!$B:$B,"D"))</f>
        <v/>
      </c>
      <c r="BW24" s="155" t="str">
        <f>IF($B24=0,"",SUMIFS(INPUT_DATA!X:X,INPUT_DATA!$A:$A,$B24,INPUT_DATA!$B:$B,"D"))</f>
        <v/>
      </c>
      <c r="BX24" s="155" t="str">
        <f>IF($B24=0,"",SUMIFS(INPUT_DATA!Y:Y,INPUT_DATA!$A:$A,$B24,INPUT_DATA!$B:$B,"D"))</f>
        <v/>
      </c>
      <c r="BY24" s="155" t="str">
        <f>IF($B24=0,"",SUMIFS(INPUT_DATA!Z:Z,INPUT_DATA!$A:$A,$B24,INPUT_DATA!$B:$B,"D"))</f>
        <v/>
      </c>
      <c r="BZ24" s="155" t="str">
        <f>IF($B24=0,"",SUMIFS(INPUT_DATA!AA:AA,INPUT_DATA!$A:$A,$B24,INPUT_DATA!$B:$B,"D"))</f>
        <v/>
      </c>
      <c r="CA24" s="155" t="str">
        <f>IF($B24=0,"",SUMIFS(INPUT_DATA!AB:AB,INPUT_DATA!$A:$A,$B24,INPUT_DATA!$B:$B,"D"))</f>
        <v/>
      </c>
      <c r="CB24" s="155" t="str">
        <f>IF($B24=0,"",SUMIFS(INPUT_DATA!AC:AC,INPUT_DATA!$A:$A,$B24,INPUT_DATA!$B:$B,"D"))</f>
        <v/>
      </c>
      <c r="CC24" s="155" t="str">
        <f>IF($B24=0,"",SUMIFS(INPUT_DATA!AD:AD,INPUT_DATA!$A:$A,$B24,INPUT_DATA!$B:$B,"D"))</f>
        <v/>
      </c>
      <c r="CD24" s="155" t="str">
        <f>IF($B24=0,"",SUMIFS(INPUT_DATA!AE:AE,INPUT_DATA!$A:$A,$B24,INPUT_DATA!$B:$B,"D"))</f>
        <v/>
      </c>
      <c r="CE24" s="155" t="str">
        <f>IF($B24=0,"",SUMIFS(INPUT_DATA!AF:AF,INPUT_DATA!$A:$A,$B24,INPUT_DATA!$B:$B,"D"))</f>
        <v/>
      </c>
      <c r="CF24" s="155" t="str">
        <f>IF($B24=0,"",SUMIFS(INPUT_DATA!AG:AG,INPUT_DATA!$A:$A,$B24,INPUT_DATA!$B:$B,"D"))</f>
        <v/>
      </c>
      <c r="CG24" s="155" t="str">
        <f>IF($B24=0,"",SUMIFS(INPUT_DATA!AH:AH,INPUT_DATA!$A:$A,$B24,INPUT_DATA!$B:$B,"D"))</f>
        <v/>
      </c>
      <c r="CH24" s="155" t="str">
        <f>IF($B24=0,"",SUMIFS(INPUT_DATA!AI:AI,INPUT_DATA!$A:$A,$B24,INPUT_DATA!$B:$B,"D"))</f>
        <v/>
      </c>
      <c r="CI24" s="155" t="str">
        <f>IF($B24=0,"",SUMIFS(INPUT_DATA!AJ:AJ,INPUT_DATA!$A:$A,$B24,INPUT_DATA!$B:$B,"D"))</f>
        <v/>
      </c>
      <c r="CJ24" s="146" t="str">
        <f>IF($B24=0,"",SUMIFS(INPUT_DATA!AK:AK,INPUT_DATA!$A:$A,$B24,INPUT_DATA!$B:$B,"D"))</f>
        <v/>
      </c>
      <c r="CK24" s="146" t="str">
        <f>IF($B24=0,"",SUMIFS(INPUT_DATA!AL:AL,INPUT_DATA!$A:$A,$B24,INPUT_DATA!$B:$B,"D"))</f>
        <v/>
      </c>
      <c r="CL24" s="146" t="str">
        <f>IF($B24=0,"",SUMIFS(INPUT_DATA!AM:AM,INPUT_DATA!$A:$A,$B24,INPUT_DATA!$B:$B,"D"))</f>
        <v/>
      </c>
      <c r="CM24" s="146" t="str">
        <f>IF($B24=0,"",SUMIFS(INPUT_DATA!AN:AN,INPUT_DATA!$A:$A,$B24,INPUT_DATA!$B:$B,"D"))</f>
        <v/>
      </c>
      <c r="CN24" s="146" t="str">
        <f>IF($B24=0,"",SUMIFS(INPUT_DATA!AO:AO,INPUT_DATA!$A:$A,$B24,INPUT_DATA!$B:$B,"D"))</f>
        <v/>
      </c>
      <c r="CO24" s="146" t="str">
        <f>IF($B24=0,"",SUMIFS(INPUT_DATA!AP:AP,INPUT_DATA!$A:$A,$B24,INPUT_DATA!$B:$B,"D"))</f>
        <v/>
      </c>
      <c r="CP24" s="160" t="str">
        <f t="shared" si="7"/>
        <v/>
      </c>
      <c r="CQ24" s="160" t="str">
        <f t="shared" si="2"/>
        <v/>
      </c>
      <c r="CR24" s="160" t="str">
        <f t="shared" si="3"/>
        <v/>
      </c>
      <c r="CS24" s="145" t="str">
        <f>IF($B24=0,"",SUMIFS(INPUT_DATA!AQ:AQ,INPUT_DATA!$A:$A,$B24,INPUT_DATA!$B:$B,"D"))</f>
        <v/>
      </c>
      <c r="CT24" s="160" t="str">
        <f>IF($B24=0,"",SUMIFS(INPUT_DATA!AR:AR,INPUT_DATA!$A:$A,$B24,INPUT_DATA!$B:$B,"D"))</f>
        <v/>
      </c>
      <c r="CU24" s="160" t="str">
        <f>IF($B24=0,"",SUMIFS(INPUT_DATA!AS:AS,INPUT_DATA!$A:$A,$B24,INPUT_DATA!$B:$B,"D"))</f>
        <v/>
      </c>
      <c r="CV24" s="145" t="str">
        <f t="shared" si="20"/>
        <v/>
      </c>
      <c r="CW24" s="160" t="str">
        <f t="shared" si="21"/>
        <v/>
      </c>
      <c r="CX24" s="161" t="str">
        <f t="shared" si="22"/>
        <v/>
      </c>
      <c r="CY24" s="154"/>
    </row>
    <row r="25" spans="2:104">
      <c r="B25" s="143">
        <f>INPUT_DATA!CL12</f>
        <v>0</v>
      </c>
      <c r="C25" s="145" t="str">
        <f>IF($B25=0,"",SUMIFS(INPUT_DATA!C:C,INPUT_DATA!$A:$A,$B25,INPUT_DATA!$B:$B,"S"))</f>
        <v/>
      </c>
      <c r="D25" s="145" t="str">
        <f>IF($B25=0,"",SUMIFS(INPUT_DATA!D:D,INPUT_DATA!$A:$A,$B25,INPUT_DATA!$B:$B,"S"))</f>
        <v/>
      </c>
      <c r="E25" s="146" t="str">
        <f>IF($B25=0,"",SUMIFS(INPUT_DATA!E:E,INPUT_DATA!$A:$A,$B25,INPUT_DATA!$B:$B,"S"))</f>
        <v/>
      </c>
      <c r="F25" s="146" t="str">
        <f>IF($B25=0,"",SUMIFS(INPUT_DATA!F:F,INPUT_DATA!$A:$A,$B25,INPUT_DATA!$B:$B,"S"))</f>
        <v/>
      </c>
      <c r="G25" s="146" t="str">
        <f>IF($B25=0,"",SUMIFS(INPUT_DATA!G:G,INPUT_DATA!$A:$A,$B25,INPUT_DATA!$B:$B,"S"))</f>
        <v/>
      </c>
      <c r="H25" s="146" t="str">
        <f>IF($B25=0,"",SUMIFS(INPUT_DATA!H:H,INPUT_DATA!$A:$A,$B25,INPUT_DATA!$B:$B,"S"))</f>
        <v/>
      </c>
      <c r="I25" s="146" t="str">
        <f>IF($B25=0,"",SUMIFS(INPUT_DATA!I:I,INPUT_DATA!$A:$A,$B25,INPUT_DATA!$B:$B,"S"))</f>
        <v/>
      </c>
      <c r="J25" s="146" t="str">
        <f>IF($B25=0,"",SUMIFS(INPUT_DATA!J:J,INPUT_DATA!$A:$A,$B25,INPUT_DATA!$B:$B,"S"))</f>
        <v/>
      </c>
      <c r="K25" s="146" t="str">
        <f>IF($B25=0,"",SUMIFS(INPUT_DATA!K:K,INPUT_DATA!$A:$A,$B25,INPUT_DATA!$B:$B,"S"))</f>
        <v/>
      </c>
      <c r="L25" s="146" t="str">
        <f>IF($B25=0,"",SUMIFS(INPUT_DATA!L:L,INPUT_DATA!$A:$A,$B25,INPUT_DATA!$B:$B,"S"))</f>
        <v/>
      </c>
      <c r="M25" s="146" t="str">
        <f>IF($B25=0,"",SUMIFS(INPUT_DATA!M:M,INPUT_DATA!$A:$A,$B25,INPUT_DATA!$B:$B,"S"))</f>
        <v/>
      </c>
      <c r="N25" s="146" t="str">
        <f>IF($B25=0,"",SUMIFS(INPUT_DATA!N:N,INPUT_DATA!$A:$A,$B25,INPUT_DATA!$B:$B,"S"))</f>
        <v/>
      </c>
      <c r="O25" s="147" t="str">
        <f t="shared" si="8"/>
        <v/>
      </c>
      <c r="P25" s="148" t="str">
        <f>IF($B25=0,"",SUMIFS(INPUT_DATA!O:O,INPUT_DATA!$A:$A,$B25,INPUT_DATA!$B:$B,"S"))</f>
        <v/>
      </c>
      <c r="Q25" s="148" t="str">
        <f t="shared" si="9"/>
        <v/>
      </c>
      <c r="R25" s="148" t="str">
        <f>IF($B25=0,"",SUMIFS(INPUT_DATA!BL:BL,INPUT_DATA!$A:$A,$B25,INPUT_DATA!$B:$B,"S"))</f>
        <v/>
      </c>
      <c r="S25" s="149" t="str">
        <f>IF($B25=0,"",SUMIFS(INPUT_DATA!P:P,INPUT_DATA!$A:$A,$B25,INPUT_DATA!$B:$B,"S"))</f>
        <v/>
      </c>
      <c r="T25" s="149" t="str">
        <f>IF($B25=0,"",SUMIFS(INPUT_DATA!Q:Q,INPUT_DATA!$A:$A,$B25,INPUT_DATA!$B:$B,"S"))</f>
        <v/>
      </c>
      <c r="U25" s="149" t="str">
        <f>IF($B25=0,"",SUMIFS(INPUT_DATA!R:R,INPUT_DATA!$A:$A,$B25,INPUT_DATA!$B:$B,"S"))</f>
        <v/>
      </c>
      <c r="V25" s="150" t="str">
        <f>IF($B25=0,"",SUMIFS(INPUT_DATA!S:S,INPUT_DATA!$A:$A,$B25,INPUT_DATA!$B:$B,"S"))</f>
        <v/>
      </c>
      <c r="W25" s="150" t="str">
        <f>IF($B25=0,"",SUMIFS(INPUT_DATA!T:T,INPUT_DATA!$A:$A,$B25,INPUT_DATA!$B:$B,"S"))</f>
        <v/>
      </c>
      <c r="X25" s="150" t="str">
        <f>IF($B25=0,"",SUMIFS(INPUT_DATA!U:U,INPUT_DATA!$A:$A,$B25,INPUT_DATA!$B:$B,"S"))</f>
        <v/>
      </c>
      <c r="Y25" s="150" t="str">
        <f>IF($B25=0,"",SUMIFS(INPUT_DATA!V:V,INPUT_DATA!$A:$A,$B25,INPUT_DATA!$B:$B,"S"))</f>
        <v/>
      </c>
      <c r="Z25" s="150" t="str">
        <f>IF($B25=0,"",SUMIFS(INPUT_DATA!W:W,INPUT_DATA!$A:$A,$B25,INPUT_DATA!$B:$B,"S"))</f>
        <v/>
      </c>
      <c r="AA25" s="150" t="str">
        <f>IF($B25=0,"",SUMIFS(INPUT_DATA!X:X,INPUT_DATA!$A:$A,$B25,INPUT_DATA!$B:$B,"S"))</f>
        <v/>
      </c>
      <c r="AB25" s="150" t="str">
        <f>IF($B25=0,"",SUMIFS(INPUT_DATA!Y:Y,INPUT_DATA!$A:$A,$B25,INPUT_DATA!$B:$B,"S"))</f>
        <v/>
      </c>
      <c r="AC25" s="150" t="str">
        <f>IF($B25=0,"",SUMIFS(INPUT_DATA!Z:Z,INPUT_DATA!$A:$A,$B25,INPUT_DATA!$B:$B,"S"))</f>
        <v/>
      </c>
      <c r="AD25" s="150" t="str">
        <f>IF($B25=0,"",SUMIFS(INPUT_DATA!AA:AA,INPUT_DATA!$A:$A,$B25,INPUT_DATA!$B:$B,"S"))</f>
        <v/>
      </c>
      <c r="AE25" s="150" t="str">
        <f>IF($B25=0,"",SUMIFS(INPUT_DATA!AB:AB,INPUT_DATA!$A:$A,$B25,INPUT_DATA!$B:$B,"S"))</f>
        <v/>
      </c>
      <c r="AF25" s="150" t="str">
        <f>IF($B25=0,"",SUMIFS(INPUT_DATA!AC:AC,INPUT_DATA!$A:$A,$B25,INPUT_DATA!$B:$B,"S"))</f>
        <v/>
      </c>
      <c r="AG25" s="150" t="str">
        <f>IF($B25=0,"",SUMIFS(INPUT_DATA!AD:AD,INPUT_DATA!$A:$A,$B25,INPUT_DATA!$B:$B,"S"))</f>
        <v/>
      </c>
      <c r="AH25" s="150" t="str">
        <f>IF($B25=0,"",SUMIFS(INPUT_DATA!AE:AE,INPUT_DATA!$A:$A,$B25,INPUT_DATA!$B:$B,"S"))</f>
        <v/>
      </c>
      <c r="AI25" s="150" t="str">
        <f>IF($B25=0,"",SUMIFS(INPUT_DATA!AF:AF,INPUT_DATA!$A:$A,$B25,INPUT_DATA!$B:$B,"S"))</f>
        <v/>
      </c>
      <c r="AJ25" s="150" t="str">
        <f>IF($B25=0,"",SUMIFS(INPUT_DATA!AG:AG,INPUT_DATA!$A:$A,$B25,INPUT_DATA!$B:$B,"S"))</f>
        <v/>
      </c>
      <c r="AK25" s="150" t="str">
        <f>IF($B25=0,"",SUMIFS(INPUT_DATA!AK:AK,INPUT_DATA!$A:$A,$B25,INPUT_DATA!$B:$B,"S"))</f>
        <v/>
      </c>
      <c r="AL25" s="150" t="str">
        <f>IF($B25=0,"",SUMIFS(INPUT_DATA!AL:AL,INPUT_DATA!$A:$A,$B25,INPUT_DATA!$B:$B,"S"))</f>
        <v/>
      </c>
      <c r="AM25" s="150" t="str">
        <f>IF($B25=0,"",SUMIFS(INPUT_DATA!AM:AM,INPUT_DATA!$A:$A,$B25,INPUT_DATA!$B:$B,"S"))</f>
        <v/>
      </c>
      <c r="AN25" s="150" t="str">
        <f>IF($B25=0,"",SUMIFS(INPUT_DATA!AN:AN,INPUT_DATA!$A:$A,$B25,INPUT_DATA!$B:$B,"S"))</f>
        <v/>
      </c>
      <c r="AO25" s="150" t="str">
        <f>IF($B25=0,"",SUMIFS(INPUT_DATA!AO:AO,INPUT_DATA!$A:$A,$B25,INPUT_DATA!$B:$B,"S"))</f>
        <v/>
      </c>
      <c r="AP25" s="150" t="str">
        <f>IF($B25=0,"",SUMIFS(INPUT_DATA!AP:AP,INPUT_DATA!$A:$A,$B25,INPUT_DATA!$B:$B,"S"))</f>
        <v/>
      </c>
      <c r="AQ25" s="151" t="str">
        <f t="shared" si="10"/>
        <v/>
      </c>
      <c r="AR25" s="152" t="str">
        <f t="shared" si="11"/>
        <v/>
      </c>
      <c r="AS25" s="153" t="str">
        <f t="shared" si="12"/>
        <v/>
      </c>
      <c r="AT25" s="151" t="str">
        <f>IF($B25=0,"",SUMIFS(INPUT_DATA!AQ:AQ,INPUT_DATA!$A:$A,$B25,INPUT_DATA!$B:$B,"S"))</f>
        <v/>
      </c>
      <c r="AU25" s="152" t="str">
        <f>IF($B25=0,"",SUMIFS(INPUT_DATA!AR:AR,INPUT_DATA!$A:$A,$B25,INPUT_DATA!$B:$B,"S"))</f>
        <v/>
      </c>
      <c r="AV25" s="153" t="str">
        <f>IF($B25=0,"",SUMIFS(INPUT_DATA!AS:AS,INPUT_DATA!$A:$A,$B25,INPUT_DATA!$B:$B,"S"))</f>
        <v/>
      </c>
      <c r="AW25" s="151" t="str">
        <f t="shared" si="13"/>
        <v/>
      </c>
      <c r="AX25" s="152" t="str">
        <f t="shared" si="14"/>
        <v/>
      </c>
      <c r="AY25" s="153" t="str">
        <f t="shared" si="15"/>
        <v/>
      </c>
      <c r="AZ25" s="154"/>
      <c r="BA25" s="144" t="str">
        <f>IF($B25=0,"",SUMIFS(INPUT_DATA!C:C,INPUT_DATA!$A:$A,$B25,INPUT_DATA!$B:$B,"D"))</f>
        <v/>
      </c>
      <c r="BB25" s="155" t="str">
        <f>IF($B25=0,"",SUMIFS(INPUT_DATA!E:E,INPUT_DATA!$A:$A,$B25,INPUT_DATA!$B:$B,"D"))</f>
        <v/>
      </c>
      <c r="BC25" s="155" t="str">
        <f>IF($B25=0,"",SUMIFS(INPUT_DATA!F:F,INPUT_DATA!$A:$A,$B25,INPUT_DATA!$B:$B,"D"))</f>
        <v/>
      </c>
      <c r="BD25" s="155" t="str">
        <f>IF($B25=0,"",SUMIFS(INPUT_DATA!G:G,INPUT_DATA!$A:$A,$B25,INPUT_DATA!$B:$B,"D"))</f>
        <v/>
      </c>
      <c r="BE25" s="155" t="str">
        <f>IF($B25=0,"",SUMIFS(INPUT_DATA!H:H,INPUT_DATA!$A:$A,$B25,INPUT_DATA!$B:$B,"D"))</f>
        <v/>
      </c>
      <c r="BF25" s="155" t="str">
        <f>IF($B25=0,"",SUMIFS(INPUT_DATA!I:I,INPUT_DATA!$A:$A,$B25,INPUT_DATA!$B:$B,"D"))</f>
        <v/>
      </c>
      <c r="BG25" s="155" t="str">
        <f>IF($B25=0,"",SUMIFS(INPUT_DATA!J:J,INPUT_DATA!$A:$A,$B25,INPUT_DATA!$B:$B,"D"))</f>
        <v/>
      </c>
      <c r="BH25" s="155" t="str">
        <f>IF($B25=0,"",SUMIFS(INPUT_DATA!K:K,INPUT_DATA!$A:$A,$B25,INPUT_DATA!$B:$B,"D"))</f>
        <v/>
      </c>
      <c r="BI25" s="155" t="str">
        <f>IF($B25=0,"",SUMIFS(INPUT_DATA!L:L,INPUT_DATA!$A:$A,$B25,INPUT_DATA!$B:$B,"D"))</f>
        <v/>
      </c>
      <c r="BJ25" s="155" t="str">
        <f>IF($B25=0,"",SUMIFS(INPUT_DATA!M:M,INPUT_DATA!$A:$A,$B25,INPUT_DATA!$B:$B,"D"))</f>
        <v/>
      </c>
      <c r="BK25" s="155" t="str">
        <f>IF($B25=0,"",SUMIFS(INPUT_DATA!N:N,INPUT_DATA!$A:$A,$B25,INPUT_DATA!$B:$B,"D"))</f>
        <v/>
      </c>
      <c r="BL25" s="156" t="str">
        <f t="shared" si="6"/>
        <v/>
      </c>
      <c r="BM25" s="156" t="str">
        <f>IF($B25=0,"",SUMIFS(INPUT_DATA!O:O,INPUT_DATA!$A:$A,$B25,INPUT_DATA!$B:$B,"D"))</f>
        <v/>
      </c>
      <c r="BN25" s="156" t="str">
        <f t="shared" si="16"/>
        <v/>
      </c>
      <c r="BO25" s="159" t="str">
        <f>IF($B25=0,"",SUMIFS(INPUT_DATA!P:P,INPUT_DATA!$A:$A,$B25,INPUT_DATA!$B:$B,"D"))</f>
        <v/>
      </c>
      <c r="BP25" s="145" t="str">
        <f>IF($B25=0,"",SUMIFS(INPUT_DATA!Q:Q,INPUT_DATA!$A:$A,$B25,INPUT_DATA!$B:$B,"D"))</f>
        <v/>
      </c>
      <c r="BQ25" s="145" t="str">
        <f>IF($B25=0,"",SUMIFS(INPUT_DATA!R:R,INPUT_DATA!$A:$A,$B25,INPUT_DATA!$B:$B,"D"))</f>
        <v/>
      </c>
      <c r="BR25" s="155" t="str">
        <f>IF($B25=0,"",SUMIFS(INPUT_DATA!S:S,INPUT_DATA!$A:$A,$B25,INPUT_DATA!$B:$B,"D"))</f>
        <v/>
      </c>
      <c r="BS25" s="155" t="str">
        <f>IF($B25=0,"",SUMIFS(INPUT_DATA!T:T,INPUT_DATA!$A:$A,$B25,INPUT_DATA!$B:$B,"D"))</f>
        <v/>
      </c>
      <c r="BT25" s="155" t="str">
        <f>IF($B25=0,"",SUMIFS(INPUT_DATA!U:U,INPUT_DATA!$A:$A,$B25,INPUT_DATA!$B:$B,"D"))</f>
        <v/>
      </c>
      <c r="BU25" s="155" t="str">
        <f>IF($B25=0,"",SUMIFS(INPUT_DATA!V:V,INPUT_DATA!$A:$A,$B25,INPUT_DATA!$B:$B,"D"))</f>
        <v/>
      </c>
      <c r="BV25" s="155" t="str">
        <f>IF($B25=0,"",SUMIFS(INPUT_DATA!W:W,INPUT_DATA!$A:$A,$B25,INPUT_DATA!$B:$B,"D"))</f>
        <v/>
      </c>
      <c r="BW25" s="155" t="str">
        <f>IF($B25=0,"",SUMIFS(INPUT_DATA!X:X,INPUT_DATA!$A:$A,$B25,INPUT_DATA!$B:$B,"D"))</f>
        <v/>
      </c>
      <c r="BX25" s="155" t="str">
        <f>IF($B25=0,"",SUMIFS(INPUT_DATA!Y:Y,INPUT_DATA!$A:$A,$B25,INPUT_DATA!$B:$B,"D"))</f>
        <v/>
      </c>
      <c r="BY25" s="155" t="str">
        <f>IF($B25=0,"",SUMIFS(INPUT_DATA!Z:Z,INPUT_DATA!$A:$A,$B25,INPUT_DATA!$B:$B,"D"))</f>
        <v/>
      </c>
      <c r="BZ25" s="155" t="str">
        <f>IF($B25=0,"",SUMIFS(INPUT_DATA!AA:AA,INPUT_DATA!$A:$A,$B25,INPUT_DATA!$B:$B,"D"))</f>
        <v/>
      </c>
      <c r="CA25" s="155" t="str">
        <f>IF($B25=0,"",SUMIFS(INPUT_DATA!AB:AB,INPUT_DATA!$A:$A,$B25,INPUT_DATA!$B:$B,"D"))</f>
        <v/>
      </c>
      <c r="CB25" s="155" t="str">
        <f>IF($B25=0,"",SUMIFS(INPUT_DATA!AC:AC,INPUT_DATA!$A:$A,$B25,INPUT_DATA!$B:$B,"D"))</f>
        <v/>
      </c>
      <c r="CC25" s="155" t="str">
        <f>IF($B25=0,"",SUMIFS(INPUT_DATA!AD:AD,INPUT_DATA!$A:$A,$B25,INPUT_DATA!$B:$B,"D"))</f>
        <v/>
      </c>
      <c r="CD25" s="155" t="str">
        <f>IF($B25=0,"",SUMIFS(INPUT_DATA!AE:AE,INPUT_DATA!$A:$A,$B25,INPUT_DATA!$B:$B,"D"))</f>
        <v/>
      </c>
      <c r="CE25" s="155" t="str">
        <f>IF($B25=0,"",SUMIFS(INPUT_DATA!AF:AF,INPUT_DATA!$A:$A,$B25,INPUT_DATA!$B:$B,"D"))</f>
        <v/>
      </c>
      <c r="CF25" s="155" t="str">
        <f>IF($B25=0,"",SUMIFS(INPUT_DATA!AG:AG,INPUT_DATA!$A:$A,$B25,INPUT_DATA!$B:$B,"D"))</f>
        <v/>
      </c>
      <c r="CG25" s="155" t="str">
        <f>IF($B25=0,"",SUMIFS(INPUT_DATA!AH:AH,INPUT_DATA!$A:$A,$B25,INPUT_DATA!$B:$B,"D"))</f>
        <v/>
      </c>
      <c r="CH25" s="155" t="str">
        <f>IF($B25=0,"",SUMIFS(INPUT_DATA!AI:AI,INPUT_DATA!$A:$A,$B25,INPUT_DATA!$B:$B,"D"))</f>
        <v/>
      </c>
      <c r="CI25" s="155" t="str">
        <f>IF($B25=0,"",SUMIFS(INPUT_DATA!AJ:AJ,INPUT_DATA!$A:$A,$B25,INPUT_DATA!$B:$B,"D"))</f>
        <v/>
      </c>
      <c r="CJ25" s="146" t="str">
        <f>IF($B25=0,"",SUMIFS(INPUT_DATA!AK:AK,INPUT_DATA!$A:$A,$B25,INPUT_DATA!$B:$B,"D"))</f>
        <v/>
      </c>
      <c r="CK25" s="146" t="str">
        <f>IF($B25=0,"",SUMIFS(INPUT_DATA!AL:AL,INPUT_DATA!$A:$A,$B25,INPUT_DATA!$B:$B,"D"))</f>
        <v/>
      </c>
      <c r="CL25" s="146" t="str">
        <f>IF($B25=0,"",SUMIFS(INPUT_DATA!AM:AM,INPUT_DATA!$A:$A,$B25,INPUT_DATA!$B:$B,"D"))</f>
        <v/>
      </c>
      <c r="CM25" s="146" t="str">
        <f>IF($B25=0,"",SUMIFS(INPUT_DATA!AN:AN,INPUT_DATA!$A:$A,$B25,INPUT_DATA!$B:$B,"D"))</f>
        <v/>
      </c>
      <c r="CN25" s="146" t="str">
        <f>IF($B25=0,"",SUMIFS(INPUT_DATA!AO:AO,INPUT_DATA!$A:$A,$B25,INPUT_DATA!$B:$B,"D"))</f>
        <v/>
      </c>
      <c r="CO25" s="146" t="str">
        <f>IF($B25=0,"",SUMIFS(INPUT_DATA!AP:AP,INPUT_DATA!$A:$A,$B25,INPUT_DATA!$B:$B,"D"))</f>
        <v/>
      </c>
      <c r="CP25" s="160" t="str">
        <f t="shared" si="7"/>
        <v/>
      </c>
      <c r="CQ25" s="160" t="str">
        <f t="shared" si="2"/>
        <v/>
      </c>
      <c r="CR25" s="160" t="str">
        <f t="shared" si="3"/>
        <v/>
      </c>
      <c r="CS25" s="145" t="str">
        <f>IF($B25=0,"",SUMIFS(INPUT_DATA!AQ:AQ,INPUT_DATA!$A:$A,$B25,INPUT_DATA!$B:$B,"D"))</f>
        <v/>
      </c>
      <c r="CT25" s="160" t="str">
        <f>IF($B25=0,"",SUMIFS(INPUT_DATA!AR:AR,INPUT_DATA!$A:$A,$B25,INPUT_DATA!$B:$B,"D"))</f>
        <v/>
      </c>
      <c r="CU25" s="160" t="str">
        <f>IF($B25=0,"",SUMIFS(INPUT_DATA!AS:AS,INPUT_DATA!$A:$A,$B25,INPUT_DATA!$B:$B,"D"))</f>
        <v/>
      </c>
      <c r="CV25" s="145" t="str">
        <f t="shared" si="20"/>
        <v/>
      </c>
      <c r="CW25" s="160" t="str">
        <f t="shared" si="21"/>
        <v/>
      </c>
      <c r="CX25" s="161" t="str">
        <f t="shared" si="22"/>
        <v/>
      </c>
      <c r="CY25" s="154"/>
    </row>
    <row r="26" spans="2:104">
      <c r="B26" s="143">
        <f>INPUT_DATA!CL13</f>
        <v>0</v>
      </c>
      <c r="C26" s="145" t="str">
        <f>IF($B26=0,"",SUMIFS(INPUT_DATA!C:C,INPUT_DATA!$A:$A,$B26,INPUT_DATA!$B:$B,"S"))</f>
        <v/>
      </c>
      <c r="D26" s="145" t="str">
        <f>IF($B26=0,"",SUMIFS(INPUT_DATA!D:D,INPUT_DATA!$A:$A,$B26,INPUT_DATA!$B:$B,"S"))</f>
        <v/>
      </c>
      <c r="E26" s="146" t="str">
        <f>IF($B26=0,"",SUMIFS(INPUT_DATA!E:E,INPUT_DATA!$A:$A,$B26,INPUT_DATA!$B:$B,"S"))</f>
        <v/>
      </c>
      <c r="F26" s="146" t="str">
        <f>IF($B26=0,"",SUMIFS(INPUT_DATA!F:F,INPUT_DATA!$A:$A,$B26,INPUT_DATA!$B:$B,"S"))</f>
        <v/>
      </c>
      <c r="G26" s="146" t="str">
        <f>IF($B26=0,"",SUMIFS(INPUT_DATA!G:G,INPUT_DATA!$A:$A,$B26,INPUT_DATA!$B:$B,"S"))</f>
        <v/>
      </c>
      <c r="H26" s="146" t="str">
        <f>IF($B26=0,"",SUMIFS(INPUT_DATA!H:H,INPUT_DATA!$A:$A,$B26,INPUT_DATA!$B:$B,"S"))</f>
        <v/>
      </c>
      <c r="I26" s="146" t="str">
        <f>IF($B26=0,"",SUMIFS(INPUT_DATA!I:I,INPUT_DATA!$A:$A,$B26,INPUT_DATA!$B:$B,"S"))</f>
        <v/>
      </c>
      <c r="J26" s="146" t="str">
        <f>IF($B26=0,"",SUMIFS(INPUT_DATA!J:J,INPUT_DATA!$A:$A,$B26,INPUT_DATA!$B:$B,"S"))</f>
        <v/>
      </c>
      <c r="K26" s="146" t="str">
        <f>IF($B26=0,"",SUMIFS(INPUT_DATA!K:K,INPUT_DATA!$A:$A,$B26,INPUT_DATA!$B:$B,"S"))</f>
        <v/>
      </c>
      <c r="L26" s="146" t="str">
        <f>IF($B26=0,"",SUMIFS(INPUT_DATA!L:L,INPUT_DATA!$A:$A,$B26,INPUT_DATA!$B:$B,"S"))</f>
        <v/>
      </c>
      <c r="M26" s="146" t="str">
        <f>IF($B26=0,"",SUMIFS(INPUT_DATA!M:M,INPUT_DATA!$A:$A,$B26,INPUT_DATA!$B:$B,"S"))</f>
        <v/>
      </c>
      <c r="N26" s="146" t="str">
        <f>IF($B26=0,"",SUMIFS(INPUT_DATA!N:N,INPUT_DATA!$A:$A,$B26,INPUT_DATA!$B:$B,"S"))</f>
        <v/>
      </c>
      <c r="O26" s="147" t="str">
        <f t="shared" si="8"/>
        <v/>
      </c>
      <c r="P26" s="148" t="str">
        <f>IF($B26=0,"",SUMIFS(INPUT_DATA!O:O,INPUT_DATA!$A:$A,$B26,INPUT_DATA!$B:$B,"S"))</f>
        <v/>
      </c>
      <c r="Q26" s="148" t="str">
        <f t="shared" si="9"/>
        <v/>
      </c>
      <c r="R26" s="148" t="str">
        <f>IF($B26=0,"",SUMIFS(INPUT_DATA!BL:BL,INPUT_DATA!$A:$A,$B26,INPUT_DATA!$B:$B,"S"))</f>
        <v/>
      </c>
      <c r="S26" s="149" t="str">
        <f>IF($B26=0,"",SUMIFS(INPUT_DATA!P:P,INPUT_DATA!$A:$A,$B26,INPUT_DATA!$B:$B,"S"))</f>
        <v/>
      </c>
      <c r="T26" s="149" t="str">
        <f>IF($B26=0,"",SUMIFS(INPUT_DATA!Q:Q,INPUT_DATA!$A:$A,$B26,INPUT_DATA!$B:$B,"S"))</f>
        <v/>
      </c>
      <c r="U26" s="149" t="str">
        <f>IF($B26=0,"",SUMIFS(INPUT_DATA!R:R,INPUT_DATA!$A:$A,$B26,INPUT_DATA!$B:$B,"S"))</f>
        <v/>
      </c>
      <c r="V26" s="150" t="str">
        <f>IF($B26=0,"",SUMIFS(INPUT_DATA!S:S,INPUT_DATA!$A:$A,$B26,INPUT_DATA!$B:$B,"S"))</f>
        <v/>
      </c>
      <c r="W26" s="150" t="str">
        <f>IF($B26=0,"",SUMIFS(INPUT_DATA!T:T,INPUT_DATA!$A:$A,$B26,INPUT_DATA!$B:$B,"S"))</f>
        <v/>
      </c>
      <c r="X26" s="150" t="str">
        <f>IF($B26=0,"",SUMIFS(INPUT_DATA!U:U,INPUT_DATA!$A:$A,$B26,INPUT_DATA!$B:$B,"S"))</f>
        <v/>
      </c>
      <c r="Y26" s="150" t="str">
        <f>IF($B26=0,"",SUMIFS(INPUT_DATA!V:V,INPUT_DATA!$A:$A,$B26,INPUT_DATA!$B:$B,"S"))</f>
        <v/>
      </c>
      <c r="Z26" s="150" t="str">
        <f>IF($B26=0,"",SUMIFS(INPUT_DATA!W:W,INPUT_DATA!$A:$A,$B26,INPUT_DATA!$B:$B,"S"))</f>
        <v/>
      </c>
      <c r="AA26" s="150" t="str">
        <f>IF($B26=0,"",SUMIFS(INPUT_DATA!X:X,INPUT_DATA!$A:$A,$B26,INPUT_DATA!$B:$B,"S"))</f>
        <v/>
      </c>
      <c r="AB26" s="150" t="str">
        <f>IF($B26=0,"",SUMIFS(INPUT_DATA!Y:Y,INPUT_DATA!$A:$A,$B26,INPUT_DATA!$B:$B,"S"))</f>
        <v/>
      </c>
      <c r="AC26" s="150" t="str">
        <f>IF($B26=0,"",SUMIFS(INPUT_DATA!Z:Z,INPUT_DATA!$A:$A,$B26,INPUT_DATA!$B:$B,"S"))</f>
        <v/>
      </c>
      <c r="AD26" s="150" t="str">
        <f>IF($B26=0,"",SUMIFS(INPUT_DATA!AA:AA,INPUT_DATA!$A:$A,$B26,INPUT_DATA!$B:$B,"S"))</f>
        <v/>
      </c>
      <c r="AE26" s="150" t="str">
        <f>IF($B26=0,"",SUMIFS(INPUT_DATA!AB:AB,INPUT_DATA!$A:$A,$B26,INPUT_DATA!$B:$B,"S"))</f>
        <v/>
      </c>
      <c r="AF26" s="150" t="str">
        <f>IF($B26=0,"",SUMIFS(INPUT_DATA!AC:AC,INPUT_DATA!$A:$A,$B26,INPUT_DATA!$B:$B,"S"))</f>
        <v/>
      </c>
      <c r="AG26" s="150" t="str">
        <f>IF($B26=0,"",SUMIFS(INPUT_DATA!AD:AD,INPUT_DATA!$A:$A,$B26,INPUT_DATA!$B:$B,"S"))</f>
        <v/>
      </c>
      <c r="AH26" s="150" t="str">
        <f>IF($B26=0,"",SUMIFS(INPUT_DATA!AE:AE,INPUT_DATA!$A:$A,$B26,INPUT_DATA!$B:$B,"S"))</f>
        <v/>
      </c>
      <c r="AI26" s="150" t="str">
        <f>IF($B26=0,"",SUMIFS(INPUT_DATA!AF:AF,INPUT_DATA!$A:$A,$B26,INPUT_DATA!$B:$B,"S"))</f>
        <v/>
      </c>
      <c r="AJ26" s="150" t="str">
        <f>IF($B26=0,"",SUMIFS(INPUT_DATA!AG:AG,INPUT_DATA!$A:$A,$B26,INPUT_DATA!$B:$B,"S"))</f>
        <v/>
      </c>
      <c r="AK26" s="150" t="str">
        <f>IF($B26=0,"",SUMIFS(INPUT_DATA!AK:AK,INPUT_DATA!$A:$A,$B26,INPUT_DATA!$B:$B,"S"))</f>
        <v/>
      </c>
      <c r="AL26" s="150" t="str">
        <f>IF($B26=0,"",SUMIFS(INPUT_DATA!AL:AL,INPUT_DATA!$A:$A,$B26,INPUT_DATA!$B:$B,"S"))</f>
        <v/>
      </c>
      <c r="AM26" s="150" t="str">
        <f>IF($B26=0,"",SUMIFS(INPUT_DATA!AM:AM,INPUT_DATA!$A:$A,$B26,INPUT_DATA!$B:$B,"S"))</f>
        <v/>
      </c>
      <c r="AN26" s="150" t="str">
        <f>IF($B26=0,"",SUMIFS(INPUT_DATA!AN:AN,INPUT_DATA!$A:$A,$B26,INPUT_DATA!$B:$B,"S"))</f>
        <v/>
      </c>
      <c r="AO26" s="150" t="str">
        <f>IF($B26=0,"",SUMIFS(INPUT_DATA!AO:AO,INPUT_DATA!$A:$A,$B26,INPUT_DATA!$B:$B,"S"))</f>
        <v/>
      </c>
      <c r="AP26" s="150" t="str">
        <f>IF($B26=0,"",SUMIFS(INPUT_DATA!AP:AP,INPUT_DATA!$A:$A,$B26,INPUT_DATA!$B:$B,"S"))</f>
        <v/>
      </c>
      <c r="AQ26" s="151" t="str">
        <f t="shared" si="10"/>
        <v/>
      </c>
      <c r="AR26" s="152" t="str">
        <f t="shared" si="11"/>
        <v/>
      </c>
      <c r="AS26" s="153" t="str">
        <f t="shared" si="12"/>
        <v/>
      </c>
      <c r="AT26" s="151" t="str">
        <f>IF($B26=0,"",SUMIFS(INPUT_DATA!AQ:AQ,INPUT_DATA!$A:$A,$B26,INPUT_DATA!$B:$B,"S"))</f>
        <v/>
      </c>
      <c r="AU26" s="152" t="str">
        <f>IF($B26=0,"",SUMIFS(INPUT_DATA!AR:AR,INPUT_DATA!$A:$A,$B26,INPUT_DATA!$B:$B,"S"))</f>
        <v/>
      </c>
      <c r="AV26" s="153" t="str">
        <f>IF($B26=0,"",SUMIFS(INPUT_DATA!AS:AS,INPUT_DATA!$A:$A,$B26,INPUT_DATA!$B:$B,"S"))</f>
        <v/>
      </c>
      <c r="AW26" s="151" t="str">
        <f t="shared" si="13"/>
        <v/>
      </c>
      <c r="AX26" s="152" t="str">
        <f t="shared" si="14"/>
        <v/>
      </c>
      <c r="AY26" s="153" t="str">
        <f t="shared" si="15"/>
        <v/>
      </c>
      <c r="AZ26" s="154"/>
      <c r="BA26" s="144" t="str">
        <f>IF($B26=0,"",SUMIFS(INPUT_DATA!C:C,INPUT_DATA!$A:$A,$B26,INPUT_DATA!$B:$B,"D"))</f>
        <v/>
      </c>
      <c r="BB26" s="155" t="str">
        <f>IF($B26=0,"",SUMIFS(INPUT_DATA!E:E,INPUT_DATA!$A:$A,$B26,INPUT_DATA!$B:$B,"D"))</f>
        <v/>
      </c>
      <c r="BC26" s="155" t="str">
        <f>IF($B26=0,"",SUMIFS(INPUT_DATA!F:F,INPUT_DATA!$A:$A,$B26,INPUT_DATA!$B:$B,"D"))</f>
        <v/>
      </c>
      <c r="BD26" s="155" t="str">
        <f>IF($B26=0,"",SUMIFS(INPUT_DATA!G:G,INPUT_DATA!$A:$A,$B26,INPUT_DATA!$B:$B,"D"))</f>
        <v/>
      </c>
      <c r="BE26" s="155" t="str">
        <f>IF($B26=0,"",SUMIFS(INPUT_DATA!H:H,INPUT_DATA!$A:$A,$B26,INPUT_DATA!$B:$B,"D"))</f>
        <v/>
      </c>
      <c r="BF26" s="155" t="str">
        <f>IF($B26=0,"",SUMIFS(INPUT_DATA!I:I,INPUT_DATA!$A:$A,$B26,INPUT_DATA!$B:$B,"D"))</f>
        <v/>
      </c>
      <c r="BG26" s="155" t="str">
        <f>IF($B26=0,"",SUMIFS(INPUT_DATA!J:J,INPUT_DATA!$A:$A,$B26,INPUT_DATA!$B:$B,"D"))</f>
        <v/>
      </c>
      <c r="BH26" s="155" t="str">
        <f>IF($B26=0,"",SUMIFS(INPUT_DATA!K:K,INPUT_DATA!$A:$A,$B26,INPUT_DATA!$B:$B,"D"))</f>
        <v/>
      </c>
      <c r="BI26" s="155" t="str">
        <f>IF($B26=0,"",SUMIFS(INPUT_DATA!L:L,INPUT_DATA!$A:$A,$B26,INPUT_DATA!$B:$B,"D"))</f>
        <v/>
      </c>
      <c r="BJ26" s="155" t="str">
        <f>IF($B26=0,"",SUMIFS(INPUT_DATA!M:M,INPUT_DATA!$A:$A,$B26,INPUT_DATA!$B:$B,"D"))</f>
        <v/>
      </c>
      <c r="BK26" s="155" t="str">
        <f>IF($B26=0,"",SUMIFS(INPUT_DATA!N:N,INPUT_DATA!$A:$A,$B26,INPUT_DATA!$B:$B,"D"))</f>
        <v/>
      </c>
      <c r="BL26" s="156" t="str">
        <f t="shared" si="6"/>
        <v/>
      </c>
      <c r="BM26" s="156" t="str">
        <f>IF($B26=0,"",SUMIFS(INPUT_DATA!O:O,INPUT_DATA!$A:$A,$B26,INPUT_DATA!$B:$B,"D"))</f>
        <v/>
      </c>
      <c r="BN26" s="156" t="str">
        <f t="shared" si="16"/>
        <v/>
      </c>
      <c r="BO26" s="159" t="str">
        <f>IF($B26=0,"",SUMIFS(INPUT_DATA!P:P,INPUT_DATA!$A:$A,$B26,INPUT_DATA!$B:$B,"D"))</f>
        <v/>
      </c>
      <c r="BP26" s="145" t="str">
        <f>IF($B26=0,"",SUMIFS(INPUT_DATA!Q:Q,INPUT_DATA!$A:$A,$B26,INPUT_DATA!$B:$B,"D"))</f>
        <v/>
      </c>
      <c r="BQ26" s="145" t="str">
        <f>IF($B26=0,"",SUMIFS(INPUT_DATA!R:R,INPUT_DATA!$A:$A,$B26,INPUT_DATA!$B:$B,"D"))</f>
        <v/>
      </c>
      <c r="BR26" s="155" t="str">
        <f>IF($B26=0,"",SUMIFS(INPUT_DATA!S:S,INPUT_DATA!$A:$A,$B26,INPUT_DATA!$B:$B,"D"))</f>
        <v/>
      </c>
      <c r="BS26" s="155" t="str">
        <f>IF($B26=0,"",SUMIFS(INPUT_DATA!T:T,INPUT_DATA!$A:$A,$B26,INPUT_DATA!$B:$B,"D"))</f>
        <v/>
      </c>
      <c r="BT26" s="155" t="str">
        <f>IF($B26=0,"",SUMIFS(INPUT_DATA!U:U,INPUT_DATA!$A:$A,$B26,INPUT_DATA!$B:$B,"D"))</f>
        <v/>
      </c>
      <c r="BU26" s="155" t="str">
        <f>IF($B26=0,"",SUMIFS(INPUT_DATA!V:V,INPUT_DATA!$A:$A,$B26,INPUT_DATA!$B:$B,"D"))</f>
        <v/>
      </c>
      <c r="BV26" s="155" t="str">
        <f>IF($B26=0,"",SUMIFS(INPUT_DATA!W:W,INPUT_DATA!$A:$A,$B26,INPUT_DATA!$B:$B,"D"))</f>
        <v/>
      </c>
      <c r="BW26" s="155" t="str">
        <f>IF($B26=0,"",SUMIFS(INPUT_DATA!X:X,INPUT_DATA!$A:$A,$B26,INPUT_DATA!$B:$B,"D"))</f>
        <v/>
      </c>
      <c r="BX26" s="155" t="str">
        <f>IF($B26=0,"",SUMIFS(INPUT_DATA!Y:Y,INPUT_DATA!$A:$A,$B26,INPUT_DATA!$B:$B,"D"))</f>
        <v/>
      </c>
      <c r="BY26" s="155" t="str">
        <f>IF($B26=0,"",SUMIFS(INPUT_DATA!Z:Z,INPUT_DATA!$A:$A,$B26,INPUT_DATA!$B:$B,"D"))</f>
        <v/>
      </c>
      <c r="BZ26" s="155" t="str">
        <f>IF($B26=0,"",SUMIFS(INPUT_DATA!AA:AA,INPUT_DATA!$A:$A,$B26,INPUT_DATA!$B:$B,"D"))</f>
        <v/>
      </c>
      <c r="CA26" s="155" t="str">
        <f>IF($B26=0,"",SUMIFS(INPUT_DATA!AB:AB,INPUT_DATA!$A:$A,$B26,INPUT_DATA!$B:$B,"D"))</f>
        <v/>
      </c>
      <c r="CB26" s="155" t="str">
        <f>IF($B26=0,"",SUMIFS(INPUT_DATA!AC:AC,INPUT_DATA!$A:$A,$B26,INPUT_DATA!$B:$B,"D"))</f>
        <v/>
      </c>
      <c r="CC26" s="155" t="str">
        <f>IF($B26=0,"",SUMIFS(INPUT_DATA!AD:AD,INPUT_DATA!$A:$A,$B26,INPUT_DATA!$B:$B,"D"))</f>
        <v/>
      </c>
      <c r="CD26" s="155" t="str">
        <f>IF($B26=0,"",SUMIFS(INPUT_DATA!AE:AE,INPUT_DATA!$A:$A,$B26,INPUT_DATA!$B:$B,"D"))</f>
        <v/>
      </c>
      <c r="CE26" s="155" t="str">
        <f>IF($B26=0,"",SUMIFS(INPUT_DATA!AF:AF,INPUT_DATA!$A:$A,$B26,INPUT_DATA!$B:$B,"D"))</f>
        <v/>
      </c>
      <c r="CF26" s="155" t="str">
        <f>IF($B26=0,"",SUMIFS(INPUT_DATA!AG:AG,INPUT_DATA!$A:$A,$B26,INPUT_DATA!$B:$B,"D"))</f>
        <v/>
      </c>
      <c r="CG26" s="155" t="str">
        <f>IF($B26=0,"",SUMIFS(INPUT_DATA!AH:AH,INPUT_DATA!$A:$A,$B26,INPUT_DATA!$B:$B,"D"))</f>
        <v/>
      </c>
      <c r="CH26" s="155" t="str">
        <f>IF($B26=0,"",SUMIFS(INPUT_DATA!AI:AI,INPUT_DATA!$A:$A,$B26,INPUT_DATA!$B:$B,"D"))</f>
        <v/>
      </c>
      <c r="CI26" s="155" t="str">
        <f>IF($B26=0,"",SUMIFS(INPUT_DATA!AJ:AJ,INPUT_DATA!$A:$A,$B26,INPUT_DATA!$B:$B,"D"))</f>
        <v/>
      </c>
      <c r="CJ26" s="146" t="str">
        <f>IF($B26=0,"",SUMIFS(INPUT_DATA!AK:AK,INPUT_DATA!$A:$A,$B26,INPUT_DATA!$B:$B,"D"))</f>
        <v/>
      </c>
      <c r="CK26" s="146" t="str">
        <f>IF($B26=0,"",SUMIFS(INPUT_DATA!AL:AL,INPUT_DATA!$A:$A,$B26,INPUT_DATA!$B:$B,"D"))</f>
        <v/>
      </c>
      <c r="CL26" s="146" t="str">
        <f>IF($B26=0,"",SUMIFS(INPUT_DATA!AM:AM,INPUT_DATA!$A:$A,$B26,INPUT_DATA!$B:$B,"D"))</f>
        <v/>
      </c>
      <c r="CM26" s="146" t="str">
        <f>IF($B26=0,"",SUMIFS(INPUT_DATA!AN:AN,INPUT_DATA!$A:$A,$B26,INPUT_DATA!$B:$B,"D"))</f>
        <v/>
      </c>
      <c r="CN26" s="146" t="str">
        <f>IF($B26=0,"",SUMIFS(INPUT_DATA!AO:AO,INPUT_DATA!$A:$A,$B26,INPUT_DATA!$B:$B,"D"))</f>
        <v/>
      </c>
      <c r="CO26" s="146" t="str">
        <f>IF($B26=0,"",SUMIFS(INPUT_DATA!AP:AP,INPUT_DATA!$A:$A,$B26,INPUT_DATA!$B:$B,"D"))</f>
        <v/>
      </c>
      <c r="CP26" s="160" t="str">
        <f t="shared" si="7"/>
        <v/>
      </c>
      <c r="CQ26" s="160" t="str">
        <f t="shared" si="2"/>
        <v/>
      </c>
      <c r="CR26" s="160" t="str">
        <f t="shared" si="3"/>
        <v/>
      </c>
      <c r="CS26" s="145" t="str">
        <f>IF($B26=0,"",SUMIFS(INPUT_DATA!AQ:AQ,INPUT_DATA!$A:$A,$B26,INPUT_DATA!$B:$B,"D"))</f>
        <v/>
      </c>
      <c r="CT26" s="160" t="str">
        <f>IF($B26=0,"",SUMIFS(INPUT_DATA!AR:AR,INPUT_DATA!$A:$A,$B26,INPUT_DATA!$B:$B,"D"))</f>
        <v/>
      </c>
      <c r="CU26" s="160" t="str">
        <f>IF($B26=0,"",SUMIFS(INPUT_DATA!AS:AS,INPUT_DATA!$A:$A,$B26,INPUT_DATA!$B:$B,"D"))</f>
        <v/>
      </c>
      <c r="CV26" s="145" t="str">
        <f t="shared" si="20"/>
        <v/>
      </c>
      <c r="CW26" s="160" t="str">
        <f t="shared" si="21"/>
        <v/>
      </c>
      <c r="CX26" s="161" t="str">
        <f t="shared" si="22"/>
        <v/>
      </c>
      <c r="CY26" s="154"/>
    </row>
    <row r="27" spans="2:104">
      <c r="B27" s="143">
        <f>INPUT_DATA!CL14</f>
        <v>0</v>
      </c>
      <c r="C27" s="145" t="str">
        <f>IF($B27=0,"",SUMIFS(INPUT_DATA!C:C,INPUT_DATA!$A:$A,$B27,INPUT_DATA!$B:$B,"S"))</f>
        <v/>
      </c>
      <c r="D27" s="145" t="str">
        <f>IF($B27=0,"",SUMIFS(INPUT_DATA!D:D,INPUT_DATA!$A:$A,$B27,INPUT_DATA!$B:$B,"S"))</f>
        <v/>
      </c>
      <c r="E27" s="146" t="str">
        <f>IF($B27=0,"",SUMIFS(INPUT_DATA!E:E,INPUT_DATA!$A:$A,$B27,INPUT_DATA!$B:$B,"S"))</f>
        <v/>
      </c>
      <c r="F27" s="146" t="str">
        <f>IF($B27=0,"",SUMIFS(INPUT_DATA!F:F,INPUT_DATA!$A:$A,$B27,INPUT_DATA!$B:$B,"S"))</f>
        <v/>
      </c>
      <c r="G27" s="146" t="str">
        <f>IF($B27=0,"",SUMIFS(INPUT_DATA!G:G,INPUT_DATA!$A:$A,$B27,INPUT_DATA!$B:$B,"S"))</f>
        <v/>
      </c>
      <c r="H27" s="146" t="str">
        <f>IF($B27=0,"",SUMIFS(INPUT_DATA!H:H,INPUT_DATA!$A:$A,$B27,INPUT_DATA!$B:$B,"S"))</f>
        <v/>
      </c>
      <c r="I27" s="146" t="str">
        <f>IF($B27=0,"",SUMIFS(INPUT_DATA!I:I,INPUT_DATA!$A:$A,$B27,INPUT_DATA!$B:$B,"S"))</f>
        <v/>
      </c>
      <c r="J27" s="146" t="str">
        <f>IF($B27=0,"",SUMIFS(INPUT_DATA!J:J,INPUT_DATA!$A:$A,$B27,INPUT_DATA!$B:$B,"S"))</f>
        <v/>
      </c>
      <c r="K27" s="146" t="str">
        <f>IF($B27=0,"",SUMIFS(INPUT_DATA!K:K,INPUT_DATA!$A:$A,$B27,INPUT_DATA!$B:$B,"S"))</f>
        <v/>
      </c>
      <c r="L27" s="146" t="str">
        <f>IF($B27=0,"",SUMIFS(INPUT_DATA!L:L,INPUT_DATA!$A:$A,$B27,INPUT_DATA!$B:$B,"S"))</f>
        <v/>
      </c>
      <c r="M27" s="146" t="str">
        <f>IF($B27=0,"",SUMIFS(INPUT_DATA!M:M,INPUT_DATA!$A:$A,$B27,INPUT_DATA!$B:$B,"S"))</f>
        <v/>
      </c>
      <c r="N27" s="146" t="str">
        <f>IF($B27=0,"",SUMIFS(INPUT_DATA!N:N,INPUT_DATA!$A:$A,$B27,INPUT_DATA!$B:$B,"S"))</f>
        <v/>
      </c>
      <c r="O27" s="147" t="str">
        <f t="shared" si="8"/>
        <v/>
      </c>
      <c r="P27" s="148" t="str">
        <f>IF($B27=0,"",SUMIFS(INPUT_DATA!O:O,INPUT_DATA!$A:$A,$B27,INPUT_DATA!$B:$B,"S"))</f>
        <v/>
      </c>
      <c r="Q27" s="148" t="str">
        <f t="shared" si="9"/>
        <v/>
      </c>
      <c r="R27" s="148" t="str">
        <f>IF($B27=0,"",SUMIFS(INPUT_DATA!BL:BL,INPUT_DATA!$A:$A,$B27,INPUT_DATA!$B:$B,"S"))</f>
        <v/>
      </c>
      <c r="S27" s="149" t="str">
        <f>IF($B27=0,"",SUMIFS(INPUT_DATA!P:P,INPUT_DATA!$A:$A,$B27,INPUT_DATA!$B:$B,"S"))</f>
        <v/>
      </c>
      <c r="T27" s="149" t="str">
        <f>IF($B27=0,"",SUMIFS(INPUT_DATA!Q:Q,INPUT_DATA!$A:$A,$B27,INPUT_DATA!$B:$B,"S"))</f>
        <v/>
      </c>
      <c r="U27" s="149" t="str">
        <f>IF($B27=0,"",SUMIFS(INPUT_DATA!R:R,INPUT_DATA!$A:$A,$B27,INPUT_DATA!$B:$B,"S"))</f>
        <v/>
      </c>
      <c r="V27" s="150" t="str">
        <f>IF($B27=0,"",SUMIFS(INPUT_DATA!S:S,INPUT_DATA!$A:$A,$B27,INPUT_DATA!$B:$B,"S"))</f>
        <v/>
      </c>
      <c r="W27" s="150" t="str">
        <f>IF($B27=0,"",SUMIFS(INPUT_DATA!T:T,INPUT_DATA!$A:$A,$B27,INPUT_DATA!$B:$B,"S"))</f>
        <v/>
      </c>
      <c r="X27" s="150" t="str">
        <f>IF($B27=0,"",SUMIFS(INPUT_DATA!U:U,INPUT_DATA!$A:$A,$B27,INPUT_DATA!$B:$B,"S"))</f>
        <v/>
      </c>
      <c r="Y27" s="150" t="str">
        <f>IF($B27=0,"",SUMIFS(INPUT_DATA!V:V,INPUT_DATA!$A:$A,$B27,INPUT_DATA!$B:$B,"S"))</f>
        <v/>
      </c>
      <c r="Z27" s="150" t="str">
        <f>IF($B27=0,"",SUMIFS(INPUT_DATA!W:W,INPUT_DATA!$A:$A,$B27,INPUT_DATA!$B:$B,"S"))</f>
        <v/>
      </c>
      <c r="AA27" s="150" t="str">
        <f>IF($B27=0,"",SUMIFS(INPUT_DATA!X:X,INPUT_DATA!$A:$A,$B27,INPUT_DATA!$B:$B,"S"))</f>
        <v/>
      </c>
      <c r="AB27" s="150" t="str">
        <f>IF($B27=0,"",SUMIFS(INPUT_DATA!Y:Y,INPUT_DATA!$A:$A,$B27,INPUT_DATA!$B:$B,"S"))</f>
        <v/>
      </c>
      <c r="AC27" s="150" t="str">
        <f>IF($B27=0,"",SUMIFS(INPUT_DATA!Z:Z,INPUT_DATA!$A:$A,$B27,INPUT_DATA!$B:$B,"S"))</f>
        <v/>
      </c>
      <c r="AD27" s="150" t="str">
        <f>IF($B27=0,"",SUMIFS(INPUT_DATA!AA:AA,INPUT_DATA!$A:$A,$B27,INPUT_DATA!$B:$B,"S"))</f>
        <v/>
      </c>
      <c r="AE27" s="150" t="str">
        <f>IF($B27=0,"",SUMIFS(INPUT_DATA!AB:AB,INPUT_DATA!$A:$A,$B27,INPUT_DATA!$B:$B,"S"))</f>
        <v/>
      </c>
      <c r="AF27" s="150" t="str">
        <f>IF($B27=0,"",SUMIFS(INPUT_DATA!AC:AC,INPUT_DATA!$A:$A,$B27,INPUT_DATA!$B:$B,"S"))</f>
        <v/>
      </c>
      <c r="AG27" s="150" t="str">
        <f>IF($B27=0,"",SUMIFS(INPUT_DATA!AD:AD,INPUT_DATA!$A:$A,$B27,INPUT_DATA!$B:$B,"S"))</f>
        <v/>
      </c>
      <c r="AH27" s="150" t="str">
        <f>IF($B27=0,"",SUMIFS(INPUT_DATA!AE:AE,INPUT_DATA!$A:$A,$B27,INPUT_DATA!$B:$B,"S"))</f>
        <v/>
      </c>
      <c r="AI27" s="150" t="str">
        <f>IF($B27=0,"",SUMIFS(INPUT_DATA!AF:AF,INPUT_DATA!$A:$A,$B27,INPUT_DATA!$B:$B,"S"))</f>
        <v/>
      </c>
      <c r="AJ27" s="150" t="str">
        <f>IF($B27=0,"",SUMIFS(INPUT_DATA!AG:AG,INPUT_DATA!$A:$A,$B27,INPUT_DATA!$B:$B,"S"))</f>
        <v/>
      </c>
      <c r="AK27" s="150" t="str">
        <f>IF($B27=0,"",SUMIFS(INPUT_DATA!AK:AK,INPUT_DATA!$A:$A,$B27,INPUT_DATA!$B:$B,"S"))</f>
        <v/>
      </c>
      <c r="AL27" s="150" t="str">
        <f>IF($B27=0,"",SUMIFS(INPUT_DATA!AL:AL,INPUT_DATA!$A:$A,$B27,INPUT_DATA!$B:$B,"S"))</f>
        <v/>
      </c>
      <c r="AM27" s="150" t="str">
        <f>IF($B27=0,"",SUMIFS(INPUT_DATA!AM:AM,INPUT_DATA!$A:$A,$B27,INPUT_DATA!$B:$B,"S"))</f>
        <v/>
      </c>
      <c r="AN27" s="150" t="str">
        <f>IF($B27=0,"",SUMIFS(INPUT_DATA!AN:AN,INPUT_DATA!$A:$A,$B27,INPUT_DATA!$B:$B,"S"))</f>
        <v/>
      </c>
      <c r="AO27" s="150" t="str">
        <f>IF($B27=0,"",SUMIFS(INPUT_DATA!AO:AO,INPUT_DATA!$A:$A,$B27,INPUT_DATA!$B:$B,"S"))</f>
        <v/>
      </c>
      <c r="AP27" s="150" t="str">
        <f>IF($B27=0,"",SUMIFS(INPUT_DATA!AP:AP,INPUT_DATA!$A:$A,$B27,INPUT_DATA!$B:$B,"S"))</f>
        <v/>
      </c>
      <c r="AQ27" s="151" t="str">
        <f t="shared" si="10"/>
        <v/>
      </c>
      <c r="AR27" s="152" t="str">
        <f t="shared" si="11"/>
        <v/>
      </c>
      <c r="AS27" s="153" t="str">
        <f t="shared" si="12"/>
        <v/>
      </c>
      <c r="AT27" s="151" t="str">
        <f>IF($B27=0,"",SUMIFS(INPUT_DATA!AQ:AQ,INPUT_DATA!$A:$A,$B27,INPUT_DATA!$B:$B,"S"))</f>
        <v/>
      </c>
      <c r="AU27" s="152" t="str">
        <f>IF($B27=0,"",SUMIFS(INPUT_DATA!AR:AR,INPUT_DATA!$A:$A,$B27,INPUT_DATA!$B:$B,"S"))</f>
        <v/>
      </c>
      <c r="AV27" s="153" t="str">
        <f>IF($B27=0,"",SUMIFS(INPUT_DATA!AS:AS,INPUT_DATA!$A:$A,$B27,INPUT_DATA!$B:$B,"S"))</f>
        <v/>
      </c>
      <c r="AW27" s="151" t="str">
        <f t="shared" si="13"/>
        <v/>
      </c>
      <c r="AX27" s="152" t="str">
        <f t="shared" si="14"/>
        <v/>
      </c>
      <c r="AY27" s="153" t="str">
        <f t="shared" si="15"/>
        <v/>
      </c>
      <c r="AZ27" s="154"/>
      <c r="BA27" s="144" t="str">
        <f>IF($B27=0,"",SUMIFS(INPUT_DATA!C:C,INPUT_DATA!$A:$A,$B27,INPUT_DATA!$B:$B,"D"))</f>
        <v/>
      </c>
      <c r="BB27" s="155" t="str">
        <f>IF($B27=0,"",SUMIFS(INPUT_DATA!E:E,INPUT_DATA!$A:$A,$B27,INPUT_DATA!$B:$B,"D"))</f>
        <v/>
      </c>
      <c r="BC27" s="155" t="str">
        <f>IF($B27=0,"",SUMIFS(INPUT_DATA!F:F,INPUT_DATA!$A:$A,$B27,INPUT_DATA!$B:$B,"D"))</f>
        <v/>
      </c>
      <c r="BD27" s="155" t="str">
        <f>IF($B27=0,"",SUMIFS(INPUT_DATA!G:G,INPUT_DATA!$A:$A,$B27,INPUT_DATA!$B:$B,"D"))</f>
        <v/>
      </c>
      <c r="BE27" s="155" t="str">
        <f>IF($B27=0,"",SUMIFS(INPUT_DATA!H:H,INPUT_DATA!$A:$A,$B27,INPUT_DATA!$B:$B,"D"))</f>
        <v/>
      </c>
      <c r="BF27" s="155" t="str">
        <f>IF($B27=0,"",SUMIFS(INPUT_DATA!I:I,INPUT_DATA!$A:$A,$B27,INPUT_DATA!$B:$B,"D"))</f>
        <v/>
      </c>
      <c r="BG27" s="155" t="str">
        <f>IF($B27=0,"",SUMIFS(INPUT_DATA!J:J,INPUT_DATA!$A:$A,$B27,INPUT_DATA!$B:$B,"D"))</f>
        <v/>
      </c>
      <c r="BH27" s="155" t="str">
        <f>IF($B27=0,"",SUMIFS(INPUT_DATA!K:K,INPUT_DATA!$A:$A,$B27,INPUT_DATA!$B:$B,"D"))</f>
        <v/>
      </c>
      <c r="BI27" s="155" t="str">
        <f>IF($B27=0,"",SUMIFS(INPUT_DATA!L:L,INPUT_DATA!$A:$A,$B27,INPUT_DATA!$B:$B,"D"))</f>
        <v/>
      </c>
      <c r="BJ27" s="155" t="str">
        <f>IF($B27=0,"",SUMIFS(INPUT_DATA!M:M,INPUT_DATA!$A:$A,$B27,INPUT_DATA!$B:$B,"D"))</f>
        <v/>
      </c>
      <c r="BK27" s="155" t="str">
        <f>IF($B27=0,"",SUMIFS(INPUT_DATA!N:N,INPUT_DATA!$A:$A,$B27,INPUT_DATA!$B:$B,"D"))</f>
        <v/>
      </c>
      <c r="BL27" s="156" t="str">
        <f t="shared" si="6"/>
        <v/>
      </c>
      <c r="BM27" s="156" t="str">
        <f>IF($B27=0,"",SUMIFS(INPUT_DATA!O:O,INPUT_DATA!$A:$A,$B27,INPUT_DATA!$B:$B,"D"))</f>
        <v/>
      </c>
      <c r="BN27" s="156" t="str">
        <f t="shared" si="16"/>
        <v/>
      </c>
      <c r="BO27" s="159" t="str">
        <f>IF($B27=0,"",SUMIFS(INPUT_DATA!P:P,INPUT_DATA!$A:$A,$B27,INPUT_DATA!$B:$B,"D"))</f>
        <v/>
      </c>
      <c r="BP27" s="145" t="str">
        <f>IF($B27=0,"",SUMIFS(INPUT_DATA!Q:Q,INPUT_DATA!$A:$A,$B27,INPUT_DATA!$B:$B,"D"))</f>
        <v/>
      </c>
      <c r="BQ27" s="145" t="str">
        <f>IF($B27=0,"",SUMIFS(INPUT_DATA!R:R,INPUT_DATA!$A:$A,$B27,INPUT_DATA!$B:$B,"D"))</f>
        <v/>
      </c>
      <c r="BR27" s="155" t="str">
        <f>IF($B27=0,"",SUMIFS(INPUT_DATA!S:S,INPUT_DATA!$A:$A,$B27,INPUT_DATA!$B:$B,"D"))</f>
        <v/>
      </c>
      <c r="BS27" s="155" t="str">
        <f>IF($B27=0,"",SUMIFS(INPUT_DATA!T:T,INPUT_DATA!$A:$A,$B27,INPUT_DATA!$B:$B,"D"))</f>
        <v/>
      </c>
      <c r="BT27" s="155" t="str">
        <f>IF($B27=0,"",SUMIFS(INPUT_DATA!U:U,INPUT_DATA!$A:$A,$B27,INPUT_DATA!$B:$B,"D"))</f>
        <v/>
      </c>
      <c r="BU27" s="155" t="str">
        <f>IF($B27=0,"",SUMIFS(INPUT_DATA!V:V,INPUT_DATA!$A:$A,$B27,INPUT_DATA!$B:$B,"D"))</f>
        <v/>
      </c>
      <c r="BV27" s="155" t="str">
        <f>IF($B27=0,"",SUMIFS(INPUT_DATA!W:W,INPUT_DATA!$A:$A,$B27,INPUT_DATA!$B:$B,"D"))</f>
        <v/>
      </c>
      <c r="BW27" s="155" t="str">
        <f>IF($B27=0,"",SUMIFS(INPUT_DATA!X:X,INPUT_DATA!$A:$A,$B27,INPUT_DATA!$B:$B,"D"))</f>
        <v/>
      </c>
      <c r="BX27" s="155" t="str">
        <f>IF($B27=0,"",SUMIFS(INPUT_DATA!Y:Y,INPUT_DATA!$A:$A,$B27,INPUT_DATA!$B:$B,"D"))</f>
        <v/>
      </c>
      <c r="BY27" s="155" t="str">
        <f>IF($B27=0,"",SUMIFS(INPUT_DATA!Z:Z,INPUT_DATA!$A:$A,$B27,INPUT_DATA!$B:$B,"D"))</f>
        <v/>
      </c>
      <c r="BZ27" s="155" t="str">
        <f>IF($B27=0,"",SUMIFS(INPUT_DATA!AA:AA,INPUT_DATA!$A:$A,$B27,INPUT_DATA!$B:$B,"D"))</f>
        <v/>
      </c>
      <c r="CA27" s="155" t="str">
        <f>IF($B27=0,"",SUMIFS(INPUT_DATA!AB:AB,INPUT_DATA!$A:$A,$B27,INPUT_DATA!$B:$B,"D"))</f>
        <v/>
      </c>
      <c r="CB27" s="155" t="str">
        <f>IF($B27=0,"",SUMIFS(INPUT_DATA!AC:AC,INPUT_DATA!$A:$A,$B27,INPUT_DATA!$B:$B,"D"))</f>
        <v/>
      </c>
      <c r="CC27" s="155" t="str">
        <f>IF($B27=0,"",SUMIFS(INPUT_DATA!AD:AD,INPUT_DATA!$A:$A,$B27,INPUT_DATA!$B:$B,"D"))</f>
        <v/>
      </c>
      <c r="CD27" s="155" t="str">
        <f>IF($B27=0,"",SUMIFS(INPUT_DATA!AE:AE,INPUT_DATA!$A:$A,$B27,INPUT_DATA!$B:$B,"D"))</f>
        <v/>
      </c>
      <c r="CE27" s="155" t="str">
        <f>IF($B27=0,"",SUMIFS(INPUT_DATA!AF:AF,INPUT_DATA!$A:$A,$B27,INPUT_DATA!$B:$B,"D"))</f>
        <v/>
      </c>
      <c r="CF27" s="155" t="str">
        <f>IF($B27=0,"",SUMIFS(INPUT_DATA!AG:AG,INPUT_DATA!$A:$A,$B27,INPUT_DATA!$B:$B,"D"))</f>
        <v/>
      </c>
      <c r="CG27" s="155" t="str">
        <f>IF($B27=0,"",SUMIFS(INPUT_DATA!AH:AH,INPUT_DATA!$A:$A,$B27,INPUT_DATA!$B:$B,"D"))</f>
        <v/>
      </c>
      <c r="CH27" s="155" t="str">
        <f>IF($B27=0,"",SUMIFS(INPUT_DATA!AI:AI,INPUT_DATA!$A:$A,$B27,INPUT_DATA!$B:$B,"D"))</f>
        <v/>
      </c>
      <c r="CI27" s="155" t="str">
        <f>IF($B27=0,"",SUMIFS(INPUT_DATA!AJ:AJ,INPUT_DATA!$A:$A,$B27,INPUT_DATA!$B:$B,"D"))</f>
        <v/>
      </c>
      <c r="CJ27" s="146" t="str">
        <f>IF($B27=0,"",SUMIFS(INPUT_DATA!AK:AK,INPUT_DATA!$A:$A,$B27,INPUT_DATA!$B:$B,"D"))</f>
        <v/>
      </c>
      <c r="CK27" s="146" t="str">
        <f>IF($B27=0,"",SUMIFS(INPUT_DATA!AL:AL,INPUT_DATA!$A:$A,$B27,INPUT_DATA!$B:$B,"D"))</f>
        <v/>
      </c>
      <c r="CL27" s="146" t="str">
        <f>IF($B27=0,"",SUMIFS(INPUT_DATA!AM:AM,INPUT_DATA!$A:$A,$B27,INPUT_DATA!$B:$B,"D"))</f>
        <v/>
      </c>
      <c r="CM27" s="146" t="str">
        <f>IF($B27=0,"",SUMIFS(INPUT_DATA!AN:AN,INPUT_DATA!$A:$A,$B27,INPUT_DATA!$B:$B,"D"))</f>
        <v/>
      </c>
      <c r="CN27" s="146" t="str">
        <f>IF($B27=0,"",SUMIFS(INPUT_DATA!AO:AO,INPUT_DATA!$A:$A,$B27,INPUT_DATA!$B:$B,"D"))</f>
        <v/>
      </c>
      <c r="CO27" s="146" t="str">
        <f>IF($B27=0,"",SUMIFS(INPUT_DATA!AP:AP,INPUT_DATA!$A:$A,$B27,INPUT_DATA!$B:$B,"D"))</f>
        <v/>
      </c>
      <c r="CP27" s="160" t="str">
        <f t="shared" si="7"/>
        <v/>
      </c>
      <c r="CQ27" s="160" t="str">
        <f t="shared" si="2"/>
        <v/>
      </c>
      <c r="CR27" s="160" t="str">
        <f t="shared" si="3"/>
        <v/>
      </c>
      <c r="CS27" s="145" t="str">
        <f>IF($B27=0,"",SUMIFS(INPUT_DATA!AQ:AQ,INPUT_DATA!$A:$A,$B27,INPUT_DATA!$B:$B,"D"))</f>
        <v/>
      </c>
      <c r="CT27" s="160" t="str">
        <f>IF($B27=0,"",SUMIFS(INPUT_DATA!AR:AR,INPUT_DATA!$A:$A,$B27,INPUT_DATA!$B:$B,"D"))</f>
        <v/>
      </c>
      <c r="CU27" s="160" t="str">
        <f>IF($B27=0,"",SUMIFS(INPUT_DATA!AS:AS,INPUT_DATA!$A:$A,$B27,INPUT_DATA!$B:$B,"D"))</f>
        <v/>
      </c>
      <c r="CV27" s="145" t="str">
        <f t="shared" si="20"/>
        <v/>
      </c>
      <c r="CW27" s="160" t="str">
        <f t="shared" si="21"/>
        <v/>
      </c>
      <c r="CX27" s="161" t="str">
        <f t="shared" si="22"/>
        <v/>
      </c>
      <c r="CY27" s="154"/>
    </row>
    <row r="28" spans="2:104">
      <c r="B28" s="143">
        <f>INPUT_DATA!CL15</f>
        <v>0</v>
      </c>
      <c r="C28" s="145" t="str">
        <f>IF($B28=0,"",SUMIFS(INPUT_DATA!C:C,INPUT_DATA!$A:$A,$B28,INPUT_DATA!$B:$B,"S"))</f>
        <v/>
      </c>
      <c r="D28" s="145" t="str">
        <f>IF($B28=0,"",SUMIFS(INPUT_DATA!D:D,INPUT_DATA!$A:$A,$B28,INPUT_DATA!$B:$B,"S"))</f>
        <v/>
      </c>
      <c r="E28" s="146" t="str">
        <f>IF($B28=0,"",SUMIFS(INPUT_DATA!E:E,INPUT_DATA!$A:$A,$B28,INPUT_DATA!$B:$B,"S"))</f>
        <v/>
      </c>
      <c r="F28" s="146" t="str">
        <f>IF($B28=0,"",SUMIFS(INPUT_DATA!F:F,INPUT_DATA!$A:$A,$B28,INPUT_DATA!$B:$B,"S"))</f>
        <v/>
      </c>
      <c r="G28" s="146" t="str">
        <f>IF($B28=0,"",SUMIFS(INPUT_DATA!G:G,INPUT_DATA!$A:$A,$B28,INPUT_DATA!$B:$B,"S"))</f>
        <v/>
      </c>
      <c r="H28" s="146" t="str">
        <f>IF($B28=0,"",SUMIFS(INPUT_DATA!H:H,INPUT_DATA!$A:$A,$B28,INPUT_DATA!$B:$B,"S"))</f>
        <v/>
      </c>
      <c r="I28" s="146" t="str">
        <f>IF($B28=0,"",SUMIFS(INPUT_DATA!I:I,INPUT_DATA!$A:$A,$B28,INPUT_DATA!$B:$B,"S"))</f>
        <v/>
      </c>
      <c r="J28" s="146" t="str">
        <f>IF($B28=0,"",SUMIFS(INPUT_DATA!J:J,INPUT_DATA!$A:$A,$B28,INPUT_DATA!$B:$B,"S"))</f>
        <v/>
      </c>
      <c r="K28" s="146" t="str">
        <f>IF($B28=0,"",SUMIFS(INPUT_DATA!K:K,INPUT_DATA!$A:$A,$B28,INPUT_DATA!$B:$B,"S"))</f>
        <v/>
      </c>
      <c r="L28" s="146" t="str">
        <f>IF($B28=0,"",SUMIFS(INPUT_DATA!L:L,INPUT_DATA!$A:$A,$B28,INPUT_DATA!$B:$B,"S"))</f>
        <v/>
      </c>
      <c r="M28" s="146" t="str">
        <f>IF($B28=0,"",SUMIFS(INPUT_DATA!M:M,INPUT_DATA!$A:$A,$B28,INPUT_DATA!$B:$B,"S"))</f>
        <v/>
      </c>
      <c r="N28" s="146" t="str">
        <f>IF($B28=0,"",SUMIFS(INPUT_DATA!N:N,INPUT_DATA!$A:$A,$B28,INPUT_DATA!$B:$B,"S"))</f>
        <v/>
      </c>
      <c r="O28" s="147" t="str">
        <f t="shared" si="8"/>
        <v/>
      </c>
      <c r="P28" s="148" t="str">
        <f>IF($B28=0,"",SUMIFS(INPUT_DATA!O:O,INPUT_DATA!$A:$A,$B28,INPUT_DATA!$B:$B,"S"))</f>
        <v/>
      </c>
      <c r="Q28" s="148" t="str">
        <f t="shared" si="9"/>
        <v/>
      </c>
      <c r="R28" s="148" t="str">
        <f>IF($B28=0,"",SUMIFS(INPUT_DATA!BL:BL,INPUT_DATA!$A:$A,$B28,INPUT_DATA!$B:$B,"S"))</f>
        <v/>
      </c>
      <c r="S28" s="149" t="str">
        <f>IF($B28=0,"",SUMIFS(INPUT_DATA!P:P,INPUT_DATA!$A:$A,$B28,INPUT_DATA!$B:$B,"S"))</f>
        <v/>
      </c>
      <c r="T28" s="149" t="str">
        <f>IF($B28=0,"",SUMIFS(INPUT_DATA!Q:Q,INPUT_DATA!$A:$A,$B28,INPUT_DATA!$B:$B,"S"))</f>
        <v/>
      </c>
      <c r="U28" s="149" t="str">
        <f>IF($B28=0,"",SUMIFS(INPUT_DATA!R:R,INPUT_DATA!$A:$A,$B28,INPUT_DATA!$B:$B,"S"))</f>
        <v/>
      </c>
      <c r="V28" s="150" t="str">
        <f>IF($B28=0,"",SUMIFS(INPUT_DATA!S:S,INPUT_DATA!$A:$A,$B28,INPUT_DATA!$B:$B,"S"))</f>
        <v/>
      </c>
      <c r="W28" s="150" t="str">
        <f>IF($B28=0,"",SUMIFS(INPUT_DATA!T:T,INPUT_DATA!$A:$A,$B28,INPUT_DATA!$B:$B,"S"))</f>
        <v/>
      </c>
      <c r="X28" s="150" t="str">
        <f>IF($B28=0,"",SUMIFS(INPUT_DATA!U:U,INPUT_DATA!$A:$A,$B28,INPUT_DATA!$B:$B,"S"))</f>
        <v/>
      </c>
      <c r="Y28" s="150" t="str">
        <f>IF($B28=0,"",SUMIFS(INPUT_DATA!V:V,INPUT_DATA!$A:$A,$B28,INPUT_DATA!$B:$B,"S"))</f>
        <v/>
      </c>
      <c r="Z28" s="150" t="str">
        <f>IF($B28=0,"",SUMIFS(INPUT_DATA!W:W,INPUT_DATA!$A:$A,$B28,INPUT_DATA!$B:$B,"S"))</f>
        <v/>
      </c>
      <c r="AA28" s="150" t="str">
        <f>IF($B28=0,"",SUMIFS(INPUT_DATA!X:X,INPUT_DATA!$A:$A,$B28,INPUT_DATA!$B:$B,"S"))</f>
        <v/>
      </c>
      <c r="AB28" s="150" t="str">
        <f>IF($B28=0,"",SUMIFS(INPUT_DATA!Y:Y,INPUT_DATA!$A:$A,$B28,INPUT_DATA!$B:$B,"S"))</f>
        <v/>
      </c>
      <c r="AC28" s="150" t="str">
        <f>IF($B28=0,"",SUMIFS(INPUT_DATA!Z:Z,INPUT_DATA!$A:$A,$B28,INPUT_DATA!$B:$B,"S"))</f>
        <v/>
      </c>
      <c r="AD28" s="150" t="str">
        <f>IF($B28=0,"",SUMIFS(INPUT_DATA!AA:AA,INPUT_DATA!$A:$A,$B28,INPUT_DATA!$B:$B,"S"))</f>
        <v/>
      </c>
      <c r="AE28" s="150" t="str">
        <f>IF($B28=0,"",SUMIFS(INPUT_DATA!AB:AB,INPUT_DATA!$A:$A,$B28,INPUT_DATA!$B:$B,"S"))</f>
        <v/>
      </c>
      <c r="AF28" s="150" t="str">
        <f>IF($B28=0,"",SUMIFS(INPUT_DATA!AC:AC,INPUT_DATA!$A:$A,$B28,INPUT_DATA!$B:$B,"S"))</f>
        <v/>
      </c>
      <c r="AG28" s="150" t="str">
        <f>IF($B28=0,"",SUMIFS(INPUT_DATA!AD:AD,INPUT_DATA!$A:$A,$B28,INPUT_DATA!$B:$B,"S"))</f>
        <v/>
      </c>
      <c r="AH28" s="150" t="str">
        <f>IF($B28=0,"",SUMIFS(INPUT_DATA!AE:AE,INPUT_DATA!$A:$A,$B28,INPUT_DATA!$B:$B,"S"))</f>
        <v/>
      </c>
      <c r="AI28" s="150" t="str">
        <f>IF($B28=0,"",SUMIFS(INPUT_DATA!AF:AF,INPUT_DATA!$A:$A,$B28,INPUT_DATA!$B:$B,"S"))</f>
        <v/>
      </c>
      <c r="AJ28" s="150" t="str">
        <f>IF($B28=0,"",SUMIFS(INPUT_DATA!AG:AG,INPUT_DATA!$A:$A,$B28,INPUT_DATA!$B:$B,"S"))</f>
        <v/>
      </c>
      <c r="AK28" s="150" t="str">
        <f>IF($B28=0,"",SUMIFS(INPUT_DATA!AK:AK,INPUT_DATA!$A:$A,$B28,INPUT_DATA!$B:$B,"S"))</f>
        <v/>
      </c>
      <c r="AL28" s="150" t="str">
        <f>IF($B28=0,"",SUMIFS(INPUT_DATA!AL:AL,INPUT_DATA!$A:$A,$B28,INPUT_DATA!$B:$B,"S"))</f>
        <v/>
      </c>
      <c r="AM28" s="150" t="str">
        <f>IF($B28=0,"",SUMIFS(INPUT_DATA!AM:AM,INPUT_DATA!$A:$A,$B28,INPUT_DATA!$B:$B,"S"))</f>
        <v/>
      </c>
      <c r="AN28" s="150" t="str">
        <f>IF($B28=0,"",SUMIFS(INPUT_DATA!AN:AN,INPUT_DATA!$A:$A,$B28,INPUT_DATA!$B:$B,"S"))</f>
        <v/>
      </c>
      <c r="AO28" s="150" t="str">
        <f>IF($B28=0,"",SUMIFS(INPUT_DATA!AO:AO,INPUT_DATA!$A:$A,$B28,INPUT_DATA!$B:$B,"S"))</f>
        <v/>
      </c>
      <c r="AP28" s="150" t="str">
        <f>IF($B28=0,"",SUMIFS(INPUT_DATA!AP:AP,INPUT_DATA!$A:$A,$B28,INPUT_DATA!$B:$B,"S"))</f>
        <v/>
      </c>
      <c r="AQ28" s="151" t="str">
        <f t="shared" si="10"/>
        <v/>
      </c>
      <c r="AR28" s="152" t="str">
        <f t="shared" si="11"/>
        <v/>
      </c>
      <c r="AS28" s="153" t="str">
        <f t="shared" si="12"/>
        <v/>
      </c>
      <c r="AT28" s="151" t="str">
        <f>IF($B28=0,"",SUMIFS(INPUT_DATA!AQ:AQ,INPUT_DATA!$A:$A,$B28,INPUT_DATA!$B:$B,"S"))</f>
        <v/>
      </c>
      <c r="AU28" s="152" t="str">
        <f>IF($B28=0,"",SUMIFS(INPUT_DATA!AR:AR,INPUT_DATA!$A:$A,$B28,INPUT_DATA!$B:$B,"S"))</f>
        <v/>
      </c>
      <c r="AV28" s="153" t="str">
        <f>IF($B28=0,"",SUMIFS(INPUT_DATA!AS:AS,INPUT_DATA!$A:$A,$B28,INPUT_DATA!$B:$B,"S"))</f>
        <v/>
      </c>
      <c r="AW28" s="151" t="str">
        <f t="shared" si="13"/>
        <v/>
      </c>
      <c r="AX28" s="152" t="str">
        <f t="shared" si="14"/>
        <v/>
      </c>
      <c r="AY28" s="153" t="str">
        <f t="shared" si="15"/>
        <v/>
      </c>
      <c r="AZ28" s="154"/>
      <c r="BA28" s="144" t="str">
        <f>IF($B28=0,"",SUMIFS(INPUT_DATA!C:C,INPUT_DATA!$A:$A,$B28,INPUT_DATA!$B:$B,"D"))</f>
        <v/>
      </c>
      <c r="BB28" s="155" t="str">
        <f>IF($B28=0,"",SUMIFS(INPUT_DATA!E:E,INPUT_DATA!$A:$A,$B28,INPUT_DATA!$B:$B,"D"))</f>
        <v/>
      </c>
      <c r="BC28" s="155" t="str">
        <f>IF($B28=0,"",SUMIFS(INPUT_DATA!F:F,INPUT_DATA!$A:$A,$B28,INPUT_DATA!$B:$B,"D"))</f>
        <v/>
      </c>
      <c r="BD28" s="155" t="str">
        <f>IF($B28=0,"",SUMIFS(INPUT_DATA!G:G,INPUT_DATA!$A:$A,$B28,INPUT_DATA!$B:$B,"D"))</f>
        <v/>
      </c>
      <c r="BE28" s="155" t="str">
        <f>IF($B28=0,"",SUMIFS(INPUT_DATA!H:H,INPUT_DATA!$A:$A,$B28,INPUT_DATA!$B:$B,"D"))</f>
        <v/>
      </c>
      <c r="BF28" s="155" t="str">
        <f>IF($B28=0,"",SUMIFS(INPUT_DATA!I:I,INPUT_DATA!$A:$A,$B28,INPUT_DATA!$B:$B,"D"))</f>
        <v/>
      </c>
      <c r="BG28" s="155" t="str">
        <f>IF($B28=0,"",SUMIFS(INPUT_DATA!J:J,INPUT_DATA!$A:$A,$B28,INPUT_DATA!$B:$B,"D"))</f>
        <v/>
      </c>
      <c r="BH28" s="155" t="str">
        <f>IF($B28=0,"",SUMIFS(INPUT_DATA!K:K,INPUT_DATA!$A:$A,$B28,INPUT_DATA!$B:$B,"D"))</f>
        <v/>
      </c>
      <c r="BI28" s="155" t="str">
        <f>IF($B28=0,"",SUMIFS(INPUT_DATA!L:L,INPUT_DATA!$A:$A,$B28,INPUT_DATA!$B:$B,"D"))</f>
        <v/>
      </c>
      <c r="BJ28" s="155" t="str">
        <f>IF($B28=0,"",SUMIFS(INPUT_DATA!M:M,INPUT_DATA!$A:$A,$B28,INPUT_DATA!$B:$B,"D"))</f>
        <v/>
      </c>
      <c r="BK28" s="155" t="str">
        <f>IF($B28=0,"",SUMIFS(INPUT_DATA!N:N,INPUT_DATA!$A:$A,$B28,INPUT_DATA!$B:$B,"D"))</f>
        <v/>
      </c>
      <c r="BL28" s="156" t="str">
        <f t="shared" si="6"/>
        <v/>
      </c>
      <c r="BM28" s="156" t="str">
        <f>IF($B28=0,"",SUMIFS(INPUT_DATA!O:O,INPUT_DATA!$A:$A,$B28,INPUT_DATA!$B:$B,"D"))</f>
        <v/>
      </c>
      <c r="BN28" s="156" t="str">
        <f t="shared" si="16"/>
        <v/>
      </c>
      <c r="BO28" s="159" t="str">
        <f>IF($B28=0,"",SUMIFS(INPUT_DATA!P:P,INPUT_DATA!$A:$A,$B28,INPUT_DATA!$B:$B,"D"))</f>
        <v/>
      </c>
      <c r="BP28" s="145" t="str">
        <f>IF($B28=0,"",SUMIFS(INPUT_DATA!Q:Q,INPUT_DATA!$A:$A,$B28,INPUT_DATA!$B:$B,"D"))</f>
        <v/>
      </c>
      <c r="BQ28" s="145" t="str">
        <f>IF($B28=0,"",SUMIFS(INPUT_DATA!R:R,INPUT_DATA!$A:$A,$B28,INPUT_DATA!$B:$B,"D"))</f>
        <v/>
      </c>
      <c r="BR28" s="155" t="str">
        <f>IF($B28=0,"",SUMIFS(INPUT_DATA!S:S,INPUT_DATA!$A:$A,$B28,INPUT_DATA!$B:$B,"D"))</f>
        <v/>
      </c>
      <c r="BS28" s="155" t="str">
        <f>IF($B28=0,"",SUMIFS(INPUT_DATA!T:T,INPUT_DATA!$A:$A,$B28,INPUT_DATA!$B:$B,"D"))</f>
        <v/>
      </c>
      <c r="BT28" s="155" t="str">
        <f>IF($B28=0,"",SUMIFS(INPUT_DATA!U:U,INPUT_DATA!$A:$A,$B28,INPUT_DATA!$B:$B,"D"))</f>
        <v/>
      </c>
      <c r="BU28" s="155" t="str">
        <f>IF($B28=0,"",SUMIFS(INPUT_DATA!V:V,INPUT_DATA!$A:$A,$B28,INPUT_DATA!$B:$B,"D"))</f>
        <v/>
      </c>
      <c r="BV28" s="155" t="str">
        <f>IF($B28=0,"",SUMIFS(INPUT_DATA!W:W,INPUT_DATA!$A:$A,$B28,INPUT_DATA!$B:$B,"D"))</f>
        <v/>
      </c>
      <c r="BW28" s="155" t="str">
        <f>IF($B28=0,"",SUMIFS(INPUT_DATA!X:X,INPUT_DATA!$A:$A,$B28,INPUT_DATA!$B:$B,"D"))</f>
        <v/>
      </c>
      <c r="BX28" s="155" t="str">
        <f>IF($B28=0,"",SUMIFS(INPUT_DATA!Y:Y,INPUT_DATA!$A:$A,$B28,INPUT_DATA!$B:$B,"D"))</f>
        <v/>
      </c>
      <c r="BY28" s="155" t="str">
        <f>IF($B28=0,"",SUMIFS(INPUT_DATA!Z:Z,INPUT_DATA!$A:$A,$B28,INPUT_DATA!$B:$B,"D"))</f>
        <v/>
      </c>
      <c r="BZ28" s="155" t="str">
        <f>IF($B28=0,"",SUMIFS(INPUT_DATA!AA:AA,INPUT_DATA!$A:$A,$B28,INPUT_DATA!$B:$B,"D"))</f>
        <v/>
      </c>
      <c r="CA28" s="155" t="str">
        <f>IF($B28=0,"",SUMIFS(INPUT_DATA!AB:AB,INPUT_DATA!$A:$A,$B28,INPUT_DATA!$B:$B,"D"))</f>
        <v/>
      </c>
      <c r="CB28" s="155" t="str">
        <f>IF($B28=0,"",SUMIFS(INPUT_DATA!AC:AC,INPUT_DATA!$A:$A,$B28,INPUT_DATA!$B:$B,"D"))</f>
        <v/>
      </c>
      <c r="CC28" s="155" t="str">
        <f>IF($B28=0,"",SUMIFS(INPUT_DATA!AD:AD,INPUT_DATA!$A:$A,$B28,INPUT_DATA!$B:$B,"D"))</f>
        <v/>
      </c>
      <c r="CD28" s="155" t="str">
        <f>IF($B28=0,"",SUMIFS(INPUT_DATA!AE:AE,INPUT_DATA!$A:$A,$B28,INPUT_DATA!$B:$B,"D"))</f>
        <v/>
      </c>
      <c r="CE28" s="155" t="str">
        <f>IF($B28=0,"",SUMIFS(INPUT_DATA!AF:AF,INPUT_DATA!$A:$A,$B28,INPUT_DATA!$B:$B,"D"))</f>
        <v/>
      </c>
      <c r="CF28" s="155" t="str">
        <f>IF($B28=0,"",SUMIFS(INPUT_DATA!AG:AG,INPUT_DATA!$A:$A,$B28,INPUT_DATA!$B:$B,"D"))</f>
        <v/>
      </c>
      <c r="CG28" s="155" t="str">
        <f>IF($B28=0,"",SUMIFS(INPUT_DATA!AH:AH,INPUT_DATA!$A:$A,$B28,INPUT_DATA!$B:$B,"D"))</f>
        <v/>
      </c>
      <c r="CH28" s="155" t="str">
        <f>IF($B28=0,"",SUMIFS(INPUT_DATA!AI:AI,INPUT_DATA!$A:$A,$B28,INPUT_DATA!$B:$B,"D"))</f>
        <v/>
      </c>
      <c r="CI28" s="155" t="str">
        <f>IF($B28=0,"",SUMIFS(INPUT_DATA!AJ:AJ,INPUT_DATA!$A:$A,$B28,INPUT_DATA!$B:$B,"D"))</f>
        <v/>
      </c>
      <c r="CJ28" s="146" t="str">
        <f>IF($B28=0,"",SUMIFS(INPUT_DATA!AK:AK,INPUT_DATA!$A:$A,$B28,INPUT_DATA!$B:$B,"D"))</f>
        <v/>
      </c>
      <c r="CK28" s="146" t="str">
        <f>IF($B28=0,"",SUMIFS(INPUT_DATA!AL:AL,INPUT_DATA!$A:$A,$B28,INPUT_DATA!$B:$B,"D"))</f>
        <v/>
      </c>
      <c r="CL28" s="146" t="str">
        <f>IF($B28=0,"",SUMIFS(INPUT_DATA!AM:AM,INPUT_DATA!$A:$A,$B28,INPUT_DATA!$B:$B,"D"))</f>
        <v/>
      </c>
      <c r="CM28" s="146" t="str">
        <f>IF($B28=0,"",SUMIFS(INPUT_DATA!AN:AN,INPUT_DATA!$A:$A,$B28,INPUT_DATA!$B:$B,"D"))</f>
        <v/>
      </c>
      <c r="CN28" s="146" t="str">
        <f>IF($B28=0,"",SUMIFS(INPUT_DATA!AO:AO,INPUT_DATA!$A:$A,$B28,INPUT_DATA!$B:$B,"D"))</f>
        <v/>
      </c>
      <c r="CO28" s="146" t="str">
        <f>IF($B28=0,"",SUMIFS(INPUT_DATA!AP:AP,INPUT_DATA!$A:$A,$B28,INPUT_DATA!$B:$B,"D"))</f>
        <v/>
      </c>
      <c r="CP28" s="160" t="str">
        <f t="shared" si="7"/>
        <v/>
      </c>
      <c r="CQ28" s="160" t="str">
        <f t="shared" si="2"/>
        <v/>
      </c>
      <c r="CR28" s="160" t="str">
        <f t="shared" si="3"/>
        <v/>
      </c>
      <c r="CS28" s="145" t="str">
        <f>IF($B28=0,"",SUMIFS(INPUT_DATA!AQ:AQ,INPUT_DATA!$A:$A,$B28,INPUT_DATA!$B:$B,"D"))</f>
        <v/>
      </c>
      <c r="CT28" s="160" t="str">
        <f>IF($B28=0,"",SUMIFS(INPUT_DATA!AR:AR,INPUT_DATA!$A:$A,$B28,INPUT_DATA!$B:$B,"D"))</f>
        <v/>
      </c>
      <c r="CU28" s="160" t="str">
        <f>IF($B28=0,"",SUMIFS(INPUT_DATA!AS:AS,INPUT_DATA!$A:$A,$B28,INPUT_DATA!$B:$B,"D"))</f>
        <v/>
      </c>
      <c r="CV28" s="145" t="str">
        <f t="shared" si="20"/>
        <v/>
      </c>
      <c r="CW28" s="160" t="str">
        <f t="shared" si="21"/>
        <v/>
      </c>
      <c r="CX28" s="161" t="str">
        <f t="shared" si="22"/>
        <v/>
      </c>
      <c r="CY28" s="154"/>
    </row>
    <row r="29" spans="2:104">
      <c r="B29" s="143">
        <f>INPUT_DATA!CL16</f>
        <v>0</v>
      </c>
      <c r="C29" s="145" t="str">
        <f>IF($B29=0,"",SUMIFS(INPUT_DATA!C:C,INPUT_DATA!$A:$A,$B29,INPUT_DATA!$B:$B,"S"))</f>
        <v/>
      </c>
      <c r="D29" s="145" t="str">
        <f>IF($B29=0,"",SUMIFS(INPUT_DATA!D:D,INPUT_DATA!$A:$A,$B29,INPUT_DATA!$B:$B,"S"))</f>
        <v/>
      </c>
      <c r="E29" s="146" t="str">
        <f>IF($B29=0,"",SUMIFS(INPUT_DATA!E:E,INPUT_DATA!$A:$A,$B29,INPUT_DATA!$B:$B,"S"))</f>
        <v/>
      </c>
      <c r="F29" s="146" t="str">
        <f>IF($B29=0,"",SUMIFS(INPUT_DATA!F:F,INPUT_DATA!$A:$A,$B29,INPUT_DATA!$B:$B,"S"))</f>
        <v/>
      </c>
      <c r="G29" s="146" t="str">
        <f>IF($B29=0,"",SUMIFS(INPUT_DATA!G:G,INPUT_DATA!$A:$A,$B29,INPUT_DATA!$B:$B,"S"))</f>
        <v/>
      </c>
      <c r="H29" s="146" t="str">
        <f>IF($B29=0,"",SUMIFS(INPUT_DATA!H:H,INPUT_DATA!$A:$A,$B29,INPUT_DATA!$B:$B,"S"))</f>
        <v/>
      </c>
      <c r="I29" s="146" t="str">
        <f>IF($B29=0,"",SUMIFS(INPUT_DATA!I:I,INPUT_DATA!$A:$A,$B29,INPUT_DATA!$B:$B,"S"))</f>
        <v/>
      </c>
      <c r="J29" s="146" t="str">
        <f>IF($B29=0,"",SUMIFS(INPUT_DATA!J:J,INPUT_DATA!$A:$A,$B29,INPUT_DATA!$B:$B,"S"))</f>
        <v/>
      </c>
      <c r="K29" s="146" t="str">
        <f>IF($B29=0,"",SUMIFS(INPUT_DATA!K:K,INPUT_DATA!$A:$A,$B29,INPUT_DATA!$B:$B,"S"))</f>
        <v/>
      </c>
      <c r="L29" s="146" t="str">
        <f>IF($B29=0,"",SUMIFS(INPUT_DATA!L:L,INPUT_DATA!$A:$A,$B29,INPUT_DATA!$B:$B,"S"))</f>
        <v/>
      </c>
      <c r="M29" s="146" t="str">
        <f>IF($B29=0,"",SUMIFS(INPUT_DATA!M:M,INPUT_DATA!$A:$A,$B29,INPUT_DATA!$B:$B,"S"))</f>
        <v/>
      </c>
      <c r="N29" s="146" t="str">
        <f>IF($B29=0,"",SUMIFS(INPUT_DATA!N:N,INPUT_DATA!$A:$A,$B29,INPUT_DATA!$B:$B,"S"))</f>
        <v/>
      </c>
      <c r="O29" s="147" t="str">
        <f t="shared" si="8"/>
        <v/>
      </c>
      <c r="P29" s="148" t="str">
        <f>IF($B29=0,"",SUMIFS(INPUT_DATA!O:O,INPUT_DATA!$A:$A,$B29,INPUT_DATA!$B:$B,"S"))</f>
        <v/>
      </c>
      <c r="Q29" s="148" t="str">
        <f t="shared" si="9"/>
        <v/>
      </c>
      <c r="R29" s="148" t="str">
        <f>IF($B29=0,"",SUMIFS(INPUT_DATA!BL:BL,INPUT_DATA!$A:$A,$B29,INPUT_DATA!$B:$B,"S"))</f>
        <v/>
      </c>
      <c r="S29" s="149" t="str">
        <f>IF($B29=0,"",SUMIFS(INPUT_DATA!P:P,INPUT_DATA!$A:$A,$B29,INPUT_DATA!$B:$B,"S"))</f>
        <v/>
      </c>
      <c r="T29" s="149" t="str">
        <f>IF($B29=0,"",SUMIFS(INPUT_DATA!Q:Q,INPUT_DATA!$A:$A,$B29,INPUT_DATA!$B:$B,"S"))</f>
        <v/>
      </c>
      <c r="U29" s="149" t="str">
        <f>IF($B29=0,"",SUMIFS(INPUT_DATA!R:R,INPUT_DATA!$A:$A,$B29,INPUT_DATA!$B:$B,"S"))</f>
        <v/>
      </c>
      <c r="V29" s="150" t="str">
        <f>IF($B29=0,"",SUMIFS(INPUT_DATA!S:S,INPUT_DATA!$A:$A,$B29,INPUT_DATA!$B:$B,"S"))</f>
        <v/>
      </c>
      <c r="W29" s="150" t="str">
        <f>IF($B29=0,"",SUMIFS(INPUT_DATA!T:T,INPUT_DATA!$A:$A,$B29,INPUT_DATA!$B:$B,"S"))</f>
        <v/>
      </c>
      <c r="X29" s="150" t="str">
        <f>IF($B29=0,"",SUMIFS(INPUT_DATA!U:U,INPUT_DATA!$A:$A,$B29,INPUT_DATA!$B:$B,"S"))</f>
        <v/>
      </c>
      <c r="Y29" s="150" t="str">
        <f>IF($B29=0,"",SUMIFS(INPUT_DATA!V:V,INPUT_DATA!$A:$A,$B29,INPUT_DATA!$B:$B,"S"))</f>
        <v/>
      </c>
      <c r="Z29" s="150" t="str">
        <f>IF($B29=0,"",SUMIFS(INPUT_DATA!W:W,INPUT_DATA!$A:$A,$B29,INPUT_DATA!$B:$B,"S"))</f>
        <v/>
      </c>
      <c r="AA29" s="150" t="str">
        <f>IF($B29=0,"",SUMIFS(INPUT_DATA!X:X,INPUT_DATA!$A:$A,$B29,INPUT_DATA!$B:$B,"S"))</f>
        <v/>
      </c>
      <c r="AB29" s="150" t="str">
        <f>IF($B29=0,"",SUMIFS(INPUT_DATA!Y:Y,INPUT_DATA!$A:$A,$B29,INPUT_DATA!$B:$B,"S"))</f>
        <v/>
      </c>
      <c r="AC29" s="150" t="str">
        <f>IF($B29=0,"",SUMIFS(INPUT_DATA!Z:Z,INPUT_DATA!$A:$A,$B29,INPUT_DATA!$B:$B,"S"))</f>
        <v/>
      </c>
      <c r="AD29" s="150" t="str">
        <f>IF($B29=0,"",SUMIFS(INPUT_DATA!AA:AA,INPUT_DATA!$A:$A,$B29,INPUT_DATA!$B:$B,"S"))</f>
        <v/>
      </c>
      <c r="AE29" s="150" t="str">
        <f>IF($B29=0,"",SUMIFS(INPUT_DATA!AB:AB,INPUT_DATA!$A:$A,$B29,INPUT_DATA!$B:$B,"S"))</f>
        <v/>
      </c>
      <c r="AF29" s="150" t="str">
        <f>IF($B29=0,"",SUMIFS(INPUT_DATA!AC:AC,INPUT_DATA!$A:$A,$B29,INPUT_DATA!$B:$B,"S"))</f>
        <v/>
      </c>
      <c r="AG29" s="150" t="str">
        <f>IF($B29=0,"",SUMIFS(INPUT_DATA!AD:AD,INPUT_DATA!$A:$A,$B29,INPUT_DATA!$B:$B,"S"))</f>
        <v/>
      </c>
      <c r="AH29" s="150" t="str">
        <f>IF($B29=0,"",SUMIFS(INPUT_DATA!AE:AE,INPUT_DATA!$A:$A,$B29,INPUT_DATA!$B:$B,"S"))</f>
        <v/>
      </c>
      <c r="AI29" s="150" t="str">
        <f>IF($B29=0,"",SUMIFS(INPUT_DATA!AF:AF,INPUT_DATA!$A:$A,$B29,INPUT_DATA!$B:$B,"S"))</f>
        <v/>
      </c>
      <c r="AJ29" s="150" t="str">
        <f>IF($B29=0,"",SUMIFS(INPUT_DATA!AG:AG,INPUT_DATA!$A:$A,$B29,INPUT_DATA!$B:$B,"S"))</f>
        <v/>
      </c>
      <c r="AK29" s="150" t="str">
        <f>IF($B29=0,"",SUMIFS(INPUT_DATA!AK:AK,INPUT_DATA!$A:$A,$B29,INPUT_DATA!$B:$B,"S"))</f>
        <v/>
      </c>
      <c r="AL29" s="150" t="str">
        <f>IF($B29=0,"",SUMIFS(INPUT_DATA!AL:AL,INPUT_DATA!$A:$A,$B29,INPUT_DATA!$B:$B,"S"))</f>
        <v/>
      </c>
      <c r="AM29" s="150" t="str">
        <f>IF($B29=0,"",SUMIFS(INPUT_DATA!AM:AM,INPUT_DATA!$A:$A,$B29,INPUT_DATA!$B:$B,"S"))</f>
        <v/>
      </c>
      <c r="AN29" s="150" t="str">
        <f>IF($B29=0,"",SUMIFS(INPUT_DATA!AN:AN,INPUT_DATA!$A:$A,$B29,INPUT_DATA!$B:$B,"S"))</f>
        <v/>
      </c>
      <c r="AO29" s="150" t="str">
        <f>IF($B29=0,"",SUMIFS(INPUT_DATA!AO:AO,INPUT_DATA!$A:$A,$B29,INPUT_DATA!$B:$B,"S"))</f>
        <v/>
      </c>
      <c r="AP29" s="150" t="str">
        <f>IF($B29=0,"",SUMIFS(INPUT_DATA!AP:AP,INPUT_DATA!$A:$A,$B29,INPUT_DATA!$B:$B,"S"))</f>
        <v/>
      </c>
      <c r="AQ29" s="151" t="str">
        <f t="shared" si="10"/>
        <v/>
      </c>
      <c r="AR29" s="152" t="str">
        <f t="shared" si="11"/>
        <v/>
      </c>
      <c r="AS29" s="153" t="str">
        <f t="shared" si="12"/>
        <v/>
      </c>
      <c r="AT29" s="151" t="str">
        <f>IF($B29=0,"",SUMIFS(INPUT_DATA!AQ:AQ,INPUT_DATA!$A:$A,$B29,INPUT_DATA!$B:$B,"S"))</f>
        <v/>
      </c>
      <c r="AU29" s="152" t="str">
        <f>IF($B29=0,"",SUMIFS(INPUT_DATA!AR:AR,INPUT_DATA!$A:$A,$B29,INPUT_DATA!$B:$B,"S"))</f>
        <v/>
      </c>
      <c r="AV29" s="153" t="str">
        <f>IF($B29=0,"",SUMIFS(INPUT_DATA!AS:AS,INPUT_DATA!$A:$A,$B29,INPUT_DATA!$B:$B,"S"))</f>
        <v/>
      </c>
      <c r="AW29" s="151" t="str">
        <f t="shared" si="13"/>
        <v/>
      </c>
      <c r="AX29" s="152" t="str">
        <f t="shared" si="14"/>
        <v/>
      </c>
      <c r="AY29" s="153" t="str">
        <f t="shared" si="15"/>
        <v/>
      </c>
      <c r="AZ29" s="154"/>
      <c r="BA29" s="144" t="str">
        <f>IF($B29=0,"",SUMIFS(INPUT_DATA!C:C,INPUT_DATA!$A:$A,$B29,INPUT_DATA!$B:$B,"D"))</f>
        <v/>
      </c>
      <c r="BB29" s="155" t="str">
        <f>IF($B29=0,"",SUMIFS(INPUT_DATA!E:E,INPUT_DATA!$A:$A,$B29,INPUT_DATA!$B:$B,"D"))</f>
        <v/>
      </c>
      <c r="BC29" s="155" t="str">
        <f>IF($B29=0,"",SUMIFS(INPUT_DATA!F:F,INPUT_DATA!$A:$A,$B29,INPUT_DATA!$B:$B,"D"))</f>
        <v/>
      </c>
      <c r="BD29" s="155" t="str">
        <f>IF($B29=0,"",SUMIFS(INPUT_DATA!G:G,INPUT_DATA!$A:$A,$B29,INPUT_DATA!$B:$B,"D"))</f>
        <v/>
      </c>
      <c r="BE29" s="155" t="str">
        <f>IF($B29=0,"",SUMIFS(INPUT_DATA!H:H,INPUT_DATA!$A:$A,$B29,INPUT_DATA!$B:$B,"D"))</f>
        <v/>
      </c>
      <c r="BF29" s="155" t="str">
        <f>IF($B29=0,"",SUMIFS(INPUT_DATA!I:I,INPUT_DATA!$A:$A,$B29,INPUT_DATA!$B:$B,"D"))</f>
        <v/>
      </c>
      <c r="BG29" s="155" t="str">
        <f>IF($B29=0,"",SUMIFS(INPUT_DATA!J:J,INPUT_DATA!$A:$A,$B29,INPUT_DATA!$B:$B,"D"))</f>
        <v/>
      </c>
      <c r="BH29" s="155" t="str">
        <f>IF($B29=0,"",SUMIFS(INPUT_DATA!K:K,INPUT_DATA!$A:$A,$B29,INPUT_DATA!$B:$B,"D"))</f>
        <v/>
      </c>
      <c r="BI29" s="155" t="str">
        <f>IF($B29=0,"",SUMIFS(INPUT_DATA!L:L,INPUT_DATA!$A:$A,$B29,INPUT_DATA!$B:$B,"D"))</f>
        <v/>
      </c>
      <c r="BJ29" s="155" t="str">
        <f>IF($B29=0,"",SUMIFS(INPUT_DATA!M:M,INPUT_DATA!$A:$A,$B29,INPUT_DATA!$B:$B,"D"))</f>
        <v/>
      </c>
      <c r="BK29" s="155" t="str">
        <f>IF($B29=0,"",SUMIFS(INPUT_DATA!N:N,INPUT_DATA!$A:$A,$B29,INPUT_DATA!$B:$B,"D"))</f>
        <v/>
      </c>
      <c r="BL29" s="156" t="str">
        <f t="shared" si="6"/>
        <v/>
      </c>
      <c r="BM29" s="156" t="str">
        <f>IF($B29=0,"",SUMIFS(INPUT_DATA!O:O,INPUT_DATA!$A:$A,$B29,INPUT_DATA!$B:$B,"D"))</f>
        <v/>
      </c>
      <c r="BN29" s="156" t="str">
        <f t="shared" si="16"/>
        <v/>
      </c>
      <c r="BO29" s="159" t="str">
        <f>IF($B29=0,"",SUMIFS(INPUT_DATA!P:P,INPUT_DATA!$A:$A,$B29,INPUT_DATA!$B:$B,"D"))</f>
        <v/>
      </c>
      <c r="BP29" s="145" t="str">
        <f>IF($B29=0,"",SUMIFS(INPUT_DATA!Q:Q,INPUT_DATA!$A:$A,$B29,INPUT_DATA!$B:$B,"D"))</f>
        <v/>
      </c>
      <c r="BQ29" s="145" t="str">
        <f>IF($B29=0,"",SUMIFS(INPUT_DATA!R:R,INPUT_DATA!$A:$A,$B29,INPUT_DATA!$B:$B,"D"))</f>
        <v/>
      </c>
      <c r="BR29" s="155" t="str">
        <f>IF($B29=0,"",SUMIFS(INPUT_DATA!S:S,INPUT_DATA!$A:$A,$B29,INPUT_DATA!$B:$B,"D"))</f>
        <v/>
      </c>
      <c r="BS29" s="155" t="str">
        <f>IF($B29=0,"",SUMIFS(INPUT_DATA!T:T,INPUT_DATA!$A:$A,$B29,INPUT_DATA!$B:$B,"D"))</f>
        <v/>
      </c>
      <c r="BT29" s="155" t="str">
        <f>IF($B29=0,"",SUMIFS(INPUT_DATA!U:U,INPUT_DATA!$A:$A,$B29,INPUT_DATA!$B:$B,"D"))</f>
        <v/>
      </c>
      <c r="BU29" s="155" t="str">
        <f>IF($B29=0,"",SUMIFS(INPUT_DATA!V:V,INPUT_DATA!$A:$A,$B29,INPUT_DATA!$B:$B,"D"))</f>
        <v/>
      </c>
      <c r="BV29" s="155" t="str">
        <f>IF($B29=0,"",SUMIFS(INPUT_DATA!W:W,INPUT_DATA!$A:$A,$B29,INPUT_DATA!$B:$B,"D"))</f>
        <v/>
      </c>
      <c r="BW29" s="155" t="str">
        <f>IF($B29=0,"",SUMIFS(INPUT_DATA!X:X,INPUT_DATA!$A:$A,$B29,INPUT_DATA!$B:$B,"D"))</f>
        <v/>
      </c>
      <c r="BX29" s="155" t="str">
        <f>IF($B29=0,"",SUMIFS(INPUT_DATA!Y:Y,INPUT_DATA!$A:$A,$B29,INPUT_DATA!$B:$B,"D"))</f>
        <v/>
      </c>
      <c r="BY29" s="155" t="str">
        <f>IF($B29=0,"",SUMIFS(INPUT_DATA!Z:Z,INPUT_DATA!$A:$A,$B29,INPUT_DATA!$B:$B,"D"))</f>
        <v/>
      </c>
      <c r="BZ29" s="155" t="str">
        <f>IF($B29=0,"",SUMIFS(INPUT_DATA!AA:AA,INPUT_DATA!$A:$A,$B29,INPUT_DATA!$B:$B,"D"))</f>
        <v/>
      </c>
      <c r="CA29" s="155" t="str">
        <f>IF($B29=0,"",SUMIFS(INPUT_DATA!AB:AB,INPUT_DATA!$A:$A,$B29,INPUT_DATA!$B:$B,"D"))</f>
        <v/>
      </c>
      <c r="CB29" s="155" t="str">
        <f>IF($B29=0,"",SUMIFS(INPUT_DATA!AC:AC,INPUT_DATA!$A:$A,$B29,INPUT_DATA!$B:$B,"D"))</f>
        <v/>
      </c>
      <c r="CC29" s="155" t="str">
        <f>IF($B29=0,"",SUMIFS(INPUT_DATA!AD:AD,INPUT_DATA!$A:$A,$B29,INPUT_DATA!$B:$B,"D"))</f>
        <v/>
      </c>
      <c r="CD29" s="155" t="str">
        <f>IF($B29=0,"",SUMIFS(INPUT_DATA!AE:AE,INPUT_DATA!$A:$A,$B29,INPUT_DATA!$B:$B,"D"))</f>
        <v/>
      </c>
      <c r="CE29" s="155" t="str">
        <f>IF($B29=0,"",SUMIFS(INPUT_DATA!AF:AF,INPUT_DATA!$A:$A,$B29,INPUT_DATA!$B:$B,"D"))</f>
        <v/>
      </c>
      <c r="CF29" s="155" t="str">
        <f>IF($B29=0,"",SUMIFS(INPUT_DATA!AG:AG,INPUT_DATA!$A:$A,$B29,INPUT_DATA!$B:$B,"D"))</f>
        <v/>
      </c>
      <c r="CG29" s="155" t="str">
        <f>IF($B29=0,"",SUMIFS(INPUT_DATA!AH:AH,INPUT_DATA!$A:$A,$B29,INPUT_DATA!$B:$B,"D"))</f>
        <v/>
      </c>
      <c r="CH29" s="155" t="str">
        <f>IF($B29=0,"",SUMIFS(INPUT_DATA!AI:AI,INPUT_DATA!$A:$A,$B29,INPUT_DATA!$B:$B,"D"))</f>
        <v/>
      </c>
      <c r="CI29" s="155" t="str">
        <f>IF($B29=0,"",SUMIFS(INPUT_DATA!AJ:AJ,INPUT_DATA!$A:$A,$B29,INPUT_DATA!$B:$B,"D"))</f>
        <v/>
      </c>
      <c r="CJ29" s="146" t="str">
        <f>IF($B29=0,"",SUMIFS(INPUT_DATA!AK:AK,INPUT_DATA!$A:$A,$B29,INPUT_DATA!$B:$B,"D"))</f>
        <v/>
      </c>
      <c r="CK29" s="146" t="str">
        <f>IF($B29=0,"",SUMIFS(INPUT_DATA!AL:AL,INPUT_DATA!$A:$A,$B29,INPUT_DATA!$B:$B,"D"))</f>
        <v/>
      </c>
      <c r="CL29" s="146" t="str">
        <f>IF($B29=0,"",SUMIFS(INPUT_DATA!AM:AM,INPUT_DATA!$A:$A,$B29,INPUT_DATA!$B:$B,"D"))</f>
        <v/>
      </c>
      <c r="CM29" s="146" t="str">
        <f>IF($B29=0,"",SUMIFS(INPUT_DATA!AN:AN,INPUT_DATA!$A:$A,$B29,INPUT_DATA!$B:$B,"D"))</f>
        <v/>
      </c>
      <c r="CN29" s="146" t="str">
        <f>IF($B29=0,"",SUMIFS(INPUT_DATA!AO:AO,INPUT_DATA!$A:$A,$B29,INPUT_DATA!$B:$B,"D"))</f>
        <v/>
      </c>
      <c r="CO29" s="146" t="str">
        <f>IF($B29=0,"",SUMIFS(INPUT_DATA!AP:AP,INPUT_DATA!$A:$A,$B29,INPUT_DATA!$B:$B,"D"))</f>
        <v/>
      </c>
      <c r="CP29" s="160" t="str">
        <f t="shared" si="7"/>
        <v/>
      </c>
      <c r="CQ29" s="160" t="str">
        <f t="shared" si="2"/>
        <v/>
      </c>
      <c r="CR29" s="160" t="str">
        <f t="shared" si="3"/>
        <v/>
      </c>
      <c r="CS29" s="145" t="str">
        <f>IF($B29=0,"",SUMIFS(INPUT_DATA!AQ:AQ,INPUT_DATA!$A:$A,$B29,INPUT_DATA!$B:$B,"D"))</f>
        <v/>
      </c>
      <c r="CT29" s="160" t="str">
        <f>IF($B29=0,"",SUMIFS(INPUT_DATA!AR:AR,INPUT_DATA!$A:$A,$B29,INPUT_DATA!$B:$B,"D"))</f>
        <v/>
      </c>
      <c r="CU29" s="160" t="str">
        <f>IF($B29=0,"",SUMIFS(INPUT_DATA!AS:AS,INPUT_DATA!$A:$A,$B29,INPUT_DATA!$B:$B,"D"))</f>
        <v/>
      </c>
      <c r="CV29" s="145" t="str">
        <f t="shared" si="20"/>
        <v/>
      </c>
      <c r="CW29" s="160" t="str">
        <f t="shared" si="21"/>
        <v/>
      </c>
      <c r="CX29" s="161" t="str">
        <f t="shared" si="22"/>
        <v/>
      </c>
      <c r="CY29" s="154"/>
    </row>
    <row r="30" spans="2:104">
      <c r="B30" s="143">
        <f>INPUT_DATA!CL17</f>
        <v>0</v>
      </c>
      <c r="C30" s="145" t="str">
        <f>IF($B30=0,"",SUMIFS(INPUT_DATA!C:C,INPUT_DATA!$A:$A,$B30,INPUT_DATA!$B:$B,"S"))</f>
        <v/>
      </c>
      <c r="D30" s="145" t="str">
        <f>IF($B30=0,"",SUMIFS(INPUT_DATA!D:D,INPUT_DATA!$A:$A,$B30,INPUT_DATA!$B:$B,"S"))</f>
        <v/>
      </c>
      <c r="E30" s="146" t="str">
        <f>IF($B30=0,"",SUMIFS(INPUT_DATA!E:E,INPUT_DATA!$A:$A,$B30,INPUT_DATA!$B:$B,"S"))</f>
        <v/>
      </c>
      <c r="F30" s="146" t="str">
        <f>IF($B30=0,"",SUMIFS(INPUT_DATA!F:F,INPUT_DATA!$A:$A,$B30,INPUT_DATA!$B:$B,"S"))</f>
        <v/>
      </c>
      <c r="G30" s="146" t="str">
        <f>IF($B30=0,"",SUMIFS(INPUT_DATA!G:G,INPUT_DATA!$A:$A,$B30,INPUT_DATA!$B:$B,"S"))</f>
        <v/>
      </c>
      <c r="H30" s="146" t="str">
        <f>IF($B30=0,"",SUMIFS(INPUT_DATA!H:H,INPUT_DATA!$A:$A,$B30,INPUT_DATA!$B:$B,"S"))</f>
        <v/>
      </c>
      <c r="I30" s="146" t="str">
        <f>IF($B30=0,"",SUMIFS(INPUT_DATA!I:I,INPUT_DATA!$A:$A,$B30,INPUT_DATA!$B:$B,"S"))</f>
        <v/>
      </c>
      <c r="J30" s="146" t="str">
        <f>IF($B30=0,"",SUMIFS(INPUT_DATA!J:J,INPUT_DATA!$A:$A,$B30,INPUT_DATA!$B:$B,"S"))</f>
        <v/>
      </c>
      <c r="K30" s="146" t="str">
        <f>IF($B30=0,"",SUMIFS(INPUT_DATA!K:K,INPUT_DATA!$A:$A,$B30,INPUT_DATA!$B:$B,"S"))</f>
        <v/>
      </c>
      <c r="L30" s="146" t="str">
        <f>IF($B30=0,"",SUMIFS(INPUT_DATA!L:L,INPUT_DATA!$A:$A,$B30,INPUT_DATA!$B:$B,"S"))</f>
        <v/>
      </c>
      <c r="M30" s="146" t="str">
        <f>IF($B30=0,"",SUMIFS(INPUT_DATA!M:M,INPUT_DATA!$A:$A,$B30,INPUT_DATA!$B:$B,"S"))</f>
        <v/>
      </c>
      <c r="N30" s="146" t="str">
        <f>IF($B30=0,"",SUMIFS(INPUT_DATA!N:N,INPUT_DATA!$A:$A,$B30,INPUT_DATA!$B:$B,"S"))</f>
        <v/>
      </c>
      <c r="O30" s="147" t="str">
        <f t="shared" si="8"/>
        <v/>
      </c>
      <c r="P30" s="148" t="str">
        <f>IF($B30=0,"",SUMIFS(INPUT_DATA!O:O,INPUT_DATA!$A:$A,$B30,INPUT_DATA!$B:$B,"S"))</f>
        <v/>
      </c>
      <c r="Q30" s="148" t="str">
        <f t="shared" si="9"/>
        <v/>
      </c>
      <c r="R30" s="148" t="str">
        <f>IF($B30=0,"",SUMIFS(INPUT_DATA!BL:BL,INPUT_DATA!$A:$A,$B30,INPUT_DATA!$B:$B,"S"))</f>
        <v/>
      </c>
      <c r="S30" s="149" t="str">
        <f>IF($B30=0,"",SUMIFS(INPUT_DATA!P:P,INPUT_DATA!$A:$A,$B30,INPUT_DATA!$B:$B,"S"))</f>
        <v/>
      </c>
      <c r="T30" s="149" t="str">
        <f>IF($B30=0,"",SUMIFS(INPUT_DATA!Q:Q,INPUT_DATA!$A:$A,$B30,INPUT_DATA!$B:$B,"S"))</f>
        <v/>
      </c>
      <c r="U30" s="149" t="str">
        <f>IF($B30=0,"",SUMIFS(INPUT_DATA!R:R,INPUT_DATA!$A:$A,$B30,INPUT_DATA!$B:$B,"S"))</f>
        <v/>
      </c>
      <c r="V30" s="150" t="str">
        <f>IF($B30=0,"",SUMIFS(INPUT_DATA!S:S,INPUT_DATA!$A:$A,$B30,INPUT_DATA!$B:$B,"S"))</f>
        <v/>
      </c>
      <c r="W30" s="150" t="str">
        <f>IF($B30=0,"",SUMIFS(INPUT_DATA!T:T,INPUT_DATA!$A:$A,$B30,INPUT_DATA!$B:$B,"S"))</f>
        <v/>
      </c>
      <c r="X30" s="150" t="str">
        <f>IF($B30=0,"",SUMIFS(INPUT_DATA!U:U,INPUT_DATA!$A:$A,$B30,INPUT_DATA!$B:$B,"S"))</f>
        <v/>
      </c>
      <c r="Y30" s="150" t="str">
        <f>IF($B30=0,"",SUMIFS(INPUT_DATA!V:V,INPUT_DATA!$A:$A,$B30,INPUT_DATA!$B:$B,"S"))</f>
        <v/>
      </c>
      <c r="Z30" s="150" t="str">
        <f>IF($B30=0,"",SUMIFS(INPUT_DATA!W:W,INPUT_DATA!$A:$A,$B30,INPUT_DATA!$B:$B,"S"))</f>
        <v/>
      </c>
      <c r="AA30" s="150" t="str">
        <f>IF($B30=0,"",SUMIFS(INPUT_DATA!X:X,INPUT_DATA!$A:$A,$B30,INPUT_DATA!$B:$B,"S"))</f>
        <v/>
      </c>
      <c r="AB30" s="150" t="str">
        <f>IF($B30=0,"",SUMIFS(INPUT_DATA!Y:Y,INPUT_DATA!$A:$A,$B30,INPUT_DATA!$B:$B,"S"))</f>
        <v/>
      </c>
      <c r="AC30" s="150" t="str">
        <f>IF($B30=0,"",SUMIFS(INPUT_DATA!Z:Z,INPUT_DATA!$A:$A,$B30,INPUT_DATA!$B:$B,"S"))</f>
        <v/>
      </c>
      <c r="AD30" s="150" t="str">
        <f>IF($B30=0,"",SUMIFS(INPUT_DATA!AA:AA,INPUT_DATA!$A:$A,$B30,INPUT_DATA!$B:$B,"S"))</f>
        <v/>
      </c>
      <c r="AE30" s="150" t="str">
        <f>IF($B30=0,"",SUMIFS(INPUT_DATA!AB:AB,INPUT_DATA!$A:$A,$B30,INPUT_DATA!$B:$B,"S"))</f>
        <v/>
      </c>
      <c r="AF30" s="150" t="str">
        <f>IF($B30=0,"",SUMIFS(INPUT_DATA!AC:AC,INPUT_DATA!$A:$A,$B30,INPUT_DATA!$B:$B,"S"))</f>
        <v/>
      </c>
      <c r="AG30" s="150" t="str">
        <f>IF($B30=0,"",SUMIFS(INPUT_DATA!AD:AD,INPUT_DATA!$A:$A,$B30,INPUT_DATA!$B:$B,"S"))</f>
        <v/>
      </c>
      <c r="AH30" s="150" t="str">
        <f>IF($B30=0,"",SUMIFS(INPUT_DATA!AE:AE,INPUT_DATA!$A:$A,$B30,INPUT_DATA!$B:$B,"S"))</f>
        <v/>
      </c>
      <c r="AI30" s="150" t="str">
        <f>IF($B30=0,"",SUMIFS(INPUT_DATA!AF:AF,INPUT_DATA!$A:$A,$B30,INPUT_DATA!$B:$B,"S"))</f>
        <v/>
      </c>
      <c r="AJ30" s="150" t="str">
        <f>IF($B30=0,"",SUMIFS(INPUT_DATA!AG:AG,INPUT_DATA!$A:$A,$B30,INPUT_DATA!$B:$B,"S"))</f>
        <v/>
      </c>
      <c r="AK30" s="150" t="str">
        <f>IF($B30=0,"",SUMIFS(INPUT_DATA!AK:AK,INPUT_DATA!$A:$A,$B30,INPUT_DATA!$B:$B,"S"))</f>
        <v/>
      </c>
      <c r="AL30" s="150" t="str">
        <f>IF($B30=0,"",SUMIFS(INPUT_DATA!AL:AL,INPUT_DATA!$A:$A,$B30,INPUT_DATA!$B:$B,"S"))</f>
        <v/>
      </c>
      <c r="AM30" s="150" t="str">
        <f>IF($B30=0,"",SUMIFS(INPUT_DATA!AM:AM,INPUT_DATA!$A:$A,$B30,INPUT_DATA!$B:$B,"S"))</f>
        <v/>
      </c>
      <c r="AN30" s="150" t="str">
        <f>IF($B30=0,"",SUMIFS(INPUT_DATA!AN:AN,INPUT_DATA!$A:$A,$B30,INPUT_DATA!$B:$B,"S"))</f>
        <v/>
      </c>
      <c r="AO30" s="150" t="str">
        <f>IF($B30=0,"",SUMIFS(INPUT_DATA!AO:AO,INPUT_DATA!$A:$A,$B30,INPUT_DATA!$B:$B,"S"))</f>
        <v/>
      </c>
      <c r="AP30" s="150" t="str">
        <f>IF($B30=0,"",SUMIFS(INPUT_DATA!AP:AP,INPUT_DATA!$A:$A,$B30,INPUT_DATA!$B:$B,"S"))</f>
        <v/>
      </c>
      <c r="AQ30" s="151" t="str">
        <f t="shared" si="10"/>
        <v/>
      </c>
      <c r="AR30" s="152" t="str">
        <f t="shared" si="11"/>
        <v/>
      </c>
      <c r="AS30" s="153" t="str">
        <f t="shared" si="12"/>
        <v/>
      </c>
      <c r="AT30" s="151" t="str">
        <f>IF($B30=0,"",SUMIFS(INPUT_DATA!AQ:AQ,INPUT_DATA!$A:$A,$B30,INPUT_DATA!$B:$B,"S"))</f>
        <v/>
      </c>
      <c r="AU30" s="152" t="str">
        <f>IF($B30=0,"",SUMIFS(INPUT_DATA!AR:AR,INPUT_DATA!$A:$A,$B30,INPUT_DATA!$B:$B,"S"))</f>
        <v/>
      </c>
      <c r="AV30" s="153" t="str">
        <f>IF($B30=0,"",SUMIFS(INPUT_DATA!AS:AS,INPUT_DATA!$A:$A,$B30,INPUT_DATA!$B:$B,"S"))</f>
        <v/>
      </c>
      <c r="AW30" s="151" t="str">
        <f t="shared" si="13"/>
        <v/>
      </c>
      <c r="AX30" s="152" t="str">
        <f t="shared" si="14"/>
        <v/>
      </c>
      <c r="AY30" s="153" t="str">
        <f t="shared" si="15"/>
        <v/>
      </c>
      <c r="AZ30" s="154"/>
      <c r="BA30" s="144" t="str">
        <f>IF($B30=0,"",SUMIFS(INPUT_DATA!C:C,INPUT_DATA!$A:$A,$B30,INPUT_DATA!$B:$B,"D"))</f>
        <v/>
      </c>
      <c r="BB30" s="155" t="str">
        <f>IF($B30=0,"",SUMIFS(INPUT_DATA!E:E,INPUT_DATA!$A:$A,$B30,INPUT_DATA!$B:$B,"D"))</f>
        <v/>
      </c>
      <c r="BC30" s="155" t="str">
        <f>IF($B30=0,"",SUMIFS(INPUT_DATA!F:F,INPUT_DATA!$A:$A,$B30,INPUT_DATA!$B:$B,"D"))</f>
        <v/>
      </c>
      <c r="BD30" s="155" t="str">
        <f>IF($B30=0,"",SUMIFS(INPUT_DATA!G:G,INPUT_DATA!$A:$A,$B30,INPUT_DATA!$B:$B,"D"))</f>
        <v/>
      </c>
      <c r="BE30" s="155" t="str">
        <f>IF($B30=0,"",SUMIFS(INPUT_DATA!H:H,INPUT_DATA!$A:$A,$B30,INPUT_DATA!$B:$B,"D"))</f>
        <v/>
      </c>
      <c r="BF30" s="155" t="str">
        <f>IF($B30=0,"",SUMIFS(INPUT_DATA!I:I,INPUT_DATA!$A:$A,$B30,INPUT_DATA!$B:$B,"D"))</f>
        <v/>
      </c>
      <c r="BG30" s="155" t="str">
        <f>IF($B30=0,"",SUMIFS(INPUT_DATA!J:J,INPUT_DATA!$A:$A,$B30,INPUT_DATA!$B:$B,"D"))</f>
        <v/>
      </c>
      <c r="BH30" s="155" t="str">
        <f>IF($B30=0,"",SUMIFS(INPUT_DATA!K:K,INPUT_DATA!$A:$A,$B30,INPUT_DATA!$B:$B,"D"))</f>
        <v/>
      </c>
      <c r="BI30" s="155" t="str">
        <f>IF($B30=0,"",SUMIFS(INPUT_DATA!L:L,INPUT_DATA!$A:$A,$B30,INPUT_DATA!$B:$B,"D"))</f>
        <v/>
      </c>
      <c r="BJ30" s="155" t="str">
        <f>IF($B30=0,"",SUMIFS(INPUT_DATA!M:M,INPUT_DATA!$A:$A,$B30,INPUT_DATA!$B:$B,"D"))</f>
        <v/>
      </c>
      <c r="BK30" s="155" t="str">
        <f>IF($B30=0,"",SUMIFS(INPUT_DATA!N:N,INPUT_DATA!$A:$A,$B30,INPUT_DATA!$B:$B,"D"))</f>
        <v/>
      </c>
      <c r="BL30" s="156" t="str">
        <f t="shared" si="6"/>
        <v/>
      </c>
      <c r="BM30" s="156" t="str">
        <f>IF($B30=0,"",SUMIFS(INPUT_DATA!O:O,INPUT_DATA!$A:$A,$B30,INPUT_DATA!$B:$B,"D"))</f>
        <v/>
      </c>
      <c r="BN30" s="156" t="str">
        <f t="shared" si="16"/>
        <v/>
      </c>
      <c r="BO30" s="159" t="str">
        <f>IF($B30=0,"",SUMIFS(INPUT_DATA!P:P,INPUT_DATA!$A:$A,$B30,INPUT_DATA!$B:$B,"D"))</f>
        <v/>
      </c>
      <c r="BP30" s="145" t="str">
        <f>IF($B30=0,"",SUMIFS(INPUT_DATA!Q:Q,INPUT_DATA!$A:$A,$B30,INPUT_DATA!$B:$B,"D"))</f>
        <v/>
      </c>
      <c r="BQ30" s="145" t="str">
        <f>IF($B30=0,"",SUMIFS(INPUT_DATA!R:R,INPUT_DATA!$A:$A,$B30,INPUT_DATA!$B:$B,"D"))</f>
        <v/>
      </c>
      <c r="BR30" s="155" t="str">
        <f>IF($B30=0,"",SUMIFS(INPUT_DATA!S:S,INPUT_DATA!$A:$A,$B30,INPUT_DATA!$B:$B,"D"))</f>
        <v/>
      </c>
      <c r="BS30" s="155" t="str">
        <f>IF($B30=0,"",SUMIFS(INPUT_DATA!T:T,INPUT_DATA!$A:$A,$B30,INPUT_DATA!$B:$B,"D"))</f>
        <v/>
      </c>
      <c r="BT30" s="155" t="str">
        <f>IF($B30=0,"",SUMIFS(INPUT_DATA!U:U,INPUT_DATA!$A:$A,$B30,INPUT_DATA!$B:$B,"D"))</f>
        <v/>
      </c>
      <c r="BU30" s="155" t="str">
        <f>IF($B30=0,"",SUMIFS(INPUT_DATA!V:V,INPUT_DATA!$A:$A,$B30,INPUT_DATA!$B:$B,"D"))</f>
        <v/>
      </c>
      <c r="BV30" s="155" t="str">
        <f>IF($B30=0,"",SUMIFS(INPUT_DATA!W:W,INPUT_DATA!$A:$A,$B30,INPUT_DATA!$B:$B,"D"))</f>
        <v/>
      </c>
      <c r="BW30" s="155" t="str">
        <f>IF($B30=0,"",SUMIFS(INPUT_DATA!X:X,INPUT_DATA!$A:$A,$B30,INPUT_DATA!$B:$B,"D"))</f>
        <v/>
      </c>
      <c r="BX30" s="155" t="str">
        <f>IF($B30=0,"",SUMIFS(INPUT_DATA!Y:Y,INPUT_DATA!$A:$A,$B30,INPUT_DATA!$B:$B,"D"))</f>
        <v/>
      </c>
      <c r="BY30" s="155" t="str">
        <f>IF($B30=0,"",SUMIFS(INPUT_DATA!Z:Z,INPUT_DATA!$A:$A,$B30,INPUT_DATA!$B:$B,"D"))</f>
        <v/>
      </c>
      <c r="BZ30" s="155" t="str">
        <f>IF($B30=0,"",SUMIFS(INPUT_DATA!AA:AA,INPUT_DATA!$A:$A,$B30,INPUT_DATA!$B:$B,"D"))</f>
        <v/>
      </c>
      <c r="CA30" s="155" t="str">
        <f>IF($B30=0,"",SUMIFS(INPUT_DATA!AB:AB,INPUT_DATA!$A:$A,$B30,INPUT_DATA!$B:$B,"D"))</f>
        <v/>
      </c>
      <c r="CB30" s="155" t="str">
        <f>IF($B30=0,"",SUMIFS(INPUT_DATA!AC:AC,INPUT_DATA!$A:$A,$B30,INPUT_DATA!$B:$B,"D"))</f>
        <v/>
      </c>
      <c r="CC30" s="155" t="str">
        <f>IF($B30=0,"",SUMIFS(INPUT_DATA!AD:AD,INPUT_DATA!$A:$A,$B30,INPUT_DATA!$B:$B,"D"))</f>
        <v/>
      </c>
      <c r="CD30" s="155" t="str">
        <f>IF($B30=0,"",SUMIFS(INPUT_DATA!AE:AE,INPUT_DATA!$A:$A,$B30,INPUT_DATA!$B:$B,"D"))</f>
        <v/>
      </c>
      <c r="CE30" s="155" t="str">
        <f>IF($B30=0,"",SUMIFS(INPUT_DATA!AF:AF,INPUT_DATA!$A:$A,$B30,INPUT_DATA!$B:$B,"D"))</f>
        <v/>
      </c>
      <c r="CF30" s="155" t="str">
        <f>IF($B30=0,"",SUMIFS(INPUT_DATA!AG:AG,INPUT_DATA!$A:$A,$B30,INPUT_DATA!$B:$B,"D"))</f>
        <v/>
      </c>
      <c r="CG30" s="155" t="str">
        <f>IF($B30=0,"",SUMIFS(INPUT_DATA!AH:AH,INPUT_DATA!$A:$A,$B30,INPUT_DATA!$B:$B,"D"))</f>
        <v/>
      </c>
      <c r="CH30" s="155" t="str">
        <f>IF($B30=0,"",SUMIFS(INPUT_DATA!AI:AI,INPUT_DATA!$A:$A,$B30,INPUT_DATA!$B:$B,"D"))</f>
        <v/>
      </c>
      <c r="CI30" s="155" t="str">
        <f>IF($B30=0,"",SUMIFS(INPUT_DATA!AJ:AJ,INPUT_DATA!$A:$A,$B30,INPUT_DATA!$B:$B,"D"))</f>
        <v/>
      </c>
      <c r="CJ30" s="146" t="str">
        <f>IF($B30=0,"",SUMIFS(INPUT_DATA!AK:AK,INPUT_DATA!$A:$A,$B30,INPUT_DATA!$B:$B,"D"))</f>
        <v/>
      </c>
      <c r="CK30" s="146" t="str">
        <f>IF($B30=0,"",SUMIFS(INPUT_DATA!AL:AL,INPUT_DATA!$A:$A,$B30,INPUT_DATA!$B:$B,"D"))</f>
        <v/>
      </c>
      <c r="CL30" s="146" t="str">
        <f>IF($B30=0,"",SUMIFS(INPUT_DATA!AM:AM,INPUT_DATA!$A:$A,$B30,INPUT_DATA!$B:$B,"D"))</f>
        <v/>
      </c>
      <c r="CM30" s="146" t="str">
        <f>IF($B30=0,"",SUMIFS(INPUT_DATA!AN:AN,INPUT_DATA!$A:$A,$B30,INPUT_DATA!$B:$B,"D"))</f>
        <v/>
      </c>
      <c r="CN30" s="146" t="str">
        <f>IF($B30=0,"",SUMIFS(INPUT_DATA!AO:AO,INPUT_DATA!$A:$A,$B30,INPUT_DATA!$B:$B,"D"))</f>
        <v/>
      </c>
      <c r="CO30" s="146" t="str">
        <f>IF($B30=0,"",SUMIFS(INPUT_DATA!AP:AP,INPUT_DATA!$A:$A,$B30,INPUT_DATA!$B:$B,"D"))</f>
        <v/>
      </c>
      <c r="CP30" s="160" t="str">
        <f t="shared" si="7"/>
        <v/>
      </c>
      <c r="CQ30" s="160" t="str">
        <f t="shared" si="2"/>
        <v/>
      </c>
      <c r="CR30" s="160" t="str">
        <f t="shared" si="3"/>
        <v/>
      </c>
      <c r="CS30" s="145" t="str">
        <f>IF($B30=0,"",SUMIFS(INPUT_DATA!AQ:AQ,INPUT_DATA!$A:$A,$B30,INPUT_DATA!$B:$B,"D"))</f>
        <v/>
      </c>
      <c r="CT30" s="160" t="str">
        <f>IF($B30=0,"",SUMIFS(INPUT_DATA!AR:AR,INPUT_DATA!$A:$A,$B30,INPUT_DATA!$B:$B,"D"))</f>
        <v/>
      </c>
      <c r="CU30" s="160" t="str">
        <f>IF($B30=0,"",SUMIFS(INPUT_DATA!AS:AS,INPUT_DATA!$A:$A,$B30,INPUT_DATA!$B:$B,"D"))</f>
        <v/>
      </c>
      <c r="CV30" s="145" t="str">
        <f t="shared" si="20"/>
        <v/>
      </c>
      <c r="CW30" s="160" t="str">
        <f t="shared" si="21"/>
        <v/>
      </c>
      <c r="CX30" s="161" t="str">
        <f t="shared" si="22"/>
        <v/>
      </c>
      <c r="CY30" s="154"/>
    </row>
    <row r="31" spans="2:104">
      <c r="B31" s="143">
        <f>INPUT_DATA!CL18</f>
        <v>0</v>
      </c>
      <c r="C31" s="145" t="str">
        <f>IF($B31=0,"",SUMIFS(INPUT_DATA!C:C,INPUT_DATA!$A:$A,$B31,INPUT_DATA!$B:$B,"S"))</f>
        <v/>
      </c>
      <c r="D31" s="145" t="str">
        <f>IF($B31=0,"",SUMIFS(INPUT_DATA!D:D,INPUT_DATA!$A:$A,$B31,INPUT_DATA!$B:$B,"S"))</f>
        <v/>
      </c>
      <c r="E31" s="146" t="str">
        <f>IF($B31=0,"",SUMIFS(INPUT_DATA!E:E,INPUT_DATA!$A:$A,$B31,INPUT_DATA!$B:$B,"S"))</f>
        <v/>
      </c>
      <c r="F31" s="146" t="str">
        <f>IF($B31=0,"",SUMIFS(INPUT_DATA!F:F,INPUT_DATA!$A:$A,$B31,INPUT_DATA!$B:$B,"S"))</f>
        <v/>
      </c>
      <c r="G31" s="146" t="str">
        <f>IF($B31=0,"",SUMIFS(INPUT_DATA!G:G,INPUT_DATA!$A:$A,$B31,INPUT_DATA!$B:$B,"S"))</f>
        <v/>
      </c>
      <c r="H31" s="146" t="str">
        <f>IF($B31=0,"",SUMIFS(INPUT_DATA!H:H,INPUT_DATA!$A:$A,$B31,INPUT_DATA!$B:$B,"S"))</f>
        <v/>
      </c>
      <c r="I31" s="146" t="str">
        <f>IF($B31=0,"",SUMIFS(INPUT_DATA!I:I,INPUT_DATA!$A:$A,$B31,INPUT_DATA!$B:$B,"S"))</f>
        <v/>
      </c>
      <c r="J31" s="146" t="str">
        <f>IF($B31=0,"",SUMIFS(INPUT_DATA!J:J,INPUT_DATA!$A:$A,$B31,INPUT_DATA!$B:$B,"S"))</f>
        <v/>
      </c>
      <c r="K31" s="146" t="str">
        <f>IF($B31=0,"",SUMIFS(INPUT_DATA!K:K,INPUT_DATA!$A:$A,$B31,INPUT_DATA!$B:$B,"S"))</f>
        <v/>
      </c>
      <c r="L31" s="146" t="str">
        <f>IF($B31=0,"",SUMIFS(INPUT_DATA!L:L,INPUT_DATA!$A:$A,$B31,INPUT_DATA!$B:$B,"S"))</f>
        <v/>
      </c>
      <c r="M31" s="146" t="str">
        <f>IF($B31=0,"",SUMIFS(INPUT_DATA!M:M,INPUT_DATA!$A:$A,$B31,INPUT_DATA!$B:$B,"S"))</f>
        <v/>
      </c>
      <c r="N31" s="146" t="str">
        <f>IF($B31=0,"",SUMIFS(INPUT_DATA!N:N,INPUT_DATA!$A:$A,$B31,INPUT_DATA!$B:$B,"S"))</f>
        <v/>
      </c>
      <c r="O31" s="147" t="str">
        <f t="shared" si="8"/>
        <v/>
      </c>
      <c r="P31" s="148" t="str">
        <f>IF($B31=0,"",SUMIFS(INPUT_DATA!O:O,INPUT_DATA!$A:$A,$B31,INPUT_DATA!$B:$B,"S"))</f>
        <v/>
      </c>
      <c r="Q31" s="148" t="str">
        <f t="shared" si="9"/>
        <v/>
      </c>
      <c r="R31" s="148" t="str">
        <f>IF($B31=0,"",SUMIFS(INPUT_DATA!BL:BL,INPUT_DATA!$A:$A,$B31,INPUT_DATA!$B:$B,"S"))</f>
        <v/>
      </c>
      <c r="S31" s="149" t="str">
        <f>IF($B31=0,"",SUMIFS(INPUT_DATA!P:P,INPUT_DATA!$A:$A,$B31,INPUT_DATA!$B:$B,"S"))</f>
        <v/>
      </c>
      <c r="T31" s="149" t="str">
        <f>IF($B31=0,"",SUMIFS(INPUT_DATA!Q:Q,INPUT_DATA!$A:$A,$B31,INPUT_DATA!$B:$B,"S"))</f>
        <v/>
      </c>
      <c r="U31" s="149" t="str">
        <f>IF($B31=0,"",SUMIFS(INPUT_DATA!R:R,INPUT_DATA!$A:$A,$B31,INPUT_DATA!$B:$B,"S"))</f>
        <v/>
      </c>
      <c r="V31" s="150" t="str">
        <f>IF($B31=0,"",SUMIFS(INPUT_DATA!S:S,INPUT_DATA!$A:$A,$B31,INPUT_DATA!$B:$B,"S"))</f>
        <v/>
      </c>
      <c r="W31" s="150" t="str">
        <f>IF($B31=0,"",SUMIFS(INPUT_DATA!T:T,INPUT_DATA!$A:$A,$B31,INPUT_DATA!$B:$B,"S"))</f>
        <v/>
      </c>
      <c r="X31" s="150" t="str">
        <f>IF($B31=0,"",SUMIFS(INPUT_DATA!U:U,INPUT_DATA!$A:$A,$B31,INPUT_DATA!$B:$B,"S"))</f>
        <v/>
      </c>
      <c r="Y31" s="150" t="str">
        <f>IF($B31=0,"",SUMIFS(INPUT_DATA!V:V,INPUT_DATA!$A:$A,$B31,INPUT_DATA!$B:$B,"S"))</f>
        <v/>
      </c>
      <c r="Z31" s="150" t="str">
        <f>IF($B31=0,"",SUMIFS(INPUT_DATA!W:W,INPUT_DATA!$A:$A,$B31,INPUT_DATA!$B:$B,"S"))</f>
        <v/>
      </c>
      <c r="AA31" s="150" t="str">
        <f>IF($B31=0,"",SUMIFS(INPUT_DATA!X:X,INPUT_DATA!$A:$A,$B31,INPUT_DATA!$B:$B,"S"))</f>
        <v/>
      </c>
      <c r="AB31" s="150" t="str">
        <f>IF($B31=0,"",SUMIFS(INPUT_DATA!Y:Y,INPUT_DATA!$A:$A,$B31,INPUT_DATA!$B:$B,"S"))</f>
        <v/>
      </c>
      <c r="AC31" s="150" t="str">
        <f>IF($B31=0,"",SUMIFS(INPUT_DATA!Z:Z,INPUT_DATA!$A:$A,$B31,INPUT_DATA!$B:$B,"S"))</f>
        <v/>
      </c>
      <c r="AD31" s="150" t="str">
        <f>IF($B31=0,"",SUMIFS(INPUT_DATA!AA:AA,INPUT_DATA!$A:$A,$B31,INPUT_DATA!$B:$B,"S"))</f>
        <v/>
      </c>
      <c r="AE31" s="150" t="str">
        <f>IF($B31=0,"",SUMIFS(INPUT_DATA!AB:AB,INPUT_DATA!$A:$A,$B31,INPUT_DATA!$B:$B,"S"))</f>
        <v/>
      </c>
      <c r="AF31" s="150" t="str">
        <f>IF($B31=0,"",SUMIFS(INPUT_DATA!AC:AC,INPUT_DATA!$A:$A,$B31,INPUT_DATA!$B:$B,"S"))</f>
        <v/>
      </c>
      <c r="AG31" s="150" t="str">
        <f>IF($B31=0,"",SUMIFS(INPUT_DATA!AD:AD,INPUT_DATA!$A:$A,$B31,INPUT_DATA!$B:$B,"S"))</f>
        <v/>
      </c>
      <c r="AH31" s="150" t="str">
        <f>IF($B31=0,"",SUMIFS(INPUT_DATA!AE:AE,INPUT_DATA!$A:$A,$B31,INPUT_DATA!$B:$B,"S"))</f>
        <v/>
      </c>
      <c r="AI31" s="150" t="str">
        <f>IF($B31=0,"",SUMIFS(INPUT_DATA!AF:AF,INPUT_DATA!$A:$A,$B31,INPUT_DATA!$B:$B,"S"))</f>
        <v/>
      </c>
      <c r="AJ31" s="150" t="str">
        <f>IF($B31=0,"",SUMIFS(INPUT_DATA!AG:AG,INPUT_DATA!$A:$A,$B31,INPUT_DATA!$B:$B,"S"))</f>
        <v/>
      </c>
      <c r="AK31" s="150" t="str">
        <f>IF($B31=0,"",SUMIFS(INPUT_DATA!AK:AK,INPUT_DATA!$A:$A,$B31,INPUT_DATA!$B:$B,"S"))</f>
        <v/>
      </c>
      <c r="AL31" s="150" t="str">
        <f>IF($B31=0,"",SUMIFS(INPUT_DATA!AL:AL,INPUT_DATA!$A:$A,$B31,INPUT_DATA!$B:$B,"S"))</f>
        <v/>
      </c>
      <c r="AM31" s="150" t="str">
        <f>IF($B31=0,"",SUMIFS(INPUT_DATA!AM:AM,INPUT_DATA!$A:$A,$B31,INPUT_DATA!$B:$B,"S"))</f>
        <v/>
      </c>
      <c r="AN31" s="150" t="str">
        <f>IF($B31=0,"",SUMIFS(INPUT_DATA!AN:AN,INPUT_DATA!$A:$A,$B31,INPUT_DATA!$B:$B,"S"))</f>
        <v/>
      </c>
      <c r="AO31" s="150" t="str">
        <f>IF($B31=0,"",SUMIFS(INPUT_DATA!AO:AO,INPUT_DATA!$A:$A,$B31,INPUT_DATA!$B:$B,"S"))</f>
        <v/>
      </c>
      <c r="AP31" s="150" t="str">
        <f>IF($B31=0,"",SUMIFS(INPUT_DATA!AP:AP,INPUT_DATA!$A:$A,$B31,INPUT_DATA!$B:$B,"S"))</f>
        <v/>
      </c>
      <c r="AQ31" s="151" t="str">
        <f t="shared" si="10"/>
        <v/>
      </c>
      <c r="AR31" s="152" t="str">
        <f t="shared" si="11"/>
        <v/>
      </c>
      <c r="AS31" s="153" t="str">
        <f t="shared" si="12"/>
        <v/>
      </c>
      <c r="AT31" s="151" t="str">
        <f>IF($B31=0,"",SUMIFS(INPUT_DATA!AQ:AQ,INPUT_DATA!$A:$A,$B31,INPUT_DATA!$B:$B,"S"))</f>
        <v/>
      </c>
      <c r="AU31" s="152" t="str">
        <f>IF($B31=0,"",SUMIFS(INPUT_DATA!AR:AR,INPUT_DATA!$A:$A,$B31,INPUT_DATA!$B:$B,"S"))</f>
        <v/>
      </c>
      <c r="AV31" s="153" t="str">
        <f>IF($B31=0,"",SUMIFS(INPUT_DATA!AS:AS,INPUT_DATA!$A:$A,$B31,INPUT_DATA!$B:$B,"S"))</f>
        <v/>
      </c>
      <c r="AW31" s="151" t="str">
        <f t="shared" si="13"/>
        <v/>
      </c>
      <c r="AX31" s="152" t="str">
        <f t="shared" si="14"/>
        <v/>
      </c>
      <c r="AY31" s="153" t="str">
        <f t="shared" si="15"/>
        <v/>
      </c>
      <c r="AZ31" s="154"/>
      <c r="BA31" s="144" t="str">
        <f>IF($B31=0,"",SUMIFS(INPUT_DATA!C:C,INPUT_DATA!$A:$A,$B31,INPUT_DATA!$B:$B,"D"))</f>
        <v/>
      </c>
      <c r="BB31" s="155" t="str">
        <f>IF($B31=0,"",SUMIFS(INPUT_DATA!E:E,INPUT_DATA!$A:$A,$B31,INPUT_DATA!$B:$B,"D"))</f>
        <v/>
      </c>
      <c r="BC31" s="155" t="str">
        <f>IF($B31=0,"",SUMIFS(INPUT_DATA!F:F,INPUT_DATA!$A:$A,$B31,INPUT_DATA!$B:$B,"D"))</f>
        <v/>
      </c>
      <c r="BD31" s="155" t="str">
        <f>IF($B31=0,"",SUMIFS(INPUT_DATA!G:G,INPUT_DATA!$A:$A,$B31,INPUT_DATA!$B:$B,"D"))</f>
        <v/>
      </c>
      <c r="BE31" s="155" t="str">
        <f>IF($B31=0,"",SUMIFS(INPUT_DATA!H:H,INPUT_DATA!$A:$A,$B31,INPUT_DATA!$B:$B,"D"))</f>
        <v/>
      </c>
      <c r="BF31" s="155" t="str">
        <f>IF($B31=0,"",SUMIFS(INPUT_DATA!I:I,INPUT_DATA!$A:$A,$B31,INPUT_DATA!$B:$B,"D"))</f>
        <v/>
      </c>
      <c r="BG31" s="155" t="str">
        <f>IF($B31=0,"",SUMIFS(INPUT_DATA!J:J,INPUT_DATA!$A:$A,$B31,INPUT_DATA!$B:$B,"D"))</f>
        <v/>
      </c>
      <c r="BH31" s="155" t="str">
        <f>IF($B31=0,"",SUMIFS(INPUT_DATA!K:K,INPUT_DATA!$A:$A,$B31,INPUT_DATA!$B:$B,"D"))</f>
        <v/>
      </c>
      <c r="BI31" s="155" t="str">
        <f>IF($B31=0,"",SUMIFS(INPUT_DATA!L:L,INPUT_DATA!$A:$A,$B31,INPUT_DATA!$B:$B,"D"))</f>
        <v/>
      </c>
      <c r="BJ31" s="155" t="str">
        <f>IF($B31=0,"",SUMIFS(INPUT_DATA!M:M,INPUT_DATA!$A:$A,$B31,INPUT_DATA!$B:$B,"D"))</f>
        <v/>
      </c>
      <c r="BK31" s="155" t="str">
        <f>IF($B31=0,"",SUMIFS(INPUT_DATA!N:N,INPUT_DATA!$A:$A,$B31,INPUT_DATA!$B:$B,"D"))</f>
        <v/>
      </c>
      <c r="BL31" s="156" t="str">
        <f t="shared" si="6"/>
        <v/>
      </c>
      <c r="BM31" s="156" t="str">
        <f>IF($B31=0,"",SUMIFS(INPUT_DATA!O:O,INPUT_DATA!$A:$A,$B31,INPUT_DATA!$B:$B,"D"))</f>
        <v/>
      </c>
      <c r="BN31" s="156" t="str">
        <f t="shared" si="16"/>
        <v/>
      </c>
      <c r="BO31" s="159" t="str">
        <f>IF($B31=0,"",SUMIFS(INPUT_DATA!P:P,INPUT_DATA!$A:$A,$B31,INPUT_DATA!$B:$B,"D"))</f>
        <v/>
      </c>
      <c r="BP31" s="145" t="str">
        <f>IF($B31=0,"",SUMIFS(INPUT_DATA!Q:Q,INPUT_DATA!$A:$A,$B31,INPUT_DATA!$B:$B,"D"))</f>
        <v/>
      </c>
      <c r="BQ31" s="145" t="str">
        <f>IF($B31=0,"",SUMIFS(INPUT_DATA!R:R,INPUT_DATA!$A:$A,$B31,INPUT_DATA!$B:$B,"D"))</f>
        <v/>
      </c>
      <c r="BR31" s="155" t="str">
        <f>IF($B31=0,"",SUMIFS(INPUT_DATA!S:S,INPUT_DATA!$A:$A,$B31,INPUT_DATA!$B:$B,"D"))</f>
        <v/>
      </c>
      <c r="BS31" s="155" t="str">
        <f>IF($B31=0,"",SUMIFS(INPUT_DATA!T:T,INPUT_DATA!$A:$A,$B31,INPUT_DATA!$B:$B,"D"))</f>
        <v/>
      </c>
      <c r="BT31" s="155" t="str">
        <f>IF($B31=0,"",SUMIFS(INPUT_DATA!U:U,INPUT_DATA!$A:$A,$B31,INPUT_DATA!$B:$B,"D"))</f>
        <v/>
      </c>
      <c r="BU31" s="155" t="str">
        <f>IF($B31=0,"",SUMIFS(INPUT_DATA!V:V,INPUT_DATA!$A:$A,$B31,INPUT_DATA!$B:$B,"D"))</f>
        <v/>
      </c>
      <c r="BV31" s="155" t="str">
        <f>IF($B31=0,"",SUMIFS(INPUT_DATA!W:W,INPUT_DATA!$A:$A,$B31,INPUT_DATA!$B:$B,"D"))</f>
        <v/>
      </c>
      <c r="BW31" s="155" t="str">
        <f>IF($B31=0,"",SUMIFS(INPUT_DATA!X:X,INPUT_DATA!$A:$A,$B31,INPUT_DATA!$B:$B,"D"))</f>
        <v/>
      </c>
      <c r="BX31" s="155" t="str">
        <f>IF($B31=0,"",SUMIFS(INPUT_DATA!Y:Y,INPUT_DATA!$A:$A,$B31,INPUT_DATA!$B:$B,"D"))</f>
        <v/>
      </c>
      <c r="BY31" s="155" t="str">
        <f>IF($B31=0,"",SUMIFS(INPUT_DATA!Z:Z,INPUT_DATA!$A:$A,$B31,INPUT_DATA!$B:$B,"D"))</f>
        <v/>
      </c>
      <c r="BZ31" s="155" t="str">
        <f>IF($B31=0,"",SUMIFS(INPUT_DATA!AA:AA,INPUT_DATA!$A:$A,$B31,INPUT_DATA!$B:$B,"D"))</f>
        <v/>
      </c>
      <c r="CA31" s="155" t="str">
        <f>IF($B31=0,"",SUMIFS(INPUT_DATA!AB:AB,INPUT_DATA!$A:$A,$B31,INPUT_DATA!$B:$B,"D"))</f>
        <v/>
      </c>
      <c r="CB31" s="155" t="str">
        <f>IF($B31=0,"",SUMIFS(INPUT_DATA!AC:AC,INPUT_DATA!$A:$A,$B31,INPUT_DATA!$B:$B,"D"))</f>
        <v/>
      </c>
      <c r="CC31" s="155" t="str">
        <f>IF($B31=0,"",SUMIFS(INPUT_DATA!AD:AD,INPUT_DATA!$A:$A,$B31,INPUT_DATA!$B:$B,"D"))</f>
        <v/>
      </c>
      <c r="CD31" s="155" t="str">
        <f>IF($B31=0,"",SUMIFS(INPUT_DATA!AE:AE,INPUT_DATA!$A:$A,$B31,INPUT_DATA!$B:$B,"D"))</f>
        <v/>
      </c>
      <c r="CE31" s="155" t="str">
        <f>IF($B31=0,"",SUMIFS(INPUT_DATA!AF:AF,INPUT_DATA!$A:$A,$B31,INPUT_DATA!$B:$B,"D"))</f>
        <v/>
      </c>
      <c r="CF31" s="155" t="str">
        <f>IF($B31=0,"",SUMIFS(INPUT_DATA!AG:AG,INPUT_DATA!$A:$A,$B31,INPUT_DATA!$B:$B,"D"))</f>
        <v/>
      </c>
      <c r="CG31" s="155" t="str">
        <f>IF($B31=0,"",SUMIFS(INPUT_DATA!AH:AH,INPUT_DATA!$A:$A,$B31,INPUT_DATA!$B:$B,"D"))</f>
        <v/>
      </c>
      <c r="CH31" s="155" t="str">
        <f>IF($B31=0,"",SUMIFS(INPUT_DATA!AI:AI,INPUT_DATA!$A:$A,$B31,INPUT_DATA!$B:$B,"D"))</f>
        <v/>
      </c>
      <c r="CI31" s="155" t="str">
        <f>IF($B31=0,"",SUMIFS(INPUT_DATA!AJ:AJ,INPUT_DATA!$A:$A,$B31,INPUT_DATA!$B:$B,"D"))</f>
        <v/>
      </c>
      <c r="CJ31" s="146" t="str">
        <f>IF($B31=0,"",SUMIFS(INPUT_DATA!AK:AK,INPUT_DATA!$A:$A,$B31,INPUT_DATA!$B:$B,"D"))</f>
        <v/>
      </c>
      <c r="CK31" s="146" t="str">
        <f>IF($B31=0,"",SUMIFS(INPUT_DATA!AL:AL,INPUT_DATA!$A:$A,$B31,INPUT_DATA!$B:$B,"D"))</f>
        <v/>
      </c>
      <c r="CL31" s="146" t="str">
        <f>IF($B31=0,"",SUMIFS(INPUT_DATA!AM:AM,INPUT_DATA!$A:$A,$B31,INPUT_DATA!$B:$B,"D"))</f>
        <v/>
      </c>
      <c r="CM31" s="146" t="str">
        <f>IF($B31=0,"",SUMIFS(INPUT_DATA!AN:AN,INPUT_DATA!$A:$A,$B31,INPUT_DATA!$B:$B,"D"))</f>
        <v/>
      </c>
      <c r="CN31" s="146" t="str">
        <f>IF($B31=0,"",SUMIFS(INPUT_DATA!AO:AO,INPUT_DATA!$A:$A,$B31,INPUT_DATA!$B:$B,"D"))</f>
        <v/>
      </c>
      <c r="CO31" s="146" t="str">
        <f>IF($B31=0,"",SUMIFS(INPUT_DATA!AP:AP,INPUT_DATA!$A:$A,$B31,INPUT_DATA!$B:$B,"D"))</f>
        <v/>
      </c>
      <c r="CP31" s="160" t="str">
        <f t="shared" si="7"/>
        <v/>
      </c>
      <c r="CQ31" s="160" t="str">
        <f t="shared" si="2"/>
        <v/>
      </c>
      <c r="CR31" s="160" t="str">
        <f t="shared" si="3"/>
        <v/>
      </c>
      <c r="CS31" s="145" t="str">
        <f>IF($B31=0,"",SUMIFS(INPUT_DATA!AQ:AQ,INPUT_DATA!$A:$A,$B31,INPUT_DATA!$B:$B,"D"))</f>
        <v/>
      </c>
      <c r="CT31" s="160" t="str">
        <f>IF($B31=0,"",SUMIFS(INPUT_DATA!AR:AR,INPUT_DATA!$A:$A,$B31,INPUT_DATA!$B:$B,"D"))</f>
        <v/>
      </c>
      <c r="CU31" s="160" t="str">
        <f>IF($B31=0,"",SUMIFS(INPUT_DATA!AS:AS,INPUT_DATA!$A:$A,$B31,INPUT_DATA!$B:$B,"D"))</f>
        <v/>
      </c>
      <c r="CV31" s="145" t="str">
        <f t="shared" si="20"/>
        <v/>
      </c>
      <c r="CW31" s="160" t="str">
        <f t="shared" si="21"/>
        <v/>
      </c>
      <c r="CX31" s="161" t="str">
        <f t="shared" si="22"/>
        <v/>
      </c>
      <c r="CY31" s="154"/>
    </row>
    <row r="32" spans="2:104">
      <c r="B32" s="143">
        <f>INPUT_DATA!CL19</f>
        <v>0</v>
      </c>
      <c r="C32" s="145" t="str">
        <f>IF($B32=0,"",SUMIFS(INPUT_DATA!C:C,INPUT_DATA!$A:$A,$B32,INPUT_DATA!$B:$B,"S"))</f>
        <v/>
      </c>
      <c r="D32" s="145" t="str">
        <f>IF($B32=0,"",SUMIFS(INPUT_DATA!D:D,INPUT_DATA!$A:$A,$B32,INPUT_DATA!$B:$B,"S"))</f>
        <v/>
      </c>
      <c r="E32" s="146" t="str">
        <f>IF($B32=0,"",SUMIFS(INPUT_DATA!E:E,INPUT_DATA!$A:$A,$B32,INPUT_DATA!$B:$B,"S"))</f>
        <v/>
      </c>
      <c r="F32" s="146" t="str">
        <f>IF($B32=0,"",SUMIFS(INPUT_DATA!F:F,INPUT_DATA!$A:$A,$B32,INPUT_DATA!$B:$B,"S"))</f>
        <v/>
      </c>
      <c r="G32" s="146" t="str">
        <f>IF($B32=0,"",SUMIFS(INPUT_DATA!G:G,INPUT_DATA!$A:$A,$B32,INPUT_DATA!$B:$B,"S"))</f>
        <v/>
      </c>
      <c r="H32" s="146" t="str">
        <f>IF($B32=0,"",SUMIFS(INPUT_DATA!H:H,INPUT_DATA!$A:$A,$B32,INPUT_DATA!$B:$B,"S"))</f>
        <v/>
      </c>
      <c r="I32" s="146" t="str">
        <f>IF($B32=0,"",SUMIFS(INPUT_DATA!I:I,INPUT_DATA!$A:$A,$B32,INPUT_DATA!$B:$B,"S"))</f>
        <v/>
      </c>
      <c r="J32" s="146" t="str">
        <f>IF($B32=0,"",SUMIFS(INPUT_DATA!J:J,INPUT_DATA!$A:$A,$B32,INPUT_DATA!$B:$B,"S"))</f>
        <v/>
      </c>
      <c r="K32" s="146" t="str">
        <f>IF($B32=0,"",SUMIFS(INPUT_DATA!K:K,INPUT_DATA!$A:$A,$B32,INPUT_DATA!$B:$B,"S"))</f>
        <v/>
      </c>
      <c r="L32" s="146" t="str">
        <f>IF($B32=0,"",SUMIFS(INPUT_DATA!L:L,INPUT_DATA!$A:$A,$B32,INPUT_DATA!$B:$B,"S"))</f>
        <v/>
      </c>
      <c r="M32" s="146" t="str">
        <f>IF($B32=0,"",SUMIFS(INPUT_DATA!M:M,INPUT_DATA!$A:$A,$B32,INPUT_DATA!$B:$B,"S"))</f>
        <v/>
      </c>
      <c r="N32" s="146" t="str">
        <f>IF($B32=0,"",SUMIFS(INPUT_DATA!N:N,INPUT_DATA!$A:$A,$B32,INPUT_DATA!$B:$B,"S"))</f>
        <v/>
      </c>
      <c r="O32" s="147" t="str">
        <f t="shared" si="8"/>
        <v/>
      </c>
      <c r="P32" s="148" t="str">
        <f>IF($B32=0,"",SUMIFS(INPUT_DATA!O:O,INPUT_DATA!$A:$A,$B32,INPUT_DATA!$B:$B,"S"))</f>
        <v/>
      </c>
      <c r="Q32" s="148" t="str">
        <f t="shared" si="9"/>
        <v/>
      </c>
      <c r="R32" s="148" t="str">
        <f>IF($B32=0,"",SUMIFS(INPUT_DATA!BL:BL,INPUT_DATA!$A:$A,$B32,INPUT_DATA!$B:$B,"S"))</f>
        <v/>
      </c>
      <c r="S32" s="149" t="str">
        <f>IF($B32=0,"",SUMIFS(INPUT_DATA!P:P,INPUT_DATA!$A:$A,$B32,INPUT_DATA!$B:$B,"S"))</f>
        <v/>
      </c>
      <c r="T32" s="149" t="str">
        <f>IF($B32=0,"",SUMIFS(INPUT_DATA!Q:Q,INPUT_DATA!$A:$A,$B32,INPUT_DATA!$B:$B,"S"))</f>
        <v/>
      </c>
      <c r="U32" s="149" t="str">
        <f>IF($B32=0,"",SUMIFS(INPUT_DATA!R:R,INPUT_DATA!$A:$A,$B32,INPUT_DATA!$B:$B,"S"))</f>
        <v/>
      </c>
      <c r="V32" s="150" t="str">
        <f>IF($B32=0,"",SUMIFS(INPUT_DATA!S:S,INPUT_DATA!$A:$A,$B32,INPUT_DATA!$B:$B,"S"))</f>
        <v/>
      </c>
      <c r="W32" s="150" t="str">
        <f>IF($B32=0,"",SUMIFS(INPUT_DATA!T:T,INPUT_DATA!$A:$A,$B32,INPUT_DATA!$B:$B,"S"))</f>
        <v/>
      </c>
      <c r="X32" s="150" t="str">
        <f>IF($B32=0,"",SUMIFS(INPUT_DATA!U:U,INPUT_DATA!$A:$A,$B32,INPUT_DATA!$B:$B,"S"))</f>
        <v/>
      </c>
      <c r="Y32" s="150" t="str">
        <f>IF($B32=0,"",SUMIFS(INPUT_DATA!V:V,INPUT_DATA!$A:$A,$B32,INPUT_DATA!$B:$B,"S"))</f>
        <v/>
      </c>
      <c r="Z32" s="150" t="str">
        <f>IF($B32=0,"",SUMIFS(INPUT_DATA!W:W,INPUT_DATA!$A:$A,$B32,INPUT_DATA!$B:$B,"S"))</f>
        <v/>
      </c>
      <c r="AA32" s="150" t="str">
        <f>IF($B32=0,"",SUMIFS(INPUT_DATA!X:X,INPUT_DATA!$A:$A,$B32,INPUT_DATA!$B:$B,"S"))</f>
        <v/>
      </c>
      <c r="AB32" s="150" t="str">
        <f>IF($B32=0,"",SUMIFS(INPUT_DATA!Y:Y,INPUT_DATA!$A:$A,$B32,INPUT_DATA!$B:$B,"S"))</f>
        <v/>
      </c>
      <c r="AC32" s="150" t="str">
        <f>IF($B32=0,"",SUMIFS(INPUT_DATA!Z:Z,INPUT_DATA!$A:$A,$B32,INPUT_DATA!$B:$B,"S"))</f>
        <v/>
      </c>
      <c r="AD32" s="150" t="str">
        <f>IF($B32=0,"",SUMIFS(INPUT_DATA!AA:AA,INPUT_DATA!$A:$A,$B32,INPUT_DATA!$B:$B,"S"))</f>
        <v/>
      </c>
      <c r="AE32" s="150" t="str">
        <f>IF($B32=0,"",SUMIFS(INPUT_DATA!AB:AB,INPUT_DATA!$A:$A,$B32,INPUT_DATA!$B:$B,"S"))</f>
        <v/>
      </c>
      <c r="AF32" s="150" t="str">
        <f>IF($B32=0,"",SUMIFS(INPUT_DATA!AC:AC,INPUT_DATA!$A:$A,$B32,INPUT_DATA!$B:$B,"S"))</f>
        <v/>
      </c>
      <c r="AG32" s="150" t="str">
        <f>IF($B32=0,"",SUMIFS(INPUT_DATA!AD:AD,INPUT_DATA!$A:$A,$B32,INPUT_DATA!$B:$B,"S"))</f>
        <v/>
      </c>
      <c r="AH32" s="150" t="str">
        <f>IF($B32=0,"",SUMIFS(INPUT_DATA!AE:AE,INPUT_DATA!$A:$A,$B32,INPUT_DATA!$B:$B,"S"))</f>
        <v/>
      </c>
      <c r="AI32" s="150" t="str">
        <f>IF($B32=0,"",SUMIFS(INPUT_DATA!AF:AF,INPUT_DATA!$A:$A,$B32,INPUT_DATA!$B:$B,"S"))</f>
        <v/>
      </c>
      <c r="AJ32" s="150" t="str">
        <f>IF($B32=0,"",SUMIFS(INPUT_DATA!AG:AG,INPUT_DATA!$A:$A,$B32,INPUT_DATA!$B:$B,"S"))</f>
        <v/>
      </c>
      <c r="AK32" s="150" t="str">
        <f>IF($B32=0,"",SUMIFS(INPUT_DATA!AK:AK,INPUT_DATA!$A:$A,$B32,INPUT_DATA!$B:$B,"S"))</f>
        <v/>
      </c>
      <c r="AL32" s="150" t="str">
        <f>IF($B32=0,"",SUMIFS(INPUT_DATA!AL:AL,INPUT_DATA!$A:$A,$B32,INPUT_DATA!$B:$B,"S"))</f>
        <v/>
      </c>
      <c r="AM32" s="150" t="str">
        <f>IF($B32=0,"",SUMIFS(INPUT_DATA!AM:AM,INPUT_DATA!$A:$A,$B32,INPUT_DATA!$B:$B,"S"))</f>
        <v/>
      </c>
      <c r="AN32" s="150" t="str">
        <f>IF($B32=0,"",SUMIFS(INPUT_DATA!AN:AN,INPUT_DATA!$A:$A,$B32,INPUT_DATA!$B:$B,"S"))</f>
        <v/>
      </c>
      <c r="AO32" s="150" t="str">
        <f>IF($B32=0,"",SUMIFS(INPUT_DATA!AO:AO,INPUT_DATA!$A:$A,$B32,INPUT_DATA!$B:$B,"S"))</f>
        <v/>
      </c>
      <c r="AP32" s="150" t="str">
        <f>IF($B32=0,"",SUMIFS(INPUT_DATA!AP:AP,INPUT_DATA!$A:$A,$B32,INPUT_DATA!$B:$B,"S"))</f>
        <v/>
      </c>
      <c r="AQ32" s="151" t="str">
        <f t="shared" si="10"/>
        <v/>
      </c>
      <c r="AR32" s="152" t="str">
        <f t="shared" si="11"/>
        <v/>
      </c>
      <c r="AS32" s="153" t="str">
        <f t="shared" si="12"/>
        <v/>
      </c>
      <c r="AT32" s="151" t="str">
        <f>IF($B32=0,"",SUMIFS(INPUT_DATA!AQ:AQ,INPUT_DATA!$A:$A,$B32,INPUT_DATA!$B:$B,"S"))</f>
        <v/>
      </c>
      <c r="AU32" s="152" t="str">
        <f>IF($B32=0,"",SUMIFS(INPUT_DATA!AR:AR,INPUT_DATA!$A:$A,$B32,INPUT_DATA!$B:$B,"S"))</f>
        <v/>
      </c>
      <c r="AV32" s="153" t="str">
        <f>IF($B32=0,"",SUMIFS(INPUT_DATA!AS:AS,INPUT_DATA!$A:$A,$B32,INPUT_DATA!$B:$B,"S"))</f>
        <v/>
      </c>
      <c r="AW32" s="151" t="str">
        <f t="shared" si="13"/>
        <v/>
      </c>
      <c r="AX32" s="152" t="str">
        <f t="shared" si="14"/>
        <v/>
      </c>
      <c r="AY32" s="153" t="str">
        <f t="shared" si="15"/>
        <v/>
      </c>
      <c r="AZ32" s="154"/>
      <c r="BA32" s="144" t="str">
        <f>IF($B32=0,"",SUMIFS(INPUT_DATA!C:C,INPUT_DATA!$A:$A,$B32,INPUT_DATA!$B:$B,"D"))</f>
        <v/>
      </c>
      <c r="BB32" s="155" t="str">
        <f>IF($B32=0,"",SUMIFS(INPUT_DATA!E:E,INPUT_DATA!$A:$A,$B32,INPUT_DATA!$B:$B,"D"))</f>
        <v/>
      </c>
      <c r="BC32" s="155" t="str">
        <f>IF($B32=0,"",SUMIFS(INPUT_DATA!F:F,INPUT_DATA!$A:$A,$B32,INPUT_DATA!$B:$B,"D"))</f>
        <v/>
      </c>
      <c r="BD32" s="155" t="str">
        <f>IF($B32=0,"",SUMIFS(INPUT_DATA!G:G,INPUT_DATA!$A:$A,$B32,INPUT_DATA!$B:$B,"D"))</f>
        <v/>
      </c>
      <c r="BE32" s="155" t="str">
        <f>IF($B32=0,"",SUMIFS(INPUT_DATA!H:H,INPUT_DATA!$A:$A,$B32,INPUT_DATA!$B:$B,"D"))</f>
        <v/>
      </c>
      <c r="BF32" s="155" t="str">
        <f>IF($B32=0,"",SUMIFS(INPUT_DATA!I:I,INPUT_DATA!$A:$A,$B32,INPUT_DATA!$B:$B,"D"))</f>
        <v/>
      </c>
      <c r="BG32" s="155" t="str">
        <f>IF($B32=0,"",SUMIFS(INPUT_DATA!J:J,INPUT_DATA!$A:$A,$B32,INPUT_DATA!$B:$B,"D"))</f>
        <v/>
      </c>
      <c r="BH32" s="155" t="str">
        <f>IF($B32=0,"",SUMIFS(INPUT_DATA!K:K,INPUT_DATA!$A:$A,$B32,INPUT_DATA!$B:$B,"D"))</f>
        <v/>
      </c>
      <c r="BI32" s="155" t="str">
        <f>IF($B32=0,"",SUMIFS(INPUT_DATA!L:L,INPUT_DATA!$A:$A,$B32,INPUT_DATA!$B:$B,"D"))</f>
        <v/>
      </c>
      <c r="BJ32" s="155" t="str">
        <f>IF($B32=0,"",SUMIFS(INPUT_DATA!M:M,INPUT_DATA!$A:$A,$B32,INPUT_DATA!$B:$B,"D"))</f>
        <v/>
      </c>
      <c r="BK32" s="155" t="str">
        <f>IF($B32=0,"",SUMIFS(INPUT_DATA!N:N,INPUT_DATA!$A:$A,$B32,INPUT_DATA!$B:$B,"D"))</f>
        <v/>
      </c>
      <c r="BL32" s="156" t="str">
        <f t="shared" si="6"/>
        <v/>
      </c>
      <c r="BM32" s="156" t="str">
        <f>IF($B32=0,"",SUMIFS(INPUT_DATA!O:O,INPUT_DATA!$A:$A,$B32,INPUT_DATA!$B:$B,"D"))</f>
        <v/>
      </c>
      <c r="BN32" s="156" t="str">
        <f t="shared" si="16"/>
        <v/>
      </c>
      <c r="BO32" s="159" t="str">
        <f>IF($B32=0,"",SUMIFS(INPUT_DATA!P:P,INPUT_DATA!$A:$A,$B32,INPUT_DATA!$B:$B,"D"))</f>
        <v/>
      </c>
      <c r="BP32" s="145" t="str">
        <f>IF($B32=0,"",SUMIFS(INPUT_DATA!Q:Q,INPUT_DATA!$A:$A,$B32,INPUT_DATA!$B:$B,"D"))</f>
        <v/>
      </c>
      <c r="BQ32" s="145" t="str">
        <f>IF($B32=0,"",SUMIFS(INPUT_DATA!R:R,INPUT_DATA!$A:$A,$B32,INPUT_DATA!$B:$B,"D"))</f>
        <v/>
      </c>
      <c r="BR32" s="155" t="str">
        <f>IF($B32=0,"",SUMIFS(INPUT_DATA!S:S,INPUT_DATA!$A:$A,$B32,INPUT_DATA!$B:$B,"D"))</f>
        <v/>
      </c>
      <c r="BS32" s="155" t="str">
        <f>IF($B32=0,"",SUMIFS(INPUT_DATA!T:T,INPUT_DATA!$A:$A,$B32,INPUT_DATA!$B:$B,"D"))</f>
        <v/>
      </c>
      <c r="BT32" s="155" t="str">
        <f>IF($B32=0,"",SUMIFS(INPUT_DATA!U:U,INPUT_DATA!$A:$A,$B32,INPUT_DATA!$B:$B,"D"))</f>
        <v/>
      </c>
      <c r="BU32" s="155" t="str">
        <f>IF($B32=0,"",SUMIFS(INPUT_DATA!V:V,INPUT_DATA!$A:$A,$B32,INPUT_DATA!$B:$B,"D"))</f>
        <v/>
      </c>
      <c r="BV32" s="155" t="str">
        <f>IF($B32=0,"",SUMIFS(INPUT_DATA!W:W,INPUT_DATA!$A:$A,$B32,INPUT_DATA!$B:$B,"D"))</f>
        <v/>
      </c>
      <c r="BW32" s="155" t="str">
        <f>IF($B32=0,"",SUMIFS(INPUT_DATA!X:X,INPUT_DATA!$A:$A,$B32,INPUT_DATA!$B:$B,"D"))</f>
        <v/>
      </c>
      <c r="BX32" s="155" t="str">
        <f>IF($B32=0,"",SUMIFS(INPUT_DATA!Y:Y,INPUT_DATA!$A:$A,$B32,INPUT_DATA!$B:$B,"D"))</f>
        <v/>
      </c>
      <c r="BY32" s="155" t="str">
        <f>IF($B32=0,"",SUMIFS(INPUT_DATA!Z:Z,INPUT_DATA!$A:$A,$B32,INPUT_DATA!$B:$B,"D"))</f>
        <v/>
      </c>
      <c r="BZ32" s="155" t="str">
        <f>IF($B32=0,"",SUMIFS(INPUT_DATA!AA:AA,INPUT_DATA!$A:$A,$B32,INPUT_DATA!$B:$B,"D"))</f>
        <v/>
      </c>
      <c r="CA32" s="155" t="str">
        <f>IF($B32=0,"",SUMIFS(INPUT_DATA!AB:AB,INPUT_DATA!$A:$A,$B32,INPUT_DATA!$B:$B,"D"))</f>
        <v/>
      </c>
      <c r="CB32" s="155" t="str">
        <f>IF($B32=0,"",SUMIFS(INPUT_DATA!AC:AC,INPUT_DATA!$A:$A,$B32,INPUT_DATA!$B:$B,"D"))</f>
        <v/>
      </c>
      <c r="CC32" s="155" t="str">
        <f>IF($B32=0,"",SUMIFS(INPUT_DATA!AD:AD,INPUT_DATA!$A:$A,$B32,INPUT_DATA!$B:$B,"D"))</f>
        <v/>
      </c>
      <c r="CD32" s="155" t="str">
        <f>IF($B32=0,"",SUMIFS(INPUT_DATA!AE:AE,INPUT_DATA!$A:$A,$B32,INPUT_DATA!$B:$B,"D"))</f>
        <v/>
      </c>
      <c r="CE32" s="155" t="str">
        <f>IF($B32=0,"",SUMIFS(INPUT_DATA!AF:AF,INPUT_DATA!$A:$A,$B32,INPUT_DATA!$B:$B,"D"))</f>
        <v/>
      </c>
      <c r="CF32" s="155" t="str">
        <f>IF($B32=0,"",SUMIFS(INPUT_DATA!AG:AG,INPUT_DATA!$A:$A,$B32,INPUT_DATA!$B:$B,"D"))</f>
        <v/>
      </c>
      <c r="CG32" s="155" t="str">
        <f>IF($B32=0,"",SUMIFS(INPUT_DATA!AH:AH,INPUT_DATA!$A:$A,$B32,INPUT_DATA!$B:$B,"D"))</f>
        <v/>
      </c>
      <c r="CH32" s="155" t="str">
        <f>IF($B32=0,"",SUMIFS(INPUT_DATA!AI:AI,INPUT_DATA!$A:$A,$B32,INPUT_DATA!$B:$B,"D"))</f>
        <v/>
      </c>
      <c r="CI32" s="155" t="str">
        <f>IF($B32=0,"",SUMIFS(INPUT_DATA!AJ:AJ,INPUT_DATA!$A:$A,$B32,INPUT_DATA!$B:$B,"D"))</f>
        <v/>
      </c>
      <c r="CJ32" s="146" t="str">
        <f>IF($B32=0,"",SUMIFS(INPUT_DATA!AK:AK,INPUT_DATA!$A:$A,$B32,INPUT_DATA!$B:$B,"D"))</f>
        <v/>
      </c>
      <c r="CK32" s="146" t="str">
        <f>IF($B32=0,"",SUMIFS(INPUT_DATA!AL:AL,INPUT_DATA!$A:$A,$B32,INPUT_DATA!$B:$B,"D"))</f>
        <v/>
      </c>
      <c r="CL32" s="146" t="str">
        <f>IF($B32=0,"",SUMIFS(INPUT_DATA!AM:AM,INPUT_DATA!$A:$A,$B32,INPUT_DATA!$B:$B,"D"))</f>
        <v/>
      </c>
      <c r="CM32" s="146" t="str">
        <f>IF($B32=0,"",SUMIFS(INPUT_DATA!AN:AN,INPUT_DATA!$A:$A,$B32,INPUT_DATA!$B:$B,"D"))</f>
        <v/>
      </c>
      <c r="CN32" s="146" t="str">
        <f>IF($B32=0,"",SUMIFS(INPUT_DATA!AO:AO,INPUT_DATA!$A:$A,$B32,INPUT_DATA!$B:$B,"D"))</f>
        <v/>
      </c>
      <c r="CO32" s="146" t="str">
        <f>IF($B32=0,"",SUMIFS(INPUT_DATA!AP:AP,INPUT_DATA!$A:$A,$B32,INPUT_DATA!$B:$B,"D"))</f>
        <v/>
      </c>
      <c r="CP32" s="160" t="str">
        <f t="shared" si="7"/>
        <v/>
      </c>
      <c r="CQ32" s="160" t="str">
        <f t="shared" si="2"/>
        <v/>
      </c>
      <c r="CR32" s="160" t="str">
        <f t="shared" si="3"/>
        <v/>
      </c>
      <c r="CS32" s="145" t="str">
        <f>IF($B32=0,"",SUMIFS(INPUT_DATA!AQ:AQ,INPUT_DATA!$A:$A,$B32,INPUT_DATA!$B:$B,"D"))</f>
        <v/>
      </c>
      <c r="CT32" s="160" t="str">
        <f>IF($B32=0,"",SUMIFS(INPUT_DATA!AR:AR,INPUT_DATA!$A:$A,$B32,INPUT_DATA!$B:$B,"D"))</f>
        <v/>
      </c>
      <c r="CU32" s="160" t="str">
        <f>IF($B32=0,"",SUMIFS(INPUT_DATA!AS:AS,INPUT_DATA!$A:$A,$B32,INPUT_DATA!$B:$B,"D"))</f>
        <v/>
      </c>
      <c r="CV32" s="145" t="str">
        <f t="shared" si="20"/>
        <v/>
      </c>
      <c r="CW32" s="160" t="str">
        <f t="shared" si="21"/>
        <v/>
      </c>
      <c r="CX32" s="161" t="str">
        <f t="shared" si="22"/>
        <v/>
      </c>
      <c r="CY32" s="154"/>
    </row>
    <row r="33" spans="2:103">
      <c r="B33" s="143">
        <f>INPUT_DATA!CL20</f>
        <v>0</v>
      </c>
      <c r="C33" s="145" t="str">
        <f>IF($B33=0,"",SUMIFS(INPUT_DATA!C:C,INPUT_DATA!$A:$A,$B33,INPUT_DATA!$B:$B,"S"))</f>
        <v/>
      </c>
      <c r="D33" s="145" t="str">
        <f>IF($B33=0,"",SUMIFS(INPUT_DATA!D:D,INPUT_DATA!$A:$A,$B33,INPUT_DATA!$B:$B,"S"))</f>
        <v/>
      </c>
      <c r="E33" s="146" t="str">
        <f>IF($B33=0,"",SUMIFS(INPUT_DATA!E:E,INPUT_DATA!$A:$A,$B33,INPUT_DATA!$B:$B,"S"))</f>
        <v/>
      </c>
      <c r="F33" s="146" t="str">
        <f>IF($B33=0,"",SUMIFS(INPUT_DATA!F:F,INPUT_DATA!$A:$A,$B33,INPUT_DATA!$B:$B,"S"))</f>
        <v/>
      </c>
      <c r="G33" s="146" t="str">
        <f>IF($B33=0,"",SUMIFS(INPUT_DATA!G:G,INPUT_DATA!$A:$A,$B33,INPUT_DATA!$B:$B,"S"))</f>
        <v/>
      </c>
      <c r="H33" s="146" t="str">
        <f>IF($B33=0,"",SUMIFS(INPUT_DATA!H:H,INPUT_DATA!$A:$A,$B33,INPUT_DATA!$B:$B,"S"))</f>
        <v/>
      </c>
      <c r="I33" s="146" t="str">
        <f>IF($B33=0,"",SUMIFS(INPUT_DATA!I:I,INPUT_DATA!$A:$A,$B33,INPUT_DATA!$B:$B,"S"))</f>
        <v/>
      </c>
      <c r="J33" s="146" t="str">
        <f>IF($B33=0,"",SUMIFS(INPUT_DATA!J:J,INPUT_DATA!$A:$A,$B33,INPUT_DATA!$B:$B,"S"))</f>
        <v/>
      </c>
      <c r="K33" s="146" t="str">
        <f>IF($B33=0,"",SUMIFS(INPUT_DATA!K:K,INPUT_DATA!$A:$A,$B33,INPUT_DATA!$B:$B,"S"))</f>
        <v/>
      </c>
      <c r="L33" s="146" t="str">
        <f>IF($B33=0,"",SUMIFS(INPUT_DATA!L:L,INPUT_DATA!$A:$A,$B33,INPUT_DATA!$B:$B,"S"))</f>
        <v/>
      </c>
      <c r="M33" s="146" t="str">
        <f>IF($B33=0,"",SUMIFS(INPUT_DATA!M:M,INPUT_DATA!$A:$A,$B33,INPUT_DATA!$B:$B,"S"))</f>
        <v/>
      </c>
      <c r="N33" s="146" t="str">
        <f>IF($B33=0,"",SUMIFS(INPUT_DATA!N:N,INPUT_DATA!$A:$A,$B33,INPUT_DATA!$B:$B,"S"))</f>
        <v/>
      </c>
      <c r="O33" s="147" t="str">
        <f t="shared" si="8"/>
        <v/>
      </c>
      <c r="P33" s="148" t="str">
        <f>IF($B33=0,"",SUMIFS(INPUT_DATA!O:O,INPUT_DATA!$A:$A,$B33,INPUT_DATA!$B:$B,"S"))</f>
        <v/>
      </c>
      <c r="Q33" s="148" t="str">
        <f t="shared" si="9"/>
        <v/>
      </c>
      <c r="R33" s="148" t="str">
        <f>IF($B33=0,"",SUMIFS(INPUT_DATA!BL:BL,INPUT_DATA!$A:$A,$B33,INPUT_DATA!$B:$B,"S"))</f>
        <v/>
      </c>
      <c r="S33" s="149" t="str">
        <f>IF($B33=0,"",SUMIFS(INPUT_DATA!P:P,INPUT_DATA!$A:$A,$B33,INPUT_DATA!$B:$B,"S"))</f>
        <v/>
      </c>
      <c r="T33" s="149" t="str">
        <f>IF($B33=0,"",SUMIFS(INPUT_DATA!Q:Q,INPUT_DATA!$A:$A,$B33,INPUT_DATA!$B:$B,"S"))</f>
        <v/>
      </c>
      <c r="U33" s="149" t="str">
        <f>IF($B33=0,"",SUMIFS(INPUT_DATA!R:R,INPUT_DATA!$A:$A,$B33,INPUT_DATA!$B:$B,"S"))</f>
        <v/>
      </c>
      <c r="V33" s="150" t="str">
        <f>IF($B33=0,"",SUMIFS(INPUT_DATA!S:S,INPUT_DATA!$A:$A,$B33,INPUT_DATA!$B:$B,"S"))</f>
        <v/>
      </c>
      <c r="W33" s="150" t="str">
        <f>IF($B33=0,"",SUMIFS(INPUT_DATA!T:T,INPUT_DATA!$A:$A,$B33,INPUT_DATA!$B:$B,"S"))</f>
        <v/>
      </c>
      <c r="X33" s="150" t="str">
        <f>IF($B33=0,"",SUMIFS(INPUT_DATA!U:U,INPUT_DATA!$A:$A,$B33,INPUT_DATA!$B:$B,"S"))</f>
        <v/>
      </c>
      <c r="Y33" s="150" t="str">
        <f>IF($B33=0,"",SUMIFS(INPUT_DATA!V:V,INPUT_DATA!$A:$A,$B33,INPUT_DATA!$B:$B,"S"))</f>
        <v/>
      </c>
      <c r="Z33" s="150" t="str">
        <f>IF($B33=0,"",SUMIFS(INPUT_DATA!W:W,INPUT_DATA!$A:$A,$B33,INPUT_DATA!$B:$B,"S"))</f>
        <v/>
      </c>
      <c r="AA33" s="150" t="str">
        <f>IF($B33=0,"",SUMIFS(INPUT_DATA!X:X,INPUT_DATA!$A:$A,$B33,INPUT_DATA!$B:$B,"S"))</f>
        <v/>
      </c>
      <c r="AB33" s="150" t="str">
        <f>IF($B33=0,"",SUMIFS(INPUT_DATA!Y:Y,INPUT_DATA!$A:$A,$B33,INPUT_DATA!$B:$B,"S"))</f>
        <v/>
      </c>
      <c r="AC33" s="150" t="str">
        <f>IF($B33=0,"",SUMIFS(INPUT_DATA!Z:Z,INPUT_DATA!$A:$A,$B33,INPUT_DATA!$B:$B,"S"))</f>
        <v/>
      </c>
      <c r="AD33" s="150" t="str">
        <f>IF($B33=0,"",SUMIFS(INPUT_DATA!AA:AA,INPUT_DATA!$A:$A,$B33,INPUT_DATA!$B:$B,"S"))</f>
        <v/>
      </c>
      <c r="AE33" s="150" t="str">
        <f>IF($B33=0,"",SUMIFS(INPUT_DATA!AB:AB,INPUT_DATA!$A:$A,$B33,INPUT_DATA!$B:$B,"S"))</f>
        <v/>
      </c>
      <c r="AF33" s="150" t="str">
        <f>IF($B33=0,"",SUMIFS(INPUT_DATA!AC:AC,INPUT_DATA!$A:$A,$B33,INPUT_DATA!$B:$B,"S"))</f>
        <v/>
      </c>
      <c r="AG33" s="150" t="str">
        <f>IF($B33=0,"",SUMIFS(INPUT_DATA!AD:AD,INPUT_DATA!$A:$A,$B33,INPUT_DATA!$B:$B,"S"))</f>
        <v/>
      </c>
      <c r="AH33" s="150" t="str">
        <f>IF($B33=0,"",SUMIFS(INPUT_DATA!AE:AE,INPUT_DATA!$A:$A,$B33,INPUT_DATA!$B:$B,"S"))</f>
        <v/>
      </c>
      <c r="AI33" s="150" t="str">
        <f>IF($B33=0,"",SUMIFS(INPUT_DATA!AF:AF,INPUT_DATA!$A:$A,$B33,INPUT_DATA!$B:$B,"S"))</f>
        <v/>
      </c>
      <c r="AJ33" s="150" t="str">
        <f>IF($B33=0,"",SUMIFS(INPUT_DATA!AG:AG,INPUT_DATA!$A:$A,$B33,INPUT_DATA!$B:$B,"S"))</f>
        <v/>
      </c>
      <c r="AK33" s="150" t="str">
        <f>IF($B33=0,"",SUMIFS(INPUT_DATA!AK:AK,INPUT_DATA!$A:$A,$B33,INPUT_DATA!$B:$B,"S"))</f>
        <v/>
      </c>
      <c r="AL33" s="150" t="str">
        <f>IF($B33=0,"",SUMIFS(INPUT_DATA!AL:AL,INPUT_DATA!$A:$A,$B33,INPUT_DATA!$B:$B,"S"))</f>
        <v/>
      </c>
      <c r="AM33" s="150" t="str">
        <f>IF($B33=0,"",SUMIFS(INPUT_DATA!AM:AM,INPUT_DATA!$A:$A,$B33,INPUT_DATA!$B:$B,"S"))</f>
        <v/>
      </c>
      <c r="AN33" s="150" t="str">
        <f>IF($B33=0,"",SUMIFS(INPUT_DATA!AN:AN,INPUT_DATA!$A:$A,$B33,INPUT_DATA!$B:$B,"S"))</f>
        <v/>
      </c>
      <c r="AO33" s="150" t="str">
        <f>IF($B33=0,"",SUMIFS(INPUT_DATA!AO:AO,INPUT_DATA!$A:$A,$B33,INPUT_DATA!$B:$B,"S"))</f>
        <v/>
      </c>
      <c r="AP33" s="150" t="str">
        <f>IF($B33=0,"",SUMIFS(INPUT_DATA!AP:AP,INPUT_DATA!$A:$A,$B33,INPUT_DATA!$B:$B,"S"))</f>
        <v/>
      </c>
      <c r="AQ33" s="151" t="str">
        <f t="shared" si="10"/>
        <v/>
      </c>
      <c r="AR33" s="152" t="str">
        <f t="shared" si="11"/>
        <v/>
      </c>
      <c r="AS33" s="153" t="str">
        <f t="shared" si="12"/>
        <v/>
      </c>
      <c r="AT33" s="151" t="str">
        <f>IF($B33=0,"",SUMIFS(INPUT_DATA!AQ:AQ,INPUT_DATA!$A:$A,$B33,INPUT_DATA!$B:$B,"S"))</f>
        <v/>
      </c>
      <c r="AU33" s="152" t="str">
        <f>IF($B33=0,"",SUMIFS(INPUT_DATA!AR:AR,INPUT_DATA!$A:$A,$B33,INPUT_DATA!$B:$B,"S"))</f>
        <v/>
      </c>
      <c r="AV33" s="153" t="str">
        <f>IF($B33=0,"",SUMIFS(INPUT_DATA!AS:AS,INPUT_DATA!$A:$A,$B33,INPUT_DATA!$B:$B,"S"))</f>
        <v/>
      </c>
      <c r="AW33" s="151" t="str">
        <f t="shared" si="13"/>
        <v/>
      </c>
      <c r="AX33" s="152" t="str">
        <f t="shared" si="14"/>
        <v/>
      </c>
      <c r="AY33" s="153" t="str">
        <f t="shared" si="15"/>
        <v/>
      </c>
      <c r="AZ33" s="154"/>
      <c r="BA33" s="144" t="str">
        <f>IF($B33=0,"",SUMIFS(INPUT_DATA!C:C,INPUT_DATA!$A:$A,$B33,INPUT_DATA!$B:$B,"D"))</f>
        <v/>
      </c>
      <c r="BB33" s="155" t="str">
        <f>IF($B33=0,"",SUMIFS(INPUT_DATA!E:E,INPUT_DATA!$A:$A,$B33,INPUT_DATA!$B:$B,"D"))</f>
        <v/>
      </c>
      <c r="BC33" s="155" t="str">
        <f>IF($B33=0,"",SUMIFS(INPUT_DATA!F:F,INPUT_DATA!$A:$A,$B33,INPUT_DATA!$B:$B,"D"))</f>
        <v/>
      </c>
      <c r="BD33" s="155" t="str">
        <f>IF($B33=0,"",SUMIFS(INPUT_DATA!G:G,INPUT_DATA!$A:$A,$B33,INPUT_DATA!$B:$B,"D"))</f>
        <v/>
      </c>
      <c r="BE33" s="155" t="str">
        <f>IF($B33=0,"",SUMIFS(INPUT_DATA!H:H,INPUT_DATA!$A:$A,$B33,INPUT_DATA!$B:$B,"D"))</f>
        <v/>
      </c>
      <c r="BF33" s="155" t="str">
        <f>IF($B33=0,"",SUMIFS(INPUT_DATA!I:I,INPUT_DATA!$A:$A,$B33,INPUT_DATA!$B:$B,"D"))</f>
        <v/>
      </c>
      <c r="BG33" s="155" t="str">
        <f>IF($B33=0,"",SUMIFS(INPUT_DATA!J:J,INPUT_DATA!$A:$A,$B33,INPUT_DATA!$B:$B,"D"))</f>
        <v/>
      </c>
      <c r="BH33" s="155" t="str">
        <f>IF($B33=0,"",SUMIFS(INPUT_DATA!K:K,INPUT_DATA!$A:$A,$B33,INPUT_DATA!$B:$B,"D"))</f>
        <v/>
      </c>
      <c r="BI33" s="155" t="str">
        <f>IF($B33=0,"",SUMIFS(INPUT_DATA!L:L,INPUT_DATA!$A:$A,$B33,INPUT_DATA!$B:$B,"D"))</f>
        <v/>
      </c>
      <c r="BJ33" s="155" t="str">
        <f>IF($B33=0,"",SUMIFS(INPUT_DATA!M:M,INPUT_DATA!$A:$A,$B33,INPUT_DATA!$B:$B,"D"))</f>
        <v/>
      </c>
      <c r="BK33" s="155" t="str">
        <f>IF($B33=0,"",SUMIFS(INPUT_DATA!N:N,INPUT_DATA!$A:$A,$B33,INPUT_DATA!$B:$B,"D"))</f>
        <v/>
      </c>
      <c r="BL33" s="156" t="str">
        <f t="shared" si="6"/>
        <v/>
      </c>
      <c r="BM33" s="156" t="str">
        <f>IF($B33=0,"",SUMIFS(INPUT_DATA!O:O,INPUT_DATA!$A:$A,$B33,INPUT_DATA!$B:$B,"D"))</f>
        <v/>
      </c>
      <c r="BN33" s="156" t="str">
        <f t="shared" si="16"/>
        <v/>
      </c>
      <c r="BO33" s="159" t="str">
        <f>IF($B33=0,"",SUMIFS(INPUT_DATA!P:P,INPUT_DATA!$A:$A,$B33,INPUT_DATA!$B:$B,"D"))</f>
        <v/>
      </c>
      <c r="BP33" s="145" t="str">
        <f>IF($B33=0,"",SUMIFS(INPUT_DATA!Q:Q,INPUT_DATA!$A:$A,$B33,INPUT_DATA!$B:$B,"D"))</f>
        <v/>
      </c>
      <c r="BQ33" s="145" t="str">
        <f>IF($B33=0,"",SUMIFS(INPUT_DATA!R:R,INPUT_DATA!$A:$A,$B33,INPUT_DATA!$B:$B,"D"))</f>
        <v/>
      </c>
      <c r="BR33" s="155" t="str">
        <f>IF($B33=0,"",SUMIFS(INPUT_DATA!S:S,INPUT_DATA!$A:$A,$B33,INPUT_DATA!$B:$B,"D"))</f>
        <v/>
      </c>
      <c r="BS33" s="155" t="str">
        <f>IF($B33=0,"",SUMIFS(INPUT_DATA!T:T,INPUT_DATA!$A:$A,$B33,INPUT_DATA!$B:$B,"D"))</f>
        <v/>
      </c>
      <c r="BT33" s="155" t="str">
        <f>IF($B33=0,"",SUMIFS(INPUT_DATA!U:U,INPUT_DATA!$A:$A,$B33,INPUT_DATA!$B:$B,"D"))</f>
        <v/>
      </c>
      <c r="BU33" s="155" t="str">
        <f>IF($B33=0,"",SUMIFS(INPUT_DATA!V:V,INPUT_DATA!$A:$A,$B33,INPUT_DATA!$B:$B,"D"))</f>
        <v/>
      </c>
      <c r="BV33" s="155" t="str">
        <f>IF($B33=0,"",SUMIFS(INPUT_DATA!W:W,INPUT_DATA!$A:$A,$B33,INPUT_DATA!$B:$B,"D"))</f>
        <v/>
      </c>
      <c r="BW33" s="155" t="str">
        <f>IF($B33=0,"",SUMIFS(INPUT_DATA!X:X,INPUT_DATA!$A:$A,$B33,INPUT_DATA!$B:$B,"D"))</f>
        <v/>
      </c>
      <c r="BX33" s="155" t="str">
        <f>IF($B33=0,"",SUMIFS(INPUT_DATA!Y:Y,INPUT_DATA!$A:$A,$B33,INPUT_DATA!$B:$B,"D"))</f>
        <v/>
      </c>
      <c r="BY33" s="155" t="str">
        <f>IF($B33=0,"",SUMIFS(INPUT_DATA!Z:Z,INPUT_DATA!$A:$A,$B33,INPUT_DATA!$B:$B,"D"))</f>
        <v/>
      </c>
      <c r="BZ33" s="155" t="str">
        <f>IF($B33=0,"",SUMIFS(INPUT_DATA!AA:AA,INPUT_DATA!$A:$A,$B33,INPUT_DATA!$B:$B,"D"))</f>
        <v/>
      </c>
      <c r="CA33" s="155" t="str">
        <f>IF($B33=0,"",SUMIFS(INPUT_DATA!AB:AB,INPUT_DATA!$A:$A,$B33,INPUT_DATA!$B:$B,"D"))</f>
        <v/>
      </c>
      <c r="CB33" s="155" t="str">
        <f>IF($B33=0,"",SUMIFS(INPUT_DATA!AC:AC,INPUT_DATA!$A:$A,$B33,INPUT_DATA!$B:$B,"D"))</f>
        <v/>
      </c>
      <c r="CC33" s="155" t="str">
        <f>IF($B33=0,"",SUMIFS(INPUT_DATA!AD:AD,INPUT_DATA!$A:$A,$B33,INPUT_DATA!$B:$B,"D"))</f>
        <v/>
      </c>
      <c r="CD33" s="155" t="str">
        <f>IF($B33=0,"",SUMIFS(INPUT_DATA!AE:AE,INPUT_DATA!$A:$A,$B33,INPUT_DATA!$B:$B,"D"))</f>
        <v/>
      </c>
      <c r="CE33" s="155" t="str">
        <f>IF($B33=0,"",SUMIFS(INPUT_DATA!AF:AF,INPUT_DATA!$A:$A,$B33,INPUT_DATA!$B:$B,"D"))</f>
        <v/>
      </c>
      <c r="CF33" s="155" t="str">
        <f>IF($B33=0,"",SUMIFS(INPUT_DATA!AG:AG,INPUT_DATA!$A:$A,$B33,INPUT_DATA!$B:$B,"D"))</f>
        <v/>
      </c>
      <c r="CG33" s="155" t="str">
        <f>IF($B33=0,"",SUMIFS(INPUT_DATA!AH:AH,INPUT_DATA!$A:$A,$B33,INPUT_DATA!$B:$B,"D"))</f>
        <v/>
      </c>
      <c r="CH33" s="155" t="str">
        <f>IF($B33=0,"",SUMIFS(INPUT_DATA!AI:AI,INPUT_DATA!$A:$A,$B33,INPUT_DATA!$B:$B,"D"))</f>
        <v/>
      </c>
      <c r="CI33" s="155" t="str">
        <f>IF($B33=0,"",SUMIFS(INPUT_DATA!AJ:AJ,INPUT_DATA!$A:$A,$B33,INPUT_DATA!$B:$B,"D"))</f>
        <v/>
      </c>
      <c r="CJ33" s="146" t="str">
        <f>IF($B33=0,"",SUMIFS(INPUT_DATA!AK:AK,INPUT_DATA!$A:$A,$B33,INPUT_DATA!$B:$B,"D"))</f>
        <v/>
      </c>
      <c r="CK33" s="146" t="str">
        <f>IF($B33=0,"",SUMIFS(INPUT_DATA!AL:AL,INPUT_DATA!$A:$A,$B33,INPUT_DATA!$B:$B,"D"))</f>
        <v/>
      </c>
      <c r="CL33" s="146" t="str">
        <f>IF($B33=0,"",SUMIFS(INPUT_DATA!AM:AM,INPUT_DATA!$A:$A,$B33,INPUT_DATA!$B:$B,"D"))</f>
        <v/>
      </c>
      <c r="CM33" s="146" t="str">
        <f>IF($B33=0,"",SUMIFS(INPUT_DATA!AN:AN,INPUT_DATA!$A:$A,$B33,INPUT_DATA!$B:$B,"D"))</f>
        <v/>
      </c>
      <c r="CN33" s="146" t="str">
        <f>IF($B33=0,"",SUMIFS(INPUT_DATA!AO:AO,INPUT_DATA!$A:$A,$B33,INPUT_DATA!$B:$B,"D"))</f>
        <v/>
      </c>
      <c r="CO33" s="146" t="str">
        <f>IF($B33=0,"",SUMIFS(INPUT_DATA!AP:AP,INPUT_DATA!$A:$A,$B33,INPUT_DATA!$B:$B,"D"))</f>
        <v/>
      </c>
      <c r="CP33" s="160" t="str">
        <f t="shared" si="7"/>
        <v/>
      </c>
      <c r="CQ33" s="160" t="str">
        <f t="shared" si="2"/>
        <v/>
      </c>
      <c r="CR33" s="160" t="str">
        <f t="shared" si="3"/>
        <v/>
      </c>
      <c r="CS33" s="145" t="str">
        <f>IF($B33=0,"",SUMIFS(INPUT_DATA!AQ:AQ,INPUT_DATA!$A:$A,$B33,INPUT_DATA!$B:$B,"D"))</f>
        <v/>
      </c>
      <c r="CT33" s="160" t="str">
        <f>IF($B33=0,"",SUMIFS(INPUT_DATA!AR:AR,INPUT_DATA!$A:$A,$B33,INPUT_DATA!$B:$B,"D"))</f>
        <v/>
      </c>
      <c r="CU33" s="160" t="str">
        <f>IF($B33=0,"",SUMIFS(INPUT_DATA!AS:AS,INPUT_DATA!$A:$A,$B33,INPUT_DATA!$B:$B,"D"))</f>
        <v/>
      </c>
      <c r="CV33" s="145" t="str">
        <f t="shared" si="20"/>
        <v/>
      </c>
      <c r="CW33" s="160" t="str">
        <f t="shared" si="21"/>
        <v/>
      </c>
      <c r="CX33" s="161" t="str">
        <f t="shared" si="22"/>
        <v/>
      </c>
      <c r="CY33" s="154"/>
    </row>
    <row r="34" spans="2:103">
      <c r="B34" s="143">
        <f>INPUT_DATA!CL21</f>
        <v>0</v>
      </c>
      <c r="C34" s="145" t="str">
        <f>IF($B34=0,"",SUMIFS(INPUT_DATA!C:C,INPUT_DATA!$A:$A,$B34,INPUT_DATA!$B:$B,"S"))</f>
        <v/>
      </c>
      <c r="D34" s="145" t="str">
        <f>IF($B34=0,"",SUMIFS(INPUT_DATA!D:D,INPUT_DATA!$A:$A,$B34,INPUT_DATA!$B:$B,"S"))</f>
        <v/>
      </c>
      <c r="E34" s="146" t="str">
        <f>IF($B34=0,"",SUMIFS(INPUT_DATA!E:E,INPUT_DATA!$A:$A,$B34,INPUT_DATA!$B:$B,"S"))</f>
        <v/>
      </c>
      <c r="F34" s="146" t="str">
        <f>IF($B34=0,"",SUMIFS(INPUT_DATA!F:F,INPUT_DATA!$A:$A,$B34,INPUT_DATA!$B:$B,"S"))</f>
        <v/>
      </c>
      <c r="G34" s="146" t="str">
        <f>IF($B34=0,"",SUMIFS(INPUT_DATA!G:G,INPUT_DATA!$A:$A,$B34,INPUT_DATA!$B:$B,"S"))</f>
        <v/>
      </c>
      <c r="H34" s="146" t="str">
        <f>IF($B34=0,"",SUMIFS(INPUT_DATA!H:H,INPUT_DATA!$A:$A,$B34,INPUT_DATA!$B:$B,"S"))</f>
        <v/>
      </c>
      <c r="I34" s="146" t="str">
        <f>IF($B34=0,"",SUMIFS(INPUT_DATA!I:I,INPUT_DATA!$A:$A,$B34,INPUT_DATA!$B:$B,"S"))</f>
        <v/>
      </c>
      <c r="J34" s="146" t="str">
        <f>IF($B34=0,"",SUMIFS(INPUT_DATA!J:J,INPUT_DATA!$A:$A,$B34,INPUT_DATA!$B:$B,"S"))</f>
        <v/>
      </c>
      <c r="K34" s="146" t="str">
        <f>IF($B34=0,"",SUMIFS(INPUT_DATA!K:K,INPUT_DATA!$A:$A,$B34,INPUT_DATA!$B:$B,"S"))</f>
        <v/>
      </c>
      <c r="L34" s="146" t="str">
        <f>IF($B34=0,"",SUMIFS(INPUT_DATA!L:L,INPUT_DATA!$A:$A,$B34,INPUT_DATA!$B:$B,"S"))</f>
        <v/>
      </c>
      <c r="M34" s="146" t="str">
        <f>IF($B34=0,"",SUMIFS(INPUT_DATA!M:M,INPUT_DATA!$A:$A,$B34,INPUT_DATA!$B:$B,"S"))</f>
        <v/>
      </c>
      <c r="N34" s="146" t="str">
        <f>IF($B34=0,"",SUMIFS(INPUT_DATA!N:N,INPUT_DATA!$A:$A,$B34,INPUT_DATA!$B:$B,"S"))</f>
        <v/>
      </c>
      <c r="O34" s="147" t="str">
        <f t="shared" si="8"/>
        <v/>
      </c>
      <c r="P34" s="148" t="str">
        <f>IF($B34=0,"",SUMIFS(INPUT_DATA!O:O,INPUT_DATA!$A:$A,$B34,INPUT_DATA!$B:$B,"S"))</f>
        <v/>
      </c>
      <c r="Q34" s="148" t="str">
        <f t="shared" si="9"/>
        <v/>
      </c>
      <c r="R34" s="148" t="str">
        <f>IF($B34=0,"",SUMIFS(INPUT_DATA!BL:BL,INPUT_DATA!$A:$A,$B34,INPUT_DATA!$B:$B,"S"))</f>
        <v/>
      </c>
      <c r="S34" s="149" t="str">
        <f>IF($B34=0,"",SUMIFS(INPUT_DATA!P:P,INPUT_DATA!$A:$A,$B34,INPUT_DATA!$B:$B,"S"))</f>
        <v/>
      </c>
      <c r="T34" s="149" t="str">
        <f>IF($B34=0,"",SUMIFS(INPUT_DATA!Q:Q,INPUT_DATA!$A:$A,$B34,INPUT_DATA!$B:$B,"S"))</f>
        <v/>
      </c>
      <c r="U34" s="149" t="str">
        <f>IF($B34=0,"",SUMIFS(INPUT_DATA!R:R,INPUT_DATA!$A:$A,$B34,INPUT_DATA!$B:$B,"S"))</f>
        <v/>
      </c>
      <c r="V34" s="150" t="str">
        <f>IF($B34=0,"",SUMIFS(INPUT_DATA!S:S,INPUT_DATA!$A:$A,$B34,INPUT_DATA!$B:$B,"S"))</f>
        <v/>
      </c>
      <c r="W34" s="150" t="str">
        <f>IF($B34=0,"",SUMIFS(INPUT_DATA!T:T,INPUT_DATA!$A:$A,$B34,INPUT_DATA!$B:$B,"S"))</f>
        <v/>
      </c>
      <c r="X34" s="150" t="str">
        <f>IF($B34=0,"",SUMIFS(INPUT_DATA!U:U,INPUT_DATA!$A:$A,$B34,INPUT_DATA!$B:$B,"S"))</f>
        <v/>
      </c>
      <c r="Y34" s="150" t="str">
        <f>IF($B34=0,"",SUMIFS(INPUT_DATA!V:V,INPUT_DATA!$A:$A,$B34,INPUT_DATA!$B:$B,"S"))</f>
        <v/>
      </c>
      <c r="Z34" s="150" t="str">
        <f>IF($B34=0,"",SUMIFS(INPUT_DATA!W:W,INPUT_DATA!$A:$A,$B34,INPUT_DATA!$B:$B,"S"))</f>
        <v/>
      </c>
      <c r="AA34" s="150" t="str">
        <f>IF($B34=0,"",SUMIFS(INPUT_DATA!X:X,INPUT_DATA!$A:$A,$B34,INPUT_DATA!$B:$B,"S"))</f>
        <v/>
      </c>
      <c r="AB34" s="150" t="str">
        <f>IF($B34=0,"",SUMIFS(INPUT_DATA!Y:Y,INPUT_DATA!$A:$A,$B34,INPUT_DATA!$B:$B,"S"))</f>
        <v/>
      </c>
      <c r="AC34" s="150" t="str">
        <f>IF($B34=0,"",SUMIFS(INPUT_DATA!Z:Z,INPUT_DATA!$A:$A,$B34,INPUT_DATA!$B:$B,"S"))</f>
        <v/>
      </c>
      <c r="AD34" s="150" t="str">
        <f>IF($B34=0,"",SUMIFS(INPUT_DATA!AA:AA,INPUT_DATA!$A:$A,$B34,INPUT_DATA!$B:$B,"S"))</f>
        <v/>
      </c>
      <c r="AE34" s="150" t="str">
        <f>IF($B34=0,"",SUMIFS(INPUT_DATA!AB:AB,INPUT_DATA!$A:$A,$B34,INPUT_DATA!$B:$B,"S"))</f>
        <v/>
      </c>
      <c r="AF34" s="150" t="str">
        <f>IF($B34=0,"",SUMIFS(INPUT_DATA!AC:AC,INPUT_DATA!$A:$A,$B34,INPUT_DATA!$B:$B,"S"))</f>
        <v/>
      </c>
      <c r="AG34" s="150" t="str">
        <f>IF($B34=0,"",SUMIFS(INPUT_DATA!AD:AD,INPUT_DATA!$A:$A,$B34,INPUT_DATA!$B:$B,"S"))</f>
        <v/>
      </c>
      <c r="AH34" s="150" t="str">
        <f>IF($B34=0,"",SUMIFS(INPUT_DATA!AE:AE,INPUT_DATA!$A:$A,$B34,INPUT_DATA!$B:$B,"S"))</f>
        <v/>
      </c>
      <c r="AI34" s="150" t="str">
        <f>IF($B34=0,"",SUMIFS(INPUT_DATA!AF:AF,INPUT_DATA!$A:$A,$B34,INPUT_DATA!$B:$B,"S"))</f>
        <v/>
      </c>
      <c r="AJ34" s="150" t="str">
        <f>IF($B34=0,"",SUMIFS(INPUT_DATA!AG:AG,INPUT_DATA!$A:$A,$B34,INPUT_DATA!$B:$B,"S"))</f>
        <v/>
      </c>
      <c r="AK34" s="150" t="str">
        <f>IF($B34=0,"",SUMIFS(INPUT_DATA!AK:AK,INPUT_DATA!$A:$A,$B34,INPUT_DATA!$B:$B,"S"))</f>
        <v/>
      </c>
      <c r="AL34" s="150" t="str">
        <f>IF($B34=0,"",SUMIFS(INPUT_DATA!AL:AL,INPUT_DATA!$A:$A,$B34,INPUT_DATA!$B:$B,"S"))</f>
        <v/>
      </c>
      <c r="AM34" s="150" t="str">
        <f>IF($B34=0,"",SUMIFS(INPUT_DATA!AM:AM,INPUT_DATA!$A:$A,$B34,INPUT_DATA!$B:$B,"S"))</f>
        <v/>
      </c>
      <c r="AN34" s="150" t="str">
        <f>IF($B34=0,"",SUMIFS(INPUT_DATA!AN:AN,INPUT_DATA!$A:$A,$B34,INPUT_DATA!$B:$B,"S"))</f>
        <v/>
      </c>
      <c r="AO34" s="150" t="str">
        <f>IF($B34=0,"",SUMIFS(INPUT_DATA!AO:AO,INPUT_DATA!$A:$A,$B34,INPUT_DATA!$B:$B,"S"))</f>
        <v/>
      </c>
      <c r="AP34" s="150" t="str">
        <f>IF($B34=0,"",SUMIFS(INPUT_DATA!AP:AP,INPUT_DATA!$A:$A,$B34,INPUT_DATA!$B:$B,"S"))</f>
        <v/>
      </c>
      <c r="AQ34" s="151" t="str">
        <f t="shared" si="10"/>
        <v/>
      </c>
      <c r="AR34" s="152" t="str">
        <f t="shared" si="11"/>
        <v/>
      </c>
      <c r="AS34" s="153" t="str">
        <f t="shared" si="12"/>
        <v/>
      </c>
      <c r="AT34" s="151" t="str">
        <f>IF($B34=0,"",SUMIFS(INPUT_DATA!AQ:AQ,INPUT_DATA!$A:$A,$B34,INPUT_DATA!$B:$B,"S"))</f>
        <v/>
      </c>
      <c r="AU34" s="152" t="str">
        <f>IF($B34=0,"",SUMIFS(INPUT_DATA!AR:AR,INPUT_DATA!$A:$A,$B34,INPUT_DATA!$B:$B,"S"))</f>
        <v/>
      </c>
      <c r="AV34" s="153" t="str">
        <f>IF($B34=0,"",SUMIFS(INPUT_DATA!AS:AS,INPUT_DATA!$A:$A,$B34,INPUT_DATA!$B:$B,"S"))</f>
        <v/>
      </c>
      <c r="AW34" s="151" t="str">
        <f t="shared" si="13"/>
        <v/>
      </c>
      <c r="AX34" s="152" t="str">
        <f t="shared" si="14"/>
        <v/>
      </c>
      <c r="AY34" s="153" t="str">
        <f t="shared" si="15"/>
        <v/>
      </c>
      <c r="AZ34" s="154"/>
      <c r="BA34" s="144" t="str">
        <f>IF($B34=0,"",SUMIFS(INPUT_DATA!C:C,INPUT_DATA!$A:$A,$B34,INPUT_DATA!$B:$B,"D"))</f>
        <v/>
      </c>
      <c r="BB34" s="155" t="str">
        <f>IF($B34=0,"",SUMIFS(INPUT_DATA!E:E,INPUT_DATA!$A:$A,$B34,INPUT_DATA!$B:$B,"D"))</f>
        <v/>
      </c>
      <c r="BC34" s="155" t="str">
        <f>IF($B34=0,"",SUMIFS(INPUT_DATA!F:F,INPUT_DATA!$A:$A,$B34,INPUT_DATA!$B:$B,"D"))</f>
        <v/>
      </c>
      <c r="BD34" s="155" t="str">
        <f>IF($B34=0,"",SUMIFS(INPUT_DATA!G:G,INPUT_DATA!$A:$A,$B34,INPUT_DATA!$B:$B,"D"))</f>
        <v/>
      </c>
      <c r="BE34" s="155" t="str">
        <f>IF($B34=0,"",SUMIFS(INPUT_DATA!H:H,INPUT_DATA!$A:$A,$B34,INPUT_DATA!$B:$B,"D"))</f>
        <v/>
      </c>
      <c r="BF34" s="155" t="str">
        <f>IF($B34=0,"",SUMIFS(INPUT_DATA!I:I,INPUT_DATA!$A:$A,$B34,INPUT_DATA!$B:$B,"D"))</f>
        <v/>
      </c>
      <c r="BG34" s="155" t="str">
        <f>IF($B34=0,"",SUMIFS(INPUT_DATA!J:J,INPUT_DATA!$A:$A,$B34,INPUT_DATA!$B:$B,"D"))</f>
        <v/>
      </c>
      <c r="BH34" s="155" t="str">
        <f>IF($B34=0,"",SUMIFS(INPUT_DATA!K:K,INPUT_DATA!$A:$A,$B34,INPUT_DATA!$B:$B,"D"))</f>
        <v/>
      </c>
      <c r="BI34" s="155" t="str">
        <f>IF($B34=0,"",SUMIFS(INPUT_DATA!L:L,INPUT_DATA!$A:$A,$B34,INPUT_DATA!$B:$B,"D"))</f>
        <v/>
      </c>
      <c r="BJ34" s="155" t="str">
        <f>IF($B34=0,"",SUMIFS(INPUT_DATA!M:M,INPUT_DATA!$A:$A,$B34,INPUT_DATA!$B:$B,"D"))</f>
        <v/>
      </c>
      <c r="BK34" s="155" t="str">
        <f>IF($B34=0,"",SUMIFS(INPUT_DATA!N:N,INPUT_DATA!$A:$A,$B34,INPUT_DATA!$B:$B,"D"))</f>
        <v/>
      </c>
      <c r="BL34" s="156" t="str">
        <f t="shared" si="6"/>
        <v/>
      </c>
      <c r="BM34" s="156" t="str">
        <f>IF($B34=0,"",SUMIFS(INPUT_DATA!O:O,INPUT_DATA!$A:$A,$B34,INPUT_DATA!$B:$B,"D"))</f>
        <v/>
      </c>
      <c r="BN34" s="156" t="str">
        <f t="shared" si="16"/>
        <v/>
      </c>
      <c r="BO34" s="159" t="str">
        <f>IF($B34=0,"",SUMIFS(INPUT_DATA!P:P,INPUT_DATA!$A:$A,$B34,INPUT_DATA!$B:$B,"D"))</f>
        <v/>
      </c>
      <c r="BP34" s="145" t="str">
        <f>IF($B34=0,"",SUMIFS(INPUT_DATA!Q:Q,INPUT_DATA!$A:$A,$B34,INPUT_DATA!$B:$B,"D"))</f>
        <v/>
      </c>
      <c r="BQ34" s="145" t="str">
        <f>IF($B34=0,"",SUMIFS(INPUT_DATA!R:R,INPUT_DATA!$A:$A,$B34,INPUT_DATA!$B:$B,"D"))</f>
        <v/>
      </c>
      <c r="BR34" s="155" t="str">
        <f>IF($B34=0,"",SUMIFS(INPUT_DATA!S:S,INPUT_DATA!$A:$A,$B34,INPUT_DATA!$B:$B,"D"))</f>
        <v/>
      </c>
      <c r="BS34" s="155" t="str">
        <f>IF($B34=0,"",SUMIFS(INPUT_DATA!T:T,INPUT_DATA!$A:$A,$B34,INPUT_DATA!$B:$B,"D"))</f>
        <v/>
      </c>
      <c r="BT34" s="155" t="str">
        <f>IF($B34=0,"",SUMIFS(INPUT_DATA!U:U,INPUT_DATA!$A:$A,$B34,INPUT_DATA!$B:$B,"D"))</f>
        <v/>
      </c>
      <c r="BU34" s="155" t="str">
        <f>IF($B34=0,"",SUMIFS(INPUT_DATA!V:V,INPUT_DATA!$A:$A,$B34,INPUT_DATA!$B:$B,"D"))</f>
        <v/>
      </c>
      <c r="BV34" s="155" t="str">
        <f>IF($B34=0,"",SUMIFS(INPUT_DATA!W:W,INPUT_DATA!$A:$A,$B34,INPUT_DATA!$B:$B,"D"))</f>
        <v/>
      </c>
      <c r="BW34" s="155" t="str">
        <f>IF($B34=0,"",SUMIFS(INPUT_DATA!X:X,INPUT_DATA!$A:$A,$B34,INPUT_DATA!$B:$B,"D"))</f>
        <v/>
      </c>
      <c r="BX34" s="155" t="str">
        <f>IF($B34=0,"",SUMIFS(INPUT_DATA!Y:Y,INPUT_DATA!$A:$A,$B34,INPUT_DATA!$B:$B,"D"))</f>
        <v/>
      </c>
      <c r="BY34" s="155" t="str">
        <f>IF($B34=0,"",SUMIFS(INPUT_DATA!Z:Z,INPUT_DATA!$A:$A,$B34,INPUT_DATA!$B:$B,"D"))</f>
        <v/>
      </c>
      <c r="BZ34" s="155" t="str">
        <f>IF($B34=0,"",SUMIFS(INPUT_DATA!AA:AA,INPUT_DATA!$A:$A,$B34,INPUT_DATA!$B:$B,"D"))</f>
        <v/>
      </c>
      <c r="CA34" s="155" t="str">
        <f>IF($B34=0,"",SUMIFS(INPUT_DATA!AB:AB,INPUT_DATA!$A:$A,$B34,INPUT_DATA!$B:$B,"D"))</f>
        <v/>
      </c>
      <c r="CB34" s="155" t="str">
        <f>IF($B34=0,"",SUMIFS(INPUT_DATA!AC:AC,INPUT_DATA!$A:$A,$B34,INPUT_DATA!$B:$B,"D"))</f>
        <v/>
      </c>
      <c r="CC34" s="155" t="str">
        <f>IF($B34=0,"",SUMIFS(INPUT_DATA!AD:AD,INPUT_DATA!$A:$A,$B34,INPUT_DATA!$B:$B,"D"))</f>
        <v/>
      </c>
      <c r="CD34" s="155" t="str">
        <f>IF($B34=0,"",SUMIFS(INPUT_DATA!AE:AE,INPUT_DATA!$A:$A,$B34,INPUT_DATA!$B:$B,"D"))</f>
        <v/>
      </c>
      <c r="CE34" s="155" t="str">
        <f>IF($B34=0,"",SUMIFS(INPUT_DATA!AF:AF,INPUT_DATA!$A:$A,$B34,INPUT_DATA!$B:$B,"D"))</f>
        <v/>
      </c>
      <c r="CF34" s="155" t="str">
        <f>IF($B34=0,"",SUMIFS(INPUT_DATA!AG:AG,INPUT_DATA!$A:$A,$B34,INPUT_DATA!$B:$B,"D"))</f>
        <v/>
      </c>
      <c r="CG34" s="155" t="str">
        <f>IF($B34=0,"",SUMIFS(INPUT_DATA!AH:AH,INPUT_DATA!$A:$A,$B34,INPUT_DATA!$B:$B,"D"))</f>
        <v/>
      </c>
      <c r="CH34" s="155" t="str">
        <f>IF($B34=0,"",SUMIFS(INPUT_DATA!AI:AI,INPUT_DATA!$A:$A,$B34,INPUT_DATA!$B:$B,"D"))</f>
        <v/>
      </c>
      <c r="CI34" s="155" t="str">
        <f>IF($B34=0,"",SUMIFS(INPUT_DATA!AJ:AJ,INPUT_DATA!$A:$A,$B34,INPUT_DATA!$B:$B,"D"))</f>
        <v/>
      </c>
      <c r="CJ34" s="146" t="str">
        <f>IF($B34=0,"",SUMIFS(INPUT_DATA!AK:AK,INPUT_DATA!$A:$A,$B34,INPUT_DATA!$B:$B,"D"))</f>
        <v/>
      </c>
      <c r="CK34" s="146" t="str">
        <f>IF($B34=0,"",SUMIFS(INPUT_DATA!AL:AL,INPUT_DATA!$A:$A,$B34,INPUT_DATA!$B:$B,"D"))</f>
        <v/>
      </c>
      <c r="CL34" s="146" t="str">
        <f>IF($B34=0,"",SUMIFS(INPUT_DATA!AM:AM,INPUT_DATA!$A:$A,$B34,INPUT_DATA!$B:$B,"D"))</f>
        <v/>
      </c>
      <c r="CM34" s="146" t="str">
        <f>IF($B34=0,"",SUMIFS(INPUT_DATA!AN:AN,INPUT_DATA!$A:$A,$B34,INPUT_DATA!$B:$B,"D"))</f>
        <v/>
      </c>
      <c r="CN34" s="146" t="str">
        <f>IF($B34=0,"",SUMIFS(INPUT_DATA!AO:AO,INPUT_DATA!$A:$A,$B34,INPUT_DATA!$B:$B,"D"))</f>
        <v/>
      </c>
      <c r="CO34" s="146" t="str">
        <f>IF($B34=0,"",SUMIFS(INPUT_DATA!AP:AP,INPUT_DATA!$A:$A,$B34,INPUT_DATA!$B:$B,"D"))</f>
        <v/>
      </c>
      <c r="CP34" s="160" t="str">
        <f t="shared" si="7"/>
        <v/>
      </c>
      <c r="CQ34" s="160" t="str">
        <f t="shared" si="2"/>
        <v/>
      </c>
      <c r="CR34" s="160" t="str">
        <f t="shared" si="3"/>
        <v/>
      </c>
      <c r="CS34" s="145" t="str">
        <f>IF($B34=0,"",SUMIFS(INPUT_DATA!AQ:AQ,INPUT_DATA!$A:$A,$B34,INPUT_DATA!$B:$B,"D"))</f>
        <v/>
      </c>
      <c r="CT34" s="160" t="str">
        <f>IF($B34=0,"",SUMIFS(INPUT_DATA!AR:AR,INPUT_DATA!$A:$A,$B34,INPUT_DATA!$B:$B,"D"))</f>
        <v/>
      </c>
      <c r="CU34" s="160" t="str">
        <f>IF($B34=0,"",SUMIFS(INPUT_DATA!AS:AS,INPUT_DATA!$A:$A,$B34,INPUT_DATA!$B:$B,"D"))</f>
        <v/>
      </c>
      <c r="CV34" s="145" t="str">
        <f t="shared" si="20"/>
        <v/>
      </c>
      <c r="CW34" s="160" t="str">
        <f t="shared" si="21"/>
        <v/>
      </c>
      <c r="CX34" s="161" t="str">
        <f t="shared" si="22"/>
        <v/>
      </c>
      <c r="CY34" s="154"/>
    </row>
    <row r="35" spans="2:103">
      <c r="B35" s="143">
        <f>INPUT_DATA!CL22</f>
        <v>0</v>
      </c>
      <c r="C35" s="145" t="str">
        <f>IF($B35=0,"",SUMIFS(INPUT_DATA!C:C,INPUT_DATA!$A:$A,$B35,INPUT_DATA!$B:$B,"S"))</f>
        <v/>
      </c>
      <c r="D35" s="145" t="str">
        <f>IF($B35=0,"",SUMIFS(INPUT_DATA!D:D,INPUT_DATA!$A:$A,$B35,INPUT_DATA!$B:$B,"S"))</f>
        <v/>
      </c>
      <c r="E35" s="146" t="str">
        <f>IF($B35=0,"",SUMIFS(INPUT_DATA!E:E,INPUT_DATA!$A:$A,$B35,INPUT_DATA!$B:$B,"S"))</f>
        <v/>
      </c>
      <c r="F35" s="146" t="str">
        <f>IF($B35=0,"",SUMIFS(INPUT_DATA!F:F,INPUT_DATA!$A:$A,$B35,INPUT_DATA!$B:$B,"S"))</f>
        <v/>
      </c>
      <c r="G35" s="146" t="str">
        <f>IF($B35=0,"",SUMIFS(INPUT_DATA!G:G,INPUT_DATA!$A:$A,$B35,INPUT_DATA!$B:$B,"S"))</f>
        <v/>
      </c>
      <c r="H35" s="146" t="str">
        <f>IF($B35=0,"",SUMIFS(INPUT_DATA!H:H,INPUT_DATA!$A:$A,$B35,INPUT_DATA!$B:$B,"S"))</f>
        <v/>
      </c>
      <c r="I35" s="146" t="str">
        <f>IF($B35=0,"",SUMIFS(INPUT_DATA!I:I,INPUT_DATA!$A:$A,$B35,INPUT_DATA!$B:$B,"S"))</f>
        <v/>
      </c>
      <c r="J35" s="146" t="str">
        <f>IF($B35=0,"",SUMIFS(INPUT_DATA!J:J,INPUT_DATA!$A:$A,$B35,INPUT_DATA!$B:$B,"S"))</f>
        <v/>
      </c>
      <c r="K35" s="146" t="str">
        <f>IF($B35=0,"",SUMIFS(INPUT_DATA!K:K,INPUT_DATA!$A:$A,$B35,INPUT_DATA!$B:$B,"S"))</f>
        <v/>
      </c>
      <c r="L35" s="146" t="str">
        <f>IF($B35=0,"",SUMIFS(INPUT_DATA!L:L,INPUT_DATA!$A:$A,$B35,INPUT_DATA!$B:$B,"S"))</f>
        <v/>
      </c>
      <c r="M35" s="146" t="str">
        <f>IF($B35=0,"",SUMIFS(INPUT_DATA!M:M,INPUT_DATA!$A:$A,$B35,INPUT_DATA!$B:$B,"S"))</f>
        <v/>
      </c>
      <c r="N35" s="146" t="str">
        <f>IF($B35=0,"",SUMIFS(INPUT_DATA!N:N,INPUT_DATA!$A:$A,$B35,INPUT_DATA!$B:$B,"S"))</f>
        <v/>
      </c>
      <c r="O35" s="147" t="str">
        <f t="shared" si="8"/>
        <v/>
      </c>
      <c r="P35" s="148" t="str">
        <f>IF($B35=0,"",SUMIFS(INPUT_DATA!O:O,INPUT_DATA!$A:$A,$B35,INPUT_DATA!$B:$B,"S"))</f>
        <v/>
      </c>
      <c r="Q35" s="148" t="str">
        <f t="shared" si="9"/>
        <v/>
      </c>
      <c r="R35" s="148" t="str">
        <f>IF($B35=0,"",SUMIFS(INPUT_DATA!BL:BL,INPUT_DATA!$A:$A,$B35,INPUT_DATA!$B:$B,"S"))</f>
        <v/>
      </c>
      <c r="S35" s="149" t="str">
        <f>IF($B35=0,"",SUMIFS(INPUT_DATA!P:P,INPUT_DATA!$A:$A,$B35,INPUT_DATA!$B:$B,"S"))</f>
        <v/>
      </c>
      <c r="T35" s="149" t="str">
        <f>IF($B35=0,"",SUMIFS(INPUT_DATA!Q:Q,INPUT_DATA!$A:$A,$B35,INPUT_DATA!$B:$B,"S"))</f>
        <v/>
      </c>
      <c r="U35" s="149" t="str">
        <f>IF($B35=0,"",SUMIFS(INPUT_DATA!R:R,INPUT_DATA!$A:$A,$B35,INPUT_DATA!$B:$B,"S"))</f>
        <v/>
      </c>
      <c r="V35" s="150" t="str">
        <f>IF($B35=0,"",SUMIFS(INPUT_DATA!S:S,INPUT_DATA!$A:$A,$B35,INPUT_DATA!$B:$B,"S"))</f>
        <v/>
      </c>
      <c r="W35" s="150" t="str">
        <f>IF($B35=0,"",SUMIFS(INPUT_DATA!T:T,INPUT_DATA!$A:$A,$B35,INPUT_DATA!$B:$B,"S"))</f>
        <v/>
      </c>
      <c r="X35" s="150" t="str">
        <f>IF($B35=0,"",SUMIFS(INPUT_DATA!U:U,INPUT_DATA!$A:$A,$B35,INPUT_DATA!$B:$B,"S"))</f>
        <v/>
      </c>
      <c r="Y35" s="150" t="str">
        <f>IF($B35=0,"",SUMIFS(INPUT_DATA!V:V,INPUT_DATA!$A:$A,$B35,INPUT_DATA!$B:$B,"S"))</f>
        <v/>
      </c>
      <c r="Z35" s="150" t="str">
        <f>IF($B35=0,"",SUMIFS(INPUT_DATA!W:W,INPUT_DATA!$A:$A,$B35,INPUT_DATA!$B:$B,"S"))</f>
        <v/>
      </c>
      <c r="AA35" s="150" t="str">
        <f>IF($B35=0,"",SUMIFS(INPUT_DATA!X:X,INPUT_DATA!$A:$A,$B35,INPUT_DATA!$B:$B,"S"))</f>
        <v/>
      </c>
      <c r="AB35" s="150" t="str">
        <f>IF($B35=0,"",SUMIFS(INPUT_DATA!Y:Y,INPUT_DATA!$A:$A,$B35,INPUT_DATA!$B:$B,"S"))</f>
        <v/>
      </c>
      <c r="AC35" s="150" t="str">
        <f>IF($B35=0,"",SUMIFS(INPUT_DATA!Z:Z,INPUT_DATA!$A:$A,$B35,INPUT_DATA!$B:$B,"S"))</f>
        <v/>
      </c>
      <c r="AD35" s="150" t="str">
        <f>IF($B35=0,"",SUMIFS(INPUT_DATA!AA:AA,INPUT_DATA!$A:$A,$B35,INPUT_DATA!$B:$B,"S"))</f>
        <v/>
      </c>
      <c r="AE35" s="150" t="str">
        <f>IF($B35=0,"",SUMIFS(INPUT_DATA!AB:AB,INPUT_DATA!$A:$A,$B35,INPUT_DATA!$B:$B,"S"))</f>
        <v/>
      </c>
      <c r="AF35" s="150" t="str">
        <f>IF($B35=0,"",SUMIFS(INPUT_DATA!AC:AC,INPUT_DATA!$A:$A,$B35,INPUT_DATA!$B:$B,"S"))</f>
        <v/>
      </c>
      <c r="AG35" s="150" t="str">
        <f>IF($B35=0,"",SUMIFS(INPUT_DATA!AD:AD,INPUT_DATA!$A:$A,$B35,INPUT_DATA!$B:$B,"S"))</f>
        <v/>
      </c>
      <c r="AH35" s="150" t="str">
        <f>IF($B35=0,"",SUMIFS(INPUT_DATA!AE:AE,INPUT_DATA!$A:$A,$B35,INPUT_DATA!$B:$B,"S"))</f>
        <v/>
      </c>
      <c r="AI35" s="150" t="str">
        <f>IF($B35=0,"",SUMIFS(INPUT_DATA!AF:AF,INPUT_DATA!$A:$A,$B35,INPUT_DATA!$B:$B,"S"))</f>
        <v/>
      </c>
      <c r="AJ35" s="150" t="str">
        <f>IF($B35=0,"",SUMIFS(INPUT_DATA!AG:AG,INPUT_DATA!$A:$A,$B35,INPUT_DATA!$B:$B,"S"))</f>
        <v/>
      </c>
      <c r="AK35" s="150" t="str">
        <f>IF($B35=0,"",SUMIFS(INPUT_DATA!AK:AK,INPUT_DATA!$A:$A,$B35,INPUT_DATA!$B:$B,"S"))</f>
        <v/>
      </c>
      <c r="AL35" s="150" t="str">
        <f>IF($B35=0,"",SUMIFS(INPUT_DATA!AL:AL,INPUT_DATA!$A:$A,$B35,INPUT_DATA!$B:$B,"S"))</f>
        <v/>
      </c>
      <c r="AM35" s="150" t="str">
        <f>IF($B35=0,"",SUMIFS(INPUT_DATA!AM:AM,INPUT_DATA!$A:$A,$B35,INPUT_DATA!$B:$B,"S"))</f>
        <v/>
      </c>
      <c r="AN35" s="150" t="str">
        <f>IF($B35=0,"",SUMIFS(INPUT_DATA!AN:AN,INPUT_DATA!$A:$A,$B35,INPUT_DATA!$B:$B,"S"))</f>
        <v/>
      </c>
      <c r="AO35" s="150" t="str">
        <f>IF($B35=0,"",SUMIFS(INPUT_DATA!AO:AO,INPUT_DATA!$A:$A,$B35,INPUT_DATA!$B:$B,"S"))</f>
        <v/>
      </c>
      <c r="AP35" s="150" t="str">
        <f>IF($B35=0,"",SUMIFS(INPUT_DATA!AP:AP,INPUT_DATA!$A:$A,$B35,INPUT_DATA!$B:$B,"S"))</f>
        <v/>
      </c>
      <c r="AQ35" s="151" t="str">
        <f t="shared" si="10"/>
        <v/>
      </c>
      <c r="AR35" s="152" t="str">
        <f t="shared" si="11"/>
        <v/>
      </c>
      <c r="AS35" s="153" t="str">
        <f t="shared" si="12"/>
        <v/>
      </c>
      <c r="AT35" s="151" t="str">
        <f>IF($B35=0,"",SUMIFS(INPUT_DATA!AQ:AQ,INPUT_DATA!$A:$A,$B35,INPUT_DATA!$B:$B,"S"))</f>
        <v/>
      </c>
      <c r="AU35" s="152" t="str">
        <f>IF($B35=0,"",SUMIFS(INPUT_DATA!AR:AR,INPUT_DATA!$A:$A,$B35,INPUT_DATA!$B:$B,"S"))</f>
        <v/>
      </c>
      <c r="AV35" s="153" t="str">
        <f>IF($B35=0,"",SUMIFS(INPUT_DATA!AS:AS,INPUT_DATA!$A:$A,$B35,INPUT_DATA!$B:$B,"S"))</f>
        <v/>
      </c>
      <c r="AW35" s="151" t="str">
        <f t="shared" si="13"/>
        <v/>
      </c>
      <c r="AX35" s="152" t="str">
        <f t="shared" si="14"/>
        <v/>
      </c>
      <c r="AY35" s="153" t="str">
        <f t="shared" si="15"/>
        <v/>
      </c>
      <c r="AZ35" s="154"/>
      <c r="BA35" s="144" t="str">
        <f>IF($B35=0,"",SUMIFS(INPUT_DATA!C:C,INPUT_DATA!$A:$A,$B35,INPUT_DATA!$B:$B,"D"))</f>
        <v/>
      </c>
      <c r="BB35" s="155" t="str">
        <f>IF($B35=0,"",SUMIFS(INPUT_DATA!E:E,INPUT_DATA!$A:$A,$B35,INPUT_DATA!$B:$B,"D"))</f>
        <v/>
      </c>
      <c r="BC35" s="155" t="str">
        <f>IF($B35=0,"",SUMIFS(INPUT_DATA!F:F,INPUT_DATA!$A:$A,$B35,INPUT_DATA!$B:$B,"D"))</f>
        <v/>
      </c>
      <c r="BD35" s="155" t="str">
        <f>IF($B35=0,"",SUMIFS(INPUT_DATA!G:G,INPUT_DATA!$A:$A,$B35,INPUT_DATA!$B:$B,"D"))</f>
        <v/>
      </c>
      <c r="BE35" s="155" t="str">
        <f>IF($B35=0,"",SUMIFS(INPUT_DATA!H:H,INPUT_DATA!$A:$A,$B35,INPUT_DATA!$B:$B,"D"))</f>
        <v/>
      </c>
      <c r="BF35" s="155" t="str">
        <f>IF($B35=0,"",SUMIFS(INPUT_DATA!I:I,INPUT_DATA!$A:$A,$B35,INPUT_DATA!$B:$B,"D"))</f>
        <v/>
      </c>
      <c r="BG35" s="155" t="str">
        <f>IF($B35=0,"",SUMIFS(INPUT_DATA!J:J,INPUT_DATA!$A:$A,$B35,INPUT_DATA!$B:$B,"D"))</f>
        <v/>
      </c>
      <c r="BH35" s="155" t="str">
        <f>IF($B35=0,"",SUMIFS(INPUT_DATA!K:K,INPUT_DATA!$A:$A,$B35,INPUT_DATA!$B:$B,"D"))</f>
        <v/>
      </c>
      <c r="BI35" s="155" t="str">
        <f>IF($B35=0,"",SUMIFS(INPUT_DATA!L:L,INPUT_DATA!$A:$A,$B35,INPUT_DATA!$B:$B,"D"))</f>
        <v/>
      </c>
      <c r="BJ35" s="155" t="str">
        <f>IF($B35=0,"",SUMIFS(INPUT_DATA!M:M,INPUT_DATA!$A:$A,$B35,INPUT_DATA!$B:$B,"D"))</f>
        <v/>
      </c>
      <c r="BK35" s="155" t="str">
        <f>IF($B35=0,"",SUMIFS(INPUT_DATA!N:N,INPUT_DATA!$A:$A,$B35,INPUT_DATA!$B:$B,"D"))</f>
        <v/>
      </c>
      <c r="BL35" s="156" t="str">
        <f t="shared" si="6"/>
        <v/>
      </c>
      <c r="BM35" s="156" t="str">
        <f>IF($B35=0,"",SUMIFS(INPUT_DATA!O:O,INPUT_DATA!$A:$A,$B35,INPUT_DATA!$B:$B,"D"))</f>
        <v/>
      </c>
      <c r="BN35" s="156" t="str">
        <f t="shared" si="16"/>
        <v/>
      </c>
      <c r="BO35" s="159" t="str">
        <f>IF($B35=0,"",SUMIFS(INPUT_DATA!P:P,INPUT_DATA!$A:$A,$B35,INPUT_DATA!$B:$B,"D"))</f>
        <v/>
      </c>
      <c r="BP35" s="145" t="str">
        <f>IF($B35=0,"",SUMIFS(INPUT_DATA!Q:Q,INPUT_DATA!$A:$A,$B35,INPUT_DATA!$B:$B,"D"))</f>
        <v/>
      </c>
      <c r="BQ35" s="145" t="str">
        <f>IF($B35=0,"",SUMIFS(INPUT_DATA!R:R,INPUT_DATA!$A:$A,$B35,INPUT_DATA!$B:$B,"D"))</f>
        <v/>
      </c>
      <c r="BR35" s="155" t="str">
        <f>IF($B35=0,"",SUMIFS(INPUT_DATA!S:S,INPUT_DATA!$A:$A,$B35,INPUT_DATA!$B:$B,"D"))</f>
        <v/>
      </c>
      <c r="BS35" s="155" t="str">
        <f>IF($B35=0,"",SUMIFS(INPUT_DATA!T:T,INPUT_DATA!$A:$A,$B35,INPUT_DATA!$B:$B,"D"))</f>
        <v/>
      </c>
      <c r="BT35" s="155" t="str">
        <f>IF($B35=0,"",SUMIFS(INPUT_DATA!U:U,INPUT_DATA!$A:$A,$B35,INPUT_DATA!$B:$B,"D"))</f>
        <v/>
      </c>
      <c r="BU35" s="155" t="str">
        <f>IF($B35=0,"",SUMIFS(INPUT_DATA!V:V,INPUT_DATA!$A:$A,$B35,INPUT_DATA!$B:$B,"D"))</f>
        <v/>
      </c>
      <c r="BV35" s="155" t="str">
        <f>IF($B35=0,"",SUMIFS(INPUT_DATA!W:W,INPUT_DATA!$A:$A,$B35,INPUT_DATA!$B:$B,"D"))</f>
        <v/>
      </c>
      <c r="BW35" s="155" t="str">
        <f>IF($B35=0,"",SUMIFS(INPUT_DATA!X:X,INPUT_DATA!$A:$A,$B35,INPUT_DATA!$B:$B,"D"))</f>
        <v/>
      </c>
      <c r="BX35" s="155" t="str">
        <f>IF($B35=0,"",SUMIFS(INPUT_DATA!Y:Y,INPUT_DATA!$A:$A,$B35,INPUT_DATA!$B:$B,"D"))</f>
        <v/>
      </c>
      <c r="BY35" s="155" t="str">
        <f>IF($B35=0,"",SUMIFS(INPUT_DATA!Z:Z,INPUT_DATA!$A:$A,$B35,INPUT_DATA!$B:$B,"D"))</f>
        <v/>
      </c>
      <c r="BZ35" s="155" t="str">
        <f>IF($B35=0,"",SUMIFS(INPUT_DATA!AA:AA,INPUT_DATA!$A:$A,$B35,INPUT_DATA!$B:$B,"D"))</f>
        <v/>
      </c>
      <c r="CA35" s="155" t="str">
        <f>IF($B35=0,"",SUMIFS(INPUT_DATA!AB:AB,INPUT_DATA!$A:$A,$B35,INPUT_DATA!$B:$B,"D"))</f>
        <v/>
      </c>
      <c r="CB35" s="155" t="str">
        <f>IF($B35=0,"",SUMIFS(INPUT_DATA!AC:AC,INPUT_DATA!$A:$A,$B35,INPUT_DATA!$B:$B,"D"))</f>
        <v/>
      </c>
      <c r="CC35" s="155" t="str">
        <f>IF($B35=0,"",SUMIFS(INPUT_DATA!AD:AD,INPUT_DATA!$A:$A,$B35,INPUT_DATA!$B:$B,"D"))</f>
        <v/>
      </c>
      <c r="CD35" s="155" t="str">
        <f>IF($B35=0,"",SUMIFS(INPUT_DATA!AE:AE,INPUT_DATA!$A:$A,$B35,INPUT_DATA!$B:$B,"D"))</f>
        <v/>
      </c>
      <c r="CE35" s="155" t="str">
        <f>IF($B35=0,"",SUMIFS(INPUT_DATA!AF:AF,INPUT_DATA!$A:$A,$B35,INPUT_DATA!$B:$B,"D"))</f>
        <v/>
      </c>
      <c r="CF35" s="155" t="str">
        <f>IF($B35=0,"",SUMIFS(INPUT_DATA!AG:AG,INPUT_DATA!$A:$A,$B35,INPUT_DATA!$B:$B,"D"))</f>
        <v/>
      </c>
      <c r="CG35" s="155" t="str">
        <f>IF($B35=0,"",SUMIFS(INPUT_DATA!AH:AH,INPUT_DATA!$A:$A,$B35,INPUT_DATA!$B:$B,"D"))</f>
        <v/>
      </c>
      <c r="CH35" s="155" t="str">
        <f>IF($B35=0,"",SUMIFS(INPUT_DATA!AI:AI,INPUT_DATA!$A:$A,$B35,INPUT_DATA!$B:$B,"D"))</f>
        <v/>
      </c>
      <c r="CI35" s="155" t="str">
        <f>IF($B35=0,"",SUMIFS(INPUT_DATA!AJ:AJ,INPUT_DATA!$A:$A,$B35,INPUT_DATA!$B:$B,"D"))</f>
        <v/>
      </c>
      <c r="CJ35" s="146" t="str">
        <f>IF($B35=0,"",SUMIFS(INPUT_DATA!AK:AK,INPUT_DATA!$A:$A,$B35,INPUT_DATA!$B:$B,"D"))</f>
        <v/>
      </c>
      <c r="CK35" s="146" t="str">
        <f>IF($B35=0,"",SUMIFS(INPUT_DATA!AL:AL,INPUT_DATA!$A:$A,$B35,INPUT_DATA!$B:$B,"D"))</f>
        <v/>
      </c>
      <c r="CL35" s="146" t="str">
        <f>IF($B35=0,"",SUMIFS(INPUT_DATA!AM:AM,INPUT_DATA!$A:$A,$B35,INPUT_DATA!$B:$B,"D"))</f>
        <v/>
      </c>
      <c r="CM35" s="146" t="str">
        <f>IF($B35=0,"",SUMIFS(INPUT_DATA!AN:AN,INPUT_DATA!$A:$A,$B35,INPUT_DATA!$B:$B,"D"))</f>
        <v/>
      </c>
      <c r="CN35" s="146" t="str">
        <f>IF($B35=0,"",SUMIFS(INPUT_DATA!AO:AO,INPUT_DATA!$A:$A,$B35,INPUT_DATA!$B:$B,"D"))</f>
        <v/>
      </c>
      <c r="CO35" s="146" t="str">
        <f>IF($B35=0,"",SUMIFS(INPUT_DATA!AP:AP,INPUT_DATA!$A:$A,$B35,INPUT_DATA!$B:$B,"D"))</f>
        <v/>
      </c>
      <c r="CP35" s="160" t="str">
        <f t="shared" si="7"/>
        <v/>
      </c>
      <c r="CQ35" s="160" t="str">
        <f t="shared" si="2"/>
        <v/>
      </c>
      <c r="CR35" s="160" t="str">
        <f t="shared" si="3"/>
        <v/>
      </c>
      <c r="CS35" s="145" t="str">
        <f>IF($B35=0,"",SUMIFS(INPUT_DATA!AQ:AQ,INPUT_DATA!$A:$A,$B35,INPUT_DATA!$B:$B,"D"))</f>
        <v/>
      </c>
      <c r="CT35" s="160" t="str">
        <f>IF($B35=0,"",SUMIFS(INPUT_DATA!AR:AR,INPUT_DATA!$A:$A,$B35,INPUT_DATA!$B:$B,"D"))</f>
        <v/>
      </c>
      <c r="CU35" s="160" t="str">
        <f>IF($B35=0,"",SUMIFS(INPUT_DATA!AS:AS,INPUT_DATA!$A:$A,$B35,INPUT_DATA!$B:$B,"D"))</f>
        <v/>
      </c>
      <c r="CV35" s="145" t="str">
        <f t="shared" si="20"/>
        <v/>
      </c>
      <c r="CW35" s="160" t="str">
        <f t="shared" si="21"/>
        <v/>
      </c>
      <c r="CX35" s="161" t="str">
        <f t="shared" si="22"/>
        <v/>
      </c>
      <c r="CY35" s="154"/>
    </row>
    <row r="36" spans="2:103">
      <c r="B36" s="143">
        <f>INPUT_DATA!CL23</f>
        <v>0</v>
      </c>
      <c r="C36" s="145" t="str">
        <f>IF($B36=0,"",SUMIFS(INPUT_DATA!C:C,INPUT_DATA!$A:$A,$B36,INPUT_DATA!$B:$B,"S"))</f>
        <v/>
      </c>
      <c r="D36" s="145" t="str">
        <f>IF($B36=0,"",SUMIFS(INPUT_DATA!D:D,INPUT_DATA!$A:$A,$B36,INPUT_DATA!$B:$B,"S"))</f>
        <v/>
      </c>
      <c r="E36" s="146" t="str">
        <f>IF($B36=0,"",SUMIFS(INPUT_DATA!E:E,INPUT_DATA!$A:$A,$B36,INPUT_DATA!$B:$B,"S"))</f>
        <v/>
      </c>
      <c r="F36" s="146" t="str">
        <f>IF($B36=0,"",SUMIFS(INPUT_DATA!F:F,INPUT_DATA!$A:$A,$B36,INPUT_DATA!$B:$B,"S"))</f>
        <v/>
      </c>
      <c r="G36" s="146" t="str">
        <f>IF($B36=0,"",SUMIFS(INPUT_DATA!G:G,INPUT_DATA!$A:$A,$B36,INPUT_DATA!$B:$B,"S"))</f>
        <v/>
      </c>
      <c r="H36" s="146" t="str">
        <f>IF($B36=0,"",SUMIFS(INPUT_DATA!H:H,INPUT_DATA!$A:$A,$B36,INPUT_DATA!$B:$B,"S"))</f>
        <v/>
      </c>
      <c r="I36" s="146" t="str">
        <f>IF($B36=0,"",SUMIFS(INPUT_DATA!I:I,INPUT_DATA!$A:$A,$B36,INPUT_DATA!$B:$B,"S"))</f>
        <v/>
      </c>
      <c r="J36" s="146" t="str">
        <f>IF($B36=0,"",SUMIFS(INPUT_DATA!J:J,INPUT_DATA!$A:$A,$B36,INPUT_DATA!$B:$B,"S"))</f>
        <v/>
      </c>
      <c r="K36" s="146" t="str">
        <f>IF($B36=0,"",SUMIFS(INPUT_DATA!K:K,INPUT_DATA!$A:$A,$B36,INPUT_DATA!$B:$B,"S"))</f>
        <v/>
      </c>
      <c r="L36" s="146" t="str">
        <f>IF($B36=0,"",SUMIFS(INPUT_DATA!L:L,INPUT_DATA!$A:$A,$B36,INPUT_DATA!$B:$B,"S"))</f>
        <v/>
      </c>
      <c r="M36" s="146" t="str">
        <f>IF($B36=0,"",SUMIFS(INPUT_DATA!M:M,INPUT_DATA!$A:$A,$B36,INPUT_DATA!$B:$B,"S"))</f>
        <v/>
      </c>
      <c r="N36" s="146" t="str">
        <f>IF($B36=0,"",SUMIFS(INPUT_DATA!N:N,INPUT_DATA!$A:$A,$B36,INPUT_DATA!$B:$B,"S"))</f>
        <v/>
      </c>
      <c r="O36" s="147" t="str">
        <f t="shared" si="8"/>
        <v/>
      </c>
      <c r="P36" s="148" t="str">
        <f>IF($B36=0,"",SUMIFS(INPUT_DATA!O:O,INPUT_DATA!$A:$A,$B36,INPUT_DATA!$B:$B,"S"))</f>
        <v/>
      </c>
      <c r="Q36" s="148" t="str">
        <f t="shared" si="9"/>
        <v/>
      </c>
      <c r="R36" s="148" t="str">
        <f>IF($B36=0,"",SUMIFS(INPUT_DATA!BL:BL,INPUT_DATA!$A:$A,$B36,INPUT_DATA!$B:$B,"S"))</f>
        <v/>
      </c>
      <c r="S36" s="149" t="str">
        <f>IF($B36=0,"",SUMIFS(INPUT_DATA!P:P,INPUT_DATA!$A:$A,$B36,INPUT_DATA!$B:$B,"S"))</f>
        <v/>
      </c>
      <c r="T36" s="149" t="str">
        <f>IF($B36=0,"",SUMIFS(INPUT_DATA!Q:Q,INPUT_DATA!$A:$A,$B36,INPUT_DATA!$B:$B,"S"))</f>
        <v/>
      </c>
      <c r="U36" s="149" t="str">
        <f>IF($B36=0,"",SUMIFS(INPUT_DATA!R:R,INPUT_DATA!$A:$A,$B36,INPUT_DATA!$B:$B,"S"))</f>
        <v/>
      </c>
      <c r="V36" s="150" t="str">
        <f>IF($B36=0,"",SUMIFS(INPUT_DATA!S:S,INPUT_DATA!$A:$A,$B36,INPUT_DATA!$B:$B,"S"))</f>
        <v/>
      </c>
      <c r="W36" s="150" t="str">
        <f>IF($B36=0,"",SUMIFS(INPUT_DATA!T:T,INPUT_DATA!$A:$A,$B36,INPUT_DATA!$B:$B,"S"))</f>
        <v/>
      </c>
      <c r="X36" s="150" t="str">
        <f>IF($B36=0,"",SUMIFS(INPUT_DATA!U:U,INPUT_DATA!$A:$A,$B36,INPUT_DATA!$B:$B,"S"))</f>
        <v/>
      </c>
      <c r="Y36" s="150" t="str">
        <f>IF($B36=0,"",SUMIFS(INPUT_DATA!V:V,INPUT_DATA!$A:$A,$B36,INPUT_DATA!$B:$B,"S"))</f>
        <v/>
      </c>
      <c r="Z36" s="150" t="str">
        <f>IF($B36=0,"",SUMIFS(INPUT_DATA!W:W,INPUT_DATA!$A:$A,$B36,INPUT_DATA!$B:$B,"S"))</f>
        <v/>
      </c>
      <c r="AA36" s="150" t="str">
        <f>IF($B36=0,"",SUMIFS(INPUT_DATA!X:X,INPUT_DATA!$A:$A,$B36,INPUT_DATA!$B:$B,"S"))</f>
        <v/>
      </c>
      <c r="AB36" s="150" t="str">
        <f>IF($B36=0,"",SUMIFS(INPUT_DATA!Y:Y,INPUT_DATA!$A:$A,$B36,INPUT_DATA!$B:$B,"S"))</f>
        <v/>
      </c>
      <c r="AC36" s="150" t="str">
        <f>IF($B36=0,"",SUMIFS(INPUT_DATA!Z:Z,INPUT_DATA!$A:$A,$B36,INPUT_DATA!$B:$B,"S"))</f>
        <v/>
      </c>
      <c r="AD36" s="150" t="str">
        <f>IF($B36=0,"",SUMIFS(INPUT_DATA!AA:AA,INPUT_DATA!$A:$A,$B36,INPUT_DATA!$B:$B,"S"))</f>
        <v/>
      </c>
      <c r="AE36" s="150" t="str">
        <f>IF($B36=0,"",SUMIFS(INPUT_DATA!AB:AB,INPUT_DATA!$A:$A,$B36,INPUT_DATA!$B:$B,"S"))</f>
        <v/>
      </c>
      <c r="AF36" s="150" t="str">
        <f>IF($B36=0,"",SUMIFS(INPUT_DATA!AC:AC,INPUT_DATA!$A:$A,$B36,INPUT_DATA!$B:$B,"S"))</f>
        <v/>
      </c>
      <c r="AG36" s="150" t="str">
        <f>IF($B36=0,"",SUMIFS(INPUT_DATA!AD:AD,INPUT_DATA!$A:$A,$B36,INPUT_DATA!$B:$B,"S"))</f>
        <v/>
      </c>
      <c r="AH36" s="150" t="str">
        <f>IF($B36=0,"",SUMIFS(INPUT_DATA!AE:AE,INPUT_DATA!$A:$A,$B36,INPUT_DATA!$B:$B,"S"))</f>
        <v/>
      </c>
      <c r="AI36" s="150" t="str">
        <f>IF($B36=0,"",SUMIFS(INPUT_DATA!AF:AF,INPUT_DATA!$A:$A,$B36,INPUT_DATA!$B:$B,"S"))</f>
        <v/>
      </c>
      <c r="AJ36" s="150" t="str">
        <f>IF($B36=0,"",SUMIFS(INPUT_DATA!AG:AG,INPUT_DATA!$A:$A,$B36,INPUT_DATA!$B:$B,"S"))</f>
        <v/>
      </c>
      <c r="AK36" s="150" t="str">
        <f>IF($B36=0,"",SUMIFS(INPUT_DATA!AK:AK,INPUT_DATA!$A:$A,$B36,INPUT_DATA!$B:$B,"S"))</f>
        <v/>
      </c>
      <c r="AL36" s="150" t="str">
        <f>IF($B36=0,"",SUMIFS(INPUT_DATA!AL:AL,INPUT_DATA!$A:$A,$B36,INPUT_DATA!$B:$B,"S"))</f>
        <v/>
      </c>
      <c r="AM36" s="150" t="str">
        <f>IF($B36=0,"",SUMIFS(INPUT_DATA!AM:AM,INPUT_DATA!$A:$A,$B36,INPUT_DATA!$B:$B,"S"))</f>
        <v/>
      </c>
      <c r="AN36" s="150" t="str">
        <f>IF($B36=0,"",SUMIFS(INPUT_DATA!AN:AN,INPUT_DATA!$A:$A,$B36,INPUT_DATA!$B:$B,"S"))</f>
        <v/>
      </c>
      <c r="AO36" s="150" t="str">
        <f>IF($B36=0,"",SUMIFS(INPUT_DATA!AO:AO,INPUT_DATA!$A:$A,$B36,INPUT_DATA!$B:$B,"S"))</f>
        <v/>
      </c>
      <c r="AP36" s="150" t="str">
        <f>IF($B36=0,"",SUMIFS(INPUT_DATA!AP:AP,INPUT_DATA!$A:$A,$B36,INPUT_DATA!$B:$B,"S"))</f>
        <v/>
      </c>
      <c r="AQ36" s="151" t="str">
        <f t="shared" si="10"/>
        <v/>
      </c>
      <c r="AR36" s="152" t="str">
        <f t="shared" si="11"/>
        <v/>
      </c>
      <c r="AS36" s="153" t="str">
        <f t="shared" si="12"/>
        <v/>
      </c>
      <c r="AT36" s="151" t="str">
        <f>IF($B36=0,"",SUMIFS(INPUT_DATA!AQ:AQ,INPUT_DATA!$A:$A,$B36,INPUT_DATA!$B:$B,"S"))</f>
        <v/>
      </c>
      <c r="AU36" s="152" t="str">
        <f>IF($B36=0,"",SUMIFS(INPUT_DATA!AR:AR,INPUT_DATA!$A:$A,$B36,INPUT_DATA!$B:$B,"S"))</f>
        <v/>
      </c>
      <c r="AV36" s="153" t="str">
        <f>IF($B36=0,"",SUMIFS(INPUT_DATA!AS:AS,INPUT_DATA!$A:$A,$B36,INPUT_DATA!$B:$B,"S"))</f>
        <v/>
      </c>
      <c r="AW36" s="151" t="str">
        <f t="shared" si="13"/>
        <v/>
      </c>
      <c r="AX36" s="152" t="str">
        <f t="shared" si="14"/>
        <v/>
      </c>
      <c r="AY36" s="153" t="str">
        <f t="shared" si="15"/>
        <v/>
      </c>
      <c r="AZ36" s="154"/>
      <c r="BA36" s="144" t="str">
        <f>IF($B36=0,"",SUMIFS(INPUT_DATA!C:C,INPUT_DATA!$A:$A,$B36,INPUT_DATA!$B:$B,"D"))</f>
        <v/>
      </c>
      <c r="BB36" s="155" t="str">
        <f>IF($B36=0,"",SUMIFS(INPUT_DATA!E:E,INPUT_DATA!$A:$A,$B36,INPUT_DATA!$B:$B,"D"))</f>
        <v/>
      </c>
      <c r="BC36" s="155" t="str">
        <f>IF($B36=0,"",SUMIFS(INPUT_DATA!F:F,INPUT_DATA!$A:$A,$B36,INPUT_DATA!$B:$B,"D"))</f>
        <v/>
      </c>
      <c r="BD36" s="155" t="str">
        <f>IF($B36=0,"",SUMIFS(INPUT_DATA!G:G,INPUT_DATA!$A:$A,$B36,INPUT_DATA!$B:$B,"D"))</f>
        <v/>
      </c>
      <c r="BE36" s="155" t="str">
        <f>IF($B36=0,"",SUMIFS(INPUT_DATA!H:H,INPUT_DATA!$A:$A,$B36,INPUT_DATA!$B:$B,"D"))</f>
        <v/>
      </c>
      <c r="BF36" s="155" t="str">
        <f>IF($B36=0,"",SUMIFS(INPUT_DATA!I:I,INPUT_DATA!$A:$A,$B36,INPUT_DATA!$B:$B,"D"))</f>
        <v/>
      </c>
      <c r="BG36" s="155" t="str">
        <f>IF($B36=0,"",SUMIFS(INPUT_DATA!J:J,INPUT_DATA!$A:$A,$B36,INPUT_DATA!$B:$B,"D"))</f>
        <v/>
      </c>
      <c r="BH36" s="155" t="str">
        <f>IF($B36=0,"",SUMIFS(INPUT_DATA!K:K,INPUT_DATA!$A:$A,$B36,INPUT_DATA!$B:$B,"D"))</f>
        <v/>
      </c>
      <c r="BI36" s="155" t="str">
        <f>IF($B36=0,"",SUMIFS(INPUT_DATA!L:L,INPUT_DATA!$A:$A,$B36,INPUT_DATA!$B:$B,"D"))</f>
        <v/>
      </c>
      <c r="BJ36" s="155" t="str">
        <f>IF($B36=0,"",SUMIFS(INPUT_DATA!M:M,INPUT_DATA!$A:$A,$B36,INPUT_DATA!$B:$B,"D"))</f>
        <v/>
      </c>
      <c r="BK36" s="155" t="str">
        <f>IF($B36=0,"",SUMIFS(INPUT_DATA!N:N,INPUT_DATA!$A:$A,$B36,INPUT_DATA!$B:$B,"D"))</f>
        <v/>
      </c>
      <c r="BL36" s="156" t="str">
        <f t="shared" si="6"/>
        <v/>
      </c>
      <c r="BM36" s="156" t="str">
        <f>IF($B36=0,"",SUMIFS(INPUT_DATA!O:O,INPUT_DATA!$A:$A,$B36,INPUT_DATA!$B:$B,"D"))</f>
        <v/>
      </c>
      <c r="BN36" s="156" t="str">
        <f t="shared" si="16"/>
        <v/>
      </c>
      <c r="BO36" s="159" t="str">
        <f>IF($B36=0,"",SUMIFS(INPUT_DATA!P:P,INPUT_DATA!$A:$A,$B36,INPUT_DATA!$B:$B,"D"))</f>
        <v/>
      </c>
      <c r="BP36" s="145" t="str">
        <f>IF($B36=0,"",SUMIFS(INPUT_DATA!Q:Q,INPUT_DATA!$A:$A,$B36,INPUT_DATA!$B:$B,"D"))</f>
        <v/>
      </c>
      <c r="BQ36" s="145" t="str">
        <f>IF($B36=0,"",SUMIFS(INPUT_DATA!R:R,INPUT_DATA!$A:$A,$B36,INPUT_DATA!$B:$B,"D"))</f>
        <v/>
      </c>
      <c r="BR36" s="155" t="str">
        <f>IF($B36=0,"",SUMIFS(INPUT_DATA!S:S,INPUT_DATA!$A:$A,$B36,INPUT_DATA!$B:$B,"D"))</f>
        <v/>
      </c>
      <c r="BS36" s="155" t="str">
        <f>IF($B36=0,"",SUMIFS(INPUT_DATA!T:T,INPUT_DATA!$A:$A,$B36,INPUT_DATA!$B:$B,"D"))</f>
        <v/>
      </c>
      <c r="BT36" s="155" t="str">
        <f>IF($B36=0,"",SUMIFS(INPUT_DATA!U:U,INPUT_DATA!$A:$A,$B36,INPUT_DATA!$B:$B,"D"))</f>
        <v/>
      </c>
      <c r="BU36" s="155" t="str">
        <f>IF($B36=0,"",SUMIFS(INPUT_DATA!V:V,INPUT_DATA!$A:$A,$B36,INPUT_DATA!$B:$B,"D"))</f>
        <v/>
      </c>
      <c r="BV36" s="155" t="str">
        <f>IF($B36=0,"",SUMIFS(INPUT_DATA!W:W,INPUT_DATA!$A:$A,$B36,INPUT_DATA!$B:$B,"D"))</f>
        <v/>
      </c>
      <c r="BW36" s="155" t="str">
        <f>IF($B36=0,"",SUMIFS(INPUT_DATA!X:X,INPUT_DATA!$A:$A,$B36,INPUT_DATA!$B:$B,"D"))</f>
        <v/>
      </c>
      <c r="BX36" s="155" t="str">
        <f>IF($B36=0,"",SUMIFS(INPUT_DATA!Y:Y,INPUT_DATA!$A:$A,$B36,INPUT_DATA!$B:$B,"D"))</f>
        <v/>
      </c>
      <c r="BY36" s="155" t="str">
        <f>IF($B36=0,"",SUMIFS(INPUT_DATA!Z:Z,INPUT_DATA!$A:$A,$B36,INPUT_DATA!$B:$B,"D"))</f>
        <v/>
      </c>
      <c r="BZ36" s="155" t="str">
        <f>IF($B36=0,"",SUMIFS(INPUT_DATA!AA:AA,INPUT_DATA!$A:$A,$B36,INPUT_DATA!$B:$B,"D"))</f>
        <v/>
      </c>
      <c r="CA36" s="155" t="str">
        <f>IF($B36=0,"",SUMIFS(INPUT_DATA!AB:AB,INPUT_DATA!$A:$A,$B36,INPUT_DATA!$B:$B,"D"))</f>
        <v/>
      </c>
      <c r="CB36" s="155" t="str">
        <f>IF($B36=0,"",SUMIFS(INPUT_DATA!AC:AC,INPUT_DATA!$A:$A,$B36,INPUT_DATA!$B:$B,"D"))</f>
        <v/>
      </c>
      <c r="CC36" s="155" t="str">
        <f>IF($B36=0,"",SUMIFS(INPUT_DATA!AD:AD,INPUT_DATA!$A:$A,$B36,INPUT_DATA!$B:$B,"D"))</f>
        <v/>
      </c>
      <c r="CD36" s="155" t="str">
        <f>IF($B36=0,"",SUMIFS(INPUT_DATA!AE:AE,INPUT_DATA!$A:$A,$B36,INPUT_DATA!$B:$B,"D"))</f>
        <v/>
      </c>
      <c r="CE36" s="155" t="str">
        <f>IF($B36=0,"",SUMIFS(INPUT_DATA!AF:AF,INPUT_DATA!$A:$A,$B36,INPUT_DATA!$B:$B,"D"))</f>
        <v/>
      </c>
      <c r="CF36" s="155" t="str">
        <f>IF($B36=0,"",SUMIFS(INPUT_DATA!AG:AG,INPUT_DATA!$A:$A,$B36,INPUT_DATA!$B:$B,"D"))</f>
        <v/>
      </c>
      <c r="CG36" s="155" t="str">
        <f>IF($B36=0,"",SUMIFS(INPUT_DATA!AH:AH,INPUT_DATA!$A:$A,$B36,INPUT_DATA!$B:$B,"D"))</f>
        <v/>
      </c>
      <c r="CH36" s="155" t="str">
        <f>IF($B36=0,"",SUMIFS(INPUT_DATA!AI:AI,INPUT_DATA!$A:$A,$B36,INPUT_DATA!$B:$B,"D"))</f>
        <v/>
      </c>
      <c r="CI36" s="155" t="str">
        <f>IF($B36=0,"",SUMIFS(INPUT_DATA!AJ:AJ,INPUT_DATA!$A:$A,$B36,INPUT_DATA!$B:$B,"D"))</f>
        <v/>
      </c>
      <c r="CJ36" s="146" t="str">
        <f>IF($B36=0,"",SUMIFS(INPUT_DATA!AK:AK,INPUT_DATA!$A:$A,$B36,INPUT_DATA!$B:$B,"D"))</f>
        <v/>
      </c>
      <c r="CK36" s="146" t="str">
        <f>IF($B36=0,"",SUMIFS(INPUT_DATA!AL:AL,INPUT_DATA!$A:$A,$B36,INPUT_DATA!$B:$B,"D"))</f>
        <v/>
      </c>
      <c r="CL36" s="146" t="str">
        <f>IF($B36=0,"",SUMIFS(INPUT_DATA!AM:AM,INPUT_DATA!$A:$A,$B36,INPUT_DATA!$B:$B,"D"))</f>
        <v/>
      </c>
      <c r="CM36" s="146" t="str">
        <f>IF($B36=0,"",SUMIFS(INPUT_DATA!AN:AN,INPUT_DATA!$A:$A,$B36,INPUT_DATA!$B:$B,"D"))</f>
        <v/>
      </c>
      <c r="CN36" s="146" t="str">
        <f>IF($B36=0,"",SUMIFS(INPUT_DATA!AO:AO,INPUT_DATA!$A:$A,$B36,INPUT_DATA!$B:$B,"D"))</f>
        <v/>
      </c>
      <c r="CO36" s="146" t="str">
        <f>IF($B36=0,"",SUMIFS(INPUT_DATA!AP:AP,INPUT_DATA!$A:$A,$B36,INPUT_DATA!$B:$B,"D"))</f>
        <v/>
      </c>
      <c r="CP36" s="160" t="str">
        <f t="shared" si="7"/>
        <v/>
      </c>
      <c r="CQ36" s="160" t="str">
        <f t="shared" si="2"/>
        <v/>
      </c>
      <c r="CR36" s="160" t="str">
        <f t="shared" si="3"/>
        <v/>
      </c>
      <c r="CS36" s="145" t="str">
        <f>IF($B36=0,"",SUMIFS(INPUT_DATA!AQ:AQ,INPUT_DATA!$A:$A,$B36,INPUT_DATA!$B:$B,"D"))</f>
        <v/>
      </c>
      <c r="CT36" s="160" t="str">
        <f>IF($B36=0,"",SUMIFS(INPUT_DATA!AR:AR,INPUT_DATA!$A:$A,$B36,INPUT_DATA!$B:$B,"D"))</f>
        <v/>
      </c>
      <c r="CU36" s="160" t="str">
        <f>IF($B36=0,"",SUMIFS(INPUT_DATA!AS:AS,INPUT_DATA!$A:$A,$B36,INPUT_DATA!$B:$B,"D"))</f>
        <v/>
      </c>
      <c r="CV36" s="145" t="str">
        <f t="shared" si="20"/>
        <v/>
      </c>
      <c r="CW36" s="160" t="str">
        <f t="shared" si="21"/>
        <v/>
      </c>
      <c r="CX36" s="161" t="str">
        <f t="shared" si="22"/>
        <v/>
      </c>
      <c r="CY36" s="154"/>
    </row>
    <row r="37" spans="2:103">
      <c r="B37" s="143">
        <f>INPUT_DATA!CL24</f>
        <v>0</v>
      </c>
      <c r="C37" s="145" t="str">
        <f>IF($B37=0,"",SUMIFS(INPUT_DATA!C:C,INPUT_DATA!$A:$A,$B37,INPUT_DATA!$B:$B,"S"))</f>
        <v/>
      </c>
      <c r="D37" s="145" t="str">
        <f>IF($B37=0,"",SUMIFS(INPUT_DATA!D:D,INPUT_DATA!$A:$A,$B37,INPUT_DATA!$B:$B,"S"))</f>
        <v/>
      </c>
      <c r="E37" s="146" t="str">
        <f>IF($B37=0,"",SUMIFS(INPUT_DATA!E:E,INPUT_DATA!$A:$A,$B37,INPUT_DATA!$B:$B,"S"))</f>
        <v/>
      </c>
      <c r="F37" s="146" t="str">
        <f>IF($B37=0,"",SUMIFS(INPUT_DATA!F:F,INPUT_DATA!$A:$A,$B37,INPUT_DATA!$B:$B,"S"))</f>
        <v/>
      </c>
      <c r="G37" s="146" t="str">
        <f>IF($B37=0,"",SUMIFS(INPUT_DATA!G:G,INPUT_DATA!$A:$A,$B37,INPUT_DATA!$B:$B,"S"))</f>
        <v/>
      </c>
      <c r="H37" s="146" t="str">
        <f>IF($B37=0,"",SUMIFS(INPUT_DATA!H:H,INPUT_DATA!$A:$A,$B37,INPUT_DATA!$B:$B,"S"))</f>
        <v/>
      </c>
      <c r="I37" s="146" t="str">
        <f>IF($B37=0,"",SUMIFS(INPUT_DATA!I:I,INPUT_DATA!$A:$A,$B37,INPUT_DATA!$B:$B,"S"))</f>
        <v/>
      </c>
      <c r="J37" s="146" t="str">
        <f>IF($B37=0,"",SUMIFS(INPUT_DATA!J:J,INPUT_DATA!$A:$A,$B37,INPUT_DATA!$B:$B,"S"))</f>
        <v/>
      </c>
      <c r="K37" s="146" t="str">
        <f>IF($B37=0,"",SUMIFS(INPUT_DATA!K:K,INPUT_DATA!$A:$A,$B37,INPUT_DATA!$B:$B,"S"))</f>
        <v/>
      </c>
      <c r="L37" s="146" t="str">
        <f>IF($B37=0,"",SUMIFS(INPUT_DATA!L:L,INPUT_DATA!$A:$A,$B37,INPUT_DATA!$B:$B,"S"))</f>
        <v/>
      </c>
      <c r="M37" s="146" t="str">
        <f>IF($B37=0,"",SUMIFS(INPUT_DATA!M:M,INPUT_DATA!$A:$A,$B37,INPUT_DATA!$B:$B,"S"))</f>
        <v/>
      </c>
      <c r="N37" s="146" t="str">
        <f>IF($B37=0,"",SUMIFS(INPUT_DATA!N:N,INPUT_DATA!$A:$A,$B37,INPUT_DATA!$B:$B,"S"))</f>
        <v/>
      </c>
      <c r="O37" s="147" t="str">
        <f t="shared" si="8"/>
        <v/>
      </c>
      <c r="P37" s="148" t="str">
        <f>IF($B37=0,"",SUMIFS(INPUT_DATA!O:O,INPUT_DATA!$A:$A,$B37,INPUT_DATA!$B:$B,"S"))</f>
        <v/>
      </c>
      <c r="Q37" s="148" t="str">
        <f t="shared" si="9"/>
        <v/>
      </c>
      <c r="R37" s="148" t="str">
        <f>IF($B37=0,"",SUMIFS(INPUT_DATA!BL:BL,INPUT_DATA!$A:$A,$B37,INPUT_DATA!$B:$B,"S"))</f>
        <v/>
      </c>
      <c r="S37" s="149" t="str">
        <f>IF($B37=0,"",SUMIFS(INPUT_DATA!P:P,INPUT_DATA!$A:$A,$B37,INPUT_DATA!$B:$B,"S"))</f>
        <v/>
      </c>
      <c r="T37" s="149" t="str">
        <f>IF($B37=0,"",SUMIFS(INPUT_DATA!Q:Q,INPUT_DATA!$A:$A,$B37,INPUT_DATA!$B:$B,"S"))</f>
        <v/>
      </c>
      <c r="U37" s="149" t="str">
        <f>IF($B37=0,"",SUMIFS(INPUT_DATA!R:R,INPUT_DATA!$A:$A,$B37,INPUT_DATA!$B:$B,"S"))</f>
        <v/>
      </c>
      <c r="V37" s="150" t="str">
        <f>IF($B37=0,"",SUMIFS(INPUT_DATA!S:S,INPUT_DATA!$A:$A,$B37,INPUT_DATA!$B:$B,"S"))</f>
        <v/>
      </c>
      <c r="W37" s="150" t="str">
        <f>IF($B37=0,"",SUMIFS(INPUT_DATA!T:T,INPUT_DATA!$A:$A,$B37,INPUT_DATA!$B:$B,"S"))</f>
        <v/>
      </c>
      <c r="X37" s="150" t="str">
        <f>IF($B37=0,"",SUMIFS(INPUT_DATA!U:U,INPUT_DATA!$A:$A,$B37,INPUT_DATA!$B:$B,"S"))</f>
        <v/>
      </c>
      <c r="Y37" s="150" t="str">
        <f>IF($B37=0,"",SUMIFS(INPUT_DATA!V:V,INPUT_DATA!$A:$A,$B37,INPUT_DATA!$B:$B,"S"))</f>
        <v/>
      </c>
      <c r="Z37" s="150" t="str">
        <f>IF($B37=0,"",SUMIFS(INPUT_DATA!W:W,INPUT_DATA!$A:$A,$B37,INPUT_DATA!$B:$B,"S"))</f>
        <v/>
      </c>
      <c r="AA37" s="150" t="str">
        <f>IF($B37=0,"",SUMIFS(INPUT_DATA!X:X,INPUT_DATA!$A:$A,$B37,INPUT_DATA!$B:$B,"S"))</f>
        <v/>
      </c>
      <c r="AB37" s="150" t="str">
        <f>IF($B37=0,"",SUMIFS(INPUT_DATA!Y:Y,INPUT_DATA!$A:$A,$B37,INPUT_DATA!$B:$B,"S"))</f>
        <v/>
      </c>
      <c r="AC37" s="150" t="str">
        <f>IF($B37=0,"",SUMIFS(INPUT_DATA!Z:Z,INPUT_DATA!$A:$A,$B37,INPUT_DATA!$B:$B,"S"))</f>
        <v/>
      </c>
      <c r="AD37" s="150" t="str">
        <f>IF($B37=0,"",SUMIFS(INPUT_DATA!AA:AA,INPUT_DATA!$A:$A,$B37,INPUT_DATA!$B:$B,"S"))</f>
        <v/>
      </c>
      <c r="AE37" s="150" t="str">
        <f>IF($B37=0,"",SUMIFS(INPUT_DATA!AB:AB,INPUT_DATA!$A:$A,$B37,INPUT_DATA!$B:$B,"S"))</f>
        <v/>
      </c>
      <c r="AF37" s="150" t="str">
        <f>IF($B37=0,"",SUMIFS(INPUT_DATA!AC:AC,INPUT_DATA!$A:$A,$B37,INPUT_DATA!$B:$B,"S"))</f>
        <v/>
      </c>
      <c r="AG37" s="150" t="str">
        <f>IF($B37=0,"",SUMIFS(INPUT_DATA!AD:AD,INPUT_DATA!$A:$A,$B37,INPUT_DATA!$B:$B,"S"))</f>
        <v/>
      </c>
      <c r="AH37" s="150" t="str">
        <f>IF($B37=0,"",SUMIFS(INPUT_DATA!AE:AE,INPUT_DATA!$A:$A,$B37,INPUT_DATA!$B:$B,"S"))</f>
        <v/>
      </c>
      <c r="AI37" s="150" t="str">
        <f>IF($B37=0,"",SUMIFS(INPUT_DATA!AF:AF,INPUT_DATA!$A:$A,$B37,INPUT_DATA!$B:$B,"S"))</f>
        <v/>
      </c>
      <c r="AJ37" s="150" t="str">
        <f>IF($B37=0,"",SUMIFS(INPUT_DATA!AG:AG,INPUT_DATA!$A:$A,$B37,INPUT_DATA!$B:$B,"S"))</f>
        <v/>
      </c>
      <c r="AK37" s="150" t="str">
        <f>IF($B37=0,"",SUMIFS(INPUT_DATA!AK:AK,INPUT_DATA!$A:$A,$B37,INPUT_DATA!$B:$B,"S"))</f>
        <v/>
      </c>
      <c r="AL37" s="150" t="str">
        <f>IF($B37=0,"",SUMIFS(INPUT_DATA!AL:AL,INPUT_DATA!$A:$A,$B37,INPUT_DATA!$B:$B,"S"))</f>
        <v/>
      </c>
      <c r="AM37" s="150" t="str">
        <f>IF($B37=0,"",SUMIFS(INPUT_DATA!AM:AM,INPUT_DATA!$A:$A,$B37,INPUT_DATA!$B:$B,"S"))</f>
        <v/>
      </c>
      <c r="AN37" s="150" t="str">
        <f>IF($B37=0,"",SUMIFS(INPUT_DATA!AN:AN,INPUT_DATA!$A:$A,$B37,INPUT_DATA!$B:$B,"S"))</f>
        <v/>
      </c>
      <c r="AO37" s="150" t="str">
        <f>IF($B37=0,"",SUMIFS(INPUT_DATA!AO:AO,INPUT_DATA!$A:$A,$B37,INPUT_DATA!$B:$B,"S"))</f>
        <v/>
      </c>
      <c r="AP37" s="150" t="str">
        <f>IF($B37=0,"",SUMIFS(INPUT_DATA!AP:AP,INPUT_DATA!$A:$A,$B37,INPUT_DATA!$B:$B,"S"))</f>
        <v/>
      </c>
      <c r="AQ37" s="151" t="str">
        <f t="shared" si="10"/>
        <v/>
      </c>
      <c r="AR37" s="152" t="str">
        <f t="shared" si="11"/>
        <v/>
      </c>
      <c r="AS37" s="153" t="str">
        <f t="shared" si="12"/>
        <v/>
      </c>
      <c r="AT37" s="151" t="str">
        <f>IF($B37=0,"",SUMIFS(INPUT_DATA!AQ:AQ,INPUT_DATA!$A:$A,$B37,INPUT_DATA!$B:$B,"S"))</f>
        <v/>
      </c>
      <c r="AU37" s="152" t="str">
        <f>IF($B37=0,"",SUMIFS(INPUT_DATA!AR:AR,INPUT_DATA!$A:$A,$B37,INPUT_DATA!$B:$B,"S"))</f>
        <v/>
      </c>
      <c r="AV37" s="153" t="str">
        <f>IF($B37=0,"",SUMIFS(INPUT_DATA!AS:AS,INPUT_DATA!$A:$A,$B37,INPUT_DATA!$B:$B,"S"))</f>
        <v/>
      </c>
      <c r="AW37" s="151" t="str">
        <f t="shared" si="13"/>
        <v/>
      </c>
      <c r="AX37" s="152" t="str">
        <f t="shared" si="14"/>
        <v/>
      </c>
      <c r="AY37" s="153" t="str">
        <f t="shared" si="15"/>
        <v/>
      </c>
      <c r="AZ37" s="154"/>
      <c r="BA37" s="144" t="str">
        <f>IF($B37=0,"",SUMIFS(INPUT_DATA!C:C,INPUT_DATA!$A:$A,$B37,INPUT_DATA!$B:$B,"D"))</f>
        <v/>
      </c>
      <c r="BB37" s="155" t="str">
        <f>IF($B37=0,"",SUMIFS(INPUT_DATA!E:E,INPUT_DATA!$A:$A,$B37,INPUT_DATA!$B:$B,"D"))</f>
        <v/>
      </c>
      <c r="BC37" s="155" t="str">
        <f>IF($B37=0,"",SUMIFS(INPUT_DATA!F:F,INPUT_DATA!$A:$A,$B37,INPUT_DATA!$B:$B,"D"))</f>
        <v/>
      </c>
      <c r="BD37" s="155" t="str">
        <f>IF($B37=0,"",SUMIFS(INPUT_DATA!G:G,INPUT_DATA!$A:$A,$B37,INPUT_DATA!$B:$B,"D"))</f>
        <v/>
      </c>
      <c r="BE37" s="155" t="str">
        <f>IF($B37=0,"",SUMIFS(INPUT_DATA!H:H,INPUT_DATA!$A:$A,$B37,INPUT_DATA!$B:$B,"D"))</f>
        <v/>
      </c>
      <c r="BF37" s="155" t="str">
        <f>IF($B37=0,"",SUMIFS(INPUT_DATA!I:I,INPUT_DATA!$A:$A,$B37,INPUT_DATA!$B:$B,"D"))</f>
        <v/>
      </c>
      <c r="BG37" s="155" t="str">
        <f>IF($B37=0,"",SUMIFS(INPUT_DATA!J:J,INPUT_DATA!$A:$A,$B37,INPUT_DATA!$B:$B,"D"))</f>
        <v/>
      </c>
      <c r="BH37" s="155" t="str">
        <f>IF($B37=0,"",SUMIFS(INPUT_DATA!K:K,INPUT_DATA!$A:$A,$B37,INPUT_DATA!$B:$B,"D"))</f>
        <v/>
      </c>
      <c r="BI37" s="155" t="str">
        <f>IF($B37=0,"",SUMIFS(INPUT_DATA!L:L,INPUT_DATA!$A:$A,$B37,INPUT_DATA!$B:$B,"D"))</f>
        <v/>
      </c>
      <c r="BJ37" s="155" t="str">
        <f>IF($B37=0,"",SUMIFS(INPUT_DATA!M:M,INPUT_DATA!$A:$A,$B37,INPUT_DATA!$B:$B,"D"))</f>
        <v/>
      </c>
      <c r="BK37" s="155" t="str">
        <f>IF($B37=0,"",SUMIFS(INPUT_DATA!N:N,INPUT_DATA!$A:$A,$B37,INPUT_DATA!$B:$B,"D"))</f>
        <v/>
      </c>
      <c r="BL37" s="156" t="str">
        <f t="shared" si="6"/>
        <v/>
      </c>
      <c r="BM37" s="156" t="str">
        <f>IF($B37=0,"",SUMIFS(INPUT_DATA!O:O,INPUT_DATA!$A:$A,$B37,INPUT_DATA!$B:$B,"D"))</f>
        <v/>
      </c>
      <c r="BN37" s="156" t="str">
        <f t="shared" si="16"/>
        <v/>
      </c>
      <c r="BO37" s="159" t="str">
        <f>IF($B37=0,"",SUMIFS(INPUT_DATA!P:P,INPUT_DATA!$A:$A,$B37,INPUT_DATA!$B:$B,"D"))</f>
        <v/>
      </c>
      <c r="BP37" s="145" t="str">
        <f>IF($B37=0,"",SUMIFS(INPUT_DATA!Q:Q,INPUT_DATA!$A:$A,$B37,INPUT_DATA!$B:$B,"D"))</f>
        <v/>
      </c>
      <c r="BQ37" s="145" t="str">
        <f>IF($B37=0,"",SUMIFS(INPUT_DATA!R:R,INPUT_DATA!$A:$A,$B37,INPUT_DATA!$B:$B,"D"))</f>
        <v/>
      </c>
      <c r="BR37" s="155" t="str">
        <f>IF($B37=0,"",SUMIFS(INPUT_DATA!S:S,INPUT_DATA!$A:$A,$B37,INPUT_DATA!$B:$B,"D"))</f>
        <v/>
      </c>
      <c r="BS37" s="155" t="str">
        <f>IF($B37=0,"",SUMIFS(INPUT_DATA!T:T,INPUT_DATA!$A:$A,$B37,INPUT_DATA!$B:$B,"D"))</f>
        <v/>
      </c>
      <c r="BT37" s="155" t="str">
        <f>IF($B37=0,"",SUMIFS(INPUT_DATA!U:U,INPUT_DATA!$A:$A,$B37,INPUT_DATA!$B:$B,"D"))</f>
        <v/>
      </c>
      <c r="BU37" s="155" t="str">
        <f>IF($B37=0,"",SUMIFS(INPUT_DATA!V:V,INPUT_DATA!$A:$A,$B37,INPUT_DATA!$B:$B,"D"))</f>
        <v/>
      </c>
      <c r="BV37" s="155" t="str">
        <f>IF($B37=0,"",SUMIFS(INPUT_DATA!W:W,INPUT_DATA!$A:$A,$B37,INPUT_DATA!$B:$B,"D"))</f>
        <v/>
      </c>
      <c r="BW37" s="155" t="str">
        <f>IF($B37=0,"",SUMIFS(INPUT_DATA!X:X,INPUT_DATA!$A:$A,$B37,INPUT_DATA!$B:$B,"D"))</f>
        <v/>
      </c>
      <c r="BX37" s="155" t="str">
        <f>IF($B37=0,"",SUMIFS(INPUT_DATA!Y:Y,INPUT_DATA!$A:$A,$B37,INPUT_DATA!$B:$B,"D"))</f>
        <v/>
      </c>
      <c r="BY37" s="155" t="str">
        <f>IF($B37=0,"",SUMIFS(INPUT_DATA!Z:Z,INPUT_DATA!$A:$A,$B37,INPUT_DATA!$B:$B,"D"))</f>
        <v/>
      </c>
      <c r="BZ37" s="155" t="str">
        <f>IF($B37=0,"",SUMIFS(INPUT_DATA!AA:AA,INPUT_DATA!$A:$A,$B37,INPUT_DATA!$B:$B,"D"))</f>
        <v/>
      </c>
      <c r="CA37" s="155" t="str">
        <f>IF($B37=0,"",SUMIFS(INPUT_DATA!AB:AB,INPUT_DATA!$A:$A,$B37,INPUT_DATA!$B:$B,"D"))</f>
        <v/>
      </c>
      <c r="CB37" s="155" t="str">
        <f>IF($B37=0,"",SUMIFS(INPUT_DATA!AC:AC,INPUT_DATA!$A:$A,$B37,INPUT_DATA!$B:$B,"D"))</f>
        <v/>
      </c>
      <c r="CC37" s="155" t="str">
        <f>IF($B37=0,"",SUMIFS(INPUT_DATA!AD:AD,INPUT_DATA!$A:$A,$B37,INPUT_DATA!$B:$B,"D"))</f>
        <v/>
      </c>
      <c r="CD37" s="155" t="str">
        <f>IF($B37=0,"",SUMIFS(INPUT_DATA!AE:AE,INPUT_DATA!$A:$A,$B37,INPUT_DATA!$B:$B,"D"))</f>
        <v/>
      </c>
      <c r="CE37" s="155" t="str">
        <f>IF($B37=0,"",SUMIFS(INPUT_DATA!AF:AF,INPUT_DATA!$A:$A,$B37,INPUT_DATA!$B:$B,"D"))</f>
        <v/>
      </c>
      <c r="CF37" s="155" t="str">
        <f>IF($B37=0,"",SUMIFS(INPUT_DATA!AG:AG,INPUT_DATA!$A:$A,$B37,INPUT_DATA!$B:$B,"D"))</f>
        <v/>
      </c>
      <c r="CG37" s="155" t="str">
        <f>IF($B37=0,"",SUMIFS(INPUT_DATA!AH:AH,INPUT_DATA!$A:$A,$B37,INPUT_DATA!$B:$B,"D"))</f>
        <v/>
      </c>
      <c r="CH37" s="155" t="str">
        <f>IF($B37=0,"",SUMIFS(INPUT_DATA!AI:AI,INPUT_DATA!$A:$A,$B37,INPUT_DATA!$B:$B,"D"))</f>
        <v/>
      </c>
      <c r="CI37" s="155" t="str">
        <f>IF($B37=0,"",SUMIFS(INPUT_DATA!AJ:AJ,INPUT_DATA!$A:$A,$B37,INPUT_DATA!$B:$B,"D"))</f>
        <v/>
      </c>
      <c r="CJ37" s="146" t="str">
        <f>IF($B37=0,"",SUMIFS(INPUT_DATA!AK:AK,INPUT_DATA!$A:$A,$B37,INPUT_DATA!$B:$B,"D"))</f>
        <v/>
      </c>
      <c r="CK37" s="146" t="str">
        <f>IF($B37=0,"",SUMIFS(INPUT_DATA!AL:AL,INPUT_DATA!$A:$A,$B37,INPUT_DATA!$B:$B,"D"))</f>
        <v/>
      </c>
      <c r="CL37" s="146" t="str">
        <f>IF($B37=0,"",SUMIFS(INPUT_DATA!AM:AM,INPUT_DATA!$A:$A,$B37,INPUT_DATA!$B:$B,"D"))</f>
        <v/>
      </c>
      <c r="CM37" s="146" t="str">
        <f>IF($B37=0,"",SUMIFS(INPUT_DATA!AN:AN,INPUT_DATA!$A:$A,$B37,INPUT_DATA!$B:$B,"D"))</f>
        <v/>
      </c>
      <c r="CN37" s="146" t="str">
        <f>IF($B37=0,"",SUMIFS(INPUT_DATA!AO:AO,INPUT_DATA!$A:$A,$B37,INPUT_DATA!$B:$B,"D"))</f>
        <v/>
      </c>
      <c r="CO37" s="146" t="str">
        <f>IF($B37=0,"",SUMIFS(INPUT_DATA!AP:AP,INPUT_DATA!$A:$A,$B37,INPUT_DATA!$B:$B,"D"))</f>
        <v/>
      </c>
      <c r="CP37" s="160" t="str">
        <f t="shared" si="7"/>
        <v/>
      </c>
      <c r="CQ37" s="160" t="str">
        <f t="shared" si="2"/>
        <v/>
      </c>
      <c r="CR37" s="160" t="str">
        <f t="shared" si="3"/>
        <v/>
      </c>
      <c r="CS37" s="145" t="str">
        <f>IF($B37=0,"",SUMIFS(INPUT_DATA!AQ:AQ,INPUT_DATA!$A:$A,$B37,INPUT_DATA!$B:$B,"D"))</f>
        <v/>
      </c>
      <c r="CT37" s="160" t="str">
        <f>IF($B37=0,"",SUMIFS(INPUT_DATA!AR:AR,INPUT_DATA!$A:$A,$B37,INPUT_DATA!$B:$B,"D"))</f>
        <v/>
      </c>
      <c r="CU37" s="160" t="str">
        <f>IF($B37=0,"",SUMIFS(INPUT_DATA!AS:AS,INPUT_DATA!$A:$A,$B37,INPUT_DATA!$B:$B,"D"))</f>
        <v/>
      </c>
      <c r="CV37" s="145" t="str">
        <f t="shared" si="20"/>
        <v/>
      </c>
      <c r="CW37" s="160" t="str">
        <f t="shared" si="21"/>
        <v/>
      </c>
      <c r="CX37" s="161" t="str">
        <f t="shared" si="22"/>
        <v/>
      </c>
      <c r="CY37" s="154"/>
    </row>
    <row r="38" spans="2:103">
      <c r="B38" s="143">
        <f>INPUT_DATA!CL25</f>
        <v>0</v>
      </c>
      <c r="C38" s="145" t="str">
        <f>IF($B38=0,"",SUMIFS(INPUT_DATA!C:C,INPUT_DATA!$A:$A,$B38,INPUT_DATA!$B:$B,"S"))</f>
        <v/>
      </c>
      <c r="D38" s="145" t="str">
        <f>IF($B38=0,"",SUMIFS(INPUT_DATA!D:D,INPUT_DATA!$A:$A,$B38,INPUT_DATA!$B:$B,"S"))</f>
        <v/>
      </c>
      <c r="E38" s="146" t="str">
        <f>IF($B38=0,"",SUMIFS(INPUT_DATA!E:E,INPUT_DATA!$A:$A,$B38,INPUT_DATA!$B:$B,"S"))</f>
        <v/>
      </c>
      <c r="F38" s="146" t="str">
        <f>IF($B38=0,"",SUMIFS(INPUT_DATA!F:F,INPUT_DATA!$A:$A,$B38,INPUT_DATA!$B:$B,"S"))</f>
        <v/>
      </c>
      <c r="G38" s="146" t="str">
        <f>IF($B38=0,"",SUMIFS(INPUT_DATA!G:G,INPUT_DATA!$A:$A,$B38,INPUT_DATA!$B:$B,"S"))</f>
        <v/>
      </c>
      <c r="H38" s="146" t="str">
        <f>IF($B38=0,"",SUMIFS(INPUT_DATA!H:H,INPUT_DATA!$A:$A,$B38,INPUT_DATA!$B:$B,"S"))</f>
        <v/>
      </c>
      <c r="I38" s="146" t="str">
        <f>IF($B38=0,"",SUMIFS(INPUT_DATA!I:I,INPUT_DATA!$A:$A,$B38,INPUT_DATA!$B:$B,"S"))</f>
        <v/>
      </c>
      <c r="J38" s="146" t="str">
        <f>IF($B38=0,"",SUMIFS(INPUT_DATA!J:J,INPUT_DATA!$A:$A,$B38,INPUT_DATA!$B:$B,"S"))</f>
        <v/>
      </c>
      <c r="K38" s="146" t="str">
        <f>IF($B38=0,"",SUMIFS(INPUT_DATA!K:K,INPUT_DATA!$A:$A,$B38,INPUT_DATA!$B:$B,"S"))</f>
        <v/>
      </c>
      <c r="L38" s="146" t="str">
        <f>IF($B38=0,"",SUMIFS(INPUT_DATA!L:L,INPUT_DATA!$A:$A,$B38,INPUT_DATA!$B:$B,"S"))</f>
        <v/>
      </c>
      <c r="M38" s="146" t="str">
        <f>IF($B38=0,"",SUMIFS(INPUT_DATA!M:M,INPUT_DATA!$A:$A,$B38,INPUT_DATA!$B:$B,"S"))</f>
        <v/>
      </c>
      <c r="N38" s="146" t="str">
        <f>IF($B38=0,"",SUMIFS(INPUT_DATA!N:N,INPUT_DATA!$A:$A,$B38,INPUT_DATA!$B:$B,"S"))</f>
        <v/>
      </c>
      <c r="O38" s="147" t="str">
        <f t="shared" si="8"/>
        <v/>
      </c>
      <c r="P38" s="148" t="str">
        <f>IF($B38=0,"",SUMIFS(INPUT_DATA!O:O,INPUT_DATA!$A:$A,$B38,INPUT_DATA!$B:$B,"S"))</f>
        <v/>
      </c>
      <c r="Q38" s="148" t="str">
        <f t="shared" si="9"/>
        <v/>
      </c>
      <c r="R38" s="148" t="str">
        <f>IF($B38=0,"",SUMIFS(INPUT_DATA!BL:BL,INPUT_DATA!$A:$A,$B38,INPUT_DATA!$B:$B,"S"))</f>
        <v/>
      </c>
      <c r="S38" s="149" t="str">
        <f>IF($B38=0,"",SUMIFS(INPUT_DATA!P:P,INPUT_DATA!$A:$A,$B38,INPUT_DATA!$B:$B,"S"))</f>
        <v/>
      </c>
      <c r="T38" s="149" t="str">
        <f>IF($B38=0,"",SUMIFS(INPUT_DATA!Q:Q,INPUT_DATA!$A:$A,$B38,INPUT_DATA!$B:$B,"S"))</f>
        <v/>
      </c>
      <c r="U38" s="149" t="str">
        <f>IF($B38=0,"",SUMIFS(INPUT_DATA!R:R,INPUT_DATA!$A:$A,$B38,INPUT_DATA!$B:$B,"S"))</f>
        <v/>
      </c>
      <c r="V38" s="150" t="str">
        <f>IF($B38=0,"",SUMIFS(INPUT_DATA!S:S,INPUT_DATA!$A:$A,$B38,INPUT_DATA!$B:$B,"S"))</f>
        <v/>
      </c>
      <c r="W38" s="150" t="str">
        <f>IF($B38=0,"",SUMIFS(INPUT_DATA!T:T,INPUT_DATA!$A:$A,$B38,INPUT_DATA!$B:$B,"S"))</f>
        <v/>
      </c>
      <c r="X38" s="150" t="str">
        <f>IF($B38=0,"",SUMIFS(INPUT_DATA!U:U,INPUT_DATA!$A:$A,$B38,INPUT_DATA!$B:$B,"S"))</f>
        <v/>
      </c>
      <c r="Y38" s="150" t="str">
        <f>IF($B38=0,"",SUMIFS(INPUT_DATA!V:V,INPUT_DATA!$A:$A,$B38,INPUT_DATA!$B:$B,"S"))</f>
        <v/>
      </c>
      <c r="Z38" s="150" t="str">
        <f>IF($B38=0,"",SUMIFS(INPUT_DATA!W:W,INPUT_DATA!$A:$A,$B38,INPUT_DATA!$B:$B,"S"))</f>
        <v/>
      </c>
      <c r="AA38" s="150" t="str">
        <f>IF($B38=0,"",SUMIFS(INPUT_DATA!X:X,INPUT_DATA!$A:$A,$B38,INPUT_DATA!$B:$B,"S"))</f>
        <v/>
      </c>
      <c r="AB38" s="150" t="str">
        <f>IF($B38=0,"",SUMIFS(INPUT_DATA!Y:Y,INPUT_DATA!$A:$A,$B38,INPUT_DATA!$B:$B,"S"))</f>
        <v/>
      </c>
      <c r="AC38" s="150" t="str">
        <f>IF($B38=0,"",SUMIFS(INPUT_DATA!Z:Z,INPUT_DATA!$A:$A,$B38,INPUT_DATA!$B:$B,"S"))</f>
        <v/>
      </c>
      <c r="AD38" s="150" t="str">
        <f>IF($B38=0,"",SUMIFS(INPUT_DATA!AA:AA,INPUT_DATA!$A:$A,$B38,INPUT_DATA!$B:$B,"S"))</f>
        <v/>
      </c>
      <c r="AE38" s="150" t="str">
        <f>IF($B38=0,"",SUMIFS(INPUT_DATA!AB:AB,INPUT_DATA!$A:$A,$B38,INPUT_DATA!$B:$B,"S"))</f>
        <v/>
      </c>
      <c r="AF38" s="150" t="str">
        <f>IF($B38=0,"",SUMIFS(INPUT_DATA!AC:AC,INPUT_DATA!$A:$A,$B38,INPUT_DATA!$B:$B,"S"))</f>
        <v/>
      </c>
      <c r="AG38" s="150" t="str">
        <f>IF($B38=0,"",SUMIFS(INPUT_DATA!AD:AD,INPUT_DATA!$A:$A,$B38,INPUT_DATA!$B:$B,"S"))</f>
        <v/>
      </c>
      <c r="AH38" s="150" t="str">
        <f>IF($B38=0,"",SUMIFS(INPUT_DATA!AE:AE,INPUT_DATA!$A:$A,$B38,INPUT_DATA!$B:$B,"S"))</f>
        <v/>
      </c>
      <c r="AI38" s="150" t="str">
        <f>IF($B38=0,"",SUMIFS(INPUT_DATA!AF:AF,INPUT_DATA!$A:$A,$B38,INPUT_DATA!$B:$B,"S"))</f>
        <v/>
      </c>
      <c r="AJ38" s="150" t="str">
        <f>IF($B38=0,"",SUMIFS(INPUT_DATA!AG:AG,INPUT_DATA!$A:$A,$B38,INPUT_DATA!$B:$B,"S"))</f>
        <v/>
      </c>
      <c r="AK38" s="150" t="str">
        <f>IF($B38=0,"",SUMIFS(INPUT_DATA!AK:AK,INPUT_DATA!$A:$A,$B38,INPUT_DATA!$B:$B,"S"))</f>
        <v/>
      </c>
      <c r="AL38" s="150" t="str">
        <f>IF($B38=0,"",SUMIFS(INPUT_DATA!AL:AL,INPUT_DATA!$A:$A,$B38,INPUT_DATA!$B:$B,"S"))</f>
        <v/>
      </c>
      <c r="AM38" s="150" t="str">
        <f>IF($B38=0,"",SUMIFS(INPUT_DATA!AM:AM,INPUT_DATA!$A:$A,$B38,INPUT_DATA!$B:$B,"S"))</f>
        <v/>
      </c>
      <c r="AN38" s="150" t="str">
        <f>IF($B38=0,"",SUMIFS(INPUT_DATA!AN:AN,INPUT_DATA!$A:$A,$B38,INPUT_DATA!$B:$B,"S"))</f>
        <v/>
      </c>
      <c r="AO38" s="150" t="str">
        <f>IF($B38=0,"",SUMIFS(INPUT_DATA!AO:AO,INPUT_DATA!$A:$A,$B38,INPUT_DATA!$B:$B,"S"))</f>
        <v/>
      </c>
      <c r="AP38" s="150" t="str">
        <f>IF($B38=0,"",SUMIFS(INPUT_DATA!AP:AP,INPUT_DATA!$A:$A,$B38,INPUT_DATA!$B:$B,"S"))</f>
        <v/>
      </c>
      <c r="AQ38" s="151" t="str">
        <f t="shared" si="10"/>
        <v/>
      </c>
      <c r="AR38" s="152" t="str">
        <f t="shared" si="11"/>
        <v/>
      </c>
      <c r="AS38" s="153" t="str">
        <f t="shared" si="12"/>
        <v/>
      </c>
      <c r="AT38" s="151" t="str">
        <f>IF($B38=0,"",SUMIFS(INPUT_DATA!AQ:AQ,INPUT_DATA!$A:$A,$B38,INPUT_DATA!$B:$B,"S"))</f>
        <v/>
      </c>
      <c r="AU38" s="152" t="str">
        <f>IF($B38=0,"",SUMIFS(INPUT_DATA!AR:AR,INPUT_DATA!$A:$A,$B38,INPUT_DATA!$B:$B,"S"))</f>
        <v/>
      </c>
      <c r="AV38" s="153" t="str">
        <f>IF($B38=0,"",SUMIFS(INPUT_DATA!AS:AS,INPUT_DATA!$A:$A,$B38,INPUT_DATA!$B:$B,"S"))</f>
        <v/>
      </c>
      <c r="AW38" s="151" t="str">
        <f t="shared" si="13"/>
        <v/>
      </c>
      <c r="AX38" s="152" t="str">
        <f t="shared" si="14"/>
        <v/>
      </c>
      <c r="AY38" s="153" t="str">
        <f t="shared" si="15"/>
        <v/>
      </c>
      <c r="AZ38" s="154"/>
      <c r="BA38" s="144" t="str">
        <f>IF($B38=0,"",SUMIFS(INPUT_DATA!C:C,INPUT_DATA!$A:$A,$B38,INPUT_DATA!$B:$B,"D"))</f>
        <v/>
      </c>
      <c r="BB38" s="155" t="str">
        <f>IF($B38=0,"",SUMIFS(INPUT_DATA!E:E,INPUT_DATA!$A:$A,$B38,INPUT_DATA!$B:$B,"D"))</f>
        <v/>
      </c>
      <c r="BC38" s="155" t="str">
        <f>IF($B38=0,"",SUMIFS(INPUT_DATA!F:F,INPUT_DATA!$A:$A,$B38,INPUT_DATA!$B:$B,"D"))</f>
        <v/>
      </c>
      <c r="BD38" s="155" t="str">
        <f>IF($B38=0,"",SUMIFS(INPUT_DATA!G:G,INPUT_DATA!$A:$A,$B38,INPUT_DATA!$B:$B,"D"))</f>
        <v/>
      </c>
      <c r="BE38" s="155" t="str">
        <f>IF($B38=0,"",SUMIFS(INPUT_DATA!H:H,INPUT_DATA!$A:$A,$B38,INPUT_DATA!$B:$B,"D"))</f>
        <v/>
      </c>
      <c r="BF38" s="155" t="str">
        <f>IF($B38=0,"",SUMIFS(INPUT_DATA!I:I,INPUT_DATA!$A:$A,$B38,INPUT_DATA!$B:$B,"D"))</f>
        <v/>
      </c>
      <c r="BG38" s="155" t="str">
        <f>IF($B38=0,"",SUMIFS(INPUT_DATA!J:J,INPUT_DATA!$A:$A,$B38,INPUT_DATA!$B:$B,"D"))</f>
        <v/>
      </c>
      <c r="BH38" s="155" t="str">
        <f>IF($B38=0,"",SUMIFS(INPUT_DATA!K:K,INPUT_DATA!$A:$A,$B38,INPUT_DATA!$B:$B,"D"))</f>
        <v/>
      </c>
      <c r="BI38" s="155" t="str">
        <f>IF($B38=0,"",SUMIFS(INPUT_DATA!L:L,INPUT_DATA!$A:$A,$B38,INPUT_DATA!$B:$B,"D"))</f>
        <v/>
      </c>
      <c r="BJ38" s="155" t="str">
        <f>IF($B38=0,"",SUMIFS(INPUT_DATA!M:M,INPUT_DATA!$A:$A,$B38,INPUT_DATA!$B:$B,"D"))</f>
        <v/>
      </c>
      <c r="BK38" s="155" t="str">
        <f>IF($B38=0,"",SUMIFS(INPUT_DATA!N:N,INPUT_DATA!$A:$A,$B38,INPUT_DATA!$B:$B,"D"))</f>
        <v/>
      </c>
      <c r="BL38" s="156" t="str">
        <f t="shared" si="6"/>
        <v/>
      </c>
      <c r="BM38" s="156" t="str">
        <f>IF($B38=0,"",SUMIFS(INPUT_DATA!O:O,INPUT_DATA!$A:$A,$B38,INPUT_DATA!$B:$B,"D"))</f>
        <v/>
      </c>
      <c r="BN38" s="156" t="str">
        <f t="shared" si="16"/>
        <v/>
      </c>
      <c r="BO38" s="159" t="str">
        <f>IF($B38=0,"",SUMIFS(INPUT_DATA!P:P,INPUT_DATA!$A:$A,$B38,INPUT_DATA!$B:$B,"D"))</f>
        <v/>
      </c>
      <c r="BP38" s="145" t="str">
        <f>IF($B38=0,"",SUMIFS(INPUT_DATA!Q:Q,INPUT_DATA!$A:$A,$B38,INPUT_DATA!$B:$B,"D"))</f>
        <v/>
      </c>
      <c r="BQ38" s="145" t="str">
        <f>IF($B38=0,"",SUMIFS(INPUT_DATA!R:R,INPUT_DATA!$A:$A,$B38,INPUT_DATA!$B:$B,"D"))</f>
        <v/>
      </c>
      <c r="BR38" s="155" t="str">
        <f>IF($B38=0,"",SUMIFS(INPUT_DATA!S:S,INPUT_DATA!$A:$A,$B38,INPUT_DATA!$B:$B,"D"))</f>
        <v/>
      </c>
      <c r="BS38" s="155" t="str">
        <f>IF($B38=0,"",SUMIFS(INPUT_DATA!T:T,INPUT_DATA!$A:$A,$B38,INPUT_DATA!$B:$B,"D"))</f>
        <v/>
      </c>
      <c r="BT38" s="155" t="str">
        <f>IF($B38=0,"",SUMIFS(INPUT_DATA!U:U,INPUT_DATA!$A:$A,$B38,INPUT_DATA!$B:$B,"D"))</f>
        <v/>
      </c>
      <c r="BU38" s="155" t="str">
        <f>IF($B38=0,"",SUMIFS(INPUT_DATA!V:V,INPUT_DATA!$A:$A,$B38,INPUT_DATA!$B:$B,"D"))</f>
        <v/>
      </c>
      <c r="BV38" s="155" t="str">
        <f>IF($B38=0,"",SUMIFS(INPUT_DATA!W:W,INPUT_DATA!$A:$A,$B38,INPUT_DATA!$B:$B,"D"))</f>
        <v/>
      </c>
      <c r="BW38" s="155" t="str">
        <f>IF($B38=0,"",SUMIFS(INPUT_DATA!X:X,INPUT_DATA!$A:$A,$B38,INPUT_DATA!$B:$B,"D"))</f>
        <v/>
      </c>
      <c r="BX38" s="155" t="str">
        <f>IF($B38=0,"",SUMIFS(INPUT_DATA!Y:Y,INPUT_DATA!$A:$A,$B38,INPUT_DATA!$B:$B,"D"))</f>
        <v/>
      </c>
      <c r="BY38" s="155" t="str">
        <f>IF($B38=0,"",SUMIFS(INPUT_DATA!Z:Z,INPUT_DATA!$A:$A,$B38,INPUT_DATA!$B:$B,"D"))</f>
        <v/>
      </c>
      <c r="BZ38" s="155" t="str">
        <f>IF($B38=0,"",SUMIFS(INPUT_DATA!AA:AA,INPUT_DATA!$A:$A,$B38,INPUT_DATA!$B:$B,"D"))</f>
        <v/>
      </c>
      <c r="CA38" s="155" t="str">
        <f>IF($B38=0,"",SUMIFS(INPUT_DATA!AB:AB,INPUT_DATA!$A:$A,$B38,INPUT_DATA!$B:$B,"D"))</f>
        <v/>
      </c>
      <c r="CB38" s="155" t="str">
        <f>IF($B38=0,"",SUMIFS(INPUT_DATA!AC:AC,INPUT_DATA!$A:$A,$B38,INPUT_DATA!$B:$B,"D"))</f>
        <v/>
      </c>
      <c r="CC38" s="155" t="str">
        <f>IF($B38=0,"",SUMIFS(INPUT_DATA!AD:AD,INPUT_DATA!$A:$A,$B38,INPUT_DATA!$B:$B,"D"))</f>
        <v/>
      </c>
      <c r="CD38" s="155" t="str">
        <f>IF($B38=0,"",SUMIFS(INPUT_DATA!AE:AE,INPUT_DATA!$A:$A,$B38,INPUT_DATA!$B:$B,"D"))</f>
        <v/>
      </c>
      <c r="CE38" s="155" t="str">
        <f>IF($B38=0,"",SUMIFS(INPUT_DATA!AF:AF,INPUT_DATA!$A:$A,$B38,INPUT_DATA!$B:$B,"D"))</f>
        <v/>
      </c>
      <c r="CF38" s="155" t="str">
        <f>IF($B38=0,"",SUMIFS(INPUT_DATA!AG:AG,INPUT_DATA!$A:$A,$B38,INPUT_DATA!$B:$B,"D"))</f>
        <v/>
      </c>
      <c r="CG38" s="155" t="str">
        <f>IF($B38=0,"",SUMIFS(INPUT_DATA!AH:AH,INPUT_DATA!$A:$A,$B38,INPUT_DATA!$B:$B,"D"))</f>
        <v/>
      </c>
      <c r="CH38" s="155" t="str">
        <f>IF($B38=0,"",SUMIFS(INPUT_DATA!AI:AI,INPUT_DATA!$A:$A,$B38,INPUT_DATA!$B:$B,"D"))</f>
        <v/>
      </c>
      <c r="CI38" s="155" t="str">
        <f>IF($B38=0,"",SUMIFS(INPUT_DATA!AJ:AJ,INPUT_DATA!$A:$A,$B38,INPUT_DATA!$B:$B,"D"))</f>
        <v/>
      </c>
      <c r="CJ38" s="146" t="str">
        <f>IF($B38=0,"",SUMIFS(INPUT_DATA!AK:AK,INPUT_DATA!$A:$A,$B38,INPUT_DATA!$B:$B,"D"))</f>
        <v/>
      </c>
      <c r="CK38" s="146" t="str">
        <f>IF($B38=0,"",SUMIFS(INPUT_DATA!AL:AL,INPUT_DATA!$A:$A,$B38,INPUT_DATA!$B:$B,"D"))</f>
        <v/>
      </c>
      <c r="CL38" s="146" t="str">
        <f>IF($B38=0,"",SUMIFS(INPUT_DATA!AM:AM,INPUT_DATA!$A:$A,$B38,INPUT_DATA!$B:$B,"D"))</f>
        <v/>
      </c>
      <c r="CM38" s="146" t="str">
        <f>IF($B38=0,"",SUMIFS(INPUT_DATA!AN:AN,INPUT_DATA!$A:$A,$B38,INPUT_DATA!$B:$B,"D"))</f>
        <v/>
      </c>
      <c r="CN38" s="146" t="str">
        <f>IF($B38=0,"",SUMIFS(INPUT_DATA!AO:AO,INPUT_DATA!$A:$A,$B38,INPUT_DATA!$B:$B,"D"))</f>
        <v/>
      </c>
      <c r="CO38" s="146" t="str">
        <f>IF($B38=0,"",SUMIFS(INPUT_DATA!AP:AP,INPUT_DATA!$A:$A,$B38,INPUT_DATA!$B:$B,"D"))</f>
        <v/>
      </c>
      <c r="CP38" s="160" t="str">
        <f t="shared" si="7"/>
        <v/>
      </c>
      <c r="CQ38" s="160" t="str">
        <f t="shared" si="2"/>
        <v/>
      </c>
      <c r="CR38" s="160" t="str">
        <f t="shared" si="3"/>
        <v/>
      </c>
      <c r="CS38" s="145" t="str">
        <f>IF($B38=0,"",SUMIFS(INPUT_DATA!AQ:AQ,INPUT_DATA!$A:$A,$B38,INPUT_DATA!$B:$B,"D"))</f>
        <v/>
      </c>
      <c r="CT38" s="160" t="str">
        <f>IF($B38=0,"",SUMIFS(INPUT_DATA!AR:AR,INPUT_DATA!$A:$A,$B38,INPUT_DATA!$B:$B,"D"))</f>
        <v/>
      </c>
      <c r="CU38" s="160" t="str">
        <f>IF($B38=0,"",SUMIFS(INPUT_DATA!AS:AS,INPUT_DATA!$A:$A,$B38,INPUT_DATA!$B:$B,"D"))</f>
        <v/>
      </c>
      <c r="CV38" s="145" t="str">
        <f t="shared" si="20"/>
        <v/>
      </c>
      <c r="CW38" s="160" t="str">
        <f t="shared" si="21"/>
        <v/>
      </c>
      <c r="CX38" s="161" t="str">
        <f t="shared" si="22"/>
        <v/>
      </c>
      <c r="CY38" s="154"/>
    </row>
    <row r="39" spans="2:103">
      <c r="B39" s="143">
        <f>INPUT_DATA!CL26</f>
        <v>0</v>
      </c>
      <c r="C39" s="145" t="str">
        <f>IF($B39=0,"",SUMIFS(INPUT_DATA!C:C,INPUT_DATA!$A:$A,$B39,INPUT_DATA!$B:$B,"S"))</f>
        <v/>
      </c>
      <c r="D39" s="145" t="str">
        <f>IF($B39=0,"",SUMIFS(INPUT_DATA!D:D,INPUT_DATA!$A:$A,$B39,INPUT_DATA!$B:$B,"S"))</f>
        <v/>
      </c>
      <c r="E39" s="146" t="str">
        <f>IF($B39=0,"",SUMIFS(INPUT_DATA!E:E,INPUT_DATA!$A:$A,$B39,INPUT_DATA!$B:$B,"S"))</f>
        <v/>
      </c>
      <c r="F39" s="146" t="str">
        <f>IF($B39=0,"",SUMIFS(INPUT_DATA!F:F,INPUT_DATA!$A:$A,$B39,INPUT_DATA!$B:$B,"S"))</f>
        <v/>
      </c>
      <c r="G39" s="146" t="str">
        <f>IF($B39=0,"",SUMIFS(INPUT_DATA!G:G,INPUT_DATA!$A:$A,$B39,INPUT_DATA!$B:$B,"S"))</f>
        <v/>
      </c>
      <c r="H39" s="146" t="str">
        <f>IF($B39=0,"",SUMIFS(INPUT_DATA!H:H,INPUT_DATA!$A:$A,$B39,INPUT_DATA!$B:$B,"S"))</f>
        <v/>
      </c>
      <c r="I39" s="146" t="str">
        <f>IF($B39=0,"",SUMIFS(INPUT_DATA!I:I,INPUT_DATA!$A:$A,$B39,INPUT_DATA!$B:$B,"S"))</f>
        <v/>
      </c>
      <c r="J39" s="146" t="str">
        <f>IF($B39=0,"",SUMIFS(INPUT_DATA!J:J,INPUT_DATA!$A:$A,$B39,INPUT_DATA!$B:$B,"S"))</f>
        <v/>
      </c>
      <c r="K39" s="146" t="str">
        <f>IF($B39=0,"",SUMIFS(INPUT_DATA!K:K,INPUT_DATA!$A:$A,$B39,INPUT_DATA!$B:$B,"S"))</f>
        <v/>
      </c>
      <c r="L39" s="146" t="str">
        <f>IF($B39=0,"",SUMIFS(INPUT_DATA!L:L,INPUT_DATA!$A:$A,$B39,INPUT_DATA!$B:$B,"S"))</f>
        <v/>
      </c>
      <c r="M39" s="146" t="str">
        <f>IF($B39=0,"",SUMIFS(INPUT_DATA!M:M,INPUT_DATA!$A:$A,$B39,INPUT_DATA!$B:$B,"S"))</f>
        <v/>
      </c>
      <c r="N39" s="146" t="str">
        <f>IF($B39=0,"",SUMIFS(INPUT_DATA!N:N,INPUT_DATA!$A:$A,$B39,INPUT_DATA!$B:$B,"S"))</f>
        <v/>
      </c>
      <c r="O39" s="147" t="str">
        <f t="shared" si="8"/>
        <v/>
      </c>
      <c r="P39" s="148" t="str">
        <f>IF($B39=0,"",SUMIFS(INPUT_DATA!O:O,INPUT_DATA!$A:$A,$B39,INPUT_DATA!$B:$B,"S"))</f>
        <v/>
      </c>
      <c r="Q39" s="148" t="str">
        <f t="shared" si="9"/>
        <v/>
      </c>
      <c r="R39" s="148" t="str">
        <f>IF($B39=0,"",SUMIFS(INPUT_DATA!BL:BL,INPUT_DATA!$A:$A,$B39,INPUT_DATA!$B:$B,"S"))</f>
        <v/>
      </c>
      <c r="S39" s="149" t="str">
        <f>IF($B39=0,"",SUMIFS(INPUT_DATA!P:P,INPUT_DATA!$A:$A,$B39,INPUT_DATA!$B:$B,"S"))</f>
        <v/>
      </c>
      <c r="T39" s="149" t="str">
        <f>IF($B39=0,"",SUMIFS(INPUT_DATA!Q:Q,INPUT_DATA!$A:$A,$B39,INPUT_DATA!$B:$B,"S"))</f>
        <v/>
      </c>
      <c r="U39" s="149" t="str">
        <f>IF($B39=0,"",SUMIFS(INPUT_DATA!R:R,INPUT_DATA!$A:$A,$B39,INPUT_DATA!$B:$B,"S"))</f>
        <v/>
      </c>
      <c r="V39" s="150" t="str">
        <f>IF($B39=0,"",SUMIFS(INPUT_DATA!S:S,INPUT_DATA!$A:$A,$B39,INPUT_DATA!$B:$B,"S"))</f>
        <v/>
      </c>
      <c r="W39" s="150" t="str">
        <f>IF($B39=0,"",SUMIFS(INPUT_DATA!T:T,INPUT_DATA!$A:$A,$B39,INPUT_DATA!$B:$B,"S"))</f>
        <v/>
      </c>
      <c r="X39" s="150" t="str">
        <f>IF($B39=0,"",SUMIFS(INPUT_DATA!U:U,INPUT_DATA!$A:$A,$B39,INPUT_DATA!$B:$B,"S"))</f>
        <v/>
      </c>
      <c r="Y39" s="150" t="str">
        <f>IF($B39=0,"",SUMIFS(INPUT_DATA!V:V,INPUT_DATA!$A:$A,$B39,INPUT_DATA!$B:$B,"S"))</f>
        <v/>
      </c>
      <c r="Z39" s="150" t="str">
        <f>IF($B39=0,"",SUMIFS(INPUT_DATA!W:W,INPUT_DATA!$A:$A,$B39,INPUT_DATA!$B:$B,"S"))</f>
        <v/>
      </c>
      <c r="AA39" s="150" t="str">
        <f>IF($B39=0,"",SUMIFS(INPUT_DATA!X:X,INPUT_DATA!$A:$A,$B39,INPUT_DATA!$B:$B,"S"))</f>
        <v/>
      </c>
      <c r="AB39" s="150" t="str">
        <f>IF($B39=0,"",SUMIFS(INPUT_DATA!Y:Y,INPUT_DATA!$A:$A,$B39,INPUT_DATA!$B:$B,"S"))</f>
        <v/>
      </c>
      <c r="AC39" s="150" t="str">
        <f>IF($B39=0,"",SUMIFS(INPUT_DATA!Z:Z,INPUT_DATA!$A:$A,$B39,INPUT_DATA!$B:$B,"S"))</f>
        <v/>
      </c>
      <c r="AD39" s="150" t="str">
        <f>IF($B39=0,"",SUMIFS(INPUT_DATA!AA:AA,INPUT_DATA!$A:$A,$B39,INPUT_DATA!$B:$B,"S"))</f>
        <v/>
      </c>
      <c r="AE39" s="150" t="str">
        <f>IF($B39=0,"",SUMIFS(INPUT_DATA!AB:AB,INPUT_DATA!$A:$A,$B39,INPUT_DATA!$B:$B,"S"))</f>
        <v/>
      </c>
      <c r="AF39" s="150" t="str">
        <f>IF($B39=0,"",SUMIFS(INPUT_DATA!AC:AC,INPUT_DATA!$A:$A,$B39,INPUT_DATA!$B:$B,"S"))</f>
        <v/>
      </c>
      <c r="AG39" s="150" t="str">
        <f>IF($B39=0,"",SUMIFS(INPUT_DATA!AD:AD,INPUT_DATA!$A:$A,$B39,INPUT_DATA!$B:$B,"S"))</f>
        <v/>
      </c>
      <c r="AH39" s="150" t="str">
        <f>IF($B39=0,"",SUMIFS(INPUT_DATA!AE:AE,INPUT_DATA!$A:$A,$B39,INPUT_DATA!$B:$B,"S"))</f>
        <v/>
      </c>
      <c r="AI39" s="150" t="str">
        <f>IF($B39=0,"",SUMIFS(INPUT_DATA!AF:AF,INPUT_DATA!$A:$A,$B39,INPUT_DATA!$B:$B,"S"))</f>
        <v/>
      </c>
      <c r="AJ39" s="150" t="str">
        <f>IF($B39=0,"",SUMIFS(INPUT_DATA!AG:AG,INPUT_DATA!$A:$A,$B39,INPUT_DATA!$B:$B,"S"))</f>
        <v/>
      </c>
      <c r="AK39" s="150" t="str">
        <f>IF($B39=0,"",SUMIFS(INPUT_DATA!AK:AK,INPUT_DATA!$A:$A,$B39,INPUT_DATA!$B:$B,"S"))</f>
        <v/>
      </c>
      <c r="AL39" s="150" t="str">
        <f>IF($B39=0,"",SUMIFS(INPUT_DATA!AL:AL,INPUT_DATA!$A:$A,$B39,INPUT_DATA!$B:$B,"S"))</f>
        <v/>
      </c>
      <c r="AM39" s="150" t="str">
        <f>IF($B39=0,"",SUMIFS(INPUT_DATA!AM:AM,INPUT_DATA!$A:$A,$B39,INPUT_DATA!$B:$B,"S"))</f>
        <v/>
      </c>
      <c r="AN39" s="150" t="str">
        <f>IF($B39=0,"",SUMIFS(INPUT_DATA!AN:AN,INPUT_DATA!$A:$A,$B39,INPUT_DATA!$B:$B,"S"))</f>
        <v/>
      </c>
      <c r="AO39" s="150" t="str">
        <f>IF($B39=0,"",SUMIFS(INPUT_DATA!AO:AO,INPUT_DATA!$A:$A,$B39,INPUT_DATA!$B:$B,"S"))</f>
        <v/>
      </c>
      <c r="AP39" s="150" t="str">
        <f>IF($B39=0,"",SUMIFS(INPUT_DATA!AP:AP,INPUT_DATA!$A:$A,$B39,INPUT_DATA!$B:$B,"S"))</f>
        <v/>
      </c>
      <c r="AQ39" s="151" t="str">
        <f t="shared" si="10"/>
        <v/>
      </c>
      <c r="AR39" s="152" t="str">
        <f t="shared" si="11"/>
        <v/>
      </c>
      <c r="AS39" s="153" t="str">
        <f t="shared" si="12"/>
        <v/>
      </c>
      <c r="AT39" s="151" t="str">
        <f>IF($B39=0,"",SUMIFS(INPUT_DATA!AQ:AQ,INPUT_DATA!$A:$A,$B39,INPUT_DATA!$B:$B,"S"))</f>
        <v/>
      </c>
      <c r="AU39" s="152" t="str">
        <f>IF($B39=0,"",SUMIFS(INPUT_DATA!AR:AR,INPUT_DATA!$A:$A,$B39,INPUT_DATA!$B:$B,"S"))</f>
        <v/>
      </c>
      <c r="AV39" s="153" t="str">
        <f>IF($B39=0,"",SUMIFS(INPUT_DATA!AS:AS,INPUT_DATA!$A:$A,$B39,INPUT_DATA!$B:$B,"S"))</f>
        <v/>
      </c>
      <c r="AW39" s="151" t="str">
        <f t="shared" si="13"/>
        <v/>
      </c>
      <c r="AX39" s="152" t="str">
        <f t="shared" si="14"/>
        <v/>
      </c>
      <c r="AY39" s="153" t="str">
        <f t="shared" si="15"/>
        <v/>
      </c>
      <c r="AZ39" s="154"/>
      <c r="BA39" s="144" t="str">
        <f>IF($B39=0,"",SUMIFS(INPUT_DATA!C:C,INPUT_DATA!$A:$A,$B39,INPUT_DATA!$B:$B,"D"))</f>
        <v/>
      </c>
      <c r="BB39" s="155" t="str">
        <f>IF($B39=0,"",SUMIFS(INPUT_DATA!E:E,INPUT_DATA!$A:$A,$B39,INPUT_DATA!$B:$B,"D"))</f>
        <v/>
      </c>
      <c r="BC39" s="155" t="str">
        <f>IF($B39=0,"",SUMIFS(INPUT_DATA!F:F,INPUT_DATA!$A:$A,$B39,INPUT_DATA!$B:$B,"D"))</f>
        <v/>
      </c>
      <c r="BD39" s="155" t="str">
        <f>IF($B39=0,"",SUMIFS(INPUT_DATA!G:G,INPUT_DATA!$A:$A,$B39,INPUT_DATA!$B:$B,"D"))</f>
        <v/>
      </c>
      <c r="BE39" s="155" t="str">
        <f>IF($B39=0,"",SUMIFS(INPUT_DATA!H:H,INPUT_DATA!$A:$A,$B39,INPUT_DATA!$B:$B,"D"))</f>
        <v/>
      </c>
      <c r="BF39" s="155" t="str">
        <f>IF($B39=0,"",SUMIFS(INPUT_DATA!I:I,INPUT_DATA!$A:$A,$B39,INPUT_DATA!$B:$B,"D"))</f>
        <v/>
      </c>
      <c r="BG39" s="155" t="str">
        <f>IF($B39=0,"",SUMIFS(INPUT_DATA!J:J,INPUT_DATA!$A:$A,$B39,INPUT_DATA!$B:$B,"D"))</f>
        <v/>
      </c>
      <c r="BH39" s="155" t="str">
        <f>IF($B39=0,"",SUMIFS(INPUT_DATA!K:K,INPUT_DATA!$A:$A,$B39,INPUT_DATA!$B:$B,"D"))</f>
        <v/>
      </c>
      <c r="BI39" s="155" t="str">
        <f>IF($B39=0,"",SUMIFS(INPUT_DATA!L:L,INPUT_DATA!$A:$A,$B39,INPUT_DATA!$B:$B,"D"))</f>
        <v/>
      </c>
      <c r="BJ39" s="155" t="str">
        <f>IF($B39=0,"",SUMIFS(INPUT_DATA!M:M,INPUT_DATA!$A:$A,$B39,INPUT_DATA!$B:$B,"D"))</f>
        <v/>
      </c>
      <c r="BK39" s="155" t="str">
        <f>IF($B39=0,"",SUMIFS(INPUT_DATA!N:N,INPUT_DATA!$A:$A,$B39,INPUT_DATA!$B:$B,"D"))</f>
        <v/>
      </c>
      <c r="BL39" s="156" t="str">
        <f t="shared" si="6"/>
        <v/>
      </c>
      <c r="BM39" s="156" t="str">
        <f>IF($B39=0,"",SUMIFS(INPUT_DATA!O:O,INPUT_DATA!$A:$A,$B39,INPUT_DATA!$B:$B,"D"))</f>
        <v/>
      </c>
      <c r="BN39" s="156" t="str">
        <f t="shared" si="16"/>
        <v/>
      </c>
      <c r="BO39" s="159" t="str">
        <f>IF($B39=0,"",SUMIFS(INPUT_DATA!P:P,INPUT_DATA!$A:$A,$B39,INPUT_DATA!$B:$B,"D"))</f>
        <v/>
      </c>
      <c r="BP39" s="145" t="str">
        <f>IF($B39=0,"",SUMIFS(INPUT_DATA!Q:Q,INPUT_DATA!$A:$A,$B39,INPUT_DATA!$B:$B,"D"))</f>
        <v/>
      </c>
      <c r="BQ39" s="145" t="str">
        <f>IF($B39=0,"",SUMIFS(INPUT_DATA!R:R,INPUT_DATA!$A:$A,$B39,INPUT_DATA!$B:$B,"D"))</f>
        <v/>
      </c>
      <c r="BR39" s="155" t="str">
        <f>IF($B39=0,"",SUMIFS(INPUT_DATA!S:S,INPUT_DATA!$A:$A,$B39,INPUT_DATA!$B:$B,"D"))</f>
        <v/>
      </c>
      <c r="BS39" s="155" t="str">
        <f>IF($B39=0,"",SUMIFS(INPUT_DATA!T:T,INPUT_DATA!$A:$A,$B39,INPUT_DATA!$B:$B,"D"))</f>
        <v/>
      </c>
      <c r="BT39" s="155" t="str">
        <f>IF($B39=0,"",SUMIFS(INPUT_DATA!U:U,INPUT_DATA!$A:$A,$B39,INPUT_DATA!$B:$B,"D"))</f>
        <v/>
      </c>
      <c r="BU39" s="155" t="str">
        <f>IF($B39=0,"",SUMIFS(INPUT_DATA!V:V,INPUT_DATA!$A:$A,$B39,INPUT_DATA!$B:$B,"D"))</f>
        <v/>
      </c>
      <c r="BV39" s="155" t="str">
        <f>IF($B39=0,"",SUMIFS(INPUT_DATA!W:W,INPUT_DATA!$A:$A,$B39,INPUT_DATA!$B:$B,"D"))</f>
        <v/>
      </c>
      <c r="BW39" s="155" t="str">
        <f>IF($B39=0,"",SUMIFS(INPUT_DATA!X:X,INPUT_DATA!$A:$A,$B39,INPUT_DATA!$B:$B,"D"))</f>
        <v/>
      </c>
      <c r="BX39" s="155" t="str">
        <f>IF($B39=0,"",SUMIFS(INPUT_DATA!Y:Y,INPUT_DATA!$A:$A,$B39,INPUT_DATA!$B:$B,"D"))</f>
        <v/>
      </c>
      <c r="BY39" s="155" t="str">
        <f>IF($B39=0,"",SUMIFS(INPUT_DATA!Z:Z,INPUT_DATA!$A:$A,$B39,INPUT_DATA!$B:$B,"D"))</f>
        <v/>
      </c>
      <c r="BZ39" s="155" t="str">
        <f>IF($B39=0,"",SUMIFS(INPUT_DATA!AA:AA,INPUT_DATA!$A:$A,$B39,INPUT_DATA!$B:$B,"D"))</f>
        <v/>
      </c>
      <c r="CA39" s="155" t="str">
        <f>IF($B39=0,"",SUMIFS(INPUT_DATA!AB:AB,INPUT_DATA!$A:$A,$B39,INPUT_DATA!$B:$B,"D"))</f>
        <v/>
      </c>
      <c r="CB39" s="155" t="str">
        <f>IF($B39=0,"",SUMIFS(INPUT_DATA!AC:AC,INPUT_DATA!$A:$A,$B39,INPUT_DATA!$B:$B,"D"))</f>
        <v/>
      </c>
      <c r="CC39" s="155" t="str">
        <f>IF($B39=0,"",SUMIFS(INPUT_DATA!AD:AD,INPUT_DATA!$A:$A,$B39,INPUT_DATA!$B:$B,"D"))</f>
        <v/>
      </c>
      <c r="CD39" s="155" t="str">
        <f>IF($B39=0,"",SUMIFS(INPUT_DATA!AE:AE,INPUT_DATA!$A:$A,$B39,INPUT_DATA!$B:$B,"D"))</f>
        <v/>
      </c>
      <c r="CE39" s="155" t="str">
        <f>IF($B39=0,"",SUMIFS(INPUT_DATA!AF:AF,INPUT_DATA!$A:$A,$B39,INPUT_DATA!$B:$B,"D"))</f>
        <v/>
      </c>
      <c r="CF39" s="155" t="str">
        <f>IF($B39=0,"",SUMIFS(INPUT_DATA!AG:AG,INPUT_DATA!$A:$A,$B39,INPUT_DATA!$B:$B,"D"))</f>
        <v/>
      </c>
      <c r="CG39" s="155" t="str">
        <f>IF($B39=0,"",SUMIFS(INPUT_DATA!AH:AH,INPUT_DATA!$A:$A,$B39,INPUT_DATA!$B:$B,"D"))</f>
        <v/>
      </c>
      <c r="CH39" s="155" t="str">
        <f>IF($B39=0,"",SUMIFS(INPUT_DATA!AI:AI,INPUT_DATA!$A:$A,$B39,INPUT_DATA!$B:$B,"D"))</f>
        <v/>
      </c>
      <c r="CI39" s="155" t="str">
        <f>IF($B39=0,"",SUMIFS(INPUT_DATA!AJ:AJ,INPUT_DATA!$A:$A,$B39,INPUT_DATA!$B:$B,"D"))</f>
        <v/>
      </c>
      <c r="CJ39" s="146" t="str">
        <f>IF($B39=0,"",SUMIFS(INPUT_DATA!AK:AK,INPUT_DATA!$A:$A,$B39,INPUT_DATA!$B:$B,"D"))</f>
        <v/>
      </c>
      <c r="CK39" s="146" t="str">
        <f>IF($B39=0,"",SUMIFS(INPUT_DATA!AL:AL,INPUT_DATA!$A:$A,$B39,INPUT_DATA!$B:$B,"D"))</f>
        <v/>
      </c>
      <c r="CL39" s="146" t="str">
        <f>IF($B39=0,"",SUMIFS(INPUT_DATA!AM:AM,INPUT_DATA!$A:$A,$B39,INPUT_DATA!$B:$B,"D"))</f>
        <v/>
      </c>
      <c r="CM39" s="146" t="str">
        <f>IF($B39=0,"",SUMIFS(INPUT_DATA!AN:AN,INPUT_DATA!$A:$A,$B39,INPUT_DATA!$B:$B,"D"))</f>
        <v/>
      </c>
      <c r="CN39" s="146" t="str">
        <f>IF($B39=0,"",SUMIFS(INPUT_DATA!AO:AO,INPUT_DATA!$A:$A,$B39,INPUT_DATA!$B:$B,"D"))</f>
        <v/>
      </c>
      <c r="CO39" s="146" t="str">
        <f>IF($B39=0,"",SUMIFS(INPUT_DATA!AP:AP,INPUT_DATA!$A:$A,$B39,INPUT_DATA!$B:$B,"D"))</f>
        <v/>
      </c>
      <c r="CP39" s="160" t="str">
        <f t="shared" si="7"/>
        <v/>
      </c>
      <c r="CQ39" s="160" t="str">
        <f t="shared" si="2"/>
        <v/>
      </c>
      <c r="CR39" s="160" t="str">
        <f t="shared" si="3"/>
        <v/>
      </c>
      <c r="CS39" s="145" t="str">
        <f>IF($B39=0,"",SUMIFS(INPUT_DATA!AQ:AQ,INPUT_DATA!$A:$A,$B39,INPUT_DATA!$B:$B,"D"))</f>
        <v/>
      </c>
      <c r="CT39" s="160" t="str">
        <f>IF($B39=0,"",SUMIFS(INPUT_DATA!AR:AR,INPUT_DATA!$A:$A,$B39,INPUT_DATA!$B:$B,"D"))</f>
        <v/>
      </c>
      <c r="CU39" s="160" t="str">
        <f>IF($B39=0,"",SUMIFS(INPUT_DATA!AS:AS,INPUT_DATA!$A:$A,$B39,INPUT_DATA!$B:$B,"D"))</f>
        <v/>
      </c>
      <c r="CV39" s="145" t="str">
        <f t="shared" si="20"/>
        <v/>
      </c>
      <c r="CW39" s="160" t="str">
        <f t="shared" si="21"/>
        <v/>
      </c>
      <c r="CX39" s="161" t="str">
        <f t="shared" si="22"/>
        <v/>
      </c>
      <c r="CY39" s="154"/>
    </row>
    <row r="40" spans="2:103">
      <c r="B40" s="143">
        <f>INPUT_DATA!CL27</f>
        <v>0</v>
      </c>
      <c r="C40" s="145" t="str">
        <f>IF($B40=0,"",SUMIFS(INPUT_DATA!C:C,INPUT_DATA!$A:$A,$B40,INPUT_DATA!$B:$B,"S"))</f>
        <v/>
      </c>
      <c r="D40" s="145" t="str">
        <f>IF($B40=0,"",SUMIFS(INPUT_DATA!D:D,INPUT_DATA!$A:$A,$B40,INPUT_DATA!$B:$B,"S"))</f>
        <v/>
      </c>
      <c r="E40" s="146" t="str">
        <f>IF($B40=0,"",SUMIFS(INPUT_DATA!E:E,INPUT_DATA!$A:$A,$B40,INPUT_DATA!$B:$B,"S"))</f>
        <v/>
      </c>
      <c r="F40" s="146" t="str">
        <f>IF($B40=0,"",SUMIFS(INPUT_DATA!F:F,INPUT_DATA!$A:$A,$B40,INPUT_DATA!$B:$B,"S"))</f>
        <v/>
      </c>
      <c r="G40" s="146" t="str">
        <f>IF($B40=0,"",SUMIFS(INPUT_DATA!G:G,INPUT_DATA!$A:$A,$B40,INPUT_DATA!$B:$B,"S"))</f>
        <v/>
      </c>
      <c r="H40" s="146" t="str">
        <f>IF($B40=0,"",SUMIFS(INPUT_DATA!H:H,INPUT_DATA!$A:$A,$B40,INPUT_DATA!$B:$B,"S"))</f>
        <v/>
      </c>
      <c r="I40" s="146" t="str">
        <f>IF($B40=0,"",SUMIFS(INPUT_DATA!I:I,INPUT_DATA!$A:$A,$B40,INPUT_DATA!$B:$B,"S"))</f>
        <v/>
      </c>
      <c r="J40" s="146" t="str">
        <f>IF($B40=0,"",SUMIFS(INPUT_DATA!J:J,INPUT_DATA!$A:$A,$B40,INPUT_DATA!$B:$B,"S"))</f>
        <v/>
      </c>
      <c r="K40" s="146" t="str">
        <f>IF($B40=0,"",SUMIFS(INPUT_DATA!K:K,INPUT_DATA!$A:$A,$B40,INPUT_DATA!$B:$B,"S"))</f>
        <v/>
      </c>
      <c r="L40" s="146" t="str">
        <f>IF($B40=0,"",SUMIFS(INPUT_DATA!L:L,INPUT_DATA!$A:$A,$B40,INPUT_DATA!$B:$B,"S"))</f>
        <v/>
      </c>
      <c r="M40" s="146" t="str">
        <f>IF($B40=0,"",SUMIFS(INPUT_DATA!M:M,INPUT_DATA!$A:$A,$B40,INPUT_DATA!$B:$B,"S"))</f>
        <v/>
      </c>
      <c r="N40" s="146" t="str">
        <f>IF($B40=0,"",SUMIFS(INPUT_DATA!N:N,INPUT_DATA!$A:$A,$B40,INPUT_DATA!$B:$B,"S"))</f>
        <v/>
      </c>
      <c r="O40" s="147" t="str">
        <f t="shared" si="8"/>
        <v/>
      </c>
      <c r="P40" s="148" t="str">
        <f>IF($B40=0,"",SUMIFS(INPUT_DATA!O:O,INPUT_DATA!$A:$A,$B40,INPUT_DATA!$B:$B,"S"))</f>
        <v/>
      </c>
      <c r="Q40" s="148" t="str">
        <f t="shared" si="9"/>
        <v/>
      </c>
      <c r="R40" s="148" t="str">
        <f>IF($B40=0,"",SUMIFS(INPUT_DATA!BL:BL,INPUT_DATA!$A:$A,$B40,INPUT_DATA!$B:$B,"S"))</f>
        <v/>
      </c>
      <c r="S40" s="149" t="str">
        <f>IF($B40=0,"",SUMIFS(INPUT_DATA!P:P,INPUT_DATA!$A:$A,$B40,INPUT_DATA!$B:$B,"S"))</f>
        <v/>
      </c>
      <c r="T40" s="149" t="str">
        <f>IF($B40=0,"",SUMIFS(INPUT_DATA!Q:Q,INPUT_DATA!$A:$A,$B40,INPUT_DATA!$B:$B,"S"))</f>
        <v/>
      </c>
      <c r="U40" s="149" t="str">
        <f>IF($B40=0,"",SUMIFS(INPUT_DATA!R:R,INPUT_DATA!$A:$A,$B40,INPUT_DATA!$B:$B,"S"))</f>
        <v/>
      </c>
      <c r="V40" s="150" t="str">
        <f>IF($B40=0,"",SUMIFS(INPUT_DATA!S:S,INPUT_DATA!$A:$A,$B40,INPUT_DATA!$B:$B,"S"))</f>
        <v/>
      </c>
      <c r="W40" s="150" t="str">
        <f>IF($B40=0,"",SUMIFS(INPUT_DATA!T:T,INPUT_DATA!$A:$A,$B40,INPUT_DATA!$B:$B,"S"))</f>
        <v/>
      </c>
      <c r="X40" s="150" t="str">
        <f>IF($B40=0,"",SUMIFS(INPUT_DATA!U:U,INPUT_DATA!$A:$A,$B40,INPUT_DATA!$B:$B,"S"))</f>
        <v/>
      </c>
      <c r="Y40" s="150" t="str">
        <f>IF($B40=0,"",SUMIFS(INPUT_DATA!V:V,INPUT_DATA!$A:$A,$B40,INPUT_DATA!$B:$B,"S"))</f>
        <v/>
      </c>
      <c r="Z40" s="150" t="str">
        <f>IF($B40=0,"",SUMIFS(INPUT_DATA!W:W,INPUT_DATA!$A:$A,$B40,INPUT_DATA!$B:$B,"S"))</f>
        <v/>
      </c>
      <c r="AA40" s="150" t="str">
        <f>IF($B40=0,"",SUMIFS(INPUT_DATA!X:X,INPUT_DATA!$A:$A,$B40,INPUT_DATA!$B:$B,"S"))</f>
        <v/>
      </c>
      <c r="AB40" s="150" t="str">
        <f>IF($B40=0,"",SUMIFS(INPUT_DATA!Y:Y,INPUT_DATA!$A:$A,$B40,INPUT_DATA!$B:$B,"S"))</f>
        <v/>
      </c>
      <c r="AC40" s="150" t="str">
        <f>IF($B40=0,"",SUMIFS(INPUT_DATA!Z:Z,INPUT_DATA!$A:$A,$B40,INPUT_DATA!$B:$B,"S"))</f>
        <v/>
      </c>
      <c r="AD40" s="150" t="str">
        <f>IF($B40=0,"",SUMIFS(INPUT_DATA!AA:AA,INPUT_DATA!$A:$A,$B40,INPUT_DATA!$B:$B,"S"))</f>
        <v/>
      </c>
      <c r="AE40" s="150" t="str">
        <f>IF($B40=0,"",SUMIFS(INPUT_DATA!AB:AB,INPUT_DATA!$A:$A,$B40,INPUT_DATA!$B:$B,"S"))</f>
        <v/>
      </c>
      <c r="AF40" s="150" t="str">
        <f>IF($B40=0,"",SUMIFS(INPUT_DATA!AC:AC,INPUT_DATA!$A:$A,$B40,INPUT_DATA!$B:$B,"S"))</f>
        <v/>
      </c>
      <c r="AG40" s="150" t="str">
        <f>IF($B40=0,"",SUMIFS(INPUT_DATA!AD:AD,INPUT_DATA!$A:$A,$B40,INPUT_DATA!$B:$B,"S"))</f>
        <v/>
      </c>
      <c r="AH40" s="150" t="str">
        <f>IF($B40=0,"",SUMIFS(INPUT_DATA!AE:AE,INPUT_DATA!$A:$A,$B40,INPUT_DATA!$B:$B,"S"))</f>
        <v/>
      </c>
      <c r="AI40" s="150" t="str">
        <f>IF($B40=0,"",SUMIFS(INPUT_DATA!AF:AF,INPUT_DATA!$A:$A,$B40,INPUT_DATA!$B:$B,"S"))</f>
        <v/>
      </c>
      <c r="AJ40" s="150" t="str">
        <f>IF($B40=0,"",SUMIFS(INPUT_DATA!AG:AG,INPUT_DATA!$A:$A,$B40,INPUT_DATA!$B:$B,"S"))</f>
        <v/>
      </c>
      <c r="AK40" s="150" t="str">
        <f>IF($B40=0,"",SUMIFS(INPUT_DATA!AK:AK,INPUT_DATA!$A:$A,$B40,INPUT_DATA!$B:$B,"S"))</f>
        <v/>
      </c>
      <c r="AL40" s="150" t="str">
        <f>IF($B40=0,"",SUMIFS(INPUT_DATA!AL:AL,INPUT_DATA!$A:$A,$B40,INPUT_DATA!$B:$B,"S"))</f>
        <v/>
      </c>
      <c r="AM40" s="150" t="str">
        <f>IF($B40=0,"",SUMIFS(INPUT_DATA!AM:AM,INPUT_DATA!$A:$A,$B40,INPUT_DATA!$B:$B,"S"))</f>
        <v/>
      </c>
      <c r="AN40" s="150" t="str">
        <f>IF($B40=0,"",SUMIFS(INPUT_DATA!AN:AN,INPUT_DATA!$A:$A,$B40,INPUT_DATA!$B:$B,"S"))</f>
        <v/>
      </c>
      <c r="AO40" s="150" t="str">
        <f>IF($B40=0,"",SUMIFS(INPUT_DATA!AO:AO,INPUT_DATA!$A:$A,$B40,INPUT_DATA!$B:$B,"S"))</f>
        <v/>
      </c>
      <c r="AP40" s="150" t="str">
        <f>IF($B40=0,"",SUMIFS(INPUT_DATA!AP:AP,INPUT_DATA!$A:$A,$B40,INPUT_DATA!$B:$B,"S"))</f>
        <v/>
      </c>
      <c r="AQ40" s="151" t="str">
        <f t="shared" si="10"/>
        <v/>
      </c>
      <c r="AR40" s="152" t="str">
        <f t="shared" si="11"/>
        <v/>
      </c>
      <c r="AS40" s="153" t="str">
        <f t="shared" si="12"/>
        <v/>
      </c>
      <c r="AT40" s="151" t="str">
        <f>IF($B40=0,"",SUMIFS(INPUT_DATA!AQ:AQ,INPUT_DATA!$A:$A,$B40,INPUT_DATA!$B:$B,"S"))</f>
        <v/>
      </c>
      <c r="AU40" s="152" t="str">
        <f>IF($B40=0,"",SUMIFS(INPUT_DATA!AR:AR,INPUT_DATA!$A:$A,$B40,INPUT_DATA!$B:$B,"S"))</f>
        <v/>
      </c>
      <c r="AV40" s="153" t="str">
        <f>IF($B40=0,"",SUMIFS(INPUT_DATA!AS:AS,INPUT_DATA!$A:$A,$B40,INPUT_DATA!$B:$B,"S"))</f>
        <v/>
      </c>
      <c r="AW40" s="151" t="str">
        <f t="shared" si="13"/>
        <v/>
      </c>
      <c r="AX40" s="152" t="str">
        <f t="shared" si="14"/>
        <v/>
      </c>
      <c r="AY40" s="153" t="str">
        <f t="shared" si="15"/>
        <v/>
      </c>
      <c r="AZ40" s="154"/>
      <c r="BA40" s="144" t="str">
        <f>IF($B40=0,"",SUMIFS(INPUT_DATA!C:C,INPUT_DATA!$A:$A,$B40,INPUT_DATA!$B:$B,"D"))</f>
        <v/>
      </c>
      <c r="BB40" s="155" t="str">
        <f>IF($B40=0,"",SUMIFS(INPUT_DATA!E:E,INPUT_DATA!$A:$A,$B40,INPUT_DATA!$B:$B,"D"))</f>
        <v/>
      </c>
      <c r="BC40" s="155" t="str">
        <f>IF($B40=0,"",SUMIFS(INPUT_DATA!F:F,INPUT_DATA!$A:$A,$B40,INPUT_DATA!$B:$B,"D"))</f>
        <v/>
      </c>
      <c r="BD40" s="155" t="str">
        <f>IF($B40=0,"",SUMIFS(INPUT_DATA!G:G,INPUT_DATA!$A:$A,$B40,INPUT_DATA!$B:$B,"D"))</f>
        <v/>
      </c>
      <c r="BE40" s="155" t="str">
        <f>IF($B40=0,"",SUMIFS(INPUT_DATA!H:H,INPUT_DATA!$A:$A,$B40,INPUT_DATA!$B:$B,"D"))</f>
        <v/>
      </c>
      <c r="BF40" s="155" t="str">
        <f>IF($B40=0,"",SUMIFS(INPUT_DATA!I:I,INPUT_DATA!$A:$A,$B40,INPUT_DATA!$B:$B,"D"))</f>
        <v/>
      </c>
      <c r="BG40" s="155" t="str">
        <f>IF($B40=0,"",SUMIFS(INPUT_DATA!J:J,INPUT_DATA!$A:$A,$B40,INPUT_DATA!$B:$B,"D"))</f>
        <v/>
      </c>
      <c r="BH40" s="155" t="str">
        <f>IF($B40=0,"",SUMIFS(INPUT_DATA!K:K,INPUT_DATA!$A:$A,$B40,INPUT_DATA!$B:$B,"D"))</f>
        <v/>
      </c>
      <c r="BI40" s="155" t="str">
        <f>IF($B40=0,"",SUMIFS(INPUT_DATA!L:L,INPUT_DATA!$A:$A,$B40,INPUT_DATA!$B:$B,"D"))</f>
        <v/>
      </c>
      <c r="BJ40" s="155" t="str">
        <f>IF($B40=0,"",SUMIFS(INPUT_DATA!M:M,INPUT_DATA!$A:$A,$B40,INPUT_DATA!$B:$B,"D"))</f>
        <v/>
      </c>
      <c r="BK40" s="155" t="str">
        <f>IF($B40=0,"",SUMIFS(INPUT_DATA!N:N,INPUT_DATA!$A:$A,$B40,INPUT_DATA!$B:$B,"D"))</f>
        <v/>
      </c>
      <c r="BL40" s="156" t="str">
        <f t="shared" si="6"/>
        <v/>
      </c>
      <c r="BM40" s="156" t="str">
        <f>IF($B40=0,"",SUMIFS(INPUT_DATA!O:O,INPUT_DATA!$A:$A,$B40,INPUT_DATA!$B:$B,"D"))</f>
        <v/>
      </c>
      <c r="BN40" s="156" t="str">
        <f t="shared" si="16"/>
        <v/>
      </c>
      <c r="BO40" s="159" t="str">
        <f>IF($B40=0,"",SUMIFS(INPUT_DATA!P:P,INPUT_DATA!$A:$A,$B40,INPUT_DATA!$B:$B,"D"))</f>
        <v/>
      </c>
      <c r="BP40" s="145" t="str">
        <f>IF($B40=0,"",SUMIFS(INPUT_DATA!Q:Q,INPUT_DATA!$A:$A,$B40,INPUT_DATA!$B:$B,"D"))</f>
        <v/>
      </c>
      <c r="BQ40" s="145" t="str">
        <f>IF($B40=0,"",SUMIFS(INPUT_DATA!R:R,INPUT_DATA!$A:$A,$B40,INPUT_DATA!$B:$B,"D"))</f>
        <v/>
      </c>
      <c r="BR40" s="155" t="str">
        <f>IF($B40=0,"",SUMIFS(INPUT_DATA!S:S,INPUT_DATA!$A:$A,$B40,INPUT_DATA!$B:$B,"D"))</f>
        <v/>
      </c>
      <c r="BS40" s="155" t="str">
        <f>IF($B40=0,"",SUMIFS(INPUT_DATA!T:T,INPUT_DATA!$A:$A,$B40,INPUT_DATA!$B:$B,"D"))</f>
        <v/>
      </c>
      <c r="BT40" s="155" t="str">
        <f>IF($B40=0,"",SUMIFS(INPUT_DATA!U:U,INPUT_DATA!$A:$A,$B40,INPUT_DATA!$B:$B,"D"))</f>
        <v/>
      </c>
      <c r="BU40" s="155" t="str">
        <f>IF($B40=0,"",SUMIFS(INPUT_DATA!V:V,INPUT_DATA!$A:$A,$B40,INPUT_DATA!$B:$B,"D"))</f>
        <v/>
      </c>
      <c r="BV40" s="155" t="str">
        <f>IF($B40=0,"",SUMIFS(INPUT_DATA!W:W,INPUT_DATA!$A:$A,$B40,INPUT_DATA!$B:$B,"D"))</f>
        <v/>
      </c>
      <c r="BW40" s="155" t="str">
        <f>IF($B40=0,"",SUMIFS(INPUT_DATA!X:X,INPUT_DATA!$A:$A,$B40,INPUT_DATA!$B:$B,"D"))</f>
        <v/>
      </c>
      <c r="BX40" s="155" t="str">
        <f>IF($B40=0,"",SUMIFS(INPUT_DATA!Y:Y,INPUT_DATA!$A:$A,$B40,INPUT_DATA!$B:$B,"D"))</f>
        <v/>
      </c>
      <c r="BY40" s="155" t="str">
        <f>IF($B40=0,"",SUMIFS(INPUT_DATA!Z:Z,INPUT_DATA!$A:$A,$B40,INPUT_DATA!$B:$B,"D"))</f>
        <v/>
      </c>
      <c r="BZ40" s="155" t="str">
        <f>IF($B40=0,"",SUMIFS(INPUT_DATA!AA:AA,INPUT_DATA!$A:$A,$B40,INPUT_DATA!$B:$B,"D"))</f>
        <v/>
      </c>
      <c r="CA40" s="155" t="str">
        <f>IF($B40=0,"",SUMIFS(INPUT_DATA!AB:AB,INPUT_DATA!$A:$A,$B40,INPUT_DATA!$B:$B,"D"))</f>
        <v/>
      </c>
      <c r="CB40" s="155" t="str">
        <f>IF($B40=0,"",SUMIFS(INPUT_DATA!AC:AC,INPUT_DATA!$A:$A,$B40,INPUT_DATA!$B:$B,"D"))</f>
        <v/>
      </c>
      <c r="CC40" s="155" t="str">
        <f>IF($B40=0,"",SUMIFS(INPUT_DATA!AD:AD,INPUT_DATA!$A:$A,$B40,INPUT_DATA!$B:$B,"D"))</f>
        <v/>
      </c>
      <c r="CD40" s="155" t="str">
        <f>IF($B40=0,"",SUMIFS(INPUT_DATA!AE:AE,INPUT_DATA!$A:$A,$B40,INPUT_DATA!$B:$B,"D"))</f>
        <v/>
      </c>
      <c r="CE40" s="155" t="str">
        <f>IF($B40=0,"",SUMIFS(INPUT_DATA!AF:AF,INPUT_DATA!$A:$A,$B40,INPUT_DATA!$B:$B,"D"))</f>
        <v/>
      </c>
      <c r="CF40" s="155" t="str">
        <f>IF($B40=0,"",SUMIFS(INPUT_DATA!AG:AG,INPUT_DATA!$A:$A,$B40,INPUT_DATA!$B:$B,"D"))</f>
        <v/>
      </c>
      <c r="CG40" s="155" t="str">
        <f>IF($B40=0,"",SUMIFS(INPUT_DATA!AH:AH,INPUT_DATA!$A:$A,$B40,INPUT_DATA!$B:$B,"D"))</f>
        <v/>
      </c>
      <c r="CH40" s="155" t="str">
        <f>IF($B40=0,"",SUMIFS(INPUT_DATA!AI:AI,INPUT_DATA!$A:$A,$B40,INPUT_DATA!$B:$B,"D"))</f>
        <v/>
      </c>
      <c r="CI40" s="155" t="str">
        <f>IF($B40=0,"",SUMIFS(INPUT_DATA!AJ:AJ,INPUT_DATA!$A:$A,$B40,INPUT_DATA!$B:$B,"D"))</f>
        <v/>
      </c>
      <c r="CJ40" s="146" t="str">
        <f>IF($B40=0,"",SUMIFS(INPUT_DATA!AK:AK,INPUT_DATA!$A:$A,$B40,INPUT_DATA!$B:$B,"D"))</f>
        <v/>
      </c>
      <c r="CK40" s="146" t="str">
        <f>IF($B40=0,"",SUMIFS(INPUT_DATA!AL:AL,INPUT_DATA!$A:$A,$B40,INPUT_DATA!$B:$B,"D"))</f>
        <v/>
      </c>
      <c r="CL40" s="146" t="str">
        <f>IF($B40=0,"",SUMIFS(INPUT_DATA!AM:AM,INPUT_DATA!$A:$A,$B40,INPUT_DATA!$B:$B,"D"))</f>
        <v/>
      </c>
      <c r="CM40" s="146" t="str">
        <f>IF($B40=0,"",SUMIFS(INPUT_DATA!AN:AN,INPUT_DATA!$A:$A,$B40,INPUT_DATA!$B:$B,"D"))</f>
        <v/>
      </c>
      <c r="CN40" s="146" t="str">
        <f>IF($B40=0,"",SUMIFS(INPUT_DATA!AO:AO,INPUT_DATA!$A:$A,$B40,INPUT_DATA!$B:$B,"D"))</f>
        <v/>
      </c>
      <c r="CO40" s="146" t="str">
        <f>IF($B40=0,"",SUMIFS(INPUT_DATA!AP:AP,INPUT_DATA!$A:$A,$B40,INPUT_DATA!$B:$B,"D"))</f>
        <v/>
      </c>
      <c r="CP40" s="160" t="str">
        <f t="shared" si="7"/>
        <v/>
      </c>
      <c r="CQ40" s="160" t="str">
        <f t="shared" si="2"/>
        <v/>
      </c>
      <c r="CR40" s="160" t="str">
        <f t="shared" si="3"/>
        <v/>
      </c>
      <c r="CS40" s="145" t="str">
        <f>IF($B40=0,"",SUMIFS(INPUT_DATA!AQ:AQ,INPUT_DATA!$A:$A,$B40,INPUT_DATA!$B:$B,"D"))</f>
        <v/>
      </c>
      <c r="CT40" s="160" t="str">
        <f>IF($B40=0,"",SUMIFS(INPUT_DATA!AR:AR,INPUT_DATA!$A:$A,$B40,INPUT_DATA!$B:$B,"D"))</f>
        <v/>
      </c>
      <c r="CU40" s="160" t="str">
        <f>IF($B40=0,"",SUMIFS(INPUT_DATA!AS:AS,INPUT_DATA!$A:$A,$B40,INPUT_DATA!$B:$B,"D"))</f>
        <v/>
      </c>
      <c r="CV40" s="145" t="str">
        <f t="shared" si="20"/>
        <v/>
      </c>
      <c r="CW40" s="160" t="str">
        <f t="shared" si="21"/>
        <v/>
      </c>
      <c r="CX40" s="161" t="str">
        <f t="shared" si="22"/>
        <v/>
      </c>
      <c r="CY40" s="154"/>
    </row>
    <row r="41" spans="2:103">
      <c r="B41" s="143">
        <f>INPUT_DATA!CL28</f>
        <v>0</v>
      </c>
      <c r="C41" s="145" t="str">
        <f>IF($B41=0,"",SUMIFS(INPUT_DATA!C:C,INPUT_DATA!$A:$A,$B41,INPUT_DATA!$B:$B,"S"))</f>
        <v/>
      </c>
      <c r="D41" s="145" t="str">
        <f>IF($B41=0,"",SUMIFS(INPUT_DATA!D:D,INPUT_DATA!$A:$A,$B41,INPUT_DATA!$B:$B,"S"))</f>
        <v/>
      </c>
      <c r="E41" s="146" t="str">
        <f>IF($B41=0,"",SUMIFS(INPUT_DATA!E:E,INPUT_DATA!$A:$A,$B41,INPUT_DATA!$B:$B,"S"))</f>
        <v/>
      </c>
      <c r="F41" s="146" t="str">
        <f>IF($B41=0,"",SUMIFS(INPUT_DATA!F:F,INPUT_DATA!$A:$A,$B41,INPUT_DATA!$B:$B,"S"))</f>
        <v/>
      </c>
      <c r="G41" s="146" t="str">
        <f>IF($B41=0,"",SUMIFS(INPUT_DATA!G:G,INPUT_DATA!$A:$A,$B41,INPUT_DATA!$B:$B,"S"))</f>
        <v/>
      </c>
      <c r="H41" s="146" t="str">
        <f>IF($B41=0,"",SUMIFS(INPUT_DATA!H:H,INPUT_DATA!$A:$A,$B41,INPUT_DATA!$B:$B,"S"))</f>
        <v/>
      </c>
      <c r="I41" s="146" t="str">
        <f>IF($B41=0,"",SUMIFS(INPUT_DATA!I:I,INPUT_DATA!$A:$A,$B41,INPUT_DATA!$B:$B,"S"))</f>
        <v/>
      </c>
      <c r="J41" s="146" t="str">
        <f>IF($B41=0,"",SUMIFS(INPUT_DATA!J:J,INPUT_DATA!$A:$A,$B41,INPUT_DATA!$B:$B,"S"))</f>
        <v/>
      </c>
      <c r="K41" s="146" t="str">
        <f>IF($B41=0,"",SUMIFS(INPUT_DATA!K:K,INPUT_DATA!$A:$A,$B41,INPUT_DATA!$B:$B,"S"))</f>
        <v/>
      </c>
      <c r="L41" s="146" t="str">
        <f>IF($B41=0,"",SUMIFS(INPUT_DATA!L:L,INPUT_DATA!$A:$A,$B41,INPUT_DATA!$B:$B,"S"))</f>
        <v/>
      </c>
      <c r="M41" s="146" t="str">
        <f>IF($B41=0,"",SUMIFS(INPUT_DATA!M:M,INPUT_DATA!$A:$A,$B41,INPUT_DATA!$B:$B,"S"))</f>
        <v/>
      </c>
      <c r="N41" s="146" t="str">
        <f>IF($B41=0,"",SUMIFS(INPUT_DATA!N:N,INPUT_DATA!$A:$A,$B41,INPUT_DATA!$B:$B,"S"))</f>
        <v/>
      </c>
      <c r="O41" s="147" t="str">
        <f t="shared" si="8"/>
        <v/>
      </c>
      <c r="P41" s="148" t="str">
        <f>IF($B41=0,"",SUMIFS(INPUT_DATA!O:O,INPUT_DATA!$A:$A,$B41,INPUT_DATA!$B:$B,"S"))</f>
        <v/>
      </c>
      <c r="Q41" s="148" t="str">
        <f t="shared" si="9"/>
        <v/>
      </c>
      <c r="R41" s="148" t="str">
        <f>IF($B41=0,"",SUMIFS(INPUT_DATA!BL:BL,INPUT_DATA!$A:$A,$B41,INPUT_DATA!$B:$B,"S"))</f>
        <v/>
      </c>
      <c r="S41" s="149" t="str">
        <f>IF($B41=0,"",SUMIFS(INPUT_DATA!P:P,INPUT_DATA!$A:$A,$B41,INPUT_DATA!$B:$B,"S"))</f>
        <v/>
      </c>
      <c r="T41" s="149" t="str">
        <f>IF($B41=0,"",SUMIFS(INPUT_DATA!Q:Q,INPUT_DATA!$A:$A,$B41,INPUT_DATA!$B:$B,"S"))</f>
        <v/>
      </c>
      <c r="U41" s="149" t="str">
        <f>IF($B41=0,"",SUMIFS(INPUT_DATA!R:R,INPUT_DATA!$A:$A,$B41,INPUT_DATA!$B:$B,"S"))</f>
        <v/>
      </c>
      <c r="V41" s="150" t="str">
        <f>IF($B41=0,"",SUMIFS(INPUT_DATA!S:S,INPUT_DATA!$A:$A,$B41,INPUT_DATA!$B:$B,"S"))</f>
        <v/>
      </c>
      <c r="W41" s="150" t="str">
        <f>IF($B41=0,"",SUMIFS(INPUT_DATA!T:T,INPUT_DATA!$A:$A,$B41,INPUT_DATA!$B:$B,"S"))</f>
        <v/>
      </c>
      <c r="X41" s="150" t="str">
        <f>IF($B41=0,"",SUMIFS(INPUT_DATA!U:U,INPUT_DATA!$A:$A,$B41,INPUT_DATA!$B:$B,"S"))</f>
        <v/>
      </c>
      <c r="Y41" s="150" t="str">
        <f>IF($B41=0,"",SUMIFS(INPUT_DATA!V:V,INPUT_DATA!$A:$A,$B41,INPUT_DATA!$B:$B,"S"))</f>
        <v/>
      </c>
      <c r="Z41" s="150" t="str">
        <f>IF($B41=0,"",SUMIFS(INPUT_DATA!W:W,INPUT_DATA!$A:$A,$B41,INPUT_DATA!$B:$B,"S"))</f>
        <v/>
      </c>
      <c r="AA41" s="150" t="str">
        <f>IF($B41=0,"",SUMIFS(INPUT_DATA!X:X,INPUT_DATA!$A:$A,$B41,INPUT_DATA!$B:$B,"S"))</f>
        <v/>
      </c>
      <c r="AB41" s="150" t="str">
        <f>IF($B41=0,"",SUMIFS(INPUT_DATA!Y:Y,INPUT_DATA!$A:$A,$B41,INPUT_DATA!$B:$B,"S"))</f>
        <v/>
      </c>
      <c r="AC41" s="150" t="str">
        <f>IF($B41=0,"",SUMIFS(INPUT_DATA!Z:Z,INPUT_DATA!$A:$A,$B41,INPUT_DATA!$B:$B,"S"))</f>
        <v/>
      </c>
      <c r="AD41" s="150" t="str">
        <f>IF($B41=0,"",SUMIFS(INPUT_DATA!AA:AA,INPUT_DATA!$A:$A,$B41,INPUT_DATA!$B:$B,"S"))</f>
        <v/>
      </c>
      <c r="AE41" s="150" t="str">
        <f>IF($B41=0,"",SUMIFS(INPUT_DATA!AB:AB,INPUT_DATA!$A:$A,$B41,INPUT_DATA!$B:$B,"S"))</f>
        <v/>
      </c>
      <c r="AF41" s="150" t="str">
        <f>IF($B41=0,"",SUMIFS(INPUT_DATA!AC:AC,INPUT_DATA!$A:$A,$B41,INPUT_DATA!$B:$B,"S"))</f>
        <v/>
      </c>
      <c r="AG41" s="150" t="str">
        <f>IF($B41=0,"",SUMIFS(INPUT_DATA!AD:AD,INPUT_DATA!$A:$A,$B41,INPUT_DATA!$B:$B,"S"))</f>
        <v/>
      </c>
      <c r="AH41" s="150" t="str">
        <f>IF($B41=0,"",SUMIFS(INPUT_DATA!AE:AE,INPUT_DATA!$A:$A,$B41,INPUT_DATA!$B:$B,"S"))</f>
        <v/>
      </c>
      <c r="AI41" s="150" t="str">
        <f>IF($B41=0,"",SUMIFS(INPUT_DATA!AF:AF,INPUT_DATA!$A:$A,$B41,INPUT_DATA!$B:$B,"S"))</f>
        <v/>
      </c>
      <c r="AJ41" s="150" t="str">
        <f>IF($B41=0,"",SUMIFS(INPUT_DATA!AG:AG,INPUT_DATA!$A:$A,$B41,INPUT_DATA!$B:$B,"S"))</f>
        <v/>
      </c>
      <c r="AK41" s="150" t="str">
        <f>IF($B41=0,"",SUMIFS(INPUT_DATA!AK:AK,INPUT_DATA!$A:$A,$B41,INPUT_DATA!$B:$B,"S"))</f>
        <v/>
      </c>
      <c r="AL41" s="150" t="str">
        <f>IF($B41=0,"",SUMIFS(INPUT_DATA!AL:AL,INPUT_DATA!$A:$A,$B41,INPUT_DATA!$B:$B,"S"))</f>
        <v/>
      </c>
      <c r="AM41" s="150" t="str">
        <f>IF($B41=0,"",SUMIFS(INPUT_DATA!AM:AM,INPUT_DATA!$A:$A,$B41,INPUT_DATA!$B:$B,"S"))</f>
        <v/>
      </c>
      <c r="AN41" s="150" t="str">
        <f>IF($B41=0,"",SUMIFS(INPUT_DATA!AN:AN,INPUT_DATA!$A:$A,$B41,INPUT_DATA!$B:$B,"S"))</f>
        <v/>
      </c>
      <c r="AO41" s="150" t="str">
        <f>IF($B41=0,"",SUMIFS(INPUT_DATA!AO:AO,INPUT_DATA!$A:$A,$B41,INPUT_DATA!$B:$B,"S"))</f>
        <v/>
      </c>
      <c r="AP41" s="150" t="str">
        <f>IF($B41=0,"",SUMIFS(INPUT_DATA!AP:AP,INPUT_DATA!$A:$A,$B41,INPUT_DATA!$B:$B,"S"))</f>
        <v/>
      </c>
      <c r="AQ41" s="151" t="str">
        <f t="shared" si="10"/>
        <v/>
      </c>
      <c r="AR41" s="152" t="str">
        <f t="shared" si="11"/>
        <v/>
      </c>
      <c r="AS41" s="153" t="str">
        <f t="shared" si="12"/>
        <v/>
      </c>
      <c r="AT41" s="151" t="str">
        <f>IF($B41=0,"",SUMIFS(INPUT_DATA!AQ:AQ,INPUT_DATA!$A:$A,$B41,INPUT_DATA!$B:$B,"S"))</f>
        <v/>
      </c>
      <c r="AU41" s="152" t="str">
        <f>IF($B41=0,"",SUMIFS(INPUT_DATA!AR:AR,INPUT_DATA!$A:$A,$B41,INPUT_DATA!$B:$B,"S"))</f>
        <v/>
      </c>
      <c r="AV41" s="153" t="str">
        <f>IF($B41=0,"",SUMIFS(INPUT_DATA!AS:AS,INPUT_DATA!$A:$A,$B41,INPUT_DATA!$B:$B,"S"))</f>
        <v/>
      </c>
      <c r="AW41" s="151" t="str">
        <f t="shared" si="13"/>
        <v/>
      </c>
      <c r="AX41" s="152" t="str">
        <f t="shared" si="14"/>
        <v/>
      </c>
      <c r="AY41" s="153" t="str">
        <f t="shared" si="15"/>
        <v/>
      </c>
      <c r="AZ41" s="154"/>
      <c r="BA41" s="144" t="str">
        <f>IF($B41=0,"",SUMIFS(INPUT_DATA!C:C,INPUT_DATA!$A:$A,$B41,INPUT_DATA!$B:$B,"D"))</f>
        <v/>
      </c>
      <c r="BB41" s="155" t="str">
        <f>IF($B41=0,"",SUMIFS(INPUT_DATA!E:E,INPUT_DATA!$A:$A,$B41,INPUT_DATA!$B:$B,"D"))</f>
        <v/>
      </c>
      <c r="BC41" s="155" t="str">
        <f>IF($B41=0,"",SUMIFS(INPUT_DATA!F:F,INPUT_DATA!$A:$A,$B41,INPUT_DATA!$B:$B,"D"))</f>
        <v/>
      </c>
      <c r="BD41" s="155" t="str">
        <f>IF($B41=0,"",SUMIFS(INPUT_DATA!G:G,INPUT_DATA!$A:$A,$B41,INPUT_DATA!$B:$B,"D"))</f>
        <v/>
      </c>
      <c r="BE41" s="155" t="str">
        <f>IF($B41=0,"",SUMIFS(INPUT_DATA!H:H,INPUT_DATA!$A:$A,$B41,INPUT_DATA!$B:$B,"D"))</f>
        <v/>
      </c>
      <c r="BF41" s="155" t="str">
        <f>IF($B41=0,"",SUMIFS(INPUT_DATA!I:I,INPUT_DATA!$A:$A,$B41,INPUT_DATA!$B:$B,"D"))</f>
        <v/>
      </c>
      <c r="BG41" s="155" t="str">
        <f>IF($B41=0,"",SUMIFS(INPUT_DATA!J:J,INPUT_DATA!$A:$A,$B41,INPUT_DATA!$B:$B,"D"))</f>
        <v/>
      </c>
      <c r="BH41" s="155" t="str">
        <f>IF($B41=0,"",SUMIFS(INPUT_DATA!K:K,INPUT_DATA!$A:$A,$B41,INPUT_DATA!$B:$B,"D"))</f>
        <v/>
      </c>
      <c r="BI41" s="155" t="str">
        <f>IF($B41=0,"",SUMIFS(INPUT_DATA!L:L,INPUT_DATA!$A:$A,$B41,INPUT_DATA!$B:$B,"D"))</f>
        <v/>
      </c>
      <c r="BJ41" s="155" t="str">
        <f>IF($B41=0,"",SUMIFS(INPUT_DATA!M:M,INPUT_DATA!$A:$A,$B41,INPUT_DATA!$B:$B,"D"))</f>
        <v/>
      </c>
      <c r="BK41" s="155" t="str">
        <f>IF($B41=0,"",SUMIFS(INPUT_DATA!N:N,INPUT_DATA!$A:$A,$B41,INPUT_DATA!$B:$B,"D"))</f>
        <v/>
      </c>
      <c r="BL41" s="156" t="str">
        <f t="shared" si="6"/>
        <v/>
      </c>
      <c r="BM41" s="156" t="str">
        <f>IF($B41=0,"",SUMIFS(INPUT_DATA!O:O,INPUT_DATA!$A:$A,$B41,INPUT_DATA!$B:$B,"D"))</f>
        <v/>
      </c>
      <c r="BN41" s="156" t="str">
        <f t="shared" si="16"/>
        <v/>
      </c>
      <c r="BO41" s="159" t="str">
        <f>IF($B41=0,"",SUMIFS(INPUT_DATA!P:P,INPUT_DATA!$A:$A,$B41,INPUT_DATA!$B:$B,"D"))</f>
        <v/>
      </c>
      <c r="BP41" s="145" t="str">
        <f>IF($B41=0,"",SUMIFS(INPUT_DATA!Q:Q,INPUT_DATA!$A:$A,$B41,INPUT_DATA!$B:$B,"D"))</f>
        <v/>
      </c>
      <c r="BQ41" s="145" t="str">
        <f>IF($B41=0,"",SUMIFS(INPUT_DATA!R:R,INPUT_DATA!$A:$A,$B41,INPUT_DATA!$B:$B,"D"))</f>
        <v/>
      </c>
      <c r="BR41" s="155" t="str">
        <f>IF($B41=0,"",SUMIFS(INPUT_DATA!S:S,INPUT_DATA!$A:$A,$B41,INPUT_DATA!$B:$B,"D"))</f>
        <v/>
      </c>
      <c r="BS41" s="155" t="str">
        <f>IF($B41=0,"",SUMIFS(INPUT_DATA!T:T,INPUT_DATA!$A:$A,$B41,INPUT_DATA!$B:$B,"D"))</f>
        <v/>
      </c>
      <c r="BT41" s="155" t="str">
        <f>IF($B41=0,"",SUMIFS(INPUT_DATA!U:U,INPUT_DATA!$A:$A,$B41,INPUT_DATA!$B:$B,"D"))</f>
        <v/>
      </c>
      <c r="BU41" s="155" t="str">
        <f>IF($B41=0,"",SUMIFS(INPUT_DATA!V:V,INPUT_DATA!$A:$A,$B41,INPUT_DATA!$B:$B,"D"))</f>
        <v/>
      </c>
      <c r="BV41" s="155" t="str">
        <f>IF($B41=0,"",SUMIFS(INPUT_DATA!W:W,INPUT_DATA!$A:$A,$B41,INPUT_DATA!$B:$B,"D"))</f>
        <v/>
      </c>
      <c r="BW41" s="155" t="str">
        <f>IF($B41=0,"",SUMIFS(INPUT_DATA!X:X,INPUT_DATA!$A:$A,$B41,INPUT_DATA!$B:$B,"D"))</f>
        <v/>
      </c>
      <c r="BX41" s="155" t="str">
        <f>IF($B41=0,"",SUMIFS(INPUT_DATA!Y:Y,INPUT_DATA!$A:$A,$B41,INPUT_DATA!$B:$B,"D"))</f>
        <v/>
      </c>
      <c r="BY41" s="155" t="str">
        <f>IF($B41=0,"",SUMIFS(INPUT_DATA!Z:Z,INPUT_DATA!$A:$A,$B41,INPUT_DATA!$B:$B,"D"))</f>
        <v/>
      </c>
      <c r="BZ41" s="155" t="str">
        <f>IF($B41=0,"",SUMIFS(INPUT_DATA!AA:AA,INPUT_DATA!$A:$A,$B41,INPUT_DATA!$B:$B,"D"))</f>
        <v/>
      </c>
      <c r="CA41" s="155" t="str">
        <f>IF($B41=0,"",SUMIFS(INPUT_DATA!AB:AB,INPUT_DATA!$A:$A,$B41,INPUT_DATA!$B:$B,"D"))</f>
        <v/>
      </c>
      <c r="CB41" s="155" t="str">
        <f>IF($B41=0,"",SUMIFS(INPUT_DATA!AC:AC,INPUT_DATA!$A:$A,$B41,INPUT_DATA!$B:$B,"D"))</f>
        <v/>
      </c>
      <c r="CC41" s="155" t="str">
        <f>IF($B41=0,"",SUMIFS(INPUT_DATA!AD:AD,INPUT_DATA!$A:$A,$B41,INPUT_DATA!$B:$B,"D"))</f>
        <v/>
      </c>
      <c r="CD41" s="155" t="str">
        <f>IF($B41=0,"",SUMIFS(INPUT_DATA!AE:AE,INPUT_DATA!$A:$A,$B41,INPUT_DATA!$B:$B,"D"))</f>
        <v/>
      </c>
      <c r="CE41" s="155" t="str">
        <f>IF($B41=0,"",SUMIFS(INPUT_DATA!AF:AF,INPUT_DATA!$A:$A,$B41,INPUT_DATA!$B:$B,"D"))</f>
        <v/>
      </c>
      <c r="CF41" s="155" t="str">
        <f>IF($B41=0,"",SUMIFS(INPUT_DATA!AG:AG,INPUT_DATA!$A:$A,$B41,INPUT_DATA!$B:$B,"D"))</f>
        <v/>
      </c>
      <c r="CG41" s="155" t="str">
        <f>IF($B41=0,"",SUMIFS(INPUT_DATA!AH:AH,INPUT_DATA!$A:$A,$B41,INPUT_DATA!$B:$B,"D"))</f>
        <v/>
      </c>
      <c r="CH41" s="155" t="str">
        <f>IF($B41=0,"",SUMIFS(INPUT_DATA!AI:AI,INPUT_DATA!$A:$A,$B41,INPUT_DATA!$B:$B,"D"))</f>
        <v/>
      </c>
      <c r="CI41" s="155" t="str">
        <f>IF($B41=0,"",SUMIFS(INPUT_DATA!AJ:AJ,INPUT_DATA!$A:$A,$B41,INPUT_DATA!$B:$B,"D"))</f>
        <v/>
      </c>
      <c r="CJ41" s="146" t="str">
        <f>IF($B41=0,"",SUMIFS(INPUT_DATA!AK:AK,INPUT_DATA!$A:$A,$B41,INPUT_DATA!$B:$B,"D"))</f>
        <v/>
      </c>
      <c r="CK41" s="146" t="str">
        <f>IF($B41=0,"",SUMIFS(INPUT_DATA!AL:AL,INPUT_DATA!$A:$A,$B41,INPUT_DATA!$B:$B,"D"))</f>
        <v/>
      </c>
      <c r="CL41" s="146" t="str">
        <f>IF($B41=0,"",SUMIFS(INPUT_DATA!AM:AM,INPUT_DATA!$A:$A,$B41,INPUT_DATA!$B:$B,"D"))</f>
        <v/>
      </c>
      <c r="CM41" s="146" t="str">
        <f>IF($B41=0,"",SUMIFS(INPUT_DATA!AN:AN,INPUT_DATA!$A:$A,$B41,INPUT_DATA!$B:$B,"D"))</f>
        <v/>
      </c>
      <c r="CN41" s="146" t="str">
        <f>IF($B41=0,"",SUMIFS(INPUT_DATA!AO:AO,INPUT_DATA!$A:$A,$B41,INPUT_DATA!$B:$B,"D"))</f>
        <v/>
      </c>
      <c r="CO41" s="146" t="str">
        <f>IF($B41=0,"",SUMIFS(INPUT_DATA!AP:AP,INPUT_DATA!$A:$A,$B41,INPUT_DATA!$B:$B,"D"))</f>
        <v/>
      </c>
      <c r="CP41" s="160" t="str">
        <f t="shared" si="7"/>
        <v/>
      </c>
      <c r="CQ41" s="160" t="str">
        <f t="shared" si="2"/>
        <v/>
      </c>
      <c r="CR41" s="160" t="str">
        <f t="shared" si="3"/>
        <v/>
      </c>
      <c r="CS41" s="145" t="str">
        <f>IF($B41=0,"",SUMIFS(INPUT_DATA!AQ:AQ,INPUT_DATA!$A:$A,$B41,INPUT_DATA!$B:$B,"D"))</f>
        <v/>
      </c>
      <c r="CT41" s="160" t="str">
        <f>IF($B41=0,"",SUMIFS(INPUT_DATA!AR:AR,INPUT_DATA!$A:$A,$B41,INPUT_DATA!$B:$B,"D"))</f>
        <v/>
      </c>
      <c r="CU41" s="160" t="str">
        <f>IF($B41=0,"",SUMIFS(INPUT_DATA!AS:AS,INPUT_DATA!$A:$A,$B41,INPUT_DATA!$B:$B,"D"))</f>
        <v/>
      </c>
      <c r="CV41" s="145" t="str">
        <f t="shared" si="20"/>
        <v/>
      </c>
      <c r="CW41" s="160" t="str">
        <f t="shared" si="21"/>
        <v/>
      </c>
      <c r="CX41" s="161" t="str">
        <f t="shared" si="22"/>
        <v/>
      </c>
      <c r="CY41" s="154"/>
    </row>
    <row r="42" spans="2:103">
      <c r="B42" s="143">
        <f>INPUT_DATA!CL29</f>
        <v>0</v>
      </c>
      <c r="C42" s="145" t="str">
        <f>IF($B42=0,"",SUMIFS(INPUT_DATA!C:C,INPUT_DATA!$A:$A,$B42,INPUT_DATA!$B:$B,"S"))</f>
        <v/>
      </c>
      <c r="D42" s="145" t="str">
        <f>IF($B42=0,"",SUMIFS(INPUT_DATA!D:D,INPUT_DATA!$A:$A,$B42,INPUT_DATA!$B:$B,"S"))</f>
        <v/>
      </c>
      <c r="E42" s="146" t="str">
        <f>IF($B42=0,"",SUMIFS(INPUT_DATA!E:E,INPUT_DATA!$A:$A,$B42,INPUT_DATA!$B:$B,"S"))</f>
        <v/>
      </c>
      <c r="F42" s="146" t="str">
        <f>IF($B42=0,"",SUMIFS(INPUT_DATA!F:F,INPUT_DATA!$A:$A,$B42,INPUT_DATA!$B:$B,"S"))</f>
        <v/>
      </c>
      <c r="G42" s="146" t="str">
        <f>IF($B42=0,"",SUMIFS(INPUT_DATA!G:G,INPUT_DATA!$A:$A,$B42,INPUT_DATA!$B:$B,"S"))</f>
        <v/>
      </c>
      <c r="H42" s="146" t="str">
        <f>IF($B42=0,"",SUMIFS(INPUT_DATA!H:H,INPUT_DATA!$A:$A,$B42,INPUT_DATA!$B:$B,"S"))</f>
        <v/>
      </c>
      <c r="I42" s="146" t="str">
        <f>IF($B42=0,"",SUMIFS(INPUT_DATA!I:I,INPUT_DATA!$A:$A,$B42,INPUT_DATA!$B:$B,"S"))</f>
        <v/>
      </c>
      <c r="J42" s="146" t="str">
        <f>IF($B42=0,"",SUMIFS(INPUT_DATA!J:J,INPUT_DATA!$A:$A,$B42,INPUT_DATA!$B:$B,"S"))</f>
        <v/>
      </c>
      <c r="K42" s="146" t="str">
        <f>IF($B42=0,"",SUMIFS(INPUT_DATA!K:K,INPUT_DATA!$A:$A,$B42,INPUT_DATA!$B:$B,"S"))</f>
        <v/>
      </c>
      <c r="L42" s="146" t="str">
        <f>IF($B42=0,"",SUMIFS(INPUT_DATA!L:L,INPUT_DATA!$A:$A,$B42,INPUT_DATA!$B:$B,"S"))</f>
        <v/>
      </c>
      <c r="M42" s="146" t="str">
        <f>IF($B42=0,"",SUMIFS(INPUT_DATA!M:M,INPUT_DATA!$A:$A,$B42,INPUT_DATA!$B:$B,"S"))</f>
        <v/>
      </c>
      <c r="N42" s="146" t="str">
        <f>IF($B42=0,"",SUMIFS(INPUT_DATA!N:N,INPUT_DATA!$A:$A,$B42,INPUT_DATA!$B:$B,"S"))</f>
        <v/>
      </c>
      <c r="O42" s="147" t="str">
        <f t="shared" si="8"/>
        <v/>
      </c>
      <c r="P42" s="148" t="str">
        <f>IF($B42=0,"",SUMIFS(INPUT_DATA!O:O,INPUT_DATA!$A:$A,$B42,INPUT_DATA!$B:$B,"S"))</f>
        <v/>
      </c>
      <c r="Q42" s="148" t="str">
        <f t="shared" si="9"/>
        <v/>
      </c>
      <c r="R42" s="148" t="str">
        <f>IF($B42=0,"",SUMIFS(INPUT_DATA!BL:BL,INPUT_DATA!$A:$A,$B42,INPUT_DATA!$B:$B,"S"))</f>
        <v/>
      </c>
      <c r="S42" s="149" t="str">
        <f>IF($B42=0,"",SUMIFS(INPUT_DATA!P:P,INPUT_DATA!$A:$A,$B42,INPUT_DATA!$B:$B,"S"))</f>
        <v/>
      </c>
      <c r="T42" s="149" t="str">
        <f>IF($B42=0,"",SUMIFS(INPUT_DATA!Q:Q,INPUT_DATA!$A:$A,$B42,INPUT_DATA!$B:$B,"S"))</f>
        <v/>
      </c>
      <c r="U42" s="149" t="str">
        <f>IF($B42=0,"",SUMIFS(INPUT_DATA!R:R,INPUT_DATA!$A:$A,$B42,INPUT_DATA!$B:$B,"S"))</f>
        <v/>
      </c>
      <c r="V42" s="150" t="str">
        <f>IF($B42=0,"",SUMIFS(INPUT_DATA!S:S,INPUT_DATA!$A:$A,$B42,INPUT_DATA!$B:$B,"S"))</f>
        <v/>
      </c>
      <c r="W42" s="150" t="str">
        <f>IF($B42=0,"",SUMIFS(INPUT_DATA!T:T,INPUT_DATA!$A:$A,$B42,INPUT_DATA!$B:$B,"S"))</f>
        <v/>
      </c>
      <c r="X42" s="150" t="str">
        <f>IF($B42=0,"",SUMIFS(INPUT_DATA!U:U,INPUT_DATA!$A:$A,$B42,INPUT_DATA!$B:$B,"S"))</f>
        <v/>
      </c>
      <c r="Y42" s="150" t="str">
        <f>IF($B42=0,"",SUMIFS(INPUT_DATA!V:V,INPUT_DATA!$A:$A,$B42,INPUT_DATA!$B:$B,"S"))</f>
        <v/>
      </c>
      <c r="Z42" s="150" t="str">
        <f>IF($B42=0,"",SUMIFS(INPUT_DATA!W:W,INPUT_DATA!$A:$A,$B42,INPUT_DATA!$B:$B,"S"))</f>
        <v/>
      </c>
      <c r="AA42" s="150" t="str">
        <f>IF($B42=0,"",SUMIFS(INPUT_DATA!X:X,INPUT_DATA!$A:$A,$B42,INPUT_DATA!$B:$B,"S"))</f>
        <v/>
      </c>
      <c r="AB42" s="150" t="str">
        <f>IF($B42=0,"",SUMIFS(INPUT_DATA!Y:Y,INPUT_DATA!$A:$A,$B42,INPUT_DATA!$B:$B,"S"))</f>
        <v/>
      </c>
      <c r="AC42" s="150" t="str">
        <f>IF($B42=0,"",SUMIFS(INPUT_DATA!Z:Z,INPUT_DATA!$A:$A,$B42,INPUT_DATA!$B:$B,"S"))</f>
        <v/>
      </c>
      <c r="AD42" s="150" t="str">
        <f>IF($B42=0,"",SUMIFS(INPUT_DATA!AA:AA,INPUT_DATA!$A:$A,$B42,INPUT_DATA!$B:$B,"S"))</f>
        <v/>
      </c>
      <c r="AE42" s="150" t="str">
        <f>IF($B42=0,"",SUMIFS(INPUT_DATA!AB:AB,INPUT_DATA!$A:$A,$B42,INPUT_DATA!$B:$B,"S"))</f>
        <v/>
      </c>
      <c r="AF42" s="150" t="str">
        <f>IF($B42=0,"",SUMIFS(INPUT_DATA!AC:AC,INPUT_DATA!$A:$A,$B42,INPUT_DATA!$B:$B,"S"))</f>
        <v/>
      </c>
      <c r="AG42" s="150" t="str">
        <f>IF($B42=0,"",SUMIFS(INPUT_DATA!AD:AD,INPUT_DATA!$A:$A,$B42,INPUT_DATA!$B:$B,"S"))</f>
        <v/>
      </c>
      <c r="AH42" s="150" t="str">
        <f>IF($B42=0,"",SUMIFS(INPUT_DATA!AE:AE,INPUT_DATA!$A:$A,$B42,INPUT_DATA!$B:$B,"S"))</f>
        <v/>
      </c>
      <c r="AI42" s="150" t="str">
        <f>IF($B42=0,"",SUMIFS(INPUT_DATA!AF:AF,INPUT_DATA!$A:$A,$B42,INPUT_DATA!$B:$B,"S"))</f>
        <v/>
      </c>
      <c r="AJ42" s="150" t="str">
        <f>IF($B42=0,"",SUMIFS(INPUT_DATA!AG:AG,INPUT_DATA!$A:$A,$B42,INPUT_DATA!$B:$B,"S"))</f>
        <v/>
      </c>
      <c r="AK42" s="150" t="str">
        <f>IF($B42=0,"",SUMIFS(INPUT_DATA!AK:AK,INPUT_DATA!$A:$A,$B42,INPUT_DATA!$B:$B,"S"))</f>
        <v/>
      </c>
      <c r="AL42" s="150" t="str">
        <f>IF($B42=0,"",SUMIFS(INPUT_DATA!AL:AL,INPUT_DATA!$A:$A,$B42,INPUT_DATA!$B:$B,"S"))</f>
        <v/>
      </c>
      <c r="AM42" s="150" t="str">
        <f>IF($B42=0,"",SUMIFS(INPUT_DATA!AM:AM,INPUT_DATA!$A:$A,$B42,INPUT_DATA!$B:$B,"S"))</f>
        <v/>
      </c>
      <c r="AN42" s="150" t="str">
        <f>IF($B42=0,"",SUMIFS(INPUT_DATA!AN:AN,INPUT_DATA!$A:$A,$B42,INPUT_DATA!$B:$B,"S"))</f>
        <v/>
      </c>
      <c r="AO42" s="150" t="str">
        <f>IF($B42=0,"",SUMIFS(INPUT_DATA!AO:AO,INPUT_DATA!$A:$A,$B42,INPUT_DATA!$B:$B,"S"))</f>
        <v/>
      </c>
      <c r="AP42" s="150" t="str">
        <f>IF($B42=0,"",SUMIFS(INPUT_DATA!AP:AP,INPUT_DATA!$A:$A,$B42,INPUT_DATA!$B:$B,"S"))</f>
        <v/>
      </c>
      <c r="AQ42" s="151" t="str">
        <f t="shared" si="10"/>
        <v/>
      </c>
      <c r="AR42" s="152" t="str">
        <f t="shared" si="11"/>
        <v/>
      </c>
      <c r="AS42" s="153" t="str">
        <f t="shared" si="12"/>
        <v/>
      </c>
      <c r="AT42" s="151" t="str">
        <f>IF($B42=0,"",SUMIFS(INPUT_DATA!AQ:AQ,INPUT_DATA!$A:$A,$B42,INPUT_DATA!$B:$B,"S"))</f>
        <v/>
      </c>
      <c r="AU42" s="152" t="str">
        <f>IF($B42=0,"",SUMIFS(INPUT_DATA!AR:AR,INPUT_DATA!$A:$A,$B42,INPUT_DATA!$B:$B,"S"))</f>
        <v/>
      </c>
      <c r="AV42" s="153" t="str">
        <f>IF($B42=0,"",SUMIFS(INPUT_DATA!AS:AS,INPUT_DATA!$A:$A,$B42,INPUT_DATA!$B:$B,"S"))</f>
        <v/>
      </c>
      <c r="AW42" s="151" t="str">
        <f t="shared" si="13"/>
        <v/>
      </c>
      <c r="AX42" s="152" t="str">
        <f t="shared" si="14"/>
        <v/>
      </c>
      <c r="AY42" s="153" t="str">
        <f t="shared" si="15"/>
        <v/>
      </c>
      <c r="AZ42" s="154"/>
      <c r="BA42" s="144" t="str">
        <f>IF($B42=0,"",SUMIFS(INPUT_DATA!C:C,INPUT_DATA!$A:$A,$B42,INPUT_DATA!$B:$B,"D"))</f>
        <v/>
      </c>
      <c r="BB42" s="155" t="str">
        <f>IF($B42=0,"",SUMIFS(INPUT_DATA!E:E,INPUT_DATA!$A:$A,$B42,INPUT_DATA!$B:$B,"D"))</f>
        <v/>
      </c>
      <c r="BC42" s="155" t="str">
        <f>IF($B42=0,"",SUMIFS(INPUT_DATA!F:F,INPUT_DATA!$A:$A,$B42,INPUT_DATA!$B:$B,"D"))</f>
        <v/>
      </c>
      <c r="BD42" s="155" t="str">
        <f>IF($B42=0,"",SUMIFS(INPUT_DATA!G:G,INPUT_DATA!$A:$A,$B42,INPUT_DATA!$B:$B,"D"))</f>
        <v/>
      </c>
      <c r="BE42" s="155" t="str">
        <f>IF($B42=0,"",SUMIFS(INPUT_DATA!H:H,INPUT_DATA!$A:$A,$B42,INPUT_DATA!$B:$B,"D"))</f>
        <v/>
      </c>
      <c r="BF42" s="155" t="str">
        <f>IF($B42=0,"",SUMIFS(INPUT_DATA!I:I,INPUT_DATA!$A:$A,$B42,INPUT_DATA!$B:$B,"D"))</f>
        <v/>
      </c>
      <c r="BG42" s="155" t="str">
        <f>IF($B42=0,"",SUMIFS(INPUT_DATA!J:J,INPUT_DATA!$A:$A,$B42,INPUT_DATA!$B:$B,"D"))</f>
        <v/>
      </c>
      <c r="BH42" s="155" t="str">
        <f>IF($B42=0,"",SUMIFS(INPUT_DATA!K:K,INPUT_DATA!$A:$A,$B42,INPUT_DATA!$B:$B,"D"))</f>
        <v/>
      </c>
      <c r="BI42" s="155" t="str">
        <f>IF($B42=0,"",SUMIFS(INPUT_DATA!L:L,INPUT_DATA!$A:$A,$B42,INPUT_DATA!$B:$B,"D"))</f>
        <v/>
      </c>
      <c r="BJ42" s="155" t="str">
        <f>IF($B42=0,"",SUMIFS(INPUT_DATA!M:M,INPUT_DATA!$A:$A,$B42,INPUT_DATA!$B:$B,"D"))</f>
        <v/>
      </c>
      <c r="BK42" s="155" t="str">
        <f>IF($B42=0,"",SUMIFS(INPUT_DATA!N:N,INPUT_DATA!$A:$A,$B42,INPUT_DATA!$B:$B,"D"))</f>
        <v/>
      </c>
      <c r="BL42" s="156" t="str">
        <f t="shared" si="6"/>
        <v/>
      </c>
      <c r="BM42" s="156" t="str">
        <f>IF($B42=0,"",SUMIFS(INPUT_DATA!O:O,INPUT_DATA!$A:$A,$B42,INPUT_DATA!$B:$B,"D"))</f>
        <v/>
      </c>
      <c r="BN42" s="156" t="str">
        <f t="shared" si="16"/>
        <v/>
      </c>
      <c r="BO42" s="159" t="str">
        <f>IF($B42=0,"",SUMIFS(INPUT_DATA!P:P,INPUT_DATA!$A:$A,$B42,INPUT_DATA!$B:$B,"D"))</f>
        <v/>
      </c>
      <c r="BP42" s="145" t="str">
        <f>IF($B42=0,"",SUMIFS(INPUT_DATA!Q:Q,INPUT_DATA!$A:$A,$B42,INPUT_DATA!$B:$B,"D"))</f>
        <v/>
      </c>
      <c r="BQ42" s="145" t="str">
        <f>IF($B42=0,"",SUMIFS(INPUT_DATA!R:R,INPUT_DATA!$A:$A,$B42,INPUT_DATA!$B:$B,"D"))</f>
        <v/>
      </c>
      <c r="BR42" s="155" t="str">
        <f>IF($B42=0,"",SUMIFS(INPUT_DATA!S:S,INPUT_DATA!$A:$A,$B42,INPUT_DATA!$B:$B,"D"))</f>
        <v/>
      </c>
      <c r="BS42" s="155" t="str">
        <f>IF($B42=0,"",SUMIFS(INPUT_DATA!T:T,INPUT_DATA!$A:$A,$B42,INPUT_DATA!$B:$B,"D"))</f>
        <v/>
      </c>
      <c r="BT42" s="155" t="str">
        <f>IF($B42=0,"",SUMIFS(INPUT_DATA!U:U,INPUT_DATA!$A:$A,$B42,INPUT_DATA!$B:$B,"D"))</f>
        <v/>
      </c>
      <c r="BU42" s="155" t="str">
        <f>IF($B42=0,"",SUMIFS(INPUT_DATA!V:V,INPUT_DATA!$A:$A,$B42,INPUT_DATA!$B:$B,"D"))</f>
        <v/>
      </c>
      <c r="BV42" s="155" t="str">
        <f>IF($B42=0,"",SUMIFS(INPUT_DATA!W:W,INPUT_DATA!$A:$A,$B42,INPUT_DATA!$B:$B,"D"))</f>
        <v/>
      </c>
      <c r="BW42" s="155" t="str">
        <f>IF($B42=0,"",SUMIFS(INPUT_DATA!X:X,INPUT_DATA!$A:$A,$B42,INPUT_DATA!$B:$B,"D"))</f>
        <v/>
      </c>
      <c r="BX42" s="155" t="str">
        <f>IF($B42=0,"",SUMIFS(INPUT_DATA!Y:Y,INPUT_DATA!$A:$A,$B42,INPUT_DATA!$B:$B,"D"))</f>
        <v/>
      </c>
      <c r="BY42" s="155" t="str">
        <f>IF($B42=0,"",SUMIFS(INPUT_DATA!Z:Z,INPUT_DATA!$A:$A,$B42,INPUT_DATA!$B:$B,"D"))</f>
        <v/>
      </c>
      <c r="BZ42" s="155" t="str">
        <f>IF($B42=0,"",SUMIFS(INPUT_DATA!AA:AA,INPUT_DATA!$A:$A,$B42,INPUT_DATA!$B:$B,"D"))</f>
        <v/>
      </c>
      <c r="CA42" s="155" t="str">
        <f>IF($B42=0,"",SUMIFS(INPUT_DATA!AB:AB,INPUT_DATA!$A:$A,$B42,INPUT_DATA!$B:$B,"D"))</f>
        <v/>
      </c>
      <c r="CB42" s="155" t="str">
        <f>IF($B42=0,"",SUMIFS(INPUT_DATA!AC:AC,INPUT_DATA!$A:$A,$B42,INPUT_DATA!$B:$B,"D"))</f>
        <v/>
      </c>
      <c r="CC42" s="155" t="str">
        <f>IF($B42=0,"",SUMIFS(INPUT_DATA!AD:AD,INPUT_DATA!$A:$A,$B42,INPUT_DATA!$B:$B,"D"))</f>
        <v/>
      </c>
      <c r="CD42" s="155" t="str">
        <f>IF($B42=0,"",SUMIFS(INPUT_DATA!AE:AE,INPUT_DATA!$A:$A,$B42,INPUT_DATA!$B:$B,"D"))</f>
        <v/>
      </c>
      <c r="CE42" s="155" t="str">
        <f>IF($B42=0,"",SUMIFS(INPUT_DATA!AF:AF,INPUT_DATA!$A:$A,$B42,INPUT_DATA!$B:$B,"D"))</f>
        <v/>
      </c>
      <c r="CF42" s="155" t="str">
        <f>IF($B42=0,"",SUMIFS(INPUT_DATA!AG:AG,INPUT_DATA!$A:$A,$B42,INPUT_DATA!$B:$B,"D"))</f>
        <v/>
      </c>
      <c r="CG42" s="155" t="str">
        <f>IF($B42=0,"",SUMIFS(INPUT_DATA!AH:AH,INPUT_DATA!$A:$A,$B42,INPUT_DATA!$B:$B,"D"))</f>
        <v/>
      </c>
      <c r="CH42" s="155" t="str">
        <f>IF($B42=0,"",SUMIFS(INPUT_DATA!AI:AI,INPUT_DATA!$A:$A,$B42,INPUT_DATA!$B:$B,"D"))</f>
        <v/>
      </c>
      <c r="CI42" s="155" t="str">
        <f>IF($B42=0,"",SUMIFS(INPUT_DATA!AJ:AJ,INPUT_DATA!$A:$A,$B42,INPUT_DATA!$B:$B,"D"))</f>
        <v/>
      </c>
      <c r="CJ42" s="146" t="str">
        <f>IF($B42=0,"",SUMIFS(INPUT_DATA!AK:AK,INPUT_DATA!$A:$A,$B42,INPUT_DATA!$B:$B,"D"))</f>
        <v/>
      </c>
      <c r="CK42" s="146" t="str">
        <f>IF($B42=0,"",SUMIFS(INPUT_DATA!AL:AL,INPUT_DATA!$A:$A,$B42,INPUT_DATA!$B:$B,"D"))</f>
        <v/>
      </c>
      <c r="CL42" s="146" t="str">
        <f>IF($B42=0,"",SUMIFS(INPUT_DATA!AM:AM,INPUT_DATA!$A:$A,$B42,INPUT_DATA!$B:$B,"D"))</f>
        <v/>
      </c>
      <c r="CM42" s="146" t="str">
        <f>IF($B42=0,"",SUMIFS(INPUT_DATA!AN:AN,INPUT_DATA!$A:$A,$B42,INPUT_DATA!$B:$B,"D"))</f>
        <v/>
      </c>
      <c r="CN42" s="146" t="str">
        <f>IF($B42=0,"",SUMIFS(INPUT_DATA!AO:AO,INPUT_DATA!$A:$A,$B42,INPUT_DATA!$B:$B,"D"))</f>
        <v/>
      </c>
      <c r="CO42" s="146" t="str">
        <f>IF($B42=0,"",SUMIFS(INPUT_DATA!AP:AP,INPUT_DATA!$A:$A,$B42,INPUT_DATA!$B:$B,"D"))</f>
        <v/>
      </c>
      <c r="CP42" s="160" t="str">
        <f t="shared" si="7"/>
        <v/>
      </c>
      <c r="CQ42" s="160" t="str">
        <f t="shared" si="2"/>
        <v/>
      </c>
      <c r="CR42" s="160" t="str">
        <f t="shared" si="3"/>
        <v/>
      </c>
      <c r="CS42" s="145" t="str">
        <f>IF($B42=0,"",SUMIFS(INPUT_DATA!AQ:AQ,INPUT_DATA!$A:$A,$B42,INPUT_DATA!$B:$B,"D"))</f>
        <v/>
      </c>
      <c r="CT42" s="160" t="str">
        <f>IF($B42=0,"",SUMIFS(INPUT_DATA!AR:AR,INPUT_DATA!$A:$A,$B42,INPUT_DATA!$B:$B,"D"))</f>
        <v/>
      </c>
      <c r="CU42" s="160" t="str">
        <f>IF($B42=0,"",SUMIFS(INPUT_DATA!AS:AS,INPUT_DATA!$A:$A,$B42,INPUT_DATA!$B:$B,"D"))</f>
        <v/>
      </c>
      <c r="CV42" s="145" t="str">
        <f t="shared" si="20"/>
        <v/>
      </c>
      <c r="CW42" s="160" t="str">
        <f t="shared" si="21"/>
        <v/>
      </c>
      <c r="CX42" s="161" t="str">
        <f t="shared" si="22"/>
        <v/>
      </c>
      <c r="CY42" s="154"/>
    </row>
    <row r="43" spans="2:103">
      <c r="B43" s="143">
        <f>INPUT_DATA!CL30</f>
        <v>0</v>
      </c>
      <c r="C43" s="145" t="str">
        <f>IF($B43=0,"",SUMIFS(INPUT_DATA!C:C,INPUT_DATA!$A:$A,$B43,INPUT_DATA!$B:$B,"S"))</f>
        <v/>
      </c>
      <c r="D43" s="145" t="str">
        <f>IF($B43=0,"",SUMIFS(INPUT_DATA!D:D,INPUT_DATA!$A:$A,$B43,INPUT_DATA!$B:$B,"S"))</f>
        <v/>
      </c>
      <c r="E43" s="146" t="str">
        <f>IF($B43=0,"",SUMIFS(INPUT_DATA!E:E,INPUT_DATA!$A:$A,$B43,INPUT_DATA!$B:$B,"S"))</f>
        <v/>
      </c>
      <c r="F43" s="146" t="str">
        <f>IF($B43=0,"",SUMIFS(INPUT_DATA!F:F,INPUT_DATA!$A:$A,$B43,INPUT_DATA!$B:$B,"S"))</f>
        <v/>
      </c>
      <c r="G43" s="146" t="str">
        <f>IF($B43=0,"",SUMIFS(INPUT_DATA!G:G,INPUT_DATA!$A:$A,$B43,INPUT_DATA!$B:$B,"S"))</f>
        <v/>
      </c>
      <c r="H43" s="146" t="str">
        <f>IF($B43=0,"",SUMIFS(INPUT_DATA!H:H,INPUT_DATA!$A:$A,$B43,INPUT_DATA!$B:$B,"S"))</f>
        <v/>
      </c>
      <c r="I43" s="146" t="str">
        <f>IF($B43=0,"",SUMIFS(INPUT_DATA!I:I,INPUT_DATA!$A:$A,$B43,INPUT_DATA!$B:$B,"S"))</f>
        <v/>
      </c>
      <c r="J43" s="146" t="str">
        <f>IF($B43=0,"",SUMIFS(INPUT_DATA!J:J,INPUT_DATA!$A:$A,$B43,INPUT_DATA!$B:$B,"S"))</f>
        <v/>
      </c>
      <c r="K43" s="146" t="str">
        <f>IF($B43=0,"",SUMIFS(INPUT_DATA!K:K,INPUT_DATA!$A:$A,$B43,INPUT_DATA!$B:$B,"S"))</f>
        <v/>
      </c>
      <c r="L43" s="146" t="str">
        <f>IF($B43=0,"",SUMIFS(INPUT_DATA!L:L,INPUT_DATA!$A:$A,$B43,INPUT_DATA!$B:$B,"S"))</f>
        <v/>
      </c>
      <c r="M43" s="146" t="str">
        <f>IF($B43=0,"",SUMIFS(INPUT_DATA!M:M,INPUT_DATA!$A:$A,$B43,INPUT_DATA!$B:$B,"S"))</f>
        <v/>
      </c>
      <c r="N43" s="146" t="str">
        <f>IF($B43=0,"",SUMIFS(INPUT_DATA!N:N,INPUT_DATA!$A:$A,$B43,INPUT_DATA!$B:$B,"S"))</f>
        <v/>
      </c>
      <c r="O43" s="147" t="str">
        <f t="shared" si="8"/>
        <v/>
      </c>
      <c r="P43" s="148" t="str">
        <f>IF($B43=0,"",SUMIFS(INPUT_DATA!O:O,INPUT_DATA!$A:$A,$B43,INPUT_DATA!$B:$B,"S"))</f>
        <v/>
      </c>
      <c r="Q43" s="148" t="str">
        <f t="shared" si="9"/>
        <v/>
      </c>
      <c r="R43" s="148" t="str">
        <f>IF($B43=0,"",SUMIFS(INPUT_DATA!BL:BL,INPUT_DATA!$A:$A,$B43,INPUT_DATA!$B:$B,"S"))</f>
        <v/>
      </c>
      <c r="S43" s="149" t="str">
        <f>IF($B43=0,"",SUMIFS(INPUT_DATA!P:P,INPUT_DATA!$A:$A,$B43,INPUT_DATA!$B:$B,"S"))</f>
        <v/>
      </c>
      <c r="T43" s="149" t="str">
        <f>IF($B43=0,"",SUMIFS(INPUT_DATA!Q:Q,INPUT_DATA!$A:$A,$B43,INPUT_DATA!$B:$B,"S"))</f>
        <v/>
      </c>
      <c r="U43" s="149" t="str">
        <f>IF($B43=0,"",SUMIFS(INPUT_DATA!R:R,INPUT_DATA!$A:$A,$B43,INPUT_DATA!$B:$B,"S"))</f>
        <v/>
      </c>
      <c r="V43" s="150" t="str">
        <f>IF($B43=0,"",SUMIFS(INPUT_DATA!S:S,INPUT_DATA!$A:$A,$B43,INPUT_DATA!$B:$B,"S"))</f>
        <v/>
      </c>
      <c r="W43" s="150" t="str">
        <f>IF($B43=0,"",SUMIFS(INPUT_DATA!T:T,INPUT_DATA!$A:$A,$B43,INPUT_DATA!$B:$B,"S"))</f>
        <v/>
      </c>
      <c r="X43" s="150" t="str">
        <f>IF($B43=0,"",SUMIFS(INPUT_DATA!U:U,INPUT_DATA!$A:$A,$B43,INPUT_DATA!$B:$B,"S"))</f>
        <v/>
      </c>
      <c r="Y43" s="150" t="str">
        <f>IF($B43=0,"",SUMIFS(INPUT_DATA!V:V,INPUT_DATA!$A:$A,$B43,INPUT_DATA!$B:$B,"S"))</f>
        <v/>
      </c>
      <c r="Z43" s="150" t="str">
        <f>IF($B43=0,"",SUMIFS(INPUT_DATA!W:W,INPUT_DATA!$A:$A,$B43,INPUT_DATA!$B:$B,"S"))</f>
        <v/>
      </c>
      <c r="AA43" s="150" t="str">
        <f>IF($B43=0,"",SUMIFS(INPUT_DATA!X:X,INPUT_DATA!$A:$A,$B43,INPUT_DATA!$B:$B,"S"))</f>
        <v/>
      </c>
      <c r="AB43" s="150" t="str">
        <f>IF($B43=0,"",SUMIFS(INPUT_DATA!Y:Y,INPUT_DATA!$A:$A,$B43,INPUT_DATA!$B:$B,"S"))</f>
        <v/>
      </c>
      <c r="AC43" s="150" t="str">
        <f>IF($B43=0,"",SUMIFS(INPUT_DATA!Z:Z,INPUT_DATA!$A:$A,$B43,INPUT_DATA!$B:$B,"S"))</f>
        <v/>
      </c>
      <c r="AD43" s="150" t="str">
        <f>IF($B43=0,"",SUMIFS(INPUT_DATA!AA:AA,INPUT_DATA!$A:$A,$B43,INPUT_DATA!$B:$B,"S"))</f>
        <v/>
      </c>
      <c r="AE43" s="150" t="str">
        <f>IF($B43=0,"",SUMIFS(INPUT_DATA!AB:AB,INPUT_DATA!$A:$A,$B43,INPUT_DATA!$B:$B,"S"))</f>
        <v/>
      </c>
      <c r="AF43" s="150" t="str">
        <f>IF($B43=0,"",SUMIFS(INPUT_DATA!AC:AC,INPUT_DATA!$A:$A,$B43,INPUT_DATA!$B:$B,"S"))</f>
        <v/>
      </c>
      <c r="AG43" s="150" t="str">
        <f>IF($B43=0,"",SUMIFS(INPUT_DATA!AD:AD,INPUT_DATA!$A:$A,$B43,INPUT_DATA!$B:$B,"S"))</f>
        <v/>
      </c>
      <c r="AH43" s="150" t="str">
        <f>IF($B43=0,"",SUMIFS(INPUT_DATA!AE:AE,INPUT_DATA!$A:$A,$B43,INPUT_DATA!$B:$B,"S"))</f>
        <v/>
      </c>
      <c r="AI43" s="150" t="str">
        <f>IF($B43=0,"",SUMIFS(INPUT_DATA!AF:AF,INPUT_DATA!$A:$A,$B43,INPUT_DATA!$B:$B,"S"))</f>
        <v/>
      </c>
      <c r="AJ43" s="150" t="str">
        <f>IF($B43=0,"",SUMIFS(INPUT_DATA!AG:AG,INPUT_DATA!$A:$A,$B43,INPUT_DATA!$B:$B,"S"))</f>
        <v/>
      </c>
      <c r="AK43" s="150" t="str">
        <f>IF($B43=0,"",SUMIFS(INPUT_DATA!AK:AK,INPUT_DATA!$A:$A,$B43,INPUT_DATA!$B:$B,"S"))</f>
        <v/>
      </c>
      <c r="AL43" s="150" t="str">
        <f>IF($B43=0,"",SUMIFS(INPUT_DATA!AL:AL,INPUT_DATA!$A:$A,$B43,INPUT_DATA!$B:$B,"S"))</f>
        <v/>
      </c>
      <c r="AM43" s="150" t="str">
        <f>IF($B43=0,"",SUMIFS(INPUT_DATA!AM:AM,INPUT_DATA!$A:$A,$B43,INPUT_DATA!$B:$B,"S"))</f>
        <v/>
      </c>
      <c r="AN43" s="150" t="str">
        <f>IF($B43=0,"",SUMIFS(INPUT_DATA!AN:AN,INPUT_DATA!$A:$A,$B43,INPUT_DATA!$B:$B,"S"))</f>
        <v/>
      </c>
      <c r="AO43" s="150" t="str">
        <f>IF($B43=0,"",SUMIFS(INPUT_DATA!AO:AO,INPUT_DATA!$A:$A,$B43,INPUT_DATA!$B:$B,"S"))</f>
        <v/>
      </c>
      <c r="AP43" s="150" t="str">
        <f>IF($B43=0,"",SUMIFS(INPUT_DATA!AP:AP,INPUT_DATA!$A:$A,$B43,INPUT_DATA!$B:$B,"S"))</f>
        <v/>
      </c>
      <c r="AQ43" s="151" t="str">
        <f t="shared" si="10"/>
        <v/>
      </c>
      <c r="AR43" s="152" t="str">
        <f t="shared" si="11"/>
        <v/>
      </c>
      <c r="AS43" s="153" t="str">
        <f t="shared" si="12"/>
        <v/>
      </c>
      <c r="AT43" s="151" t="str">
        <f>IF($B43=0,"",SUMIFS(INPUT_DATA!AQ:AQ,INPUT_DATA!$A:$A,$B43,INPUT_DATA!$B:$B,"S"))</f>
        <v/>
      </c>
      <c r="AU43" s="152" t="str">
        <f>IF($B43=0,"",SUMIFS(INPUT_DATA!AR:AR,INPUT_DATA!$A:$A,$B43,INPUT_DATA!$B:$B,"S"))</f>
        <v/>
      </c>
      <c r="AV43" s="153" t="str">
        <f>IF($B43=0,"",SUMIFS(INPUT_DATA!AS:AS,INPUT_DATA!$A:$A,$B43,INPUT_DATA!$B:$B,"S"))</f>
        <v/>
      </c>
      <c r="AW43" s="151" t="str">
        <f t="shared" si="13"/>
        <v/>
      </c>
      <c r="AX43" s="152" t="str">
        <f t="shared" si="14"/>
        <v/>
      </c>
      <c r="AY43" s="153" t="str">
        <f t="shared" si="15"/>
        <v/>
      </c>
      <c r="AZ43" s="154"/>
      <c r="BA43" s="144" t="str">
        <f>IF($B43=0,"",SUMIFS(INPUT_DATA!C:C,INPUT_DATA!$A:$A,$B43,INPUT_DATA!$B:$B,"D"))</f>
        <v/>
      </c>
      <c r="BB43" s="155" t="str">
        <f>IF($B43=0,"",SUMIFS(INPUT_DATA!E:E,INPUT_DATA!$A:$A,$B43,INPUT_DATA!$B:$B,"D"))</f>
        <v/>
      </c>
      <c r="BC43" s="155" t="str">
        <f>IF($B43=0,"",SUMIFS(INPUT_DATA!F:F,INPUT_DATA!$A:$A,$B43,INPUT_DATA!$B:$B,"D"))</f>
        <v/>
      </c>
      <c r="BD43" s="155" t="str">
        <f>IF($B43=0,"",SUMIFS(INPUT_DATA!G:G,INPUT_DATA!$A:$A,$B43,INPUT_DATA!$B:$B,"D"))</f>
        <v/>
      </c>
      <c r="BE43" s="155" t="str">
        <f>IF($B43=0,"",SUMIFS(INPUT_DATA!H:H,INPUT_DATA!$A:$A,$B43,INPUT_DATA!$B:$B,"D"))</f>
        <v/>
      </c>
      <c r="BF43" s="155" t="str">
        <f>IF($B43=0,"",SUMIFS(INPUT_DATA!I:I,INPUT_DATA!$A:$A,$B43,INPUT_DATA!$B:$B,"D"))</f>
        <v/>
      </c>
      <c r="BG43" s="155" t="str">
        <f>IF($B43=0,"",SUMIFS(INPUT_DATA!J:J,INPUT_DATA!$A:$A,$B43,INPUT_DATA!$B:$B,"D"))</f>
        <v/>
      </c>
      <c r="BH43" s="155" t="str">
        <f>IF($B43=0,"",SUMIFS(INPUT_DATA!K:K,INPUT_DATA!$A:$A,$B43,INPUT_DATA!$B:$B,"D"))</f>
        <v/>
      </c>
      <c r="BI43" s="155" t="str">
        <f>IF($B43=0,"",SUMIFS(INPUT_DATA!L:L,INPUT_DATA!$A:$A,$B43,INPUT_DATA!$B:$B,"D"))</f>
        <v/>
      </c>
      <c r="BJ43" s="155" t="str">
        <f>IF($B43=0,"",SUMIFS(INPUT_DATA!M:M,INPUT_DATA!$A:$A,$B43,INPUT_DATA!$B:$B,"D"))</f>
        <v/>
      </c>
      <c r="BK43" s="155" t="str">
        <f>IF($B43=0,"",SUMIFS(INPUT_DATA!N:N,INPUT_DATA!$A:$A,$B43,INPUT_DATA!$B:$B,"D"))</f>
        <v/>
      </c>
      <c r="BL43" s="156" t="str">
        <f t="shared" si="6"/>
        <v/>
      </c>
      <c r="BM43" s="156" t="str">
        <f>IF($B43=0,"",SUMIFS(INPUT_DATA!O:O,INPUT_DATA!$A:$A,$B43,INPUT_DATA!$B:$B,"D"))</f>
        <v/>
      </c>
      <c r="BN43" s="156" t="str">
        <f t="shared" si="16"/>
        <v/>
      </c>
      <c r="BO43" s="159" t="str">
        <f>IF($B43=0,"",SUMIFS(INPUT_DATA!P:P,INPUT_DATA!$A:$A,$B43,INPUT_DATA!$B:$B,"D"))</f>
        <v/>
      </c>
      <c r="BP43" s="145" t="str">
        <f>IF($B43=0,"",SUMIFS(INPUT_DATA!Q:Q,INPUT_DATA!$A:$A,$B43,INPUT_DATA!$B:$B,"D"))</f>
        <v/>
      </c>
      <c r="BQ43" s="145" t="str">
        <f>IF($B43=0,"",SUMIFS(INPUT_DATA!R:R,INPUT_DATA!$A:$A,$B43,INPUT_DATA!$B:$B,"D"))</f>
        <v/>
      </c>
      <c r="BR43" s="155" t="str">
        <f>IF($B43=0,"",SUMIFS(INPUT_DATA!S:S,INPUT_DATA!$A:$A,$B43,INPUT_DATA!$B:$B,"D"))</f>
        <v/>
      </c>
      <c r="BS43" s="155" t="str">
        <f>IF($B43=0,"",SUMIFS(INPUT_DATA!T:T,INPUT_DATA!$A:$A,$B43,INPUT_DATA!$B:$B,"D"))</f>
        <v/>
      </c>
      <c r="BT43" s="155" t="str">
        <f>IF($B43=0,"",SUMIFS(INPUT_DATA!U:U,INPUT_DATA!$A:$A,$B43,INPUT_DATA!$B:$B,"D"))</f>
        <v/>
      </c>
      <c r="BU43" s="155" t="str">
        <f>IF($B43=0,"",SUMIFS(INPUT_DATA!V:V,INPUT_DATA!$A:$A,$B43,INPUT_DATA!$B:$B,"D"))</f>
        <v/>
      </c>
      <c r="BV43" s="155" t="str">
        <f>IF($B43=0,"",SUMIFS(INPUT_DATA!W:W,INPUT_DATA!$A:$A,$B43,INPUT_DATA!$B:$B,"D"))</f>
        <v/>
      </c>
      <c r="BW43" s="155" t="str">
        <f>IF($B43=0,"",SUMIFS(INPUT_DATA!X:X,INPUT_DATA!$A:$A,$B43,INPUT_DATA!$B:$B,"D"))</f>
        <v/>
      </c>
      <c r="BX43" s="155" t="str">
        <f>IF($B43=0,"",SUMIFS(INPUT_DATA!Y:Y,INPUT_DATA!$A:$A,$B43,INPUT_DATA!$B:$B,"D"))</f>
        <v/>
      </c>
      <c r="BY43" s="155" t="str">
        <f>IF($B43=0,"",SUMIFS(INPUT_DATA!Z:Z,INPUT_DATA!$A:$A,$B43,INPUT_DATA!$B:$B,"D"))</f>
        <v/>
      </c>
      <c r="BZ43" s="155" t="str">
        <f>IF($B43=0,"",SUMIFS(INPUT_DATA!AA:AA,INPUT_DATA!$A:$A,$B43,INPUT_DATA!$B:$B,"D"))</f>
        <v/>
      </c>
      <c r="CA43" s="155" t="str">
        <f>IF($B43=0,"",SUMIFS(INPUT_DATA!AB:AB,INPUT_DATA!$A:$A,$B43,INPUT_DATA!$B:$B,"D"))</f>
        <v/>
      </c>
      <c r="CB43" s="155" t="str">
        <f>IF($B43=0,"",SUMIFS(INPUT_DATA!AC:AC,INPUT_DATA!$A:$A,$B43,INPUT_DATA!$B:$B,"D"))</f>
        <v/>
      </c>
      <c r="CC43" s="155" t="str">
        <f>IF($B43=0,"",SUMIFS(INPUT_DATA!AD:AD,INPUT_DATA!$A:$A,$B43,INPUT_DATA!$B:$B,"D"))</f>
        <v/>
      </c>
      <c r="CD43" s="155" t="str">
        <f>IF($B43=0,"",SUMIFS(INPUT_DATA!AE:AE,INPUT_DATA!$A:$A,$B43,INPUT_DATA!$B:$B,"D"))</f>
        <v/>
      </c>
      <c r="CE43" s="155" t="str">
        <f>IF($B43=0,"",SUMIFS(INPUT_DATA!AF:AF,INPUT_DATA!$A:$A,$B43,INPUT_DATA!$B:$B,"D"))</f>
        <v/>
      </c>
      <c r="CF43" s="155" t="str">
        <f>IF($B43=0,"",SUMIFS(INPUT_DATA!AG:AG,INPUT_DATA!$A:$A,$B43,INPUT_DATA!$B:$B,"D"))</f>
        <v/>
      </c>
      <c r="CG43" s="155" t="str">
        <f>IF($B43=0,"",SUMIFS(INPUT_DATA!AH:AH,INPUT_DATA!$A:$A,$B43,INPUT_DATA!$B:$B,"D"))</f>
        <v/>
      </c>
      <c r="CH43" s="155" t="str">
        <f>IF($B43=0,"",SUMIFS(INPUT_DATA!AI:AI,INPUT_DATA!$A:$A,$B43,INPUT_DATA!$B:$B,"D"))</f>
        <v/>
      </c>
      <c r="CI43" s="155" t="str">
        <f>IF($B43=0,"",SUMIFS(INPUT_DATA!AJ:AJ,INPUT_DATA!$A:$A,$B43,INPUT_DATA!$B:$B,"D"))</f>
        <v/>
      </c>
      <c r="CJ43" s="146" t="str">
        <f>IF($B43=0,"",SUMIFS(INPUT_DATA!AK:AK,INPUT_DATA!$A:$A,$B43,INPUT_DATA!$B:$B,"D"))</f>
        <v/>
      </c>
      <c r="CK43" s="146" t="str">
        <f>IF($B43=0,"",SUMIFS(INPUT_DATA!AL:AL,INPUT_DATA!$A:$A,$B43,INPUT_DATA!$B:$B,"D"))</f>
        <v/>
      </c>
      <c r="CL43" s="146" t="str">
        <f>IF($B43=0,"",SUMIFS(INPUT_DATA!AM:AM,INPUT_DATA!$A:$A,$B43,INPUT_DATA!$B:$B,"D"))</f>
        <v/>
      </c>
      <c r="CM43" s="146" t="str">
        <f>IF($B43=0,"",SUMIFS(INPUT_DATA!AN:AN,INPUT_DATA!$A:$A,$B43,INPUT_DATA!$B:$B,"D"))</f>
        <v/>
      </c>
      <c r="CN43" s="146" t="str">
        <f>IF($B43=0,"",SUMIFS(INPUT_DATA!AO:AO,INPUT_DATA!$A:$A,$B43,INPUT_DATA!$B:$B,"D"))</f>
        <v/>
      </c>
      <c r="CO43" s="146" t="str">
        <f>IF($B43=0,"",SUMIFS(INPUT_DATA!AP:AP,INPUT_DATA!$A:$A,$B43,INPUT_DATA!$B:$B,"D"))</f>
        <v/>
      </c>
      <c r="CP43" s="160" t="str">
        <f t="shared" si="7"/>
        <v/>
      </c>
      <c r="CQ43" s="160" t="str">
        <f t="shared" si="2"/>
        <v/>
      </c>
      <c r="CR43" s="160" t="str">
        <f t="shared" si="3"/>
        <v/>
      </c>
      <c r="CS43" s="145" t="str">
        <f>IF($B43=0,"",SUMIFS(INPUT_DATA!AQ:AQ,INPUT_DATA!$A:$A,$B43,INPUT_DATA!$B:$B,"D"))</f>
        <v/>
      </c>
      <c r="CT43" s="160" t="str">
        <f>IF($B43=0,"",SUMIFS(INPUT_DATA!AR:AR,INPUT_DATA!$A:$A,$B43,INPUT_DATA!$B:$B,"D"))</f>
        <v/>
      </c>
      <c r="CU43" s="160" t="str">
        <f>IF($B43=0,"",SUMIFS(INPUT_DATA!AS:AS,INPUT_DATA!$A:$A,$B43,INPUT_DATA!$B:$B,"D"))</f>
        <v/>
      </c>
      <c r="CV43" s="145" t="str">
        <f t="shared" si="20"/>
        <v/>
      </c>
      <c r="CW43" s="160" t="str">
        <f t="shared" si="21"/>
        <v/>
      </c>
      <c r="CX43" s="161" t="str">
        <f t="shared" si="22"/>
        <v/>
      </c>
      <c r="CY43" s="154"/>
    </row>
    <row r="44" spans="2:103">
      <c r="B44" s="143">
        <f>INPUT_DATA!CL31</f>
        <v>0</v>
      </c>
      <c r="C44" s="145" t="str">
        <f>IF($B44=0,"",SUMIFS(INPUT_DATA!C:C,INPUT_DATA!$A:$A,$B44,INPUT_DATA!$B:$B,"S"))</f>
        <v/>
      </c>
      <c r="D44" s="145" t="str">
        <f>IF($B44=0,"",SUMIFS(INPUT_DATA!D:D,INPUT_DATA!$A:$A,$B44,INPUT_DATA!$B:$B,"S"))</f>
        <v/>
      </c>
      <c r="E44" s="146" t="str">
        <f>IF($B44=0,"",SUMIFS(INPUT_DATA!E:E,INPUT_DATA!$A:$A,$B44,INPUT_DATA!$B:$B,"S"))</f>
        <v/>
      </c>
      <c r="F44" s="146" t="str">
        <f>IF($B44=0,"",SUMIFS(INPUT_DATA!F:F,INPUT_DATA!$A:$A,$B44,INPUT_DATA!$B:$B,"S"))</f>
        <v/>
      </c>
      <c r="G44" s="146" t="str">
        <f>IF($B44=0,"",SUMIFS(INPUT_DATA!G:G,INPUT_DATA!$A:$A,$B44,INPUT_DATA!$B:$B,"S"))</f>
        <v/>
      </c>
      <c r="H44" s="146" t="str">
        <f>IF($B44=0,"",SUMIFS(INPUT_DATA!H:H,INPUT_DATA!$A:$A,$B44,INPUT_DATA!$B:$B,"S"))</f>
        <v/>
      </c>
      <c r="I44" s="146" t="str">
        <f>IF($B44=0,"",SUMIFS(INPUT_DATA!I:I,INPUT_DATA!$A:$A,$B44,INPUT_DATA!$B:$B,"S"))</f>
        <v/>
      </c>
      <c r="J44" s="146" t="str">
        <f>IF($B44=0,"",SUMIFS(INPUT_DATA!J:J,INPUT_DATA!$A:$A,$B44,INPUT_DATA!$B:$B,"S"))</f>
        <v/>
      </c>
      <c r="K44" s="146" t="str">
        <f>IF($B44=0,"",SUMIFS(INPUT_DATA!K:K,INPUT_DATA!$A:$A,$B44,INPUT_DATA!$B:$B,"S"))</f>
        <v/>
      </c>
      <c r="L44" s="146" t="str">
        <f>IF($B44=0,"",SUMIFS(INPUT_DATA!L:L,INPUT_DATA!$A:$A,$B44,INPUT_DATA!$B:$B,"S"))</f>
        <v/>
      </c>
      <c r="M44" s="146" t="str">
        <f>IF($B44=0,"",SUMIFS(INPUT_DATA!M:M,INPUT_DATA!$A:$A,$B44,INPUT_DATA!$B:$B,"S"))</f>
        <v/>
      </c>
      <c r="N44" s="146" t="str">
        <f>IF($B44=0,"",SUMIFS(INPUT_DATA!N:N,INPUT_DATA!$A:$A,$B44,INPUT_DATA!$B:$B,"S"))</f>
        <v/>
      </c>
      <c r="O44" s="147" t="str">
        <f t="shared" si="8"/>
        <v/>
      </c>
      <c r="P44" s="148" t="str">
        <f>IF($B44=0,"",SUMIFS(INPUT_DATA!O:O,INPUT_DATA!$A:$A,$B44,INPUT_DATA!$B:$B,"S"))</f>
        <v/>
      </c>
      <c r="Q44" s="148" t="str">
        <f t="shared" si="9"/>
        <v/>
      </c>
      <c r="R44" s="148" t="str">
        <f>IF($B44=0,"",SUMIFS(INPUT_DATA!BL:BL,INPUT_DATA!$A:$A,$B44,INPUT_DATA!$B:$B,"S"))</f>
        <v/>
      </c>
      <c r="S44" s="149" t="str">
        <f>IF($B44=0,"",SUMIFS(INPUT_DATA!P:P,INPUT_DATA!$A:$A,$B44,INPUT_DATA!$B:$B,"S"))</f>
        <v/>
      </c>
      <c r="T44" s="149" t="str">
        <f>IF($B44=0,"",SUMIFS(INPUT_DATA!Q:Q,INPUT_DATA!$A:$A,$B44,INPUT_DATA!$B:$B,"S"))</f>
        <v/>
      </c>
      <c r="U44" s="149" t="str">
        <f>IF($B44=0,"",SUMIFS(INPUT_DATA!R:R,INPUT_DATA!$A:$A,$B44,INPUT_DATA!$B:$B,"S"))</f>
        <v/>
      </c>
      <c r="V44" s="150" t="str">
        <f>IF($B44=0,"",SUMIFS(INPUT_DATA!S:S,INPUT_DATA!$A:$A,$B44,INPUT_DATA!$B:$B,"S"))</f>
        <v/>
      </c>
      <c r="W44" s="150" t="str">
        <f>IF($B44=0,"",SUMIFS(INPUT_DATA!T:T,INPUT_DATA!$A:$A,$B44,INPUT_DATA!$B:$B,"S"))</f>
        <v/>
      </c>
      <c r="X44" s="150" t="str">
        <f>IF($B44=0,"",SUMIFS(INPUT_DATA!U:U,INPUT_DATA!$A:$A,$B44,INPUT_DATA!$B:$B,"S"))</f>
        <v/>
      </c>
      <c r="Y44" s="150" t="str">
        <f>IF($B44=0,"",SUMIFS(INPUT_DATA!V:V,INPUT_DATA!$A:$A,$B44,INPUT_DATA!$B:$B,"S"))</f>
        <v/>
      </c>
      <c r="Z44" s="150" t="str">
        <f>IF($B44=0,"",SUMIFS(INPUT_DATA!W:W,INPUT_DATA!$A:$A,$B44,INPUT_DATA!$B:$B,"S"))</f>
        <v/>
      </c>
      <c r="AA44" s="150" t="str">
        <f>IF($B44=0,"",SUMIFS(INPUT_DATA!X:X,INPUT_DATA!$A:$A,$B44,INPUT_DATA!$B:$B,"S"))</f>
        <v/>
      </c>
      <c r="AB44" s="150" t="str">
        <f>IF($B44=0,"",SUMIFS(INPUT_DATA!Y:Y,INPUT_DATA!$A:$A,$B44,INPUT_DATA!$B:$B,"S"))</f>
        <v/>
      </c>
      <c r="AC44" s="150" t="str">
        <f>IF($B44=0,"",SUMIFS(INPUT_DATA!Z:Z,INPUT_DATA!$A:$A,$B44,INPUT_DATA!$B:$B,"S"))</f>
        <v/>
      </c>
      <c r="AD44" s="150" t="str">
        <f>IF($B44=0,"",SUMIFS(INPUT_DATA!AA:AA,INPUT_DATA!$A:$A,$B44,INPUT_DATA!$B:$B,"S"))</f>
        <v/>
      </c>
      <c r="AE44" s="150" t="str">
        <f>IF($B44=0,"",SUMIFS(INPUT_DATA!AB:AB,INPUT_DATA!$A:$A,$B44,INPUT_DATA!$B:$B,"S"))</f>
        <v/>
      </c>
      <c r="AF44" s="150" t="str">
        <f>IF($B44=0,"",SUMIFS(INPUT_DATA!AC:AC,INPUT_DATA!$A:$A,$B44,INPUT_DATA!$B:$B,"S"))</f>
        <v/>
      </c>
      <c r="AG44" s="150" t="str">
        <f>IF($B44=0,"",SUMIFS(INPUT_DATA!AD:AD,INPUT_DATA!$A:$A,$B44,INPUT_DATA!$B:$B,"S"))</f>
        <v/>
      </c>
      <c r="AH44" s="150" t="str">
        <f>IF($B44=0,"",SUMIFS(INPUT_DATA!AE:AE,INPUT_DATA!$A:$A,$B44,INPUT_DATA!$B:$B,"S"))</f>
        <v/>
      </c>
      <c r="AI44" s="150" t="str">
        <f>IF($B44=0,"",SUMIFS(INPUT_DATA!AF:AF,INPUT_DATA!$A:$A,$B44,INPUT_DATA!$B:$B,"S"))</f>
        <v/>
      </c>
      <c r="AJ44" s="150" t="str">
        <f>IF($B44=0,"",SUMIFS(INPUT_DATA!AG:AG,INPUT_DATA!$A:$A,$B44,INPUT_DATA!$B:$B,"S"))</f>
        <v/>
      </c>
      <c r="AK44" s="150" t="str">
        <f>IF($B44=0,"",SUMIFS(INPUT_DATA!AK:AK,INPUT_DATA!$A:$A,$B44,INPUT_DATA!$B:$B,"S"))</f>
        <v/>
      </c>
      <c r="AL44" s="150" t="str">
        <f>IF($B44=0,"",SUMIFS(INPUT_DATA!AL:AL,INPUT_DATA!$A:$A,$B44,INPUT_DATA!$B:$B,"S"))</f>
        <v/>
      </c>
      <c r="AM44" s="150" t="str">
        <f>IF($B44=0,"",SUMIFS(INPUT_DATA!AM:AM,INPUT_DATA!$A:$A,$B44,INPUT_DATA!$B:$B,"S"))</f>
        <v/>
      </c>
      <c r="AN44" s="150" t="str">
        <f>IF($B44=0,"",SUMIFS(INPUT_DATA!AN:AN,INPUT_DATA!$A:$A,$B44,INPUT_DATA!$B:$B,"S"))</f>
        <v/>
      </c>
      <c r="AO44" s="150" t="str">
        <f>IF($B44=0,"",SUMIFS(INPUT_DATA!AO:AO,INPUT_DATA!$A:$A,$B44,INPUT_DATA!$B:$B,"S"))</f>
        <v/>
      </c>
      <c r="AP44" s="150" t="str">
        <f>IF($B44=0,"",SUMIFS(INPUT_DATA!AP:AP,INPUT_DATA!$A:$A,$B44,INPUT_DATA!$B:$B,"S"))</f>
        <v/>
      </c>
      <c r="AQ44" s="151" t="str">
        <f t="shared" si="10"/>
        <v/>
      </c>
      <c r="AR44" s="152" t="str">
        <f t="shared" si="11"/>
        <v/>
      </c>
      <c r="AS44" s="153" t="str">
        <f t="shared" si="12"/>
        <v/>
      </c>
      <c r="AT44" s="151" t="str">
        <f>IF($B44=0,"",SUMIFS(INPUT_DATA!AQ:AQ,INPUT_DATA!$A:$A,$B44,INPUT_DATA!$B:$B,"S"))</f>
        <v/>
      </c>
      <c r="AU44" s="152" t="str">
        <f>IF($B44=0,"",SUMIFS(INPUT_DATA!AR:AR,INPUT_DATA!$A:$A,$B44,INPUT_DATA!$B:$B,"S"))</f>
        <v/>
      </c>
      <c r="AV44" s="153" t="str">
        <f>IF($B44=0,"",SUMIFS(INPUT_DATA!AS:AS,INPUT_DATA!$A:$A,$B44,INPUT_DATA!$B:$B,"S"))</f>
        <v/>
      </c>
      <c r="AW44" s="151" t="str">
        <f t="shared" si="13"/>
        <v/>
      </c>
      <c r="AX44" s="152" t="str">
        <f t="shared" si="14"/>
        <v/>
      </c>
      <c r="AY44" s="153" t="str">
        <f t="shared" si="15"/>
        <v/>
      </c>
      <c r="AZ44" s="154"/>
      <c r="BA44" s="144" t="str">
        <f>IF($B44=0,"",SUMIFS(INPUT_DATA!C:C,INPUT_DATA!$A:$A,$B44,INPUT_DATA!$B:$B,"D"))</f>
        <v/>
      </c>
      <c r="BB44" s="155" t="str">
        <f>IF($B44=0,"",SUMIFS(INPUT_DATA!E:E,INPUT_DATA!$A:$A,$B44,INPUT_DATA!$B:$B,"D"))</f>
        <v/>
      </c>
      <c r="BC44" s="155" t="str">
        <f>IF($B44=0,"",SUMIFS(INPUT_DATA!F:F,INPUT_DATA!$A:$A,$B44,INPUT_DATA!$B:$B,"D"))</f>
        <v/>
      </c>
      <c r="BD44" s="155" t="str">
        <f>IF($B44=0,"",SUMIFS(INPUT_DATA!G:G,INPUT_DATA!$A:$A,$B44,INPUT_DATA!$B:$B,"D"))</f>
        <v/>
      </c>
      <c r="BE44" s="155" t="str">
        <f>IF($B44=0,"",SUMIFS(INPUT_DATA!H:H,INPUT_DATA!$A:$A,$B44,INPUT_DATA!$B:$B,"D"))</f>
        <v/>
      </c>
      <c r="BF44" s="155" t="str">
        <f>IF($B44=0,"",SUMIFS(INPUT_DATA!I:I,INPUT_DATA!$A:$A,$B44,INPUT_DATA!$B:$B,"D"))</f>
        <v/>
      </c>
      <c r="BG44" s="155" t="str">
        <f>IF($B44=0,"",SUMIFS(INPUT_DATA!J:J,INPUT_DATA!$A:$A,$B44,INPUT_DATA!$B:$B,"D"))</f>
        <v/>
      </c>
      <c r="BH44" s="155" t="str">
        <f>IF($B44=0,"",SUMIFS(INPUT_DATA!K:K,INPUT_DATA!$A:$A,$B44,INPUT_DATA!$B:$B,"D"))</f>
        <v/>
      </c>
      <c r="BI44" s="155" t="str">
        <f>IF($B44=0,"",SUMIFS(INPUT_DATA!L:L,INPUT_DATA!$A:$A,$B44,INPUT_DATA!$B:$B,"D"))</f>
        <v/>
      </c>
      <c r="BJ44" s="155" t="str">
        <f>IF($B44=0,"",SUMIFS(INPUT_DATA!M:M,INPUT_DATA!$A:$A,$B44,INPUT_DATA!$B:$B,"D"))</f>
        <v/>
      </c>
      <c r="BK44" s="155" t="str">
        <f>IF($B44=0,"",SUMIFS(INPUT_DATA!N:N,INPUT_DATA!$A:$A,$B44,INPUT_DATA!$B:$B,"D"))</f>
        <v/>
      </c>
      <c r="BL44" s="156" t="str">
        <f t="shared" si="6"/>
        <v/>
      </c>
      <c r="BM44" s="156" t="str">
        <f>IF($B44=0,"",SUMIFS(INPUT_DATA!O:O,INPUT_DATA!$A:$A,$B44,INPUT_DATA!$B:$B,"D"))</f>
        <v/>
      </c>
      <c r="BN44" s="156" t="str">
        <f t="shared" si="16"/>
        <v/>
      </c>
      <c r="BO44" s="159" t="str">
        <f>IF($B44=0,"",SUMIFS(INPUT_DATA!P:P,INPUT_DATA!$A:$A,$B44,INPUT_DATA!$B:$B,"D"))</f>
        <v/>
      </c>
      <c r="BP44" s="145" t="str">
        <f>IF($B44=0,"",SUMIFS(INPUT_DATA!Q:Q,INPUT_DATA!$A:$A,$B44,INPUT_DATA!$B:$B,"D"))</f>
        <v/>
      </c>
      <c r="BQ44" s="145" t="str">
        <f>IF($B44=0,"",SUMIFS(INPUT_DATA!R:R,INPUT_DATA!$A:$A,$B44,INPUT_DATA!$B:$B,"D"))</f>
        <v/>
      </c>
      <c r="BR44" s="155" t="str">
        <f>IF($B44=0,"",SUMIFS(INPUT_DATA!S:S,INPUT_DATA!$A:$A,$B44,INPUT_DATA!$B:$B,"D"))</f>
        <v/>
      </c>
      <c r="BS44" s="155" t="str">
        <f>IF($B44=0,"",SUMIFS(INPUT_DATA!T:T,INPUT_DATA!$A:$A,$B44,INPUT_DATA!$B:$B,"D"))</f>
        <v/>
      </c>
      <c r="BT44" s="155" t="str">
        <f>IF($B44=0,"",SUMIFS(INPUT_DATA!U:U,INPUT_DATA!$A:$A,$B44,INPUT_DATA!$B:$B,"D"))</f>
        <v/>
      </c>
      <c r="BU44" s="155" t="str">
        <f>IF($B44=0,"",SUMIFS(INPUT_DATA!V:V,INPUT_DATA!$A:$A,$B44,INPUT_DATA!$B:$B,"D"))</f>
        <v/>
      </c>
      <c r="BV44" s="155" t="str">
        <f>IF($B44=0,"",SUMIFS(INPUT_DATA!W:W,INPUT_DATA!$A:$A,$B44,INPUT_DATA!$B:$B,"D"))</f>
        <v/>
      </c>
      <c r="BW44" s="155" t="str">
        <f>IF($B44=0,"",SUMIFS(INPUT_DATA!X:X,INPUT_DATA!$A:$A,$B44,INPUT_DATA!$B:$B,"D"))</f>
        <v/>
      </c>
      <c r="BX44" s="155" t="str">
        <f>IF($B44=0,"",SUMIFS(INPUT_DATA!Y:Y,INPUT_DATA!$A:$A,$B44,INPUT_DATA!$B:$B,"D"))</f>
        <v/>
      </c>
      <c r="BY44" s="155" t="str">
        <f>IF($B44=0,"",SUMIFS(INPUT_DATA!Z:Z,INPUT_DATA!$A:$A,$B44,INPUT_DATA!$B:$B,"D"))</f>
        <v/>
      </c>
      <c r="BZ44" s="155" t="str">
        <f>IF($B44=0,"",SUMIFS(INPUT_DATA!AA:AA,INPUT_DATA!$A:$A,$B44,INPUT_DATA!$B:$B,"D"))</f>
        <v/>
      </c>
      <c r="CA44" s="155" t="str">
        <f>IF($B44=0,"",SUMIFS(INPUT_DATA!AB:AB,INPUT_DATA!$A:$A,$B44,INPUT_DATA!$B:$B,"D"))</f>
        <v/>
      </c>
      <c r="CB44" s="155" t="str">
        <f>IF($B44=0,"",SUMIFS(INPUT_DATA!AC:AC,INPUT_DATA!$A:$A,$B44,INPUT_DATA!$B:$B,"D"))</f>
        <v/>
      </c>
      <c r="CC44" s="155" t="str">
        <f>IF($B44=0,"",SUMIFS(INPUT_DATA!AD:AD,INPUT_DATA!$A:$A,$B44,INPUT_DATA!$B:$B,"D"))</f>
        <v/>
      </c>
      <c r="CD44" s="155" t="str">
        <f>IF($B44=0,"",SUMIFS(INPUT_DATA!AE:AE,INPUT_DATA!$A:$A,$B44,INPUT_DATA!$B:$B,"D"))</f>
        <v/>
      </c>
      <c r="CE44" s="155" t="str">
        <f>IF($B44=0,"",SUMIFS(INPUT_DATA!AF:AF,INPUT_DATA!$A:$A,$B44,INPUT_DATA!$B:$B,"D"))</f>
        <v/>
      </c>
      <c r="CF44" s="155" t="str">
        <f>IF($B44=0,"",SUMIFS(INPUT_DATA!AG:AG,INPUT_DATA!$A:$A,$B44,INPUT_DATA!$B:$B,"D"))</f>
        <v/>
      </c>
      <c r="CG44" s="155" t="str">
        <f>IF($B44=0,"",SUMIFS(INPUT_DATA!AH:AH,INPUT_DATA!$A:$A,$B44,INPUT_DATA!$B:$B,"D"))</f>
        <v/>
      </c>
      <c r="CH44" s="155" t="str">
        <f>IF($B44=0,"",SUMIFS(INPUT_DATA!AI:AI,INPUT_DATA!$A:$A,$B44,INPUT_DATA!$B:$B,"D"))</f>
        <v/>
      </c>
      <c r="CI44" s="155" t="str">
        <f>IF($B44=0,"",SUMIFS(INPUT_DATA!AJ:AJ,INPUT_DATA!$A:$A,$B44,INPUT_DATA!$B:$B,"D"))</f>
        <v/>
      </c>
      <c r="CJ44" s="146" t="str">
        <f>IF($B44=0,"",SUMIFS(INPUT_DATA!AK:AK,INPUT_DATA!$A:$A,$B44,INPUT_DATA!$B:$B,"D"))</f>
        <v/>
      </c>
      <c r="CK44" s="146" t="str">
        <f>IF($B44=0,"",SUMIFS(INPUT_DATA!AL:AL,INPUT_DATA!$A:$A,$B44,INPUT_DATA!$B:$B,"D"))</f>
        <v/>
      </c>
      <c r="CL44" s="146" t="str">
        <f>IF($B44=0,"",SUMIFS(INPUT_DATA!AM:AM,INPUT_DATA!$A:$A,$B44,INPUT_DATA!$B:$B,"D"))</f>
        <v/>
      </c>
      <c r="CM44" s="146" t="str">
        <f>IF($B44=0,"",SUMIFS(INPUT_DATA!AN:AN,INPUT_DATA!$A:$A,$B44,INPUT_DATA!$B:$B,"D"))</f>
        <v/>
      </c>
      <c r="CN44" s="146" t="str">
        <f>IF($B44=0,"",SUMIFS(INPUT_DATA!AO:AO,INPUT_DATA!$A:$A,$B44,INPUT_DATA!$B:$B,"D"))</f>
        <v/>
      </c>
      <c r="CO44" s="146" t="str">
        <f>IF($B44=0,"",SUMIFS(INPUT_DATA!AP:AP,INPUT_DATA!$A:$A,$B44,INPUT_DATA!$B:$B,"D"))</f>
        <v/>
      </c>
      <c r="CP44" s="160" t="str">
        <f t="shared" si="7"/>
        <v/>
      </c>
      <c r="CQ44" s="160" t="str">
        <f t="shared" si="2"/>
        <v/>
      </c>
      <c r="CR44" s="160" t="str">
        <f t="shared" si="3"/>
        <v/>
      </c>
      <c r="CS44" s="145" t="str">
        <f>IF($B44=0,"",SUMIFS(INPUT_DATA!AQ:AQ,INPUT_DATA!$A:$A,$B44,INPUT_DATA!$B:$B,"D"))</f>
        <v/>
      </c>
      <c r="CT44" s="160" t="str">
        <f>IF($B44=0,"",SUMIFS(INPUT_DATA!AR:AR,INPUT_DATA!$A:$A,$B44,INPUT_DATA!$B:$B,"D"))</f>
        <v/>
      </c>
      <c r="CU44" s="160" t="str">
        <f>IF($B44=0,"",SUMIFS(INPUT_DATA!AS:AS,INPUT_DATA!$A:$A,$B44,INPUT_DATA!$B:$B,"D"))</f>
        <v/>
      </c>
      <c r="CV44" s="145" t="str">
        <f t="shared" si="20"/>
        <v/>
      </c>
      <c r="CW44" s="160" t="str">
        <f t="shared" si="21"/>
        <v/>
      </c>
      <c r="CX44" s="161" t="str">
        <f t="shared" si="22"/>
        <v/>
      </c>
      <c r="CY44" s="154"/>
    </row>
    <row r="45" spans="2:103">
      <c r="B45" s="143">
        <f>INPUT_DATA!CL32</f>
        <v>0</v>
      </c>
      <c r="C45" s="145" t="str">
        <f>IF($B45=0,"",SUMIFS(INPUT_DATA!C:C,INPUT_DATA!$A:$A,$B45,INPUT_DATA!$B:$B,"S"))</f>
        <v/>
      </c>
      <c r="D45" s="145" t="str">
        <f>IF($B45=0,"",SUMIFS(INPUT_DATA!D:D,INPUT_DATA!$A:$A,$B45,INPUT_DATA!$B:$B,"S"))</f>
        <v/>
      </c>
      <c r="E45" s="146" t="str">
        <f>IF($B45=0,"",SUMIFS(INPUT_DATA!E:E,INPUT_DATA!$A:$A,$B45,INPUT_DATA!$B:$B,"S"))</f>
        <v/>
      </c>
      <c r="F45" s="146" t="str">
        <f>IF($B45=0,"",SUMIFS(INPUT_DATA!F:F,INPUT_DATA!$A:$A,$B45,INPUT_DATA!$B:$B,"S"))</f>
        <v/>
      </c>
      <c r="G45" s="146" t="str">
        <f>IF($B45=0,"",SUMIFS(INPUT_DATA!G:G,INPUT_DATA!$A:$A,$B45,INPUT_DATA!$B:$B,"S"))</f>
        <v/>
      </c>
      <c r="H45" s="146" t="str">
        <f>IF($B45=0,"",SUMIFS(INPUT_DATA!H:H,INPUT_DATA!$A:$A,$B45,INPUT_DATA!$B:$B,"S"))</f>
        <v/>
      </c>
      <c r="I45" s="146" t="str">
        <f>IF($B45=0,"",SUMIFS(INPUT_DATA!I:I,INPUT_DATA!$A:$A,$B45,INPUT_DATA!$B:$B,"S"))</f>
        <v/>
      </c>
      <c r="J45" s="146" t="str">
        <f>IF($B45=0,"",SUMIFS(INPUT_DATA!J:J,INPUT_DATA!$A:$A,$B45,INPUT_DATA!$B:$B,"S"))</f>
        <v/>
      </c>
      <c r="K45" s="146" t="str">
        <f>IF($B45=0,"",SUMIFS(INPUT_DATA!K:K,INPUT_DATA!$A:$A,$B45,INPUT_DATA!$B:$B,"S"))</f>
        <v/>
      </c>
      <c r="L45" s="146" t="str">
        <f>IF($B45=0,"",SUMIFS(INPUT_DATA!L:L,INPUT_DATA!$A:$A,$B45,INPUT_DATA!$B:$B,"S"))</f>
        <v/>
      </c>
      <c r="M45" s="146" t="str">
        <f>IF($B45=0,"",SUMIFS(INPUT_DATA!M:M,INPUT_DATA!$A:$A,$B45,INPUT_DATA!$B:$B,"S"))</f>
        <v/>
      </c>
      <c r="N45" s="146" t="str">
        <f>IF($B45=0,"",SUMIFS(INPUT_DATA!N:N,INPUT_DATA!$A:$A,$B45,INPUT_DATA!$B:$B,"S"))</f>
        <v/>
      </c>
      <c r="O45" s="147" t="str">
        <f t="shared" si="8"/>
        <v/>
      </c>
      <c r="P45" s="148" t="str">
        <f>IF($B45=0,"",SUMIFS(INPUT_DATA!O:O,INPUT_DATA!$A:$A,$B45,INPUT_DATA!$B:$B,"S"))</f>
        <v/>
      </c>
      <c r="Q45" s="148" t="str">
        <f t="shared" si="9"/>
        <v/>
      </c>
      <c r="R45" s="148" t="str">
        <f>IF($B45=0,"",SUMIFS(INPUT_DATA!BL:BL,INPUT_DATA!$A:$A,$B45,INPUT_DATA!$B:$B,"S"))</f>
        <v/>
      </c>
      <c r="S45" s="149" t="str">
        <f>IF($B45=0,"",SUMIFS(INPUT_DATA!P:P,INPUT_DATA!$A:$A,$B45,INPUT_DATA!$B:$B,"S"))</f>
        <v/>
      </c>
      <c r="T45" s="149" t="str">
        <f>IF($B45=0,"",SUMIFS(INPUT_DATA!Q:Q,INPUT_DATA!$A:$A,$B45,INPUT_DATA!$B:$B,"S"))</f>
        <v/>
      </c>
      <c r="U45" s="149" t="str">
        <f>IF($B45=0,"",SUMIFS(INPUT_DATA!R:R,INPUT_DATA!$A:$A,$B45,INPUT_DATA!$B:$B,"S"))</f>
        <v/>
      </c>
      <c r="V45" s="150" t="str">
        <f>IF($B45=0,"",SUMIFS(INPUT_DATA!S:S,INPUT_DATA!$A:$A,$B45,INPUT_DATA!$B:$B,"S"))</f>
        <v/>
      </c>
      <c r="W45" s="150" t="str">
        <f>IF($B45=0,"",SUMIFS(INPUT_DATA!T:T,INPUT_DATA!$A:$A,$B45,INPUT_DATA!$B:$B,"S"))</f>
        <v/>
      </c>
      <c r="X45" s="150" t="str">
        <f>IF($B45=0,"",SUMIFS(INPUT_DATA!U:U,INPUT_DATA!$A:$A,$B45,INPUT_DATA!$B:$B,"S"))</f>
        <v/>
      </c>
      <c r="Y45" s="150" t="str">
        <f>IF($B45=0,"",SUMIFS(INPUT_DATA!V:V,INPUT_DATA!$A:$A,$B45,INPUT_DATA!$B:$B,"S"))</f>
        <v/>
      </c>
      <c r="Z45" s="150" t="str">
        <f>IF($B45=0,"",SUMIFS(INPUT_DATA!W:W,INPUT_DATA!$A:$A,$B45,INPUT_DATA!$B:$B,"S"))</f>
        <v/>
      </c>
      <c r="AA45" s="150" t="str">
        <f>IF($B45=0,"",SUMIFS(INPUT_DATA!X:X,INPUT_DATA!$A:$A,$B45,INPUT_DATA!$B:$B,"S"))</f>
        <v/>
      </c>
      <c r="AB45" s="150" t="str">
        <f>IF($B45=0,"",SUMIFS(INPUT_DATA!Y:Y,INPUT_DATA!$A:$A,$B45,INPUT_DATA!$B:$B,"S"))</f>
        <v/>
      </c>
      <c r="AC45" s="150" t="str">
        <f>IF($B45=0,"",SUMIFS(INPUT_DATA!Z:Z,INPUT_DATA!$A:$A,$B45,INPUT_DATA!$B:$B,"S"))</f>
        <v/>
      </c>
      <c r="AD45" s="150" t="str">
        <f>IF($B45=0,"",SUMIFS(INPUT_DATA!AA:AA,INPUT_DATA!$A:$A,$B45,INPUT_DATA!$B:$B,"S"))</f>
        <v/>
      </c>
      <c r="AE45" s="150" t="str">
        <f>IF($B45=0,"",SUMIFS(INPUT_DATA!AB:AB,INPUT_DATA!$A:$A,$B45,INPUT_DATA!$B:$B,"S"))</f>
        <v/>
      </c>
      <c r="AF45" s="150" t="str">
        <f>IF($B45=0,"",SUMIFS(INPUT_DATA!AC:AC,INPUT_DATA!$A:$A,$B45,INPUT_DATA!$B:$B,"S"))</f>
        <v/>
      </c>
      <c r="AG45" s="150" t="str">
        <f>IF($B45=0,"",SUMIFS(INPUT_DATA!AD:AD,INPUT_DATA!$A:$A,$B45,INPUT_DATA!$B:$B,"S"))</f>
        <v/>
      </c>
      <c r="AH45" s="150" t="str">
        <f>IF($B45=0,"",SUMIFS(INPUT_DATA!AE:AE,INPUT_DATA!$A:$A,$B45,INPUT_DATA!$B:$B,"S"))</f>
        <v/>
      </c>
      <c r="AI45" s="150" t="str">
        <f>IF($B45=0,"",SUMIFS(INPUT_DATA!AF:AF,INPUT_DATA!$A:$A,$B45,INPUT_DATA!$B:$B,"S"))</f>
        <v/>
      </c>
      <c r="AJ45" s="150" t="str">
        <f>IF($B45=0,"",SUMIFS(INPUT_DATA!AG:AG,INPUT_DATA!$A:$A,$B45,INPUT_DATA!$B:$B,"S"))</f>
        <v/>
      </c>
      <c r="AK45" s="150" t="str">
        <f>IF($B45=0,"",SUMIFS(INPUT_DATA!AK:AK,INPUT_DATA!$A:$A,$B45,INPUT_DATA!$B:$B,"S"))</f>
        <v/>
      </c>
      <c r="AL45" s="150" t="str">
        <f>IF($B45=0,"",SUMIFS(INPUT_DATA!AL:AL,INPUT_DATA!$A:$A,$B45,INPUT_DATA!$B:$B,"S"))</f>
        <v/>
      </c>
      <c r="AM45" s="150" t="str">
        <f>IF($B45=0,"",SUMIFS(INPUT_DATA!AM:AM,INPUT_DATA!$A:$A,$B45,INPUT_DATA!$B:$B,"S"))</f>
        <v/>
      </c>
      <c r="AN45" s="150" t="str">
        <f>IF($B45=0,"",SUMIFS(INPUT_DATA!AN:AN,INPUT_DATA!$A:$A,$B45,INPUT_DATA!$B:$B,"S"))</f>
        <v/>
      </c>
      <c r="AO45" s="150" t="str">
        <f>IF($B45=0,"",SUMIFS(INPUT_DATA!AO:AO,INPUT_DATA!$A:$A,$B45,INPUT_DATA!$B:$B,"S"))</f>
        <v/>
      </c>
      <c r="AP45" s="150" t="str">
        <f>IF($B45=0,"",SUMIFS(INPUT_DATA!AP:AP,INPUT_DATA!$A:$A,$B45,INPUT_DATA!$B:$B,"S"))</f>
        <v/>
      </c>
      <c r="AQ45" s="151" t="str">
        <f t="shared" si="10"/>
        <v/>
      </c>
      <c r="AR45" s="152" t="str">
        <f t="shared" si="11"/>
        <v/>
      </c>
      <c r="AS45" s="153" t="str">
        <f t="shared" si="12"/>
        <v/>
      </c>
      <c r="AT45" s="151" t="str">
        <f>IF($B45=0,"",SUMIFS(INPUT_DATA!AQ:AQ,INPUT_DATA!$A:$A,$B45,INPUT_DATA!$B:$B,"S"))</f>
        <v/>
      </c>
      <c r="AU45" s="152" t="str">
        <f>IF($B45=0,"",SUMIFS(INPUT_DATA!AR:AR,INPUT_DATA!$A:$A,$B45,INPUT_DATA!$B:$B,"S"))</f>
        <v/>
      </c>
      <c r="AV45" s="153" t="str">
        <f>IF($B45=0,"",SUMIFS(INPUT_DATA!AS:AS,INPUT_DATA!$A:$A,$B45,INPUT_DATA!$B:$B,"S"))</f>
        <v/>
      </c>
      <c r="AW45" s="151" t="str">
        <f t="shared" si="13"/>
        <v/>
      </c>
      <c r="AX45" s="152" t="str">
        <f t="shared" si="14"/>
        <v/>
      </c>
      <c r="AY45" s="153" t="str">
        <f t="shared" si="15"/>
        <v/>
      </c>
      <c r="AZ45" s="154"/>
      <c r="BA45" s="144" t="str">
        <f>IF($B45=0,"",SUMIFS(INPUT_DATA!C:C,INPUT_DATA!$A:$A,$B45,INPUT_DATA!$B:$B,"D"))</f>
        <v/>
      </c>
      <c r="BB45" s="155" t="str">
        <f>IF($B45=0,"",SUMIFS(INPUT_DATA!E:E,INPUT_DATA!$A:$A,$B45,INPUT_DATA!$B:$B,"D"))</f>
        <v/>
      </c>
      <c r="BC45" s="155" t="str">
        <f>IF($B45=0,"",SUMIFS(INPUT_DATA!F:F,INPUT_DATA!$A:$A,$B45,INPUT_DATA!$B:$B,"D"))</f>
        <v/>
      </c>
      <c r="BD45" s="155" t="str">
        <f>IF($B45=0,"",SUMIFS(INPUT_DATA!G:G,INPUT_DATA!$A:$A,$B45,INPUT_DATA!$B:$B,"D"))</f>
        <v/>
      </c>
      <c r="BE45" s="155" t="str">
        <f>IF($B45=0,"",SUMIFS(INPUT_DATA!H:H,INPUT_DATA!$A:$A,$B45,INPUT_DATA!$B:$B,"D"))</f>
        <v/>
      </c>
      <c r="BF45" s="155" t="str">
        <f>IF($B45=0,"",SUMIFS(INPUT_DATA!I:I,INPUT_DATA!$A:$A,$B45,INPUT_DATA!$B:$B,"D"))</f>
        <v/>
      </c>
      <c r="BG45" s="155" t="str">
        <f>IF($B45=0,"",SUMIFS(INPUT_DATA!J:J,INPUT_DATA!$A:$A,$B45,INPUT_DATA!$B:$B,"D"))</f>
        <v/>
      </c>
      <c r="BH45" s="155" t="str">
        <f>IF($B45=0,"",SUMIFS(INPUT_DATA!K:K,INPUT_DATA!$A:$A,$B45,INPUT_DATA!$B:$B,"D"))</f>
        <v/>
      </c>
      <c r="BI45" s="155" t="str">
        <f>IF($B45=0,"",SUMIFS(INPUT_DATA!L:L,INPUT_DATA!$A:$A,$B45,INPUT_DATA!$B:$B,"D"))</f>
        <v/>
      </c>
      <c r="BJ45" s="155" t="str">
        <f>IF($B45=0,"",SUMIFS(INPUT_DATA!M:M,INPUT_DATA!$A:$A,$B45,INPUT_DATA!$B:$B,"D"))</f>
        <v/>
      </c>
      <c r="BK45" s="155" t="str">
        <f>IF($B45=0,"",SUMIFS(INPUT_DATA!N:N,INPUT_DATA!$A:$A,$B45,INPUT_DATA!$B:$B,"D"))</f>
        <v/>
      </c>
      <c r="BL45" s="156" t="str">
        <f t="shared" si="6"/>
        <v/>
      </c>
      <c r="BM45" s="156" t="str">
        <f>IF($B45=0,"",SUMIFS(INPUT_DATA!O:O,INPUT_DATA!$A:$A,$B45,INPUT_DATA!$B:$B,"D"))</f>
        <v/>
      </c>
      <c r="BN45" s="156" t="str">
        <f t="shared" si="16"/>
        <v/>
      </c>
      <c r="BO45" s="159" t="str">
        <f>IF($B45=0,"",SUMIFS(INPUT_DATA!P:P,INPUT_DATA!$A:$A,$B45,INPUT_DATA!$B:$B,"D"))</f>
        <v/>
      </c>
      <c r="BP45" s="145" t="str">
        <f>IF($B45=0,"",SUMIFS(INPUT_DATA!Q:Q,INPUT_DATA!$A:$A,$B45,INPUT_DATA!$B:$B,"D"))</f>
        <v/>
      </c>
      <c r="BQ45" s="145" t="str">
        <f>IF($B45=0,"",SUMIFS(INPUT_DATA!R:R,INPUT_DATA!$A:$A,$B45,INPUT_DATA!$B:$B,"D"))</f>
        <v/>
      </c>
      <c r="BR45" s="155" t="str">
        <f>IF($B45=0,"",SUMIFS(INPUT_DATA!S:S,INPUT_DATA!$A:$A,$B45,INPUT_DATA!$B:$B,"D"))</f>
        <v/>
      </c>
      <c r="BS45" s="155" t="str">
        <f>IF($B45=0,"",SUMIFS(INPUT_DATA!T:T,INPUT_DATA!$A:$A,$B45,INPUT_DATA!$B:$B,"D"))</f>
        <v/>
      </c>
      <c r="BT45" s="155" t="str">
        <f>IF($B45=0,"",SUMIFS(INPUT_DATA!U:U,INPUT_DATA!$A:$A,$B45,INPUT_DATA!$B:$B,"D"))</f>
        <v/>
      </c>
      <c r="BU45" s="155" t="str">
        <f>IF($B45=0,"",SUMIFS(INPUT_DATA!V:V,INPUT_DATA!$A:$A,$B45,INPUT_DATA!$B:$B,"D"))</f>
        <v/>
      </c>
      <c r="BV45" s="155" t="str">
        <f>IF($B45=0,"",SUMIFS(INPUT_DATA!W:W,INPUT_DATA!$A:$A,$B45,INPUT_DATA!$B:$B,"D"))</f>
        <v/>
      </c>
      <c r="BW45" s="155" t="str">
        <f>IF($B45=0,"",SUMIFS(INPUT_DATA!X:X,INPUT_DATA!$A:$A,$B45,INPUT_DATA!$B:$B,"D"))</f>
        <v/>
      </c>
      <c r="BX45" s="155" t="str">
        <f>IF($B45=0,"",SUMIFS(INPUT_DATA!Y:Y,INPUT_DATA!$A:$A,$B45,INPUT_DATA!$B:$B,"D"))</f>
        <v/>
      </c>
      <c r="BY45" s="155" t="str">
        <f>IF($B45=0,"",SUMIFS(INPUT_DATA!Z:Z,INPUT_DATA!$A:$A,$B45,INPUT_DATA!$B:$B,"D"))</f>
        <v/>
      </c>
      <c r="BZ45" s="155" t="str">
        <f>IF($B45=0,"",SUMIFS(INPUT_DATA!AA:AA,INPUT_DATA!$A:$A,$B45,INPUT_DATA!$B:$B,"D"))</f>
        <v/>
      </c>
      <c r="CA45" s="155" t="str">
        <f>IF($B45=0,"",SUMIFS(INPUT_DATA!AB:AB,INPUT_DATA!$A:$A,$B45,INPUT_DATA!$B:$B,"D"))</f>
        <v/>
      </c>
      <c r="CB45" s="155" t="str">
        <f>IF($B45=0,"",SUMIFS(INPUT_DATA!AC:AC,INPUT_DATA!$A:$A,$B45,INPUT_DATA!$B:$B,"D"))</f>
        <v/>
      </c>
      <c r="CC45" s="155" t="str">
        <f>IF($B45=0,"",SUMIFS(INPUT_DATA!AD:AD,INPUT_DATA!$A:$A,$B45,INPUT_DATA!$B:$B,"D"))</f>
        <v/>
      </c>
      <c r="CD45" s="155" t="str">
        <f>IF($B45=0,"",SUMIFS(INPUT_DATA!AE:AE,INPUT_DATA!$A:$A,$B45,INPUT_DATA!$B:$B,"D"))</f>
        <v/>
      </c>
      <c r="CE45" s="155" t="str">
        <f>IF($B45=0,"",SUMIFS(INPUT_DATA!AF:AF,INPUT_DATA!$A:$A,$B45,INPUT_DATA!$B:$B,"D"))</f>
        <v/>
      </c>
      <c r="CF45" s="155" t="str">
        <f>IF($B45=0,"",SUMIFS(INPUT_DATA!AG:AG,INPUT_DATA!$A:$A,$B45,INPUT_DATA!$B:$B,"D"))</f>
        <v/>
      </c>
      <c r="CG45" s="155" t="str">
        <f>IF($B45=0,"",SUMIFS(INPUT_DATA!AH:AH,INPUT_DATA!$A:$A,$B45,INPUT_DATA!$B:$B,"D"))</f>
        <v/>
      </c>
      <c r="CH45" s="155" t="str">
        <f>IF($B45=0,"",SUMIFS(INPUT_DATA!AI:AI,INPUT_DATA!$A:$A,$B45,INPUT_DATA!$B:$B,"D"))</f>
        <v/>
      </c>
      <c r="CI45" s="155" t="str">
        <f>IF($B45=0,"",SUMIFS(INPUT_DATA!AJ:AJ,INPUT_DATA!$A:$A,$B45,INPUT_DATA!$B:$B,"D"))</f>
        <v/>
      </c>
      <c r="CJ45" s="146" t="str">
        <f>IF($B45=0,"",SUMIFS(INPUT_DATA!AK:AK,INPUT_DATA!$A:$A,$B45,INPUT_DATA!$B:$B,"D"))</f>
        <v/>
      </c>
      <c r="CK45" s="146" t="str">
        <f>IF($B45=0,"",SUMIFS(INPUT_DATA!AL:AL,INPUT_DATA!$A:$A,$B45,INPUT_DATA!$B:$B,"D"))</f>
        <v/>
      </c>
      <c r="CL45" s="146" t="str">
        <f>IF($B45=0,"",SUMIFS(INPUT_DATA!AM:AM,INPUT_DATA!$A:$A,$B45,INPUT_DATA!$B:$B,"D"))</f>
        <v/>
      </c>
      <c r="CM45" s="146" t="str">
        <f>IF($B45=0,"",SUMIFS(INPUT_DATA!AN:AN,INPUT_DATA!$A:$A,$B45,INPUT_DATA!$B:$B,"D"))</f>
        <v/>
      </c>
      <c r="CN45" s="146" t="str">
        <f>IF($B45=0,"",SUMIFS(INPUT_DATA!AO:AO,INPUT_DATA!$A:$A,$B45,INPUT_DATA!$B:$B,"D"))</f>
        <v/>
      </c>
      <c r="CO45" s="146" t="str">
        <f>IF($B45=0,"",SUMIFS(INPUT_DATA!AP:AP,INPUT_DATA!$A:$A,$B45,INPUT_DATA!$B:$B,"D"))</f>
        <v/>
      </c>
      <c r="CP45" s="160" t="str">
        <f t="shared" si="7"/>
        <v/>
      </c>
      <c r="CQ45" s="160" t="str">
        <f t="shared" si="2"/>
        <v/>
      </c>
      <c r="CR45" s="160" t="str">
        <f t="shared" si="3"/>
        <v/>
      </c>
      <c r="CS45" s="145" t="str">
        <f>IF($B45=0,"",SUMIFS(INPUT_DATA!AQ:AQ,INPUT_DATA!$A:$A,$B45,INPUT_DATA!$B:$B,"D"))</f>
        <v/>
      </c>
      <c r="CT45" s="160" t="str">
        <f>IF($B45=0,"",SUMIFS(INPUT_DATA!AR:AR,INPUT_DATA!$A:$A,$B45,INPUT_DATA!$B:$B,"D"))</f>
        <v/>
      </c>
      <c r="CU45" s="160" t="str">
        <f>IF($B45=0,"",SUMIFS(INPUT_DATA!AS:AS,INPUT_DATA!$A:$A,$B45,INPUT_DATA!$B:$B,"D"))</f>
        <v/>
      </c>
      <c r="CV45" s="145" t="str">
        <f t="shared" si="20"/>
        <v/>
      </c>
      <c r="CW45" s="160" t="str">
        <f t="shared" si="21"/>
        <v/>
      </c>
      <c r="CX45" s="161" t="str">
        <f t="shared" si="22"/>
        <v/>
      </c>
      <c r="CY45" s="154"/>
    </row>
    <row r="46" spans="2:103">
      <c r="B46" s="143">
        <f>INPUT_DATA!CL33</f>
        <v>0</v>
      </c>
      <c r="C46" s="145" t="str">
        <f>IF($B46=0,"",SUMIFS(INPUT_DATA!C:C,INPUT_DATA!$A:$A,$B46,INPUT_DATA!$B:$B,"S"))</f>
        <v/>
      </c>
      <c r="D46" s="145" t="str">
        <f>IF($B46=0,"",SUMIFS(INPUT_DATA!D:D,INPUT_DATA!$A:$A,$B46,INPUT_DATA!$B:$B,"S"))</f>
        <v/>
      </c>
      <c r="E46" s="146" t="str">
        <f>IF($B46=0,"",SUMIFS(INPUT_DATA!E:E,INPUT_DATA!$A:$A,$B46,INPUT_DATA!$B:$B,"S"))</f>
        <v/>
      </c>
      <c r="F46" s="146" t="str">
        <f>IF($B46=0,"",SUMIFS(INPUT_DATA!F:F,INPUT_DATA!$A:$A,$B46,INPUT_DATA!$B:$B,"S"))</f>
        <v/>
      </c>
      <c r="G46" s="146" t="str">
        <f>IF($B46=0,"",SUMIFS(INPUT_DATA!G:G,INPUT_DATA!$A:$A,$B46,INPUT_DATA!$B:$B,"S"))</f>
        <v/>
      </c>
      <c r="H46" s="146" t="str">
        <f>IF($B46=0,"",SUMIFS(INPUT_DATA!H:H,INPUT_DATA!$A:$A,$B46,INPUT_DATA!$B:$B,"S"))</f>
        <v/>
      </c>
      <c r="I46" s="146" t="str">
        <f>IF($B46=0,"",SUMIFS(INPUT_DATA!I:I,INPUT_DATA!$A:$A,$B46,INPUT_DATA!$B:$B,"S"))</f>
        <v/>
      </c>
      <c r="J46" s="146" t="str">
        <f>IF($B46=0,"",SUMIFS(INPUT_DATA!J:J,INPUT_DATA!$A:$A,$B46,INPUT_DATA!$B:$B,"S"))</f>
        <v/>
      </c>
      <c r="K46" s="146" t="str">
        <f>IF($B46=0,"",SUMIFS(INPUT_DATA!K:K,INPUT_DATA!$A:$A,$B46,INPUT_DATA!$B:$B,"S"))</f>
        <v/>
      </c>
      <c r="L46" s="146" t="str">
        <f>IF($B46=0,"",SUMIFS(INPUT_DATA!L:L,INPUT_DATA!$A:$A,$B46,INPUT_DATA!$B:$B,"S"))</f>
        <v/>
      </c>
      <c r="M46" s="146" t="str">
        <f>IF($B46=0,"",SUMIFS(INPUT_DATA!M:M,INPUT_DATA!$A:$A,$B46,INPUT_DATA!$B:$B,"S"))</f>
        <v/>
      </c>
      <c r="N46" s="146" t="str">
        <f>IF($B46=0,"",SUMIFS(INPUT_DATA!N:N,INPUT_DATA!$A:$A,$B46,INPUT_DATA!$B:$B,"S"))</f>
        <v/>
      </c>
      <c r="O46" s="147" t="str">
        <f t="shared" si="8"/>
        <v/>
      </c>
      <c r="P46" s="148" t="str">
        <f>IF($B46=0,"",SUMIFS(INPUT_DATA!O:O,INPUT_DATA!$A:$A,$B46,INPUT_DATA!$B:$B,"S"))</f>
        <v/>
      </c>
      <c r="Q46" s="148" t="str">
        <f t="shared" si="9"/>
        <v/>
      </c>
      <c r="R46" s="148" t="str">
        <f>IF($B46=0,"",SUMIFS(INPUT_DATA!BL:BL,INPUT_DATA!$A:$A,$B46,INPUT_DATA!$B:$B,"S"))</f>
        <v/>
      </c>
      <c r="S46" s="149" t="str">
        <f>IF($B46=0,"",SUMIFS(INPUT_DATA!P:P,INPUT_DATA!$A:$A,$B46,INPUT_DATA!$B:$B,"S"))</f>
        <v/>
      </c>
      <c r="T46" s="149" t="str">
        <f>IF($B46=0,"",SUMIFS(INPUT_DATA!Q:Q,INPUT_DATA!$A:$A,$B46,INPUT_DATA!$B:$B,"S"))</f>
        <v/>
      </c>
      <c r="U46" s="149" t="str">
        <f>IF($B46=0,"",SUMIFS(INPUT_DATA!R:R,INPUT_DATA!$A:$A,$B46,INPUT_DATA!$B:$B,"S"))</f>
        <v/>
      </c>
      <c r="V46" s="150" t="str">
        <f>IF($B46=0,"",SUMIFS(INPUT_DATA!S:S,INPUT_DATA!$A:$A,$B46,INPUT_DATA!$B:$B,"S"))</f>
        <v/>
      </c>
      <c r="W46" s="150" t="str">
        <f>IF($B46=0,"",SUMIFS(INPUT_DATA!T:T,INPUT_DATA!$A:$A,$B46,INPUT_DATA!$B:$B,"S"))</f>
        <v/>
      </c>
      <c r="X46" s="150" t="str">
        <f>IF($B46=0,"",SUMIFS(INPUT_DATA!U:U,INPUT_DATA!$A:$A,$B46,INPUT_DATA!$B:$B,"S"))</f>
        <v/>
      </c>
      <c r="Y46" s="150" t="str">
        <f>IF($B46=0,"",SUMIFS(INPUT_DATA!V:V,INPUT_DATA!$A:$A,$B46,INPUT_DATA!$B:$B,"S"))</f>
        <v/>
      </c>
      <c r="Z46" s="150" t="str">
        <f>IF($B46=0,"",SUMIFS(INPUT_DATA!W:W,INPUT_DATA!$A:$A,$B46,INPUT_DATA!$B:$B,"S"))</f>
        <v/>
      </c>
      <c r="AA46" s="150" t="str">
        <f>IF($B46=0,"",SUMIFS(INPUT_DATA!X:X,INPUT_DATA!$A:$A,$B46,INPUT_DATA!$B:$B,"S"))</f>
        <v/>
      </c>
      <c r="AB46" s="150" t="str">
        <f>IF($B46=0,"",SUMIFS(INPUT_DATA!Y:Y,INPUT_DATA!$A:$A,$B46,INPUT_DATA!$B:$B,"S"))</f>
        <v/>
      </c>
      <c r="AC46" s="150" t="str">
        <f>IF($B46=0,"",SUMIFS(INPUT_DATA!Z:Z,INPUT_DATA!$A:$A,$B46,INPUT_DATA!$B:$B,"S"))</f>
        <v/>
      </c>
      <c r="AD46" s="150" t="str">
        <f>IF($B46=0,"",SUMIFS(INPUT_DATA!AA:AA,INPUT_DATA!$A:$A,$B46,INPUT_DATA!$B:$B,"S"))</f>
        <v/>
      </c>
      <c r="AE46" s="150" t="str">
        <f>IF($B46=0,"",SUMIFS(INPUT_DATA!AB:AB,INPUT_DATA!$A:$A,$B46,INPUT_DATA!$B:$B,"S"))</f>
        <v/>
      </c>
      <c r="AF46" s="150" t="str">
        <f>IF($B46=0,"",SUMIFS(INPUT_DATA!AC:AC,INPUT_DATA!$A:$A,$B46,INPUT_DATA!$B:$B,"S"))</f>
        <v/>
      </c>
      <c r="AG46" s="150" t="str">
        <f>IF($B46=0,"",SUMIFS(INPUT_DATA!AD:AD,INPUT_DATA!$A:$A,$B46,INPUT_DATA!$B:$B,"S"))</f>
        <v/>
      </c>
      <c r="AH46" s="150" t="str">
        <f>IF($B46=0,"",SUMIFS(INPUT_DATA!AE:AE,INPUT_DATA!$A:$A,$B46,INPUT_DATA!$B:$B,"S"))</f>
        <v/>
      </c>
      <c r="AI46" s="150" t="str">
        <f>IF($B46=0,"",SUMIFS(INPUT_DATA!AF:AF,INPUT_DATA!$A:$A,$B46,INPUT_DATA!$B:$B,"S"))</f>
        <v/>
      </c>
      <c r="AJ46" s="150" t="str">
        <f>IF($B46=0,"",SUMIFS(INPUT_DATA!AG:AG,INPUT_DATA!$A:$A,$B46,INPUT_DATA!$B:$B,"S"))</f>
        <v/>
      </c>
      <c r="AK46" s="150" t="str">
        <f>IF($B46=0,"",SUMIFS(INPUT_DATA!AK:AK,INPUT_DATA!$A:$A,$B46,INPUT_DATA!$B:$B,"S"))</f>
        <v/>
      </c>
      <c r="AL46" s="150" t="str">
        <f>IF($B46=0,"",SUMIFS(INPUT_DATA!AL:AL,INPUT_DATA!$A:$A,$B46,INPUT_DATA!$B:$B,"S"))</f>
        <v/>
      </c>
      <c r="AM46" s="150" t="str">
        <f>IF($B46=0,"",SUMIFS(INPUT_DATA!AM:AM,INPUT_DATA!$A:$A,$B46,INPUT_DATA!$B:$B,"S"))</f>
        <v/>
      </c>
      <c r="AN46" s="150" t="str">
        <f>IF($B46=0,"",SUMIFS(INPUT_DATA!AN:AN,INPUT_DATA!$A:$A,$B46,INPUT_DATA!$B:$B,"S"))</f>
        <v/>
      </c>
      <c r="AO46" s="150" t="str">
        <f>IF($B46=0,"",SUMIFS(INPUT_DATA!AO:AO,INPUT_DATA!$A:$A,$B46,INPUT_DATA!$B:$B,"S"))</f>
        <v/>
      </c>
      <c r="AP46" s="150" t="str">
        <f>IF($B46=0,"",SUMIFS(INPUT_DATA!AP:AP,INPUT_DATA!$A:$A,$B46,INPUT_DATA!$B:$B,"S"))</f>
        <v/>
      </c>
      <c r="AQ46" s="151" t="str">
        <f t="shared" si="10"/>
        <v/>
      </c>
      <c r="AR46" s="152" t="str">
        <f t="shared" si="11"/>
        <v/>
      </c>
      <c r="AS46" s="153" t="str">
        <f t="shared" si="12"/>
        <v/>
      </c>
      <c r="AT46" s="151" t="str">
        <f>IF($B46=0,"",SUMIFS(INPUT_DATA!AQ:AQ,INPUT_DATA!$A:$A,$B46,INPUT_DATA!$B:$B,"S"))</f>
        <v/>
      </c>
      <c r="AU46" s="152" t="str">
        <f>IF($B46=0,"",SUMIFS(INPUT_DATA!AR:AR,INPUT_DATA!$A:$A,$B46,INPUT_DATA!$B:$B,"S"))</f>
        <v/>
      </c>
      <c r="AV46" s="153" t="str">
        <f>IF($B46=0,"",SUMIFS(INPUT_DATA!AS:AS,INPUT_DATA!$A:$A,$B46,INPUT_DATA!$B:$B,"S"))</f>
        <v/>
      </c>
      <c r="AW46" s="151" t="str">
        <f t="shared" si="13"/>
        <v/>
      </c>
      <c r="AX46" s="152" t="str">
        <f t="shared" si="14"/>
        <v/>
      </c>
      <c r="AY46" s="153" t="str">
        <f t="shared" si="15"/>
        <v/>
      </c>
      <c r="AZ46" s="154"/>
      <c r="BA46" s="144" t="str">
        <f>IF($B46=0,"",SUMIFS(INPUT_DATA!C:C,INPUT_DATA!$A:$A,$B46,INPUT_DATA!$B:$B,"D"))</f>
        <v/>
      </c>
      <c r="BB46" s="155" t="str">
        <f>IF($B46=0,"",SUMIFS(INPUT_DATA!E:E,INPUT_DATA!$A:$A,$B46,INPUT_DATA!$B:$B,"D"))</f>
        <v/>
      </c>
      <c r="BC46" s="155" t="str">
        <f>IF($B46=0,"",SUMIFS(INPUT_DATA!F:F,INPUT_DATA!$A:$A,$B46,INPUT_DATA!$B:$B,"D"))</f>
        <v/>
      </c>
      <c r="BD46" s="155" t="str">
        <f>IF($B46=0,"",SUMIFS(INPUT_DATA!G:G,INPUT_DATA!$A:$A,$B46,INPUT_DATA!$B:$B,"D"))</f>
        <v/>
      </c>
      <c r="BE46" s="155" t="str">
        <f>IF($B46=0,"",SUMIFS(INPUT_DATA!H:H,INPUT_DATA!$A:$A,$B46,INPUT_DATA!$B:$B,"D"))</f>
        <v/>
      </c>
      <c r="BF46" s="155" t="str">
        <f>IF($B46=0,"",SUMIFS(INPUT_DATA!I:I,INPUT_DATA!$A:$A,$B46,INPUT_DATA!$B:$B,"D"))</f>
        <v/>
      </c>
      <c r="BG46" s="155" t="str">
        <f>IF($B46=0,"",SUMIFS(INPUT_DATA!J:J,INPUT_DATA!$A:$A,$B46,INPUT_DATA!$B:$B,"D"))</f>
        <v/>
      </c>
      <c r="BH46" s="155" t="str">
        <f>IF($B46=0,"",SUMIFS(INPUT_DATA!K:K,INPUT_DATA!$A:$A,$B46,INPUT_DATA!$B:$B,"D"))</f>
        <v/>
      </c>
      <c r="BI46" s="155" t="str">
        <f>IF($B46=0,"",SUMIFS(INPUT_DATA!L:L,INPUT_DATA!$A:$A,$B46,INPUT_DATA!$B:$B,"D"))</f>
        <v/>
      </c>
      <c r="BJ46" s="155" t="str">
        <f>IF($B46=0,"",SUMIFS(INPUT_DATA!M:M,INPUT_DATA!$A:$A,$B46,INPUT_DATA!$B:$B,"D"))</f>
        <v/>
      </c>
      <c r="BK46" s="155" t="str">
        <f>IF($B46=0,"",SUMIFS(INPUT_DATA!N:N,INPUT_DATA!$A:$A,$B46,INPUT_DATA!$B:$B,"D"))</f>
        <v/>
      </c>
      <c r="BL46" s="156" t="str">
        <f t="shared" si="6"/>
        <v/>
      </c>
      <c r="BM46" s="156" t="str">
        <f>IF($B46=0,"",SUMIFS(INPUT_DATA!O:O,INPUT_DATA!$A:$A,$B46,INPUT_DATA!$B:$B,"D"))</f>
        <v/>
      </c>
      <c r="BN46" s="156" t="str">
        <f t="shared" si="16"/>
        <v/>
      </c>
      <c r="BO46" s="159" t="str">
        <f>IF($B46=0,"",SUMIFS(INPUT_DATA!P:P,INPUT_DATA!$A:$A,$B46,INPUT_DATA!$B:$B,"D"))</f>
        <v/>
      </c>
      <c r="BP46" s="145" t="str">
        <f>IF($B46=0,"",SUMIFS(INPUT_DATA!Q:Q,INPUT_DATA!$A:$A,$B46,INPUT_DATA!$B:$B,"D"))</f>
        <v/>
      </c>
      <c r="BQ46" s="145" t="str">
        <f>IF($B46=0,"",SUMIFS(INPUT_DATA!R:R,INPUT_DATA!$A:$A,$B46,INPUT_DATA!$B:$B,"D"))</f>
        <v/>
      </c>
      <c r="BR46" s="155" t="str">
        <f>IF($B46=0,"",SUMIFS(INPUT_DATA!S:S,INPUT_DATA!$A:$A,$B46,INPUT_DATA!$B:$B,"D"))</f>
        <v/>
      </c>
      <c r="BS46" s="155" t="str">
        <f>IF($B46=0,"",SUMIFS(INPUT_DATA!T:T,INPUT_DATA!$A:$A,$B46,INPUT_DATA!$B:$B,"D"))</f>
        <v/>
      </c>
      <c r="BT46" s="155" t="str">
        <f>IF($B46=0,"",SUMIFS(INPUT_DATA!U:U,INPUT_DATA!$A:$A,$B46,INPUT_DATA!$B:$B,"D"))</f>
        <v/>
      </c>
      <c r="BU46" s="155" t="str">
        <f>IF($B46=0,"",SUMIFS(INPUT_DATA!V:V,INPUT_DATA!$A:$A,$B46,INPUT_DATA!$B:$B,"D"))</f>
        <v/>
      </c>
      <c r="BV46" s="155" t="str">
        <f>IF($B46=0,"",SUMIFS(INPUT_DATA!W:W,INPUT_DATA!$A:$A,$B46,INPUT_DATA!$B:$B,"D"))</f>
        <v/>
      </c>
      <c r="BW46" s="155" t="str">
        <f>IF($B46=0,"",SUMIFS(INPUT_DATA!X:X,INPUT_DATA!$A:$A,$B46,INPUT_DATA!$B:$B,"D"))</f>
        <v/>
      </c>
      <c r="BX46" s="155" t="str">
        <f>IF($B46=0,"",SUMIFS(INPUT_DATA!Y:Y,INPUT_DATA!$A:$A,$B46,INPUT_DATA!$B:$B,"D"))</f>
        <v/>
      </c>
      <c r="BY46" s="155" t="str">
        <f>IF($B46=0,"",SUMIFS(INPUT_DATA!Z:Z,INPUT_DATA!$A:$A,$B46,INPUT_DATA!$B:$B,"D"))</f>
        <v/>
      </c>
      <c r="BZ46" s="155" t="str">
        <f>IF($B46=0,"",SUMIFS(INPUT_DATA!AA:AA,INPUT_DATA!$A:$A,$B46,INPUT_DATA!$B:$B,"D"))</f>
        <v/>
      </c>
      <c r="CA46" s="155" t="str">
        <f>IF($B46=0,"",SUMIFS(INPUT_DATA!AB:AB,INPUT_DATA!$A:$A,$B46,INPUT_DATA!$B:$B,"D"))</f>
        <v/>
      </c>
      <c r="CB46" s="155" t="str">
        <f>IF($B46=0,"",SUMIFS(INPUT_DATA!AC:AC,INPUT_DATA!$A:$A,$B46,INPUT_DATA!$B:$B,"D"))</f>
        <v/>
      </c>
      <c r="CC46" s="155" t="str">
        <f>IF($B46=0,"",SUMIFS(INPUT_DATA!AD:AD,INPUT_DATA!$A:$A,$B46,INPUT_DATA!$B:$B,"D"))</f>
        <v/>
      </c>
      <c r="CD46" s="155" t="str">
        <f>IF($B46=0,"",SUMIFS(INPUT_DATA!AE:AE,INPUT_DATA!$A:$A,$B46,INPUT_DATA!$B:$B,"D"))</f>
        <v/>
      </c>
      <c r="CE46" s="155" t="str">
        <f>IF($B46=0,"",SUMIFS(INPUT_DATA!AF:AF,INPUT_DATA!$A:$A,$B46,INPUT_DATA!$B:$B,"D"))</f>
        <v/>
      </c>
      <c r="CF46" s="155" t="str">
        <f>IF($B46=0,"",SUMIFS(INPUT_DATA!AG:AG,INPUT_DATA!$A:$A,$B46,INPUT_DATA!$B:$B,"D"))</f>
        <v/>
      </c>
      <c r="CG46" s="155" t="str">
        <f>IF($B46=0,"",SUMIFS(INPUT_DATA!AH:AH,INPUT_DATA!$A:$A,$B46,INPUT_DATA!$B:$B,"D"))</f>
        <v/>
      </c>
      <c r="CH46" s="155" t="str">
        <f>IF($B46=0,"",SUMIFS(INPUT_DATA!AI:AI,INPUT_DATA!$A:$A,$B46,INPUT_DATA!$B:$B,"D"))</f>
        <v/>
      </c>
      <c r="CI46" s="155" t="str">
        <f>IF($B46=0,"",SUMIFS(INPUT_DATA!AJ:AJ,INPUT_DATA!$A:$A,$B46,INPUT_DATA!$B:$B,"D"))</f>
        <v/>
      </c>
      <c r="CJ46" s="146" t="str">
        <f>IF($B46=0,"",SUMIFS(INPUT_DATA!AK:AK,INPUT_DATA!$A:$A,$B46,INPUT_DATA!$B:$B,"D"))</f>
        <v/>
      </c>
      <c r="CK46" s="146" t="str">
        <f>IF($B46=0,"",SUMIFS(INPUT_DATA!AL:AL,INPUT_DATA!$A:$A,$B46,INPUT_DATA!$B:$B,"D"))</f>
        <v/>
      </c>
      <c r="CL46" s="146" t="str">
        <f>IF($B46=0,"",SUMIFS(INPUT_DATA!AM:AM,INPUT_DATA!$A:$A,$B46,INPUT_DATA!$B:$B,"D"))</f>
        <v/>
      </c>
      <c r="CM46" s="146" t="str">
        <f>IF($B46=0,"",SUMIFS(INPUT_DATA!AN:AN,INPUT_DATA!$A:$A,$B46,INPUT_DATA!$B:$B,"D"))</f>
        <v/>
      </c>
      <c r="CN46" s="146" t="str">
        <f>IF($B46=0,"",SUMIFS(INPUT_DATA!AO:AO,INPUT_DATA!$A:$A,$B46,INPUT_DATA!$B:$B,"D"))</f>
        <v/>
      </c>
      <c r="CO46" s="146" t="str">
        <f>IF($B46=0,"",SUMIFS(INPUT_DATA!AP:AP,INPUT_DATA!$A:$A,$B46,INPUT_DATA!$B:$B,"D"))</f>
        <v/>
      </c>
      <c r="CP46" s="160" t="str">
        <f t="shared" si="7"/>
        <v/>
      </c>
      <c r="CQ46" s="160" t="str">
        <f t="shared" si="2"/>
        <v/>
      </c>
      <c r="CR46" s="160" t="str">
        <f t="shared" si="3"/>
        <v/>
      </c>
      <c r="CS46" s="145" t="str">
        <f>IF($B46=0,"",SUMIFS(INPUT_DATA!AQ:AQ,INPUT_DATA!$A:$A,$B46,INPUT_DATA!$B:$B,"D"))</f>
        <v/>
      </c>
      <c r="CT46" s="160" t="str">
        <f>IF($B46=0,"",SUMIFS(INPUT_DATA!AR:AR,INPUT_DATA!$A:$A,$B46,INPUT_DATA!$B:$B,"D"))</f>
        <v/>
      </c>
      <c r="CU46" s="160" t="str">
        <f>IF($B46=0,"",SUMIFS(INPUT_DATA!AS:AS,INPUT_DATA!$A:$A,$B46,INPUT_DATA!$B:$B,"D"))</f>
        <v/>
      </c>
      <c r="CV46" s="145" t="str">
        <f t="shared" si="20"/>
        <v/>
      </c>
      <c r="CW46" s="160" t="str">
        <f t="shared" si="21"/>
        <v/>
      </c>
      <c r="CX46" s="161" t="str">
        <f t="shared" si="22"/>
        <v/>
      </c>
      <c r="CY46" s="154"/>
    </row>
    <row r="47" spans="2:103">
      <c r="B47" s="143">
        <f>INPUT_DATA!CL34</f>
        <v>0</v>
      </c>
      <c r="C47" s="145" t="str">
        <f>IF($B47=0,"",SUMIFS(INPUT_DATA!C:C,INPUT_DATA!$A:$A,$B47,INPUT_DATA!$B:$B,"S"))</f>
        <v/>
      </c>
      <c r="D47" s="145" t="str">
        <f>IF($B47=0,"",SUMIFS(INPUT_DATA!D:D,INPUT_DATA!$A:$A,$B47,INPUT_DATA!$B:$B,"S"))</f>
        <v/>
      </c>
      <c r="E47" s="146" t="str">
        <f>IF($B47=0,"",SUMIFS(INPUT_DATA!E:E,INPUT_DATA!$A:$A,$B47,INPUT_DATA!$B:$B,"S"))</f>
        <v/>
      </c>
      <c r="F47" s="146" t="str">
        <f>IF($B47=0,"",SUMIFS(INPUT_DATA!F:F,INPUT_DATA!$A:$A,$B47,INPUT_DATA!$B:$B,"S"))</f>
        <v/>
      </c>
      <c r="G47" s="146" t="str">
        <f>IF($B47=0,"",SUMIFS(INPUT_DATA!G:G,INPUT_DATA!$A:$A,$B47,INPUT_DATA!$B:$B,"S"))</f>
        <v/>
      </c>
      <c r="H47" s="146" t="str">
        <f>IF($B47=0,"",SUMIFS(INPUT_DATA!H:H,INPUT_DATA!$A:$A,$B47,INPUT_DATA!$B:$B,"S"))</f>
        <v/>
      </c>
      <c r="I47" s="146" t="str">
        <f>IF($B47=0,"",SUMIFS(INPUT_DATA!I:I,INPUT_DATA!$A:$A,$B47,INPUT_DATA!$B:$B,"S"))</f>
        <v/>
      </c>
      <c r="J47" s="146" t="str">
        <f>IF($B47=0,"",SUMIFS(INPUT_DATA!J:J,INPUT_DATA!$A:$A,$B47,INPUT_DATA!$B:$B,"S"))</f>
        <v/>
      </c>
      <c r="K47" s="146" t="str">
        <f>IF($B47=0,"",SUMIFS(INPUT_DATA!K:K,INPUT_DATA!$A:$A,$B47,INPUT_DATA!$B:$B,"S"))</f>
        <v/>
      </c>
      <c r="L47" s="146" t="str">
        <f>IF($B47=0,"",SUMIFS(INPUT_DATA!L:L,INPUT_DATA!$A:$A,$B47,INPUT_DATA!$B:$B,"S"))</f>
        <v/>
      </c>
      <c r="M47" s="146" t="str">
        <f>IF($B47=0,"",SUMIFS(INPUT_DATA!M:M,INPUT_DATA!$A:$A,$B47,INPUT_DATA!$B:$B,"S"))</f>
        <v/>
      </c>
      <c r="N47" s="146" t="str">
        <f>IF($B47=0,"",SUMIFS(INPUT_DATA!N:N,INPUT_DATA!$A:$A,$B47,INPUT_DATA!$B:$B,"S"))</f>
        <v/>
      </c>
      <c r="O47" s="147" t="str">
        <f t="shared" si="8"/>
        <v/>
      </c>
      <c r="P47" s="148" t="str">
        <f>IF($B47=0,"",SUMIFS(INPUT_DATA!O:O,INPUT_DATA!$A:$A,$B47,INPUT_DATA!$B:$B,"S"))</f>
        <v/>
      </c>
      <c r="Q47" s="148" t="str">
        <f t="shared" si="9"/>
        <v/>
      </c>
      <c r="R47" s="148" t="str">
        <f>IF($B47=0,"",SUMIFS(INPUT_DATA!BL:BL,INPUT_DATA!$A:$A,$B47,INPUT_DATA!$B:$B,"S"))</f>
        <v/>
      </c>
      <c r="S47" s="149" t="str">
        <f>IF($B47=0,"",SUMIFS(INPUT_DATA!P:P,INPUT_DATA!$A:$A,$B47,INPUT_DATA!$B:$B,"S"))</f>
        <v/>
      </c>
      <c r="T47" s="149" t="str">
        <f>IF($B47=0,"",SUMIFS(INPUT_DATA!Q:Q,INPUT_DATA!$A:$A,$B47,INPUT_DATA!$B:$B,"S"))</f>
        <v/>
      </c>
      <c r="U47" s="149" t="str">
        <f>IF($B47=0,"",SUMIFS(INPUT_DATA!R:R,INPUT_DATA!$A:$A,$B47,INPUT_DATA!$B:$B,"S"))</f>
        <v/>
      </c>
      <c r="V47" s="150" t="str">
        <f>IF($B47=0,"",SUMIFS(INPUT_DATA!S:S,INPUT_DATA!$A:$A,$B47,INPUT_DATA!$B:$B,"S"))</f>
        <v/>
      </c>
      <c r="W47" s="150" t="str">
        <f>IF($B47=0,"",SUMIFS(INPUT_DATA!T:T,INPUT_DATA!$A:$A,$B47,INPUT_DATA!$B:$B,"S"))</f>
        <v/>
      </c>
      <c r="X47" s="150" t="str">
        <f>IF($B47=0,"",SUMIFS(INPUT_DATA!U:U,INPUT_DATA!$A:$A,$B47,INPUT_DATA!$B:$B,"S"))</f>
        <v/>
      </c>
      <c r="Y47" s="150" t="str">
        <f>IF($B47=0,"",SUMIFS(INPUT_DATA!V:V,INPUT_DATA!$A:$A,$B47,INPUT_DATA!$B:$B,"S"))</f>
        <v/>
      </c>
      <c r="Z47" s="150" t="str">
        <f>IF($B47=0,"",SUMIFS(INPUT_DATA!W:W,INPUT_DATA!$A:$A,$B47,INPUT_DATA!$B:$B,"S"))</f>
        <v/>
      </c>
      <c r="AA47" s="150" t="str">
        <f>IF($B47=0,"",SUMIFS(INPUT_DATA!X:X,INPUT_DATA!$A:$A,$B47,INPUT_DATA!$B:$B,"S"))</f>
        <v/>
      </c>
      <c r="AB47" s="150" t="str">
        <f>IF($B47=0,"",SUMIFS(INPUT_DATA!Y:Y,INPUT_DATA!$A:$A,$B47,INPUT_DATA!$B:$B,"S"))</f>
        <v/>
      </c>
      <c r="AC47" s="150" t="str">
        <f>IF($B47=0,"",SUMIFS(INPUT_DATA!Z:Z,INPUT_DATA!$A:$A,$B47,INPUT_DATA!$B:$B,"S"))</f>
        <v/>
      </c>
      <c r="AD47" s="150" t="str">
        <f>IF($B47=0,"",SUMIFS(INPUT_DATA!AA:AA,INPUT_DATA!$A:$A,$B47,INPUT_DATA!$B:$B,"S"))</f>
        <v/>
      </c>
      <c r="AE47" s="150" t="str">
        <f>IF($B47=0,"",SUMIFS(INPUT_DATA!AB:AB,INPUT_DATA!$A:$A,$B47,INPUT_DATA!$B:$B,"S"))</f>
        <v/>
      </c>
      <c r="AF47" s="150" t="str">
        <f>IF($B47=0,"",SUMIFS(INPUT_DATA!AC:AC,INPUT_DATA!$A:$A,$B47,INPUT_DATA!$B:$B,"S"))</f>
        <v/>
      </c>
      <c r="AG47" s="150" t="str">
        <f>IF($B47=0,"",SUMIFS(INPUT_DATA!AD:AD,INPUT_DATA!$A:$A,$B47,INPUT_DATA!$B:$B,"S"))</f>
        <v/>
      </c>
      <c r="AH47" s="150" t="str">
        <f>IF($B47=0,"",SUMIFS(INPUT_DATA!AE:AE,INPUT_DATA!$A:$A,$B47,INPUT_DATA!$B:$B,"S"))</f>
        <v/>
      </c>
      <c r="AI47" s="150" t="str">
        <f>IF($B47=0,"",SUMIFS(INPUT_DATA!AF:AF,INPUT_DATA!$A:$A,$B47,INPUT_DATA!$B:$B,"S"))</f>
        <v/>
      </c>
      <c r="AJ47" s="150" t="str">
        <f>IF($B47=0,"",SUMIFS(INPUT_DATA!AG:AG,INPUT_DATA!$A:$A,$B47,INPUT_DATA!$B:$B,"S"))</f>
        <v/>
      </c>
      <c r="AK47" s="150" t="str">
        <f>IF($B47=0,"",SUMIFS(INPUT_DATA!AK:AK,INPUT_DATA!$A:$A,$B47,INPUT_DATA!$B:$B,"S"))</f>
        <v/>
      </c>
      <c r="AL47" s="150" t="str">
        <f>IF($B47=0,"",SUMIFS(INPUT_DATA!AL:AL,INPUT_DATA!$A:$A,$B47,INPUT_DATA!$B:$B,"S"))</f>
        <v/>
      </c>
      <c r="AM47" s="150" t="str">
        <f>IF($B47=0,"",SUMIFS(INPUT_DATA!AM:AM,INPUT_DATA!$A:$A,$B47,INPUT_DATA!$B:$B,"S"))</f>
        <v/>
      </c>
      <c r="AN47" s="150" t="str">
        <f>IF($B47=0,"",SUMIFS(INPUT_DATA!AN:AN,INPUT_DATA!$A:$A,$B47,INPUT_DATA!$B:$B,"S"))</f>
        <v/>
      </c>
      <c r="AO47" s="150" t="str">
        <f>IF($B47=0,"",SUMIFS(INPUT_DATA!AO:AO,INPUT_DATA!$A:$A,$B47,INPUT_DATA!$B:$B,"S"))</f>
        <v/>
      </c>
      <c r="AP47" s="150" t="str">
        <f>IF($B47=0,"",SUMIFS(INPUT_DATA!AP:AP,INPUT_DATA!$A:$A,$B47,INPUT_DATA!$B:$B,"S"))</f>
        <v/>
      </c>
      <c r="AQ47" s="151" t="str">
        <f t="shared" si="10"/>
        <v/>
      </c>
      <c r="AR47" s="152" t="str">
        <f t="shared" si="11"/>
        <v/>
      </c>
      <c r="AS47" s="153" t="str">
        <f t="shared" si="12"/>
        <v/>
      </c>
      <c r="AT47" s="151" t="str">
        <f>IF($B47=0,"",SUMIFS(INPUT_DATA!AQ:AQ,INPUT_DATA!$A:$A,$B47,INPUT_DATA!$B:$B,"S"))</f>
        <v/>
      </c>
      <c r="AU47" s="152" t="str">
        <f>IF($B47=0,"",SUMIFS(INPUT_DATA!AR:AR,INPUT_DATA!$A:$A,$B47,INPUT_DATA!$B:$B,"S"))</f>
        <v/>
      </c>
      <c r="AV47" s="153" t="str">
        <f>IF($B47=0,"",SUMIFS(INPUT_DATA!AS:AS,INPUT_DATA!$A:$A,$B47,INPUT_DATA!$B:$B,"S"))</f>
        <v/>
      </c>
      <c r="AW47" s="151" t="str">
        <f t="shared" si="13"/>
        <v/>
      </c>
      <c r="AX47" s="152" t="str">
        <f t="shared" si="14"/>
        <v/>
      </c>
      <c r="AY47" s="153" t="str">
        <f t="shared" si="15"/>
        <v/>
      </c>
      <c r="AZ47" s="154"/>
      <c r="BA47" s="144" t="str">
        <f>IF($B47=0,"",SUMIFS(INPUT_DATA!C:C,INPUT_DATA!$A:$A,$B47,INPUT_DATA!$B:$B,"D"))</f>
        <v/>
      </c>
      <c r="BB47" s="155" t="str">
        <f>IF($B47=0,"",SUMIFS(INPUT_DATA!E:E,INPUT_DATA!$A:$A,$B47,INPUT_DATA!$B:$B,"D"))</f>
        <v/>
      </c>
      <c r="BC47" s="155" t="str">
        <f>IF($B47=0,"",SUMIFS(INPUT_DATA!F:F,INPUT_DATA!$A:$A,$B47,INPUT_DATA!$B:$B,"D"))</f>
        <v/>
      </c>
      <c r="BD47" s="155" t="str">
        <f>IF($B47=0,"",SUMIFS(INPUT_DATA!G:G,INPUT_DATA!$A:$A,$B47,INPUT_DATA!$B:$B,"D"))</f>
        <v/>
      </c>
      <c r="BE47" s="155" t="str">
        <f>IF($B47=0,"",SUMIFS(INPUT_DATA!H:H,INPUT_DATA!$A:$A,$B47,INPUT_DATA!$B:$B,"D"))</f>
        <v/>
      </c>
      <c r="BF47" s="155" t="str">
        <f>IF($B47=0,"",SUMIFS(INPUT_DATA!I:I,INPUT_DATA!$A:$A,$B47,INPUT_DATA!$B:$B,"D"))</f>
        <v/>
      </c>
      <c r="BG47" s="155" t="str">
        <f>IF($B47=0,"",SUMIFS(INPUT_DATA!J:J,INPUT_DATA!$A:$A,$B47,INPUT_DATA!$B:$B,"D"))</f>
        <v/>
      </c>
      <c r="BH47" s="155" t="str">
        <f>IF($B47=0,"",SUMIFS(INPUT_DATA!K:K,INPUT_DATA!$A:$A,$B47,INPUT_DATA!$B:$B,"D"))</f>
        <v/>
      </c>
      <c r="BI47" s="155" t="str">
        <f>IF($B47=0,"",SUMIFS(INPUT_DATA!L:L,INPUT_DATA!$A:$A,$B47,INPUT_DATA!$B:$B,"D"))</f>
        <v/>
      </c>
      <c r="BJ47" s="155" t="str">
        <f>IF($B47=0,"",SUMIFS(INPUT_DATA!M:M,INPUT_DATA!$A:$A,$B47,INPUT_DATA!$B:$B,"D"))</f>
        <v/>
      </c>
      <c r="BK47" s="155" t="str">
        <f>IF($B47=0,"",SUMIFS(INPUT_DATA!N:N,INPUT_DATA!$A:$A,$B47,INPUT_DATA!$B:$B,"D"))</f>
        <v/>
      </c>
      <c r="BL47" s="156" t="str">
        <f t="shared" si="6"/>
        <v/>
      </c>
      <c r="BM47" s="156" t="str">
        <f>IF($B47=0,"",SUMIFS(INPUT_DATA!O:O,INPUT_DATA!$A:$A,$B47,INPUT_DATA!$B:$B,"D"))</f>
        <v/>
      </c>
      <c r="BN47" s="156" t="str">
        <f t="shared" si="16"/>
        <v/>
      </c>
      <c r="BO47" s="159" t="str">
        <f>IF($B47=0,"",SUMIFS(INPUT_DATA!P:P,INPUT_DATA!$A:$A,$B47,INPUT_DATA!$B:$B,"D"))</f>
        <v/>
      </c>
      <c r="BP47" s="145" t="str">
        <f>IF($B47=0,"",SUMIFS(INPUT_DATA!Q:Q,INPUT_DATA!$A:$A,$B47,INPUT_DATA!$B:$B,"D"))</f>
        <v/>
      </c>
      <c r="BQ47" s="145" t="str">
        <f>IF($B47=0,"",SUMIFS(INPUT_DATA!R:R,INPUT_DATA!$A:$A,$B47,INPUT_DATA!$B:$B,"D"))</f>
        <v/>
      </c>
      <c r="BR47" s="155" t="str">
        <f>IF($B47=0,"",SUMIFS(INPUT_DATA!S:S,INPUT_DATA!$A:$A,$B47,INPUT_DATA!$B:$B,"D"))</f>
        <v/>
      </c>
      <c r="BS47" s="155" t="str">
        <f>IF($B47=0,"",SUMIFS(INPUT_DATA!T:T,INPUT_DATA!$A:$A,$B47,INPUT_DATA!$B:$B,"D"))</f>
        <v/>
      </c>
      <c r="BT47" s="155" t="str">
        <f>IF($B47=0,"",SUMIFS(INPUT_DATA!U:U,INPUT_DATA!$A:$A,$B47,INPUT_DATA!$B:$B,"D"))</f>
        <v/>
      </c>
      <c r="BU47" s="155" t="str">
        <f>IF($B47=0,"",SUMIFS(INPUT_DATA!V:V,INPUT_DATA!$A:$A,$B47,INPUT_DATA!$B:$B,"D"))</f>
        <v/>
      </c>
      <c r="BV47" s="155" t="str">
        <f>IF($B47=0,"",SUMIFS(INPUT_DATA!W:W,INPUT_DATA!$A:$A,$B47,INPUT_DATA!$B:$B,"D"))</f>
        <v/>
      </c>
      <c r="BW47" s="155" t="str">
        <f>IF($B47=0,"",SUMIFS(INPUT_DATA!X:X,INPUT_DATA!$A:$A,$B47,INPUT_DATA!$B:$B,"D"))</f>
        <v/>
      </c>
      <c r="BX47" s="155" t="str">
        <f>IF($B47=0,"",SUMIFS(INPUT_DATA!Y:Y,INPUT_DATA!$A:$A,$B47,INPUT_DATA!$B:$B,"D"))</f>
        <v/>
      </c>
      <c r="BY47" s="155" t="str">
        <f>IF($B47=0,"",SUMIFS(INPUT_DATA!Z:Z,INPUT_DATA!$A:$A,$B47,INPUT_DATA!$B:$B,"D"))</f>
        <v/>
      </c>
      <c r="BZ47" s="155" t="str">
        <f>IF($B47=0,"",SUMIFS(INPUT_DATA!AA:AA,INPUT_DATA!$A:$A,$B47,INPUT_DATA!$B:$B,"D"))</f>
        <v/>
      </c>
      <c r="CA47" s="155" t="str">
        <f>IF($B47=0,"",SUMIFS(INPUT_DATA!AB:AB,INPUT_DATA!$A:$A,$B47,INPUT_DATA!$B:$B,"D"))</f>
        <v/>
      </c>
      <c r="CB47" s="155" t="str">
        <f>IF($B47=0,"",SUMIFS(INPUT_DATA!AC:AC,INPUT_DATA!$A:$A,$B47,INPUT_DATA!$B:$B,"D"))</f>
        <v/>
      </c>
      <c r="CC47" s="155" t="str">
        <f>IF($B47=0,"",SUMIFS(INPUT_DATA!AD:AD,INPUT_DATA!$A:$A,$B47,INPUT_DATA!$B:$B,"D"))</f>
        <v/>
      </c>
      <c r="CD47" s="155" t="str">
        <f>IF($B47=0,"",SUMIFS(INPUT_DATA!AE:AE,INPUT_DATA!$A:$A,$B47,INPUT_DATA!$B:$B,"D"))</f>
        <v/>
      </c>
      <c r="CE47" s="155" t="str">
        <f>IF($B47=0,"",SUMIFS(INPUT_DATA!AF:AF,INPUT_DATA!$A:$A,$B47,INPUT_DATA!$B:$B,"D"))</f>
        <v/>
      </c>
      <c r="CF47" s="155" t="str">
        <f>IF($B47=0,"",SUMIFS(INPUT_DATA!AG:AG,INPUT_DATA!$A:$A,$B47,INPUT_DATA!$B:$B,"D"))</f>
        <v/>
      </c>
      <c r="CG47" s="155" t="str">
        <f>IF($B47=0,"",SUMIFS(INPUT_DATA!AH:AH,INPUT_DATA!$A:$A,$B47,INPUT_DATA!$B:$B,"D"))</f>
        <v/>
      </c>
      <c r="CH47" s="155" t="str">
        <f>IF($B47=0,"",SUMIFS(INPUT_DATA!AI:AI,INPUT_DATA!$A:$A,$B47,INPUT_DATA!$B:$B,"D"))</f>
        <v/>
      </c>
      <c r="CI47" s="155" t="str">
        <f>IF($B47=0,"",SUMIFS(INPUT_DATA!AJ:AJ,INPUT_DATA!$A:$A,$B47,INPUT_DATA!$B:$B,"D"))</f>
        <v/>
      </c>
      <c r="CJ47" s="146" t="str">
        <f>IF($B47=0,"",SUMIFS(INPUT_DATA!AK:AK,INPUT_DATA!$A:$A,$B47,INPUT_DATA!$B:$B,"D"))</f>
        <v/>
      </c>
      <c r="CK47" s="146" t="str">
        <f>IF($B47=0,"",SUMIFS(INPUT_DATA!AL:AL,INPUT_DATA!$A:$A,$B47,INPUT_DATA!$B:$B,"D"))</f>
        <v/>
      </c>
      <c r="CL47" s="146" t="str">
        <f>IF($B47=0,"",SUMIFS(INPUT_DATA!AM:AM,INPUT_DATA!$A:$A,$B47,INPUT_DATA!$B:$B,"D"))</f>
        <v/>
      </c>
      <c r="CM47" s="146" t="str">
        <f>IF($B47=0,"",SUMIFS(INPUT_DATA!AN:AN,INPUT_DATA!$A:$A,$B47,INPUT_DATA!$B:$B,"D"))</f>
        <v/>
      </c>
      <c r="CN47" s="146" t="str">
        <f>IF($B47=0,"",SUMIFS(INPUT_DATA!AO:AO,INPUT_DATA!$A:$A,$B47,INPUT_DATA!$B:$B,"D"))</f>
        <v/>
      </c>
      <c r="CO47" s="146" t="str">
        <f>IF($B47=0,"",SUMIFS(INPUT_DATA!AP:AP,INPUT_DATA!$A:$A,$B47,INPUT_DATA!$B:$B,"D"))</f>
        <v/>
      </c>
      <c r="CP47" s="160" t="str">
        <f t="shared" si="7"/>
        <v/>
      </c>
      <c r="CQ47" s="160" t="str">
        <f t="shared" si="2"/>
        <v/>
      </c>
      <c r="CR47" s="160" t="str">
        <f t="shared" si="3"/>
        <v/>
      </c>
      <c r="CS47" s="145" t="str">
        <f>IF($B47=0,"",SUMIFS(INPUT_DATA!AQ:AQ,INPUT_DATA!$A:$A,$B47,INPUT_DATA!$B:$B,"D"))</f>
        <v/>
      </c>
      <c r="CT47" s="160" t="str">
        <f>IF($B47=0,"",SUMIFS(INPUT_DATA!AR:AR,INPUT_DATA!$A:$A,$B47,INPUT_DATA!$B:$B,"D"))</f>
        <v/>
      </c>
      <c r="CU47" s="160" t="str">
        <f>IF($B47=0,"",SUMIFS(INPUT_DATA!AS:AS,INPUT_DATA!$A:$A,$B47,INPUT_DATA!$B:$B,"D"))</f>
        <v/>
      </c>
      <c r="CV47" s="145" t="str">
        <f t="shared" si="20"/>
        <v/>
      </c>
      <c r="CW47" s="160" t="str">
        <f t="shared" si="21"/>
        <v/>
      </c>
      <c r="CX47" s="161" t="str">
        <f t="shared" si="22"/>
        <v/>
      </c>
      <c r="CY47" s="154"/>
    </row>
    <row r="48" spans="2:103">
      <c r="B48" s="143">
        <f>INPUT_DATA!CL35</f>
        <v>0</v>
      </c>
      <c r="C48" s="145" t="str">
        <f>IF($B48=0,"",SUMIFS(INPUT_DATA!C:C,INPUT_DATA!$A:$A,$B48,INPUT_DATA!$B:$B,"S"))</f>
        <v/>
      </c>
      <c r="D48" s="145" t="str">
        <f>IF($B48=0,"",SUMIFS(INPUT_DATA!D:D,INPUT_DATA!$A:$A,$B48,INPUT_DATA!$B:$B,"S"))</f>
        <v/>
      </c>
      <c r="E48" s="146" t="str">
        <f>IF($B48=0,"",SUMIFS(INPUT_DATA!E:E,INPUT_DATA!$A:$A,$B48,INPUT_DATA!$B:$B,"S"))</f>
        <v/>
      </c>
      <c r="F48" s="146" t="str">
        <f>IF($B48=0,"",SUMIFS(INPUT_DATA!F:F,INPUT_DATA!$A:$A,$B48,INPUT_DATA!$B:$B,"S"))</f>
        <v/>
      </c>
      <c r="G48" s="146" t="str">
        <f>IF($B48=0,"",SUMIFS(INPUT_DATA!G:G,INPUT_DATA!$A:$A,$B48,INPUT_DATA!$B:$B,"S"))</f>
        <v/>
      </c>
      <c r="H48" s="146" t="str">
        <f>IF($B48=0,"",SUMIFS(INPUT_DATA!H:H,INPUT_DATA!$A:$A,$B48,INPUT_DATA!$B:$B,"S"))</f>
        <v/>
      </c>
      <c r="I48" s="146" t="str">
        <f>IF($B48=0,"",SUMIFS(INPUT_DATA!I:I,INPUT_DATA!$A:$A,$B48,INPUT_DATA!$B:$B,"S"))</f>
        <v/>
      </c>
      <c r="J48" s="146" t="str">
        <f>IF($B48=0,"",SUMIFS(INPUT_DATA!J:J,INPUT_DATA!$A:$A,$B48,INPUT_DATA!$B:$B,"S"))</f>
        <v/>
      </c>
      <c r="K48" s="146" t="str">
        <f>IF($B48=0,"",SUMIFS(INPUT_DATA!K:K,INPUT_DATA!$A:$A,$B48,INPUT_DATA!$B:$B,"S"))</f>
        <v/>
      </c>
      <c r="L48" s="146" t="str">
        <f>IF($B48=0,"",SUMIFS(INPUT_DATA!L:L,INPUT_DATA!$A:$A,$B48,INPUT_DATA!$B:$B,"S"))</f>
        <v/>
      </c>
      <c r="M48" s="146" t="str">
        <f>IF($B48=0,"",SUMIFS(INPUT_DATA!M:M,INPUT_DATA!$A:$A,$B48,INPUT_DATA!$B:$B,"S"))</f>
        <v/>
      </c>
      <c r="N48" s="146" t="str">
        <f>IF($B48=0,"",SUMIFS(INPUT_DATA!N:N,INPUT_DATA!$A:$A,$B48,INPUT_DATA!$B:$B,"S"))</f>
        <v/>
      </c>
      <c r="O48" s="147" t="str">
        <f t="shared" si="8"/>
        <v/>
      </c>
      <c r="P48" s="148" t="str">
        <f>IF($B48=0,"",SUMIFS(INPUT_DATA!O:O,INPUT_DATA!$A:$A,$B48,INPUT_DATA!$B:$B,"S"))</f>
        <v/>
      </c>
      <c r="Q48" s="148" t="str">
        <f t="shared" si="9"/>
        <v/>
      </c>
      <c r="R48" s="148" t="str">
        <f>IF($B48=0,"",SUMIFS(INPUT_DATA!BL:BL,INPUT_DATA!$A:$A,$B48,INPUT_DATA!$B:$B,"S"))</f>
        <v/>
      </c>
      <c r="S48" s="149" t="str">
        <f>IF($B48=0,"",SUMIFS(INPUT_DATA!P:P,INPUT_DATA!$A:$A,$B48,INPUT_DATA!$B:$B,"S"))</f>
        <v/>
      </c>
      <c r="T48" s="149" t="str">
        <f>IF($B48=0,"",SUMIFS(INPUT_DATA!Q:Q,INPUT_DATA!$A:$A,$B48,INPUT_DATA!$B:$B,"S"))</f>
        <v/>
      </c>
      <c r="U48" s="149" t="str">
        <f>IF($B48=0,"",SUMIFS(INPUT_DATA!R:R,INPUT_DATA!$A:$A,$B48,INPUT_DATA!$B:$B,"S"))</f>
        <v/>
      </c>
      <c r="V48" s="150" t="str">
        <f>IF($B48=0,"",SUMIFS(INPUT_DATA!S:S,INPUT_DATA!$A:$A,$B48,INPUT_DATA!$B:$B,"S"))</f>
        <v/>
      </c>
      <c r="W48" s="150" t="str">
        <f>IF($B48=0,"",SUMIFS(INPUT_DATA!T:T,INPUT_DATA!$A:$A,$B48,INPUT_DATA!$B:$B,"S"))</f>
        <v/>
      </c>
      <c r="X48" s="150" t="str">
        <f>IF($B48=0,"",SUMIFS(INPUT_DATA!U:U,INPUT_DATA!$A:$A,$B48,INPUT_DATA!$B:$B,"S"))</f>
        <v/>
      </c>
      <c r="Y48" s="150" t="str">
        <f>IF($B48=0,"",SUMIFS(INPUT_DATA!V:V,INPUT_DATA!$A:$A,$B48,INPUT_DATA!$B:$B,"S"))</f>
        <v/>
      </c>
      <c r="Z48" s="150" t="str">
        <f>IF($B48=0,"",SUMIFS(INPUT_DATA!W:W,INPUT_DATA!$A:$A,$B48,INPUT_DATA!$B:$B,"S"))</f>
        <v/>
      </c>
      <c r="AA48" s="150" t="str">
        <f>IF($B48=0,"",SUMIFS(INPUT_DATA!X:X,INPUT_DATA!$A:$A,$B48,INPUT_DATA!$B:$B,"S"))</f>
        <v/>
      </c>
      <c r="AB48" s="150" t="str">
        <f>IF($B48=0,"",SUMIFS(INPUT_DATA!Y:Y,INPUT_DATA!$A:$A,$B48,INPUT_DATA!$B:$B,"S"))</f>
        <v/>
      </c>
      <c r="AC48" s="150" t="str">
        <f>IF($B48=0,"",SUMIFS(INPUT_DATA!Z:Z,INPUT_DATA!$A:$A,$B48,INPUT_DATA!$B:$B,"S"))</f>
        <v/>
      </c>
      <c r="AD48" s="150" t="str">
        <f>IF($B48=0,"",SUMIFS(INPUT_DATA!AA:AA,INPUT_DATA!$A:$A,$B48,INPUT_DATA!$B:$B,"S"))</f>
        <v/>
      </c>
      <c r="AE48" s="150" t="str">
        <f>IF($B48=0,"",SUMIFS(INPUT_DATA!AB:AB,INPUT_DATA!$A:$A,$B48,INPUT_DATA!$B:$B,"S"))</f>
        <v/>
      </c>
      <c r="AF48" s="150" t="str">
        <f>IF($B48=0,"",SUMIFS(INPUT_DATA!AC:AC,INPUT_DATA!$A:$A,$B48,INPUT_DATA!$B:$B,"S"))</f>
        <v/>
      </c>
      <c r="AG48" s="150" t="str">
        <f>IF($B48=0,"",SUMIFS(INPUT_DATA!AD:AD,INPUT_DATA!$A:$A,$B48,INPUT_DATA!$B:$B,"S"))</f>
        <v/>
      </c>
      <c r="AH48" s="150" t="str">
        <f>IF($B48=0,"",SUMIFS(INPUT_DATA!AE:AE,INPUT_DATA!$A:$A,$B48,INPUT_DATA!$B:$B,"S"))</f>
        <v/>
      </c>
      <c r="AI48" s="150" t="str">
        <f>IF($B48=0,"",SUMIFS(INPUT_DATA!AF:AF,INPUT_DATA!$A:$A,$B48,INPUT_DATA!$B:$B,"S"))</f>
        <v/>
      </c>
      <c r="AJ48" s="150" t="str">
        <f>IF($B48=0,"",SUMIFS(INPUT_DATA!AG:AG,INPUT_DATA!$A:$A,$B48,INPUT_DATA!$B:$B,"S"))</f>
        <v/>
      </c>
      <c r="AK48" s="150" t="str">
        <f>IF($B48=0,"",SUMIFS(INPUT_DATA!AK:AK,INPUT_DATA!$A:$A,$B48,INPUT_DATA!$B:$B,"S"))</f>
        <v/>
      </c>
      <c r="AL48" s="150" t="str">
        <f>IF($B48=0,"",SUMIFS(INPUT_DATA!AL:AL,INPUT_DATA!$A:$A,$B48,INPUT_DATA!$B:$B,"S"))</f>
        <v/>
      </c>
      <c r="AM48" s="150" t="str">
        <f>IF($B48=0,"",SUMIFS(INPUT_DATA!AM:AM,INPUT_DATA!$A:$A,$B48,INPUT_DATA!$B:$B,"S"))</f>
        <v/>
      </c>
      <c r="AN48" s="150" t="str">
        <f>IF($B48=0,"",SUMIFS(INPUT_DATA!AN:AN,INPUT_DATA!$A:$A,$B48,INPUT_DATA!$B:$B,"S"))</f>
        <v/>
      </c>
      <c r="AO48" s="150" t="str">
        <f>IF($B48=0,"",SUMIFS(INPUT_DATA!AO:AO,INPUT_DATA!$A:$A,$B48,INPUT_DATA!$B:$B,"S"))</f>
        <v/>
      </c>
      <c r="AP48" s="150" t="str">
        <f>IF($B48=0,"",SUMIFS(INPUT_DATA!AP:AP,INPUT_DATA!$A:$A,$B48,INPUT_DATA!$B:$B,"S"))</f>
        <v/>
      </c>
      <c r="AQ48" s="151" t="str">
        <f t="shared" si="10"/>
        <v/>
      </c>
      <c r="AR48" s="152" t="str">
        <f t="shared" si="11"/>
        <v/>
      </c>
      <c r="AS48" s="153" t="str">
        <f t="shared" si="12"/>
        <v/>
      </c>
      <c r="AT48" s="151" t="str">
        <f>IF($B48=0,"",SUMIFS(INPUT_DATA!AQ:AQ,INPUT_DATA!$A:$A,$B48,INPUT_DATA!$B:$B,"S"))</f>
        <v/>
      </c>
      <c r="AU48" s="152" t="str">
        <f>IF($B48=0,"",SUMIFS(INPUT_DATA!AR:AR,INPUT_DATA!$A:$A,$B48,INPUT_DATA!$B:$B,"S"))</f>
        <v/>
      </c>
      <c r="AV48" s="153" t="str">
        <f>IF($B48=0,"",SUMIFS(INPUT_DATA!AS:AS,INPUT_DATA!$A:$A,$B48,INPUT_DATA!$B:$B,"S"))</f>
        <v/>
      </c>
      <c r="AW48" s="151" t="str">
        <f t="shared" si="13"/>
        <v/>
      </c>
      <c r="AX48" s="152" t="str">
        <f t="shared" si="14"/>
        <v/>
      </c>
      <c r="AY48" s="153" t="str">
        <f t="shared" si="15"/>
        <v/>
      </c>
      <c r="AZ48" s="154"/>
      <c r="BA48" s="144" t="str">
        <f>IF($B48=0,"",SUMIFS(INPUT_DATA!C:C,INPUT_DATA!$A:$A,$B48,INPUT_DATA!$B:$B,"D"))</f>
        <v/>
      </c>
      <c r="BB48" s="155" t="str">
        <f>IF($B48=0,"",SUMIFS(INPUT_DATA!E:E,INPUT_DATA!$A:$A,$B48,INPUT_DATA!$B:$B,"D"))</f>
        <v/>
      </c>
      <c r="BC48" s="155" t="str">
        <f>IF($B48=0,"",SUMIFS(INPUT_DATA!F:F,INPUT_DATA!$A:$A,$B48,INPUT_DATA!$B:$B,"D"))</f>
        <v/>
      </c>
      <c r="BD48" s="155" t="str">
        <f>IF($B48=0,"",SUMIFS(INPUT_DATA!G:G,INPUT_DATA!$A:$A,$B48,INPUT_DATA!$B:$B,"D"))</f>
        <v/>
      </c>
      <c r="BE48" s="155" t="str">
        <f>IF($B48=0,"",SUMIFS(INPUT_DATA!H:H,INPUT_DATA!$A:$A,$B48,INPUT_DATA!$B:$B,"D"))</f>
        <v/>
      </c>
      <c r="BF48" s="155" t="str">
        <f>IF($B48=0,"",SUMIFS(INPUT_DATA!I:I,INPUT_DATA!$A:$A,$B48,INPUT_DATA!$B:$B,"D"))</f>
        <v/>
      </c>
      <c r="BG48" s="155" t="str">
        <f>IF($B48=0,"",SUMIFS(INPUT_DATA!J:J,INPUT_DATA!$A:$A,$B48,INPUT_DATA!$B:$B,"D"))</f>
        <v/>
      </c>
      <c r="BH48" s="155" t="str">
        <f>IF($B48=0,"",SUMIFS(INPUT_DATA!K:K,INPUT_DATA!$A:$A,$B48,INPUT_DATA!$B:$B,"D"))</f>
        <v/>
      </c>
      <c r="BI48" s="155" t="str">
        <f>IF($B48=0,"",SUMIFS(INPUT_DATA!L:L,INPUT_DATA!$A:$A,$B48,INPUT_DATA!$B:$B,"D"))</f>
        <v/>
      </c>
      <c r="BJ48" s="155" t="str">
        <f>IF($B48=0,"",SUMIFS(INPUT_DATA!M:M,INPUT_DATA!$A:$A,$B48,INPUT_DATA!$B:$B,"D"))</f>
        <v/>
      </c>
      <c r="BK48" s="155" t="str">
        <f>IF($B48=0,"",SUMIFS(INPUT_DATA!N:N,INPUT_DATA!$A:$A,$B48,INPUT_DATA!$B:$B,"D"))</f>
        <v/>
      </c>
      <c r="BL48" s="156" t="str">
        <f t="shared" si="6"/>
        <v/>
      </c>
      <c r="BM48" s="156" t="str">
        <f>IF($B48=0,"",SUMIFS(INPUT_DATA!O:O,INPUT_DATA!$A:$A,$B48,INPUT_DATA!$B:$B,"D"))</f>
        <v/>
      </c>
      <c r="BN48" s="156" t="str">
        <f t="shared" si="16"/>
        <v/>
      </c>
      <c r="BO48" s="159" t="str">
        <f>IF($B48=0,"",SUMIFS(INPUT_DATA!P:P,INPUT_DATA!$A:$A,$B48,INPUT_DATA!$B:$B,"D"))</f>
        <v/>
      </c>
      <c r="BP48" s="145" t="str">
        <f>IF($B48=0,"",SUMIFS(INPUT_DATA!Q:Q,INPUT_DATA!$A:$A,$B48,INPUT_DATA!$B:$B,"D"))</f>
        <v/>
      </c>
      <c r="BQ48" s="145" t="str">
        <f>IF($B48=0,"",SUMIFS(INPUT_DATA!R:R,INPUT_DATA!$A:$A,$B48,INPUT_DATA!$B:$B,"D"))</f>
        <v/>
      </c>
      <c r="BR48" s="155" t="str">
        <f>IF($B48=0,"",SUMIFS(INPUT_DATA!S:S,INPUT_DATA!$A:$A,$B48,INPUT_DATA!$B:$B,"D"))</f>
        <v/>
      </c>
      <c r="BS48" s="155" t="str">
        <f>IF($B48=0,"",SUMIFS(INPUT_DATA!T:T,INPUT_DATA!$A:$A,$B48,INPUT_DATA!$B:$B,"D"))</f>
        <v/>
      </c>
      <c r="BT48" s="155" t="str">
        <f>IF($B48=0,"",SUMIFS(INPUT_DATA!U:U,INPUT_DATA!$A:$A,$B48,INPUT_DATA!$B:$B,"D"))</f>
        <v/>
      </c>
      <c r="BU48" s="155" t="str">
        <f>IF($B48=0,"",SUMIFS(INPUT_DATA!V:V,INPUT_DATA!$A:$A,$B48,INPUT_DATA!$B:$B,"D"))</f>
        <v/>
      </c>
      <c r="BV48" s="155" t="str">
        <f>IF($B48=0,"",SUMIFS(INPUT_DATA!W:W,INPUT_DATA!$A:$A,$B48,INPUT_DATA!$B:$B,"D"))</f>
        <v/>
      </c>
      <c r="BW48" s="155" t="str">
        <f>IF($B48=0,"",SUMIFS(INPUT_DATA!X:X,INPUT_DATA!$A:$A,$B48,INPUT_DATA!$B:$B,"D"))</f>
        <v/>
      </c>
      <c r="BX48" s="155" t="str">
        <f>IF($B48=0,"",SUMIFS(INPUT_DATA!Y:Y,INPUT_DATA!$A:$A,$B48,INPUT_DATA!$B:$B,"D"))</f>
        <v/>
      </c>
      <c r="BY48" s="155" t="str">
        <f>IF($B48=0,"",SUMIFS(INPUT_DATA!Z:Z,INPUT_DATA!$A:$A,$B48,INPUT_DATA!$B:$B,"D"))</f>
        <v/>
      </c>
      <c r="BZ48" s="155" t="str">
        <f>IF($B48=0,"",SUMIFS(INPUT_DATA!AA:AA,INPUT_DATA!$A:$A,$B48,INPUT_DATA!$B:$B,"D"))</f>
        <v/>
      </c>
      <c r="CA48" s="155" t="str">
        <f>IF($B48=0,"",SUMIFS(INPUT_DATA!AB:AB,INPUT_DATA!$A:$A,$B48,INPUT_DATA!$B:$B,"D"))</f>
        <v/>
      </c>
      <c r="CB48" s="155" t="str">
        <f>IF($B48=0,"",SUMIFS(INPUT_DATA!AC:AC,INPUT_DATA!$A:$A,$B48,INPUT_DATA!$B:$B,"D"))</f>
        <v/>
      </c>
      <c r="CC48" s="155" t="str">
        <f>IF($B48=0,"",SUMIFS(INPUT_DATA!AD:AD,INPUT_DATA!$A:$A,$B48,INPUT_DATA!$B:$B,"D"))</f>
        <v/>
      </c>
      <c r="CD48" s="155" t="str">
        <f>IF($B48=0,"",SUMIFS(INPUT_DATA!AE:AE,INPUT_DATA!$A:$A,$B48,INPUT_DATA!$B:$B,"D"))</f>
        <v/>
      </c>
      <c r="CE48" s="155" t="str">
        <f>IF($B48=0,"",SUMIFS(INPUT_DATA!AF:AF,INPUT_DATA!$A:$A,$B48,INPUT_DATA!$B:$B,"D"))</f>
        <v/>
      </c>
      <c r="CF48" s="155" t="str">
        <f>IF($B48=0,"",SUMIFS(INPUT_DATA!AG:AG,INPUT_DATA!$A:$A,$B48,INPUT_DATA!$B:$B,"D"))</f>
        <v/>
      </c>
      <c r="CG48" s="155" t="str">
        <f>IF($B48=0,"",SUMIFS(INPUT_DATA!AH:AH,INPUT_DATA!$A:$A,$B48,INPUT_DATA!$B:$B,"D"))</f>
        <v/>
      </c>
      <c r="CH48" s="155" t="str">
        <f>IF($B48=0,"",SUMIFS(INPUT_DATA!AI:AI,INPUT_DATA!$A:$A,$B48,INPUT_DATA!$B:$B,"D"))</f>
        <v/>
      </c>
      <c r="CI48" s="155" t="str">
        <f>IF($B48=0,"",SUMIFS(INPUT_DATA!AJ:AJ,INPUT_DATA!$A:$A,$B48,INPUT_DATA!$B:$B,"D"))</f>
        <v/>
      </c>
      <c r="CJ48" s="146" t="str">
        <f>IF($B48=0,"",SUMIFS(INPUT_DATA!AK:AK,INPUT_DATA!$A:$A,$B48,INPUT_DATA!$B:$B,"D"))</f>
        <v/>
      </c>
      <c r="CK48" s="146" t="str">
        <f>IF($B48=0,"",SUMIFS(INPUT_DATA!AL:AL,INPUT_DATA!$A:$A,$B48,INPUT_DATA!$B:$B,"D"))</f>
        <v/>
      </c>
      <c r="CL48" s="146" t="str">
        <f>IF($B48=0,"",SUMIFS(INPUT_DATA!AM:AM,INPUT_DATA!$A:$A,$B48,INPUT_DATA!$B:$B,"D"))</f>
        <v/>
      </c>
      <c r="CM48" s="146" t="str">
        <f>IF($B48=0,"",SUMIFS(INPUT_DATA!AN:AN,INPUT_DATA!$A:$A,$B48,INPUT_DATA!$B:$B,"D"))</f>
        <v/>
      </c>
      <c r="CN48" s="146" t="str">
        <f>IF($B48=0,"",SUMIFS(INPUT_DATA!AO:AO,INPUT_DATA!$A:$A,$B48,INPUT_DATA!$B:$B,"D"))</f>
        <v/>
      </c>
      <c r="CO48" s="146" t="str">
        <f>IF($B48=0,"",SUMIFS(INPUT_DATA!AP:AP,INPUT_DATA!$A:$A,$B48,INPUT_DATA!$B:$B,"D"))</f>
        <v/>
      </c>
      <c r="CP48" s="160" t="str">
        <f t="shared" si="7"/>
        <v/>
      </c>
      <c r="CQ48" s="160" t="str">
        <f t="shared" si="2"/>
        <v/>
      </c>
      <c r="CR48" s="160" t="str">
        <f t="shared" si="3"/>
        <v/>
      </c>
      <c r="CS48" s="145" t="str">
        <f>IF($B48=0,"",SUMIFS(INPUT_DATA!AQ:AQ,INPUT_DATA!$A:$A,$B48,INPUT_DATA!$B:$B,"D"))</f>
        <v/>
      </c>
      <c r="CT48" s="160" t="str">
        <f>IF($B48=0,"",SUMIFS(INPUT_DATA!AR:AR,INPUT_DATA!$A:$A,$B48,INPUT_DATA!$B:$B,"D"))</f>
        <v/>
      </c>
      <c r="CU48" s="160" t="str">
        <f>IF($B48=0,"",SUMIFS(INPUT_DATA!AS:AS,INPUT_DATA!$A:$A,$B48,INPUT_DATA!$B:$B,"D"))</f>
        <v/>
      </c>
      <c r="CV48" s="145" t="str">
        <f t="shared" si="20"/>
        <v/>
      </c>
      <c r="CW48" s="160" t="str">
        <f t="shared" si="21"/>
        <v/>
      </c>
      <c r="CX48" s="161" t="str">
        <f t="shared" si="22"/>
        <v/>
      </c>
      <c r="CY48" s="154"/>
    </row>
    <row r="49" spans="1:103">
      <c r="B49" s="143">
        <f>INPUT_DATA!CL36</f>
        <v>0</v>
      </c>
      <c r="C49" s="145" t="str">
        <f>IF($B49=0,"",SUMIFS(INPUT_DATA!C:C,INPUT_DATA!$A:$A,$B49,INPUT_DATA!$B:$B,"S"))</f>
        <v/>
      </c>
      <c r="D49" s="145" t="str">
        <f>IF($B49=0,"",SUMIFS(INPUT_DATA!D:D,INPUT_DATA!$A:$A,$B49,INPUT_DATA!$B:$B,"S"))</f>
        <v/>
      </c>
      <c r="E49" s="146" t="str">
        <f>IF($B49=0,"",SUMIFS(INPUT_DATA!E:E,INPUT_DATA!$A:$A,$B49,INPUT_DATA!$B:$B,"S"))</f>
        <v/>
      </c>
      <c r="F49" s="146" t="str">
        <f>IF($B49=0,"",SUMIFS(INPUT_DATA!F:F,INPUT_DATA!$A:$A,$B49,INPUT_DATA!$B:$B,"S"))</f>
        <v/>
      </c>
      <c r="G49" s="146" t="str">
        <f>IF($B49=0,"",SUMIFS(INPUT_DATA!G:G,INPUT_DATA!$A:$A,$B49,INPUT_DATA!$B:$B,"S"))</f>
        <v/>
      </c>
      <c r="H49" s="146" t="str">
        <f>IF($B49=0,"",SUMIFS(INPUT_DATA!H:H,INPUT_DATA!$A:$A,$B49,INPUT_DATA!$B:$B,"S"))</f>
        <v/>
      </c>
      <c r="I49" s="146" t="str">
        <f>IF($B49=0,"",SUMIFS(INPUT_DATA!I:I,INPUT_DATA!$A:$A,$B49,INPUT_DATA!$B:$B,"S"))</f>
        <v/>
      </c>
      <c r="J49" s="146" t="str">
        <f>IF($B49=0,"",SUMIFS(INPUT_DATA!J:J,INPUT_DATA!$A:$A,$B49,INPUT_DATA!$B:$B,"S"))</f>
        <v/>
      </c>
      <c r="K49" s="146" t="str">
        <f>IF($B49=0,"",SUMIFS(INPUT_DATA!K:K,INPUT_DATA!$A:$A,$B49,INPUT_DATA!$B:$B,"S"))</f>
        <v/>
      </c>
      <c r="L49" s="146" t="str">
        <f>IF($B49=0,"",SUMIFS(INPUT_DATA!L:L,INPUT_DATA!$A:$A,$B49,INPUT_DATA!$B:$B,"S"))</f>
        <v/>
      </c>
      <c r="M49" s="146" t="str">
        <f>IF($B49=0,"",SUMIFS(INPUT_DATA!M:M,INPUT_DATA!$A:$A,$B49,INPUT_DATA!$B:$B,"S"))</f>
        <v/>
      </c>
      <c r="N49" s="146" t="str">
        <f>IF($B49=0,"",SUMIFS(INPUT_DATA!N:N,INPUT_DATA!$A:$A,$B49,INPUT_DATA!$B:$B,"S"))</f>
        <v/>
      </c>
      <c r="O49" s="147" t="str">
        <f t="shared" si="8"/>
        <v/>
      </c>
      <c r="P49" s="148" t="str">
        <f>IF($B49=0,"",SUMIFS(INPUT_DATA!O:O,INPUT_DATA!$A:$A,$B49,INPUT_DATA!$B:$B,"S"))</f>
        <v/>
      </c>
      <c r="Q49" s="148" t="str">
        <f t="shared" si="9"/>
        <v/>
      </c>
      <c r="R49" s="148" t="str">
        <f>IF($B49=0,"",SUMIFS(INPUT_DATA!BL:BL,INPUT_DATA!$A:$A,$B49,INPUT_DATA!$B:$B,"S"))</f>
        <v/>
      </c>
      <c r="S49" s="149" t="str">
        <f>IF($B49=0,"",SUMIFS(INPUT_DATA!P:P,INPUT_DATA!$A:$A,$B49,INPUT_DATA!$B:$B,"S"))</f>
        <v/>
      </c>
      <c r="T49" s="149" t="str">
        <f>IF($B49=0,"",SUMIFS(INPUT_DATA!Q:Q,INPUT_DATA!$A:$A,$B49,INPUT_DATA!$B:$B,"S"))</f>
        <v/>
      </c>
      <c r="U49" s="149" t="str">
        <f>IF($B49=0,"",SUMIFS(INPUT_DATA!R:R,INPUT_DATA!$A:$A,$B49,INPUT_DATA!$B:$B,"S"))</f>
        <v/>
      </c>
      <c r="V49" s="150" t="str">
        <f>IF($B49=0,"",SUMIFS(INPUT_DATA!S:S,INPUT_DATA!$A:$A,$B49,INPUT_DATA!$B:$B,"S"))</f>
        <v/>
      </c>
      <c r="W49" s="150" t="str">
        <f>IF($B49=0,"",SUMIFS(INPUT_DATA!T:T,INPUT_DATA!$A:$A,$B49,INPUT_DATA!$B:$B,"S"))</f>
        <v/>
      </c>
      <c r="X49" s="150" t="str">
        <f>IF($B49=0,"",SUMIFS(INPUT_DATA!U:U,INPUT_DATA!$A:$A,$B49,INPUT_DATA!$B:$B,"S"))</f>
        <v/>
      </c>
      <c r="Y49" s="150" t="str">
        <f>IF($B49=0,"",SUMIFS(INPUT_DATA!V:V,INPUT_DATA!$A:$A,$B49,INPUT_DATA!$B:$B,"S"))</f>
        <v/>
      </c>
      <c r="Z49" s="150" t="str">
        <f>IF($B49=0,"",SUMIFS(INPUT_DATA!W:W,INPUT_DATA!$A:$A,$B49,INPUT_DATA!$B:$B,"S"))</f>
        <v/>
      </c>
      <c r="AA49" s="150" t="str">
        <f>IF($B49=0,"",SUMIFS(INPUT_DATA!X:X,INPUT_DATA!$A:$A,$B49,INPUT_DATA!$B:$B,"S"))</f>
        <v/>
      </c>
      <c r="AB49" s="150" t="str">
        <f>IF($B49=0,"",SUMIFS(INPUT_DATA!Y:Y,INPUT_DATA!$A:$A,$B49,INPUT_DATA!$B:$B,"S"))</f>
        <v/>
      </c>
      <c r="AC49" s="150" t="str">
        <f>IF($B49=0,"",SUMIFS(INPUT_DATA!Z:Z,INPUT_DATA!$A:$A,$B49,INPUT_DATA!$B:$B,"S"))</f>
        <v/>
      </c>
      <c r="AD49" s="150" t="str">
        <f>IF($B49=0,"",SUMIFS(INPUT_DATA!AA:AA,INPUT_DATA!$A:$A,$B49,INPUT_DATA!$B:$B,"S"))</f>
        <v/>
      </c>
      <c r="AE49" s="150" t="str">
        <f>IF($B49=0,"",SUMIFS(INPUT_DATA!AB:AB,INPUT_DATA!$A:$A,$B49,INPUT_DATA!$B:$B,"S"))</f>
        <v/>
      </c>
      <c r="AF49" s="150" t="str">
        <f>IF($B49=0,"",SUMIFS(INPUT_DATA!AC:AC,INPUT_DATA!$A:$A,$B49,INPUT_DATA!$B:$B,"S"))</f>
        <v/>
      </c>
      <c r="AG49" s="150" t="str">
        <f>IF($B49=0,"",SUMIFS(INPUT_DATA!AD:AD,INPUT_DATA!$A:$A,$B49,INPUT_DATA!$B:$B,"S"))</f>
        <v/>
      </c>
      <c r="AH49" s="150" t="str">
        <f>IF($B49=0,"",SUMIFS(INPUT_DATA!AE:AE,INPUT_DATA!$A:$A,$B49,INPUT_DATA!$B:$B,"S"))</f>
        <v/>
      </c>
      <c r="AI49" s="150" t="str">
        <f>IF($B49=0,"",SUMIFS(INPUT_DATA!AF:AF,INPUT_DATA!$A:$A,$B49,INPUT_DATA!$B:$B,"S"))</f>
        <v/>
      </c>
      <c r="AJ49" s="150" t="str">
        <f>IF($B49=0,"",SUMIFS(INPUT_DATA!AG:AG,INPUT_DATA!$A:$A,$B49,INPUT_DATA!$B:$B,"S"))</f>
        <v/>
      </c>
      <c r="AK49" s="150" t="str">
        <f>IF($B49=0,"",SUMIFS(INPUT_DATA!AK:AK,INPUT_DATA!$A:$A,$B49,INPUT_DATA!$B:$B,"S"))</f>
        <v/>
      </c>
      <c r="AL49" s="150" t="str">
        <f>IF($B49=0,"",SUMIFS(INPUT_DATA!AL:AL,INPUT_DATA!$A:$A,$B49,INPUT_DATA!$B:$B,"S"))</f>
        <v/>
      </c>
      <c r="AM49" s="150" t="str">
        <f>IF($B49=0,"",SUMIFS(INPUT_DATA!AM:AM,INPUT_DATA!$A:$A,$B49,INPUT_DATA!$B:$B,"S"))</f>
        <v/>
      </c>
      <c r="AN49" s="150" t="str">
        <f>IF($B49=0,"",SUMIFS(INPUT_DATA!AN:AN,INPUT_DATA!$A:$A,$B49,INPUT_DATA!$B:$B,"S"))</f>
        <v/>
      </c>
      <c r="AO49" s="150" t="str">
        <f>IF($B49=0,"",SUMIFS(INPUT_DATA!AO:AO,INPUT_DATA!$A:$A,$B49,INPUT_DATA!$B:$B,"S"))</f>
        <v/>
      </c>
      <c r="AP49" s="150" t="str">
        <f>IF($B49=0,"",SUMIFS(INPUT_DATA!AP:AP,INPUT_DATA!$A:$A,$B49,INPUT_DATA!$B:$B,"S"))</f>
        <v/>
      </c>
      <c r="AQ49" s="151" t="str">
        <f t="shared" si="10"/>
        <v/>
      </c>
      <c r="AR49" s="152" t="str">
        <f t="shared" si="11"/>
        <v/>
      </c>
      <c r="AS49" s="153" t="str">
        <f t="shared" si="12"/>
        <v/>
      </c>
      <c r="AT49" s="151" t="str">
        <f>IF($B49=0,"",SUMIFS(INPUT_DATA!AQ:AQ,INPUT_DATA!$A:$A,$B49,INPUT_DATA!$B:$B,"S"))</f>
        <v/>
      </c>
      <c r="AU49" s="152" t="str">
        <f>IF($B49=0,"",SUMIFS(INPUT_DATA!AR:AR,INPUT_DATA!$A:$A,$B49,INPUT_DATA!$B:$B,"S"))</f>
        <v/>
      </c>
      <c r="AV49" s="153" t="str">
        <f>IF($B49=0,"",SUMIFS(INPUT_DATA!AS:AS,INPUT_DATA!$A:$A,$B49,INPUT_DATA!$B:$B,"S"))</f>
        <v/>
      </c>
      <c r="AW49" s="151" t="str">
        <f t="shared" si="13"/>
        <v/>
      </c>
      <c r="AX49" s="152" t="str">
        <f t="shared" si="14"/>
        <v/>
      </c>
      <c r="AY49" s="153" t="str">
        <f t="shared" si="15"/>
        <v/>
      </c>
      <c r="AZ49" s="154"/>
      <c r="BA49" s="144" t="str">
        <f>IF($B49=0,"",SUMIFS(INPUT_DATA!C:C,INPUT_DATA!$A:$A,$B49,INPUT_DATA!$B:$B,"D"))</f>
        <v/>
      </c>
      <c r="BB49" s="155" t="str">
        <f>IF($B49=0,"",SUMIFS(INPUT_DATA!E:E,INPUT_DATA!$A:$A,$B49,INPUT_DATA!$B:$B,"D"))</f>
        <v/>
      </c>
      <c r="BC49" s="155" t="str">
        <f>IF($B49=0,"",SUMIFS(INPUT_DATA!F:F,INPUT_DATA!$A:$A,$B49,INPUT_DATA!$B:$B,"D"))</f>
        <v/>
      </c>
      <c r="BD49" s="155" t="str">
        <f>IF($B49=0,"",SUMIFS(INPUT_DATA!G:G,INPUT_DATA!$A:$A,$B49,INPUT_DATA!$B:$B,"D"))</f>
        <v/>
      </c>
      <c r="BE49" s="155" t="str">
        <f>IF($B49=0,"",SUMIFS(INPUT_DATA!H:H,INPUT_DATA!$A:$A,$B49,INPUT_DATA!$B:$B,"D"))</f>
        <v/>
      </c>
      <c r="BF49" s="155" t="str">
        <f>IF($B49=0,"",SUMIFS(INPUT_DATA!I:I,INPUT_DATA!$A:$A,$B49,INPUT_DATA!$B:$B,"D"))</f>
        <v/>
      </c>
      <c r="BG49" s="155" t="str">
        <f>IF($B49=0,"",SUMIFS(INPUT_DATA!J:J,INPUT_DATA!$A:$A,$B49,INPUT_DATA!$B:$B,"D"))</f>
        <v/>
      </c>
      <c r="BH49" s="155" t="str">
        <f>IF($B49=0,"",SUMIFS(INPUT_DATA!K:K,INPUT_DATA!$A:$A,$B49,INPUT_DATA!$B:$B,"D"))</f>
        <v/>
      </c>
      <c r="BI49" s="155" t="str">
        <f>IF($B49=0,"",SUMIFS(INPUT_DATA!L:L,INPUT_DATA!$A:$A,$B49,INPUT_DATA!$B:$B,"D"))</f>
        <v/>
      </c>
      <c r="BJ49" s="155" t="str">
        <f>IF($B49=0,"",SUMIFS(INPUT_DATA!M:M,INPUT_DATA!$A:$A,$B49,INPUT_DATA!$B:$B,"D"))</f>
        <v/>
      </c>
      <c r="BK49" s="155" t="str">
        <f>IF($B49=0,"",SUMIFS(INPUT_DATA!N:N,INPUT_DATA!$A:$A,$B49,INPUT_DATA!$B:$B,"D"))</f>
        <v/>
      </c>
      <c r="BL49" s="156" t="str">
        <f t="shared" si="6"/>
        <v/>
      </c>
      <c r="BM49" s="156" t="str">
        <f>IF($B49=0,"",SUMIFS(INPUT_DATA!O:O,INPUT_DATA!$A:$A,$B49,INPUT_DATA!$B:$B,"D"))</f>
        <v/>
      </c>
      <c r="BN49" s="156" t="str">
        <f t="shared" si="16"/>
        <v/>
      </c>
      <c r="BO49" s="159" t="str">
        <f>IF($B49=0,"",SUMIFS(INPUT_DATA!P:P,INPUT_DATA!$A:$A,$B49,INPUT_DATA!$B:$B,"D"))</f>
        <v/>
      </c>
      <c r="BP49" s="145" t="str">
        <f>IF($B49=0,"",SUMIFS(INPUT_DATA!Q:Q,INPUT_DATA!$A:$A,$B49,INPUT_DATA!$B:$B,"D"))</f>
        <v/>
      </c>
      <c r="BQ49" s="145" t="str">
        <f>IF($B49=0,"",SUMIFS(INPUT_DATA!R:R,INPUT_DATA!$A:$A,$B49,INPUT_DATA!$B:$B,"D"))</f>
        <v/>
      </c>
      <c r="BR49" s="155" t="str">
        <f>IF($B49=0,"",SUMIFS(INPUT_DATA!S:S,INPUT_DATA!$A:$A,$B49,INPUT_DATA!$B:$B,"D"))</f>
        <v/>
      </c>
      <c r="BS49" s="155" t="str">
        <f>IF($B49=0,"",SUMIFS(INPUT_DATA!T:T,INPUT_DATA!$A:$A,$B49,INPUT_DATA!$B:$B,"D"))</f>
        <v/>
      </c>
      <c r="BT49" s="155" t="str">
        <f>IF($B49=0,"",SUMIFS(INPUT_DATA!U:U,INPUT_DATA!$A:$A,$B49,INPUT_DATA!$B:$B,"D"))</f>
        <v/>
      </c>
      <c r="BU49" s="155" t="str">
        <f>IF($B49=0,"",SUMIFS(INPUT_DATA!V:V,INPUT_DATA!$A:$A,$B49,INPUT_DATA!$B:$B,"D"))</f>
        <v/>
      </c>
      <c r="BV49" s="155" t="str">
        <f>IF($B49=0,"",SUMIFS(INPUT_DATA!W:W,INPUT_DATA!$A:$A,$B49,INPUT_DATA!$B:$B,"D"))</f>
        <v/>
      </c>
      <c r="BW49" s="155" t="str">
        <f>IF($B49=0,"",SUMIFS(INPUT_DATA!X:X,INPUT_DATA!$A:$A,$B49,INPUT_DATA!$B:$B,"D"))</f>
        <v/>
      </c>
      <c r="BX49" s="155" t="str">
        <f>IF($B49=0,"",SUMIFS(INPUT_DATA!Y:Y,INPUT_DATA!$A:$A,$B49,INPUT_DATA!$B:$B,"D"))</f>
        <v/>
      </c>
      <c r="BY49" s="155" t="str">
        <f>IF($B49=0,"",SUMIFS(INPUT_DATA!Z:Z,INPUT_DATA!$A:$A,$B49,INPUT_DATA!$B:$B,"D"))</f>
        <v/>
      </c>
      <c r="BZ49" s="155" t="str">
        <f>IF($B49=0,"",SUMIFS(INPUT_DATA!AA:AA,INPUT_DATA!$A:$A,$B49,INPUT_DATA!$B:$B,"D"))</f>
        <v/>
      </c>
      <c r="CA49" s="155" t="str">
        <f>IF($B49=0,"",SUMIFS(INPUT_DATA!AB:AB,INPUT_DATA!$A:$A,$B49,INPUT_DATA!$B:$B,"D"))</f>
        <v/>
      </c>
      <c r="CB49" s="155" t="str">
        <f>IF($B49=0,"",SUMIFS(INPUT_DATA!AC:AC,INPUT_DATA!$A:$A,$B49,INPUT_DATA!$B:$B,"D"))</f>
        <v/>
      </c>
      <c r="CC49" s="155" t="str">
        <f>IF($B49=0,"",SUMIFS(INPUT_DATA!AD:AD,INPUT_DATA!$A:$A,$B49,INPUT_DATA!$B:$B,"D"))</f>
        <v/>
      </c>
      <c r="CD49" s="155" t="str">
        <f>IF($B49=0,"",SUMIFS(INPUT_DATA!AE:AE,INPUT_DATA!$A:$A,$B49,INPUT_DATA!$B:$B,"D"))</f>
        <v/>
      </c>
      <c r="CE49" s="155" t="str">
        <f>IF($B49=0,"",SUMIFS(INPUT_DATA!AF:AF,INPUT_DATA!$A:$A,$B49,INPUT_DATA!$B:$B,"D"))</f>
        <v/>
      </c>
      <c r="CF49" s="155" t="str">
        <f>IF($B49=0,"",SUMIFS(INPUT_DATA!AG:AG,INPUT_DATA!$A:$A,$B49,INPUT_DATA!$B:$B,"D"))</f>
        <v/>
      </c>
      <c r="CG49" s="155" t="str">
        <f>IF($B49=0,"",SUMIFS(INPUT_DATA!AH:AH,INPUT_DATA!$A:$A,$B49,INPUT_DATA!$B:$B,"D"))</f>
        <v/>
      </c>
      <c r="CH49" s="155" t="str">
        <f>IF($B49=0,"",SUMIFS(INPUT_DATA!AI:AI,INPUT_DATA!$A:$A,$B49,INPUT_DATA!$B:$B,"D"))</f>
        <v/>
      </c>
      <c r="CI49" s="155" t="str">
        <f>IF($B49=0,"",SUMIFS(INPUT_DATA!AJ:AJ,INPUT_DATA!$A:$A,$B49,INPUT_DATA!$B:$B,"D"))</f>
        <v/>
      </c>
      <c r="CJ49" s="146" t="str">
        <f>IF($B49=0,"",SUMIFS(INPUT_DATA!AK:AK,INPUT_DATA!$A:$A,$B49,INPUT_DATA!$B:$B,"D"))</f>
        <v/>
      </c>
      <c r="CK49" s="146" t="str">
        <f>IF($B49=0,"",SUMIFS(INPUT_DATA!AL:AL,INPUT_DATA!$A:$A,$B49,INPUT_DATA!$B:$B,"D"))</f>
        <v/>
      </c>
      <c r="CL49" s="146" t="str">
        <f>IF($B49=0,"",SUMIFS(INPUT_DATA!AM:AM,INPUT_DATA!$A:$A,$B49,INPUT_DATA!$B:$B,"D"))</f>
        <v/>
      </c>
      <c r="CM49" s="146" t="str">
        <f>IF($B49=0,"",SUMIFS(INPUT_DATA!AN:AN,INPUT_DATA!$A:$A,$B49,INPUT_DATA!$B:$B,"D"))</f>
        <v/>
      </c>
      <c r="CN49" s="146" t="str">
        <f>IF($B49=0,"",SUMIFS(INPUT_DATA!AO:AO,INPUT_DATA!$A:$A,$B49,INPUT_DATA!$B:$B,"D"))</f>
        <v/>
      </c>
      <c r="CO49" s="146" t="str">
        <f>IF($B49=0,"",SUMIFS(INPUT_DATA!AP:AP,INPUT_DATA!$A:$A,$B49,INPUT_DATA!$B:$B,"D"))</f>
        <v/>
      </c>
      <c r="CP49" s="160" t="str">
        <f t="shared" si="7"/>
        <v/>
      </c>
      <c r="CQ49" s="160" t="str">
        <f t="shared" si="2"/>
        <v/>
      </c>
      <c r="CR49" s="160" t="str">
        <f t="shared" si="3"/>
        <v/>
      </c>
      <c r="CS49" s="145" t="str">
        <f>IF($B49=0,"",SUMIFS(INPUT_DATA!AQ:AQ,INPUT_DATA!$A:$A,$B49,INPUT_DATA!$B:$B,"D"))</f>
        <v/>
      </c>
      <c r="CT49" s="160" t="str">
        <f>IF($B49=0,"",SUMIFS(INPUT_DATA!AR:AR,INPUT_DATA!$A:$A,$B49,INPUT_DATA!$B:$B,"D"))</f>
        <v/>
      </c>
      <c r="CU49" s="160" t="str">
        <f>IF($B49=0,"",SUMIFS(INPUT_DATA!AS:AS,INPUT_DATA!$A:$A,$B49,INPUT_DATA!$B:$B,"D"))</f>
        <v/>
      </c>
      <c r="CV49" s="145" t="str">
        <f t="shared" si="20"/>
        <v/>
      </c>
      <c r="CW49" s="160" t="str">
        <f t="shared" si="21"/>
        <v/>
      </c>
      <c r="CX49" s="161" t="str">
        <f t="shared" si="22"/>
        <v/>
      </c>
      <c r="CY49" s="154"/>
    </row>
    <row r="50" spans="1:103">
      <c r="A50" s="162">
        <f t="shared" ref="A50:A87" si="23">A49-1</f>
        <v>-1</v>
      </c>
      <c r="B50" s="143">
        <f>INPUT_DATA!CL37</f>
        <v>0</v>
      </c>
      <c r="C50" s="145" t="str">
        <f>IF($B50=0,"",SUMIFS(INPUT_DATA!C:C,INPUT_DATA!$A:$A,$B50,INPUT_DATA!$B:$B,"S"))</f>
        <v/>
      </c>
      <c r="D50" s="145" t="str">
        <f>IF($B50=0,"",SUMIFS(INPUT_DATA!D:D,INPUT_DATA!$A:$A,$B50,INPUT_DATA!$B:$B,"S"))</f>
        <v/>
      </c>
      <c r="E50" s="146" t="str">
        <f>IF($B50=0,"",SUMIFS(INPUT_DATA!E:E,INPUT_DATA!$A:$A,$B50,INPUT_DATA!$B:$B,"S"))</f>
        <v/>
      </c>
      <c r="F50" s="146" t="str">
        <f>IF($B50=0,"",SUMIFS(INPUT_DATA!F:F,INPUT_DATA!$A:$A,$B50,INPUT_DATA!$B:$B,"S"))</f>
        <v/>
      </c>
      <c r="G50" s="146" t="str">
        <f>IF($B50=0,"",SUMIFS(INPUT_DATA!G:G,INPUT_DATA!$A:$A,$B50,INPUT_DATA!$B:$B,"S"))</f>
        <v/>
      </c>
      <c r="H50" s="146" t="str">
        <f>IF($B50=0,"",SUMIFS(INPUT_DATA!H:H,INPUT_DATA!$A:$A,$B50,INPUT_DATA!$B:$B,"S"))</f>
        <v/>
      </c>
      <c r="I50" s="146" t="str">
        <f>IF($B50=0,"",SUMIFS(INPUT_DATA!I:I,INPUT_DATA!$A:$A,$B50,INPUT_DATA!$B:$B,"S"))</f>
        <v/>
      </c>
      <c r="J50" s="146" t="str">
        <f>IF($B50=0,"",SUMIFS(INPUT_DATA!J:J,INPUT_DATA!$A:$A,$B50,INPUT_DATA!$B:$B,"S"))</f>
        <v/>
      </c>
      <c r="K50" s="146" t="str">
        <f>IF($B50=0,"",SUMIFS(INPUT_DATA!K:K,INPUT_DATA!$A:$A,$B50,INPUT_DATA!$B:$B,"S"))</f>
        <v/>
      </c>
      <c r="L50" s="146" t="str">
        <f>IF($B50=0,"",SUMIFS(INPUT_DATA!L:L,INPUT_DATA!$A:$A,$B50,INPUT_DATA!$B:$B,"S"))</f>
        <v/>
      </c>
      <c r="M50" s="146" t="str">
        <f>IF($B50=0,"",SUMIFS(INPUT_DATA!M:M,INPUT_DATA!$A:$A,$B50,INPUT_DATA!$B:$B,"S"))</f>
        <v/>
      </c>
      <c r="N50" s="146" t="str">
        <f>IF($B50=0,"",SUMIFS(INPUT_DATA!N:N,INPUT_DATA!$A:$A,$B50,INPUT_DATA!$B:$B,"S"))</f>
        <v/>
      </c>
      <c r="O50" s="147" t="str">
        <f t="shared" si="8"/>
        <v/>
      </c>
      <c r="P50" s="148" t="str">
        <f>IF($B50=0,"",SUMIFS(INPUT_DATA!O:O,INPUT_DATA!$A:$A,$B50,INPUT_DATA!$B:$B,"S"))</f>
        <v/>
      </c>
      <c r="Q50" s="148" t="str">
        <f t="shared" si="9"/>
        <v/>
      </c>
      <c r="R50" s="148" t="str">
        <f>IF($B50=0,"",SUMIFS(INPUT_DATA!BL:BL,INPUT_DATA!$A:$A,$B50,INPUT_DATA!$B:$B,"S"))</f>
        <v/>
      </c>
      <c r="S50" s="149" t="str">
        <f>IF($B50=0,"",SUMIFS(INPUT_DATA!P:P,INPUT_DATA!$A:$A,$B50,INPUT_DATA!$B:$B,"S"))</f>
        <v/>
      </c>
      <c r="T50" s="149" t="str">
        <f>IF($B50=0,"",SUMIFS(INPUT_DATA!Q:Q,INPUT_DATA!$A:$A,$B50,INPUT_DATA!$B:$B,"S"))</f>
        <v/>
      </c>
      <c r="U50" s="149" t="str">
        <f>IF($B50=0,"",SUMIFS(INPUT_DATA!R:R,INPUT_DATA!$A:$A,$B50,INPUT_DATA!$B:$B,"S"))</f>
        <v/>
      </c>
      <c r="V50" s="150" t="str">
        <f>IF($B50=0,"",SUMIFS(INPUT_DATA!S:S,INPUT_DATA!$A:$A,$B50,INPUT_DATA!$B:$B,"S"))</f>
        <v/>
      </c>
      <c r="W50" s="150" t="str">
        <f>IF($B50=0,"",SUMIFS(INPUT_DATA!T:T,INPUT_DATA!$A:$A,$B50,INPUT_DATA!$B:$B,"S"))</f>
        <v/>
      </c>
      <c r="X50" s="150" t="str">
        <f>IF($B50=0,"",SUMIFS(INPUT_DATA!U:U,INPUT_DATA!$A:$A,$B50,INPUT_DATA!$B:$B,"S"))</f>
        <v/>
      </c>
      <c r="Y50" s="150" t="str">
        <f>IF($B50=0,"",SUMIFS(INPUT_DATA!V:V,INPUT_DATA!$A:$A,$B50,INPUT_DATA!$B:$B,"S"))</f>
        <v/>
      </c>
      <c r="Z50" s="150" t="str">
        <f>IF($B50=0,"",SUMIFS(INPUT_DATA!W:W,INPUT_DATA!$A:$A,$B50,INPUT_DATA!$B:$B,"S"))</f>
        <v/>
      </c>
      <c r="AA50" s="150" t="str">
        <f>IF($B50=0,"",SUMIFS(INPUT_DATA!X:X,INPUT_DATA!$A:$A,$B50,INPUT_DATA!$B:$B,"S"))</f>
        <v/>
      </c>
      <c r="AB50" s="150" t="str">
        <f>IF($B50=0,"",SUMIFS(INPUT_DATA!Y:Y,INPUT_DATA!$A:$A,$B50,INPUT_DATA!$B:$B,"S"))</f>
        <v/>
      </c>
      <c r="AC50" s="150" t="str">
        <f>IF($B50=0,"",SUMIFS(INPUT_DATA!Z:Z,INPUT_DATA!$A:$A,$B50,INPUT_DATA!$B:$B,"S"))</f>
        <v/>
      </c>
      <c r="AD50" s="150" t="str">
        <f>IF($B50=0,"",SUMIFS(INPUT_DATA!AA:AA,INPUT_DATA!$A:$A,$B50,INPUT_DATA!$B:$B,"S"))</f>
        <v/>
      </c>
      <c r="AE50" s="150" t="str">
        <f>IF($B50=0,"",SUMIFS(INPUT_DATA!AB:AB,INPUT_DATA!$A:$A,$B50,INPUT_DATA!$B:$B,"S"))</f>
        <v/>
      </c>
      <c r="AF50" s="150" t="str">
        <f>IF($B50=0,"",SUMIFS(INPUT_DATA!AC:AC,INPUT_DATA!$A:$A,$B50,INPUT_DATA!$B:$B,"S"))</f>
        <v/>
      </c>
      <c r="AG50" s="150" t="str">
        <f>IF($B50=0,"",SUMIFS(INPUT_DATA!AD:AD,INPUT_DATA!$A:$A,$B50,INPUT_DATA!$B:$B,"S"))</f>
        <v/>
      </c>
      <c r="AH50" s="150" t="str">
        <f>IF($B50=0,"",SUMIFS(INPUT_DATA!AE:AE,INPUT_DATA!$A:$A,$B50,INPUT_DATA!$B:$B,"S"))</f>
        <v/>
      </c>
      <c r="AI50" s="150" t="str">
        <f>IF($B50=0,"",SUMIFS(INPUT_DATA!AF:AF,INPUT_DATA!$A:$A,$B50,INPUT_DATA!$B:$B,"S"))</f>
        <v/>
      </c>
      <c r="AJ50" s="150" t="str">
        <f>IF($B50=0,"",SUMIFS(INPUT_DATA!AG:AG,INPUT_DATA!$A:$A,$B50,INPUT_DATA!$B:$B,"S"))</f>
        <v/>
      </c>
      <c r="AK50" s="150" t="str">
        <f>IF($B50=0,"",SUMIFS(INPUT_DATA!AK:AK,INPUT_DATA!$A:$A,$B50,INPUT_DATA!$B:$B,"S"))</f>
        <v/>
      </c>
      <c r="AL50" s="150" t="str">
        <f>IF($B50=0,"",SUMIFS(INPUT_DATA!AL:AL,INPUT_DATA!$A:$A,$B50,INPUT_DATA!$B:$B,"S"))</f>
        <v/>
      </c>
      <c r="AM50" s="150" t="str">
        <f>IF($B50=0,"",SUMIFS(INPUT_DATA!AM:AM,INPUT_DATA!$A:$A,$B50,INPUT_DATA!$B:$B,"S"))</f>
        <v/>
      </c>
      <c r="AN50" s="150" t="str">
        <f>IF($B50=0,"",SUMIFS(INPUT_DATA!AN:AN,INPUT_DATA!$A:$A,$B50,INPUT_DATA!$B:$B,"S"))</f>
        <v/>
      </c>
      <c r="AO50" s="150" t="str">
        <f>IF($B50=0,"",SUMIFS(INPUT_DATA!AO:AO,INPUT_DATA!$A:$A,$B50,INPUT_DATA!$B:$B,"S"))</f>
        <v/>
      </c>
      <c r="AP50" s="150" t="str">
        <f>IF($B50=0,"",SUMIFS(INPUT_DATA!AP:AP,INPUT_DATA!$A:$A,$B50,INPUT_DATA!$B:$B,"S"))</f>
        <v/>
      </c>
      <c r="AQ50" s="151" t="str">
        <f t="shared" si="10"/>
        <v/>
      </c>
      <c r="AR50" s="152" t="str">
        <f t="shared" si="11"/>
        <v/>
      </c>
      <c r="AS50" s="153" t="str">
        <f t="shared" si="12"/>
        <v/>
      </c>
      <c r="AT50" s="151" t="str">
        <f>IF($B50=0,"",SUMIFS(INPUT_DATA!AQ:AQ,INPUT_DATA!$A:$A,$B50,INPUT_DATA!$B:$B,"S"))</f>
        <v/>
      </c>
      <c r="AU50" s="152" t="str">
        <f>IF($B50=0,"",SUMIFS(INPUT_DATA!AR:AR,INPUT_DATA!$A:$A,$B50,INPUT_DATA!$B:$B,"S"))</f>
        <v/>
      </c>
      <c r="AV50" s="153" t="str">
        <f>IF($B50=0,"",SUMIFS(INPUT_DATA!AS:AS,INPUT_DATA!$A:$A,$B50,INPUT_DATA!$B:$B,"S"))</f>
        <v/>
      </c>
      <c r="AW50" s="151" t="str">
        <f t="shared" si="13"/>
        <v/>
      </c>
      <c r="AX50" s="152" t="str">
        <f t="shared" si="14"/>
        <v/>
      </c>
      <c r="AY50" s="153" t="str">
        <f t="shared" si="15"/>
        <v/>
      </c>
      <c r="AZ50" s="154"/>
      <c r="BA50" s="144" t="str">
        <f>IF($B50=0,"",SUMIFS(INPUT_DATA!C:C,INPUT_DATA!$A:$A,$B50,INPUT_DATA!$B:$B,"D"))</f>
        <v/>
      </c>
      <c r="BB50" s="155" t="str">
        <f>IF($B50=0,"",SUMIFS(INPUT_DATA!E:E,INPUT_DATA!$A:$A,$B50,INPUT_DATA!$B:$B,"D"))</f>
        <v/>
      </c>
      <c r="BC50" s="155" t="str">
        <f>IF($B50=0,"",SUMIFS(INPUT_DATA!F:F,INPUT_DATA!$A:$A,$B50,INPUT_DATA!$B:$B,"D"))</f>
        <v/>
      </c>
      <c r="BD50" s="155" t="str">
        <f>IF($B50=0,"",SUMIFS(INPUT_DATA!G:G,INPUT_DATA!$A:$A,$B50,INPUT_DATA!$B:$B,"D"))</f>
        <v/>
      </c>
      <c r="BE50" s="155" t="str">
        <f>IF($B50=0,"",SUMIFS(INPUT_DATA!H:H,INPUT_DATA!$A:$A,$B50,INPUT_DATA!$B:$B,"D"))</f>
        <v/>
      </c>
      <c r="BF50" s="155" t="str">
        <f>IF($B50=0,"",SUMIFS(INPUT_DATA!I:I,INPUT_DATA!$A:$A,$B50,INPUT_DATA!$B:$B,"D"))</f>
        <v/>
      </c>
      <c r="BG50" s="155" t="str">
        <f>IF($B50=0,"",SUMIFS(INPUT_DATA!J:J,INPUT_DATA!$A:$A,$B50,INPUT_DATA!$B:$B,"D"))</f>
        <v/>
      </c>
      <c r="BH50" s="155" t="str">
        <f>IF($B50=0,"",SUMIFS(INPUT_DATA!K:K,INPUT_DATA!$A:$A,$B50,INPUT_DATA!$B:$B,"D"))</f>
        <v/>
      </c>
      <c r="BI50" s="155" t="str">
        <f>IF($B50=0,"",SUMIFS(INPUT_DATA!L:L,INPUT_DATA!$A:$A,$B50,INPUT_DATA!$B:$B,"D"))</f>
        <v/>
      </c>
      <c r="BJ50" s="155" t="str">
        <f>IF($B50=0,"",SUMIFS(INPUT_DATA!M:M,INPUT_DATA!$A:$A,$B50,INPUT_DATA!$B:$B,"D"))</f>
        <v/>
      </c>
      <c r="BK50" s="155" t="str">
        <f>IF($B50=0,"",SUMIFS(INPUT_DATA!N:N,INPUT_DATA!$A:$A,$B50,INPUT_DATA!$B:$B,"D"))</f>
        <v/>
      </c>
      <c r="BL50" s="156" t="str">
        <f t="shared" si="6"/>
        <v/>
      </c>
      <c r="BM50" s="156" t="str">
        <f>IF($B50=0,"",SUMIFS(INPUT_DATA!O:O,INPUT_DATA!$A:$A,$B50,INPUT_DATA!$B:$B,"D"))</f>
        <v/>
      </c>
      <c r="BN50" s="156" t="str">
        <f t="shared" si="16"/>
        <v/>
      </c>
      <c r="BO50" s="159" t="str">
        <f>IF($B50=0,"",SUMIFS(INPUT_DATA!P:P,INPUT_DATA!$A:$A,$B50,INPUT_DATA!$B:$B,"D"))</f>
        <v/>
      </c>
      <c r="BP50" s="145" t="str">
        <f>IF($B50=0,"",SUMIFS(INPUT_DATA!Q:Q,INPUT_DATA!$A:$A,$B50,INPUT_DATA!$B:$B,"D"))</f>
        <v/>
      </c>
      <c r="BQ50" s="145" t="str">
        <f>IF($B50=0,"",SUMIFS(INPUT_DATA!R:R,INPUT_DATA!$A:$A,$B50,INPUT_DATA!$B:$B,"D"))</f>
        <v/>
      </c>
      <c r="BR50" s="155" t="str">
        <f>IF($B50=0,"",SUMIFS(INPUT_DATA!S:S,INPUT_DATA!$A:$A,$B50,INPUT_DATA!$B:$B,"D"))</f>
        <v/>
      </c>
      <c r="BS50" s="155" t="str">
        <f>IF($B50=0,"",SUMIFS(INPUT_DATA!T:T,INPUT_DATA!$A:$A,$B50,INPUT_DATA!$B:$B,"D"))</f>
        <v/>
      </c>
      <c r="BT50" s="155" t="str">
        <f>IF($B50=0,"",SUMIFS(INPUT_DATA!U:U,INPUT_DATA!$A:$A,$B50,INPUT_DATA!$B:$B,"D"))</f>
        <v/>
      </c>
      <c r="BU50" s="155" t="str">
        <f>IF($B50=0,"",SUMIFS(INPUT_DATA!V:V,INPUT_DATA!$A:$A,$B50,INPUT_DATA!$B:$B,"D"))</f>
        <v/>
      </c>
      <c r="BV50" s="155" t="str">
        <f>IF($B50=0,"",SUMIFS(INPUT_DATA!W:W,INPUT_DATA!$A:$A,$B50,INPUT_DATA!$B:$B,"D"))</f>
        <v/>
      </c>
      <c r="BW50" s="155" t="str">
        <f>IF($B50=0,"",SUMIFS(INPUT_DATA!X:X,INPUT_DATA!$A:$A,$B50,INPUT_DATA!$B:$B,"D"))</f>
        <v/>
      </c>
      <c r="BX50" s="155" t="str">
        <f>IF($B50=0,"",SUMIFS(INPUT_DATA!Y:Y,INPUT_DATA!$A:$A,$B50,INPUT_DATA!$B:$B,"D"))</f>
        <v/>
      </c>
      <c r="BY50" s="155" t="str">
        <f>IF($B50=0,"",SUMIFS(INPUT_DATA!Z:Z,INPUT_DATA!$A:$A,$B50,INPUT_DATA!$B:$B,"D"))</f>
        <v/>
      </c>
      <c r="BZ50" s="155" t="str">
        <f>IF($B50=0,"",SUMIFS(INPUT_DATA!AA:AA,INPUT_DATA!$A:$A,$B50,INPUT_DATA!$B:$B,"D"))</f>
        <v/>
      </c>
      <c r="CA50" s="155" t="str">
        <f>IF($B50=0,"",SUMIFS(INPUT_DATA!AB:AB,INPUT_DATA!$A:$A,$B50,INPUT_DATA!$B:$B,"D"))</f>
        <v/>
      </c>
      <c r="CB50" s="155" t="str">
        <f>IF($B50=0,"",SUMIFS(INPUT_DATA!AC:AC,INPUT_DATA!$A:$A,$B50,INPUT_DATA!$B:$B,"D"))</f>
        <v/>
      </c>
      <c r="CC50" s="155" t="str">
        <f>IF($B50=0,"",SUMIFS(INPUT_DATA!AD:AD,INPUT_DATA!$A:$A,$B50,INPUT_DATA!$B:$B,"D"))</f>
        <v/>
      </c>
      <c r="CD50" s="155" t="str">
        <f>IF($B50=0,"",SUMIFS(INPUT_DATA!AE:AE,INPUT_DATA!$A:$A,$B50,INPUT_DATA!$B:$B,"D"))</f>
        <v/>
      </c>
      <c r="CE50" s="155" t="str">
        <f>IF($B50=0,"",SUMIFS(INPUT_DATA!AF:AF,INPUT_DATA!$A:$A,$B50,INPUT_DATA!$B:$B,"D"))</f>
        <v/>
      </c>
      <c r="CF50" s="155" t="str">
        <f>IF($B50=0,"",SUMIFS(INPUT_DATA!AG:AG,INPUT_DATA!$A:$A,$B50,INPUT_DATA!$B:$B,"D"))</f>
        <v/>
      </c>
      <c r="CG50" s="155" t="str">
        <f>IF($B50=0,"",SUMIFS(INPUT_DATA!AH:AH,INPUT_DATA!$A:$A,$B50,INPUT_DATA!$B:$B,"D"))</f>
        <v/>
      </c>
      <c r="CH50" s="155" t="str">
        <f>IF($B50=0,"",SUMIFS(INPUT_DATA!AI:AI,INPUT_DATA!$A:$A,$B50,INPUT_DATA!$B:$B,"D"))</f>
        <v/>
      </c>
      <c r="CI50" s="155" t="str">
        <f>IF($B50=0,"",SUMIFS(INPUT_DATA!AJ:AJ,INPUT_DATA!$A:$A,$B50,INPUT_DATA!$B:$B,"D"))</f>
        <v/>
      </c>
      <c r="CJ50" s="146" t="str">
        <f>IF($B50=0,"",SUMIFS(INPUT_DATA!AK:AK,INPUT_DATA!$A:$A,$B50,INPUT_DATA!$B:$B,"D"))</f>
        <v/>
      </c>
      <c r="CK50" s="146" t="str">
        <f>IF($B50=0,"",SUMIFS(INPUT_DATA!AL:AL,INPUT_DATA!$A:$A,$B50,INPUT_DATA!$B:$B,"D"))</f>
        <v/>
      </c>
      <c r="CL50" s="146" t="str">
        <f>IF($B50=0,"",SUMIFS(INPUT_DATA!AM:AM,INPUT_DATA!$A:$A,$B50,INPUT_DATA!$B:$B,"D"))</f>
        <v/>
      </c>
      <c r="CM50" s="146" t="str">
        <f>IF($B50=0,"",SUMIFS(INPUT_DATA!AN:AN,INPUT_DATA!$A:$A,$B50,INPUT_DATA!$B:$B,"D"))</f>
        <v/>
      </c>
      <c r="CN50" s="146" t="str">
        <f>IF($B50=0,"",SUMIFS(INPUT_DATA!AO:AO,INPUT_DATA!$A:$A,$B50,INPUT_DATA!$B:$B,"D"))</f>
        <v/>
      </c>
      <c r="CO50" s="146" t="str">
        <f>IF($B50=0,"",SUMIFS(INPUT_DATA!AP:AP,INPUT_DATA!$A:$A,$B50,INPUT_DATA!$B:$B,"D"))</f>
        <v/>
      </c>
      <c r="CP50" s="160" t="str">
        <f t="shared" si="7"/>
        <v/>
      </c>
      <c r="CQ50" s="160" t="str">
        <f t="shared" si="2"/>
        <v/>
      </c>
      <c r="CR50" s="160" t="str">
        <f t="shared" si="3"/>
        <v/>
      </c>
      <c r="CS50" s="145" t="str">
        <f>IF($B50=0,"",SUMIFS(INPUT_DATA!AQ:AQ,INPUT_DATA!$A:$A,$B50,INPUT_DATA!$B:$B,"D"))</f>
        <v/>
      </c>
      <c r="CT50" s="160" t="str">
        <f>IF($B50=0,"",SUMIFS(INPUT_DATA!AR:AR,INPUT_DATA!$A:$A,$B50,INPUT_DATA!$B:$B,"D"))</f>
        <v/>
      </c>
      <c r="CU50" s="160" t="str">
        <f>IF($B50=0,"",SUMIFS(INPUT_DATA!AS:AS,INPUT_DATA!$A:$A,$B50,INPUT_DATA!$B:$B,"D"))</f>
        <v/>
      </c>
      <c r="CV50" s="145" t="str">
        <f t="shared" si="20"/>
        <v/>
      </c>
      <c r="CW50" s="160" t="str">
        <f t="shared" si="21"/>
        <v/>
      </c>
      <c r="CX50" s="161" t="str">
        <f t="shared" si="22"/>
        <v/>
      </c>
      <c r="CY50" s="154"/>
    </row>
    <row r="51" spans="1:103">
      <c r="A51" s="162">
        <f t="shared" si="23"/>
        <v>-2</v>
      </c>
      <c r="B51" s="143">
        <f>INPUT_DATA!CL38</f>
        <v>0</v>
      </c>
      <c r="C51" s="145" t="str">
        <f>IF($B51=0,"",SUMIFS(INPUT_DATA!C:C,INPUT_DATA!$A:$A,$B51,INPUT_DATA!$B:$B,"S"))</f>
        <v/>
      </c>
      <c r="D51" s="145" t="str">
        <f>IF($B51=0,"",SUMIFS(INPUT_DATA!D:D,INPUT_DATA!$A:$A,$B51,INPUT_DATA!$B:$B,"S"))</f>
        <v/>
      </c>
      <c r="E51" s="146" t="str">
        <f>IF($B51=0,"",SUMIFS(INPUT_DATA!E:E,INPUT_DATA!$A:$A,$B51,INPUT_DATA!$B:$B,"S"))</f>
        <v/>
      </c>
      <c r="F51" s="146" t="str">
        <f>IF($B51=0,"",SUMIFS(INPUT_DATA!F:F,INPUT_DATA!$A:$A,$B51,INPUT_DATA!$B:$B,"S"))</f>
        <v/>
      </c>
      <c r="G51" s="146" t="str">
        <f>IF($B51=0,"",SUMIFS(INPUT_DATA!G:G,INPUT_DATA!$A:$A,$B51,INPUT_DATA!$B:$B,"S"))</f>
        <v/>
      </c>
      <c r="H51" s="146" t="str">
        <f>IF($B51=0,"",SUMIFS(INPUT_DATA!H:H,INPUT_DATA!$A:$A,$B51,INPUT_DATA!$B:$B,"S"))</f>
        <v/>
      </c>
      <c r="I51" s="146" t="str">
        <f>IF($B51=0,"",SUMIFS(INPUT_DATA!I:I,INPUT_DATA!$A:$A,$B51,INPUT_DATA!$B:$B,"S"))</f>
        <v/>
      </c>
      <c r="J51" s="146" t="str">
        <f>IF($B51=0,"",SUMIFS(INPUT_DATA!J:J,INPUT_DATA!$A:$A,$B51,INPUT_DATA!$B:$B,"S"))</f>
        <v/>
      </c>
      <c r="K51" s="146" t="str">
        <f>IF($B51=0,"",SUMIFS(INPUT_DATA!K:K,INPUT_DATA!$A:$A,$B51,INPUT_DATA!$B:$B,"S"))</f>
        <v/>
      </c>
      <c r="L51" s="146" t="str">
        <f>IF($B51=0,"",SUMIFS(INPUT_DATA!L:L,INPUT_DATA!$A:$A,$B51,INPUT_DATA!$B:$B,"S"))</f>
        <v/>
      </c>
      <c r="M51" s="146" t="str">
        <f>IF($B51=0,"",SUMIFS(INPUT_DATA!M:M,INPUT_DATA!$A:$A,$B51,INPUT_DATA!$B:$B,"S"))</f>
        <v/>
      </c>
      <c r="N51" s="146" t="str">
        <f>IF($B51=0,"",SUMIFS(INPUT_DATA!N:N,INPUT_DATA!$A:$A,$B51,INPUT_DATA!$B:$B,"S"))</f>
        <v/>
      </c>
      <c r="O51" s="147" t="str">
        <f t="shared" si="8"/>
        <v/>
      </c>
      <c r="P51" s="148" t="str">
        <f>IF($B51=0,"",SUMIFS(INPUT_DATA!O:O,INPUT_DATA!$A:$A,$B51,INPUT_DATA!$B:$B,"S"))</f>
        <v/>
      </c>
      <c r="Q51" s="148" t="str">
        <f t="shared" si="9"/>
        <v/>
      </c>
      <c r="R51" s="148" t="str">
        <f>IF($B51=0,"",SUMIFS(INPUT_DATA!BL:BL,INPUT_DATA!$A:$A,$B51,INPUT_DATA!$B:$B,"S"))</f>
        <v/>
      </c>
      <c r="S51" s="149" t="str">
        <f>IF($B51=0,"",SUMIFS(INPUT_DATA!P:P,INPUT_DATA!$A:$A,$B51,INPUT_DATA!$B:$B,"S"))</f>
        <v/>
      </c>
      <c r="T51" s="149" t="str">
        <f>IF($B51=0,"",SUMIFS(INPUT_DATA!Q:Q,INPUT_DATA!$A:$A,$B51,INPUT_DATA!$B:$B,"S"))</f>
        <v/>
      </c>
      <c r="U51" s="149" t="str">
        <f>IF($B51=0,"",SUMIFS(INPUT_DATA!R:R,INPUT_DATA!$A:$A,$B51,INPUT_DATA!$B:$B,"S"))</f>
        <v/>
      </c>
      <c r="V51" s="150" t="str">
        <f>IF($B51=0,"",SUMIFS(INPUT_DATA!S:S,INPUT_DATA!$A:$A,$B51,INPUT_DATA!$B:$B,"S"))</f>
        <v/>
      </c>
      <c r="W51" s="150" t="str">
        <f>IF($B51=0,"",SUMIFS(INPUT_DATA!T:T,INPUT_DATA!$A:$A,$B51,INPUT_DATA!$B:$B,"S"))</f>
        <v/>
      </c>
      <c r="X51" s="150" t="str">
        <f>IF($B51=0,"",SUMIFS(INPUT_DATA!U:U,INPUT_DATA!$A:$A,$B51,INPUT_DATA!$B:$B,"S"))</f>
        <v/>
      </c>
      <c r="Y51" s="150" t="str">
        <f>IF($B51=0,"",SUMIFS(INPUT_DATA!V:V,INPUT_DATA!$A:$A,$B51,INPUT_DATA!$B:$B,"S"))</f>
        <v/>
      </c>
      <c r="Z51" s="150" t="str">
        <f>IF($B51=0,"",SUMIFS(INPUT_DATA!W:W,INPUT_DATA!$A:$A,$B51,INPUT_DATA!$B:$B,"S"))</f>
        <v/>
      </c>
      <c r="AA51" s="150" t="str">
        <f>IF($B51=0,"",SUMIFS(INPUT_DATA!X:X,INPUT_DATA!$A:$A,$B51,INPUT_DATA!$B:$B,"S"))</f>
        <v/>
      </c>
      <c r="AB51" s="150" t="str">
        <f>IF($B51=0,"",SUMIFS(INPUT_DATA!Y:Y,INPUT_DATA!$A:$A,$B51,INPUT_DATA!$B:$B,"S"))</f>
        <v/>
      </c>
      <c r="AC51" s="150" t="str">
        <f>IF($B51=0,"",SUMIFS(INPUT_DATA!Z:Z,INPUT_DATA!$A:$A,$B51,INPUT_DATA!$B:$B,"S"))</f>
        <v/>
      </c>
      <c r="AD51" s="150" t="str">
        <f>IF($B51=0,"",SUMIFS(INPUT_DATA!AA:AA,INPUT_DATA!$A:$A,$B51,INPUT_DATA!$B:$B,"S"))</f>
        <v/>
      </c>
      <c r="AE51" s="150" t="str">
        <f>IF($B51=0,"",SUMIFS(INPUT_DATA!AB:AB,INPUT_DATA!$A:$A,$B51,INPUT_DATA!$B:$B,"S"))</f>
        <v/>
      </c>
      <c r="AF51" s="150" t="str">
        <f>IF($B51=0,"",SUMIFS(INPUT_DATA!AC:AC,INPUT_DATA!$A:$A,$B51,INPUT_DATA!$B:$B,"S"))</f>
        <v/>
      </c>
      <c r="AG51" s="150" t="str">
        <f>IF($B51=0,"",SUMIFS(INPUT_DATA!AD:AD,INPUT_DATA!$A:$A,$B51,INPUT_DATA!$B:$B,"S"))</f>
        <v/>
      </c>
      <c r="AH51" s="150" t="str">
        <f>IF($B51=0,"",SUMIFS(INPUT_DATA!AE:AE,INPUT_DATA!$A:$A,$B51,INPUT_DATA!$B:$B,"S"))</f>
        <v/>
      </c>
      <c r="AI51" s="150" t="str">
        <f>IF($B51=0,"",SUMIFS(INPUT_DATA!AF:AF,INPUT_DATA!$A:$A,$B51,INPUT_DATA!$B:$B,"S"))</f>
        <v/>
      </c>
      <c r="AJ51" s="150" t="str">
        <f>IF($B51=0,"",SUMIFS(INPUT_DATA!AG:AG,INPUT_DATA!$A:$A,$B51,INPUT_DATA!$B:$B,"S"))</f>
        <v/>
      </c>
      <c r="AK51" s="150" t="str">
        <f>IF($B51=0,"",SUMIFS(INPUT_DATA!AK:AK,INPUT_DATA!$A:$A,$B51,INPUT_DATA!$B:$B,"S"))</f>
        <v/>
      </c>
      <c r="AL51" s="150" t="str">
        <f>IF($B51=0,"",SUMIFS(INPUT_DATA!AL:AL,INPUT_DATA!$A:$A,$B51,INPUT_DATA!$B:$B,"S"))</f>
        <v/>
      </c>
      <c r="AM51" s="150" t="str">
        <f>IF($B51=0,"",SUMIFS(INPUT_DATA!AM:AM,INPUT_DATA!$A:$A,$B51,INPUT_DATA!$B:$B,"S"))</f>
        <v/>
      </c>
      <c r="AN51" s="150" t="str">
        <f>IF($B51=0,"",SUMIFS(INPUT_DATA!AN:AN,INPUT_DATA!$A:$A,$B51,INPUT_DATA!$B:$B,"S"))</f>
        <v/>
      </c>
      <c r="AO51" s="150" t="str">
        <f>IF($B51=0,"",SUMIFS(INPUT_DATA!AO:AO,INPUT_DATA!$A:$A,$B51,INPUT_DATA!$B:$B,"S"))</f>
        <v/>
      </c>
      <c r="AP51" s="150" t="str">
        <f>IF($B51=0,"",SUMIFS(INPUT_DATA!AP:AP,INPUT_DATA!$A:$A,$B51,INPUT_DATA!$B:$B,"S"))</f>
        <v/>
      </c>
      <c r="AQ51" s="151" t="str">
        <f t="shared" si="10"/>
        <v/>
      </c>
      <c r="AR51" s="152" t="str">
        <f t="shared" si="11"/>
        <v/>
      </c>
      <c r="AS51" s="153" t="str">
        <f t="shared" si="12"/>
        <v/>
      </c>
      <c r="AT51" s="151" t="str">
        <f>IF($B51=0,"",SUMIFS(INPUT_DATA!AQ:AQ,INPUT_DATA!$A:$A,$B51,INPUT_DATA!$B:$B,"S"))</f>
        <v/>
      </c>
      <c r="AU51" s="152" t="str">
        <f>IF($B51=0,"",SUMIFS(INPUT_DATA!AR:AR,INPUT_DATA!$A:$A,$B51,INPUT_DATA!$B:$B,"S"))</f>
        <v/>
      </c>
      <c r="AV51" s="153" t="str">
        <f>IF($B51=0,"",SUMIFS(INPUT_DATA!AS:AS,INPUT_DATA!$A:$A,$B51,INPUT_DATA!$B:$B,"S"))</f>
        <v/>
      </c>
      <c r="AW51" s="151" t="str">
        <f t="shared" si="13"/>
        <v/>
      </c>
      <c r="AX51" s="152" t="str">
        <f t="shared" si="14"/>
        <v/>
      </c>
      <c r="AY51" s="153" t="str">
        <f t="shared" si="15"/>
        <v/>
      </c>
      <c r="AZ51" s="154"/>
      <c r="BA51" s="144" t="str">
        <f>IF($B51=0,"",SUMIFS(INPUT_DATA!C:C,INPUT_DATA!$A:$A,$B51,INPUT_DATA!$B:$B,"D"))</f>
        <v/>
      </c>
      <c r="BB51" s="155" t="str">
        <f>IF($B51=0,"",SUMIFS(INPUT_DATA!E:E,INPUT_DATA!$A:$A,$B51,INPUT_DATA!$B:$B,"D"))</f>
        <v/>
      </c>
      <c r="BC51" s="155" t="str">
        <f>IF($B51=0,"",SUMIFS(INPUT_DATA!F:F,INPUT_DATA!$A:$A,$B51,INPUT_DATA!$B:$B,"D"))</f>
        <v/>
      </c>
      <c r="BD51" s="155" t="str">
        <f>IF($B51=0,"",SUMIFS(INPUT_DATA!G:G,INPUT_DATA!$A:$A,$B51,INPUT_DATA!$B:$B,"D"))</f>
        <v/>
      </c>
      <c r="BE51" s="155" t="str">
        <f>IF($B51=0,"",SUMIFS(INPUT_DATA!H:H,INPUT_DATA!$A:$A,$B51,INPUT_DATA!$B:$B,"D"))</f>
        <v/>
      </c>
      <c r="BF51" s="155" t="str">
        <f>IF($B51=0,"",SUMIFS(INPUT_DATA!I:I,INPUT_DATA!$A:$A,$B51,INPUT_DATA!$B:$B,"D"))</f>
        <v/>
      </c>
      <c r="BG51" s="155" t="str">
        <f>IF($B51=0,"",SUMIFS(INPUT_DATA!J:J,INPUT_DATA!$A:$A,$B51,INPUT_DATA!$B:$B,"D"))</f>
        <v/>
      </c>
      <c r="BH51" s="155" t="str">
        <f>IF($B51=0,"",SUMIFS(INPUT_DATA!K:K,INPUT_DATA!$A:$A,$B51,INPUT_DATA!$B:$B,"D"))</f>
        <v/>
      </c>
      <c r="BI51" s="155" t="str">
        <f>IF($B51=0,"",SUMIFS(INPUT_DATA!L:L,INPUT_DATA!$A:$A,$B51,INPUT_DATA!$B:$B,"D"))</f>
        <v/>
      </c>
      <c r="BJ51" s="155" t="str">
        <f>IF($B51=0,"",SUMIFS(INPUT_DATA!M:M,INPUT_DATA!$A:$A,$B51,INPUT_DATA!$B:$B,"D"))</f>
        <v/>
      </c>
      <c r="BK51" s="155" t="str">
        <f>IF($B51=0,"",SUMIFS(INPUT_DATA!N:N,INPUT_DATA!$A:$A,$B51,INPUT_DATA!$B:$B,"D"))</f>
        <v/>
      </c>
      <c r="BL51" s="156" t="str">
        <f t="shared" si="6"/>
        <v/>
      </c>
      <c r="BM51" s="156" t="str">
        <f>IF($B51=0,"",SUMIFS(INPUT_DATA!O:O,INPUT_DATA!$A:$A,$B51,INPUT_DATA!$B:$B,"D"))</f>
        <v/>
      </c>
      <c r="BN51" s="156" t="str">
        <f t="shared" si="16"/>
        <v/>
      </c>
      <c r="BO51" s="159" t="str">
        <f>IF($B51=0,"",SUMIFS(INPUT_DATA!P:P,INPUT_DATA!$A:$A,$B51,INPUT_DATA!$B:$B,"D"))</f>
        <v/>
      </c>
      <c r="BP51" s="145" t="str">
        <f>IF($B51=0,"",SUMIFS(INPUT_DATA!Q:Q,INPUT_DATA!$A:$A,$B51,INPUT_DATA!$B:$B,"D"))</f>
        <v/>
      </c>
      <c r="BQ51" s="145" t="str">
        <f>IF($B51=0,"",SUMIFS(INPUT_DATA!R:R,INPUT_DATA!$A:$A,$B51,INPUT_DATA!$B:$B,"D"))</f>
        <v/>
      </c>
      <c r="BR51" s="155" t="str">
        <f>IF($B51=0,"",SUMIFS(INPUT_DATA!S:S,INPUT_DATA!$A:$A,$B51,INPUT_DATA!$B:$B,"D"))</f>
        <v/>
      </c>
      <c r="BS51" s="155" t="str">
        <f>IF($B51=0,"",SUMIFS(INPUT_DATA!T:T,INPUT_DATA!$A:$A,$B51,INPUT_DATA!$B:$B,"D"))</f>
        <v/>
      </c>
      <c r="BT51" s="155" t="str">
        <f>IF($B51=0,"",SUMIFS(INPUT_DATA!U:U,INPUT_DATA!$A:$A,$B51,INPUT_DATA!$B:$B,"D"))</f>
        <v/>
      </c>
      <c r="BU51" s="155" t="str">
        <f>IF($B51=0,"",SUMIFS(INPUT_DATA!V:V,INPUT_DATA!$A:$A,$B51,INPUT_DATA!$B:$B,"D"))</f>
        <v/>
      </c>
      <c r="BV51" s="155" t="str">
        <f>IF($B51=0,"",SUMIFS(INPUT_DATA!W:W,INPUT_DATA!$A:$A,$B51,INPUT_DATA!$B:$B,"D"))</f>
        <v/>
      </c>
      <c r="BW51" s="155" t="str">
        <f>IF($B51=0,"",SUMIFS(INPUT_DATA!X:X,INPUT_DATA!$A:$A,$B51,INPUT_DATA!$B:$B,"D"))</f>
        <v/>
      </c>
      <c r="BX51" s="155" t="str">
        <f>IF($B51=0,"",SUMIFS(INPUT_DATA!Y:Y,INPUT_DATA!$A:$A,$B51,INPUT_DATA!$B:$B,"D"))</f>
        <v/>
      </c>
      <c r="BY51" s="155" t="str">
        <f>IF($B51=0,"",SUMIFS(INPUT_DATA!Z:Z,INPUT_DATA!$A:$A,$B51,INPUT_DATA!$B:$B,"D"))</f>
        <v/>
      </c>
      <c r="BZ51" s="155" t="str">
        <f>IF($B51=0,"",SUMIFS(INPUT_DATA!AA:AA,INPUT_DATA!$A:$A,$B51,INPUT_DATA!$B:$B,"D"))</f>
        <v/>
      </c>
      <c r="CA51" s="155" t="str">
        <f>IF($B51=0,"",SUMIFS(INPUT_DATA!AB:AB,INPUT_DATA!$A:$A,$B51,INPUT_DATA!$B:$B,"D"))</f>
        <v/>
      </c>
      <c r="CB51" s="155" t="str">
        <f>IF($B51=0,"",SUMIFS(INPUT_DATA!AC:AC,INPUT_DATA!$A:$A,$B51,INPUT_DATA!$B:$B,"D"))</f>
        <v/>
      </c>
      <c r="CC51" s="155" t="str">
        <f>IF($B51=0,"",SUMIFS(INPUT_DATA!AD:AD,INPUT_DATA!$A:$A,$B51,INPUT_DATA!$B:$B,"D"))</f>
        <v/>
      </c>
      <c r="CD51" s="155" t="str">
        <f>IF($B51=0,"",SUMIFS(INPUT_DATA!AE:AE,INPUT_DATA!$A:$A,$B51,INPUT_DATA!$B:$B,"D"))</f>
        <v/>
      </c>
      <c r="CE51" s="155" t="str">
        <f>IF($B51=0,"",SUMIFS(INPUT_DATA!AF:AF,INPUT_DATA!$A:$A,$B51,INPUT_DATA!$B:$B,"D"))</f>
        <v/>
      </c>
      <c r="CF51" s="155" t="str">
        <f>IF($B51=0,"",SUMIFS(INPUT_DATA!AG:AG,INPUT_DATA!$A:$A,$B51,INPUT_DATA!$B:$B,"D"))</f>
        <v/>
      </c>
      <c r="CG51" s="155" t="str">
        <f>IF($B51=0,"",SUMIFS(INPUT_DATA!AH:AH,INPUT_DATA!$A:$A,$B51,INPUT_DATA!$B:$B,"D"))</f>
        <v/>
      </c>
      <c r="CH51" s="155" t="str">
        <f>IF($B51=0,"",SUMIFS(INPUT_DATA!AI:AI,INPUT_DATA!$A:$A,$B51,INPUT_DATA!$B:$B,"D"))</f>
        <v/>
      </c>
      <c r="CI51" s="155" t="str">
        <f>IF($B51=0,"",SUMIFS(INPUT_DATA!AJ:AJ,INPUT_DATA!$A:$A,$B51,INPUT_DATA!$B:$B,"D"))</f>
        <v/>
      </c>
      <c r="CJ51" s="146" t="str">
        <f>IF($B51=0,"",SUMIFS(INPUT_DATA!AK:AK,INPUT_DATA!$A:$A,$B51,INPUT_DATA!$B:$B,"D"))</f>
        <v/>
      </c>
      <c r="CK51" s="146" t="str">
        <f>IF($B51=0,"",SUMIFS(INPUT_DATA!AL:AL,INPUT_DATA!$A:$A,$B51,INPUT_DATA!$B:$B,"D"))</f>
        <v/>
      </c>
      <c r="CL51" s="146" t="str">
        <f>IF($B51=0,"",SUMIFS(INPUT_DATA!AM:AM,INPUT_DATA!$A:$A,$B51,INPUT_DATA!$B:$B,"D"))</f>
        <v/>
      </c>
      <c r="CM51" s="146" t="str">
        <f>IF($B51=0,"",SUMIFS(INPUT_DATA!AN:AN,INPUT_DATA!$A:$A,$B51,INPUT_DATA!$B:$B,"D"))</f>
        <v/>
      </c>
      <c r="CN51" s="146" t="str">
        <f>IF($B51=0,"",SUMIFS(INPUT_DATA!AO:AO,INPUT_DATA!$A:$A,$B51,INPUT_DATA!$B:$B,"D"))</f>
        <v/>
      </c>
      <c r="CO51" s="146" t="str">
        <f>IF($B51=0,"",SUMIFS(INPUT_DATA!AP:AP,INPUT_DATA!$A:$A,$B51,INPUT_DATA!$B:$B,"D"))</f>
        <v/>
      </c>
      <c r="CP51" s="160" t="str">
        <f t="shared" si="7"/>
        <v/>
      </c>
      <c r="CQ51" s="160" t="str">
        <f t="shared" si="2"/>
        <v/>
      </c>
      <c r="CR51" s="160" t="str">
        <f t="shared" si="3"/>
        <v/>
      </c>
      <c r="CS51" s="145" t="str">
        <f>IF($B51=0,"",SUMIFS(INPUT_DATA!AQ:AQ,INPUT_DATA!$A:$A,$B51,INPUT_DATA!$B:$B,"D"))</f>
        <v/>
      </c>
      <c r="CT51" s="160" t="str">
        <f>IF($B51=0,"",SUMIFS(INPUT_DATA!AR:AR,INPUT_DATA!$A:$A,$B51,INPUT_DATA!$B:$B,"D"))</f>
        <v/>
      </c>
      <c r="CU51" s="160" t="str">
        <f>IF($B51=0,"",SUMIFS(INPUT_DATA!AS:AS,INPUT_DATA!$A:$A,$B51,INPUT_DATA!$B:$B,"D"))</f>
        <v/>
      </c>
      <c r="CV51" s="145" t="str">
        <f t="shared" si="20"/>
        <v/>
      </c>
      <c r="CW51" s="160" t="str">
        <f t="shared" si="21"/>
        <v/>
      </c>
      <c r="CX51" s="161" t="str">
        <f t="shared" si="22"/>
        <v/>
      </c>
      <c r="CY51" s="154"/>
    </row>
    <row r="52" spans="1:103">
      <c r="A52" s="162">
        <f t="shared" si="23"/>
        <v>-3</v>
      </c>
      <c r="B52" s="143">
        <f>INPUT_DATA!CL39</f>
        <v>0</v>
      </c>
      <c r="C52" s="145" t="str">
        <f>IF($B52=0,"",SUMIFS(INPUT_DATA!C:C,INPUT_DATA!$A:$A,$B52,INPUT_DATA!$B:$B,"S"))</f>
        <v/>
      </c>
      <c r="D52" s="145" t="str">
        <f>IF($B52=0,"",SUMIFS(INPUT_DATA!D:D,INPUT_DATA!$A:$A,$B52,INPUT_DATA!$B:$B,"S"))</f>
        <v/>
      </c>
      <c r="E52" s="146" t="str">
        <f>IF($B52=0,"",SUMIFS(INPUT_DATA!E:E,INPUT_DATA!$A:$A,$B52,INPUT_DATA!$B:$B,"S"))</f>
        <v/>
      </c>
      <c r="F52" s="146" t="str">
        <f>IF($B52=0,"",SUMIFS(INPUT_DATA!F:F,INPUT_DATA!$A:$A,$B52,INPUT_DATA!$B:$B,"S"))</f>
        <v/>
      </c>
      <c r="G52" s="146" t="str">
        <f>IF($B52=0,"",SUMIFS(INPUT_DATA!G:G,INPUT_DATA!$A:$A,$B52,INPUT_DATA!$B:$B,"S"))</f>
        <v/>
      </c>
      <c r="H52" s="146" t="str">
        <f>IF($B52=0,"",SUMIFS(INPUT_DATA!H:H,INPUT_DATA!$A:$A,$B52,INPUT_DATA!$B:$B,"S"))</f>
        <v/>
      </c>
      <c r="I52" s="146" t="str">
        <f>IF($B52=0,"",SUMIFS(INPUT_DATA!I:I,INPUT_DATA!$A:$A,$B52,INPUT_DATA!$B:$B,"S"))</f>
        <v/>
      </c>
      <c r="J52" s="146" t="str">
        <f>IF($B52=0,"",SUMIFS(INPUT_DATA!J:J,INPUT_DATA!$A:$A,$B52,INPUT_DATA!$B:$B,"S"))</f>
        <v/>
      </c>
      <c r="K52" s="146" t="str">
        <f>IF($B52=0,"",SUMIFS(INPUT_DATA!K:K,INPUT_DATA!$A:$A,$B52,INPUT_DATA!$B:$B,"S"))</f>
        <v/>
      </c>
      <c r="L52" s="146" t="str">
        <f>IF($B52=0,"",SUMIFS(INPUT_DATA!L:L,INPUT_DATA!$A:$A,$B52,INPUT_DATA!$B:$B,"S"))</f>
        <v/>
      </c>
      <c r="M52" s="146" t="str">
        <f>IF($B52=0,"",SUMIFS(INPUT_DATA!M:M,INPUT_DATA!$A:$A,$B52,INPUT_DATA!$B:$B,"S"))</f>
        <v/>
      </c>
      <c r="N52" s="146" t="str">
        <f>IF($B52=0,"",SUMIFS(INPUT_DATA!N:N,INPUT_DATA!$A:$A,$B52,INPUT_DATA!$B:$B,"S"))</f>
        <v/>
      </c>
      <c r="O52" s="147" t="str">
        <f t="shared" si="8"/>
        <v/>
      </c>
      <c r="P52" s="148" t="str">
        <f>IF($B52=0,"",SUMIFS(INPUT_DATA!O:O,INPUT_DATA!$A:$A,$B52,INPUT_DATA!$B:$B,"S"))</f>
        <v/>
      </c>
      <c r="Q52" s="148" t="str">
        <f t="shared" si="9"/>
        <v/>
      </c>
      <c r="R52" s="148" t="str">
        <f>IF($B52=0,"",SUMIFS(INPUT_DATA!BL:BL,INPUT_DATA!$A:$A,$B52,INPUT_DATA!$B:$B,"S"))</f>
        <v/>
      </c>
      <c r="S52" s="149" t="str">
        <f>IF($B52=0,"",SUMIFS(INPUT_DATA!P:P,INPUT_DATA!$A:$A,$B52,INPUT_DATA!$B:$B,"S"))</f>
        <v/>
      </c>
      <c r="T52" s="149" t="str">
        <f>IF($B52=0,"",SUMIFS(INPUT_DATA!Q:Q,INPUT_DATA!$A:$A,$B52,INPUT_DATA!$B:$B,"S"))</f>
        <v/>
      </c>
      <c r="U52" s="149" t="str">
        <f>IF($B52=0,"",SUMIFS(INPUT_DATA!R:R,INPUT_DATA!$A:$A,$B52,INPUT_DATA!$B:$B,"S"))</f>
        <v/>
      </c>
      <c r="V52" s="150" t="str">
        <f>IF($B52=0,"",SUMIFS(INPUT_DATA!S:S,INPUT_DATA!$A:$A,$B52,INPUT_DATA!$B:$B,"S"))</f>
        <v/>
      </c>
      <c r="W52" s="150" t="str">
        <f>IF($B52=0,"",SUMIFS(INPUT_DATA!T:T,INPUT_DATA!$A:$A,$B52,INPUT_DATA!$B:$B,"S"))</f>
        <v/>
      </c>
      <c r="X52" s="150" t="str">
        <f>IF($B52=0,"",SUMIFS(INPUT_DATA!U:U,INPUT_DATA!$A:$A,$B52,INPUT_DATA!$B:$B,"S"))</f>
        <v/>
      </c>
      <c r="Y52" s="150" t="str">
        <f>IF($B52=0,"",SUMIFS(INPUT_DATA!V:V,INPUT_DATA!$A:$A,$B52,INPUT_DATA!$B:$B,"S"))</f>
        <v/>
      </c>
      <c r="Z52" s="150" t="str">
        <f>IF($B52=0,"",SUMIFS(INPUT_DATA!W:W,INPUT_DATA!$A:$A,$B52,INPUT_DATA!$B:$B,"S"))</f>
        <v/>
      </c>
      <c r="AA52" s="150" t="str">
        <f>IF($B52=0,"",SUMIFS(INPUT_DATA!X:X,INPUT_DATA!$A:$A,$B52,INPUT_DATA!$B:$B,"S"))</f>
        <v/>
      </c>
      <c r="AB52" s="150" t="str">
        <f>IF($B52=0,"",SUMIFS(INPUT_DATA!Y:Y,INPUT_DATA!$A:$A,$B52,INPUT_DATA!$B:$B,"S"))</f>
        <v/>
      </c>
      <c r="AC52" s="150" t="str">
        <f>IF($B52=0,"",SUMIFS(INPUT_DATA!Z:Z,INPUT_DATA!$A:$A,$B52,INPUT_DATA!$B:$B,"S"))</f>
        <v/>
      </c>
      <c r="AD52" s="150" t="str">
        <f>IF($B52=0,"",SUMIFS(INPUT_DATA!AA:AA,INPUT_DATA!$A:$A,$B52,INPUT_DATA!$B:$B,"S"))</f>
        <v/>
      </c>
      <c r="AE52" s="150" t="str">
        <f>IF($B52=0,"",SUMIFS(INPUT_DATA!AB:AB,INPUT_DATA!$A:$A,$B52,INPUT_DATA!$B:$B,"S"))</f>
        <v/>
      </c>
      <c r="AF52" s="150" t="str">
        <f>IF($B52=0,"",SUMIFS(INPUT_DATA!AC:AC,INPUT_DATA!$A:$A,$B52,INPUT_DATA!$B:$B,"S"))</f>
        <v/>
      </c>
      <c r="AG52" s="150" t="str">
        <f>IF($B52=0,"",SUMIFS(INPUT_DATA!AD:AD,INPUT_DATA!$A:$A,$B52,INPUT_DATA!$B:$B,"S"))</f>
        <v/>
      </c>
      <c r="AH52" s="150" t="str">
        <f>IF($B52=0,"",SUMIFS(INPUT_DATA!AE:AE,INPUT_DATA!$A:$A,$B52,INPUT_DATA!$B:$B,"S"))</f>
        <v/>
      </c>
      <c r="AI52" s="150" t="str">
        <f>IF($B52=0,"",SUMIFS(INPUT_DATA!AF:AF,INPUT_DATA!$A:$A,$B52,INPUT_DATA!$B:$B,"S"))</f>
        <v/>
      </c>
      <c r="AJ52" s="150" t="str">
        <f>IF($B52=0,"",SUMIFS(INPUT_DATA!AG:AG,INPUT_DATA!$A:$A,$B52,INPUT_DATA!$B:$B,"S"))</f>
        <v/>
      </c>
      <c r="AK52" s="150" t="str">
        <f>IF($B52=0,"",SUMIFS(INPUT_DATA!AK:AK,INPUT_DATA!$A:$A,$B52,INPUT_DATA!$B:$B,"S"))</f>
        <v/>
      </c>
      <c r="AL52" s="150" t="str">
        <f>IF($B52=0,"",SUMIFS(INPUT_DATA!AL:AL,INPUT_DATA!$A:$A,$B52,INPUT_DATA!$B:$B,"S"))</f>
        <v/>
      </c>
      <c r="AM52" s="150" t="str">
        <f>IF($B52=0,"",SUMIFS(INPUT_DATA!AM:AM,INPUT_DATA!$A:$A,$B52,INPUT_DATA!$B:$B,"S"))</f>
        <v/>
      </c>
      <c r="AN52" s="150" t="str">
        <f>IF($B52=0,"",SUMIFS(INPUT_DATA!AN:AN,INPUT_DATA!$A:$A,$B52,INPUT_DATA!$B:$B,"S"))</f>
        <v/>
      </c>
      <c r="AO52" s="150" t="str">
        <f>IF($B52=0,"",SUMIFS(INPUT_DATA!AO:AO,INPUT_DATA!$A:$A,$B52,INPUT_DATA!$B:$B,"S"))</f>
        <v/>
      </c>
      <c r="AP52" s="150" t="str">
        <f>IF($B52=0,"",SUMIFS(INPUT_DATA!AP:AP,INPUT_DATA!$A:$A,$B52,INPUT_DATA!$B:$B,"S"))</f>
        <v/>
      </c>
      <c r="AQ52" s="151" t="str">
        <f t="shared" si="10"/>
        <v/>
      </c>
      <c r="AR52" s="152" t="str">
        <f t="shared" si="11"/>
        <v/>
      </c>
      <c r="AS52" s="153" t="str">
        <f t="shared" si="12"/>
        <v/>
      </c>
      <c r="AT52" s="151" t="str">
        <f>IF($B52=0,"",SUMIFS(INPUT_DATA!AQ:AQ,INPUT_DATA!$A:$A,$B52,INPUT_DATA!$B:$B,"S"))</f>
        <v/>
      </c>
      <c r="AU52" s="152" t="str">
        <f>IF($B52=0,"",SUMIFS(INPUT_DATA!AR:AR,INPUT_DATA!$A:$A,$B52,INPUT_DATA!$B:$B,"S"))</f>
        <v/>
      </c>
      <c r="AV52" s="153" t="str">
        <f>IF($B52=0,"",SUMIFS(INPUT_DATA!AS:AS,INPUT_DATA!$A:$A,$B52,INPUT_DATA!$B:$B,"S"))</f>
        <v/>
      </c>
      <c r="AW52" s="151" t="str">
        <f t="shared" si="13"/>
        <v/>
      </c>
      <c r="AX52" s="152" t="str">
        <f t="shared" si="14"/>
        <v/>
      </c>
      <c r="AY52" s="153" t="str">
        <f t="shared" si="15"/>
        <v/>
      </c>
      <c r="AZ52" s="154"/>
      <c r="BA52" s="144" t="str">
        <f>IF($B52=0,"",SUMIFS(INPUT_DATA!C:C,INPUT_DATA!$A:$A,$B52,INPUT_DATA!$B:$B,"D"))</f>
        <v/>
      </c>
      <c r="BB52" s="155" t="str">
        <f>IF($B52=0,"",SUMIFS(INPUT_DATA!E:E,INPUT_DATA!$A:$A,$B52,INPUT_DATA!$B:$B,"D"))</f>
        <v/>
      </c>
      <c r="BC52" s="155" t="str">
        <f>IF($B52=0,"",SUMIFS(INPUT_DATA!F:F,INPUT_DATA!$A:$A,$B52,INPUT_DATA!$B:$B,"D"))</f>
        <v/>
      </c>
      <c r="BD52" s="155" t="str">
        <f>IF($B52=0,"",SUMIFS(INPUT_DATA!G:G,INPUT_DATA!$A:$A,$B52,INPUT_DATA!$B:$B,"D"))</f>
        <v/>
      </c>
      <c r="BE52" s="155" t="str">
        <f>IF($B52=0,"",SUMIFS(INPUT_DATA!H:H,INPUT_DATA!$A:$A,$B52,INPUT_DATA!$B:$B,"D"))</f>
        <v/>
      </c>
      <c r="BF52" s="155" t="str">
        <f>IF($B52=0,"",SUMIFS(INPUT_DATA!I:I,INPUT_DATA!$A:$A,$B52,INPUT_DATA!$B:$B,"D"))</f>
        <v/>
      </c>
      <c r="BG52" s="155" t="str">
        <f>IF($B52=0,"",SUMIFS(INPUT_DATA!J:J,INPUT_DATA!$A:$A,$B52,INPUT_DATA!$B:$B,"D"))</f>
        <v/>
      </c>
      <c r="BH52" s="155" t="str">
        <f>IF($B52=0,"",SUMIFS(INPUT_DATA!K:K,INPUT_DATA!$A:$A,$B52,INPUT_DATA!$B:$B,"D"))</f>
        <v/>
      </c>
      <c r="BI52" s="155" t="str">
        <f>IF($B52=0,"",SUMIFS(INPUT_DATA!L:L,INPUT_DATA!$A:$A,$B52,INPUT_DATA!$B:$B,"D"))</f>
        <v/>
      </c>
      <c r="BJ52" s="155" t="str">
        <f>IF($B52=0,"",SUMIFS(INPUT_DATA!M:M,INPUT_DATA!$A:$A,$B52,INPUT_DATA!$B:$B,"D"))</f>
        <v/>
      </c>
      <c r="BK52" s="155" t="str">
        <f>IF($B52=0,"",SUMIFS(INPUT_DATA!N:N,INPUT_DATA!$A:$A,$B52,INPUT_DATA!$B:$B,"D"))</f>
        <v/>
      </c>
      <c r="BL52" s="156" t="str">
        <f t="shared" si="6"/>
        <v/>
      </c>
      <c r="BM52" s="156" t="str">
        <f>IF($B52=0,"",SUMIFS(INPUT_DATA!O:O,INPUT_DATA!$A:$A,$B52,INPUT_DATA!$B:$B,"D"))</f>
        <v/>
      </c>
      <c r="BN52" s="156" t="str">
        <f t="shared" si="16"/>
        <v/>
      </c>
      <c r="BO52" s="159" t="str">
        <f>IF($B52=0,"",SUMIFS(INPUT_DATA!P:P,INPUT_DATA!$A:$A,$B52,INPUT_DATA!$B:$B,"D"))</f>
        <v/>
      </c>
      <c r="BP52" s="145" t="str">
        <f>IF($B52=0,"",SUMIFS(INPUT_DATA!Q:Q,INPUT_DATA!$A:$A,$B52,INPUT_DATA!$B:$B,"D"))</f>
        <v/>
      </c>
      <c r="BQ52" s="145" t="str">
        <f>IF($B52=0,"",SUMIFS(INPUT_DATA!R:R,INPUT_DATA!$A:$A,$B52,INPUT_DATA!$B:$B,"D"))</f>
        <v/>
      </c>
      <c r="BR52" s="155" t="str">
        <f>IF($B52=0,"",SUMIFS(INPUT_DATA!S:S,INPUT_DATA!$A:$A,$B52,INPUT_DATA!$B:$B,"D"))</f>
        <v/>
      </c>
      <c r="BS52" s="155" t="str">
        <f>IF($B52=0,"",SUMIFS(INPUT_DATA!T:T,INPUT_DATA!$A:$A,$B52,INPUT_DATA!$B:$B,"D"))</f>
        <v/>
      </c>
      <c r="BT52" s="155" t="str">
        <f>IF($B52=0,"",SUMIFS(INPUT_DATA!U:U,INPUT_DATA!$A:$A,$B52,INPUT_DATA!$B:$B,"D"))</f>
        <v/>
      </c>
      <c r="BU52" s="155" t="str">
        <f>IF($B52=0,"",SUMIFS(INPUT_DATA!V:V,INPUT_DATA!$A:$A,$B52,INPUT_DATA!$B:$B,"D"))</f>
        <v/>
      </c>
      <c r="BV52" s="155" t="str">
        <f>IF($B52=0,"",SUMIFS(INPUT_DATA!W:W,INPUT_DATA!$A:$A,$B52,INPUT_DATA!$B:$B,"D"))</f>
        <v/>
      </c>
      <c r="BW52" s="155" t="str">
        <f>IF($B52=0,"",SUMIFS(INPUT_DATA!X:X,INPUT_DATA!$A:$A,$B52,INPUT_DATA!$B:$B,"D"))</f>
        <v/>
      </c>
      <c r="BX52" s="155" t="str">
        <f>IF($B52=0,"",SUMIFS(INPUT_DATA!Y:Y,INPUT_DATA!$A:$A,$B52,INPUT_DATA!$B:$B,"D"))</f>
        <v/>
      </c>
      <c r="BY52" s="155" t="str">
        <f>IF($B52=0,"",SUMIFS(INPUT_DATA!Z:Z,INPUT_DATA!$A:$A,$B52,INPUT_DATA!$B:$B,"D"))</f>
        <v/>
      </c>
      <c r="BZ52" s="155" t="str">
        <f>IF($B52=0,"",SUMIFS(INPUT_DATA!AA:AA,INPUT_DATA!$A:$A,$B52,INPUT_DATA!$B:$B,"D"))</f>
        <v/>
      </c>
      <c r="CA52" s="155" t="str">
        <f>IF($B52=0,"",SUMIFS(INPUT_DATA!AB:AB,INPUT_DATA!$A:$A,$B52,INPUT_DATA!$B:$B,"D"))</f>
        <v/>
      </c>
      <c r="CB52" s="155" t="str">
        <f>IF($B52=0,"",SUMIFS(INPUT_DATA!AC:AC,INPUT_DATA!$A:$A,$B52,INPUT_DATA!$B:$B,"D"))</f>
        <v/>
      </c>
      <c r="CC52" s="155" t="str">
        <f>IF($B52=0,"",SUMIFS(INPUT_DATA!AD:AD,INPUT_DATA!$A:$A,$B52,INPUT_DATA!$B:$B,"D"))</f>
        <v/>
      </c>
      <c r="CD52" s="155" t="str">
        <f>IF($B52=0,"",SUMIFS(INPUT_DATA!AE:AE,INPUT_DATA!$A:$A,$B52,INPUT_DATA!$B:$B,"D"))</f>
        <v/>
      </c>
      <c r="CE52" s="155" t="str">
        <f>IF($B52=0,"",SUMIFS(INPUT_DATA!AF:AF,INPUT_DATA!$A:$A,$B52,INPUT_DATA!$B:$B,"D"))</f>
        <v/>
      </c>
      <c r="CF52" s="155" t="str">
        <f>IF($B52=0,"",SUMIFS(INPUT_DATA!AG:AG,INPUT_DATA!$A:$A,$B52,INPUT_DATA!$B:$B,"D"))</f>
        <v/>
      </c>
      <c r="CG52" s="155" t="str">
        <f>IF($B52=0,"",SUMIFS(INPUT_DATA!AH:AH,INPUT_DATA!$A:$A,$B52,INPUT_DATA!$B:$B,"D"))</f>
        <v/>
      </c>
      <c r="CH52" s="155" t="str">
        <f>IF($B52=0,"",SUMIFS(INPUT_DATA!AI:AI,INPUT_DATA!$A:$A,$B52,INPUT_DATA!$B:$B,"D"))</f>
        <v/>
      </c>
      <c r="CI52" s="155" t="str">
        <f>IF($B52=0,"",SUMIFS(INPUT_DATA!AJ:AJ,INPUT_DATA!$A:$A,$B52,INPUT_DATA!$B:$B,"D"))</f>
        <v/>
      </c>
      <c r="CJ52" s="146" t="str">
        <f>IF($B52=0,"",SUMIFS(INPUT_DATA!AK:AK,INPUT_DATA!$A:$A,$B52,INPUT_DATA!$B:$B,"D"))</f>
        <v/>
      </c>
      <c r="CK52" s="146" t="str">
        <f>IF($B52=0,"",SUMIFS(INPUT_DATA!AL:AL,INPUT_DATA!$A:$A,$B52,INPUT_DATA!$B:$B,"D"))</f>
        <v/>
      </c>
      <c r="CL52" s="146" t="str">
        <f>IF($B52=0,"",SUMIFS(INPUT_DATA!AM:AM,INPUT_DATA!$A:$A,$B52,INPUT_DATA!$B:$B,"D"))</f>
        <v/>
      </c>
      <c r="CM52" s="146" t="str">
        <f>IF($B52=0,"",SUMIFS(INPUT_DATA!AN:AN,INPUT_DATA!$A:$A,$B52,INPUT_DATA!$B:$B,"D"))</f>
        <v/>
      </c>
      <c r="CN52" s="146" t="str">
        <f>IF($B52=0,"",SUMIFS(INPUT_DATA!AO:AO,INPUT_DATA!$A:$A,$B52,INPUT_DATA!$B:$B,"D"))</f>
        <v/>
      </c>
      <c r="CO52" s="146" t="str">
        <f>IF($B52=0,"",SUMIFS(INPUT_DATA!AP:AP,INPUT_DATA!$A:$A,$B52,INPUT_DATA!$B:$B,"D"))</f>
        <v/>
      </c>
      <c r="CP52" s="160" t="str">
        <f t="shared" si="7"/>
        <v/>
      </c>
      <c r="CQ52" s="160" t="str">
        <f t="shared" si="2"/>
        <v/>
      </c>
      <c r="CR52" s="160" t="str">
        <f t="shared" si="3"/>
        <v/>
      </c>
      <c r="CS52" s="145" t="str">
        <f>IF($B52=0,"",SUMIFS(INPUT_DATA!AQ:AQ,INPUT_DATA!$A:$A,$B52,INPUT_DATA!$B:$B,"D"))</f>
        <v/>
      </c>
      <c r="CT52" s="160" t="str">
        <f>IF($B52=0,"",SUMIFS(INPUT_DATA!AR:AR,INPUT_DATA!$A:$A,$B52,INPUT_DATA!$B:$B,"D"))</f>
        <v/>
      </c>
      <c r="CU52" s="160" t="str">
        <f>IF($B52=0,"",SUMIFS(INPUT_DATA!AS:AS,INPUT_DATA!$A:$A,$B52,INPUT_DATA!$B:$B,"D"))</f>
        <v/>
      </c>
      <c r="CV52" s="145" t="str">
        <f t="shared" si="20"/>
        <v/>
      </c>
      <c r="CW52" s="160" t="str">
        <f t="shared" si="21"/>
        <v/>
      </c>
      <c r="CX52" s="161" t="str">
        <f t="shared" si="22"/>
        <v/>
      </c>
      <c r="CY52" s="154"/>
    </row>
    <row r="53" spans="1:103">
      <c r="A53" s="162">
        <f t="shared" si="23"/>
        <v>-4</v>
      </c>
      <c r="B53" s="143">
        <f>INPUT_DATA!CL40</f>
        <v>0</v>
      </c>
      <c r="C53" s="145" t="str">
        <f>IF($B53=0,"",SUMIFS(INPUT_DATA!C:C,INPUT_DATA!$A:$A,$B53,INPUT_DATA!$B:$B,"S"))</f>
        <v/>
      </c>
      <c r="D53" s="145" t="str">
        <f>IF($B53=0,"",SUMIFS(INPUT_DATA!D:D,INPUT_DATA!$A:$A,$B53,INPUT_DATA!$B:$B,"S"))</f>
        <v/>
      </c>
      <c r="E53" s="146" t="str">
        <f>IF($B53=0,"",SUMIFS(INPUT_DATA!E:E,INPUT_DATA!$A:$A,$B53,INPUT_DATA!$B:$B,"S"))</f>
        <v/>
      </c>
      <c r="F53" s="146" t="str">
        <f>IF($B53=0,"",SUMIFS(INPUT_DATA!F:F,INPUT_DATA!$A:$A,$B53,INPUT_DATA!$B:$B,"S"))</f>
        <v/>
      </c>
      <c r="G53" s="146" t="str">
        <f>IF($B53=0,"",SUMIFS(INPUT_DATA!G:G,INPUT_DATA!$A:$A,$B53,INPUT_DATA!$B:$B,"S"))</f>
        <v/>
      </c>
      <c r="H53" s="146" t="str">
        <f>IF($B53=0,"",SUMIFS(INPUT_DATA!H:H,INPUT_DATA!$A:$A,$B53,INPUT_DATA!$B:$B,"S"))</f>
        <v/>
      </c>
      <c r="I53" s="146" t="str">
        <f>IF($B53=0,"",SUMIFS(INPUT_DATA!I:I,INPUT_DATA!$A:$A,$B53,INPUT_DATA!$B:$B,"S"))</f>
        <v/>
      </c>
      <c r="J53" s="146" t="str">
        <f>IF($B53=0,"",SUMIFS(INPUT_DATA!J:J,INPUT_DATA!$A:$A,$B53,INPUT_DATA!$B:$B,"S"))</f>
        <v/>
      </c>
      <c r="K53" s="146" t="str">
        <f>IF($B53=0,"",SUMIFS(INPUT_DATA!K:K,INPUT_DATA!$A:$A,$B53,INPUT_DATA!$B:$B,"S"))</f>
        <v/>
      </c>
      <c r="L53" s="146" t="str">
        <f>IF($B53=0,"",SUMIFS(INPUT_DATA!L:L,INPUT_DATA!$A:$A,$B53,INPUT_DATA!$B:$B,"S"))</f>
        <v/>
      </c>
      <c r="M53" s="146" t="str">
        <f>IF($B53=0,"",SUMIFS(INPUT_DATA!M:M,INPUT_DATA!$A:$A,$B53,INPUT_DATA!$B:$B,"S"))</f>
        <v/>
      </c>
      <c r="N53" s="146" t="str">
        <f>IF($B53=0,"",SUMIFS(INPUT_DATA!N:N,INPUT_DATA!$A:$A,$B53,INPUT_DATA!$B:$B,"S"))</f>
        <v/>
      </c>
      <c r="O53" s="147" t="str">
        <f t="shared" si="8"/>
        <v/>
      </c>
      <c r="P53" s="148" t="str">
        <f>IF($B53=0,"",SUMIFS(INPUT_DATA!O:O,INPUT_DATA!$A:$A,$B53,INPUT_DATA!$B:$B,"S"))</f>
        <v/>
      </c>
      <c r="Q53" s="148" t="str">
        <f t="shared" si="9"/>
        <v/>
      </c>
      <c r="R53" s="148" t="str">
        <f>IF($B53=0,"",SUMIFS(INPUT_DATA!BL:BL,INPUT_DATA!$A:$A,$B53,INPUT_DATA!$B:$B,"S"))</f>
        <v/>
      </c>
      <c r="S53" s="149" t="str">
        <f>IF($B53=0,"",SUMIFS(INPUT_DATA!P:P,INPUT_DATA!$A:$A,$B53,INPUT_DATA!$B:$B,"S"))</f>
        <v/>
      </c>
      <c r="T53" s="149" t="str">
        <f>IF($B53=0,"",SUMIFS(INPUT_DATA!Q:Q,INPUT_DATA!$A:$A,$B53,INPUT_DATA!$B:$B,"S"))</f>
        <v/>
      </c>
      <c r="U53" s="149" t="str">
        <f>IF($B53=0,"",SUMIFS(INPUT_DATA!R:R,INPUT_DATA!$A:$A,$B53,INPUT_DATA!$B:$B,"S"))</f>
        <v/>
      </c>
      <c r="V53" s="150" t="str">
        <f>IF($B53=0,"",SUMIFS(INPUT_DATA!S:S,INPUT_DATA!$A:$A,$B53,INPUT_DATA!$B:$B,"S"))</f>
        <v/>
      </c>
      <c r="W53" s="150" t="str">
        <f>IF($B53=0,"",SUMIFS(INPUT_DATA!T:T,INPUT_DATA!$A:$A,$B53,INPUT_DATA!$B:$B,"S"))</f>
        <v/>
      </c>
      <c r="X53" s="150" t="str">
        <f>IF($B53=0,"",SUMIFS(INPUT_DATA!U:U,INPUT_DATA!$A:$A,$B53,INPUT_DATA!$B:$B,"S"))</f>
        <v/>
      </c>
      <c r="Y53" s="150" t="str">
        <f>IF($B53=0,"",SUMIFS(INPUT_DATA!V:V,INPUT_DATA!$A:$A,$B53,INPUT_DATA!$B:$B,"S"))</f>
        <v/>
      </c>
      <c r="Z53" s="150" t="str">
        <f>IF($B53=0,"",SUMIFS(INPUT_DATA!W:W,INPUT_DATA!$A:$A,$B53,INPUT_DATA!$B:$B,"S"))</f>
        <v/>
      </c>
      <c r="AA53" s="150" t="str">
        <f>IF($B53=0,"",SUMIFS(INPUT_DATA!X:X,INPUT_DATA!$A:$A,$B53,INPUT_DATA!$B:$B,"S"))</f>
        <v/>
      </c>
      <c r="AB53" s="150" t="str">
        <f>IF($B53=0,"",SUMIFS(INPUT_DATA!Y:Y,INPUT_DATA!$A:$A,$B53,INPUT_DATA!$B:$B,"S"))</f>
        <v/>
      </c>
      <c r="AC53" s="150" t="str">
        <f>IF($B53=0,"",SUMIFS(INPUT_DATA!Z:Z,INPUT_DATA!$A:$A,$B53,INPUT_DATA!$B:$B,"S"))</f>
        <v/>
      </c>
      <c r="AD53" s="150" t="str">
        <f>IF($B53=0,"",SUMIFS(INPUT_DATA!AA:AA,INPUT_DATA!$A:$A,$B53,INPUT_DATA!$B:$B,"S"))</f>
        <v/>
      </c>
      <c r="AE53" s="150" t="str">
        <f>IF($B53=0,"",SUMIFS(INPUT_DATA!AB:AB,INPUT_DATA!$A:$A,$B53,INPUT_DATA!$B:$B,"S"))</f>
        <v/>
      </c>
      <c r="AF53" s="150" t="str">
        <f>IF($B53=0,"",SUMIFS(INPUT_DATA!AC:AC,INPUT_DATA!$A:$A,$B53,INPUT_DATA!$B:$B,"S"))</f>
        <v/>
      </c>
      <c r="AG53" s="150" t="str">
        <f>IF($B53=0,"",SUMIFS(INPUT_DATA!AD:AD,INPUT_DATA!$A:$A,$B53,INPUT_DATA!$B:$B,"S"))</f>
        <v/>
      </c>
      <c r="AH53" s="150" t="str">
        <f>IF($B53=0,"",SUMIFS(INPUT_DATA!AE:AE,INPUT_DATA!$A:$A,$B53,INPUT_DATA!$B:$B,"S"))</f>
        <v/>
      </c>
      <c r="AI53" s="150" t="str">
        <f>IF($B53=0,"",SUMIFS(INPUT_DATA!AF:AF,INPUT_DATA!$A:$A,$B53,INPUT_DATA!$B:$B,"S"))</f>
        <v/>
      </c>
      <c r="AJ53" s="150" t="str">
        <f>IF($B53=0,"",SUMIFS(INPUT_DATA!AG:AG,INPUT_DATA!$A:$A,$B53,INPUT_DATA!$B:$B,"S"))</f>
        <v/>
      </c>
      <c r="AK53" s="150" t="str">
        <f>IF($B53=0,"",SUMIFS(INPUT_DATA!AK:AK,INPUT_DATA!$A:$A,$B53,INPUT_DATA!$B:$B,"S"))</f>
        <v/>
      </c>
      <c r="AL53" s="150" t="str">
        <f>IF($B53=0,"",SUMIFS(INPUT_DATA!AL:AL,INPUT_DATA!$A:$A,$B53,INPUT_DATA!$B:$B,"S"))</f>
        <v/>
      </c>
      <c r="AM53" s="150" t="str">
        <f>IF($B53=0,"",SUMIFS(INPUT_DATA!AM:AM,INPUT_DATA!$A:$A,$B53,INPUT_DATA!$B:$B,"S"))</f>
        <v/>
      </c>
      <c r="AN53" s="150" t="str">
        <f>IF($B53=0,"",SUMIFS(INPUT_DATA!AN:AN,INPUT_DATA!$A:$A,$B53,INPUT_DATA!$B:$B,"S"))</f>
        <v/>
      </c>
      <c r="AO53" s="150" t="str">
        <f>IF($B53=0,"",SUMIFS(INPUT_DATA!AO:AO,INPUT_DATA!$A:$A,$B53,INPUT_DATA!$B:$B,"S"))</f>
        <v/>
      </c>
      <c r="AP53" s="150" t="str">
        <f>IF($B53=0,"",SUMIFS(INPUT_DATA!AP:AP,INPUT_DATA!$A:$A,$B53,INPUT_DATA!$B:$B,"S"))</f>
        <v/>
      </c>
      <c r="AQ53" s="151" t="str">
        <f t="shared" si="10"/>
        <v/>
      </c>
      <c r="AR53" s="152" t="str">
        <f t="shared" si="11"/>
        <v/>
      </c>
      <c r="AS53" s="153" t="str">
        <f t="shared" si="12"/>
        <v/>
      </c>
      <c r="AT53" s="151" t="str">
        <f>IF($B53=0,"",SUMIFS(INPUT_DATA!AQ:AQ,INPUT_DATA!$A:$A,$B53,INPUT_DATA!$B:$B,"S"))</f>
        <v/>
      </c>
      <c r="AU53" s="152" t="str">
        <f>IF($B53=0,"",SUMIFS(INPUT_DATA!AR:AR,INPUT_DATA!$A:$A,$B53,INPUT_DATA!$B:$B,"S"))</f>
        <v/>
      </c>
      <c r="AV53" s="153" t="str">
        <f>IF($B53=0,"",SUMIFS(INPUT_DATA!AS:AS,INPUT_DATA!$A:$A,$B53,INPUT_DATA!$B:$B,"S"))</f>
        <v/>
      </c>
      <c r="AW53" s="151" t="str">
        <f t="shared" si="13"/>
        <v/>
      </c>
      <c r="AX53" s="152" t="str">
        <f t="shared" si="14"/>
        <v/>
      </c>
      <c r="AY53" s="153" t="str">
        <f t="shared" si="15"/>
        <v/>
      </c>
      <c r="AZ53" s="154"/>
      <c r="BA53" s="144" t="str">
        <f>IF($B53=0,"",SUMIFS(INPUT_DATA!C:C,INPUT_DATA!$A:$A,$B53,INPUT_DATA!$B:$B,"D"))</f>
        <v/>
      </c>
      <c r="BB53" s="155" t="str">
        <f>IF($B53=0,"",SUMIFS(INPUT_DATA!E:E,INPUT_DATA!$A:$A,$B53,INPUT_DATA!$B:$B,"D"))</f>
        <v/>
      </c>
      <c r="BC53" s="155" t="str">
        <f>IF($B53=0,"",SUMIFS(INPUT_DATA!F:F,INPUT_DATA!$A:$A,$B53,INPUT_DATA!$B:$B,"D"))</f>
        <v/>
      </c>
      <c r="BD53" s="155" t="str">
        <f>IF($B53=0,"",SUMIFS(INPUT_DATA!G:G,INPUT_DATA!$A:$A,$B53,INPUT_DATA!$B:$B,"D"))</f>
        <v/>
      </c>
      <c r="BE53" s="155" t="str">
        <f>IF($B53=0,"",SUMIFS(INPUT_DATA!H:H,INPUT_DATA!$A:$A,$B53,INPUT_DATA!$B:$B,"D"))</f>
        <v/>
      </c>
      <c r="BF53" s="155" t="str">
        <f>IF($B53=0,"",SUMIFS(INPUT_DATA!I:I,INPUT_DATA!$A:$A,$B53,INPUT_DATA!$B:$B,"D"))</f>
        <v/>
      </c>
      <c r="BG53" s="155" t="str">
        <f>IF($B53=0,"",SUMIFS(INPUT_DATA!J:J,INPUT_DATA!$A:$A,$B53,INPUT_DATA!$B:$B,"D"))</f>
        <v/>
      </c>
      <c r="BH53" s="155" t="str">
        <f>IF($B53=0,"",SUMIFS(INPUT_DATA!K:K,INPUT_DATA!$A:$A,$B53,INPUT_DATA!$B:$B,"D"))</f>
        <v/>
      </c>
      <c r="BI53" s="155" t="str">
        <f>IF($B53=0,"",SUMIFS(INPUT_DATA!L:L,INPUT_DATA!$A:$A,$B53,INPUT_DATA!$B:$B,"D"))</f>
        <v/>
      </c>
      <c r="BJ53" s="155" t="str">
        <f>IF($B53=0,"",SUMIFS(INPUT_DATA!M:M,INPUT_DATA!$A:$A,$B53,INPUT_DATA!$B:$B,"D"))</f>
        <v/>
      </c>
      <c r="BK53" s="155" t="str">
        <f>IF($B53=0,"",SUMIFS(INPUT_DATA!N:N,INPUT_DATA!$A:$A,$B53,INPUT_DATA!$B:$B,"D"))</f>
        <v/>
      </c>
      <c r="BL53" s="156" t="str">
        <f t="shared" si="6"/>
        <v/>
      </c>
      <c r="BM53" s="156" t="str">
        <f>IF($B53=0,"",SUMIFS(INPUT_DATA!O:O,INPUT_DATA!$A:$A,$B53,INPUT_DATA!$B:$B,"D"))</f>
        <v/>
      </c>
      <c r="BN53" s="156" t="str">
        <f t="shared" si="16"/>
        <v/>
      </c>
      <c r="BO53" s="159" t="str">
        <f>IF($B53=0,"",SUMIFS(INPUT_DATA!P:P,INPUT_DATA!$A:$A,$B53,INPUT_DATA!$B:$B,"D"))</f>
        <v/>
      </c>
      <c r="BP53" s="145" t="str">
        <f>IF($B53=0,"",SUMIFS(INPUT_DATA!Q:Q,INPUT_DATA!$A:$A,$B53,INPUT_DATA!$B:$B,"D"))</f>
        <v/>
      </c>
      <c r="BQ53" s="145" t="str">
        <f>IF($B53=0,"",SUMIFS(INPUT_DATA!R:R,INPUT_DATA!$A:$A,$B53,INPUT_DATA!$B:$B,"D"))</f>
        <v/>
      </c>
      <c r="BR53" s="155" t="str">
        <f>IF($B53=0,"",SUMIFS(INPUT_DATA!S:S,INPUT_DATA!$A:$A,$B53,INPUT_DATA!$B:$B,"D"))</f>
        <v/>
      </c>
      <c r="BS53" s="155" t="str">
        <f>IF($B53=0,"",SUMIFS(INPUT_DATA!T:T,INPUT_DATA!$A:$A,$B53,INPUT_DATA!$B:$B,"D"))</f>
        <v/>
      </c>
      <c r="BT53" s="155" t="str">
        <f>IF($B53=0,"",SUMIFS(INPUT_DATA!U:U,INPUT_DATA!$A:$A,$B53,INPUT_DATA!$B:$B,"D"))</f>
        <v/>
      </c>
      <c r="BU53" s="155" t="str">
        <f>IF($B53=0,"",SUMIFS(INPUT_DATA!V:V,INPUT_DATA!$A:$A,$B53,INPUT_DATA!$B:$B,"D"))</f>
        <v/>
      </c>
      <c r="BV53" s="155" t="str">
        <f>IF($B53=0,"",SUMIFS(INPUT_DATA!W:W,INPUT_DATA!$A:$A,$B53,INPUT_DATA!$B:$B,"D"))</f>
        <v/>
      </c>
      <c r="BW53" s="155" t="str">
        <f>IF($B53=0,"",SUMIFS(INPUT_DATA!X:X,INPUT_DATA!$A:$A,$B53,INPUT_DATA!$B:$B,"D"))</f>
        <v/>
      </c>
      <c r="BX53" s="155" t="str">
        <f>IF($B53=0,"",SUMIFS(INPUT_DATA!Y:Y,INPUT_DATA!$A:$A,$B53,INPUT_DATA!$B:$B,"D"))</f>
        <v/>
      </c>
      <c r="BY53" s="155" t="str">
        <f>IF($B53=0,"",SUMIFS(INPUT_DATA!Z:Z,INPUT_DATA!$A:$A,$B53,INPUT_DATA!$B:$B,"D"))</f>
        <v/>
      </c>
      <c r="BZ53" s="155" t="str">
        <f>IF($B53=0,"",SUMIFS(INPUT_DATA!AA:AA,INPUT_DATA!$A:$A,$B53,INPUT_DATA!$B:$B,"D"))</f>
        <v/>
      </c>
      <c r="CA53" s="155" t="str">
        <f>IF($B53=0,"",SUMIFS(INPUT_DATA!AB:AB,INPUT_DATA!$A:$A,$B53,INPUT_DATA!$B:$B,"D"))</f>
        <v/>
      </c>
      <c r="CB53" s="155" t="str">
        <f>IF($B53=0,"",SUMIFS(INPUT_DATA!AC:AC,INPUT_DATA!$A:$A,$B53,INPUT_DATA!$B:$B,"D"))</f>
        <v/>
      </c>
      <c r="CC53" s="155" t="str">
        <f>IF($B53=0,"",SUMIFS(INPUT_DATA!AD:AD,INPUT_DATA!$A:$A,$B53,INPUT_DATA!$B:$B,"D"))</f>
        <v/>
      </c>
      <c r="CD53" s="155" t="str">
        <f>IF($B53=0,"",SUMIFS(INPUT_DATA!AE:AE,INPUT_DATA!$A:$A,$B53,INPUT_DATA!$B:$B,"D"))</f>
        <v/>
      </c>
      <c r="CE53" s="155" t="str">
        <f>IF($B53=0,"",SUMIFS(INPUT_DATA!AF:AF,INPUT_DATA!$A:$A,$B53,INPUT_DATA!$B:$B,"D"))</f>
        <v/>
      </c>
      <c r="CF53" s="155" t="str">
        <f>IF($B53=0,"",SUMIFS(INPUT_DATA!AG:AG,INPUT_DATA!$A:$A,$B53,INPUT_DATA!$B:$B,"D"))</f>
        <v/>
      </c>
      <c r="CG53" s="155" t="str">
        <f>IF($B53=0,"",SUMIFS(INPUT_DATA!AH:AH,INPUT_DATA!$A:$A,$B53,INPUT_DATA!$B:$B,"D"))</f>
        <v/>
      </c>
      <c r="CH53" s="155" t="str">
        <f>IF($B53=0,"",SUMIFS(INPUT_DATA!AI:AI,INPUT_DATA!$A:$A,$B53,INPUT_DATA!$B:$B,"D"))</f>
        <v/>
      </c>
      <c r="CI53" s="155" t="str">
        <f>IF($B53=0,"",SUMIFS(INPUT_DATA!AJ:AJ,INPUT_DATA!$A:$A,$B53,INPUT_DATA!$B:$B,"D"))</f>
        <v/>
      </c>
      <c r="CJ53" s="146" t="str">
        <f>IF($B53=0,"",SUMIFS(INPUT_DATA!AK:AK,INPUT_DATA!$A:$A,$B53,INPUT_DATA!$B:$B,"D"))</f>
        <v/>
      </c>
      <c r="CK53" s="146" t="str">
        <f>IF($B53=0,"",SUMIFS(INPUT_DATA!AL:AL,INPUT_DATA!$A:$A,$B53,INPUT_DATA!$B:$B,"D"))</f>
        <v/>
      </c>
      <c r="CL53" s="146" t="str">
        <f>IF($B53=0,"",SUMIFS(INPUT_DATA!AM:AM,INPUT_DATA!$A:$A,$B53,INPUT_DATA!$B:$B,"D"))</f>
        <v/>
      </c>
      <c r="CM53" s="146" t="str">
        <f>IF($B53=0,"",SUMIFS(INPUT_DATA!AN:AN,INPUT_DATA!$A:$A,$B53,INPUT_DATA!$B:$B,"D"))</f>
        <v/>
      </c>
      <c r="CN53" s="146" t="str">
        <f>IF($B53=0,"",SUMIFS(INPUT_DATA!AO:AO,INPUT_DATA!$A:$A,$B53,INPUT_DATA!$B:$B,"D"))</f>
        <v/>
      </c>
      <c r="CO53" s="146" t="str">
        <f>IF($B53=0,"",SUMIFS(INPUT_DATA!AP:AP,INPUT_DATA!$A:$A,$B53,INPUT_DATA!$B:$B,"D"))</f>
        <v/>
      </c>
      <c r="CP53" s="160" t="str">
        <f t="shared" si="7"/>
        <v/>
      </c>
      <c r="CQ53" s="160" t="str">
        <f t="shared" si="2"/>
        <v/>
      </c>
      <c r="CR53" s="160" t="str">
        <f t="shared" si="3"/>
        <v/>
      </c>
      <c r="CS53" s="145" t="str">
        <f>IF($B53=0,"",SUMIFS(INPUT_DATA!AQ:AQ,INPUT_DATA!$A:$A,$B53,INPUT_DATA!$B:$B,"D"))</f>
        <v/>
      </c>
      <c r="CT53" s="160" t="str">
        <f>IF($B53=0,"",SUMIFS(INPUT_DATA!AR:AR,INPUT_DATA!$A:$A,$B53,INPUT_DATA!$B:$B,"D"))</f>
        <v/>
      </c>
      <c r="CU53" s="160" t="str">
        <f>IF($B53=0,"",SUMIFS(INPUT_DATA!AS:AS,INPUT_DATA!$A:$A,$B53,INPUT_DATA!$B:$B,"D"))</f>
        <v/>
      </c>
      <c r="CV53" s="145" t="str">
        <f t="shared" si="20"/>
        <v/>
      </c>
      <c r="CW53" s="160" t="str">
        <f t="shared" si="21"/>
        <v/>
      </c>
      <c r="CX53" s="161" t="str">
        <f t="shared" si="22"/>
        <v/>
      </c>
      <c r="CY53" s="154"/>
    </row>
    <row r="54" spans="1:103">
      <c r="A54" s="162">
        <f t="shared" si="23"/>
        <v>-5</v>
      </c>
      <c r="B54" s="143">
        <f>INPUT_DATA!CL41</f>
        <v>0</v>
      </c>
      <c r="C54" s="145" t="str">
        <f>IF($B54=0,"",SUMIFS(INPUT_DATA!C:C,INPUT_DATA!$A:$A,$B54,INPUT_DATA!$B:$B,"S"))</f>
        <v/>
      </c>
      <c r="D54" s="145" t="str">
        <f>IF($B54=0,"",SUMIFS(INPUT_DATA!D:D,INPUT_DATA!$A:$A,$B54,INPUT_DATA!$B:$B,"S"))</f>
        <v/>
      </c>
      <c r="E54" s="146" t="str">
        <f>IF($B54=0,"",SUMIFS(INPUT_DATA!E:E,INPUT_DATA!$A:$A,$B54,INPUT_DATA!$B:$B,"S"))</f>
        <v/>
      </c>
      <c r="F54" s="146" t="str">
        <f>IF($B54=0,"",SUMIFS(INPUT_DATA!F:F,INPUT_DATA!$A:$A,$B54,INPUT_DATA!$B:$B,"S"))</f>
        <v/>
      </c>
      <c r="G54" s="146" t="str">
        <f>IF($B54=0,"",SUMIFS(INPUT_DATA!G:G,INPUT_DATA!$A:$A,$B54,INPUT_DATA!$B:$B,"S"))</f>
        <v/>
      </c>
      <c r="H54" s="146" t="str">
        <f>IF($B54=0,"",SUMIFS(INPUT_DATA!H:H,INPUT_DATA!$A:$A,$B54,INPUT_DATA!$B:$B,"S"))</f>
        <v/>
      </c>
      <c r="I54" s="146" t="str">
        <f>IF($B54=0,"",SUMIFS(INPUT_DATA!I:I,INPUT_DATA!$A:$A,$B54,INPUT_DATA!$B:$B,"S"))</f>
        <v/>
      </c>
      <c r="J54" s="146" t="str">
        <f>IF($B54=0,"",SUMIFS(INPUT_DATA!J:J,INPUT_DATA!$A:$A,$B54,INPUT_DATA!$B:$B,"S"))</f>
        <v/>
      </c>
      <c r="K54" s="146" t="str">
        <f>IF($B54=0,"",SUMIFS(INPUT_DATA!K:K,INPUT_DATA!$A:$A,$B54,INPUT_DATA!$B:$B,"S"))</f>
        <v/>
      </c>
      <c r="L54" s="146" t="str">
        <f>IF($B54=0,"",SUMIFS(INPUT_DATA!L:L,INPUT_DATA!$A:$A,$B54,INPUT_DATA!$B:$B,"S"))</f>
        <v/>
      </c>
      <c r="M54" s="146" t="str">
        <f>IF($B54=0,"",SUMIFS(INPUT_DATA!M:M,INPUT_DATA!$A:$A,$B54,INPUT_DATA!$B:$B,"S"))</f>
        <v/>
      </c>
      <c r="N54" s="146" t="str">
        <f>IF($B54=0,"",SUMIFS(INPUT_DATA!N:N,INPUT_DATA!$A:$A,$B54,INPUT_DATA!$B:$B,"S"))</f>
        <v/>
      </c>
      <c r="O54" s="147" t="str">
        <f t="shared" si="8"/>
        <v/>
      </c>
      <c r="P54" s="148" t="str">
        <f>IF($B54=0,"",SUMIFS(INPUT_DATA!O:O,INPUT_DATA!$A:$A,$B54,INPUT_DATA!$B:$B,"S"))</f>
        <v/>
      </c>
      <c r="Q54" s="148" t="str">
        <f t="shared" si="9"/>
        <v/>
      </c>
      <c r="R54" s="148" t="str">
        <f>IF($B54=0,"",SUMIFS(INPUT_DATA!BL:BL,INPUT_DATA!$A:$A,$B54,INPUT_DATA!$B:$B,"S"))</f>
        <v/>
      </c>
      <c r="S54" s="149" t="str">
        <f>IF($B54=0,"",SUMIFS(INPUT_DATA!P:P,INPUT_DATA!$A:$A,$B54,INPUT_DATA!$B:$B,"S"))</f>
        <v/>
      </c>
      <c r="T54" s="149" t="str">
        <f>IF($B54=0,"",SUMIFS(INPUT_DATA!Q:Q,INPUT_DATA!$A:$A,$B54,INPUT_DATA!$B:$B,"S"))</f>
        <v/>
      </c>
      <c r="U54" s="149" t="str">
        <f>IF($B54=0,"",SUMIFS(INPUT_DATA!R:R,INPUT_DATA!$A:$A,$B54,INPUT_DATA!$B:$B,"S"))</f>
        <v/>
      </c>
      <c r="V54" s="150" t="str">
        <f>IF($B54=0,"",SUMIFS(INPUT_DATA!S:S,INPUT_DATA!$A:$A,$B54,INPUT_DATA!$B:$B,"S"))</f>
        <v/>
      </c>
      <c r="W54" s="150" t="str">
        <f>IF($B54=0,"",SUMIFS(INPUT_DATA!T:T,INPUT_DATA!$A:$A,$B54,INPUT_DATA!$B:$B,"S"))</f>
        <v/>
      </c>
      <c r="X54" s="150" t="str">
        <f>IF($B54=0,"",SUMIFS(INPUT_DATA!U:U,INPUT_DATA!$A:$A,$B54,INPUT_DATA!$B:$B,"S"))</f>
        <v/>
      </c>
      <c r="Y54" s="150" t="str">
        <f>IF($B54=0,"",SUMIFS(INPUT_DATA!V:V,INPUT_DATA!$A:$A,$B54,INPUT_DATA!$B:$B,"S"))</f>
        <v/>
      </c>
      <c r="Z54" s="150" t="str">
        <f>IF($B54=0,"",SUMIFS(INPUT_DATA!W:W,INPUT_DATA!$A:$A,$B54,INPUT_DATA!$B:$B,"S"))</f>
        <v/>
      </c>
      <c r="AA54" s="150" t="str">
        <f>IF($B54=0,"",SUMIFS(INPUT_DATA!X:X,INPUT_DATA!$A:$A,$B54,INPUT_DATA!$B:$B,"S"))</f>
        <v/>
      </c>
      <c r="AB54" s="150" t="str">
        <f>IF($B54=0,"",SUMIFS(INPUT_DATA!Y:Y,INPUT_DATA!$A:$A,$B54,INPUT_DATA!$B:$B,"S"))</f>
        <v/>
      </c>
      <c r="AC54" s="150" t="str">
        <f>IF($B54=0,"",SUMIFS(INPUT_DATA!Z:Z,INPUT_DATA!$A:$A,$B54,INPUT_DATA!$B:$B,"S"))</f>
        <v/>
      </c>
      <c r="AD54" s="150" t="str">
        <f>IF($B54=0,"",SUMIFS(INPUT_DATA!AA:AA,INPUT_DATA!$A:$A,$B54,INPUT_DATA!$B:$B,"S"))</f>
        <v/>
      </c>
      <c r="AE54" s="150" t="str">
        <f>IF($B54=0,"",SUMIFS(INPUT_DATA!AB:AB,INPUT_DATA!$A:$A,$B54,INPUT_DATA!$B:$B,"S"))</f>
        <v/>
      </c>
      <c r="AF54" s="150" t="str">
        <f>IF($B54=0,"",SUMIFS(INPUT_DATA!AC:AC,INPUT_DATA!$A:$A,$B54,INPUT_DATA!$B:$B,"S"))</f>
        <v/>
      </c>
      <c r="AG54" s="150" t="str">
        <f>IF($B54=0,"",SUMIFS(INPUT_DATA!AD:AD,INPUT_DATA!$A:$A,$B54,INPUT_DATA!$B:$B,"S"))</f>
        <v/>
      </c>
      <c r="AH54" s="150" t="str">
        <f>IF($B54=0,"",SUMIFS(INPUT_DATA!AE:AE,INPUT_DATA!$A:$A,$B54,INPUT_DATA!$B:$B,"S"))</f>
        <v/>
      </c>
      <c r="AI54" s="150" t="str">
        <f>IF($B54=0,"",SUMIFS(INPUT_DATA!AF:AF,INPUT_DATA!$A:$A,$B54,INPUT_DATA!$B:$B,"S"))</f>
        <v/>
      </c>
      <c r="AJ54" s="150" t="str">
        <f>IF($B54=0,"",SUMIFS(INPUT_DATA!AG:AG,INPUT_DATA!$A:$A,$B54,INPUT_DATA!$B:$B,"S"))</f>
        <v/>
      </c>
      <c r="AK54" s="150" t="str">
        <f>IF($B54=0,"",SUMIFS(INPUT_DATA!AK:AK,INPUT_DATA!$A:$A,$B54,INPUT_DATA!$B:$B,"S"))</f>
        <v/>
      </c>
      <c r="AL54" s="150" t="str">
        <f>IF($B54=0,"",SUMIFS(INPUT_DATA!AL:AL,INPUT_DATA!$A:$A,$B54,INPUT_DATA!$B:$B,"S"))</f>
        <v/>
      </c>
      <c r="AM54" s="150" t="str">
        <f>IF($B54=0,"",SUMIFS(INPUT_DATA!AM:AM,INPUT_DATA!$A:$A,$B54,INPUT_DATA!$B:$B,"S"))</f>
        <v/>
      </c>
      <c r="AN54" s="150" t="str">
        <f>IF($B54=0,"",SUMIFS(INPUT_DATA!AN:AN,INPUT_DATA!$A:$A,$B54,INPUT_DATA!$B:$B,"S"))</f>
        <v/>
      </c>
      <c r="AO54" s="150" t="str">
        <f>IF($B54=0,"",SUMIFS(INPUT_DATA!AO:AO,INPUT_DATA!$A:$A,$B54,INPUT_DATA!$B:$B,"S"))</f>
        <v/>
      </c>
      <c r="AP54" s="150" t="str">
        <f>IF($B54=0,"",SUMIFS(INPUT_DATA!AP:AP,INPUT_DATA!$A:$A,$B54,INPUT_DATA!$B:$B,"S"))</f>
        <v/>
      </c>
      <c r="AQ54" s="151" t="str">
        <f t="shared" si="10"/>
        <v/>
      </c>
      <c r="AR54" s="152" t="str">
        <f t="shared" si="11"/>
        <v/>
      </c>
      <c r="AS54" s="153" t="str">
        <f t="shared" si="12"/>
        <v/>
      </c>
      <c r="AT54" s="151" t="str">
        <f>IF($B54=0,"",SUMIFS(INPUT_DATA!AQ:AQ,INPUT_DATA!$A:$A,$B54,INPUT_DATA!$B:$B,"S"))</f>
        <v/>
      </c>
      <c r="AU54" s="152" t="str">
        <f>IF($B54=0,"",SUMIFS(INPUT_DATA!AR:AR,INPUT_DATA!$A:$A,$B54,INPUT_DATA!$B:$B,"S"))</f>
        <v/>
      </c>
      <c r="AV54" s="153" t="str">
        <f>IF($B54=0,"",SUMIFS(INPUT_DATA!AS:AS,INPUT_DATA!$A:$A,$B54,INPUT_DATA!$B:$B,"S"))</f>
        <v/>
      </c>
      <c r="AW54" s="151" t="str">
        <f t="shared" si="13"/>
        <v/>
      </c>
      <c r="AX54" s="152" t="str">
        <f t="shared" si="14"/>
        <v/>
      </c>
      <c r="AY54" s="153" t="str">
        <f t="shared" si="15"/>
        <v/>
      </c>
      <c r="AZ54" s="154"/>
      <c r="BA54" s="144" t="str">
        <f>IF($B54=0,"",SUMIFS(INPUT_DATA!C:C,INPUT_DATA!$A:$A,$B54,INPUT_DATA!$B:$B,"D"))</f>
        <v/>
      </c>
      <c r="BB54" s="155" t="str">
        <f>IF($B54=0,"",SUMIFS(INPUT_DATA!E:E,INPUT_DATA!$A:$A,$B54,INPUT_DATA!$B:$B,"D"))</f>
        <v/>
      </c>
      <c r="BC54" s="155" t="str">
        <f>IF($B54=0,"",SUMIFS(INPUT_DATA!F:F,INPUT_DATA!$A:$A,$B54,INPUT_DATA!$B:$B,"D"))</f>
        <v/>
      </c>
      <c r="BD54" s="155" t="str">
        <f>IF($B54=0,"",SUMIFS(INPUT_DATA!G:G,INPUT_DATA!$A:$A,$B54,INPUT_DATA!$B:$B,"D"))</f>
        <v/>
      </c>
      <c r="BE54" s="155" t="str">
        <f>IF($B54=0,"",SUMIFS(INPUT_DATA!H:H,INPUT_DATA!$A:$A,$B54,INPUT_DATA!$B:$B,"D"))</f>
        <v/>
      </c>
      <c r="BF54" s="155" t="str">
        <f>IF($B54=0,"",SUMIFS(INPUT_DATA!I:I,INPUT_DATA!$A:$A,$B54,INPUT_DATA!$B:$B,"D"))</f>
        <v/>
      </c>
      <c r="BG54" s="155" t="str">
        <f>IF($B54=0,"",SUMIFS(INPUT_DATA!J:J,INPUT_DATA!$A:$A,$B54,INPUT_DATA!$B:$B,"D"))</f>
        <v/>
      </c>
      <c r="BH54" s="155" t="str">
        <f>IF($B54=0,"",SUMIFS(INPUT_DATA!K:K,INPUT_DATA!$A:$A,$B54,INPUT_DATA!$B:$B,"D"))</f>
        <v/>
      </c>
      <c r="BI54" s="155" t="str">
        <f>IF($B54=0,"",SUMIFS(INPUT_DATA!L:L,INPUT_DATA!$A:$A,$B54,INPUT_DATA!$B:$B,"D"))</f>
        <v/>
      </c>
      <c r="BJ54" s="155" t="str">
        <f>IF($B54=0,"",SUMIFS(INPUT_DATA!M:M,INPUT_DATA!$A:$A,$B54,INPUT_DATA!$B:$B,"D"))</f>
        <v/>
      </c>
      <c r="BK54" s="155" t="str">
        <f>IF($B54=0,"",SUMIFS(INPUT_DATA!N:N,INPUT_DATA!$A:$A,$B54,INPUT_DATA!$B:$B,"D"))</f>
        <v/>
      </c>
      <c r="BL54" s="156" t="str">
        <f t="shared" si="6"/>
        <v/>
      </c>
      <c r="BM54" s="156" t="str">
        <f>IF($B54=0,"",SUMIFS(INPUT_DATA!O:O,INPUT_DATA!$A:$A,$B54,INPUT_DATA!$B:$B,"D"))</f>
        <v/>
      </c>
      <c r="BN54" s="156" t="str">
        <f t="shared" si="16"/>
        <v/>
      </c>
      <c r="BO54" s="159" t="str">
        <f>IF($B54=0,"",SUMIFS(INPUT_DATA!P:P,INPUT_DATA!$A:$A,$B54,INPUT_DATA!$B:$B,"D"))</f>
        <v/>
      </c>
      <c r="BP54" s="145" t="str">
        <f>IF($B54=0,"",SUMIFS(INPUT_DATA!Q:Q,INPUT_DATA!$A:$A,$B54,INPUT_DATA!$B:$B,"D"))</f>
        <v/>
      </c>
      <c r="BQ54" s="145" t="str">
        <f>IF($B54=0,"",SUMIFS(INPUT_DATA!R:R,INPUT_DATA!$A:$A,$B54,INPUT_DATA!$B:$B,"D"))</f>
        <v/>
      </c>
      <c r="BR54" s="155" t="str">
        <f>IF($B54=0,"",SUMIFS(INPUT_DATA!S:S,INPUT_DATA!$A:$A,$B54,INPUT_DATA!$B:$B,"D"))</f>
        <v/>
      </c>
      <c r="BS54" s="155" t="str">
        <f>IF($B54=0,"",SUMIFS(INPUT_DATA!T:T,INPUT_DATA!$A:$A,$B54,INPUT_DATA!$B:$B,"D"))</f>
        <v/>
      </c>
      <c r="BT54" s="155" t="str">
        <f>IF($B54=0,"",SUMIFS(INPUT_DATA!U:U,INPUT_DATA!$A:$A,$B54,INPUT_DATA!$B:$B,"D"))</f>
        <v/>
      </c>
      <c r="BU54" s="155" t="str">
        <f>IF($B54=0,"",SUMIFS(INPUT_DATA!V:V,INPUT_DATA!$A:$A,$B54,INPUT_DATA!$B:$B,"D"))</f>
        <v/>
      </c>
      <c r="BV54" s="155" t="str">
        <f>IF($B54=0,"",SUMIFS(INPUT_DATA!W:W,INPUT_DATA!$A:$A,$B54,INPUT_DATA!$B:$B,"D"))</f>
        <v/>
      </c>
      <c r="BW54" s="155" t="str">
        <f>IF($B54=0,"",SUMIFS(INPUT_DATA!X:X,INPUT_DATA!$A:$A,$B54,INPUT_DATA!$B:$B,"D"))</f>
        <v/>
      </c>
      <c r="BX54" s="155" t="str">
        <f>IF($B54=0,"",SUMIFS(INPUT_DATA!Y:Y,INPUT_DATA!$A:$A,$B54,INPUT_DATA!$B:$B,"D"))</f>
        <v/>
      </c>
      <c r="BY54" s="155" t="str">
        <f>IF($B54=0,"",SUMIFS(INPUT_DATA!Z:Z,INPUT_DATA!$A:$A,$B54,INPUT_DATA!$B:$B,"D"))</f>
        <v/>
      </c>
      <c r="BZ54" s="155" t="str">
        <f>IF($B54=0,"",SUMIFS(INPUT_DATA!AA:AA,INPUT_DATA!$A:$A,$B54,INPUT_DATA!$B:$B,"D"))</f>
        <v/>
      </c>
      <c r="CA54" s="155" t="str">
        <f>IF($B54=0,"",SUMIFS(INPUT_DATA!AB:AB,INPUT_DATA!$A:$A,$B54,INPUT_DATA!$B:$B,"D"))</f>
        <v/>
      </c>
      <c r="CB54" s="155" t="str">
        <f>IF($B54=0,"",SUMIFS(INPUT_DATA!AC:AC,INPUT_DATA!$A:$A,$B54,INPUT_DATA!$B:$B,"D"))</f>
        <v/>
      </c>
      <c r="CC54" s="155" t="str">
        <f>IF($B54=0,"",SUMIFS(INPUT_DATA!AD:AD,INPUT_DATA!$A:$A,$B54,INPUT_DATA!$B:$B,"D"))</f>
        <v/>
      </c>
      <c r="CD54" s="155" t="str">
        <f>IF($B54=0,"",SUMIFS(INPUT_DATA!AE:AE,INPUT_DATA!$A:$A,$B54,INPUT_DATA!$B:$B,"D"))</f>
        <v/>
      </c>
      <c r="CE54" s="155" t="str">
        <f>IF($B54=0,"",SUMIFS(INPUT_DATA!AF:AF,INPUT_DATA!$A:$A,$B54,INPUT_DATA!$B:$B,"D"))</f>
        <v/>
      </c>
      <c r="CF54" s="155" t="str">
        <f>IF($B54=0,"",SUMIFS(INPUT_DATA!AG:AG,INPUT_DATA!$A:$A,$B54,INPUT_DATA!$B:$B,"D"))</f>
        <v/>
      </c>
      <c r="CG54" s="155" t="str">
        <f>IF($B54=0,"",SUMIFS(INPUT_DATA!AH:AH,INPUT_DATA!$A:$A,$B54,INPUT_DATA!$B:$B,"D"))</f>
        <v/>
      </c>
      <c r="CH54" s="155" t="str">
        <f>IF($B54=0,"",SUMIFS(INPUT_DATA!AI:AI,INPUT_DATA!$A:$A,$B54,INPUT_DATA!$B:$B,"D"))</f>
        <v/>
      </c>
      <c r="CI54" s="155" t="str">
        <f>IF($B54=0,"",SUMIFS(INPUT_DATA!AJ:AJ,INPUT_DATA!$A:$A,$B54,INPUT_DATA!$B:$B,"D"))</f>
        <v/>
      </c>
      <c r="CJ54" s="146" t="str">
        <f>IF($B54=0,"",SUMIFS(INPUT_DATA!AK:AK,INPUT_DATA!$A:$A,$B54,INPUT_DATA!$B:$B,"D"))</f>
        <v/>
      </c>
      <c r="CK54" s="146" t="str">
        <f>IF($B54=0,"",SUMIFS(INPUT_DATA!AL:AL,INPUT_DATA!$A:$A,$B54,INPUT_DATA!$B:$B,"D"))</f>
        <v/>
      </c>
      <c r="CL54" s="146" t="str">
        <f>IF($B54=0,"",SUMIFS(INPUT_DATA!AM:AM,INPUT_DATA!$A:$A,$B54,INPUT_DATA!$B:$B,"D"))</f>
        <v/>
      </c>
      <c r="CM54" s="146" t="str">
        <f>IF($B54=0,"",SUMIFS(INPUT_DATA!AN:AN,INPUT_DATA!$A:$A,$B54,INPUT_DATA!$B:$B,"D"))</f>
        <v/>
      </c>
      <c r="CN54" s="146" t="str">
        <f>IF($B54=0,"",SUMIFS(INPUT_DATA!AO:AO,INPUT_DATA!$A:$A,$B54,INPUT_DATA!$B:$B,"D"))</f>
        <v/>
      </c>
      <c r="CO54" s="146" t="str">
        <f>IF($B54=0,"",SUMIFS(INPUT_DATA!AP:AP,INPUT_DATA!$A:$A,$B54,INPUT_DATA!$B:$B,"D"))</f>
        <v/>
      </c>
      <c r="CP54" s="160" t="str">
        <f t="shared" si="7"/>
        <v/>
      </c>
      <c r="CQ54" s="160" t="str">
        <f t="shared" si="2"/>
        <v/>
      </c>
      <c r="CR54" s="160" t="str">
        <f t="shared" si="3"/>
        <v/>
      </c>
      <c r="CS54" s="145" t="str">
        <f>IF($B54=0,"",SUMIFS(INPUT_DATA!AQ:AQ,INPUT_DATA!$A:$A,$B54,INPUT_DATA!$B:$B,"D"))</f>
        <v/>
      </c>
      <c r="CT54" s="160" t="str">
        <f>IF($B54=0,"",SUMIFS(INPUT_DATA!AR:AR,INPUT_DATA!$A:$A,$B54,INPUT_DATA!$B:$B,"D"))</f>
        <v/>
      </c>
      <c r="CU54" s="160" t="str">
        <f>IF($B54=0,"",SUMIFS(INPUT_DATA!AS:AS,INPUT_DATA!$A:$A,$B54,INPUT_DATA!$B:$B,"D"))</f>
        <v/>
      </c>
      <c r="CV54" s="145" t="str">
        <f t="shared" si="20"/>
        <v/>
      </c>
      <c r="CW54" s="160" t="str">
        <f t="shared" si="21"/>
        <v/>
      </c>
      <c r="CX54" s="161" t="str">
        <f t="shared" si="22"/>
        <v/>
      </c>
      <c r="CY54" s="154"/>
    </row>
    <row r="55" spans="1:103">
      <c r="A55" s="162">
        <f t="shared" si="23"/>
        <v>-6</v>
      </c>
      <c r="B55" s="143">
        <f>INPUT_DATA!CL42</f>
        <v>0</v>
      </c>
      <c r="C55" s="145" t="str">
        <f>IF($B55=0,"",SUMIFS(INPUT_DATA!C:C,INPUT_DATA!$A:$A,$B55,INPUT_DATA!$B:$B,"S"))</f>
        <v/>
      </c>
      <c r="D55" s="145" t="str">
        <f>IF($B55=0,"",SUMIFS(INPUT_DATA!D:D,INPUT_DATA!$A:$A,$B55,INPUT_DATA!$B:$B,"S"))</f>
        <v/>
      </c>
      <c r="E55" s="146" t="str">
        <f>IF($B55=0,"",SUMIFS(INPUT_DATA!E:E,INPUT_DATA!$A:$A,$B55,INPUT_DATA!$B:$B,"S"))</f>
        <v/>
      </c>
      <c r="F55" s="146" t="str">
        <f>IF($B55=0,"",SUMIFS(INPUT_DATA!F:F,INPUT_DATA!$A:$A,$B55,INPUT_DATA!$B:$B,"S"))</f>
        <v/>
      </c>
      <c r="G55" s="146" t="str">
        <f>IF($B55=0,"",SUMIFS(INPUT_DATA!G:G,INPUT_DATA!$A:$A,$B55,INPUT_DATA!$B:$B,"S"))</f>
        <v/>
      </c>
      <c r="H55" s="146" t="str">
        <f>IF($B55=0,"",SUMIFS(INPUT_DATA!H:H,INPUT_DATA!$A:$A,$B55,INPUT_DATA!$B:$B,"S"))</f>
        <v/>
      </c>
      <c r="I55" s="146" t="str">
        <f>IF($B55=0,"",SUMIFS(INPUT_DATA!I:I,INPUT_DATA!$A:$A,$B55,INPUT_DATA!$B:$B,"S"))</f>
        <v/>
      </c>
      <c r="J55" s="146" t="str">
        <f>IF($B55=0,"",SUMIFS(INPUT_DATA!J:J,INPUT_DATA!$A:$A,$B55,INPUT_DATA!$B:$B,"S"))</f>
        <v/>
      </c>
      <c r="K55" s="146" t="str">
        <f>IF($B55=0,"",SUMIFS(INPUT_DATA!K:K,INPUT_DATA!$A:$A,$B55,INPUT_DATA!$B:$B,"S"))</f>
        <v/>
      </c>
      <c r="L55" s="146" t="str">
        <f>IF($B55=0,"",SUMIFS(INPUT_DATA!L:L,INPUT_DATA!$A:$A,$B55,INPUT_DATA!$B:$B,"S"))</f>
        <v/>
      </c>
      <c r="M55" s="146" t="str">
        <f>IF($B55=0,"",SUMIFS(INPUT_DATA!M:M,INPUT_DATA!$A:$A,$B55,INPUT_DATA!$B:$B,"S"))</f>
        <v/>
      </c>
      <c r="N55" s="146" t="str">
        <f>IF($B55=0,"",SUMIFS(INPUT_DATA!N:N,INPUT_DATA!$A:$A,$B55,INPUT_DATA!$B:$B,"S"))</f>
        <v/>
      </c>
      <c r="O55" s="147" t="str">
        <f t="shared" si="8"/>
        <v/>
      </c>
      <c r="P55" s="148" t="str">
        <f>IF($B55=0,"",SUMIFS(INPUT_DATA!O:O,INPUT_DATA!$A:$A,$B55,INPUT_DATA!$B:$B,"S"))</f>
        <v/>
      </c>
      <c r="Q55" s="148" t="str">
        <f t="shared" si="9"/>
        <v/>
      </c>
      <c r="R55" s="148" t="str">
        <f>IF($B55=0,"",SUMIFS(INPUT_DATA!BL:BL,INPUT_DATA!$A:$A,$B55,INPUT_DATA!$B:$B,"S"))</f>
        <v/>
      </c>
      <c r="S55" s="149" t="str">
        <f>IF($B55=0,"",SUMIFS(INPUT_DATA!P:P,INPUT_DATA!$A:$A,$B55,INPUT_DATA!$B:$B,"S"))</f>
        <v/>
      </c>
      <c r="T55" s="149" t="str">
        <f>IF($B55=0,"",SUMIFS(INPUT_DATA!Q:Q,INPUT_DATA!$A:$A,$B55,INPUT_DATA!$B:$B,"S"))</f>
        <v/>
      </c>
      <c r="U55" s="149" t="str">
        <f>IF($B55=0,"",SUMIFS(INPUT_DATA!R:R,INPUT_DATA!$A:$A,$B55,INPUT_DATA!$B:$B,"S"))</f>
        <v/>
      </c>
      <c r="V55" s="150" t="str">
        <f>IF($B55=0,"",SUMIFS(INPUT_DATA!S:S,INPUT_DATA!$A:$A,$B55,INPUT_DATA!$B:$B,"S"))</f>
        <v/>
      </c>
      <c r="W55" s="150" t="str">
        <f>IF($B55=0,"",SUMIFS(INPUT_DATA!T:T,INPUT_DATA!$A:$A,$B55,INPUT_DATA!$B:$B,"S"))</f>
        <v/>
      </c>
      <c r="X55" s="150" t="str">
        <f>IF($B55=0,"",SUMIFS(INPUT_DATA!U:U,INPUT_DATA!$A:$A,$B55,INPUT_DATA!$B:$B,"S"))</f>
        <v/>
      </c>
      <c r="Y55" s="150" t="str">
        <f>IF($B55=0,"",SUMIFS(INPUT_DATA!V:V,INPUT_DATA!$A:$A,$B55,INPUT_DATA!$B:$B,"S"))</f>
        <v/>
      </c>
      <c r="Z55" s="150" t="str">
        <f>IF($B55=0,"",SUMIFS(INPUT_DATA!W:W,INPUT_DATA!$A:$A,$B55,INPUT_DATA!$B:$B,"S"))</f>
        <v/>
      </c>
      <c r="AA55" s="150" t="str">
        <f>IF($B55=0,"",SUMIFS(INPUT_DATA!X:X,INPUT_DATA!$A:$A,$B55,INPUT_DATA!$B:$B,"S"))</f>
        <v/>
      </c>
      <c r="AB55" s="150" t="str">
        <f>IF($B55=0,"",SUMIFS(INPUT_DATA!Y:Y,INPUT_DATA!$A:$A,$B55,INPUT_DATA!$B:$B,"S"))</f>
        <v/>
      </c>
      <c r="AC55" s="150" t="str">
        <f>IF($B55=0,"",SUMIFS(INPUT_DATA!Z:Z,INPUT_DATA!$A:$A,$B55,INPUT_DATA!$B:$B,"S"))</f>
        <v/>
      </c>
      <c r="AD55" s="150" t="str">
        <f>IF($B55=0,"",SUMIFS(INPUT_DATA!AA:AA,INPUT_DATA!$A:$A,$B55,INPUT_DATA!$B:$B,"S"))</f>
        <v/>
      </c>
      <c r="AE55" s="150" t="str">
        <f>IF($B55=0,"",SUMIFS(INPUT_DATA!AB:AB,INPUT_DATA!$A:$A,$B55,INPUT_DATA!$B:$B,"S"))</f>
        <v/>
      </c>
      <c r="AF55" s="150" t="str">
        <f>IF($B55=0,"",SUMIFS(INPUT_DATA!AC:AC,INPUT_DATA!$A:$A,$B55,INPUT_DATA!$B:$B,"S"))</f>
        <v/>
      </c>
      <c r="AG55" s="150" t="str">
        <f>IF($B55=0,"",SUMIFS(INPUT_DATA!AD:AD,INPUT_DATA!$A:$A,$B55,INPUT_DATA!$B:$B,"S"))</f>
        <v/>
      </c>
      <c r="AH55" s="150" t="str">
        <f>IF($B55=0,"",SUMIFS(INPUT_DATA!AE:AE,INPUT_DATA!$A:$A,$B55,INPUT_DATA!$B:$B,"S"))</f>
        <v/>
      </c>
      <c r="AI55" s="150" t="str">
        <f>IF($B55=0,"",SUMIFS(INPUT_DATA!AF:AF,INPUT_DATA!$A:$A,$B55,INPUT_DATA!$B:$B,"S"))</f>
        <v/>
      </c>
      <c r="AJ55" s="150" t="str">
        <f>IF($B55=0,"",SUMIFS(INPUT_DATA!AG:AG,INPUT_DATA!$A:$A,$B55,INPUT_DATA!$B:$B,"S"))</f>
        <v/>
      </c>
      <c r="AK55" s="150" t="str">
        <f>IF($B55=0,"",SUMIFS(INPUT_DATA!AK:AK,INPUT_DATA!$A:$A,$B55,INPUT_DATA!$B:$B,"S"))</f>
        <v/>
      </c>
      <c r="AL55" s="150" t="str">
        <f>IF($B55=0,"",SUMIFS(INPUT_DATA!AL:AL,INPUT_DATA!$A:$A,$B55,INPUT_DATA!$B:$B,"S"))</f>
        <v/>
      </c>
      <c r="AM55" s="150" t="str">
        <f>IF($B55=0,"",SUMIFS(INPUT_DATA!AM:AM,INPUT_DATA!$A:$A,$B55,INPUT_DATA!$B:$B,"S"))</f>
        <v/>
      </c>
      <c r="AN55" s="150" t="str">
        <f>IF($B55=0,"",SUMIFS(INPUT_DATA!AN:AN,INPUT_DATA!$A:$A,$B55,INPUT_DATA!$B:$B,"S"))</f>
        <v/>
      </c>
      <c r="AO55" s="150" t="str">
        <f>IF($B55=0,"",SUMIFS(INPUT_DATA!AO:AO,INPUT_DATA!$A:$A,$B55,INPUT_DATA!$B:$B,"S"))</f>
        <v/>
      </c>
      <c r="AP55" s="150" t="str">
        <f>IF($B55=0,"",SUMIFS(INPUT_DATA!AP:AP,INPUT_DATA!$A:$A,$B55,INPUT_DATA!$B:$B,"S"))</f>
        <v/>
      </c>
      <c r="AQ55" s="151" t="str">
        <f t="shared" si="10"/>
        <v/>
      </c>
      <c r="AR55" s="152" t="str">
        <f t="shared" si="11"/>
        <v/>
      </c>
      <c r="AS55" s="153" t="str">
        <f t="shared" si="12"/>
        <v/>
      </c>
      <c r="AT55" s="151" t="str">
        <f>IF($B55=0,"",SUMIFS(INPUT_DATA!AQ:AQ,INPUT_DATA!$A:$A,$B55,INPUT_DATA!$B:$B,"S"))</f>
        <v/>
      </c>
      <c r="AU55" s="152" t="str">
        <f>IF($B55=0,"",SUMIFS(INPUT_DATA!AR:AR,INPUT_DATA!$A:$A,$B55,INPUT_DATA!$B:$B,"S"))</f>
        <v/>
      </c>
      <c r="AV55" s="153" t="str">
        <f>IF($B55=0,"",SUMIFS(INPUT_DATA!AS:AS,INPUT_DATA!$A:$A,$B55,INPUT_DATA!$B:$B,"S"))</f>
        <v/>
      </c>
      <c r="AW55" s="151" t="str">
        <f t="shared" si="13"/>
        <v/>
      </c>
      <c r="AX55" s="152" t="str">
        <f t="shared" si="14"/>
        <v/>
      </c>
      <c r="AY55" s="153" t="str">
        <f t="shared" si="15"/>
        <v/>
      </c>
      <c r="AZ55" s="154"/>
      <c r="BA55" s="144" t="str">
        <f>IF($B55=0,"",SUMIFS(INPUT_DATA!C:C,INPUT_DATA!$A:$A,$B55,INPUT_DATA!$B:$B,"D"))</f>
        <v/>
      </c>
      <c r="BB55" s="155" t="str">
        <f>IF($B55=0,"",SUMIFS(INPUT_DATA!E:E,INPUT_DATA!$A:$A,$B55,INPUT_DATA!$B:$B,"D"))</f>
        <v/>
      </c>
      <c r="BC55" s="155" t="str">
        <f>IF($B55=0,"",SUMIFS(INPUT_DATA!F:F,INPUT_DATA!$A:$A,$B55,INPUT_DATA!$B:$B,"D"))</f>
        <v/>
      </c>
      <c r="BD55" s="155" t="str">
        <f>IF($B55=0,"",SUMIFS(INPUT_DATA!G:G,INPUT_DATA!$A:$A,$B55,INPUT_DATA!$B:$B,"D"))</f>
        <v/>
      </c>
      <c r="BE55" s="155" t="str">
        <f>IF($B55=0,"",SUMIFS(INPUT_DATA!H:H,INPUT_DATA!$A:$A,$B55,INPUT_DATA!$B:$B,"D"))</f>
        <v/>
      </c>
      <c r="BF55" s="155" t="str">
        <f>IF($B55=0,"",SUMIFS(INPUT_DATA!I:I,INPUT_DATA!$A:$A,$B55,INPUT_DATA!$B:$B,"D"))</f>
        <v/>
      </c>
      <c r="BG55" s="155" t="str">
        <f>IF($B55=0,"",SUMIFS(INPUT_DATA!J:J,INPUT_DATA!$A:$A,$B55,INPUT_DATA!$B:$B,"D"))</f>
        <v/>
      </c>
      <c r="BH55" s="155" t="str">
        <f>IF($B55=0,"",SUMIFS(INPUT_DATA!K:K,INPUT_DATA!$A:$A,$B55,INPUT_DATA!$B:$B,"D"))</f>
        <v/>
      </c>
      <c r="BI55" s="155" t="str">
        <f>IF($B55=0,"",SUMIFS(INPUT_DATA!L:L,INPUT_DATA!$A:$A,$B55,INPUT_DATA!$B:$B,"D"))</f>
        <v/>
      </c>
      <c r="BJ55" s="155" t="str">
        <f>IF($B55=0,"",SUMIFS(INPUT_DATA!M:M,INPUT_DATA!$A:$A,$B55,INPUT_DATA!$B:$B,"D"))</f>
        <v/>
      </c>
      <c r="BK55" s="155" t="str">
        <f>IF($B55=0,"",SUMIFS(INPUT_DATA!N:N,INPUT_DATA!$A:$A,$B55,INPUT_DATA!$B:$B,"D"))</f>
        <v/>
      </c>
      <c r="BL55" s="156" t="str">
        <f t="shared" si="6"/>
        <v/>
      </c>
      <c r="BM55" s="156" t="str">
        <f>IF($B55=0,"",SUMIFS(INPUT_DATA!O:O,INPUT_DATA!$A:$A,$B55,INPUT_DATA!$B:$B,"D"))</f>
        <v/>
      </c>
      <c r="BN55" s="156" t="str">
        <f t="shared" si="16"/>
        <v/>
      </c>
      <c r="BO55" s="159" t="str">
        <f>IF($B55=0,"",SUMIFS(INPUT_DATA!P:P,INPUT_DATA!$A:$A,$B55,INPUT_DATA!$B:$B,"D"))</f>
        <v/>
      </c>
      <c r="BP55" s="145" t="str">
        <f>IF($B55=0,"",SUMIFS(INPUT_DATA!Q:Q,INPUT_DATA!$A:$A,$B55,INPUT_DATA!$B:$B,"D"))</f>
        <v/>
      </c>
      <c r="BQ55" s="145" t="str">
        <f>IF($B55=0,"",SUMIFS(INPUT_DATA!R:R,INPUT_DATA!$A:$A,$B55,INPUT_DATA!$B:$B,"D"))</f>
        <v/>
      </c>
      <c r="BR55" s="155" t="str">
        <f>IF($B55=0,"",SUMIFS(INPUT_DATA!S:S,INPUT_DATA!$A:$A,$B55,INPUT_DATA!$B:$B,"D"))</f>
        <v/>
      </c>
      <c r="BS55" s="155" t="str">
        <f>IF($B55=0,"",SUMIFS(INPUT_DATA!T:T,INPUT_DATA!$A:$A,$B55,INPUT_DATA!$B:$B,"D"))</f>
        <v/>
      </c>
      <c r="BT55" s="155" t="str">
        <f>IF($B55=0,"",SUMIFS(INPUT_DATA!U:U,INPUT_DATA!$A:$A,$B55,INPUT_DATA!$B:$B,"D"))</f>
        <v/>
      </c>
      <c r="BU55" s="155" t="str">
        <f>IF($B55=0,"",SUMIFS(INPUT_DATA!V:V,INPUT_DATA!$A:$A,$B55,INPUT_DATA!$B:$B,"D"))</f>
        <v/>
      </c>
      <c r="BV55" s="155" t="str">
        <f>IF($B55=0,"",SUMIFS(INPUT_DATA!W:W,INPUT_DATA!$A:$A,$B55,INPUT_DATA!$B:$B,"D"))</f>
        <v/>
      </c>
      <c r="BW55" s="155" t="str">
        <f>IF($B55=0,"",SUMIFS(INPUT_DATA!X:X,INPUT_DATA!$A:$A,$B55,INPUT_DATA!$B:$B,"D"))</f>
        <v/>
      </c>
      <c r="BX55" s="155" t="str">
        <f>IF($B55=0,"",SUMIFS(INPUT_DATA!Y:Y,INPUT_DATA!$A:$A,$B55,INPUT_DATA!$B:$B,"D"))</f>
        <v/>
      </c>
      <c r="BY55" s="155" t="str">
        <f>IF($B55=0,"",SUMIFS(INPUT_DATA!Z:Z,INPUT_DATA!$A:$A,$B55,INPUT_DATA!$B:$B,"D"))</f>
        <v/>
      </c>
      <c r="BZ55" s="155" t="str">
        <f>IF($B55=0,"",SUMIFS(INPUT_DATA!AA:AA,INPUT_DATA!$A:$A,$B55,INPUT_DATA!$B:$B,"D"))</f>
        <v/>
      </c>
      <c r="CA55" s="155" t="str">
        <f>IF($B55=0,"",SUMIFS(INPUT_DATA!AB:AB,INPUT_DATA!$A:$A,$B55,INPUT_DATA!$B:$B,"D"))</f>
        <v/>
      </c>
      <c r="CB55" s="155" t="str">
        <f>IF($B55=0,"",SUMIFS(INPUT_DATA!AC:AC,INPUT_DATA!$A:$A,$B55,INPUT_DATA!$B:$B,"D"))</f>
        <v/>
      </c>
      <c r="CC55" s="155" t="str">
        <f>IF($B55=0,"",SUMIFS(INPUT_DATA!AD:AD,INPUT_DATA!$A:$A,$B55,INPUT_DATA!$B:$B,"D"))</f>
        <v/>
      </c>
      <c r="CD55" s="155" t="str">
        <f>IF($B55=0,"",SUMIFS(INPUT_DATA!AE:AE,INPUT_DATA!$A:$A,$B55,INPUT_DATA!$B:$B,"D"))</f>
        <v/>
      </c>
      <c r="CE55" s="155" t="str">
        <f>IF($B55=0,"",SUMIFS(INPUT_DATA!AF:AF,INPUT_DATA!$A:$A,$B55,INPUT_DATA!$B:$B,"D"))</f>
        <v/>
      </c>
      <c r="CF55" s="155" t="str">
        <f>IF($B55=0,"",SUMIFS(INPUT_DATA!AG:AG,INPUT_DATA!$A:$A,$B55,INPUT_DATA!$B:$B,"D"))</f>
        <v/>
      </c>
      <c r="CG55" s="155" t="str">
        <f>IF($B55=0,"",SUMIFS(INPUT_DATA!AH:AH,INPUT_DATA!$A:$A,$B55,INPUT_DATA!$B:$B,"D"))</f>
        <v/>
      </c>
      <c r="CH55" s="155" t="str">
        <f>IF($B55=0,"",SUMIFS(INPUT_DATA!AI:AI,INPUT_DATA!$A:$A,$B55,INPUT_DATA!$B:$B,"D"))</f>
        <v/>
      </c>
      <c r="CI55" s="155" t="str">
        <f>IF($B55=0,"",SUMIFS(INPUT_DATA!AJ:AJ,INPUT_DATA!$A:$A,$B55,INPUT_DATA!$B:$B,"D"))</f>
        <v/>
      </c>
      <c r="CJ55" s="146" t="str">
        <f>IF($B55=0,"",SUMIFS(INPUT_DATA!AK:AK,INPUT_DATA!$A:$A,$B55,INPUT_DATA!$B:$B,"D"))</f>
        <v/>
      </c>
      <c r="CK55" s="146" t="str">
        <f>IF($B55=0,"",SUMIFS(INPUT_DATA!AL:AL,INPUT_DATA!$A:$A,$B55,INPUT_DATA!$B:$B,"D"))</f>
        <v/>
      </c>
      <c r="CL55" s="146" t="str">
        <f>IF($B55=0,"",SUMIFS(INPUT_DATA!AM:AM,INPUT_DATA!$A:$A,$B55,INPUT_DATA!$B:$B,"D"))</f>
        <v/>
      </c>
      <c r="CM55" s="146" t="str">
        <f>IF($B55=0,"",SUMIFS(INPUT_DATA!AN:AN,INPUT_DATA!$A:$A,$B55,INPUT_DATA!$B:$B,"D"))</f>
        <v/>
      </c>
      <c r="CN55" s="146" t="str">
        <f>IF($B55=0,"",SUMIFS(INPUT_DATA!AO:AO,INPUT_DATA!$A:$A,$B55,INPUT_DATA!$B:$B,"D"))</f>
        <v/>
      </c>
      <c r="CO55" s="146" t="str">
        <f>IF($B55=0,"",SUMIFS(INPUT_DATA!AP:AP,INPUT_DATA!$A:$A,$B55,INPUT_DATA!$B:$B,"D"))</f>
        <v/>
      </c>
      <c r="CP55" s="160" t="str">
        <f t="shared" si="7"/>
        <v/>
      </c>
      <c r="CQ55" s="160" t="str">
        <f t="shared" si="2"/>
        <v/>
      </c>
      <c r="CR55" s="160" t="str">
        <f t="shared" si="3"/>
        <v/>
      </c>
      <c r="CS55" s="145" t="str">
        <f>IF($B55=0,"",SUMIFS(INPUT_DATA!AQ:AQ,INPUT_DATA!$A:$A,$B55,INPUT_DATA!$B:$B,"D"))</f>
        <v/>
      </c>
      <c r="CT55" s="160" t="str">
        <f>IF($B55=0,"",SUMIFS(INPUT_DATA!AR:AR,INPUT_DATA!$A:$A,$B55,INPUT_DATA!$B:$B,"D"))</f>
        <v/>
      </c>
      <c r="CU55" s="160" t="str">
        <f>IF($B55=0,"",SUMIFS(INPUT_DATA!AS:AS,INPUT_DATA!$A:$A,$B55,INPUT_DATA!$B:$B,"D"))</f>
        <v/>
      </c>
      <c r="CV55" s="145" t="str">
        <f t="shared" si="20"/>
        <v/>
      </c>
      <c r="CW55" s="160" t="str">
        <f t="shared" si="21"/>
        <v/>
      </c>
      <c r="CX55" s="161" t="str">
        <f t="shared" si="22"/>
        <v/>
      </c>
      <c r="CY55" s="154"/>
    </row>
    <row r="56" spans="1:103">
      <c r="A56" s="162">
        <f t="shared" si="23"/>
        <v>-7</v>
      </c>
      <c r="B56" s="143">
        <f>INPUT_DATA!CL43</f>
        <v>0</v>
      </c>
      <c r="C56" s="145" t="str">
        <f>IF($B56=0,"",SUMIFS(INPUT_DATA!C:C,INPUT_DATA!$A:$A,$B56,INPUT_DATA!$B:$B,"S"))</f>
        <v/>
      </c>
      <c r="D56" s="145" t="str">
        <f>IF($B56=0,"",SUMIFS(INPUT_DATA!D:D,INPUT_DATA!$A:$A,$B56,INPUT_DATA!$B:$B,"S"))</f>
        <v/>
      </c>
      <c r="E56" s="146" t="str">
        <f>IF($B56=0,"",SUMIFS(INPUT_DATA!E:E,INPUT_DATA!$A:$A,$B56,INPUT_DATA!$B:$B,"S"))</f>
        <v/>
      </c>
      <c r="F56" s="146" t="str">
        <f>IF($B56=0,"",SUMIFS(INPUT_DATA!F:F,INPUT_DATA!$A:$A,$B56,INPUT_DATA!$B:$B,"S"))</f>
        <v/>
      </c>
      <c r="G56" s="146" t="str">
        <f>IF($B56=0,"",SUMIFS(INPUT_DATA!G:G,INPUT_DATA!$A:$A,$B56,INPUT_DATA!$B:$B,"S"))</f>
        <v/>
      </c>
      <c r="H56" s="146" t="str">
        <f>IF($B56=0,"",SUMIFS(INPUT_DATA!H:H,INPUT_DATA!$A:$A,$B56,INPUT_DATA!$B:$B,"S"))</f>
        <v/>
      </c>
      <c r="I56" s="146" t="str">
        <f>IF($B56=0,"",SUMIFS(INPUT_DATA!I:I,INPUT_DATA!$A:$A,$B56,INPUT_DATA!$B:$B,"S"))</f>
        <v/>
      </c>
      <c r="J56" s="146" t="str">
        <f>IF($B56=0,"",SUMIFS(INPUT_DATA!J:J,INPUT_DATA!$A:$A,$B56,INPUT_DATA!$B:$B,"S"))</f>
        <v/>
      </c>
      <c r="K56" s="146" t="str">
        <f>IF($B56=0,"",SUMIFS(INPUT_DATA!K:K,INPUT_DATA!$A:$A,$B56,INPUT_DATA!$B:$B,"S"))</f>
        <v/>
      </c>
      <c r="L56" s="146" t="str">
        <f>IF($B56=0,"",SUMIFS(INPUT_DATA!L:L,INPUT_DATA!$A:$A,$B56,INPUT_DATA!$B:$B,"S"))</f>
        <v/>
      </c>
      <c r="M56" s="146" t="str">
        <f>IF($B56=0,"",SUMIFS(INPUT_DATA!M:M,INPUT_DATA!$A:$A,$B56,INPUT_DATA!$B:$B,"S"))</f>
        <v/>
      </c>
      <c r="N56" s="146" t="str">
        <f>IF($B56=0,"",SUMIFS(INPUT_DATA!N:N,INPUT_DATA!$A:$A,$B56,INPUT_DATA!$B:$B,"S"))</f>
        <v/>
      </c>
      <c r="O56" s="147" t="str">
        <f t="shared" si="8"/>
        <v/>
      </c>
      <c r="P56" s="148" t="str">
        <f>IF($B56=0,"",SUMIFS(INPUT_DATA!O:O,INPUT_DATA!$A:$A,$B56,INPUT_DATA!$B:$B,"S"))</f>
        <v/>
      </c>
      <c r="Q56" s="148" t="str">
        <f t="shared" si="9"/>
        <v/>
      </c>
      <c r="R56" s="148" t="str">
        <f>IF($B56=0,"",SUMIFS(INPUT_DATA!BL:BL,INPUT_DATA!$A:$A,$B56,INPUT_DATA!$B:$B,"S"))</f>
        <v/>
      </c>
      <c r="S56" s="149" t="str">
        <f>IF($B56=0,"",SUMIFS(INPUT_DATA!P:P,INPUT_DATA!$A:$A,$B56,INPUT_DATA!$B:$B,"S"))</f>
        <v/>
      </c>
      <c r="T56" s="149" t="str">
        <f>IF($B56=0,"",SUMIFS(INPUT_DATA!Q:Q,INPUT_DATA!$A:$A,$B56,INPUT_DATA!$B:$B,"S"))</f>
        <v/>
      </c>
      <c r="U56" s="149" t="str">
        <f>IF($B56=0,"",SUMIFS(INPUT_DATA!R:R,INPUT_DATA!$A:$A,$B56,INPUT_DATA!$B:$B,"S"))</f>
        <v/>
      </c>
      <c r="V56" s="150" t="str">
        <f>IF($B56=0,"",SUMIFS(INPUT_DATA!S:S,INPUT_DATA!$A:$A,$B56,INPUT_DATA!$B:$B,"S"))</f>
        <v/>
      </c>
      <c r="W56" s="150" t="str">
        <f>IF($B56=0,"",SUMIFS(INPUT_DATA!T:T,INPUT_DATA!$A:$A,$B56,INPUT_DATA!$B:$B,"S"))</f>
        <v/>
      </c>
      <c r="X56" s="150" t="str">
        <f>IF($B56=0,"",SUMIFS(INPUT_DATA!U:U,INPUT_DATA!$A:$A,$B56,INPUT_DATA!$B:$B,"S"))</f>
        <v/>
      </c>
      <c r="Y56" s="150" t="str">
        <f>IF($B56=0,"",SUMIFS(INPUT_DATA!V:V,INPUT_DATA!$A:$A,$B56,INPUT_DATA!$B:$B,"S"))</f>
        <v/>
      </c>
      <c r="Z56" s="150" t="str">
        <f>IF($B56=0,"",SUMIFS(INPUT_DATA!W:W,INPUT_DATA!$A:$A,$B56,INPUT_DATA!$B:$B,"S"))</f>
        <v/>
      </c>
      <c r="AA56" s="150" t="str">
        <f>IF($B56=0,"",SUMIFS(INPUT_DATA!X:X,INPUT_DATA!$A:$A,$B56,INPUT_DATA!$B:$B,"S"))</f>
        <v/>
      </c>
      <c r="AB56" s="150" t="str">
        <f>IF($B56=0,"",SUMIFS(INPUT_DATA!Y:Y,INPUT_DATA!$A:$A,$B56,INPUT_DATA!$B:$B,"S"))</f>
        <v/>
      </c>
      <c r="AC56" s="150" t="str">
        <f>IF($B56=0,"",SUMIFS(INPUT_DATA!Z:Z,INPUT_DATA!$A:$A,$B56,INPUT_DATA!$B:$B,"S"))</f>
        <v/>
      </c>
      <c r="AD56" s="150" t="str">
        <f>IF($B56=0,"",SUMIFS(INPUT_DATA!AA:AA,INPUT_DATA!$A:$A,$B56,INPUT_DATA!$B:$B,"S"))</f>
        <v/>
      </c>
      <c r="AE56" s="150" t="str">
        <f>IF($B56=0,"",SUMIFS(INPUT_DATA!AB:AB,INPUT_DATA!$A:$A,$B56,INPUT_DATA!$B:$B,"S"))</f>
        <v/>
      </c>
      <c r="AF56" s="150" t="str">
        <f>IF($B56=0,"",SUMIFS(INPUT_DATA!AC:AC,INPUT_DATA!$A:$A,$B56,INPUT_DATA!$B:$B,"S"))</f>
        <v/>
      </c>
      <c r="AG56" s="150" t="str">
        <f>IF($B56=0,"",SUMIFS(INPUT_DATA!AD:AD,INPUT_DATA!$A:$A,$B56,INPUT_DATA!$B:$B,"S"))</f>
        <v/>
      </c>
      <c r="AH56" s="150" t="str">
        <f>IF($B56=0,"",SUMIFS(INPUT_DATA!AE:AE,INPUT_DATA!$A:$A,$B56,INPUT_DATA!$B:$B,"S"))</f>
        <v/>
      </c>
      <c r="AI56" s="150" t="str">
        <f>IF($B56=0,"",SUMIFS(INPUT_DATA!AF:AF,INPUT_DATA!$A:$A,$B56,INPUT_DATA!$B:$B,"S"))</f>
        <v/>
      </c>
      <c r="AJ56" s="150" t="str">
        <f>IF($B56=0,"",SUMIFS(INPUT_DATA!AG:AG,INPUT_DATA!$A:$A,$B56,INPUT_DATA!$B:$B,"S"))</f>
        <v/>
      </c>
      <c r="AK56" s="150" t="str">
        <f>IF($B56=0,"",SUMIFS(INPUT_DATA!AK:AK,INPUT_DATA!$A:$A,$B56,INPUT_DATA!$B:$B,"S"))</f>
        <v/>
      </c>
      <c r="AL56" s="150" t="str">
        <f>IF($B56=0,"",SUMIFS(INPUT_DATA!AL:AL,INPUT_DATA!$A:$A,$B56,INPUT_DATA!$B:$B,"S"))</f>
        <v/>
      </c>
      <c r="AM56" s="150" t="str">
        <f>IF($B56=0,"",SUMIFS(INPUT_DATA!AM:AM,INPUT_DATA!$A:$A,$B56,INPUT_DATA!$B:$B,"S"))</f>
        <v/>
      </c>
      <c r="AN56" s="150" t="str">
        <f>IF($B56=0,"",SUMIFS(INPUT_DATA!AN:AN,INPUT_DATA!$A:$A,$B56,INPUT_DATA!$B:$B,"S"))</f>
        <v/>
      </c>
      <c r="AO56" s="150" t="str">
        <f>IF($B56=0,"",SUMIFS(INPUT_DATA!AO:AO,INPUT_DATA!$A:$A,$B56,INPUT_DATA!$B:$B,"S"))</f>
        <v/>
      </c>
      <c r="AP56" s="150" t="str">
        <f>IF($B56=0,"",SUMIFS(INPUT_DATA!AP:AP,INPUT_DATA!$A:$A,$B56,INPUT_DATA!$B:$B,"S"))</f>
        <v/>
      </c>
      <c r="AQ56" s="151" t="str">
        <f t="shared" si="10"/>
        <v/>
      </c>
      <c r="AR56" s="152" t="str">
        <f t="shared" si="11"/>
        <v/>
      </c>
      <c r="AS56" s="153" t="str">
        <f t="shared" si="12"/>
        <v/>
      </c>
      <c r="AT56" s="151" t="str">
        <f>IF($B56=0,"",SUMIFS(INPUT_DATA!AQ:AQ,INPUT_DATA!$A:$A,$B56,INPUT_DATA!$B:$B,"S"))</f>
        <v/>
      </c>
      <c r="AU56" s="152" t="str">
        <f>IF($B56=0,"",SUMIFS(INPUT_DATA!AR:AR,INPUT_DATA!$A:$A,$B56,INPUT_DATA!$B:$B,"S"))</f>
        <v/>
      </c>
      <c r="AV56" s="153" t="str">
        <f>IF($B56=0,"",SUMIFS(INPUT_DATA!AS:AS,INPUT_DATA!$A:$A,$B56,INPUT_DATA!$B:$B,"S"))</f>
        <v/>
      </c>
      <c r="AW56" s="151" t="str">
        <f t="shared" si="13"/>
        <v/>
      </c>
      <c r="AX56" s="152" t="str">
        <f t="shared" si="14"/>
        <v/>
      </c>
      <c r="AY56" s="153" t="str">
        <f t="shared" si="15"/>
        <v/>
      </c>
      <c r="AZ56" s="154"/>
      <c r="BA56" s="144" t="str">
        <f>IF($B56=0,"",SUMIFS(INPUT_DATA!C:C,INPUT_DATA!$A:$A,$B56,INPUT_DATA!$B:$B,"D"))</f>
        <v/>
      </c>
      <c r="BB56" s="155" t="str">
        <f>IF($B56=0,"",SUMIFS(INPUT_DATA!E:E,INPUT_DATA!$A:$A,$B56,INPUT_DATA!$B:$B,"D"))</f>
        <v/>
      </c>
      <c r="BC56" s="155" t="str">
        <f>IF($B56=0,"",SUMIFS(INPUT_DATA!F:F,INPUT_DATA!$A:$A,$B56,INPUT_DATA!$B:$B,"D"))</f>
        <v/>
      </c>
      <c r="BD56" s="155" t="str">
        <f>IF($B56=0,"",SUMIFS(INPUT_DATA!G:G,INPUT_DATA!$A:$A,$B56,INPUT_DATA!$B:$B,"D"))</f>
        <v/>
      </c>
      <c r="BE56" s="155" t="str">
        <f>IF($B56=0,"",SUMIFS(INPUT_DATA!H:H,INPUT_DATA!$A:$A,$B56,INPUT_DATA!$B:$B,"D"))</f>
        <v/>
      </c>
      <c r="BF56" s="155" t="str">
        <f>IF($B56=0,"",SUMIFS(INPUT_DATA!I:I,INPUT_DATA!$A:$A,$B56,INPUT_DATA!$B:$B,"D"))</f>
        <v/>
      </c>
      <c r="BG56" s="155" t="str">
        <f>IF($B56=0,"",SUMIFS(INPUT_DATA!J:J,INPUT_DATA!$A:$A,$B56,INPUT_DATA!$B:$B,"D"))</f>
        <v/>
      </c>
      <c r="BH56" s="155" t="str">
        <f>IF($B56=0,"",SUMIFS(INPUT_DATA!K:K,INPUT_DATA!$A:$A,$B56,INPUT_DATA!$B:$B,"D"))</f>
        <v/>
      </c>
      <c r="BI56" s="155" t="str">
        <f>IF($B56=0,"",SUMIFS(INPUT_DATA!L:L,INPUT_DATA!$A:$A,$B56,INPUT_DATA!$B:$B,"D"))</f>
        <v/>
      </c>
      <c r="BJ56" s="155" t="str">
        <f>IF($B56=0,"",SUMIFS(INPUT_DATA!M:M,INPUT_DATA!$A:$A,$B56,INPUT_DATA!$B:$B,"D"))</f>
        <v/>
      </c>
      <c r="BK56" s="155" t="str">
        <f>IF($B56=0,"",SUMIFS(INPUT_DATA!N:N,INPUT_DATA!$A:$A,$B56,INPUT_DATA!$B:$B,"D"))</f>
        <v/>
      </c>
      <c r="BL56" s="156" t="str">
        <f t="shared" si="6"/>
        <v/>
      </c>
      <c r="BM56" s="156" t="str">
        <f>IF($B56=0,"",SUMIFS(INPUT_DATA!O:O,INPUT_DATA!$A:$A,$B56,INPUT_DATA!$B:$B,"D"))</f>
        <v/>
      </c>
      <c r="BN56" s="156" t="str">
        <f t="shared" si="16"/>
        <v/>
      </c>
      <c r="BO56" s="159" t="str">
        <f>IF($B56=0,"",SUMIFS(INPUT_DATA!P:P,INPUT_DATA!$A:$A,$B56,INPUT_DATA!$B:$B,"D"))</f>
        <v/>
      </c>
      <c r="BP56" s="145" t="str">
        <f>IF($B56=0,"",SUMIFS(INPUT_DATA!Q:Q,INPUT_DATA!$A:$A,$B56,INPUT_DATA!$B:$B,"D"))</f>
        <v/>
      </c>
      <c r="BQ56" s="145" t="str">
        <f>IF($B56=0,"",SUMIFS(INPUT_DATA!R:R,INPUT_DATA!$A:$A,$B56,INPUT_DATA!$B:$B,"D"))</f>
        <v/>
      </c>
      <c r="BR56" s="155" t="str">
        <f>IF($B56=0,"",SUMIFS(INPUT_DATA!S:S,INPUT_DATA!$A:$A,$B56,INPUT_DATA!$B:$B,"D"))</f>
        <v/>
      </c>
      <c r="BS56" s="155" t="str">
        <f>IF($B56=0,"",SUMIFS(INPUT_DATA!T:T,INPUT_DATA!$A:$A,$B56,INPUT_DATA!$B:$B,"D"))</f>
        <v/>
      </c>
      <c r="BT56" s="155" t="str">
        <f>IF($B56=0,"",SUMIFS(INPUT_DATA!U:U,INPUT_DATA!$A:$A,$B56,INPUT_DATA!$B:$B,"D"))</f>
        <v/>
      </c>
      <c r="BU56" s="155" t="str">
        <f>IF($B56=0,"",SUMIFS(INPUT_DATA!V:V,INPUT_DATA!$A:$A,$B56,INPUT_DATA!$B:$B,"D"))</f>
        <v/>
      </c>
      <c r="BV56" s="155" t="str">
        <f>IF($B56=0,"",SUMIFS(INPUT_DATA!W:W,INPUT_DATA!$A:$A,$B56,INPUT_DATA!$B:$B,"D"))</f>
        <v/>
      </c>
      <c r="BW56" s="155" t="str">
        <f>IF($B56=0,"",SUMIFS(INPUT_DATA!X:X,INPUT_DATA!$A:$A,$B56,INPUT_DATA!$B:$B,"D"))</f>
        <v/>
      </c>
      <c r="BX56" s="155" t="str">
        <f>IF($B56=0,"",SUMIFS(INPUT_DATA!Y:Y,INPUT_DATA!$A:$A,$B56,INPUT_DATA!$B:$B,"D"))</f>
        <v/>
      </c>
      <c r="BY56" s="155" t="str">
        <f>IF($B56=0,"",SUMIFS(INPUT_DATA!Z:Z,INPUT_DATA!$A:$A,$B56,INPUT_DATA!$B:$B,"D"))</f>
        <v/>
      </c>
      <c r="BZ56" s="155" t="str">
        <f>IF($B56=0,"",SUMIFS(INPUT_DATA!AA:AA,INPUT_DATA!$A:$A,$B56,INPUT_DATA!$B:$B,"D"))</f>
        <v/>
      </c>
      <c r="CA56" s="155" t="str">
        <f>IF($B56=0,"",SUMIFS(INPUT_DATA!AB:AB,INPUT_DATA!$A:$A,$B56,INPUT_DATA!$B:$B,"D"))</f>
        <v/>
      </c>
      <c r="CB56" s="155" t="str">
        <f>IF($B56=0,"",SUMIFS(INPUT_DATA!AC:AC,INPUT_DATA!$A:$A,$B56,INPUT_DATA!$B:$B,"D"))</f>
        <v/>
      </c>
      <c r="CC56" s="155" t="str">
        <f>IF($B56=0,"",SUMIFS(INPUT_DATA!AD:AD,INPUT_DATA!$A:$A,$B56,INPUT_DATA!$B:$B,"D"))</f>
        <v/>
      </c>
      <c r="CD56" s="155" t="str">
        <f>IF($B56=0,"",SUMIFS(INPUT_DATA!AE:AE,INPUT_DATA!$A:$A,$B56,INPUT_DATA!$B:$B,"D"))</f>
        <v/>
      </c>
      <c r="CE56" s="155" t="str">
        <f>IF($B56=0,"",SUMIFS(INPUT_DATA!AF:AF,INPUT_DATA!$A:$A,$B56,INPUT_DATA!$B:$B,"D"))</f>
        <v/>
      </c>
      <c r="CF56" s="155" t="str">
        <f>IF($B56=0,"",SUMIFS(INPUT_DATA!AG:AG,INPUT_DATA!$A:$A,$B56,INPUT_DATA!$B:$B,"D"))</f>
        <v/>
      </c>
      <c r="CG56" s="155" t="str">
        <f>IF($B56=0,"",SUMIFS(INPUT_DATA!AH:AH,INPUT_DATA!$A:$A,$B56,INPUT_DATA!$B:$B,"D"))</f>
        <v/>
      </c>
      <c r="CH56" s="155" t="str">
        <f>IF($B56=0,"",SUMIFS(INPUT_DATA!AI:AI,INPUT_DATA!$A:$A,$B56,INPUT_DATA!$B:$B,"D"))</f>
        <v/>
      </c>
      <c r="CI56" s="155" t="str">
        <f>IF($B56=0,"",SUMIFS(INPUT_DATA!AJ:AJ,INPUT_DATA!$A:$A,$B56,INPUT_DATA!$B:$B,"D"))</f>
        <v/>
      </c>
      <c r="CJ56" s="146" t="str">
        <f>IF($B56=0,"",SUMIFS(INPUT_DATA!AK:AK,INPUT_DATA!$A:$A,$B56,INPUT_DATA!$B:$B,"D"))</f>
        <v/>
      </c>
      <c r="CK56" s="146" t="str">
        <f>IF($B56=0,"",SUMIFS(INPUT_DATA!AL:AL,INPUT_DATA!$A:$A,$B56,INPUT_DATA!$B:$B,"D"))</f>
        <v/>
      </c>
      <c r="CL56" s="146" t="str">
        <f>IF($B56=0,"",SUMIFS(INPUT_DATA!AM:AM,INPUT_DATA!$A:$A,$B56,INPUT_DATA!$B:$B,"D"))</f>
        <v/>
      </c>
      <c r="CM56" s="146" t="str">
        <f>IF($B56=0,"",SUMIFS(INPUT_DATA!AN:AN,INPUT_DATA!$A:$A,$B56,INPUT_DATA!$B:$B,"D"))</f>
        <v/>
      </c>
      <c r="CN56" s="146" t="str">
        <f>IF($B56=0,"",SUMIFS(INPUT_DATA!AO:AO,INPUT_DATA!$A:$A,$B56,INPUT_DATA!$B:$B,"D"))</f>
        <v/>
      </c>
      <c r="CO56" s="146" t="str">
        <f>IF($B56=0,"",SUMIFS(INPUT_DATA!AP:AP,INPUT_DATA!$A:$A,$B56,INPUT_DATA!$B:$B,"D"))</f>
        <v/>
      </c>
      <c r="CP56" s="160" t="str">
        <f t="shared" si="7"/>
        <v/>
      </c>
      <c r="CQ56" s="160" t="str">
        <f t="shared" si="2"/>
        <v/>
      </c>
      <c r="CR56" s="160" t="str">
        <f t="shared" si="3"/>
        <v/>
      </c>
      <c r="CS56" s="145" t="str">
        <f>IF($B56=0,"",SUMIFS(INPUT_DATA!AQ:AQ,INPUT_DATA!$A:$A,$B56,INPUT_DATA!$B:$B,"D"))</f>
        <v/>
      </c>
      <c r="CT56" s="160" t="str">
        <f>IF($B56=0,"",SUMIFS(INPUT_DATA!AR:AR,INPUT_DATA!$A:$A,$B56,INPUT_DATA!$B:$B,"D"))</f>
        <v/>
      </c>
      <c r="CU56" s="160" t="str">
        <f>IF($B56=0,"",SUMIFS(INPUT_DATA!AS:AS,INPUT_DATA!$A:$A,$B56,INPUT_DATA!$B:$B,"D"))</f>
        <v/>
      </c>
      <c r="CV56" s="145" t="str">
        <f t="shared" si="20"/>
        <v/>
      </c>
      <c r="CW56" s="160" t="str">
        <f t="shared" si="21"/>
        <v/>
      </c>
      <c r="CX56" s="161" t="str">
        <f t="shared" si="22"/>
        <v/>
      </c>
      <c r="CY56" s="154"/>
    </row>
    <row r="57" spans="1:103">
      <c r="A57" s="162">
        <f t="shared" si="23"/>
        <v>-8</v>
      </c>
      <c r="B57" s="143">
        <f>INPUT_DATA!CL44</f>
        <v>0</v>
      </c>
      <c r="C57" s="145" t="str">
        <f>IF($B57=0,"",SUMIFS(INPUT_DATA!C:C,INPUT_DATA!$A:$A,$B57,INPUT_DATA!$B:$B,"S"))</f>
        <v/>
      </c>
      <c r="D57" s="145" t="str">
        <f>IF($B57=0,"",SUMIFS(INPUT_DATA!D:D,INPUT_DATA!$A:$A,$B57,INPUT_DATA!$B:$B,"S"))</f>
        <v/>
      </c>
      <c r="E57" s="146" t="str">
        <f>IF($B57=0,"",SUMIFS(INPUT_DATA!E:E,INPUT_DATA!$A:$A,$B57,INPUT_DATA!$B:$B,"S"))</f>
        <v/>
      </c>
      <c r="F57" s="146" t="str">
        <f>IF($B57=0,"",SUMIFS(INPUT_DATA!F:F,INPUT_DATA!$A:$A,$B57,INPUT_DATA!$B:$B,"S"))</f>
        <v/>
      </c>
      <c r="G57" s="146" t="str">
        <f>IF($B57=0,"",SUMIFS(INPUT_DATA!G:G,INPUT_DATA!$A:$A,$B57,INPUT_DATA!$B:$B,"S"))</f>
        <v/>
      </c>
      <c r="H57" s="146" t="str">
        <f>IF($B57=0,"",SUMIFS(INPUT_DATA!H:H,INPUT_DATA!$A:$A,$B57,INPUT_DATA!$B:$B,"S"))</f>
        <v/>
      </c>
      <c r="I57" s="146" t="str">
        <f>IF($B57=0,"",SUMIFS(INPUT_DATA!I:I,INPUT_DATA!$A:$A,$B57,INPUT_DATA!$B:$B,"S"))</f>
        <v/>
      </c>
      <c r="J57" s="146" t="str">
        <f>IF($B57=0,"",SUMIFS(INPUT_DATA!J:J,INPUT_DATA!$A:$A,$B57,INPUT_DATA!$B:$B,"S"))</f>
        <v/>
      </c>
      <c r="K57" s="146" t="str">
        <f>IF($B57=0,"",SUMIFS(INPUT_DATA!K:K,INPUT_DATA!$A:$A,$B57,INPUT_DATA!$B:$B,"S"))</f>
        <v/>
      </c>
      <c r="L57" s="146" t="str">
        <f>IF($B57=0,"",SUMIFS(INPUT_DATA!L:L,INPUT_DATA!$A:$A,$B57,INPUT_DATA!$B:$B,"S"))</f>
        <v/>
      </c>
      <c r="M57" s="146" t="str">
        <f>IF($B57=0,"",SUMIFS(INPUT_DATA!M:M,INPUT_DATA!$A:$A,$B57,INPUT_DATA!$B:$B,"S"))</f>
        <v/>
      </c>
      <c r="N57" s="146" t="str">
        <f>IF($B57=0,"",SUMIFS(INPUT_DATA!N:N,INPUT_DATA!$A:$A,$B57,INPUT_DATA!$B:$B,"S"))</f>
        <v/>
      </c>
      <c r="O57" s="147" t="str">
        <f t="shared" si="8"/>
        <v/>
      </c>
      <c r="P57" s="148" t="str">
        <f>IF($B57=0,"",SUMIFS(INPUT_DATA!O:O,INPUT_DATA!$A:$A,$B57,INPUT_DATA!$B:$B,"S"))</f>
        <v/>
      </c>
      <c r="Q57" s="148" t="str">
        <f t="shared" si="9"/>
        <v/>
      </c>
      <c r="R57" s="148" t="str">
        <f>IF($B57=0,"",SUMIFS(INPUT_DATA!BL:BL,INPUT_DATA!$A:$A,$B57,INPUT_DATA!$B:$B,"S"))</f>
        <v/>
      </c>
      <c r="S57" s="149" t="str">
        <f>IF($B57=0,"",SUMIFS(INPUT_DATA!P:P,INPUT_DATA!$A:$A,$B57,INPUT_DATA!$B:$B,"S"))</f>
        <v/>
      </c>
      <c r="T57" s="149" t="str">
        <f>IF($B57=0,"",SUMIFS(INPUT_DATA!Q:Q,INPUT_DATA!$A:$A,$B57,INPUT_DATA!$B:$B,"S"))</f>
        <v/>
      </c>
      <c r="U57" s="149" t="str">
        <f>IF($B57=0,"",SUMIFS(INPUT_DATA!R:R,INPUT_DATA!$A:$A,$B57,INPUT_DATA!$B:$B,"S"))</f>
        <v/>
      </c>
      <c r="V57" s="150" t="str">
        <f>IF($B57=0,"",SUMIFS(INPUT_DATA!S:S,INPUT_DATA!$A:$A,$B57,INPUT_DATA!$B:$B,"S"))</f>
        <v/>
      </c>
      <c r="W57" s="150" t="str">
        <f>IF($B57=0,"",SUMIFS(INPUT_DATA!T:T,INPUT_DATA!$A:$A,$B57,INPUT_DATA!$B:$B,"S"))</f>
        <v/>
      </c>
      <c r="X57" s="150" t="str">
        <f>IF($B57=0,"",SUMIFS(INPUT_DATA!U:U,INPUT_DATA!$A:$A,$B57,INPUT_DATA!$B:$B,"S"))</f>
        <v/>
      </c>
      <c r="Y57" s="150" t="str">
        <f>IF($B57=0,"",SUMIFS(INPUT_DATA!V:V,INPUT_DATA!$A:$A,$B57,INPUT_DATA!$B:$B,"S"))</f>
        <v/>
      </c>
      <c r="Z57" s="150" t="str">
        <f>IF($B57=0,"",SUMIFS(INPUT_DATA!W:W,INPUT_DATA!$A:$A,$B57,INPUT_DATA!$B:$B,"S"))</f>
        <v/>
      </c>
      <c r="AA57" s="150" t="str">
        <f>IF($B57=0,"",SUMIFS(INPUT_DATA!X:X,INPUT_DATA!$A:$A,$B57,INPUT_DATA!$B:$B,"S"))</f>
        <v/>
      </c>
      <c r="AB57" s="150" t="str">
        <f>IF($B57=0,"",SUMIFS(INPUT_DATA!Y:Y,INPUT_DATA!$A:$A,$B57,INPUT_DATA!$B:$B,"S"))</f>
        <v/>
      </c>
      <c r="AC57" s="150" t="str">
        <f>IF($B57=0,"",SUMIFS(INPUT_DATA!Z:Z,INPUT_DATA!$A:$A,$B57,INPUT_DATA!$B:$B,"S"))</f>
        <v/>
      </c>
      <c r="AD57" s="150" t="str">
        <f>IF($B57=0,"",SUMIFS(INPUT_DATA!AA:AA,INPUT_DATA!$A:$A,$B57,INPUT_DATA!$B:$B,"S"))</f>
        <v/>
      </c>
      <c r="AE57" s="150" t="str">
        <f>IF($B57=0,"",SUMIFS(INPUT_DATA!AB:AB,INPUT_DATA!$A:$A,$B57,INPUT_DATA!$B:$B,"S"))</f>
        <v/>
      </c>
      <c r="AF57" s="150" t="str">
        <f>IF($B57=0,"",SUMIFS(INPUT_DATA!AC:AC,INPUT_DATA!$A:$A,$B57,INPUT_DATA!$B:$B,"S"))</f>
        <v/>
      </c>
      <c r="AG57" s="150" t="str">
        <f>IF($B57=0,"",SUMIFS(INPUT_DATA!AD:AD,INPUT_DATA!$A:$A,$B57,INPUT_DATA!$B:$B,"S"))</f>
        <v/>
      </c>
      <c r="AH57" s="150" t="str">
        <f>IF($B57=0,"",SUMIFS(INPUT_DATA!AE:AE,INPUT_DATA!$A:$A,$B57,INPUT_DATA!$B:$B,"S"))</f>
        <v/>
      </c>
      <c r="AI57" s="150" t="str">
        <f>IF($B57=0,"",SUMIFS(INPUT_DATA!AF:AF,INPUT_DATA!$A:$A,$B57,INPUT_DATA!$B:$B,"S"))</f>
        <v/>
      </c>
      <c r="AJ57" s="150" t="str">
        <f>IF($B57=0,"",SUMIFS(INPUT_DATA!AG:AG,INPUT_DATA!$A:$A,$B57,INPUT_DATA!$B:$B,"S"))</f>
        <v/>
      </c>
      <c r="AK57" s="150" t="str">
        <f>IF($B57=0,"",SUMIFS(INPUT_DATA!AK:AK,INPUT_DATA!$A:$A,$B57,INPUT_DATA!$B:$B,"S"))</f>
        <v/>
      </c>
      <c r="AL57" s="150" t="str">
        <f>IF($B57=0,"",SUMIFS(INPUT_DATA!AL:AL,INPUT_DATA!$A:$A,$B57,INPUT_DATA!$B:$B,"S"))</f>
        <v/>
      </c>
      <c r="AM57" s="150" t="str">
        <f>IF($B57=0,"",SUMIFS(INPUT_DATA!AM:AM,INPUT_DATA!$A:$A,$B57,INPUT_DATA!$B:$B,"S"))</f>
        <v/>
      </c>
      <c r="AN57" s="150" t="str">
        <f>IF($B57=0,"",SUMIFS(INPUT_DATA!AN:AN,INPUT_DATA!$A:$A,$B57,INPUT_DATA!$B:$B,"S"))</f>
        <v/>
      </c>
      <c r="AO57" s="150" t="str">
        <f>IF($B57=0,"",SUMIFS(INPUT_DATA!AO:AO,INPUT_DATA!$A:$A,$B57,INPUT_DATA!$B:$B,"S"))</f>
        <v/>
      </c>
      <c r="AP57" s="150" t="str">
        <f>IF($B57=0,"",SUMIFS(INPUT_DATA!AP:AP,INPUT_DATA!$A:$A,$B57,INPUT_DATA!$B:$B,"S"))</f>
        <v/>
      </c>
      <c r="AQ57" s="151" t="str">
        <f t="shared" si="10"/>
        <v/>
      </c>
      <c r="AR57" s="152" t="str">
        <f t="shared" si="11"/>
        <v/>
      </c>
      <c r="AS57" s="153" t="str">
        <f t="shared" si="12"/>
        <v/>
      </c>
      <c r="AT57" s="151" t="str">
        <f>IF($B57=0,"",SUMIFS(INPUT_DATA!AQ:AQ,INPUT_DATA!$A:$A,$B57,INPUT_DATA!$B:$B,"S"))</f>
        <v/>
      </c>
      <c r="AU57" s="152" t="str">
        <f>IF($B57=0,"",SUMIFS(INPUT_DATA!AR:AR,INPUT_DATA!$A:$A,$B57,INPUT_DATA!$B:$B,"S"))</f>
        <v/>
      </c>
      <c r="AV57" s="153" t="str">
        <f>IF($B57=0,"",SUMIFS(INPUT_DATA!AS:AS,INPUT_DATA!$A:$A,$B57,INPUT_DATA!$B:$B,"S"))</f>
        <v/>
      </c>
      <c r="AW57" s="151" t="str">
        <f t="shared" si="13"/>
        <v/>
      </c>
      <c r="AX57" s="152" t="str">
        <f t="shared" si="14"/>
        <v/>
      </c>
      <c r="AY57" s="153" t="str">
        <f t="shared" si="15"/>
        <v/>
      </c>
      <c r="AZ57" s="154"/>
      <c r="BA57" s="144" t="str">
        <f>IF($B57=0,"",SUMIFS(INPUT_DATA!C:C,INPUT_DATA!$A:$A,$B57,INPUT_DATA!$B:$B,"D"))</f>
        <v/>
      </c>
      <c r="BB57" s="155" t="str">
        <f>IF($B57=0,"",SUMIFS(INPUT_DATA!E:E,INPUT_DATA!$A:$A,$B57,INPUT_DATA!$B:$B,"D"))</f>
        <v/>
      </c>
      <c r="BC57" s="155" t="str">
        <f>IF($B57=0,"",SUMIFS(INPUT_DATA!F:F,INPUT_DATA!$A:$A,$B57,INPUT_DATA!$B:$B,"D"))</f>
        <v/>
      </c>
      <c r="BD57" s="155" t="str">
        <f>IF($B57=0,"",SUMIFS(INPUT_DATA!G:G,INPUT_DATA!$A:$A,$B57,INPUT_DATA!$B:$B,"D"))</f>
        <v/>
      </c>
      <c r="BE57" s="155" t="str">
        <f>IF($B57=0,"",SUMIFS(INPUT_DATA!H:H,INPUT_DATA!$A:$A,$B57,INPUT_DATA!$B:$B,"D"))</f>
        <v/>
      </c>
      <c r="BF57" s="155" t="str">
        <f>IF($B57=0,"",SUMIFS(INPUT_DATA!I:I,INPUT_DATA!$A:$A,$B57,INPUT_DATA!$B:$B,"D"))</f>
        <v/>
      </c>
      <c r="BG57" s="155" t="str">
        <f>IF($B57=0,"",SUMIFS(INPUT_DATA!J:J,INPUT_DATA!$A:$A,$B57,INPUT_DATA!$B:$B,"D"))</f>
        <v/>
      </c>
      <c r="BH57" s="155" t="str">
        <f>IF($B57=0,"",SUMIFS(INPUT_DATA!K:K,INPUT_DATA!$A:$A,$B57,INPUT_DATA!$B:$B,"D"))</f>
        <v/>
      </c>
      <c r="BI57" s="155" t="str">
        <f>IF($B57=0,"",SUMIFS(INPUT_DATA!L:L,INPUT_DATA!$A:$A,$B57,INPUT_DATA!$B:$B,"D"))</f>
        <v/>
      </c>
      <c r="BJ57" s="155" t="str">
        <f>IF($B57=0,"",SUMIFS(INPUT_DATA!M:M,INPUT_DATA!$A:$A,$B57,INPUT_DATA!$B:$B,"D"))</f>
        <v/>
      </c>
      <c r="BK57" s="155" t="str">
        <f>IF($B57=0,"",SUMIFS(INPUT_DATA!N:N,INPUT_DATA!$A:$A,$B57,INPUT_DATA!$B:$B,"D"))</f>
        <v/>
      </c>
      <c r="BL57" s="156" t="str">
        <f t="shared" si="6"/>
        <v/>
      </c>
      <c r="BM57" s="156" t="str">
        <f>IF($B57=0,"",SUMIFS(INPUT_DATA!O:O,INPUT_DATA!$A:$A,$B57,INPUT_DATA!$B:$B,"D"))</f>
        <v/>
      </c>
      <c r="BN57" s="156" t="str">
        <f t="shared" si="16"/>
        <v/>
      </c>
      <c r="BO57" s="159" t="str">
        <f>IF($B57=0,"",SUMIFS(INPUT_DATA!P:P,INPUT_DATA!$A:$A,$B57,INPUT_DATA!$B:$B,"D"))</f>
        <v/>
      </c>
      <c r="BP57" s="145" t="str">
        <f>IF($B57=0,"",SUMIFS(INPUT_DATA!Q:Q,INPUT_DATA!$A:$A,$B57,INPUT_DATA!$B:$B,"D"))</f>
        <v/>
      </c>
      <c r="BQ57" s="145" t="str">
        <f>IF($B57=0,"",SUMIFS(INPUT_DATA!R:R,INPUT_DATA!$A:$A,$B57,INPUT_DATA!$B:$B,"D"))</f>
        <v/>
      </c>
      <c r="BR57" s="155" t="str">
        <f>IF($B57=0,"",SUMIFS(INPUT_DATA!S:S,INPUT_DATA!$A:$A,$B57,INPUT_DATA!$B:$B,"D"))</f>
        <v/>
      </c>
      <c r="BS57" s="155" t="str">
        <f>IF($B57=0,"",SUMIFS(INPUT_DATA!T:T,INPUT_DATA!$A:$A,$B57,INPUT_DATA!$B:$B,"D"))</f>
        <v/>
      </c>
      <c r="BT57" s="155" t="str">
        <f>IF($B57=0,"",SUMIFS(INPUT_DATA!U:U,INPUT_DATA!$A:$A,$B57,INPUT_DATA!$B:$B,"D"))</f>
        <v/>
      </c>
      <c r="BU57" s="155" t="str">
        <f>IF($B57=0,"",SUMIFS(INPUT_DATA!V:V,INPUT_DATA!$A:$A,$B57,INPUT_DATA!$B:$B,"D"))</f>
        <v/>
      </c>
      <c r="BV57" s="155" t="str">
        <f>IF($B57=0,"",SUMIFS(INPUT_DATA!W:W,INPUT_DATA!$A:$A,$B57,INPUT_DATA!$B:$B,"D"))</f>
        <v/>
      </c>
      <c r="BW57" s="155" t="str">
        <f>IF($B57=0,"",SUMIFS(INPUT_DATA!X:X,INPUT_DATA!$A:$A,$B57,INPUT_DATA!$B:$B,"D"))</f>
        <v/>
      </c>
      <c r="BX57" s="155" t="str">
        <f>IF($B57=0,"",SUMIFS(INPUT_DATA!Y:Y,INPUT_DATA!$A:$A,$B57,INPUT_DATA!$B:$B,"D"))</f>
        <v/>
      </c>
      <c r="BY57" s="155" t="str">
        <f>IF($B57=0,"",SUMIFS(INPUT_DATA!Z:Z,INPUT_DATA!$A:$A,$B57,INPUT_DATA!$B:$B,"D"))</f>
        <v/>
      </c>
      <c r="BZ57" s="155" t="str">
        <f>IF($B57=0,"",SUMIFS(INPUT_DATA!AA:AA,INPUT_DATA!$A:$A,$B57,INPUT_DATA!$B:$B,"D"))</f>
        <v/>
      </c>
      <c r="CA57" s="155" t="str">
        <f>IF($B57=0,"",SUMIFS(INPUT_DATA!AB:AB,INPUT_DATA!$A:$A,$B57,INPUT_DATA!$B:$B,"D"))</f>
        <v/>
      </c>
      <c r="CB57" s="155" t="str">
        <f>IF($B57=0,"",SUMIFS(INPUT_DATA!AC:AC,INPUT_DATA!$A:$A,$B57,INPUT_DATA!$B:$B,"D"))</f>
        <v/>
      </c>
      <c r="CC57" s="155" t="str">
        <f>IF($B57=0,"",SUMIFS(INPUT_DATA!AD:AD,INPUT_DATA!$A:$A,$B57,INPUT_DATA!$B:$B,"D"))</f>
        <v/>
      </c>
      <c r="CD57" s="155" t="str">
        <f>IF($B57=0,"",SUMIFS(INPUT_DATA!AE:AE,INPUT_DATA!$A:$A,$B57,INPUT_DATA!$B:$B,"D"))</f>
        <v/>
      </c>
      <c r="CE57" s="155" t="str">
        <f>IF($B57=0,"",SUMIFS(INPUT_DATA!AF:AF,INPUT_DATA!$A:$A,$B57,INPUT_DATA!$B:$B,"D"))</f>
        <v/>
      </c>
      <c r="CF57" s="155" t="str">
        <f>IF($B57=0,"",SUMIFS(INPUT_DATA!AG:AG,INPUT_DATA!$A:$A,$B57,INPUT_DATA!$B:$B,"D"))</f>
        <v/>
      </c>
      <c r="CG57" s="155" t="str">
        <f>IF($B57=0,"",SUMIFS(INPUT_DATA!AH:AH,INPUT_DATA!$A:$A,$B57,INPUT_DATA!$B:$B,"D"))</f>
        <v/>
      </c>
      <c r="CH57" s="155" t="str">
        <f>IF($B57=0,"",SUMIFS(INPUT_DATA!AI:AI,INPUT_DATA!$A:$A,$B57,INPUT_DATA!$B:$B,"D"))</f>
        <v/>
      </c>
      <c r="CI57" s="155" t="str">
        <f>IF($B57=0,"",SUMIFS(INPUT_DATA!AJ:AJ,INPUT_DATA!$A:$A,$B57,INPUT_DATA!$B:$B,"D"))</f>
        <v/>
      </c>
      <c r="CJ57" s="146" t="str">
        <f>IF($B57=0,"",SUMIFS(INPUT_DATA!AK:AK,INPUT_DATA!$A:$A,$B57,INPUT_DATA!$B:$B,"D"))</f>
        <v/>
      </c>
      <c r="CK57" s="146" t="str">
        <f>IF($B57=0,"",SUMIFS(INPUT_DATA!AL:AL,INPUT_DATA!$A:$A,$B57,INPUT_DATA!$B:$B,"D"))</f>
        <v/>
      </c>
      <c r="CL57" s="146" t="str">
        <f>IF($B57=0,"",SUMIFS(INPUT_DATA!AM:AM,INPUT_DATA!$A:$A,$B57,INPUT_DATA!$B:$B,"D"))</f>
        <v/>
      </c>
      <c r="CM57" s="146" t="str">
        <f>IF($B57=0,"",SUMIFS(INPUT_DATA!AN:AN,INPUT_DATA!$A:$A,$B57,INPUT_DATA!$B:$B,"D"))</f>
        <v/>
      </c>
      <c r="CN57" s="146" t="str">
        <f>IF($B57=0,"",SUMIFS(INPUT_DATA!AO:AO,INPUT_DATA!$A:$A,$B57,INPUT_DATA!$B:$B,"D"))</f>
        <v/>
      </c>
      <c r="CO57" s="146" t="str">
        <f>IF($B57=0,"",SUMIFS(INPUT_DATA!AP:AP,INPUT_DATA!$A:$A,$B57,INPUT_DATA!$B:$B,"D"))</f>
        <v/>
      </c>
      <c r="CP57" s="160" t="str">
        <f t="shared" si="7"/>
        <v/>
      </c>
      <c r="CQ57" s="160" t="str">
        <f t="shared" si="2"/>
        <v/>
      </c>
      <c r="CR57" s="160" t="str">
        <f t="shared" si="3"/>
        <v/>
      </c>
      <c r="CS57" s="145" t="str">
        <f>IF($B57=0,"",SUMIFS(INPUT_DATA!AQ:AQ,INPUT_DATA!$A:$A,$B57,INPUT_DATA!$B:$B,"D"))</f>
        <v/>
      </c>
      <c r="CT57" s="160" t="str">
        <f>IF($B57=0,"",SUMIFS(INPUT_DATA!AR:AR,INPUT_DATA!$A:$A,$B57,INPUT_DATA!$B:$B,"D"))</f>
        <v/>
      </c>
      <c r="CU57" s="160" t="str">
        <f>IF($B57=0,"",SUMIFS(INPUT_DATA!AS:AS,INPUT_DATA!$A:$A,$B57,INPUT_DATA!$B:$B,"D"))</f>
        <v/>
      </c>
      <c r="CV57" s="145" t="str">
        <f t="shared" si="20"/>
        <v/>
      </c>
      <c r="CW57" s="160" t="str">
        <f t="shared" si="21"/>
        <v/>
      </c>
      <c r="CX57" s="161" t="str">
        <f t="shared" si="22"/>
        <v/>
      </c>
      <c r="CY57" s="154"/>
    </row>
    <row r="58" spans="1:103">
      <c r="A58" s="162">
        <f t="shared" si="23"/>
        <v>-9</v>
      </c>
      <c r="B58" s="143">
        <f>INPUT_DATA!CL45</f>
        <v>0</v>
      </c>
      <c r="C58" s="145" t="str">
        <f>IF($B58=0,"",SUMIFS(INPUT_DATA!C:C,INPUT_DATA!$A:$A,$B58,INPUT_DATA!$B:$B,"S"))</f>
        <v/>
      </c>
      <c r="D58" s="145" t="str">
        <f>IF($B58=0,"",SUMIFS(INPUT_DATA!D:D,INPUT_DATA!$A:$A,$B58,INPUT_DATA!$B:$B,"S"))</f>
        <v/>
      </c>
      <c r="E58" s="146" t="str">
        <f>IF($B58=0,"",SUMIFS(INPUT_DATA!E:E,INPUT_DATA!$A:$A,$B58,INPUT_DATA!$B:$B,"S"))</f>
        <v/>
      </c>
      <c r="F58" s="146" t="str">
        <f>IF($B58=0,"",SUMIFS(INPUT_DATA!F:F,INPUT_DATA!$A:$A,$B58,INPUT_DATA!$B:$B,"S"))</f>
        <v/>
      </c>
      <c r="G58" s="146" t="str">
        <f>IF($B58=0,"",SUMIFS(INPUT_DATA!G:G,INPUT_DATA!$A:$A,$B58,INPUT_DATA!$B:$B,"S"))</f>
        <v/>
      </c>
      <c r="H58" s="146" t="str">
        <f>IF($B58=0,"",SUMIFS(INPUT_DATA!H:H,INPUT_DATA!$A:$A,$B58,INPUT_DATA!$B:$B,"S"))</f>
        <v/>
      </c>
      <c r="I58" s="146" t="str">
        <f>IF($B58=0,"",SUMIFS(INPUT_DATA!I:I,INPUT_DATA!$A:$A,$B58,INPUT_DATA!$B:$B,"S"))</f>
        <v/>
      </c>
      <c r="J58" s="146" t="str">
        <f>IF($B58=0,"",SUMIFS(INPUT_DATA!J:J,INPUT_DATA!$A:$A,$B58,INPUT_DATA!$B:$B,"S"))</f>
        <v/>
      </c>
      <c r="K58" s="146" t="str">
        <f>IF($B58=0,"",SUMIFS(INPUT_DATA!K:K,INPUT_DATA!$A:$A,$B58,INPUT_DATA!$B:$B,"S"))</f>
        <v/>
      </c>
      <c r="L58" s="146" t="str">
        <f>IF($B58=0,"",SUMIFS(INPUT_DATA!L:L,INPUT_DATA!$A:$A,$B58,INPUT_DATA!$B:$B,"S"))</f>
        <v/>
      </c>
      <c r="M58" s="146" t="str">
        <f>IF($B58=0,"",SUMIFS(INPUT_DATA!M:M,INPUT_DATA!$A:$A,$B58,INPUT_DATA!$B:$B,"S"))</f>
        <v/>
      </c>
      <c r="N58" s="146" t="str">
        <f>IF($B58=0,"",SUMIFS(INPUT_DATA!N:N,INPUT_DATA!$A:$A,$B58,INPUT_DATA!$B:$B,"S"))</f>
        <v/>
      </c>
      <c r="O58" s="147" t="str">
        <f t="shared" si="8"/>
        <v/>
      </c>
      <c r="P58" s="148" t="str">
        <f>IF($B58=0,"",SUMIFS(INPUT_DATA!O:O,INPUT_DATA!$A:$A,$B58,INPUT_DATA!$B:$B,"S"))</f>
        <v/>
      </c>
      <c r="Q58" s="148" t="str">
        <f t="shared" si="9"/>
        <v/>
      </c>
      <c r="R58" s="148" t="str">
        <f>IF($B58=0,"",SUMIFS(INPUT_DATA!BL:BL,INPUT_DATA!$A:$A,$B58,INPUT_DATA!$B:$B,"S"))</f>
        <v/>
      </c>
      <c r="S58" s="149" t="str">
        <f>IF($B58=0,"",SUMIFS(INPUT_DATA!P:P,INPUT_DATA!$A:$A,$B58,INPUT_DATA!$B:$B,"S"))</f>
        <v/>
      </c>
      <c r="T58" s="149" t="str">
        <f>IF($B58=0,"",SUMIFS(INPUT_DATA!Q:Q,INPUT_DATA!$A:$A,$B58,INPUT_DATA!$B:$B,"S"))</f>
        <v/>
      </c>
      <c r="U58" s="149" t="str">
        <f>IF($B58=0,"",SUMIFS(INPUT_DATA!R:R,INPUT_DATA!$A:$A,$B58,INPUT_DATA!$B:$B,"S"))</f>
        <v/>
      </c>
      <c r="V58" s="150" t="str">
        <f>IF($B58=0,"",SUMIFS(INPUT_DATA!S:S,INPUT_DATA!$A:$A,$B58,INPUT_DATA!$B:$B,"S"))</f>
        <v/>
      </c>
      <c r="W58" s="150" t="str">
        <f>IF($B58=0,"",SUMIFS(INPUT_DATA!T:T,INPUT_DATA!$A:$A,$B58,INPUT_DATA!$B:$B,"S"))</f>
        <v/>
      </c>
      <c r="X58" s="150" t="str">
        <f>IF($B58=0,"",SUMIFS(INPUT_DATA!U:U,INPUT_DATA!$A:$A,$B58,INPUT_DATA!$B:$B,"S"))</f>
        <v/>
      </c>
      <c r="Y58" s="150" t="str">
        <f>IF($B58=0,"",SUMIFS(INPUT_DATA!V:V,INPUT_DATA!$A:$A,$B58,INPUT_DATA!$B:$B,"S"))</f>
        <v/>
      </c>
      <c r="Z58" s="150" t="str">
        <f>IF($B58=0,"",SUMIFS(INPUT_DATA!W:W,INPUT_DATA!$A:$A,$B58,INPUT_DATA!$B:$B,"S"))</f>
        <v/>
      </c>
      <c r="AA58" s="150" t="str">
        <f>IF($B58=0,"",SUMIFS(INPUT_DATA!X:X,INPUT_DATA!$A:$A,$B58,INPUT_DATA!$B:$B,"S"))</f>
        <v/>
      </c>
      <c r="AB58" s="150" t="str">
        <f>IF($B58=0,"",SUMIFS(INPUT_DATA!Y:Y,INPUT_DATA!$A:$A,$B58,INPUT_DATA!$B:$B,"S"))</f>
        <v/>
      </c>
      <c r="AC58" s="150" t="str">
        <f>IF($B58=0,"",SUMIFS(INPUT_DATA!Z:Z,INPUT_DATA!$A:$A,$B58,INPUT_DATA!$B:$B,"S"))</f>
        <v/>
      </c>
      <c r="AD58" s="150" t="str">
        <f>IF($B58=0,"",SUMIFS(INPUT_DATA!AA:AA,INPUT_DATA!$A:$A,$B58,INPUT_DATA!$B:$B,"S"))</f>
        <v/>
      </c>
      <c r="AE58" s="150" t="str">
        <f>IF($B58=0,"",SUMIFS(INPUT_DATA!AB:AB,INPUT_DATA!$A:$A,$B58,INPUT_DATA!$B:$B,"S"))</f>
        <v/>
      </c>
      <c r="AF58" s="150" t="str">
        <f>IF($B58=0,"",SUMIFS(INPUT_DATA!AC:AC,INPUT_DATA!$A:$A,$B58,INPUT_DATA!$B:$B,"S"))</f>
        <v/>
      </c>
      <c r="AG58" s="150" t="str">
        <f>IF($B58=0,"",SUMIFS(INPUT_DATA!AD:AD,INPUT_DATA!$A:$A,$B58,INPUT_DATA!$B:$B,"S"))</f>
        <v/>
      </c>
      <c r="AH58" s="150" t="str">
        <f>IF($B58=0,"",SUMIFS(INPUT_DATA!AE:AE,INPUT_DATA!$A:$A,$B58,INPUT_DATA!$B:$B,"S"))</f>
        <v/>
      </c>
      <c r="AI58" s="150" t="str">
        <f>IF($B58=0,"",SUMIFS(INPUT_DATA!AF:AF,INPUT_DATA!$A:$A,$B58,INPUT_DATA!$B:$B,"S"))</f>
        <v/>
      </c>
      <c r="AJ58" s="150" t="str">
        <f>IF($B58=0,"",SUMIFS(INPUT_DATA!AG:AG,INPUT_DATA!$A:$A,$B58,INPUT_DATA!$B:$B,"S"))</f>
        <v/>
      </c>
      <c r="AK58" s="150" t="str">
        <f>IF($B58=0,"",SUMIFS(INPUT_DATA!AK:AK,INPUT_DATA!$A:$A,$B58,INPUT_DATA!$B:$B,"S"))</f>
        <v/>
      </c>
      <c r="AL58" s="150" t="str">
        <f>IF($B58=0,"",SUMIFS(INPUT_DATA!AL:AL,INPUT_DATA!$A:$A,$B58,INPUT_DATA!$B:$B,"S"))</f>
        <v/>
      </c>
      <c r="AM58" s="150" t="str">
        <f>IF($B58=0,"",SUMIFS(INPUT_DATA!AM:AM,INPUT_DATA!$A:$A,$B58,INPUT_DATA!$B:$B,"S"))</f>
        <v/>
      </c>
      <c r="AN58" s="150" t="str">
        <f>IF($B58=0,"",SUMIFS(INPUT_DATA!AN:AN,INPUT_DATA!$A:$A,$B58,INPUT_DATA!$B:$B,"S"))</f>
        <v/>
      </c>
      <c r="AO58" s="150" t="str">
        <f>IF($B58=0,"",SUMIFS(INPUT_DATA!AO:AO,INPUT_DATA!$A:$A,$B58,INPUT_DATA!$B:$B,"S"))</f>
        <v/>
      </c>
      <c r="AP58" s="150" t="str">
        <f>IF($B58=0,"",SUMIFS(INPUT_DATA!AP:AP,INPUT_DATA!$A:$A,$B58,INPUT_DATA!$B:$B,"S"))</f>
        <v/>
      </c>
      <c r="AQ58" s="151" t="str">
        <f t="shared" si="10"/>
        <v/>
      </c>
      <c r="AR58" s="152" t="str">
        <f t="shared" si="11"/>
        <v/>
      </c>
      <c r="AS58" s="153" t="str">
        <f t="shared" si="12"/>
        <v/>
      </c>
      <c r="AT58" s="151" t="str">
        <f>IF($B58=0,"",SUMIFS(INPUT_DATA!AQ:AQ,INPUT_DATA!$A:$A,$B58,INPUT_DATA!$B:$B,"S"))</f>
        <v/>
      </c>
      <c r="AU58" s="152" t="str">
        <f>IF($B58=0,"",SUMIFS(INPUT_DATA!AR:AR,INPUT_DATA!$A:$A,$B58,INPUT_DATA!$B:$B,"S"))</f>
        <v/>
      </c>
      <c r="AV58" s="153" t="str">
        <f>IF($B58=0,"",SUMIFS(INPUT_DATA!AS:AS,INPUT_DATA!$A:$A,$B58,INPUT_DATA!$B:$B,"S"))</f>
        <v/>
      </c>
      <c r="AW58" s="151" t="str">
        <f t="shared" si="13"/>
        <v/>
      </c>
      <c r="AX58" s="152" t="str">
        <f t="shared" si="14"/>
        <v/>
      </c>
      <c r="AY58" s="153" t="str">
        <f t="shared" si="15"/>
        <v/>
      </c>
      <c r="AZ58" s="154"/>
      <c r="BA58" s="144" t="str">
        <f>IF($B58=0,"",SUMIFS(INPUT_DATA!C:C,INPUT_DATA!$A:$A,$B58,INPUT_DATA!$B:$B,"D"))</f>
        <v/>
      </c>
      <c r="BB58" s="155" t="str">
        <f>IF($B58=0,"",SUMIFS(INPUT_DATA!E:E,INPUT_DATA!$A:$A,$B58,INPUT_DATA!$B:$B,"D"))</f>
        <v/>
      </c>
      <c r="BC58" s="155" t="str">
        <f>IF($B58=0,"",SUMIFS(INPUT_DATA!F:F,INPUT_DATA!$A:$A,$B58,INPUT_DATA!$B:$B,"D"))</f>
        <v/>
      </c>
      <c r="BD58" s="155" t="str">
        <f>IF($B58=0,"",SUMIFS(INPUT_DATA!G:G,INPUT_DATA!$A:$A,$B58,INPUT_DATA!$B:$B,"D"))</f>
        <v/>
      </c>
      <c r="BE58" s="155" t="str">
        <f>IF($B58=0,"",SUMIFS(INPUT_DATA!H:H,INPUT_DATA!$A:$A,$B58,INPUT_DATA!$B:$B,"D"))</f>
        <v/>
      </c>
      <c r="BF58" s="155" t="str">
        <f>IF($B58=0,"",SUMIFS(INPUT_DATA!I:I,INPUT_DATA!$A:$A,$B58,INPUT_DATA!$B:$B,"D"))</f>
        <v/>
      </c>
      <c r="BG58" s="155" t="str">
        <f>IF($B58=0,"",SUMIFS(INPUT_DATA!J:J,INPUT_DATA!$A:$A,$B58,INPUT_DATA!$B:$B,"D"))</f>
        <v/>
      </c>
      <c r="BH58" s="155" t="str">
        <f>IF($B58=0,"",SUMIFS(INPUT_DATA!K:K,INPUT_DATA!$A:$A,$B58,INPUT_DATA!$B:$B,"D"))</f>
        <v/>
      </c>
      <c r="BI58" s="155" t="str">
        <f>IF($B58=0,"",SUMIFS(INPUT_DATA!L:L,INPUT_DATA!$A:$A,$B58,INPUT_DATA!$B:$B,"D"))</f>
        <v/>
      </c>
      <c r="BJ58" s="155" t="str">
        <f>IF($B58=0,"",SUMIFS(INPUT_DATA!M:M,INPUT_DATA!$A:$A,$B58,INPUT_DATA!$B:$B,"D"))</f>
        <v/>
      </c>
      <c r="BK58" s="155" t="str">
        <f>IF($B58=0,"",SUMIFS(INPUT_DATA!N:N,INPUT_DATA!$A:$A,$B58,INPUT_DATA!$B:$B,"D"))</f>
        <v/>
      </c>
      <c r="BL58" s="156" t="str">
        <f t="shared" si="6"/>
        <v/>
      </c>
      <c r="BM58" s="156" t="str">
        <f>IF($B58=0,"",SUMIFS(INPUT_DATA!O:O,INPUT_DATA!$A:$A,$B58,INPUT_DATA!$B:$B,"D"))</f>
        <v/>
      </c>
      <c r="BN58" s="156" t="str">
        <f t="shared" si="16"/>
        <v/>
      </c>
      <c r="BO58" s="159" t="str">
        <f>IF($B58=0,"",SUMIFS(INPUT_DATA!P:P,INPUT_DATA!$A:$A,$B58,INPUT_DATA!$B:$B,"D"))</f>
        <v/>
      </c>
      <c r="BP58" s="145" t="str">
        <f>IF($B58=0,"",SUMIFS(INPUT_DATA!Q:Q,INPUT_DATA!$A:$A,$B58,INPUT_DATA!$B:$B,"D"))</f>
        <v/>
      </c>
      <c r="BQ58" s="145" t="str">
        <f>IF($B58=0,"",SUMIFS(INPUT_DATA!R:R,INPUT_DATA!$A:$A,$B58,INPUT_DATA!$B:$B,"D"))</f>
        <v/>
      </c>
      <c r="BR58" s="155" t="str">
        <f>IF($B58=0,"",SUMIFS(INPUT_DATA!S:S,INPUT_DATA!$A:$A,$B58,INPUT_DATA!$B:$B,"D"))</f>
        <v/>
      </c>
      <c r="BS58" s="155" t="str">
        <f>IF($B58=0,"",SUMIFS(INPUT_DATA!T:T,INPUT_DATA!$A:$A,$B58,INPUT_DATA!$B:$B,"D"))</f>
        <v/>
      </c>
      <c r="BT58" s="155" t="str">
        <f>IF($B58=0,"",SUMIFS(INPUT_DATA!U:U,INPUT_DATA!$A:$A,$B58,INPUT_DATA!$B:$B,"D"))</f>
        <v/>
      </c>
      <c r="BU58" s="155" t="str">
        <f>IF($B58=0,"",SUMIFS(INPUT_DATA!V:V,INPUT_DATA!$A:$A,$B58,INPUT_DATA!$B:$B,"D"))</f>
        <v/>
      </c>
      <c r="BV58" s="155" t="str">
        <f>IF($B58=0,"",SUMIFS(INPUT_DATA!W:W,INPUT_DATA!$A:$A,$B58,INPUT_DATA!$B:$B,"D"))</f>
        <v/>
      </c>
      <c r="BW58" s="155" t="str">
        <f>IF($B58=0,"",SUMIFS(INPUT_DATA!X:X,INPUT_DATA!$A:$A,$B58,INPUT_DATA!$B:$B,"D"))</f>
        <v/>
      </c>
      <c r="BX58" s="155" t="str">
        <f>IF($B58=0,"",SUMIFS(INPUT_DATA!Y:Y,INPUT_DATA!$A:$A,$B58,INPUT_DATA!$B:$B,"D"))</f>
        <v/>
      </c>
      <c r="BY58" s="155" t="str">
        <f>IF($B58=0,"",SUMIFS(INPUT_DATA!Z:Z,INPUT_DATA!$A:$A,$B58,INPUT_DATA!$B:$B,"D"))</f>
        <v/>
      </c>
      <c r="BZ58" s="155" t="str">
        <f>IF($B58=0,"",SUMIFS(INPUT_DATA!AA:AA,INPUT_DATA!$A:$A,$B58,INPUT_DATA!$B:$B,"D"))</f>
        <v/>
      </c>
      <c r="CA58" s="155" t="str">
        <f>IF($B58=0,"",SUMIFS(INPUT_DATA!AB:AB,INPUT_DATA!$A:$A,$B58,INPUT_DATA!$B:$B,"D"))</f>
        <v/>
      </c>
      <c r="CB58" s="155" t="str">
        <f>IF($B58=0,"",SUMIFS(INPUT_DATA!AC:AC,INPUT_DATA!$A:$A,$B58,INPUT_DATA!$B:$B,"D"))</f>
        <v/>
      </c>
      <c r="CC58" s="155" t="str">
        <f>IF($B58=0,"",SUMIFS(INPUT_DATA!AD:AD,INPUT_DATA!$A:$A,$B58,INPUT_DATA!$B:$B,"D"))</f>
        <v/>
      </c>
      <c r="CD58" s="155" t="str">
        <f>IF($B58=0,"",SUMIFS(INPUT_DATA!AE:AE,INPUT_DATA!$A:$A,$B58,INPUT_DATA!$B:$B,"D"))</f>
        <v/>
      </c>
      <c r="CE58" s="155" t="str">
        <f>IF($B58=0,"",SUMIFS(INPUT_DATA!AF:AF,INPUT_DATA!$A:$A,$B58,INPUT_DATA!$B:$B,"D"))</f>
        <v/>
      </c>
      <c r="CF58" s="155" t="str">
        <f>IF($B58=0,"",SUMIFS(INPUT_DATA!AG:AG,INPUT_DATA!$A:$A,$B58,INPUT_DATA!$B:$B,"D"))</f>
        <v/>
      </c>
      <c r="CG58" s="155" t="str">
        <f>IF($B58=0,"",SUMIFS(INPUT_DATA!AH:AH,INPUT_DATA!$A:$A,$B58,INPUT_DATA!$B:$B,"D"))</f>
        <v/>
      </c>
      <c r="CH58" s="155" t="str">
        <f>IF($B58=0,"",SUMIFS(INPUT_DATA!AI:AI,INPUT_DATA!$A:$A,$B58,INPUT_DATA!$B:$B,"D"))</f>
        <v/>
      </c>
      <c r="CI58" s="155" t="str">
        <f>IF($B58=0,"",SUMIFS(INPUT_DATA!AJ:AJ,INPUT_DATA!$A:$A,$B58,INPUT_DATA!$B:$B,"D"))</f>
        <v/>
      </c>
      <c r="CJ58" s="146" t="str">
        <f>IF($B58=0,"",SUMIFS(INPUT_DATA!AK:AK,INPUT_DATA!$A:$A,$B58,INPUT_DATA!$B:$B,"D"))</f>
        <v/>
      </c>
      <c r="CK58" s="146" t="str">
        <f>IF($B58=0,"",SUMIFS(INPUT_DATA!AL:AL,INPUT_DATA!$A:$A,$B58,INPUT_DATA!$B:$B,"D"))</f>
        <v/>
      </c>
      <c r="CL58" s="146" t="str">
        <f>IF($B58=0,"",SUMIFS(INPUT_DATA!AM:AM,INPUT_DATA!$A:$A,$B58,INPUT_DATA!$B:$B,"D"))</f>
        <v/>
      </c>
      <c r="CM58" s="146" t="str">
        <f>IF($B58=0,"",SUMIFS(INPUT_DATA!AN:AN,INPUT_DATA!$A:$A,$B58,INPUT_DATA!$B:$B,"D"))</f>
        <v/>
      </c>
      <c r="CN58" s="146" t="str">
        <f>IF($B58=0,"",SUMIFS(INPUT_DATA!AO:AO,INPUT_DATA!$A:$A,$B58,INPUT_DATA!$B:$B,"D"))</f>
        <v/>
      </c>
      <c r="CO58" s="146" t="str">
        <f>IF($B58=0,"",SUMIFS(INPUT_DATA!AP:AP,INPUT_DATA!$A:$A,$B58,INPUT_DATA!$B:$B,"D"))</f>
        <v/>
      </c>
      <c r="CP58" s="160" t="str">
        <f t="shared" si="7"/>
        <v/>
      </c>
      <c r="CQ58" s="160" t="str">
        <f t="shared" si="2"/>
        <v/>
      </c>
      <c r="CR58" s="160" t="str">
        <f t="shared" si="3"/>
        <v/>
      </c>
      <c r="CS58" s="145" t="str">
        <f>IF($B58=0,"",SUMIFS(INPUT_DATA!AQ:AQ,INPUT_DATA!$A:$A,$B58,INPUT_DATA!$B:$B,"D"))</f>
        <v/>
      </c>
      <c r="CT58" s="160" t="str">
        <f>IF($B58=0,"",SUMIFS(INPUT_DATA!AR:AR,INPUT_DATA!$A:$A,$B58,INPUT_DATA!$B:$B,"D"))</f>
        <v/>
      </c>
      <c r="CU58" s="160" t="str">
        <f>IF($B58=0,"",SUMIFS(INPUT_DATA!AS:AS,INPUT_DATA!$A:$A,$B58,INPUT_DATA!$B:$B,"D"))</f>
        <v/>
      </c>
      <c r="CV58" s="145" t="str">
        <f t="shared" si="20"/>
        <v/>
      </c>
      <c r="CW58" s="160" t="str">
        <f t="shared" si="21"/>
        <v/>
      </c>
      <c r="CX58" s="161" t="str">
        <f t="shared" si="22"/>
        <v/>
      </c>
      <c r="CY58" s="154"/>
    </row>
    <row r="59" spans="1:103">
      <c r="A59" s="162">
        <f t="shared" si="23"/>
        <v>-10</v>
      </c>
      <c r="B59" s="143">
        <f>INPUT_DATA!CL46</f>
        <v>0</v>
      </c>
      <c r="C59" s="145" t="str">
        <f>IF($B59=0,"",SUMIFS(INPUT_DATA!C:C,INPUT_DATA!$A:$A,$B59,INPUT_DATA!$B:$B,"S"))</f>
        <v/>
      </c>
      <c r="D59" s="145" t="str">
        <f>IF($B59=0,"",SUMIFS(INPUT_DATA!D:D,INPUT_DATA!$A:$A,$B59,INPUT_DATA!$B:$B,"S"))</f>
        <v/>
      </c>
      <c r="E59" s="146" t="str">
        <f>IF($B59=0,"",SUMIFS(INPUT_DATA!E:E,INPUT_DATA!$A:$A,$B59,INPUT_DATA!$B:$B,"S"))</f>
        <v/>
      </c>
      <c r="F59" s="146" t="str">
        <f>IF($B59=0,"",SUMIFS(INPUT_DATA!F:F,INPUT_DATA!$A:$A,$B59,INPUT_DATA!$B:$B,"S"))</f>
        <v/>
      </c>
      <c r="G59" s="146" t="str">
        <f>IF($B59=0,"",SUMIFS(INPUT_DATA!G:G,INPUT_DATA!$A:$A,$B59,INPUT_DATA!$B:$B,"S"))</f>
        <v/>
      </c>
      <c r="H59" s="146" t="str">
        <f>IF($B59=0,"",SUMIFS(INPUT_DATA!H:H,INPUT_DATA!$A:$A,$B59,INPUT_DATA!$B:$B,"S"))</f>
        <v/>
      </c>
      <c r="I59" s="146" t="str">
        <f>IF($B59=0,"",SUMIFS(INPUT_DATA!I:I,INPUT_DATA!$A:$A,$B59,INPUT_DATA!$B:$B,"S"))</f>
        <v/>
      </c>
      <c r="J59" s="146" t="str">
        <f>IF($B59=0,"",SUMIFS(INPUT_DATA!J:J,INPUT_DATA!$A:$A,$B59,INPUT_DATA!$B:$B,"S"))</f>
        <v/>
      </c>
      <c r="K59" s="146" t="str">
        <f>IF($B59=0,"",SUMIFS(INPUT_DATA!K:K,INPUT_DATA!$A:$A,$B59,INPUT_DATA!$B:$B,"S"))</f>
        <v/>
      </c>
      <c r="L59" s="146" t="str">
        <f>IF($B59=0,"",SUMIFS(INPUT_DATA!L:L,INPUT_DATA!$A:$A,$B59,INPUT_DATA!$B:$B,"S"))</f>
        <v/>
      </c>
      <c r="M59" s="146" t="str">
        <f>IF($B59=0,"",SUMIFS(INPUT_DATA!M:M,INPUT_DATA!$A:$A,$B59,INPUT_DATA!$B:$B,"S"))</f>
        <v/>
      </c>
      <c r="N59" s="146" t="str">
        <f>IF($B59=0,"",SUMIFS(INPUT_DATA!N:N,INPUT_DATA!$A:$A,$B59,INPUT_DATA!$B:$B,"S"))</f>
        <v/>
      </c>
      <c r="O59" s="147" t="str">
        <f t="shared" si="8"/>
        <v/>
      </c>
      <c r="P59" s="148" t="str">
        <f>IF($B59=0,"",SUMIFS(INPUT_DATA!O:O,INPUT_DATA!$A:$A,$B59,INPUT_DATA!$B:$B,"S"))</f>
        <v/>
      </c>
      <c r="Q59" s="148" t="str">
        <f t="shared" si="9"/>
        <v/>
      </c>
      <c r="R59" s="148" t="str">
        <f>IF($B59=0,"",SUMIFS(INPUT_DATA!BL:BL,INPUT_DATA!$A:$A,$B59,INPUT_DATA!$B:$B,"S"))</f>
        <v/>
      </c>
      <c r="S59" s="149" t="str">
        <f>IF($B59=0,"",SUMIFS(INPUT_DATA!P:P,INPUT_DATA!$A:$A,$B59,INPUT_DATA!$B:$B,"S"))</f>
        <v/>
      </c>
      <c r="T59" s="149" t="str">
        <f>IF($B59=0,"",SUMIFS(INPUT_DATA!Q:Q,INPUT_DATA!$A:$A,$B59,INPUT_DATA!$B:$B,"S"))</f>
        <v/>
      </c>
      <c r="U59" s="149" t="str">
        <f>IF($B59=0,"",SUMIFS(INPUT_DATA!R:R,INPUT_DATA!$A:$A,$B59,INPUT_DATA!$B:$B,"S"))</f>
        <v/>
      </c>
      <c r="V59" s="150" t="str">
        <f>IF($B59=0,"",SUMIFS(INPUT_DATA!S:S,INPUT_DATA!$A:$A,$B59,INPUT_DATA!$B:$B,"S"))</f>
        <v/>
      </c>
      <c r="W59" s="150" t="str">
        <f>IF($B59=0,"",SUMIFS(INPUT_DATA!T:T,INPUT_DATA!$A:$A,$B59,INPUT_DATA!$B:$B,"S"))</f>
        <v/>
      </c>
      <c r="X59" s="150" t="str">
        <f>IF($B59=0,"",SUMIFS(INPUT_DATA!U:U,INPUT_DATA!$A:$A,$B59,INPUT_DATA!$B:$B,"S"))</f>
        <v/>
      </c>
      <c r="Y59" s="150" t="str">
        <f>IF($B59=0,"",SUMIFS(INPUT_DATA!V:V,INPUT_DATA!$A:$A,$B59,INPUT_DATA!$B:$B,"S"))</f>
        <v/>
      </c>
      <c r="Z59" s="150" t="str">
        <f>IF($B59=0,"",SUMIFS(INPUT_DATA!W:W,INPUT_DATA!$A:$A,$B59,INPUT_DATA!$B:$B,"S"))</f>
        <v/>
      </c>
      <c r="AA59" s="150" t="str">
        <f>IF($B59=0,"",SUMIFS(INPUT_DATA!X:X,INPUT_DATA!$A:$A,$B59,INPUT_DATA!$B:$B,"S"))</f>
        <v/>
      </c>
      <c r="AB59" s="150" t="str">
        <f>IF($B59=0,"",SUMIFS(INPUT_DATA!Y:Y,INPUT_DATA!$A:$A,$B59,INPUT_DATA!$B:$B,"S"))</f>
        <v/>
      </c>
      <c r="AC59" s="150" t="str">
        <f>IF($B59=0,"",SUMIFS(INPUT_DATA!Z:Z,INPUT_DATA!$A:$A,$B59,INPUT_DATA!$B:$B,"S"))</f>
        <v/>
      </c>
      <c r="AD59" s="150" t="str">
        <f>IF($B59=0,"",SUMIFS(INPUT_DATA!AA:AA,INPUT_DATA!$A:$A,$B59,INPUT_DATA!$B:$B,"S"))</f>
        <v/>
      </c>
      <c r="AE59" s="150" t="str">
        <f>IF($B59=0,"",SUMIFS(INPUT_DATA!AB:AB,INPUT_DATA!$A:$A,$B59,INPUT_DATA!$B:$B,"S"))</f>
        <v/>
      </c>
      <c r="AF59" s="150" t="str">
        <f>IF($B59=0,"",SUMIFS(INPUT_DATA!AC:AC,INPUT_DATA!$A:$A,$B59,INPUT_DATA!$B:$B,"S"))</f>
        <v/>
      </c>
      <c r="AG59" s="150" t="str">
        <f>IF($B59=0,"",SUMIFS(INPUT_DATA!AD:AD,INPUT_DATA!$A:$A,$B59,INPUT_DATA!$B:$B,"S"))</f>
        <v/>
      </c>
      <c r="AH59" s="150" t="str">
        <f>IF($B59=0,"",SUMIFS(INPUT_DATA!AE:AE,INPUT_DATA!$A:$A,$B59,INPUT_DATA!$B:$B,"S"))</f>
        <v/>
      </c>
      <c r="AI59" s="150" t="str">
        <f>IF($B59=0,"",SUMIFS(INPUT_DATA!AF:AF,INPUT_DATA!$A:$A,$B59,INPUT_DATA!$B:$B,"S"))</f>
        <v/>
      </c>
      <c r="AJ59" s="150" t="str">
        <f>IF($B59=0,"",SUMIFS(INPUT_DATA!AG:AG,INPUT_DATA!$A:$A,$B59,INPUT_DATA!$B:$B,"S"))</f>
        <v/>
      </c>
      <c r="AK59" s="150" t="str">
        <f>IF($B59=0,"",SUMIFS(INPUT_DATA!AK:AK,INPUT_DATA!$A:$A,$B59,INPUT_DATA!$B:$B,"S"))</f>
        <v/>
      </c>
      <c r="AL59" s="150" t="str">
        <f>IF($B59=0,"",SUMIFS(INPUT_DATA!AL:AL,INPUT_DATA!$A:$A,$B59,INPUT_DATA!$B:$B,"S"))</f>
        <v/>
      </c>
      <c r="AM59" s="150" t="str">
        <f>IF($B59=0,"",SUMIFS(INPUT_DATA!AM:AM,INPUT_DATA!$A:$A,$B59,INPUT_DATA!$B:$B,"S"))</f>
        <v/>
      </c>
      <c r="AN59" s="150" t="str">
        <f>IF($B59=0,"",SUMIFS(INPUT_DATA!AN:AN,INPUT_DATA!$A:$A,$B59,INPUT_DATA!$B:$B,"S"))</f>
        <v/>
      </c>
      <c r="AO59" s="150" t="str">
        <f>IF($B59=0,"",SUMIFS(INPUT_DATA!AO:AO,INPUT_DATA!$A:$A,$B59,INPUT_DATA!$B:$B,"S"))</f>
        <v/>
      </c>
      <c r="AP59" s="150" t="str">
        <f>IF($B59=0,"",SUMIFS(INPUT_DATA!AP:AP,INPUT_DATA!$A:$A,$B59,INPUT_DATA!$B:$B,"S"))</f>
        <v/>
      </c>
      <c r="AQ59" s="151" t="str">
        <f t="shared" si="10"/>
        <v/>
      </c>
      <c r="AR59" s="152" t="str">
        <f t="shared" si="11"/>
        <v/>
      </c>
      <c r="AS59" s="153" t="str">
        <f t="shared" si="12"/>
        <v/>
      </c>
      <c r="AT59" s="151" t="str">
        <f>IF($B59=0,"",SUMIFS(INPUT_DATA!AQ:AQ,INPUT_DATA!$A:$A,$B59,INPUT_DATA!$B:$B,"S"))</f>
        <v/>
      </c>
      <c r="AU59" s="152" t="str">
        <f>IF($B59=0,"",SUMIFS(INPUT_DATA!AR:AR,INPUT_DATA!$A:$A,$B59,INPUT_DATA!$B:$B,"S"))</f>
        <v/>
      </c>
      <c r="AV59" s="153" t="str">
        <f>IF($B59=0,"",SUMIFS(INPUT_DATA!AS:AS,INPUT_DATA!$A:$A,$B59,INPUT_DATA!$B:$B,"S"))</f>
        <v/>
      </c>
      <c r="AW59" s="151" t="str">
        <f t="shared" si="13"/>
        <v/>
      </c>
      <c r="AX59" s="152" t="str">
        <f t="shared" si="14"/>
        <v/>
      </c>
      <c r="AY59" s="153" t="str">
        <f t="shared" si="15"/>
        <v/>
      </c>
      <c r="AZ59" s="154"/>
      <c r="BA59" s="144" t="str">
        <f>IF($B59=0,"",SUMIFS(INPUT_DATA!C:C,INPUT_DATA!$A:$A,$B59,INPUT_DATA!$B:$B,"D"))</f>
        <v/>
      </c>
      <c r="BB59" s="155" t="str">
        <f>IF($B59=0,"",SUMIFS(INPUT_DATA!E:E,INPUT_DATA!$A:$A,$B59,INPUT_DATA!$B:$B,"D"))</f>
        <v/>
      </c>
      <c r="BC59" s="155" t="str">
        <f>IF($B59=0,"",SUMIFS(INPUT_DATA!F:F,INPUT_DATA!$A:$A,$B59,INPUT_DATA!$B:$B,"D"))</f>
        <v/>
      </c>
      <c r="BD59" s="155" t="str">
        <f>IF($B59=0,"",SUMIFS(INPUT_DATA!G:G,INPUT_DATA!$A:$A,$B59,INPUT_DATA!$B:$B,"D"))</f>
        <v/>
      </c>
      <c r="BE59" s="155" t="str">
        <f>IF($B59=0,"",SUMIFS(INPUT_DATA!H:H,INPUT_DATA!$A:$A,$B59,INPUT_DATA!$B:$B,"D"))</f>
        <v/>
      </c>
      <c r="BF59" s="155" t="str">
        <f>IF($B59=0,"",SUMIFS(INPUT_DATA!I:I,INPUT_DATA!$A:$A,$B59,INPUT_DATA!$B:$B,"D"))</f>
        <v/>
      </c>
      <c r="BG59" s="155" t="str">
        <f>IF($B59=0,"",SUMIFS(INPUT_DATA!J:J,INPUT_DATA!$A:$A,$B59,INPUT_DATA!$B:$B,"D"))</f>
        <v/>
      </c>
      <c r="BH59" s="155" t="str">
        <f>IF($B59=0,"",SUMIFS(INPUT_DATA!K:K,INPUT_DATA!$A:$A,$B59,INPUT_DATA!$B:$B,"D"))</f>
        <v/>
      </c>
      <c r="BI59" s="155" t="str">
        <f>IF($B59=0,"",SUMIFS(INPUT_DATA!L:L,INPUT_DATA!$A:$A,$B59,INPUT_DATA!$B:$B,"D"))</f>
        <v/>
      </c>
      <c r="BJ59" s="155" t="str">
        <f>IF($B59=0,"",SUMIFS(INPUT_DATA!M:M,INPUT_DATA!$A:$A,$B59,INPUT_DATA!$B:$B,"D"))</f>
        <v/>
      </c>
      <c r="BK59" s="155" t="str">
        <f>IF($B59=0,"",SUMIFS(INPUT_DATA!N:N,INPUT_DATA!$A:$A,$B59,INPUT_DATA!$B:$B,"D"))</f>
        <v/>
      </c>
      <c r="BL59" s="156" t="str">
        <f t="shared" si="6"/>
        <v/>
      </c>
      <c r="BM59" s="156" t="str">
        <f>IF($B59=0,"",SUMIFS(INPUT_DATA!O:O,INPUT_DATA!$A:$A,$B59,INPUT_DATA!$B:$B,"D"))</f>
        <v/>
      </c>
      <c r="BN59" s="156" t="str">
        <f t="shared" si="16"/>
        <v/>
      </c>
      <c r="BO59" s="159" t="str">
        <f>IF($B59=0,"",SUMIFS(INPUT_DATA!P:P,INPUT_DATA!$A:$A,$B59,INPUT_DATA!$B:$B,"D"))</f>
        <v/>
      </c>
      <c r="BP59" s="145" t="str">
        <f>IF($B59=0,"",SUMIFS(INPUT_DATA!Q:Q,INPUT_DATA!$A:$A,$B59,INPUT_DATA!$B:$B,"D"))</f>
        <v/>
      </c>
      <c r="BQ59" s="145" t="str">
        <f>IF($B59=0,"",SUMIFS(INPUT_DATA!R:R,INPUT_DATA!$A:$A,$B59,INPUT_DATA!$B:$B,"D"))</f>
        <v/>
      </c>
      <c r="BR59" s="155" t="str">
        <f>IF($B59=0,"",SUMIFS(INPUT_DATA!S:S,INPUT_DATA!$A:$A,$B59,INPUT_DATA!$B:$B,"D"))</f>
        <v/>
      </c>
      <c r="BS59" s="155" t="str">
        <f>IF($B59=0,"",SUMIFS(INPUT_DATA!T:T,INPUT_DATA!$A:$A,$B59,INPUT_DATA!$B:$B,"D"))</f>
        <v/>
      </c>
      <c r="BT59" s="155" t="str">
        <f>IF($B59=0,"",SUMIFS(INPUT_DATA!U:U,INPUT_DATA!$A:$A,$B59,INPUT_DATA!$B:$B,"D"))</f>
        <v/>
      </c>
      <c r="BU59" s="155" t="str">
        <f>IF($B59=0,"",SUMIFS(INPUT_DATA!V:V,INPUT_DATA!$A:$A,$B59,INPUT_DATA!$B:$B,"D"))</f>
        <v/>
      </c>
      <c r="BV59" s="155" t="str">
        <f>IF($B59=0,"",SUMIFS(INPUT_DATA!W:W,INPUT_DATA!$A:$A,$B59,INPUT_DATA!$B:$B,"D"))</f>
        <v/>
      </c>
      <c r="BW59" s="155" t="str">
        <f>IF($B59=0,"",SUMIFS(INPUT_DATA!X:X,INPUT_DATA!$A:$A,$B59,INPUT_DATA!$B:$B,"D"))</f>
        <v/>
      </c>
      <c r="BX59" s="155" t="str">
        <f>IF($B59=0,"",SUMIFS(INPUT_DATA!Y:Y,INPUT_DATA!$A:$A,$B59,INPUT_DATA!$B:$B,"D"))</f>
        <v/>
      </c>
      <c r="BY59" s="155" t="str">
        <f>IF($B59=0,"",SUMIFS(INPUT_DATA!Z:Z,INPUT_DATA!$A:$A,$B59,INPUT_DATA!$B:$B,"D"))</f>
        <v/>
      </c>
      <c r="BZ59" s="155" t="str">
        <f>IF($B59=0,"",SUMIFS(INPUT_DATA!AA:AA,INPUT_DATA!$A:$A,$B59,INPUT_DATA!$B:$B,"D"))</f>
        <v/>
      </c>
      <c r="CA59" s="155" t="str">
        <f>IF($B59=0,"",SUMIFS(INPUT_DATA!AB:AB,INPUT_DATA!$A:$A,$B59,INPUT_DATA!$B:$B,"D"))</f>
        <v/>
      </c>
      <c r="CB59" s="155" t="str">
        <f>IF($B59=0,"",SUMIFS(INPUT_DATA!AC:AC,INPUT_DATA!$A:$A,$B59,INPUT_DATA!$B:$B,"D"))</f>
        <v/>
      </c>
      <c r="CC59" s="155" t="str">
        <f>IF($B59=0,"",SUMIFS(INPUT_DATA!AD:AD,INPUT_DATA!$A:$A,$B59,INPUT_DATA!$B:$B,"D"))</f>
        <v/>
      </c>
      <c r="CD59" s="155" t="str">
        <f>IF($B59=0,"",SUMIFS(INPUT_DATA!AE:AE,INPUT_DATA!$A:$A,$B59,INPUT_DATA!$B:$B,"D"))</f>
        <v/>
      </c>
      <c r="CE59" s="155" t="str">
        <f>IF($B59=0,"",SUMIFS(INPUT_DATA!AF:AF,INPUT_DATA!$A:$A,$B59,INPUT_DATA!$B:$B,"D"))</f>
        <v/>
      </c>
      <c r="CF59" s="155" t="str">
        <f>IF($B59=0,"",SUMIFS(INPUT_DATA!AG:AG,INPUT_DATA!$A:$A,$B59,INPUT_DATA!$B:$B,"D"))</f>
        <v/>
      </c>
      <c r="CG59" s="155" t="str">
        <f>IF($B59=0,"",SUMIFS(INPUT_DATA!AH:AH,INPUT_DATA!$A:$A,$B59,INPUT_DATA!$B:$B,"D"))</f>
        <v/>
      </c>
      <c r="CH59" s="155" t="str">
        <f>IF($B59=0,"",SUMIFS(INPUT_DATA!AI:AI,INPUT_DATA!$A:$A,$B59,INPUT_DATA!$B:$B,"D"))</f>
        <v/>
      </c>
      <c r="CI59" s="155" t="str">
        <f>IF($B59=0,"",SUMIFS(INPUT_DATA!AJ:AJ,INPUT_DATA!$A:$A,$B59,INPUT_DATA!$B:$B,"D"))</f>
        <v/>
      </c>
      <c r="CJ59" s="146" t="str">
        <f>IF($B59=0,"",SUMIFS(INPUT_DATA!AK:AK,INPUT_DATA!$A:$A,$B59,INPUT_DATA!$B:$B,"D"))</f>
        <v/>
      </c>
      <c r="CK59" s="146" t="str">
        <f>IF($B59=0,"",SUMIFS(INPUT_DATA!AL:AL,INPUT_DATA!$A:$A,$B59,INPUT_DATA!$B:$B,"D"))</f>
        <v/>
      </c>
      <c r="CL59" s="146" t="str">
        <f>IF($B59=0,"",SUMIFS(INPUT_DATA!AM:AM,INPUT_DATA!$A:$A,$B59,INPUT_DATA!$B:$B,"D"))</f>
        <v/>
      </c>
      <c r="CM59" s="146" t="str">
        <f>IF($B59=0,"",SUMIFS(INPUT_DATA!AN:AN,INPUT_DATA!$A:$A,$B59,INPUT_DATA!$B:$B,"D"))</f>
        <v/>
      </c>
      <c r="CN59" s="146" t="str">
        <f>IF($B59=0,"",SUMIFS(INPUT_DATA!AO:AO,INPUT_DATA!$A:$A,$B59,INPUT_DATA!$B:$B,"D"))</f>
        <v/>
      </c>
      <c r="CO59" s="146" t="str">
        <f>IF($B59=0,"",SUMIFS(INPUT_DATA!AP:AP,INPUT_DATA!$A:$A,$B59,INPUT_DATA!$B:$B,"D"))</f>
        <v/>
      </c>
      <c r="CP59" s="160" t="str">
        <f t="shared" si="7"/>
        <v/>
      </c>
      <c r="CQ59" s="160" t="str">
        <f t="shared" si="2"/>
        <v/>
      </c>
      <c r="CR59" s="160" t="str">
        <f t="shared" si="3"/>
        <v/>
      </c>
      <c r="CS59" s="145" t="str">
        <f>IF($B59=0,"",SUMIFS(INPUT_DATA!AQ:AQ,INPUT_DATA!$A:$A,$B59,INPUT_DATA!$B:$B,"D"))</f>
        <v/>
      </c>
      <c r="CT59" s="160" t="str">
        <f>IF($B59=0,"",SUMIFS(INPUT_DATA!AR:AR,INPUT_DATA!$A:$A,$B59,INPUT_DATA!$B:$B,"D"))</f>
        <v/>
      </c>
      <c r="CU59" s="160" t="str">
        <f>IF($B59=0,"",SUMIFS(INPUT_DATA!AS:AS,INPUT_DATA!$A:$A,$B59,INPUT_DATA!$B:$B,"D"))</f>
        <v/>
      </c>
      <c r="CV59" s="145" t="str">
        <f t="shared" si="20"/>
        <v/>
      </c>
      <c r="CW59" s="160" t="str">
        <f t="shared" si="21"/>
        <v/>
      </c>
      <c r="CX59" s="161" t="str">
        <f t="shared" si="22"/>
        <v/>
      </c>
      <c r="CY59" s="154"/>
    </row>
    <row r="60" spans="1:103">
      <c r="A60" s="162">
        <f t="shared" si="23"/>
        <v>-11</v>
      </c>
      <c r="B60" s="143">
        <f>INPUT_DATA!CL47</f>
        <v>0</v>
      </c>
      <c r="C60" s="145" t="str">
        <f>IF($B60=0,"",SUMIFS(INPUT_DATA!C:C,INPUT_DATA!$A:$A,$B60,INPUT_DATA!$B:$B,"S"))</f>
        <v/>
      </c>
      <c r="D60" s="145" t="str">
        <f>IF($B60=0,"",SUMIFS(INPUT_DATA!D:D,INPUT_DATA!$A:$A,$B60,INPUT_DATA!$B:$B,"S"))</f>
        <v/>
      </c>
      <c r="E60" s="146" t="str">
        <f>IF($B60=0,"",SUMIFS(INPUT_DATA!E:E,INPUT_DATA!$A:$A,$B60,INPUT_DATA!$B:$B,"S"))</f>
        <v/>
      </c>
      <c r="F60" s="146" t="str">
        <f>IF($B60=0,"",SUMIFS(INPUT_DATA!F:F,INPUT_DATA!$A:$A,$B60,INPUT_DATA!$B:$B,"S"))</f>
        <v/>
      </c>
      <c r="G60" s="146" t="str">
        <f>IF($B60=0,"",SUMIFS(INPUT_DATA!G:G,INPUT_DATA!$A:$A,$B60,INPUT_DATA!$B:$B,"S"))</f>
        <v/>
      </c>
      <c r="H60" s="146" t="str">
        <f>IF($B60=0,"",SUMIFS(INPUT_DATA!H:H,INPUT_DATA!$A:$A,$B60,INPUT_DATA!$B:$B,"S"))</f>
        <v/>
      </c>
      <c r="I60" s="146" t="str">
        <f>IF($B60=0,"",SUMIFS(INPUT_DATA!I:I,INPUT_DATA!$A:$A,$B60,INPUT_DATA!$B:$B,"S"))</f>
        <v/>
      </c>
      <c r="J60" s="146" t="str">
        <f>IF($B60=0,"",SUMIFS(INPUT_DATA!J:J,INPUT_DATA!$A:$A,$B60,INPUT_DATA!$B:$B,"S"))</f>
        <v/>
      </c>
      <c r="K60" s="146" t="str">
        <f>IF($B60=0,"",SUMIFS(INPUT_DATA!K:K,INPUT_DATA!$A:$A,$B60,INPUT_DATA!$B:$B,"S"))</f>
        <v/>
      </c>
      <c r="L60" s="146" t="str">
        <f>IF($B60=0,"",SUMIFS(INPUT_DATA!L:L,INPUT_DATA!$A:$A,$B60,INPUT_DATA!$B:$B,"S"))</f>
        <v/>
      </c>
      <c r="M60" s="146" t="str">
        <f>IF($B60=0,"",SUMIFS(INPUT_DATA!M:M,INPUT_DATA!$A:$A,$B60,INPUT_DATA!$B:$B,"S"))</f>
        <v/>
      </c>
      <c r="N60" s="146" t="str">
        <f>IF($B60=0,"",SUMIFS(INPUT_DATA!N:N,INPUT_DATA!$A:$A,$B60,INPUT_DATA!$B:$B,"S"))</f>
        <v/>
      </c>
      <c r="O60" s="147" t="str">
        <f t="shared" si="8"/>
        <v/>
      </c>
      <c r="P60" s="148" t="str">
        <f>IF($B60=0,"",SUMIFS(INPUT_DATA!O:O,INPUT_DATA!$A:$A,$B60,INPUT_DATA!$B:$B,"S"))</f>
        <v/>
      </c>
      <c r="Q60" s="148" t="str">
        <f t="shared" si="9"/>
        <v/>
      </c>
      <c r="R60" s="148" t="str">
        <f>IF($B60=0,"",SUMIFS(INPUT_DATA!BL:BL,INPUT_DATA!$A:$A,$B60,INPUT_DATA!$B:$B,"S"))</f>
        <v/>
      </c>
      <c r="S60" s="149" t="str">
        <f>IF($B60=0,"",SUMIFS(INPUT_DATA!P:P,INPUT_DATA!$A:$A,$B60,INPUT_DATA!$B:$B,"S"))</f>
        <v/>
      </c>
      <c r="T60" s="149" t="str">
        <f>IF($B60=0,"",SUMIFS(INPUT_DATA!Q:Q,INPUT_DATA!$A:$A,$B60,INPUT_DATA!$B:$B,"S"))</f>
        <v/>
      </c>
      <c r="U60" s="149" t="str">
        <f>IF($B60=0,"",SUMIFS(INPUT_DATA!R:R,INPUT_DATA!$A:$A,$B60,INPUT_DATA!$B:$B,"S"))</f>
        <v/>
      </c>
      <c r="V60" s="150" t="str">
        <f>IF($B60=0,"",SUMIFS(INPUT_DATA!S:S,INPUT_DATA!$A:$A,$B60,INPUT_DATA!$B:$B,"S"))</f>
        <v/>
      </c>
      <c r="W60" s="150" t="str">
        <f>IF($B60=0,"",SUMIFS(INPUT_DATA!T:T,INPUT_DATA!$A:$A,$B60,INPUT_DATA!$B:$B,"S"))</f>
        <v/>
      </c>
      <c r="X60" s="150" t="str">
        <f>IF($B60=0,"",SUMIFS(INPUT_DATA!U:U,INPUT_DATA!$A:$A,$B60,INPUT_DATA!$B:$B,"S"))</f>
        <v/>
      </c>
      <c r="Y60" s="150" t="str">
        <f>IF($B60=0,"",SUMIFS(INPUT_DATA!V:V,INPUT_DATA!$A:$A,$B60,INPUT_DATA!$B:$B,"S"))</f>
        <v/>
      </c>
      <c r="Z60" s="150" t="str">
        <f>IF($B60=0,"",SUMIFS(INPUT_DATA!W:W,INPUT_DATA!$A:$A,$B60,INPUT_DATA!$B:$B,"S"))</f>
        <v/>
      </c>
      <c r="AA60" s="150" t="str">
        <f>IF($B60=0,"",SUMIFS(INPUT_DATA!X:X,INPUT_DATA!$A:$A,$B60,INPUT_DATA!$B:$B,"S"))</f>
        <v/>
      </c>
      <c r="AB60" s="150" t="str">
        <f>IF($B60=0,"",SUMIFS(INPUT_DATA!Y:Y,INPUT_DATA!$A:$A,$B60,INPUT_DATA!$B:$B,"S"))</f>
        <v/>
      </c>
      <c r="AC60" s="150" t="str">
        <f>IF($B60=0,"",SUMIFS(INPUT_DATA!Z:Z,INPUT_DATA!$A:$A,$B60,INPUT_DATA!$B:$B,"S"))</f>
        <v/>
      </c>
      <c r="AD60" s="150" t="str">
        <f>IF($B60=0,"",SUMIFS(INPUT_DATA!AA:AA,INPUT_DATA!$A:$A,$B60,INPUT_DATA!$B:$B,"S"))</f>
        <v/>
      </c>
      <c r="AE60" s="150" t="str">
        <f>IF($B60=0,"",SUMIFS(INPUT_DATA!AB:AB,INPUT_DATA!$A:$A,$B60,INPUT_DATA!$B:$B,"S"))</f>
        <v/>
      </c>
      <c r="AF60" s="150" t="str">
        <f>IF($B60=0,"",SUMIFS(INPUT_DATA!AC:AC,INPUT_DATA!$A:$A,$B60,INPUT_DATA!$B:$B,"S"))</f>
        <v/>
      </c>
      <c r="AG60" s="150" t="str">
        <f>IF($B60=0,"",SUMIFS(INPUT_DATA!AD:AD,INPUT_DATA!$A:$A,$B60,INPUT_DATA!$B:$B,"S"))</f>
        <v/>
      </c>
      <c r="AH60" s="150" t="str">
        <f>IF($B60=0,"",SUMIFS(INPUT_DATA!AE:AE,INPUT_DATA!$A:$A,$B60,INPUT_DATA!$B:$B,"S"))</f>
        <v/>
      </c>
      <c r="AI60" s="150" t="str">
        <f>IF($B60=0,"",SUMIFS(INPUT_DATA!AF:AF,INPUT_DATA!$A:$A,$B60,INPUT_DATA!$B:$B,"S"))</f>
        <v/>
      </c>
      <c r="AJ60" s="150" t="str">
        <f>IF($B60=0,"",SUMIFS(INPUT_DATA!AG:AG,INPUT_DATA!$A:$A,$B60,INPUT_DATA!$B:$B,"S"))</f>
        <v/>
      </c>
      <c r="AK60" s="150" t="str">
        <f>IF($B60=0,"",SUMIFS(INPUT_DATA!AK:AK,INPUT_DATA!$A:$A,$B60,INPUT_DATA!$B:$B,"S"))</f>
        <v/>
      </c>
      <c r="AL60" s="150" t="str">
        <f>IF($B60=0,"",SUMIFS(INPUT_DATA!AL:AL,INPUT_DATA!$A:$A,$B60,INPUT_DATA!$B:$B,"S"))</f>
        <v/>
      </c>
      <c r="AM60" s="150" t="str">
        <f>IF($B60=0,"",SUMIFS(INPUT_DATA!AM:AM,INPUT_DATA!$A:$A,$B60,INPUT_DATA!$B:$B,"S"))</f>
        <v/>
      </c>
      <c r="AN60" s="150" t="str">
        <f>IF($B60=0,"",SUMIFS(INPUT_DATA!AN:AN,INPUT_DATA!$A:$A,$B60,INPUT_DATA!$B:$B,"S"))</f>
        <v/>
      </c>
      <c r="AO60" s="150" t="str">
        <f>IF($B60=0,"",SUMIFS(INPUT_DATA!AO:AO,INPUT_DATA!$A:$A,$B60,INPUT_DATA!$B:$B,"S"))</f>
        <v/>
      </c>
      <c r="AP60" s="150" t="str">
        <f>IF($B60=0,"",SUMIFS(INPUT_DATA!AP:AP,INPUT_DATA!$A:$A,$B60,INPUT_DATA!$B:$B,"S"))</f>
        <v/>
      </c>
      <c r="AQ60" s="151" t="str">
        <f t="shared" si="10"/>
        <v/>
      </c>
      <c r="AR60" s="152" t="str">
        <f t="shared" si="11"/>
        <v/>
      </c>
      <c r="AS60" s="153" t="str">
        <f t="shared" si="12"/>
        <v/>
      </c>
      <c r="AT60" s="151" t="str">
        <f>IF($B60=0,"",SUMIFS(INPUT_DATA!AQ:AQ,INPUT_DATA!$A:$A,$B60,INPUT_DATA!$B:$B,"S"))</f>
        <v/>
      </c>
      <c r="AU60" s="152" t="str">
        <f>IF($B60=0,"",SUMIFS(INPUT_DATA!AR:AR,INPUT_DATA!$A:$A,$B60,INPUT_DATA!$B:$B,"S"))</f>
        <v/>
      </c>
      <c r="AV60" s="153" t="str">
        <f>IF($B60=0,"",SUMIFS(INPUT_DATA!AS:AS,INPUT_DATA!$A:$A,$B60,INPUT_DATA!$B:$B,"S"))</f>
        <v/>
      </c>
      <c r="AW60" s="151" t="str">
        <f t="shared" si="13"/>
        <v/>
      </c>
      <c r="AX60" s="152" t="str">
        <f t="shared" si="14"/>
        <v/>
      </c>
      <c r="AY60" s="153" t="str">
        <f t="shared" si="15"/>
        <v/>
      </c>
      <c r="AZ60" s="154"/>
      <c r="BA60" s="144" t="str">
        <f>IF($B60=0,"",SUMIFS(INPUT_DATA!C:C,INPUT_DATA!$A:$A,$B60,INPUT_DATA!$B:$B,"D"))</f>
        <v/>
      </c>
      <c r="BB60" s="155" t="str">
        <f>IF($B60=0,"",SUMIFS(INPUT_DATA!E:E,INPUT_DATA!$A:$A,$B60,INPUT_DATA!$B:$B,"D"))</f>
        <v/>
      </c>
      <c r="BC60" s="155" t="str">
        <f>IF($B60=0,"",SUMIFS(INPUT_DATA!F:F,INPUT_DATA!$A:$A,$B60,INPUT_DATA!$B:$B,"D"))</f>
        <v/>
      </c>
      <c r="BD60" s="155" t="str">
        <f>IF($B60=0,"",SUMIFS(INPUT_DATA!G:G,INPUT_DATA!$A:$A,$B60,INPUT_DATA!$B:$B,"D"))</f>
        <v/>
      </c>
      <c r="BE60" s="155" t="str">
        <f>IF($B60=0,"",SUMIFS(INPUT_DATA!H:H,INPUT_DATA!$A:$A,$B60,INPUT_DATA!$B:$B,"D"))</f>
        <v/>
      </c>
      <c r="BF60" s="155" t="str">
        <f>IF($B60=0,"",SUMIFS(INPUT_DATA!I:I,INPUT_DATA!$A:$A,$B60,INPUT_DATA!$B:$B,"D"))</f>
        <v/>
      </c>
      <c r="BG60" s="155" t="str">
        <f>IF($B60=0,"",SUMIFS(INPUT_DATA!J:J,INPUT_DATA!$A:$A,$B60,INPUT_DATA!$B:$B,"D"))</f>
        <v/>
      </c>
      <c r="BH60" s="155" t="str">
        <f>IF($B60=0,"",SUMIFS(INPUT_DATA!K:K,INPUT_DATA!$A:$A,$B60,INPUT_DATA!$B:$B,"D"))</f>
        <v/>
      </c>
      <c r="BI60" s="155" t="str">
        <f>IF($B60=0,"",SUMIFS(INPUT_DATA!L:L,INPUT_DATA!$A:$A,$B60,INPUT_DATA!$B:$B,"D"))</f>
        <v/>
      </c>
      <c r="BJ60" s="155" t="str">
        <f>IF($B60=0,"",SUMIFS(INPUT_DATA!M:M,INPUT_DATA!$A:$A,$B60,INPUT_DATA!$B:$B,"D"))</f>
        <v/>
      </c>
      <c r="BK60" s="155" t="str">
        <f>IF($B60=0,"",SUMIFS(INPUT_DATA!N:N,INPUT_DATA!$A:$A,$B60,INPUT_DATA!$B:$B,"D"))</f>
        <v/>
      </c>
      <c r="BL60" s="156" t="str">
        <f t="shared" si="6"/>
        <v/>
      </c>
      <c r="BM60" s="156" t="str">
        <f>IF($B60=0,"",SUMIFS(INPUT_DATA!O:O,INPUT_DATA!$A:$A,$B60,INPUT_DATA!$B:$B,"D"))</f>
        <v/>
      </c>
      <c r="BN60" s="156" t="str">
        <f t="shared" si="16"/>
        <v/>
      </c>
      <c r="BO60" s="159" t="str">
        <f>IF($B60=0,"",SUMIFS(INPUT_DATA!P:P,INPUT_DATA!$A:$A,$B60,INPUT_DATA!$B:$B,"D"))</f>
        <v/>
      </c>
      <c r="BP60" s="145" t="str">
        <f>IF($B60=0,"",SUMIFS(INPUT_DATA!Q:Q,INPUT_DATA!$A:$A,$B60,INPUT_DATA!$B:$B,"D"))</f>
        <v/>
      </c>
      <c r="BQ60" s="145" t="str">
        <f>IF($B60=0,"",SUMIFS(INPUT_DATA!R:R,INPUT_DATA!$A:$A,$B60,INPUT_DATA!$B:$B,"D"))</f>
        <v/>
      </c>
      <c r="BR60" s="155" t="str">
        <f>IF($B60=0,"",SUMIFS(INPUT_DATA!S:S,INPUT_DATA!$A:$A,$B60,INPUT_DATA!$B:$B,"D"))</f>
        <v/>
      </c>
      <c r="BS60" s="155" t="str">
        <f>IF($B60=0,"",SUMIFS(INPUT_DATA!T:T,INPUT_DATA!$A:$A,$B60,INPUT_DATA!$B:$B,"D"))</f>
        <v/>
      </c>
      <c r="BT60" s="155" t="str">
        <f>IF($B60=0,"",SUMIFS(INPUT_DATA!U:U,INPUT_DATA!$A:$A,$B60,INPUT_DATA!$B:$B,"D"))</f>
        <v/>
      </c>
      <c r="BU60" s="155" t="str">
        <f>IF($B60=0,"",SUMIFS(INPUT_DATA!V:V,INPUT_DATA!$A:$A,$B60,INPUT_DATA!$B:$B,"D"))</f>
        <v/>
      </c>
      <c r="BV60" s="155" t="str">
        <f>IF($B60=0,"",SUMIFS(INPUT_DATA!W:W,INPUT_DATA!$A:$A,$B60,INPUT_DATA!$B:$B,"D"))</f>
        <v/>
      </c>
      <c r="BW60" s="155" t="str">
        <f>IF($B60=0,"",SUMIFS(INPUT_DATA!X:X,INPUT_DATA!$A:$A,$B60,INPUT_DATA!$B:$B,"D"))</f>
        <v/>
      </c>
      <c r="BX60" s="155" t="str">
        <f>IF($B60=0,"",SUMIFS(INPUT_DATA!Y:Y,INPUT_DATA!$A:$A,$B60,INPUT_DATA!$B:$B,"D"))</f>
        <v/>
      </c>
      <c r="BY60" s="155" t="str">
        <f>IF($B60=0,"",SUMIFS(INPUT_DATA!Z:Z,INPUT_DATA!$A:$A,$B60,INPUT_DATA!$B:$B,"D"))</f>
        <v/>
      </c>
      <c r="BZ60" s="155" t="str">
        <f>IF($B60=0,"",SUMIFS(INPUT_DATA!AA:AA,INPUT_DATA!$A:$A,$B60,INPUT_DATA!$B:$B,"D"))</f>
        <v/>
      </c>
      <c r="CA60" s="155" t="str">
        <f>IF($B60=0,"",SUMIFS(INPUT_DATA!AB:AB,INPUT_DATA!$A:$A,$B60,INPUT_DATA!$B:$B,"D"))</f>
        <v/>
      </c>
      <c r="CB60" s="155" t="str">
        <f>IF($B60=0,"",SUMIFS(INPUT_DATA!AC:AC,INPUT_DATA!$A:$A,$B60,INPUT_DATA!$B:$B,"D"))</f>
        <v/>
      </c>
      <c r="CC60" s="155" t="str">
        <f>IF($B60=0,"",SUMIFS(INPUT_DATA!AD:AD,INPUT_DATA!$A:$A,$B60,INPUT_DATA!$B:$B,"D"))</f>
        <v/>
      </c>
      <c r="CD60" s="155" t="str">
        <f>IF($B60=0,"",SUMIFS(INPUT_DATA!AE:AE,INPUT_DATA!$A:$A,$B60,INPUT_DATA!$B:$B,"D"))</f>
        <v/>
      </c>
      <c r="CE60" s="155" t="str">
        <f>IF($B60=0,"",SUMIFS(INPUT_DATA!AF:AF,INPUT_DATA!$A:$A,$B60,INPUT_DATA!$B:$B,"D"))</f>
        <v/>
      </c>
      <c r="CF60" s="155" t="str">
        <f>IF($B60=0,"",SUMIFS(INPUT_DATA!AG:AG,INPUT_DATA!$A:$A,$B60,INPUT_DATA!$B:$B,"D"))</f>
        <v/>
      </c>
      <c r="CG60" s="155" t="str">
        <f>IF($B60=0,"",SUMIFS(INPUT_DATA!AH:AH,INPUT_DATA!$A:$A,$B60,INPUT_DATA!$B:$B,"D"))</f>
        <v/>
      </c>
      <c r="CH60" s="155" t="str">
        <f>IF($B60=0,"",SUMIFS(INPUT_DATA!AI:AI,INPUT_DATA!$A:$A,$B60,INPUT_DATA!$B:$B,"D"))</f>
        <v/>
      </c>
      <c r="CI60" s="155" t="str">
        <f>IF($B60=0,"",SUMIFS(INPUT_DATA!AJ:AJ,INPUT_DATA!$A:$A,$B60,INPUT_DATA!$B:$B,"D"))</f>
        <v/>
      </c>
      <c r="CJ60" s="146" t="str">
        <f>IF($B60=0,"",SUMIFS(INPUT_DATA!AK:AK,INPUT_DATA!$A:$A,$B60,INPUT_DATA!$B:$B,"D"))</f>
        <v/>
      </c>
      <c r="CK60" s="146" t="str">
        <f>IF($B60=0,"",SUMIFS(INPUT_DATA!AL:AL,INPUT_DATA!$A:$A,$B60,INPUT_DATA!$B:$B,"D"))</f>
        <v/>
      </c>
      <c r="CL60" s="146" t="str">
        <f>IF($B60=0,"",SUMIFS(INPUT_DATA!AM:AM,INPUT_DATA!$A:$A,$B60,INPUT_DATA!$B:$B,"D"))</f>
        <v/>
      </c>
      <c r="CM60" s="146" t="str">
        <f>IF($B60=0,"",SUMIFS(INPUT_DATA!AN:AN,INPUT_DATA!$A:$A,$B60,INPUT_DATA!$B:$B,"D"))</f>
        <v/>
      </c>
      <c r="CN60" s="146" t="str">
        <f>IF($B60=0,"",SUMIFS(INPUT_DATA!AO:AO,INPUT_DATA!$A:$A,$B60,INPUT_DATA!$B:$B,"D"))</f>
        <v/>
      </c>
      <c r="CO60" s="146" t="str">
        <f>IF($B60=0,"",SUMIFS(INPUT_DATA!AP:AP,INPUT_DATA!$A:$A,$B60,INPUT_DATA!$B:$B,"D"))</f>
        <v/>
      </c>
      <c r="CP60" s="160" t="str">
        <f t="shared" si="7"/>
        <v/>
      </c>
      <c r="CQ60" s="160" t="str">
        <f t="shared" si="2"/>
        <v/>
      </c>
      <c r="CR60" s="160" t="str">
        <f t="shared" si="3"/>
        <v/>
      </c>
      <c r="CS60" s="145" t="str">
        <f>IF($B60=0,"",SUMIFS(INPUT_DATA!AQ:AQ,INPUT_DATA!$A:$A,$B60,INPUT_DATA!$B:$B,"D"))</f>
        <v/>
      </c>
      <c r="CT60" s="160" t="str">
        <f>IF($B60=0,"",SUMIFS(INPUT_DATA!AR:AR,INPUT_DATA!$A:$A,$B60,INPUT_DATA!$B:$B,"D"))</f>
        <v/>
      </c>
      <c r="CU60" s="160" t="str">
        <f>IF($B60=0,"",SUMIFS(INPUT_DATA!AS:AS,INPUT_DATA!$A:$A,$B60,INPUT_DATA!$B:$B,"D"))</f>
        <v/>
      </c>
      <c r="CV60" s="145" t="str">
        <f t="shared" si="20"/>
        <v/>
      </c>
      <c r="CW60" s="160" t="str">
        <f t="shared" si="21"/>
        <v/>
      </c>
      <c r="CX60" s="161" t="str">
        <f t="shared" si="22"/>
        <v/>
      </c>
      <c r="CY60" s="154"/>
    </row>
    <row r="61" spans="1:103">
      <c r="A61" s="162">
        <f t="shared" si="23"/>
        <v>-12</v>
      </c>
      <c r="B61" s="143">
        <f>INPUT_DATA!CL48</f>
        <v>0</v>
      </c>
      <c r="C61" s="145" t="str">
        <f>IF($B61=0,"",SUMIFS(INPUT_DATA!C:C,INPUT_DATA!$A:$A,$B61,INPUT_DATA!$B:$B,"S"))</f>
        <v/>
      </c>
      <c r="D61" s="145" t="str">
        <f>IF($B61=0,"",SUMIFS(INPUT_DATA!D:D,INPUT_DATA!$A:$A,$B61,INPUT_DATA!$B:$B,"S"))</f>
        <v/>
      </c>
      <c r="E61" s="146" t="str">
        <f>IF($B61=0,"",SUMIFS(INPUT_DATA!E:E,INPUT_DATA!$A:$A,$B61,INPUT_DATA!$B:$B,"S"))</f>
        <v/>
      </c>
      <c r="F61" s="146" t="str">
        <f>IF($B61=0,"",SUMIFS(INPUT_DATA!F:F,INPUT_DATA!$A:$A,$B61,INPUT_DATA!$B:$B,"S"))</f>
        <v/>
      </c>
      <c r="G61" s="146" t="str">
        <f>IF($B61=0,"",SUMIFS(INPUT_DATA!G:G,INPUT_DATA!$A:$A,$B61,INPUT_DATA!$B:$B,"S"))</f>
        <v/>
      </c>
      <c r="H61" s="146" t="str">
        <f>IF($B61=0,"",SUMIFS(INPUT_DATA!H:H,INPUT_DATA!$A:$A,$B61,INPUT_DATA!$B:$B,"S"))</f>
        <v/>
      </c>
      <c r="I61" s="146" t="str">
        <f>IF($B61=0,"",SUMIFS(INPUT_DATA!I:I,INPUT_DATA!$A:$A,$B61,INPUT_DATA!$B:$B,"S"))</f>
        <v/>
      </c>
      <c r="J61" s="146" t="str">
        <f>IF($B61=0,"",SUMIFS(INPUT_DATA!J:J,INPUT_DATA!$A:$A,$B61,INPUT_DATA!$B:$B,"S"))</f>
        <v/>
      </c>
      <c r="K61" s="146" t="str">
        <f>IF($B61=0,"",SUMIFS(INPUT_DATA!K:K,INPUT_DATA!$A:$A,$B61,INPUT_DATA!$B:$B,"S"))</f>
        <v/>
      </c>
      <c r="L61" s="146" t="str">
        <f>IF($B61=0,"",SUMIFS(INPUT_DATA!L:L,INPUT_DATA!$A:$A,$B61,INPUT_DATA!$B:$B,"S"))</f>
        <v/>
      </c>
      <c r="M61" s="146" t="str">
        <f>IF($B61=0,"",SUMIFS(INPUT_DATA!M:M,INPUT_DATA!$A:$A,$B61,INPUT_DATA!$B:$B,"S"))</f>
        <v/>
      </c>
      <c r="N61" s="146" t="str">
        <f>IF($B61=0,"",SUMIFS(INPUT_DATA!N:N,INPUT_DATA!$A:$A,$B61,INPUT_DATA!$B:$B,"S"))</f>
        <v/>
      </c>
      <c r="O61" s="147" t="str">
        <f t="shared" si="8"/>
        <v/>
      </c>
      <c r="P61" s="148" t="str">
        <f>IF($B61=0,"",SUMIFS(INPUT_DATA!O:O,INPUT_DATA!$A:$A,$B61,INPUT_DATA!$B:$B,"S"))</f>
        <v/>
      </c>
      <c r="Q61" s="148" t="str">
        <f t="shared" si="9"/>
        <v/>
      </c>
      <c r="R61" s="148" t="str">
        <f>IF($B61=0,"",SUMIFS(INPUT_DATA!BL:BL,INPUT_DATA!$A:$A,$B61,INPUT_DATA!$B:$B,"S"))</f>
        <v/>
      </c>
      <c r="S61" s="149" t="str">
        <f>IF($B61=0,"",SUMIFS(INPUT_DATA!P:P,INPUT_DATA!$A:$A,$B61,INPUT_DATA!$B:$B,"S"))</f>
        <v/>
      </c>
      <c r="T61" s="149" t="str">
        <f>IF($B61=0,"",SUMIFS(INPUT_DATA!Q:Q,INPUT_DATA!$A:$A,$B61,INPUT_DATA!$B:$B,"S"))</f>
        <v/>
      </c>
      <c r="U61" s="149" t="str">
        <f>IF($B61=0,"",SUMIFS(INPUT_DATA!R:R,INPUT_DATA!$A:$A,$B61,INPUT_DATA!$B:$B,"S"))</f>
        <v/>
      </c>
      <c r="V61" s="150" t="str">
        <f>IF($B61=0,"",SUMIFS(INPUT_DATA!S:S,INPUT_DATA!$A:$A,$B61,INPUT_DATA!$B:$B,"S"))</f>
        <v/>
      </c>
      <c r="W61" s="150" t="str">
        <f>IF($B61=0,"",SUMIFS(INPUT_DATA!T:T,INPUT_DATA!$A:$A,$B61,INPUT_DATA!$B:$B,"S"))</f>
        <v/>
      </c>
      <c r="X61" s="150" t="str">
        <f>IF($B61=0,"",SUMIFS(INPUT_DATA!U:U,INPUT_DATA!$A:$A,$B61,INPUT_DATA!$B:$B,"S"))</f>
        <v/>
      </c>
      <c r="Y61" s="150" t="str">
        <f>IF($B61=0,"",SUMIFS(INPUT_DATA!V:V,INPUT_DATA!$A:$A,$B61,INPUT_DATA!$B:$B,"S"))</f>
        <v/>
      </c>
      <c r="Z61" s="150" t="str">
        <f>IF($B61=0,"",SUMIFS(INPUT_DATA!W:W,INPUT_DATA!$A:$A,$B61,INPUT_DATA!$B:$B,"S"))</f>
        <v/>
      </c>
      <c r="AA61" s="150" t="str">
        <f>IF($B61=0,"",SUMIFS(INPUT_DATA!X:X,INPUT_DATA!$A:$A,$B61,INPUT_DATA!$B:$B,"S"))</f>
        <v/>
      </c>
      <c r="AB61" s="150" t="str">
        <f>IF($B61=0,"",SUMIFS(INPUT_DATA!Y:Y,INPUT_DATA!$A:$A,$B61,INPUT_DATA!$B:$B,"S"))</f>
        <v/>
      </c>
      <c r="AC61" s="150" t="str">
        <f>IF($B61=0,"",SUMIFS(INPUT_DATA!Z:Z,INPUT_DATA!$A:$A,$B61,INPUT_DATA!$B:$B,"S"))</f>
        <v/>
      </c>
      <c r="AD61" s="150" t="str">
        <f>IF($B61=0,"",SUMIFS(INPUT_DATA!AA:AA,INPUT_DATA!$A:$A,$B61,INPUT_DATA!$B:$B,"S"))</f>
        <v/>
      </c>
      <c r="AE61" s="150" t="str">
        <f>IF($B61=0,"",SUMIFS(INPUT_DATA!AB:AB,INPUT_DATA!$A:$A,$B61,INPUT_DATA!$B:$B,"S"))</f>
        <v/>
      </c>
      <c r="AF61" s="150" t="str">
        <f>IF($B61=0,"",SUMIFS(INPUT_DATA!AC:AC,INPUT_DATA!$A:$A,$B61,INPUT_DATA!$B:$B,"S"))</f>
        <v/>
      </c>
      <c r="AG61" s="150" t="str">
        <f>IF($B61=0,"",SUMIFS(INPUT_DATA!AD:AD,INPUT_DATA!$A:$A,$B61,INPUT_DATA!$B:$B,"S"))</f>
        <v/>
      </c>
      <c r="AH61" s="150" t="str">
        <f>IF($B61=0,"",SUMIFS(INPUT_DATA!AE:AE,INPUT_DATA!$A:$A,$B61,INPUT_DATA!$B:$B,"S"))</f>
        <v/>
      </c>
      <c r="AI61" s="150" t="str">
        <f>IF($B61=0,"",SUMIFS(INPUT_DATA!AF:AF,INPUT_DATA!$A:$A,$B61,INPUT_DATA!$B:$B,"S"))</f>
        <v/>
      </c>
      <c r="AJ61" s="150" t="str">
        <f>IF($B61=0,"",SUMIFS(INPUT_DATA!AG:AG,INPUT_DATA!$A:$A,$B61,INPUT_DATA!$B:$B,"S"))</f>
        <v/>
      </c>
      <c r="AK61" s="150" t="str">
        <f>IF($B61=0,"",SUMIFS(INPUT_DATA!AK:AK,INPUT_DATA!$A:$A,$B61,INPUT_DATA!$B:$B,"S"))</f>
        <v/>
      </c>
      <c r="AL61" s="150" t="str">
        <f>IF($B61=0,"",SUMIFS(INPUT_DATA!AL:AL,INPUT_DATA!$A:$A,$B61,INPUT_DATA!$B:$B,"S"))</f>
        <v/>
      </c>
      <c r="AM61" s="150" t="str">
        <f>IF($B61=0,"",SUMIFS(INPUT_DATA!AM:AM,INPUT_DATA!$A:$A,$B61,INPUT_DATA!$B:$B,"S"))</f>
        <v/>
      </c>
      <c r="AN61" s="150" t="str">
        <f>IF($B61=0,"",SUMIFS(INPUT_DATA!AN:AN,INPUT_DATA!$A:$A,$B61,INPUT_DATA!$B:$B,"S"))</f>
        <v/>
      </c>
      <c r="AO61" s="150" t="str">
        <f>IF($B61=0,"",SUMIFS(INPUT_DATA!AO:AO,INPUT_DATA!$A:$A,$B61,INPUT_DATA!$B:$B,"S"))</f>
        <v/>
      </c>
      <c r="AP61" s="150" t="str">
        <f>IF($B61=0,"",SUMIFS(INPUT_DATA!AP:AP,INPUT_DATA!$A:$A,$B61,INPUT_DATA!$B:$B,"S"))</f>
        <v/>
      </c>
      <c r="AQ61" s="151" t="str">
        <f t="shared" si="10"/>
        <v/>
      </c>
      <c r="AR61" s="152" t="str">
        <f t="shared" si="11"/>
        <v/>
      </c>
      <c r="AS61" s="153" t="str">
        <f t="shared" si="12"/>
        <v/>
      </c>
      <c r="AT61" s="151" t="str">
        <f>IF($B61=0,"",SUMIFS(INPUT_DATA!AQ:AQ,INPUT_DATA!$A:$A,$B61,INPUT_DATA!$B:$B,"S"))</f>
        <v/>
      </c>
      <c r="AU61" s="152" t="str">
        <f>IF($B61=0,"",SUMIFS(INPUT_DATA!AR:AR,INPUT_DATA!$A:$A,$B61,INPUT_DATA!$B:$B,"S"))</f>
        <v/>
      </c>
      <c r="AV61" s="153" t="str">
        <f>IF($B61=0,"",SUMIFS(INPUT_DATA!AS:AS,INPUT_DATA!$A:$A,$B61,INPUT_DATA!$B:$B,"S"))</f>
        <v/>
      </c>
      <c r="AW61" s="151" t="str">
        <f t="shared" si="13"/>
        <v/>
      </c>
      <c r="AX61" s="152" t="str">
        <f t="shared" si="14"/>
        <v/>
      </c>
      <c r="AY61" s="153" t="str">
        <f t="shared" si="15"/>
        <v/>
      </c>
      <c r="AZ61" s="154"/>
      <c r="BA61" s="144" t="str">
        <f>IF($B61=0,"",SUMIFS(INPUT_DATA!C:C,INPUT_DATA!$A:$A,$B61,INPUT_DATA!$B:$B,"D"))</f>
        <v/>
      </c>
      <c r="BB61" s="155" t="str">
        <f>IF($B61=0,"",SUMIFS(INPUT_DATA!E:E,INPUT_DATA!$A:$A,$B61,INPUT_DATA!$B:$B,"D"))</f>
        <v/>
      </c>
      <c r="BC61" s="155" t="str">
        <f>IF($B61=0,"",SUMIFS(INPUT_DATA!F:F,INPUT_DATA!$A:$A,$B61,INPUT_DATA!$B:$B,"D"))</f>
        <v/>
      </c>
      <c r="BD61" s="155" t="str">
        <f>IF($B61=0,"",SUMIFS(INPUT_DATA!G:G,INPUT_DATA!$A:$A,$B61,INPUT_DATA!$B:$B,"D"))</f>
        <v/>
      </c>
      <c r="BE61" s="155" t="str">
        <f>IF($B61=0,"",SUMIFS(INPUT_DATA!H:H,INPUT_DATA!$A:$A,$B61,INPUT_DATA!$B:$B,"D"))</f>
        <v/>
      </c>
      <c r="BF61" s="155" t="str">
        <f>IF($B61=0,"",SUMIFS(INPUT_DATA!I:I,INPUT_DATA!$A:$A,$B61,INPUT_DATA!$B:$B,"D"))</f>
        <v/>
      </c>
      <c r="BG61" s="155" t="str">
        <f>IF($B61=0,"",SUMIFS(INPUT_DATA!J:J,INPUT_DATA!$A:$A,$B61,INPUT_DATA!$B:$B,"D"))</f>
        <v/>
      </c>
      <c r="BH61" s="155" t="str">
        <f>IF($B61=0,"",SUMIFS(INPUT_DATA!K:K,INPUT_DATA!$A:$A,$B61,INPUT_DATA!$B:$B,"D"))</f>
        <v/>
      </c>
      <c r="BI61" s="155" t="str">
        <f>IF($B61=0,"",SUMIFS(INPUT_DATA!L:L,INPUT_DATA!$A:$A,$B61,INPUT_DATA!$B:$B,"D"))</f>
        <v/>
      </c>
      <c r="BJ61" s="155" t="str">
        <f>IF($B61=0,"",SUMIFS(INPUT_DATA!M:M,INPUT_DATA!$A:$A,$B61,INPUT_DATA!$B:$B,"D"))</f>
        <v/>
      </c>
      <c r="BK61" s="155" t="str">
        <f>IF($B61=0,"",SUMIFS(INPUT_DATA!N:N,INPUT_DATA!$A:$A,$B61,INPUT_DATA!$B:$B,"D"))</f>
        <v/>
      </c>
      <c r="BL61" s="156" t="str">
        <f t="shared" si="6"/>
        <v/>
      </c>
      <c r="BM61" s="156" t="str">
        <f>IF($B61=0,"",SUMIFS(INPUT_DATA!O:O,INPUT_DATA!$A:$A,$B61,INPUT_DATA!$B:$B,"D"))</f>
        <v/>
      </c>
      <c r="BN61" s="156" t="str">
        <f t="shared" si="16"/>
        <v/>
      </c>
      <c r="BO61" s="159" t="str">
        <f>IF($B61=0,"",SUMIFS(INPUT_DATA!P:P,INPUT_DATA!$A:$A,$B61,INPUT_DATA!$B:$B,"D"))</f>
        <v/>
      </c>
      <c r="BP61" s="145" t="str">
        <f>IF($B61=0,"",SUMIFS(INPUT_DATA!Q:Q,INPUT_DATA!$A:$A,$B61,INPUT_DATA!$B:$B,"D"))</f>
        <v/>
      </c>
      <c r="BQ61" s="145" t="str">
        <f>IF($B61=0,"",SUMIFS(INPUT_DATA!R:R,INPUT_DATA!$A:$A,$B61,INPUT_DATA!$B:$B,"D"))</f>
        <v/>
      </c>
      <c r="BR61" s="155" t="str">
        <f>IF($B61=0,"",SUMIFS(INPUT_DATA!S:S,INPUT_DATA!$A:$A,$B61,INPUT_DATA!$B:$B,"D"))</f>
        <v/>
      </c>
      <c r="BS61" s="155" t="str">
        <f>IF($B61=0,"",SUMIFS(INPUT_DATA!T:T,INPUT_DATA!$A:$A,$B61,INPUT_DATA!$B:$B,"D"))</f>
        <v/>
      </c>
      <c r="BT61" s="155" t="str">
        <f>IF($B61=0,"",SUMIFS(INPUT_DATA!U:U,INPUT_DATA!$A:$A,$B61,INPUT_DATA!$B:$B,"D"))</f>
        <v/>
      </c>
      <c r="BU61" s="155" t="str">
        <f>IF($B61=0,"",SUMIFS(INPUT_DATA!V:V,INPUT_DATA!$A:$A,$B61,INPUT_DATA!$B:$B,"D"))</f>
        <v/>
      </c>
      <c r="BV61" s="155" t="str">
        <f>IF($B61=0,"",SUMIFS(INPUT_DATA!W:W,INPUT_DATA!$A:$A,$B61,INPUT_DATA!$B:$B,"D"))</f>
        <v/>
      </c>
      <c r="BW61" s="155" t="str">
        <f>IF($B61=0,"",SUMIFS(INPUT_DATA!X:X,INPUT_DATA!$A:$A,$B61,INPUT_DATA!$B:$B,"D"))</f>
        <v/>
      </c>
      <c r="BX61" s="155" t="str">
        <f>IF($B61=0,"",SUMIFS(INPUT_DATA!Y:Y,INPUT_DATA!$A:$A,$B61,INPUT_DATA!$B:$B,"D"))</f>
        <v/>
      </c>
      <c r="BY61" s="155" t="str">
        <f>IF($B61=0,"",SUMIFS(INPUT_DATA!Z:Z,INPUT_DATA!$A:$A,$B61,INPUT_DATA!$B:$B,"D"))</f>
        <v/>
      </c>
      <c r="BZ61" s="155" t="str">
        <f>IF($B61=0,"",SUMIFS(INPUT_DATA!AA:AA,INPUT_DATA!$A:$A,$B61,INPUT_DATA!$B:$B,"D"))</f>
        <v/>
      </c>
      <c r="CA61" s="155" t="str">
        <f>IF($B61=0,"",SUMIFS(INPUT_DATA!AB:AB,INPUT_DATA!$A:$A,$B61,INPUT_DATA!$B:$B,"D"))</f>
        <v/>
      </c>
      <c r="CB61" s="155" t="str">
        <f>IF($B61=0,"",SUMIFS(INPUT_DATA!AC:AC,INPUT_DATA!$A:$A,$B61,INPUT_DATA!$B:$B,"D"))</f>
        <v/>
      </c>
      <c r="CC61" s="155" t="str">
        <f>IF($B61=0,"",SUMIFS(INPUT_DATA!AD:AD,INPUT_DATA!$A:$A,$B61,INPUT_DATA!$B:$B,"D"))</f>
        <v/>
      </c>
      <c r="CD61" s="155" t="str">
        <f>IF($B61=0,"",SUMIFS(INPUT_DATA!AE:AE,INPUT_DATA!$A:$A,$B61,INPUT_DATA!$B:$B,"D"))</f>
        <v/>
      </c>
      <c r="CE61" s="155" t="str">
        <f>IF($B61=0,"",SUMIFS(INPUT_DATA!AF:AF,INPUT_DATA!$A:$A,$B61,INPUT_DATA!$B:$B,"D"))</f>
        <v/>
      </c>
      <c r="CF61" s="155" t="str">
        <f>IF($B61=0,"",SUMIFS(INPUT_DATA!AG:AG,INPUT_DATA!$A:$A,$B61,INPUT_DATA!$B:$B,"D"))</f>
        <v/>
      </c>
      <c r="CG61" s="155" t="str">
        <f>IF($B61=0,"",SUMIFS(INPUT_DATA!AH:AH,INPUT_DATA!$A:$A,$B61,INPUT_DATA!$B:$B,"D"))</f>
        <v/>
      </c>
      <c r="CH61" s="155" t="str">
        <f>IF($B61=0,"",SUMIFS(INPUT_DATA!AI:AI,INPUT_DATA!$A:$A,$B61,INPUT_DATA!$B:$B,"D"))</f>
        <v/>
      </c>
      <c r="CI61" s="155" t="str">
        <f>IF($B61=0,"",SUMIFS(INPUT_DATA!AJ:AJ,INPUT_DATA!$A:$A,$B61,INPUT_DATA!$B:$B,"D"))</f>
        <v/>
      </c>
      <c r="CJ61" s="146" t="str">
        <f>IF($B61=0,"",SUMIFS(INPUT_DATA!AK:AK,INPUT_DATA!$A:$A,$B61,INPUT_DATA!$B:$B,"D"))</f>
        <v/>
      </c>
      <c r="CK61" s="146" t="str">
        <f>IF($B61=0,"",SUMIFS(INPUT_DATA!AL:AL,INPUT_DATA!$A:$A,$B61,INPUT_DATA!$B:$B,"D"))</f>
        <v/>
      </c>
      <c r="CL61" s="146" t="str">
        <f>IF($B61=0,"",SUMIFS(INPUT_DATA!AM:AM,INPUT_DATA!$A:$A,$B61,INPUT_DATA!$B:$B,"D"))</f>
        <v/>
      </c>
      <c r="CM61" s="146" t="str">
        <f>IF($B61=0,"",SUMIFS(INPUT_DATA!AN:AN,INPUT_DATA!$A:$A,$B61,INPUT_DATA!$B:$B,"D"))</f>
        <v/>
      </c>
      <c r="CN61" s="146" t="str">
        <f>IF($B61=0,"",SUMIFS(INPUT_DATA!AO:AO,INPUT_DATA!$A:$A,$B61,INPUT_DATA!$B:$B,"D"))</f>
        <v/>
      </c>
      <c r="CO61" s="146" t="str">
        <f>IF($B61=0,"",SUMIFS(INPUT_DATA!AP:AP,INPUT_DATA!$A:$A,$B61,INPUT_DATA!$B:$B,"D"))</f>
        <v/>
      </c>
      <c r="CP61" s="160" t="str">
        <f t="shared" si="7"/>
        <v/>
      </c>
      <c r="CQ61" s="160" t="str">
        <f t="shared" si="2"/>
        <v/>
      </c>
      <c r="CR61" s="160" t="str">
        <f t="shared" si="3"/>
        <v/>
      </c>
      <c r="CS61" s="145" t="str">
        <f>IF($B61=0,"",SUMIFS(INPUT_DATA!AQ:AQ,INPUT_DATA!$A:$A,$B61,INPUT_DATA!$B:$B,"D"))</f>
        <v/>
      </c>
      <c r="CT61" s="160" t="str">
        <f>IF($B61=0,"",SUMIFS(INPUT_DATA!AR:AR,INPUT_DATA!$A:$A,$B61,INPUT_DATA!$B:$B,"D"))</f>
        <v/>
      </c>
      <c r="CU61" s="160" t="str">
        <f>IF($B61=0,"",SUMIFS(INPUT_DATA!AS:AS,INPUT_DATA!$A:$A,$B61,INPUT_DATA!$B:$B,"D"))</f>
        <v/>
      </c>
      <c r="CV61" s="145" t="str">
        <f t="shared" si="20"/>
        <v/>
      </c>
      <c r="CW61" s="160" t="str">
        <f t="shared" si="21"/>
        <v/>
      </c>
      <c r="CX61" s="161" t="str">
        <f t="shared" si="22"/>
        <v/>
      </c>
      <c r="CY61" s="154"/>
    </row>
    <row r="62" spans="1:103">
      <c r="A62" s="162">
        <f t="shared" si="23"/>
        <v>-13</v>
      </c>
      <c r="B62" s="143">
        <f>INPUT_DATA!CL49</f>
        <v>0</v>
      </c>
      <c r="C62" s="145" t="str">
        <f>IF($B62=0,"",SUMIFS(INPUT_DATA!C:C,INPUT_DATA!$A:$A,$B62,INPUT_DATA!$B:$B,"S"))</f>
        <v/>
      </c>
      <c r="D62" s="145" t="str">
        <f>IF($B62=0,"",SUMIFS(INPUT_DATA!D:D,INPUT_DATA!$A:$A,$B62,INPUT_DATA!$B:$B,"S"))</f>
        <v/>
      </c>
      <c r="E62" s="146" t="str">
        <f>IF($B62=0,"",SUMIFS(INPUT_DATA!E:E,INPUT_DATA!$A:$A,$B62,INPUT_DATA!$B:$B,"S"))</f>
        <v/>
      </c>
      <c r="F62" s="146" t="str">
        <f>IF($B62=0,"",SUMIFS(INPUT_DATA!F:F,INPUT_DATA!$A:$A,$B62,INPUT_DATA!$B:$B,"S"))</f>
        <v/>
      </c>
      <c r="G62" s="146" t="str">
        <f>IF($B62=0,"",SUMIFS(INPUT_DATA!G:G,INPUT_DATA!$A:$A,$B62,INPUT_DATA!$B:$B,"S"))</f>
        <v/>
      </c>
      <c r="H62" s="146" t="str">
        <f>IF($B62=0,"",SUMIFS(INPUT_DATA!H:H,INPUT_DATA!$A:$A,$B62,INPUT_DATA!$B:$B,"S"))</f>
        <v/>
      </c>
      <c r="I62" s="146" t="str">
        <f>IF($B62=0,"",SUMIFS(INPUT_DATA!I:I,INPUT_DATA!$A:$A,$B62,INPUT_DATA!$B:$B,"S"))</f>
        <v/>
      </c>
      <c r="J62" s="146" t="str">
        <f>IF($B62=0,"",SUMIFS(INPUT_DATA!J:J,INPUT_DATA!$A:$A,$B62,INPUT_DATA!$B:$B,"S"))</f>
        <v/>
      </c>
      <c r="K62" s="146" t="str">
        <f>IF($B62=0,"",SUMIFS(INPUT_DATA!K:K,INPUT_DATA!$A:$A,$B62,INPUT_DATA!$B:$B,"S"))</f>
        <v/>
      </c>
      <c r="L62" s="146" t="str">
        <f>IF($B62=0,"",SUMIFS(INPUT_DATA!L:L,INPUT_DATA!$A:$A,$B62,INPUT_DATA!$B:$B,"S"))</f>
        <v/>
      </c>
      <c r="M62" s="146" t="str">
        <f>IF($B62=0,"",SUMIFS(INPUT_DATA!M:M,INPUT_DATA!$A:$A,$B62,INPUT_DATA!$B:$B,"S"))</f>
        <v/>
      </c>
      <c r="N62" s="146" t="str">
        <f>IF($B62=0,"",SUMIFS(INPUT_DATA!N:N,INPUT_DATA!$A:$A,$B62,INPUT_DATA!$B:$B,"S"))</f>
        <v/>
      </c>
      <c r="O62" s="147" t="str">
        <f t="shared" si="8"/>
        <v/>
      </c>
      <c r="P62" s="148" t="str">
        <f>IF($B62=0,"",SUMIFS(INPUT_DATA!O:O,INPUT_DATA!$A:$A,$B62,INPUT_DATA!$B:$B,"S"))</f>
        <v/>
      </c>
      <c r="Q62" s="148" t="str">
        <f t="shared" si="9"/>
        <v/>
      </c>
      <c r="R62" s="148" t="str">
        <f>IF($B62=0,"",SUMIFS(INPUT_DATA!BL:BL,INPUT_DATA!$A:$A,$B62,INPUT_DATA!$B:$B,"S"))</f>
        <v/>
      </c>
      <c r="S62" s="149" t="str">
        <f>IF($B62=0,"",SUMIFS(INPUT_DATA!P:P,INPUT_DATA!$A:$A,$B62,INPUT_DATA!$B:$B,"S"))</f>
        <v/>
      </c>
      <c r="T62" s="149" t="str">
        <f>IF($B62=0,"",SUMIFS(INPUT_DATA!Q:Q,INPUT_DATA!$A:$A,$B62,INPUT_DATA!$B:$B,"S"))</f>
        <v/>
      </c>
      <c r="U62" s="149" t="str">
        <f>IF($B62=0,"",SUMIFS(INPUT_DATA!R:R,INPUT_DATA!$A:$A,$B62,INPUT_DATA!$B:$B,"S"))</f>
        <v/>
      </c>
      <c r="V62" s="150" t="str">
        <f>IF($B62=0,"",SUMIFS(INPUT_DATA!S:S,INPUT_DATA!$A:$A,$B62,INPUT_DATA!$B:$B,"S"))</f>
        <v/>
      </c>
      <c r="W62" s="150" t="str">
        <f>IF($B62=0,"",SUMIFS(INPUT_DATA!T:T,INPUT_DATA!$A:$A,$B62,INPUT_DATA!$B:$B,"S"))</f>
        <v/>
      </c>
      <c r="X62" s="150" t="str">
        <f>IF($B62=0,"",SUMIFS(INPUT_DATA!U:U,INPUT_DATA!$A:$A,$B62,INPUT_DATA!$B:$B,"S"))</f>
        <v/>
      </c>
      <c r="Y62" s="150" t="str">
        <f>IF($B62=0,"",SUMIFS(INPUT_DATA!V:V,INPUT_DATA!$A:$A,$B62,INPUT_DATA!$B:$B,"S"))</f>
        <v/>
      </c>
      <c r="Z62" s="150" t="str">
        <f>IF($B62=0,"",SUMIFS(INPUT_DATA!W:W,INPUT_DATA!$A:$A,$B62,INPUT_DATA!$B:$B,"S"))</f>
        <v/>
      </c>
      <c r="AA62" s="150" t="str">
        <f>IF($B62=0,"",SUMIFS(INPUT_DATA!X:X,INPUT_DATA!$A:$A,$B62,INPUT_DATA!$B:$B,"S"))</f>
        <v/>
      </c>
      <c r="AB62" s="150" t="str">
        <f>IF($B62=0,"",SUMIFS(INPUT_DATA!Y:Y,INPUT_DATA!$A:$A,$B62,INPUT_DATA!$B:$B,"S"))</f>
        <v/>
      </c>
      <c r="AC62" s="150" t="str">
        <f>IF($B62=0,"",SUMIFS(INPUT_DATA!Z:Z,INPUT_DATA!$A:$A,$B62,INPUT_DATA!$B:$B,"S"))</f>
        <v/>
      </c>
      <c r="AD62" s="150" t="str">
        <f>IF($B62=0,"",SUMIFS(INPUT_DATA!AA:AA,INPUT_DATA!$A:$A,$B62,INPUT_DATA!$B:$B,"S"))</f>
        <v/>
      </c>
      <c r="AE62" s="150" t="str">
        <f>IF($B62=0,"",SUMIFS(INPUT_DATA!AB:AB,INPUT_DATA!$A:$A,$B62,INPUT_DATA!$B:$B,"S"))</f>
        <v/>
      </c>
      <c r="AF62" s="150" t="str">
        <f>IF($B62=0,"",SUMIFS(INPUT_DATA!AC:AC,INPUT_DATA!$A:$A,$B62,INPUT_DATA!$B:$B,"S"))</f>
        <v/>
      </c>
      <c r="AG62" s="150" t="str">
        <f>IF($B62=0,"",SUMIFS(INPUT_DATA!AD:AD,INPUT_DATA!$A:$A,$B62,INPUT_DATA!$B:$B,"S"))</f>
        <v/>
      </c>
      <c r="AH62" s="150" t="str">
        <f>IF($B62=0,"",SUMIFS(INPUT_DATA!AE:AE,INPUT_DATA!$A:$A,$B62,INPUT_DATA!$B:$B,"S"))</f>
        <v/>
      </c>
      <c r="AI62" s="150" t="str">
        <f>IF($B62=0,"",SUMIFS(INPUT_DATA!AF:AF,INPUT_DATA!$A:$A,$B62,INPUT_DATA!$B:$B,"S"))</f>
        <v/>
      </c>
      <c r="AJ62" s="150" t="str">
        <f>IF($B62=0,"",SUMIFS(INPUT_DATA!AG:AG,INPUT_DATA!$A:$A,$B62,INPUT_DATA!$B:$B,"S"))</f>
        <v/>
      </c>
      <c r="AK62" s="150" t="str">
        <f>IF($B62=0,"",SUMIFS(INPUT_DATA!AK:AK,INPUT_DATA!$A:$A,$B62,INPUT_DATA!$B:$B,"S"))</f>
        <v/>
      </c>
      <c r="AL62" s="150" t="str">
        <f>IF($B62=0,"",SUMIFS(INPUT_DATA!AL:AL,INPUT_DATA!$A:$A,$B62,INPUT_DATA!$B:$B,"S"))</f>
        <v/>
      </c>
      <c r="AM62" s="150" t="str">
        <f>IF($B62=0,"",SUMIFS(INPUT_DATA!AM:AM,INPUT_DATA!$A:$A,$B62,INPUT_DATA!$B:$B,"S"))</f>
        <v/>
      </c>
      <c r="AN62" s="150" t="str">
        <f>IF($B62=0,"",SUMIFS(INPUT_DATA!AN:AN,INPUT_DATA!$A:$A,$B62,INPUT_DATA!$B:$B,"S"))</f>
        <v/>
      </c>
      <c r="AO62" s="150" t="str">
        <f>IF($B62=0,"",SUMIFS(INPUT_DATA!AO:AO,INPUT_DATA!$A:$A,$B62,INPUT_DATA!$B:$B,"S"))</f>
        <v/>
      </c>
      <c r="AP62" s="150" t="str">
        <f>IF($B62=0,"",SUMIFS(INPUT_DATA!AP:AP,INPUT_DATA!$A:$A,$B62,INPUT_DATA!$B:$B,"S"))</f>
        <v/>
      </c>
      <c r="AQ62" s="151" t="str">
        <f t="shared" si="10"/>
        <v/>
      </c>
      <c r="AR62" s="152" t="str">
        <f t="shared" si="11"/>
        <v/>
      </c>
      <c r="AS62" s="153" t="str">
        <f t="shared" si="12"/>
        <v/>
      </c>
      <c r="AT62" s="151" t="str">
        <f>IF($B62=0,"",SUMIFS(INPUT_DATA!AQ:AQ,INPUT_DATA!$A:$A,$B62,INPUT_DATA!$B:$B,"S"))</f>
        <v/>
      </c>
      <c r="AU62" s="152" t="str">
        <f>IF($B62=0,"",SUMIFS(INPUT_DATA!AR:AR,INPUT_DATA!$A:$A,$B62,INPUT_DATA!$B:$B,"S"))</f>
        <v/>
      </c>
      <c r="AV62" s="153" t="str">
        <f>IF($B62=0,"",SUMIFS(INPUT_DATA!AS:AS,INPUT_DATA!$A:$A,$B62,INPUT_DATA!$B:$B,"S"))</f>
        <v/>
      </c>
      <c r="AW62" s="151" t="str">
        <f t="shared" si="13"/>
        <v/>
      </c>
      <c r="AX62" s="152" t="str">
        <f t="shared" si="14"/>
        <v/>
      </c>
      <c r="AY62" s="153" t="str">
        <f t="shared" si="15"/>
        <v/>
      </c>
      <c r="AZ62" s="154"/>
      <c r="BA62" s="144" t="str">
        <f>IF($B62=0,"",SUMIFS(INPUT_DATA!C:C,INPUT_DATA!$A:$A,$B62,INPUT_DATA!$B:$B,"D"))</f>
        <v/>
      </c>
      <c r="BB62" s="155" t="str">
        <f>IF($B62=0,"",SUMIFS(INPUT_DATA!E:E,INPUT_DATA!$A:$A,$B62,INPUT_DATA!$B:$B,"D"))</f>
        <v/>
      </c>
      <c r="BC62" s="155" t="str">
        <f>IF($B62=0,"",SUMIFS(INPUT_DATA!F:F,INPUT_DATA!$A:$A,$B62,INPUT_DATA!$B:$B,"D"))</f>
        <v/>
      </c>
      <c r="BD62" s="155" t="str">
        <f>IF($B62=0,"",SUMIFS(INPUT_DATA!G:G,INPUT_DATA!$A:$A,$B62,INPUT_DATA!$B:$B,"D"))</f>
        <v/>
      </c>
      <c r="BE62" s="155" t="str">
        <f>IF($B62=0,"",SUMIFS(INPUT_DATA!H:H,INPUT_DATA!$A:$A,$B62,INPUT_DATA!$B:$B,"D"))</f>
        <v/>
      </c>
      <c r="BF62" s="155" t="str">
        <f>IF($B62=0,"",SUMIFS(INPUT_DATA!I:I,INPUT_DATA!$A:$A,$B62,INPUT_DATA!$B:$B,"D"))</f>
        <v/>
      </c>
      <c r="BG62" s="155" t="str">
        <f>IF($B62=0,"",SUMIFS(INPUT_DATA!J:J,INPUT_DATA!$A:$A,$B62,INPUT_DATA!$B:$B,"D"))</f>
        <v/>
      </c>
      <c r="BH62" s="155" t="str">
        <f>IF($B62=0,"",SUMIFS(INPUT_DATA!K:K,INPUT_DATA!$A:$A,$B62,INPUT_DATA!$B:$B,"D"))</f>
        <v/>
      </c>
      <c r="BI62" s="155" t="str">
        <f>IF($B62=0,"",SUMIFS(INPUT_DATA!L:L,INPUT_DATA!$A:$A,$B62,INPUT_DATA!$B:$B,"D"))</f>
        <v/>
      </c>
      <c r="BJ62" s="155" t="str">
        <f>IF($B62=0,"",SUMIFS(INPUT_DATA!M:M,INPUT_DATA!$A:$A,$B62,INPUT_DATA!$B:$B,"D"))</f>
        <v/>
      </c>
      <c r="BK62" s="155" t="str">
        <f>IF($B62=0,"",SUMIFS(INPUT_DATA!N:N,INPUT_DATA!$A:$A,$B62,INPUT_DATA!$B:$B,"D"))</f>
        <v/>
      </c>
      <c r="BL62" s="156" t="str">
        <f t="shared" si="6"/>
        <v/>
      </c>
      <c r="BM62" s="156" t="str">
        <f>IF($B62=0,"",SUMIFS(INPUT_DATA!O:O,INPUT_DATA!$A:$A,$B62,INPUT_DATA!$B:$B,"D"))</f>
        <v/>
      </c>
      <c r="BN62" s="156" t="str">
        <f t="shared" si="16"/>
        <v/>
      </c>
      <c r="BO62" s="159" t="str">
        <f>IF($B62=0,"",SUMIFS(INPUT_DATA!P:P,INPUT_DATA!$A:$A,$B62,INPUT_DATA!$B:$B,"D"))</f>
        <v/>
      </c>
      <c r="BP62" s="145" t="str">
        <f>IF($B62=0,"",SUMIFS(INPUT_DATA!Q:Q,INPUT_DATA!$A:$A,$B62,INPUT_DATA!$B:$B,"D"))</f>
        <v/>
      </c>
      <c r="BQ62" s="145" t="str">
        <f>IF($B62=0,"",SUMIFS(INPUT_DATA!R:R,INPUT_DATA!$A:$A,$B62,INPUT_DATA!$B:$B,"D"))</f>
        <v/>
      </c>
      <c r="BR62" s="155" t="str">
        <f>IF($B62=0,"",SUMIFS(INPUT_DATA!S:S,INPUT_DATA!$A:$A,$B62,INPUT_DATA!$B:$B,"D"))</f>
        <v/>
      </c>
      <c r="BS62" s="155" t="str">
        <f>IF($B62=0,"",SUMIFS(INPUT_DATA!T:T,INPUT_DATA!$A:$A,$B62,INPUT_DATA!$B:$B,"D"))</f>
        <v/>
      </c>
      <c r="BT62" s="155" t="str">
        <f>IF($B62=0,"",SUMIFS(INPUT_DATA!U:U,INPUT_DATA!$A:$A,$B62,INPUT_DATA!$B:$B,"D"))</f>
        <v/>
      </c>
      <c r="BU62" s="155" t="str">
        <f>IF($B62=0,"",SUMIFS(INPUT_DATA!V:V,INPUT_DATA!$A:$A,$B62,INPUT_DATA!$B:$B,"D"))</f>
        <v/>
      </c>
      <c r="BV62" s="155" t="str">
        <f>IF($B62=0,"",SUMIFS(INPUT_DATA!W:W,INPUT_DATA!$A:$A,$B62,INPUT_DATA!$B:$B,"D"))</f>
        <v/>
      </c>
      <c r="BW62" s="155" t="str">
        <f>IF($B62=0,"",SUMIFS(INPUT_DATA!X:X,INPUT_DATA!$A:$A,$B62,INPUT_DATA!$B:$B,"D"))</f>
        <v/>
      </c>
      <c r="BX62" s="155" t="str">
        <f>IF($B62=0,"",SUMIFS(INPUT_DATA!Y:Y,INPUT_DATA!$A:$A,$B62,INPUT_DATA!$B:$B,"D"))</f>
        <v/>
      </c>
      <c r="BY62" s="155" t="str">
        <f>IF($B62=0,"",SUMIFS(INPUT_DATA!Z:Z,INPUT_DATA!$A:$A,$B62,INPUT_DATA!$B:$B,"D"))</f>
        <v/>
      </c>
      <c r="BZ62" s="155" t="str">
        <f>IF($B62=0,"",SUMIFS(INPUT_DATA!AA:AA,INPUT_DATA!$A:$A,$B62,INPUT_DATA!$B:$B,"D"))</f>
        <v/>
      </c>
      <c r="CA62" s="155" t="str">
        <f>IF($B62=0,"",SUMIFS(INPUT_DATA!AB:AB,INPUT_DATA!$A:$A,$B62,INPUT_DATA!$B:$B,"D"))</f>
        <v/>
      </c>
      <c r="CB62" s="155" t="str">
        <f>IF($B62=0,"",SUMIFS(INPUT_DATA!AC:AC,INPUT_DATA!$A:$A,$B62,INPUT_DATA!$B:$B,"D"))</f>
        <v/>
      </c>
      <c r="CC62" s="155" t="str">
        <f>IF($B62=0,"",SUMIFS(INPUT_DATA!AD:AD,INPUT_DATA!$A:$A,$B62,INPUT_DATA!$B:$B,"D"))</f>
        <v/>
      </c>
      <c r="CD62" s="155" t="str">
        <f>IF($B62=0,"",SUMIFS(INPUT_DATA!AE:AE,INPUT_DATA!$A:$A,$B62,INPUT_DATA!$B:$B,"D"))</f>
        <v/>
      </c>
      <c r="CE62" s="155" t="str">
        <f>IF($B62=0,"",SUMIFS(INPUT_DATA!AF:AF,INPUT_DATA!$A:$A,$B62,INPUT_DATA!$B:$B,"D"))</f>
        <v/>
      </c>
      <c r="CF62" s="155" t="str">
        <f>IF($B62=0,"",SUMIFS(INPUT_DATA!AG:AG,INPUT_DATA!$A:$A,$B62,INPUT_DATA!$B:$B,"D"))</f>
        <v/>
      </c>
      <c r="CG62" s="155" t="str">
        <f>IF($B62=0,"",SUMIFS(INPUT_DATA!AH:AH,INPUT_DATA!$A:$A,$B62,INPUT_DATA!$B:$B,"D"))</f>
        <v/>
      </c>
      <c r="CH62" s="155" t="str">
        <f>IF($B62=0,"",SUMIFS(INPUT_DATA!AI:AI,INPUT_DATA!$A:$A,$B62,INPUT_DATA!$B:$B,"D"))</f>
        <v/>
      </c>
      <c r="CI62" s="155" t="str">
        <f>IF($B62=0,"",SUMIFS(INPUT_DATA!AJ:AJ,INPUT_DATA!$A:$A,$B62,INPUT_DATA!$B:$B,"D"))</f>
        <v/>
      </c>
      <c r="CJ62" s="146" t="str">
        <f>IF($B62=0,"",SUMIFS(INPUT_DATA!AK:AK,INPUT_DATA!$A:$A,$B62,INPUT_DATA!$B:$B,"D"))</f>
        <v/>
      </c>
      <c r="CK62" s="146" t="str">
        <f>IF($B62=0,"",SUMIFS(INPUT_DATA!AL:AL,INPUT_DATA!$A:$A,$B62,INPUT_DATA!$B:$B,"D"))</f>
        <v/>
      </c>
      <c r="CL62" s="146" t="str">
        <f>IF($B62=0,"",SUMIFS(INPUT_DATA!AM:AM,INPUT_DATA!$A:$A,$B62,INPUT_DATA!$B:$B,"D"))</f>
        <v/>
      </c>
      <c r="CM62" s="146" t="str">
        <f>IF($B62=0,"",SUMIFS(INPUT_DATA!AN:AN,INPUT_DATA!$A:$A,$B62,INPUT_DATA!$B:$B,"D"))</f>
        <v/>
      </c>
      <c r="CN62" s="146" t="str">
        <f>IF($B62=0,"",SUMIFS(INPUT_DATA!AO:AO,INPUT_DATA!$A:$A,$B62,INPUT_DATA!$B:$B,"D"))</f>
        <v/>
      </c>
      <c r="CO62" s="146" t="str">
        <f>IF($B62=0,"",SUMIFS(INPUT_DATA!AP:AP,INPUT_DATA!$A:$A,$B62,INPUT_DATA!$B:$B,"D"))</f>
        <v/>
      </c>
      <c r="CP62" s="160" t="str">
        <f t="shared" si="7"/>
        <v/>
      </c>
      <c r="CQ62" s="160" t="str">
        <f t="shared" si="2"/>
        <v/>
      </c>
      <c r="CR62" s="160" t="str">
        <f t="shared" si="3"/>
        <v/>
      </c>
      <c r="CS62" s="145" t="str">
        <f>IF($B62=0,"",SUMIFS(INPUT_DATA!AQ:AQ,INPUT_DATA!$A:$A,$B62,INPUT_DATA!$B:$B,"D"))</f>
        <v/>
      </c>
      <c r="CT62" s="160" t="str">
        <f>IF($B62=0,"",SUMIFS(INPUT_DATA!AR:AR,INPUT_DATA!$A:$A,$B62,INPUT_DATA!$B:$B,"D"))</f>
        <v/>
      </c>
      <c r="CU62" s="160" t="str">
        <f>IF($B62=0,"",SUMIFS(INPUT_DATA!AS:AS,INPUT_DATA!$A:$A,$B62,INPUT_DATA!$B:$B,"D"))</f>
        <v/>
      </c>
      <c r="CV62" s="145" t="str">
        <f t="shared" si="20"/>
        <v/>
      </c>
      <c r="CW62" s="160" t="str">
        <f t="shared" si="21"/>
        <v/>
      </c>
      <c r="CX62" s="161" t="str">
        <f t="shared" si="22"/>
        <v/>
      </c>
      <c r="CY62" s="154"/>
    </row>
    <row r="63" spans="1:103">
      <c r="A63" s="162">
        <f t="shared" si="23"/>
        <v>-14</v>
      </c>
      <c r="B63" s="143">
        <f>INPUT_DATA!CL50</f>
        <v>0</v>
      </c>
      <c r="C63" s="145" t="str">
        <f>IF($B63=0,"",SUMIFS(INPUT_DATA!C:C,INPUT_DATA!$A:$A,$B63,INPUT_DATA!$B:$B,"S"))</f>
        <v/>
      </c>
      <c r="D63" s="145" t="str">
        <f>IF($B63=0,"",SUMIFS(INPUT_DATA!D:D,INPUT_DATA!$A:$A,$B63,INPUT_DATA!$B:$B,"S"))</f>
        <v/>
      </c>
      <c r="E63" s="146" t="str">
        <f>IF($B63=0,"",SUMIFS(INPUT_DATA!E:E,INPUT_DATA!$A:$A,$B63,INPUT_DATA!$B:$B,"S"))</f>
        <v/>
      </c>
      <c r="F63" s="146" t="str">
        <f>IF($B63=0,"",SUMIFS(INPUT_DATA!F:F,INPUT_DATA!$A:$A,$B63,INPUT_DATA!$B:$B,"S"))</f>
        <v/>
      </c>
      <c r="G63" s="146" t="str">
        <f>IF($B63=0,"",SUMIFS(INPUT_DATA!G:G,INPUT_DATA!$A:$A,$B63,INPUT_DATA!$B:$B,"S"))</f>
        <v/>
      </c>
      <c r="H63" s="146" t="str">
        <f>IF($B63=0,"",SUMIFS(INPUT_DATA!H:H,INPUT_DATA!$A:$A,$B63,INPUT_DATA!$B:$B,"S"))</f>
        <v/>
      </c>
      <c r="I63" s="146" t="str">
        <f>IF($B63=0,"",SUMIFS(INPUT_DATA!I:I,INPUT_DATA!$A:$A,$B63,INPUT_DATA!$B:$B,"S"))</f>
        <v/>
      </c>
      <c r="J63" s="146" t="str">
        <f>IF($B63=0,"",SUMIFS(INPUT_DATA!J:J,INPUT_DATA!$A:$A,$B63,INPUT_DATA!$B:$B,"S"))</f>
        <v/>
      </c>
      <c r="K63" s="146" t="str">
        <f>IF($B63=0,"",SUMIFS(INPUT_DATA!K:K,INPUT_DATA!$A:$A,$B63,INPUT_DATA!$B:$B,"S"))</f>
        <v/>
      </c>
      <c r="L63" s="146" t="str">
        <f>IF($B63=0,"",SUMIFS(INPUT_DATA!L:L,INPUT_DATA!$A:$A,$B63,INPUT_DATA!$B:$B,"S"))</f>
        <v/>
      </c>
      <c r="M63" s="146" t="str">
        <f>IF($B63=0,"",SUMIFS(INPUT_DATA!M:M,INPUT_DATA!$A:$A,$B63,INPUT_DATA!$B:$B,"S"))</f>
        <v/>
      </c>
      <c r="N63" s="146" t="str">
        <f>IF($B63=0,"",SUMIFS(INPUT_DATA!N:N,INPUT_DATA!$A:$A,$B63,INPUT_DATA!$B:$B,"S"))</f>
        <v/>
      </c>
      <c r="O63" s="147" t="str">
        <f t="shared" si="8"/>
        <v/>
      </c>
      <c r="P63" s="148" t="str">
        <f>IF($B63=0,"",SUMIFS(INPUT_DATA!O:O,INPUT_DATA!$A:$A,$B63,INPUT_DATA!$B:$B,"S"))</f>
        <v/>
      </c>
      <c r="Q63" s="148" t="str">
        <f t="shared" si="9"/>
        <v/>
      </c>
      <c r="R63" s="148" t="str">
        <f>IF($B63=0,"",SUMIFS(INPUT_DATA!BL:BL,INPUT_DATA!$A:$A,$B63,INPUT_DATA!$B:$B,"S"))</f>
        <v/>
      </c>
      <c r="S63" s="149" t="str">
        <f>IF($B63=0,"",SUMIFS(INPUT_DATA!P:P,INPUT_DATA!$A:$A,$B63,INPUT_DATA!$B:$B,"S"))</f>
        <v/>
      </c>
      <c r="T63" s="149" t="str">
        <f>IF($B63=0,"",SUMIFS(INPUT_DATA!Q:Q,INPUT_DATA!$A:$A,$B63,INPUT_DATA!$B:$B,"S"))</f>
        <v/>
      </c>
      <c r="U63" s="149" t="str">
        <f>IF($B63=0,"",SUMIFS(INPUT_DATA!R:R,INPUT_DATA!$A:$A,$B63,INPUT_DATA!$B:$B,"S"))</f>
        <v/>
      </c>
      <c r="V63" s="150" t="str">
        <f>IF($B63=0,"",SUMIFS(INPUT_DATA!S:S,INPUT_DATA!$A:$A,$B63,INPUT_DATA!$B:$B,"S"))</f>
        <v/>
      </c>
      <c r="W63" s="150" t="str">
        <f>IF($B63=0,"",SUMIFS(INPUT_DATA!T:T,INPUT_DATA!$A:$A,$B63,INPUT_DATA!$B:$B,"S"))</f>
        <v/>
      </c>
      <c r="X63" s="150" t="str">
        <f>IF($B63=0,"",SUMIFS(INPUT_DATA!U:U,INPUT_DATA!$A:$A,$B63,INPUT_DATA!$B:$B,"S"))</f>
        <v/>
      </c>
      <c r="Y63" s="150" t="str">
        <f>IF($B63=0,"",SUMIFS(INPUT_DATA!V:V,INPUT_DATA!$A:$A,$B63,INPUT_DATA!$B:$B,"S"))</f>
        <v/>
      </c>
      <c r="Z63" s="150" t="str">
        <f>IF($B63=0,"",SUMIFS(INPUT_DATA!W:W,INPUT_DATA!$A:$A,$B63,INPUT_DATA!$B:$B,"S"))</f>
        <v/>
      </c>
      <c r="AA63" s="150" t="str">
        <f>IF($B63=0,"",SUMIFS(INPUT_DATA!X:X,INPUT_DATA!$A:$A,$B63,INPUT_DATA!$B:$B,"S"))</f>
        <v/>
      </c>
      <c r="AB63" s="150" t="str">
        <f>IF($B63=0,"",SUMIFS(INPUT_DATA!Y:Y,INPUT_DATA!$A:$A,$B63,INPUT_DATA!$B:$B,"S"))</f>
        <v/>
      </c>
      <c r="AC63" s="150" t="str">
        <f>IF($B63=0,"",SUMIFS(INPUT_DATA!Z:Z,INPUT_DATA!$A:$A,$B63,INPUT_DATA!$B:$B,"S"))</f>
        <v/>
      </c>
      <c r="AD63" s="150" t="str">
        <f>IF($B63=0,"",SUMIFS(INPUT_DATA!AA:AA,INPUT_DATA!$A:$A,$B63,INPUT_DATA!$B:$B,"S"))</f>
        <v/>
      </c>
      <c r="AE63" s="150" t="str">
        <f>IF($B63=0,"",SUMIFS(INPUT_DATA!AB:AB,INPUT_DATA!$A:$A,$B63,INPUT_DATA!$B:$B,"S"))</f>
        <v/>
      </c>
      <c r="AF63" s="150" t="str">
        <f>IF($B63=0,"",SUMIFS(INPUT_DATA!AC:AC,INPUT_DATA!$A:$A,$B63,INPUT_DATA!$B:$B,"S"))</f>
        <v/>
      </c>
      <c r="AG63" s="150" t="str">
        <f>IF($B63=0,"",SUMIFS(INPUT_DATA!AD:AD,INPUT_DATA!$A:$A,$B63,INPUT_DATA!$B:$B,"S"))</f>
        <v/>
      </c>
      <c r="AH63" s="150" t="str">
        <f>IF($B63=0,"",SUMIFS(INPUT_DATA!AE:AE,INPUT_DATA!$A:$A,$B63,INPUT_DATA!$B:$B,"S"))</f>
        <v/>
      </c>
      <c r="AI63" s="150" t="str">
        <f>IF($B63=0,"",SUMIFS(INPUT_DATA!AF:AF,INPUT_DATA!$A:$A,$B63,INPUT_DATA!$B:$B,"S"))</f>
        <v/>
      </c>
      <c r="AJ63" s="150" t="str">
        <f>IF($B63=0,"",SUMIFS(INPUT_DATA!AG:AG,INPUT_DATA!$A:$A,$B63,INPUT_DATA!$B:$B,"S"))</f>
        <v/>
      </c>
      <c r="AK63" s="150" t="str">
        <f>IF($B63=0,"",SUMIFS(INPUT_DATA!AK:AK,INPUT_DATA!$A:$A,$B63,INPUT_DATA!$B:$B,"S"))</f>
        <v/>
      </c>
      <c r="AL63" s="150" t="str">
        <f>IF($B63=0,"",SUMIFS(INPUT_DATA!AL:AL,INPUT_DATA!$A:$A,$B63,INPUT_DATA!$B:$B,"S"))</f>
        <v/>
      </c>
      <c r="AM63" s="150" t="str">
        <f>IF($B63=0,"",SUMIFS(INPUT_DATA!AM:AM,INPUT_DATA!$A:$A,$B63,INPUT_DATA!$B:$B,"S"))</f>
        <v/>
      </c>
      <c r="AN63" s="150" t="str">
        <f>IF($B63=0,"",SUMIFS(INPUT_DATA!AN:AN,INPUT_DATA!$A:$A,$B63,INPUT_DATA!$B:$B,"S"))</f>
        <v/>
      </c>
      <c r="AO63" s="150" t="str">
        <f>IF($B63=0,"",SUMIFS(INPUT_DATA!AO:AO,INPUT_DATA!$A:$A,$B63,INPUT_DATA!$B:$B,"S"))</f>
        <v/>
      </c>
      <c r="AP63" s="150" t="str">
        <f>IF($B63=0,"",SUMIFS(INPUT_DATA!AP:AP,INPUT_DATA!$A:$A,$B63,INPUT_DATA!$B:$B,"S"))</f>
        <v/>
      </c>
      <c r="AQ63" s="151" t="str">
        <f t="shared" si="10"/>
        <v/>
      </c>
      <c r="AR63" s="152" t="str">
        <f t="shared" si="11"/>
        <v/>
      </c>
      <c r="AS63" s="153" t="str">
        <f t="shared" si="12"/>
        <v/>
      </c>
      <c r="AT63" s="151" t="str">
        <f>IF($B63=0,"",SUMIFS(INPUT_DATA!AQ:AQ,INPUT_DATA!$A:$A,$B63,INPUT_DATA!$B:$B,"S"))</f>
        <v/>
      </c>
      <c r="AU63" s="152" t="str">
        <f>IF($B63=0,"",SUMIFS(INPUT_DATA!AR:AR,INPUT_DATA!$A:$A,$B63,INPUT_DATA!$B:$B,"S"))</f>
        <v/>
      </c>
      <c r="AV63" s="153" t="str">
        <f>IF($B63=0,"",SUMIFS(INPUT_DATA!AS:AS,INPUT_DATA!$A:$A,$B63,INPUT_DATA!$B:$B,"S"))</f>
        <v/>
      </c>
      <c r="AW63" s="151" t="str">
        <f t="shared" si="13"/>
        <v/>
      </c>
      <c r="AX63" s="152" t="str">
        <f t="shared" si="14"/>
        <v/>
      </c>
      <c r="AY63" s="153" t="str">
        <f t="shared" si="15"/>
        <v/>
      </c>
      <c r="AZ63" s="154"/>
      <c r="BA63" s="144" t="str">
        <f>IF($B63=0,"",SUMIFS(INPUT_DATA!C:C,INPUT_DATA!$A:$A,$B63,INPUT_DATA!$B:$B,"D"))</f>
        <v/>
      </c>
      <c r="BB63" s="155" t="str">
        <f>IF($B63=0,"",SUMIFS(INPUT_DATA!E:E,INPUT_DATA!$A:$A,$B63,INPUT_DATA!$B:$B,"D"))</f>
        <v/>
      </c>
      <c r="BC63" s="155" t="str">
        <f>IF($B63=0,"",SUMIFS(INPUT_DATA!F:F,INPUT_DATA!$A:$A,$B63,INPUT_DATA!$B:$B,"D"))</f>
        <v/>
      </c>
      <c r="BD63" s="155" t="str">
        <f>IF($B63=0,"",SUMIFS(INPUT_DATA!G:G,INPUT_DATA!$A:$A,$B63,INPUT_DATA!$B:$B,"D"))</f>
        <v/>
      </c>
      <c r="BE63" s="155" t="str">
        <f>IF($B63=0,"",SUMIFS(INPUT_DATA!H:H,INPUT_DATA!$A:$A,$B63,INPUT_DATA!$B:$B,"D"))</f>
        <v/>
      </c>
      <c r="BF63" s="155" t="str">
        <f>IF($B63=0,"",SUMIFS(INPUT_DATA!I:I,INPUT_DATA!$A:$A,$B63,INPUT_DATA!$B:$B,"D"))</f>
        <v/>
      </c>
      <c r="BG63" s="155" t="str">
        <f>IF($B63=0,"",SUMIFS(INPUT_DATA!J:J,INPUT_DATA!$A:$A,$B63,INPUT_DATA!$B:$B,"D"))</f>
        <v/>
      </c>
      <c r="BH63" s="155" t="str">
        <f>IF($B63=0,"",SUMIFS(INPUT_DATA!K:K,INPUT_DATA!$A:$A,$B63,INPUT_DATA!$B:$B,"D"))</f>
        <v/>
      </c>
      <c r="BI63" s="155" t="str">
        <f>IF($B63=0,"",SUMIFS(INPUT_DATA!L:L,INPUT_DATA!$A:$A,$B63,INPUT_DATA!$B:$B,"D"))</f>
        <v/>
      </c>
      <c r="BJ63" s="155" t="str">
        <f>IF($B63=0,"",SUMIFS(INPUT_DATA!M:M,INPUT_DATA!$A:$A,$B63,INPUT_DATA!$B:$B,"D"))</f>
        <v/>
      </c>
      <c r="BK63" s="155" t="str">
        <f>IF($B63=0,"",SUMIFS(INPUT_DATA!N:N,INPUT_DATA!$A:$A,$B63,INPUT_DATA!$B:$B,"D"))</f>
        <v/>
      </c>
      <c r="BL63" s="156" t="str">
        <f t="shared" si="6"/>
        <v/>
      </c>
      <c r="BM63" s="156" t="str">
        <f>IF($B63=0,"",SUMIFS(INPUT_DATA!O:O,INPUT_DATA!$A:$A,$B63,INPUT_DATA!$B:$B,"D"))</f>
        <v/>
      </c>
      <c r="BN63" s="156" t="str">
        <f t="shared" si="16"/>
        <v/>
      </c>
      <c r="BO63" s="159" t="str">
        <f>IF($B63=0,"",SUMIFS(INPUT_DATA!P:P,INPUT_DATA!$A:$A,$B63,INPUT_DATA!$B:$B,"D"))</f>
        <v/>
      </c>
      <c r="BP63" s="145" t="str">
        <f>IF($B63=0,"",SUMIFS(INPUT_DATA!Q:Q,INPUT_DATA!$A:$A,$B63,INPUT_DATA!$B:$B,"D"))</f>
        <v/>
      </c>
      <c r="BQ63" s="145" t="str">
        <f>IF($B63=0,"",SUMIFS(INPUT_DATA!R:R,INPUT_DATA!$A:$A,$B63,INPUT_DATA!$B:$B,"D"))</f>
        <v/>
      </c>
      <c r="BR63" s="155" t="str">
        <f>IF($B63=0,"",SUMIFS(INPUT_DATA!S:S,INPUT_DATA!$A:$A,$B63,INPUT_DATA!$B:$B,"D"))</f>
        <v/>
      </c>
      <c r="BS63" s="155" t="str">
        <f>IF($B63=0,"",SUMIFS(INPUT_DATA!T:T,INPUT_DATA!$A:$A,$B63,INPUT_DATA!$B:$B,"D"))</f>
        <v/>
      </c>
      <c r="BT63" s="155" t="str">
        <f>IF($B63=0,"",SUMIFS(INPUT_DATA!U:U,INPUT_DATA!$A:$A,$B63,INPUT_DATA!$B:$B,"D"))</f>
        <v/>
      </c>
      <c r="BU63" s="155" t="str">
        <f>IF($B63=0,"",SUMIFS(INPUT_DATA!V:V,INPUT_DATA!$A:$A,$B63,INPUT_DATA!$B:$B,"D"))</f>
        <v/>
      </c>
      <c r="BV63" s="155" t="str">
        <f>IF($B63=0,"",SUMIFS(INPUT_DATA!W:W,INPUT_DATA!$A:$A,$B63,INPUT_DATA!$B:$B,"D"))</f>
        <v/>
      </c>
      <c r="BW63" s="155" t="str">
        <f>IF($B63=0,"",SUMIFS(INPUT_DATA!X:X,INPUT_DATA!$A:$A,$B63,INPUT_DATA!$B:$B,"D"))</f>
        <v/>
      </c>
      <c r="BX63" s="155" t="str">
        <f>IF($B63=0,"",SUMIFS(INPUT_DATA!Y:Y,INPUT_DATA!$A:$A,$B63,INPUT_DATA!$B:$B,"D"))</f>
        <v/>
      </c>
      <c r="BY63" s="155" t="str">
        <f>IF($B63=0,"",SUMIFS(INPUT_DATA!Z:Z,INPUT_DATA!$A:$A,$B63,INPUT_DATA!$B:$B,"D"))</f>
        <v/>
      </c>
      <c r="BZ63" s="155" t="str">
        <f>IF($B63=0,"",SUMIFS(INPUT_DATA!AA:AA,INPUT_DATA!$A:$A,$B63,INPUT_DATA!$B:$B,"D"))</f>
        <v/>
      </c>
      <c r="CA63" s="155" t="str">
        <f>IF($B63=0,"",SUMIFS(INPUT_DATA!AB:AB,INPUT_DATA!$A:$A,$B63,INPUT_DATA!$B:$B,"D"))</f>
        <v/>
      </c>
      <c r="CB63" s="155" t="str">
        <f>IF($B63=0,"",SUMIFS(INPUT_DATA!AC:AC,INPUT_DATA!$A:$A,$B63,INPUT_DATA!$B:$B,"D"))</f>
        <v/>
      </c>
      <c r="CC63" s="155" t="str">
        <f>IF($B63=0,"",SUMIFS(INPUT_DATA!AD:AD,INPUT_DATA!$A:$A,$B63,INPUT_DATA!$B:$B,"D"))</f>
        <v/>
      </c>
      <c r="CD63" s="155" t="str">
        <f>IF($B63=0,"",SUMIFS(INPUT_DATA!AE:AE,INPUT_DATA!$A:$A,$B63,INPUT_DATA!$B:$B,"D"))</f>
        <v/>
      </c>
      <c r="CE63" s="155" t="str">
        <f>IF($B63=0,"",SUMIFS(INPUT_DATA!AF:AF,INPUT_DATA!$A:$A,$B63,INPUT_DATA!$B:$B,"D"))</f>
        <v/>
      </c>
      <c r="CF63" s="155" t="str">
        <f>IF($B63=0,"",SUMIFS(INPUT_DATA!AG:AG,INPUT_DATA!$A:$A,$B63,INPUT_DATA!$B:$B,"D"))</f>
        <v/>
      </c>
      <c r="CG63" s="155" t="str">
        <f>IF($B63=0,"",SUMIFS(INPUT_DATA!AH:AH,INPUT_DATA!$A:$A,$B63,INPUT_DATA!$B:$B,"D"))</f>
        <v/>
      </c>
      <c r="CH63" s="155" t="str">
        <f>IF($B63=0,"",SUMIFS(INPUT_DATA!AI:AI,INPUT_DATA!$A:$A,$B63,INPUT_DATA!$B:$B,"D"))</f>
        <v/>
      </c>
      <c r="CI63" s="155" t="str">
        <f>IF($B63=0,"",SUMIFS(INPUT_DATA!AJ:AJ,INPUT_DATA!$A:$A,$B63,INPUT_DATA!$B:$B,"D"))</f>
        <v/>
      </c>
      <c r="CJ63" s="146" t="str">
        <f>IF($B63=0,"",SUMIFS(INPUT_DATA!AK:AK,INPUT_DATA!$A:$A,$B63,INPUT_DATA!$B:$B,"D"))</f>
        <v/>
      </c>
      <c r="CK63" s="146" t="str">
        <f>IF($B63=0,"",SUMIFS(INPUT_DATA!AL:AL,INPUT_DATA!$A:$A,$B63,INPUT_DATA!$B:$B,"D"))</f>
        <v/>
      </c>
      <c r="CL63" s="146" t="str">
        <f>IF($B63=0,"",SUMIFS(INPUT_DATA!AM:AM,INPUT_DATA!$A:$A,$B63,INPUT_DATA!$B:$B,"D"))</f>
        <v/>
      </c>
      <c r="CM63" s="146" t="str">
        <f>IF($B63=0,"",SUMIFS(INPUT_DATA!AN:AN,INPUT_DATA!$A:$A,$B63,INPUT_DATA!$B:$B,"D"))</f>
        <v/>
      </c>
      <c r="CN63" s="146" t="str">
        <f>IF($B63=0,"",SUMIFS(INPUT_DATA!AO:AO,INPUT_DATA!$A:$A,$B63,INPUT_DATA!$B:$B,"D"))</f>
        <v/>
      </c>
      <c r="CO63" s="146" t="str">
        <f>IF($B63=0,"",SUMIFS(INPUT_DATA!AP:AP,INPUT_DATA!$A:$A,$B63,INPUT_DATA!$B:$B,"D"))</f>
        <v/>
      </c>
      <c r="CP63" s="160" t="str">
        <f t="shared" si="7"/>
        <v/>
      </c>
      <c r="CQ63" s="160" t="str">
        <f t="shared" si="2"/>
        <v/>
      </c>
      <c r="CR63" s="160" t="str">
        <f t="shared" si="3"/>
        <v/>
      </c>
      <c r="CS63" s="145" t="str">
        <f>IF($B63=0,"",SUMIFS(INPUT_DATA!AQ:AQ,INPUT_DATA!$A:$A,$B63,INPUT_DATA!$B:$B,"D"))</f>
        <v/>
      </c>
      <c r="CT63" s="160" t="str">
        <f>IF($B63=0,"",SUMIFS(INPUT_DATA!AR:AR,INPUT_DATA!$A:$A,$B63,INPUT_DATA!$B:$B,"D"))</f>
        <v/>
      </c>
      <c r="CU63" s="160" t="str">
        <f>IF($B63=0,"",SUMIFS(INPUT_DATA!AS:AS,INPUT_DATA!$A:$A,$B63,INPUT_DATA!$B:$B,"D"))</f>
        <v/>
      </c>
      <c r="CV63" s="145" t="str">
        <f t="shared" si="20"/>
        <v/>
      </c>
      <c r="CW63" s="160" t="str">
        <f t="shared" si="21"/>
        <v/>
      </c>
      <c r="CX63" s="161" t="str">
        <f t="shared" si="22"/>
        <v/>
      </c>
      <c r="CY63" s="154"/>
    </row>
    <row r="64" spans="1:103">
      <c r="A64" s="162">
        <f t="shared" si="23"/>
        <v>-15</v>
      </c>
      <c r="B64" s="143">
        <f>INPUT_DATA!CL51</f>
        <v>0</v>
      </c>
      <c r="C64" s="145" t="str">
        <f>IF($B64=0,"",SUMIFS(INPUT_DATA!C:C,INPUT_DATA!$A:$A,$B64,INPUT_DATA!$B:$B,"S"))</f>
        <v/>
      </c>
      <c r="D64" s="145" t="str">
        <f>IF($B64=0,"",SUMIFS(INPUT_DATA!D:D,INPUT_DATA!$A:$A,$B64,INPUT_DATA!$B:$B,"S"))</f>
        <v/>
      </c>
      <c r="E64" s="146" t="str">
        <f>IF($B64=0,"",SUMIFS(INPUT_DATA!E:E,INPUT_DATA!$A:$A,$B64,INPUT_DATA!$B:$B,"S"))</f>
        <v/>
      </c>
      <c r="F64" s="146" t="str">
        <f>IF($B64=0,"",SUMIFS(INPUT_DATA!F:F,INPUT_DATA!$A:$A,$B64,INPUT_DATA!$B:$B,"S"))</f>
        <v/>
      </c>
      <c r="G64" s="146" t="str">
        <f>IF($B64=0,"",SUMIFS(INPUT_DATA!G:G,INPUT_DATA!$A:$A,$B64,INPUT_DATA!$B:$B,"S"))</f>
        <v/>
      </c>
      <c r="H64" s="146" t="str">
        <f>IF($B64=0,"",SUMIFS(INPUT_DATA!H:H,INPUT_DATA!$A:$A,$B64,INPUT_DATA!$B:$B,"S"))</f>
        <v/>
      </c>
      <c r="I64" s="146" t="str">
        <f>IF($B64=0,"",SUMIFS(INPUT_DATA!I:I,INPUT_DATA!$A:$A,$B64,INPUT_DATA!$B:$B,"S"))</f>
        <v/>
      </c>
      <c r="J64" s="146" t="str">
        <f>IF($B64=0,"",SUMIFS(INPUT_DATA!J:J,INPUT_DATA!$A:$A,$B64,INPUT_DATA!$B:$B,"S"))</f>
        <v/>
      </c>
      <c r="K64" s="146" t="str">
        <f>IF($B64=0,"",SUMIFS(INPUT_DATA!K:K,INPUT_DATA!$A:$A,$B64,INPUT_DATA!$B:$B,"S"))</f>
        <v/>
      </c>
      <c r="L64" s="146" t="str">
        <f>IF($B64=0,"",SUMIFS(INPUT_DATA!L:L,INPUT_DATA!$A:$A,$B64,INPUT_DATA!$B:$B,"S"))</f>
        <v/>
      </c>
      <c r="M64" s="146" t="str">
        <f>IF($B64=0,"",SUMIFS(INPUT_DATA!M:M,INPUT_DATA!$A:$A,$B64,INPUT_DATA!$B:$B,"S"))</f>
        <v/>
      </c>
      <c r="N64" s="146" t="str">
        <f>IF($B64=0,"",SUMIFS(INPUT_DATA!N:N,INPUT_DATA!$A:$A,$B64,INPUT_DATA!$B:$B,"S"))</f>
        <v/>
      </c>
      <c r="O64" s="147" t="str">
        <f t="shared" si="8"/>
        <v/>
      </c>
      <c r="P64" s="148" t="str">
        <f>IF($B64=0,"",SUMIFS(INPUT_DATA!O:O,INPUT_DATA!$A:$A,$B64,INPUT_DATA!$B:$B,"S"))</f>
        <v/>
      </c>
      <c r="Q64" s="148" t="str">
        <f t="shared" si="9"/>
        <v/>
      </c>
      <c r="R64" s="148" t="str">
        <f>IF($B64=0,"",SUMIFS(INPUT_DATA!BL:BL,INPUT_DATA!$A:$A,$B64,INPUT_DATA!$B:$B,"S"))</f>
        <v/>
      </c>
      <c r="S64" s="149" t="str">
        <f>IF($B64=0,"",SUMIFS(INPUT_DATA!P:P,INPUT_DATA!$A:$A,$B64,INPUT_DATA!$B:$B,"S"))</f>
        <v/>
      </c>
      <c r="T64" s="149" t="str">
        <f>IF($B64=0,"",SUMIFS(INPUT_DATA!Q:Q,INPUT_DATA!$A:$A,$B64,INPUT_DATA!$B:$B,"S"))</f>
        <v/>
      </c>
      <c r="U64" s="149" t="str">
        <f>IF($B64=0,"",SUMIFS(INPUT_DATA!R:R,INPUT_DATA!$A:$A,$B64,INPUT_DATA!$B:$B,"S"))</f>
        <v/>
      </c>
      <c r="V64" s="150" t="str">
        <f>IF($B64=0,"",SUMIFS(INPUT_DATA!S:S,INPUT_DATA!$A:$A,$B64,INPUT_DATA!$B:$B,"S"))</f>
        <v/>
      </c>
      <c r="W64" s="150" t="str">
        <f>IF($B64=0,"",SUMIFS(INPUT_DATA!T:T,INPUT_DATA!$A:$A,$B64,INPUT_DATA!$B:$B,"S"))</f>
        <v/>
      </c>
      <c r="X64" s="150" t="str">
        <f>IF($B64=0,"",SUMIFS(INPUT_DATA!U:U,INPUT_DATA!$A:$A,$B64,INPUT_DATA!$B:$B,"S"))</f>
        <v/>
      </c>
      <c r="Y64" s="150" t="str">
        <f>IF($B64=0,"",SUMIFS(INPUT_DATA!V:V,INPUT_DATA!$A:$A,$B64,INPUT_DATA!$B:$B,"S"))</f>
        <v/>
      </c>
      <c r="Z64" s="150" t="str">
        <f>IF($B64=0,"",SUMIFS(INPUT_DATA!W:W,INPUT_DATA!$A:$A,$B64,INPUT_DATA!$B:$B,"S"))</f>
        <v/>
      </c>
      <c r="AA64" s="150" t="str">
        <f>IF($B64=0,"",SUMIFS(INPUT_DATA!X:X,INPUT_DATA!$A:$A,$B64,INPUT_DATA!$B:$B,"S"))</f>
        <v/>
      </c>
      <c r="AB64" s="150" t="str">
        <f>IF($B64=0,"",SUMIFS(INPUT_DATA!Y:Y,INPUT_DATA!$A:$A,$B64,INPUT_DATA!$B:$B,"S"))</f>
        <v/>
      </c>
      <c r="AC64" s="150" t="str">
        <f>IF($B64=0,"",SUMIFS(INPUT_DATA!Z:Z,INPUT_DATA!$A:$A,$B64,INPUT_DATA!$B:$B,"S"))</f>
        <v/>
      </c>
      <c r="AD64" s="150" t="str">
        <f>IF($B64=0,"",SUMIFS(INPUT_DATA!AA:AA,INPUT_DATA!$A:$A,$B64,INPUT_DATA!$B:$B,"S"))</f>
        <v/>
      </c>
      <c r="AE64" s="150" t="str">
        <f>IF($B64=0,"",SUMIFS(INPUT_DATA!AB:AB,INPUT_DATA!$A:$A,$B64,INPUT_DATA!$B:$B,"S"))</f>
        <v/>
      </c>
      <c r="AF64" s="150" t="str">
        <f>IF($B64=0,"",SUMIFS(INPUT_DATA!AC:AC,INPUT_DATA!$A:$A,$B64,INPUT_DATA!$B:$B,"S"))</f>
        <v/>
      </c>
      <c r="AG64" s="150" t="str">
        <f>IF($B64=0,"",SUMIFS(INPUT_DATA!AD:AD,INPUT_DATA!$A:$A,$B64,INPUT_DATA!$B:$B,"S"))</f>
        <v/>
      </c>
      <c r="AH64" s="150" t="str">
        <f>IF($B64=0,"",SUMIFS(INPUT_DATA!AE:AE,INPUT_DATA!$A:$A,$B64,INPUT_DATA!$B:$B,"S"))</f>
        <v/>
      </c>
      <c r="AI64" s="150" t="str">
        <f>IF($B64=0,"",SUMIFS(INPUT_DATA!AF:AF,INPUT_DATA!$A:$A,$B64,INPUT_DATA!$B:$B,"S"))</f>
        <v/>
      </c>
      <c r="AJ64" s="150" t="str">
        <f>IF($B64=0,"",SUMIFS(INPUT_DATA!AG:AG,INPUT_DATA!$A:$A,$B64,INPUT_DATA!$B:$B,"S"))</f>
        <v/>
      </c>
      <c r="AK64" s="150" t="str">
        <f>IF($B64=0,"",SUMIFS(INPUT_DATA!AK:AK,INPUT_DATA!$A:$A,$B64,INPUT_DATA!$B:$B,"S"))</f>
        <v/>
      </c>
      <c r="AL64" s="150" t="str">
        <f>IF($B64=0,"",SUMIFS(INPUT_DATA!AL:AL,INPUT_DATA!$A:$A,$B64,INPUT_DATA!$B:$B,"S"))</f>
        <v/>
      </c>
      <c r="AM64" s="150" t="str">
        <f>IF($B64=0,"",SUMIFS(INPUT_DATA!AM:AM,INPUT_DATA!$A:$A,$B64,INPUT_DATA!$B:$B,"S"))</f>
        <v/>
      </c>
      <c r="AN64" s="150" t="str">
        <f>IF($B64=0,"",SUMIFS(INPUT_DATA!AN:AN,INPUT_DATA!$A:$A,$B64,INPUT_DATA!$B:$B,"S"))</f>
        <v/>
      </c>
      <c r="AO64" s="150" t="str">
        <f>IF($B64=0,"",SUMIFS(INPUT_DATA!AO:AO,INPUT_DATA!$A:$A,$B64,INPUT_DATA!$B:$B,"S"))</f>
        <v/>
      </c>
      <c r="AP64" s="150" t="str">
        <f>IF($B64=0,"",SUMIFS(INPUT_DATA!AP:AP,INPUT_DATA!$A:$A,$B64,INPUT_DATA!$B:$B,"S"))</f>
        <v/>
      </c>
      <c r="AQ64" s="151" t="str">
        <f t="shared" si="10"/>
        <v/>
      </c>
      <c r="AR64" s="152" t="str">
        <f t="shared" si="11"/>
        <v/>
      </c>
      <c r="AS64" s="153" t="str">
        <f t="shared" si="12"/>
        <v/>
      </c>
      <c r="AT64" s="151" t="str">
        <f>IF($B64=0,"",SUMIFS(INPUT_DATA!AQ:AQ,INPUT_DATA!$A:$A,$B64,INPUT_DATA!$B:$B,"S"))</f>
        <v/>
      </c>
      <c r="AU64" s="152" t="str">
        <f>IF($B64=0,"",SUMIFS(INPUT_DATA!AR:AR,INPUT_DATA!$A:$A,$B64,INPUT_DATA!$B:$B,"S"))</f>
        <v/>
      </c>
      <c r="AV64" s="153" t="str">
        <f>IF($B64=0,"",SUMIFS(INPUT_DATA!AS:AS,INPUT_DATA!$A:$A,$B64,INPUT_DATA!$B:$B,"S"))</f>
        <v/>
      </c>
      <c r="AW64" s="151" t="str">
        <f t="shared" si="13"/>
        <v/>
      </c>
      <c r="AX64" s="152" t="str">
        <f t="shared" si="14"/>
        <v/>
      </c>
      <c r="AY64" s="153" t="str">
        <f t="shared" si="15"/>
        <v/>
      </c>
      <c r="AZ64" s="154"/>
      <c r="BA64" s="144" t="str">
        <f>IF($B64=0,"",SUMIFS(INPUT_DATA!C:C,INPUT_DATA!$A:$A,$B64,INPUT_DATA!$B:$B,"D"))</f>
        <v/>
      </c>
      <c r="BB64" s="155" t="str">
        <f>IF($B64=0,"",SUMIFS(INPUT_DATA!E:E,INPUT_DATA!$A:$A,$B64,INPUT_DATA!$B:$B,"D"))</f>
        <v/>
      </c>
      <c r="BC64" s="155" t="str">
        <f>IF($B64=0,"",SUMIFS(INPUT_DATA!F:F,INPUT_DATA!$A:$A,$B64,INPUT_DATA!$B:$B,"D"))</f>
        <v/>
      </c>
      <c r="BD64" s="155" t="str">
        <f>IF($B64=0,"",SUMIFS(INPUT_DATA!G:G,INPUT_DATA!$A:$A,$B64,INPUT_DATA!$B:$B,"D"))</f>
        <v/>
      </c>
      <c r="BE64" s="155" t="str">
        <f>IF($B64=0,"",SUMIFS(INPUT_DATA!H:H,INPUT_DATA!$A:$A,$B64,INPUT_DATA!$B:$B,"D"))</f>
        <v/>
      </c>
      <c r="BF64" s="155" t="str">
        <f>IF($B64=0,"",SUMIFS(INPUT_DATA!I:I,INPUT_DATA!$A:$A,$B64,INPUT_DATA!$B:$B,"D"))</f>
        <v/>
      </c>
      <c r="BG64" s="155" t="str">
        <f>IF($B64=0,"",SUMIFS(INPUT_DATA!J:J,INPUT_DATA!$A:$A,$B64,INPUT_DATA!$B:$B,"D"))</f>
        <v/>
      </c>
      <c r="BH64" s="155" t="str">
        <f>IF($B64=0,"",SUMIFS(INPUT_DATA!K:K,INPUT_DATA!$A:$A,$B64,INPUT_DATA!$B:$B,"D"))</f>
        <v/>
      </c>
      <c r="BI64" s="155" t="str">
        <f>IF($B64=0,"",SUMIFS(INPUT_DATA!L:L,INPUT_DATA!$A:$A,$B64,INPUT_DATA!$B:$B,"D"))</f>
        <v/>
      </c>
      <c r="BJ64" s="155" t="str">
        <f>IF($B64=0,"",SUMIFS(INPUT_DATA!M:M,INPUT_DATA!$A:$A,$B64,INPUT_DATA!$B:$B,"D"))</f>
        <v/>
      </c>
      <c r="BK64" s="155" t="str">
        <f>IF($B64=0,"",SUMIFS(INPUT_DATA!N:N,INPUT_DATA!$A:$A,$B64,INPUT_DATA!$B:$B,"D"))</f>
        <v/>
      </c>
      <c r="BL64" s="156" t="str">
        <f t="shared" si="6"/>
        <v/>
      </c>
      <c r="BM64" s="156" t="str">
        <f>IF($B64=0,"",SUMIFS(INPUT_DATA!O:O,INPUT_DATA!$A:$A,$B64,INPUT_DATA!$B:$B,"D"))</f>
        <v/>
      </c>
      <c r="BN64" s="156" t="str">
        <f t="shared" si="16"/>
        <v/>
      </c>
      <c r="BO64" s="159" t="str">
        <f>IF($B64=0,"",SUMIFS(INPUT_DATA!P:P,INPUT_DATA!$A:$A,$B64,INPUT_DATA!$B:$B,"D"))</f>
        <v/>
      </c>
      <c r="BP64" s="145" t="str">
        <f>IF($B64=0,"",SUMIFS(INPUT_DATA!Q:Q,INPUT_DATA!$A:$A,$B64,INPUT_DATA!$B:$B,"D"))</f>
        <v/>
      </c>
      <c r="BQ64" s="145" t="str">
        <f>IF($B64=0,"",SUMIFS(INPUT_DATA!R:R,INPUT_DATA!$A:$A,$B64,INPUT_DATA!$B:$B,"D"))</f>
        <v/>
      </c>
      <c r="BR64" s="155" t="str">
        <f>IF($B64=0,"",SUMIFS(INPUT_DATA!S:S,INPUT_DATA!$A:$A,$B64,INPUT_DATA!$B:$B,"D"))</f>
        <v/>
      </c>
      <c r="BS64" s="155" t="str">
        <f>IF($B64=0,"",SUMIFS(INPUT_DATA!T:T,INPUT_DATA!$A:$A,$B64,INPUT_DATA!$B:$B,"D"))</f>
        <v/>
      </c>
      <c r="BT64" s="155" t="str">
        <f>IF($B64=0,"",SUMIFS(INPUT_DATA!U:U,INPUT_DATA!$A:$A,$B64,INPUT_DATA!$B:$B,"D"))</f>
        <v/>
      </c>
      <c r="BU64" s="155" t="str">
        <f>IF($B64=0,"",SUMIFS(INPUT_DATA!V:V,INPUT_DATA!$A:$A,$B64,INPUT_DATA!$B:$B,"D"))</f>
        <v/>
      </c>
      <c r="BV64" s="155" t="str">
        <f>IF($B64=0,"",SUMIFS(INPUT_DATA!W:W,INPUT_DATA!$A:$A,$B64,INPUT_DATA!$B:$B,"D"))</f>
        <v/>
      </c>
      <c r="BW64" s="155" t="str">
        <f>IF($B64=0,"",SUMIFS(INPUT_DATA!X:X,INPUT_DATA!$A:$A,$B64,INPUT_DATA!$B:$B,"D"))</f>
        <v/>
      </c>
      <c r="BX64" s="155" t="str">
        <f>IF($B64=0,"",SUMIFS(INPUT_DATA!Y:Y,INPUT_DATA!$A:$A,$B64,INPUT_DATA!$B:$B,"D"))</f>
        <v/>
      </c>
      <c r="BY64" s="155" t="str">
        <f>IF($B64=0,"",SUMIFS(INPUT_DATA!Z:Z,INPUT_DATA!$A:$A,$B64,INPUT_DATA!$B:$B,"D"))</f>
        <v/>
      </c>
      <c r="BZ64" s="155" t="str">
        <f>IF($B64=0,"",SUMIFS(INPUT_DATA!AA:AA,INPUT_DATA!$A:$A,$B64,INPUT_DATA!$B:$B,"D"))</f>
        <v/>
      </c>
      <c r="CA64" s="155" t="str">
        <f>IF($B64=0,"",SUMIFS(INPUT_DATA!AB:AB,INPUT_DATA!$A:$A,$B64,INPUT_DATA!$B:$B,"D"))</f>
        <v/>
      </c>
      <c r="CB64" s="155" t="str">
        <f>IF($B64=0,"",SUMIFS(INPUT_DATA!AC:AC,INPUT_DATA!$A:$A,$B64,INPUT_DATA!$B:$B,"D"))</f>
        <v/>
      </c>
      <c r="CC64" s="155" t="str">
        <f>IF($B64=0,"",SUMIFS(INPUT_DATA!AD:AD,INPUT_DATA!$A:$A,$B64,INPUT_DATA!$B:$B,"D"))</f>
        <v/>
      </c>
      <c r="CD64" s="155" t="str">
        <f>IF($B64=0,"",SUMIFS(INPUT_DATA!AE:AE,INPUT_DATA!$A:$A,$B64,INPUT_DATA!$B:$B,"D"))</f>
        <v/>
      </c>
      <c r="CE64" s="155" t="str">
        <f>IF($B64=0,"",SUMIFS(INPUT_DATA!AF:AF,INPUT_DATA!$A:$A,$B64,INPUT_DATA!$B:$B,"D"))</f>
        <v/>
      </c>
      <c r="CF64" s="155" t="str">
        <f>IF($B64=0,"",SUMIFS(INPUT_DATA!AG:AG,INPUT_DATA!$A:$A,$B64,INPUT_DATA!$B:$B,"D"))</f>
        <v/>
      </c>
      <c r="CG64" s="155" t="str">
        <f>IF($B64=0,"",SUMIFS(INPUT_DATA!AH:AH,INPUT_DATA!$A:$A,$B64,INPUT_DATA!$B:$B,"D"))</f>
        <v/>
      </c>
      <c r="CH64" s="155" t="str">
        <f>IF($B64=0,"",SUMIFS(INPUT_DATA!AI:AI,INPUT_DATA!$A:$A,$B64,INPUT_DATA!$B:$B,"D"))</f>
        <v/>
      </c>
      <c r="CI64" s="155" t="str">
        <f>IF($B64=0,"",SUMIFS(INPUT_DATA!AJ:AJ,INPUT_DATA!$A:$A,$B64,INPUT_DATA!$B:$B,"D"))</f>
        <v/>
      </c>
      <c r="CJ64" s="146" t="str">
        <f>IF($B64=0,"",SUMIFS(INPUT_DATA!AK:AK,INPUT_DATA!$A:$A,$B64,INPUT_DATA!$B:$B,"D"))</f>
        <v/>
      </c>
      <c r="CK64" s="146" t="str">
        <f>IF($B64=0,"",SUMIFS(INPUT_DATA!AL:AL,INPUT_DATA!$A:$A,$B64,INPUT_DATA!$B:$B,"D"))</f>
        <v/>
      </c>
      <c r="CL64" s="146" t="str">
        <f>IF($B64=0,"",SUMIFS(INPUT_DATA!AM:AM,INPUT_DATA!$A:$A,$B64,INPUT_DATA!$B:$B,"D"))</f>
        <v/>
      </c>
      <c r="CM64" s="146" t="str">
        <f>IF($B64=0,"",SUMIFS(INPUT_DATA!AN:AN,INPUT_DATA!$A:$A,$B64,INPUT_DATA!$B:$B,"D"))</f>
        <v/>
      </c>
      <c r="CN64" s="146" t="str">
        <f>IF($B64=0,"",SUMIFS(INPUT_DATA!AO:AO,INPUT_DATA!$A:$A,$B64,INPUT_DATA!$B:$B,"D"))</f>
        <v/>
      </c>
      <c r="CO64" s="146" t="str">
        <f>IF($B64=0,"",SUMIFS(INPUT_DATA!AP:AP,INPUT_DATA!$A:$A,$B64,INPUT_DATA!$B:$B,"D"))</f>
        <v/>
      </c>
      <c r="CP64" s="160" t="str">
        <f t="shared" si="7"/>
        <v/>
      </c>
      <c r="CQ64" s="160" t="str">
        <f t="shared" si="2"/>
        <v/>
      </c>
      <c r="CR64" s="160" t="str">
        <f t="shared" si="3"/>
        <v/>
      </c>
      <c r="CS64" s="145" t="str">
        <f>IF($B64=0,"",SUMIFS(INPUT_DATA!AQ:AQ,INPUT_DATA!$A:$A,$B64,INPUT_DATA!$B:$B,"D"))</f>
        <v/>
      </c>
      <c r="CT64" s="160" t="str">
        <f>IF($B64=0,"",SUMIFS(INPUT_DATA!AR:AR,INPUT_DATA!$A:$A,$B64,INPUT_DATA!$B:$B,"D"))</f>
        <v/>
      </c>
      <c r="CU64" s="160" t="str">
        <f>IF($B64=0,"",SUMIFS(INPUT_DATA!AS:AS,INPUT_DATA!$A:$A,$B64,INPUT_DATA!$B:$B,"D"))</f>
        <v/>
      </c>
      <c r="CV64" s="145" t="str">
        <f t="shared" si="20"/>
        <v/>
      </c>
      <c r="CW64" s="160" t="str">
        <f t="shared" si="21"/>
        <v/>
      </c>
      <c r="CX64" s="161" t="str">
        <f t="shared" si="22"/>
        <v/>
      </c>
      <c r="CY64" s="154"/>
    </row>
    <row r="65" spans="1:103">
      <c r="A65" s="162">
        <f t="shared" si="23"/>
        <v>-16</v>
      </c>
      <c r="B65" s="143">
        <f>INPUT_DATA!CL52</f>
        <v>0</v>
      </c>
      <c r="C65" s="145" t="str">
        <f>IF($B65=0,"",SUMIFS(INPUT_DATA!C:C,INPUT_DATA!$A:$A,$B65,INPUT_DATA!$B:$B,"S"))</f>
        <v/>
      </c>
      <c r="D65" s="145" t="str">
        <f>IF($B65=0,"",SUMIFS(INPUT_DATA!D:D,INPUT_DATA!$A:$A,$B65,INPUT_DATA!$B:$B,"S"))</f>
        <v/>
      </c>
      <c r="E65" s="146" t="str">
        <f>IF($B65=0,"",SUMIFS(INPUT_DATA!E:E,INPUT_DATA!$A:$A,$B65,INPUT_DATA!$B:$B,"S"))</f>
        <v/>
      </c>
      <c r="F65" s="146" t="str">
        <f>IF($B65=0,"",SUMIFS(INPUT_DATA!F:F,INPUT_DATA!$A:$A,$B65,INPUT_DATA!$B:$B,"S"))</f>
        <v/>
      </c>
      <c r="G65" s="146" t="str">
        <f>IF($B65=0,"",SUMIFS(INPUT_DATA!G:G,INPUT_DATA!$A:$A,$B65,INPUT_DATA!$B:$B,"S"))</f>
        <v/>
      </c>
      <c r="H65" s="146" t="str">
        <f>IF($B65=0,"",SUMIFS(INPUT_DATA!H:H,INPUT_DATA!$A:$A,$B65,INPUT_DATA!$B:$B,"S"))</f>
        <v/>
      </c>
      <c r="I65" s="146" t="str">
        <f>IF($B65=0,"",SUMIFS(INPUT_DATA!I:I,INPUT_DATA!$A:$A,$B65,INPUT_DATA!$B:$B,"S"))</f>
        <v/>
      </c>
      <c r="J65" s="146" t="str">
        <f>IF($B65=0,"",SUMIFS(INPUT_DATA!J:J,INPUT_DATA!$A:$A,$B65,INPUT_DATA!$B:$B,"S"))</f>
        <v/>
      </c>
      <c r="K65" s="146" t="str">
        <f>IF($B65=0,"",SUMIFS(INPUT_DATA!K:K,INPUT_DATA!$A:$A,$B65,INPUT_DATA!$B:$B,"S"))</f>
        <v/>
      </c>
      <c r="L65" s="146" t="str">
        <f>IF($B65=0,"",SUMIFS(INPUT_DATA!L:L,INPUT_DATA!$A:$A,$B65,INPUT_DATA!$B:$B,"S"))</f>
        <v/>
      </c>
      <c r="M65" s="146" t="str">
        <f>IF($B65=0,"",SUMIFS(INPUT_DATA!M:M,INPUT_DATA!$A:$A,$B65,INPUT_DATA!$B:$B,"S"))</f>
        <v/>
      </c>
      <c r="N65" s="146" t="str">
        <f>IF($B65=0,"",SUMIFS(INPUT_DATA!N:N,INPUT_DATA!$A:$A,$B65,INPUT_DATA!$B:$B,"S"))</f>
        <v/>
      </c>
      <c r="O65" s="147" t="str">
        <f t="shared" si="8"/>
        <v/>
      </c>
      <c r="P65" s="148" t="str">
        <f>IF($B65=0,"",SUMIFS(INPUT_DATA!O:O,INPUT_DATA!$A:$A,$B65,INPUT_DATA!$B:$B,"S"))</f>
        <v/>
      </c>
      <c r="Q65" s="148" t="str">
        <f t="shared" si="9"/>
        <v/>
      </c>
      <c r="R65" s="148" t="str">
        <f>IF($B65=0,"",SUMIFS(INPUT_DATA!BL:BL,INPUT_DATA!$A:$A,$B65,INPUT_DATA!$B:$B,"S"))</f>
        <v/>
      </c>
      <c r="S65" s="149" t="str">
        <f>IF($B65=0,"",SUMIFS(INPUT_DATA!P:P,INPUT_DATA!$A:$A,$B65,INPUT_DATA!$B:$B,"S"))</f>
        <v/>
      </c>
      <c r="T65" s="149" t="str">
        <f>IF($B65=0,"",SUMIFS(INPUT_DATA!Q:Q,INPUT_DATA!$A:$A,$B65,INPUT_DATA!$B:$B,"S"))</f>
        <v/>
      </c>
      <c r="U65" s="149" t="str">
        <f>IF($B65=0,"",SUMIFS(INPUT_DATA!R:R,INPUT_DATA!$A:$A,$B65,INPUT_DATA!$B:$B,"S"))</f>
        <v/>
      </c>
      <c r="V65" s="150" t="str">
        <f>IF($B65=0,"",SUMIFS(INPUT_DATA!S:S,INPUT_DATA!$A:$A,$B65,INPUT_DATA!$B:$B,"S"))</f>
        <v/>
      </c>
      <c r="W65" s="150" t="str">
        <f>IF($B65=0,"",SUMIFS(INPUT_DATA!T:T,INPUT_DATA!$A:$A,$B65,INPUT_DATA!$B:$B,"S"))</f>
        <v/>
      </c>
      <c r="X65" s="150" t="str">
        <f>IF($B65=0,"",SUMIFS(INPUT_DATA!U:U,INPUT_DATA!$A:$A,$B65,INPUT_DATA!$B:$B,"S"))</f>
        <v/>
      </c>
      <c r="Y65" s="150" t="str">
        <f>IF($B65=0,"",SUMIFS(INPUT_DATA!V:V,INPUT_DATA!$A:$A,$B65,INPUT_DATA!$B:$B,"S"))</f>
        <v/>
      </c>
      <c r="Z65" s="150" t="str">
        <f>IF($B65=0,"",SUMIFS(INPUT_DATA!W:W,INPUT_DATA!$A:$A,$B65,INPUT_DATA!$B:$B,"S"))</f>
        <v/>
      </c>
      <c r="AA65" s="150" t="str">
        <f>IF($B65=0,"",SUMIFS(INPUT_DATA!X:X,INPUT_DATA!$A:$A,$B65,INPUT_DATA!$B:$B,"S"))</f>
        <v/>
      </c>
      <c r="AB65" s="150" t="str">
        <f>IF($B65=0,"",SUMIFS(INPUT_DATA!Y:Y,INPUT_DATA!$A:$A,$B65,INPUT_DATA!$B:$B,"S"))</f>
        <v/>
      </c>
      <c r="AC65" s="150" t="str">
        <f>IF($B65=0,"",SUMIFS(INPUT_DATA!Z:Z,INPUT_DATA!$A:$A,$B65,INPUT_DATA!$B:$B,"S"))</f>
        <v/>
      </c>
      <c r="AD65" s="150" t="str">
        <f>IF($B65=0,"",SUMIFS(INPUT_DATA!AA:AA,INPUT_DATA!$A:$A,$B65,INPUT_DATA!$B:$B,"S"))</f>
        <v/>
      </c>
      <c r="AE65" s="150" t="str">
        <f>IF($B65=0,"",SUMIFS(INPUT_DATA!AB:AB,INPUT_DATA!$A:$A,$B65,INPUT_DATA!$B:$B,"S"))</f>
        <v/>
      </c>
      <c r="AF65" s="150" t="str">
        <f>IF($B65=0,"",SUMIFS(INPUT_DATA!AC:AC,INPUT_DATA!$A:$A,$B65,INPUT_DATA!$B:$B,"S"))</f>
        <v/>
      </c>
      <c r="AG65" s="150" t="str">
        <f>IF($B65=0,"",SUMIFS(INPUT_DATA!AD:AD,INPUT_DATA!$A:$A,$B65,INPUT_DATA!$B:$B,"S"))</f>
        <v/>
      </c>
      <c r="AH65" s="150" t="str">
        <f>IF($B65=0,"",SUMIFS(INPUT_DATA!AE:AE,INPUT_DATA!$A:$A,$B65,INPUT_DATA!$B:$B,"S"))</f>
        <v/>
      </c>
      <c r="AI65" s="150" t="str">
        <f>IF($B65=0,"",SUMIFS(INPUT_DATA!AF:AF,INPUT_DATA!$A:$A,$B65,INPUT_DATA!$B:$B,"S"))</f>
        <v/>
      </c>
      <c r="AJ65" s="150" t="str">
        <f>IF($B65=0,"",SUMIFS(INPUT_DATA!AG:AG,INPUT_DATA!$A:$A,$B65,INPUT_DATA!$B:$B,"S"))</f>
        <v/>
      </c>
      <c r="AK65" s="150" t="str">
        <f>IF($B65=0,"",SUMIFS(INPUT_DATA!AK:AK,INPUT_DATA!$A:$A,$B65,INPUT_DATA!$B:$B,"S"))</f>
        <v/>
      </c>
      <c r="AL65" s="150" t="str">
        <f>IF($B65=0,"",SUMIFS(INPUT_DATA!AL:AL,INPUT_DATA!$A:$A,$B65,INPUT_DATA!$B:$B,"S"))</f>
        <v/>
      </c>
      <c r="AM65" s="150" t="str">
        <f>IF($B65=0,"",SUMIFS(INPUT_DATA!AM:AM,INPUT_DATA!$A:$A,$B65,INPUT_DATA!$B:$B,"S"))</f>
        <v/>
      </c>
      <c r="AN65" s="150" t="str">
        <f>IF($B65=0,"",SUMIFS(INPUT_DATA!AN:AN,INPUT_DATA!$A:$A,$B65,INPUT_DATA!$B:$B,"S"))</f>
        <v/>
      </c>
      <c r="AO65" s="150" t="str">
        <f>IF($B65=0,"",SUMIFS(INPUT_DATA!AO:AO,INPUT_DATA!$A:$A,$B65,INPUT_DATA!$B:$B,"S"))</f>
        <v/>
      </c>
      <c r="AP65" s="150" t="str">
        <f>IF($B65=0,"",SUMIFS(INPUT_DATA!AP:AP,INPUT_DATA!$A:$A,$B65,INPUT_DATA!$B:$B,"S"))</f>
        <v/>
      </c>
      <c r="AQ65" s="151" t="str">
        <f t="shared" si="10"/>
        <v/>
      </c>
      <c r="AR65" s="152" t="str">
        <f t="shared" si="11"/>
        <v/>
      </c>
      <c r="AS65" s="153" t="str">
        <f t="shared" si="12"/>
        <v/>
      </c>
      <c r="AT65" s="151" t="str">
        <f>IF($B65=0,"",SUMIFS(INPUT_DATA!AQ:AQ,INPUT_DATA!$A:$A,$B65,INPUT_DATA!$B:$B,"S"))</f>
        <v/>
      </c>
      <c r="AU65" s="152" t="str">
        <f>IF($B65=0,"",SUMIFS(INPUT_DATA!AR:AR,INPUT_DATA!$A:$A,$B65,INPUT_DATA!$B:$B,"S"))</f>
        <v/>
      </c>
      <c r="AV65" s="153" t="str">
        <f>IF($B65=0,"",SUMIFS(INPUT_DATA!AS:AS,INPUT_DATA!$A:$A,$B65,INPUT_DATA!$B:$B,"S"))</f>
        <v/>
      </c>
      <c r="AW65" s="151" t="str">
        <f t="shared" si="13"/>
        <v/>
      </c>
      <c r="AX65" s="152" t="str">
        <f t="shared" si="14"/>
        <v/>
      </c>
      <c r="AY65" s="153" t="str">
        <f t="shared" si="15"/>
        <v/>
      </c>
      <c r="AZ65" s="154"/>
      <c r="BA65" s="144" t="str">
        <f>IF($B65=0,"",SUMIFS(INPUT_DATA!C:C,INPUT_DATA!$A:$A,$B65,INPUT_DATA!$B:$B,"D"))</f>
        <v/>
      </c>
      <c r="BB65" s="155" t="str">
        <f>IF($B65=0,"",SUMIFS(INPUT_DATA!E:E,INPUT_DATA!$A:$A,$B65,INPUT_DATA!$B:$B,"D"))</f>
        <v/>
      </c>
      <c r="BC65" s="155" t="str">
        <f>IF($B65=0,"",SUMIFS(INPUT_DATA!F:F,INPUT_DATA!$A:$A,$B65,INPUT_DATA!$B:$B,"D"))</f>
        <v/>
      </c>
      <c r="BD65" s="155" t="str">
        <f>IF($B65=0,"",SUMIFS(INPUT_DATA!G:G,INPUT_DATA!$A:$A,$B65,INPUT_DATA!$B:$B,"D"))</f>
        <v/>
      </c>
      <c r="BE65" s="155" t="str">
        <f>IF($B65=0,"",SUMIFS(INPUT_DATA!H:H,INPUT_DATA!$A:$A,$B65,INPUT_DATA!$B:$B,"D"))</f>
        <v/>
      </c>
      <c r="BF65" s="155" t="str">
        <f>IF($B65=0,"",SUMIFS(INPUT_DATA!I:I,INPUT_DATA!$A:$A,$B65,INPUT_DATA!$B:$B,"D"))</f>
        <v/>
      </c>
      <c r="BG65" s="155" t="str">
        <f>IF($B65=0,"",SUMIFS(INPUT_DATA!J:J,INPUT_DATA!$A:$A,$B65,INPUT_DATA!$B:$B,"D"))</f>
        <v/>
      </c>
      <c r="BH65" s="155" t="str">
        <f>IF($B65=0,"",SUMIFS(INPUT_DATA!K:K,INPUT_DATA!$A:$A,$B65,INPUT_DATA!$B:$B,"D"))</f>
        <v/>
      </c>
      <c r="BI65" s="155" t="str">
        <f>IF($B65=0,"",SUMIFS(INPUT_DATA!L:L,INPUT_DATA!$A:$A,$B65,INPUT_DATA!$B:$B,"D"))</f>
        <v/>
      </c>
      <c r="BJ65" s="155" t="str">
        <f>IF($B65=0,"",SUMIFS(INPUT_DATA!M:M,INPUT_DATA!$A:$A,$B65,INPUT_DATA!$B:$B,"D"))</f>
        <v/>
      </c>
      <c r="BK65" s="155" t="str">
        <f>IF($B65=0,"",SUMIFS(INPUT_DATA!N:N,INPUT_DATA!$A:$A,$B65,INPUT_DATA!$B:$B,"D"))</f>
        <v/>
      </c>
      <c r="BL65" s="156" t="str">
        <f t="shared" si="6"/>
        <v/>
      </c>
      <c r="BM65" s="156" t="str">
        <f>IF($B65=0,"",SUMIFS(INPUT_DATA!O:O,INPUT_DATA!$A:$A,$B65,INPUT_DATA!$B:$B,"D"))</f>
        <v/>
      </c>
      <c r="BN65" s="156" t="str">
        <f t="shared" si="16"/>
        <v/>
      </c>
      <c r="BO65" s="159" t="str">
        <f>IF($B65=0,"",SUMIFS(INPUT_DATA!P:P,INPUT_DATA!$A:$A,$B65,INPUT_DATA!$B:$B,"D"))</f>
        <v/>
      </c>
      <c r="BP65" s="145" t="str">
        <f>IF($B65=0,"",SUMIFS(INPUT_DATA!Q:Q,INPUT_DATA!$A:$A,$B65,INPUT_DATA!$B:$B,"D"))</f>
        <v/>
      </c>
      <c r="BQ65" s="145" t="str">
        <f>IF($B65=0,"",SUMIFS(INPUT_DATA!R:R,INPUT_DATA!$A:$A,$B65,INPUT_DATA!$B:$B,"D"))</f>
        <v/>
      </c>
      <c r="BR65" s="155" t="str">
        <f>IF($B65=0,"",SUMIFS(INPUT_DATA!S:S,INPUT_DATA!$A:$A,$B65,INPUT_DATA!$B:$B,"D"))</f>
        <v/>
      </c>
      <c r="BS65" s="155" t="str">
        <f>IF($B65=0,"",SUMIFS(INPUT_DATA!T:T,INPUT_DATA!$A:$A,$B65,INPUT_DATA!$B:$B,"D"))</f>
        <v/>
      </c>
      <c r="BT65" s="155" t="str">
        <f>IF($B65=0,"",SUMIFS(INPUT_DATA!U:U,INPUT_DATA!$A:$A,$B65,INPUT_DATA!$B:$B,"D"))</f>
        <v/>
      </c>
      <c r="BU65" s="155" t="str">
        <f>IF($B65=0,"",SUMIFS(INPUT_DATA!V:V,INPUT_DATA!$A:$A,$B65,INPUT_DATA!$B:$B,"D"))</f>
        <v/>
      </c>
      <c r="BV65" s="155" t="str">
        <f>IF($B65=0,"",SUMIFS(INPUT_DATA!W:W,INPUT_DATA!$A:$A,$B65,INPUT_DATA!$B:$B,"D"))</f>
        <v/>
      </c>
      <c r="BW65" s="155" t="str">
        <f>IF($B65=0,"",SUMIFS(INPUT_DATA!X:X,INPUT_DATA!$A:$A,$B65,INPUT_DATA!$B:$B,"D"))</f>
        <v/>
      </c>
      <c r="BX65" s="155" t="str">
        <f>IF($B65=0,"",SUMIFS(INPUT_DATA!Y:Y,INPUT_DATA!$A:$A,$B65,INPUT_DATA!$B:$B,"D"))</f>
        <v/>
      </c>
      <c r="BY65" s="155" t="str">
        <f>IF($B65=0,"",SUMIFS(INPUT_DATA!Z:Z,INPUT_DATA!$A:$A,$B65,INPUT_DATA!$B:$B,"D"))</f>
        <v/>
      </c>
      <c r="BZ65" s="155" t="str">
        <f>IF($B65=0,"",SUMIFS(INPUT_DATA!AA:AA,INPUT_DATA!$A:$A,$B65,INPUT_DATA!$B:$B,"D"))</f>
        <v/>
      </c>
      <c r="CA65" s="155" t="str">
        <f>IF($B65=0,"",SUMIFS(INPUT_DATA!AB:AB,INPUT_DATA!$A:$A,$B65,INPUT_DATA!$B:$B,"D"))</f>
        <v/>
      </c>
      <c r="CB65" s="155" t="str">
        <f>IF($B65=0,"",SUMIFS(INPUT_DATA!AC:AC,INPUT_DATA!$A:$A,$B65,INPUT_DATA!$B:$B,"D"))</f>
        <v/>
      </c>
      <c r="CC65" s="155" t="str">
        <f>IF($B65=0,"",SUMIFS(INPUT_DATA!AD:AD,INPUT_DATA!$A:$A,$B65,INPUT_DATA!$B:$B,"D"))</f>
        <v/>
      </c>
      <c r="CD65" s="155" t="str">
        <f>IF($B65=0,"",SUMIFS(INPUT_DATA!AE:AE,INPUT_DATA!$A:$A,$B65,INPUT_DATA!$B:$B,"D"))</f>
        <v/>
      </c>
      <c r="CE65" s="155" t="str">
        <f>IF($B65=0,"",SUMIFS(INPUT_DATA!AF:AF,INPUT_DATA!$A:$A,$B65,INPUT_DATA!$B:$B,"D"))</f>
        <v/>
      </c>
      <c r="CF65" s="155" t="str">
        <f>IF($B65=0,"",SUMIFS(INPUT_DATA!AG:AG,INPUT_DATA!$A:$A,$B65,INPUT_DATA!$B:$B,"D"))</f>
        <v/>
      </c>
      <c r="CG65" s="155" t="str">
        <f>IF($B65=0,"",SUMIFS(INPUT_DATA!AH:AH,INPUT_DATA!$A:$A,$B65,INPUT_DATA!$B:$B,"D"))</f>
        <v/>
      </c>
      <c r="CH65" s="155" t="str">
        <f>IF($B65=0,"",SUMIFS(INPUT_DATA!AI:AI,INPUT_DATA!$A:$A,$B65,INPUT_DATA!$B:$B,"D"))</f>
        <v/>
      </c>
      <c r="CI65" s="155" t="str">
        <f>IF($B65=0,"",SUMIFS(INPUT_DATA!AJ:AJ,INPUT_DATA!$A:$A,$B65,INPUT_DATA!$B:$B,"D"))</f>
        <v/>
      </c>
      <c r="CJ65" s="146" t="str">
        <f>IF($B65=0,"",SUMIFS(INPUT_DATA!AK:AK,INPUT_DATA!$A:$A,$B65,INPUT_DATA!$B:$B,"D"))</f>
        <v/>
      </c>
      <c r="CK65" s="146" t="str">
        <f>IF($B65=0,"",SUMIFS(INPUT_DATA!AL:AL,INPUT_DATA!$A:$A,$B65,INPUT_DATA!$B:$B,"D"))</f>
        <v/>
      </c>
      <c r="CL65" s="146" t="str">
        <f>IF($B65=0,"",SUMIFS(INPUT_DATA!AM:AM,INPUT_DATA!$A:$A,$B65,INPUT_DATA!$B:$B,"D"))</f>
        <v/>
      </c>
      <c r="CM65" s="146" t="str">
        <f>IF($B65=0,"",SUMIFS(INPUT_DATA!AN:AN,INPUT_DATA!$A:$A,$B65,INPUT_DATA!$B:$B,"D"))</f>
        <v/>
      </c>
      <c r="CN65" s="146" t="str">
        <f>IF($B65=0,"",SUMIFS(INPUT_DATA!AO:AO,INPUT_DATA!$A:$A,$B65,INPUT_DATA!$B:$B,"D"))</f>
        <v/>
      </c>
      <c r="CO65" s="146" t="str">
        <f>IF($B65=0,"",SUMIFS(INPUT_DATA!AP:AP,INPUT_DATA!$A:$A,$B65,INPUT_DATA!$B:$B,"D"))</f>
        <v/>
      </c>
      <c r="CP65" s="160" t="str">
        <f t="shared" si="7"/>
        <v/>
      </c>
      <c r="CQ65" s="160" t="str">
        <f t="shared" si="2"/>
        <v/>
      </c>
      <c r="CR65" s="160" t="str">
        <f t="shared" si="3"/>
        <v/>
      </c>
      <c r="CS65" s="145" t="str">
        <f>IF($B65=0,"",SUMIFS(INPUT_DATA!AQ:AQ,INPUT_DATA!$A:$A,$B65,INPUT_DATA!$B:$B,"D"))</f>
        <v/>
      </c>
      <c r="CT65" s="160" t="str">
        <f>IF($B65=0,"",SUMIFS(INPUT_DATA!AR:AR,INPUT_DATA!$A:$A,$B65,INPUT_DATA!$B:$B,"D"))</f>
        <v/>
      </c>
      <c r="CU65" s="160" t="str">
        <f>IF($B65=0,"",SUMIFS(INPUT_DATA!AS:AS,INPUT_DATA!$A:$A,$B65,INPUT_DATA!$B:$B,"D"))</f>
        <v/>
      </c>
      <c r="CV65" s="145" t="str">
        <f t="shared" si="20"/>
        <v/>
      </c>
      <c r="CW65" s="160" t="str">
        <f t="shared" si="21"/>
        <v/>
      </c>
      <c r="CX65" s="161" t="str">
        <f t="shared" si="22"/>
        <v/>
      </c>
      <c r="CY65" s="154"/>
    </row>
    <row r="66" spans="1:103">
      <c r="A66" s="162">
        <f t="shared" si="23"/>
        <v>-17</v>
      </c>
      <c r="B66" s="143">
        <f>INPUT_DATA!CL53</f>
        <v>0</v>
      </c>
      <c r="C66" s="145" t="str">
        <f>IF($B66=0,"",SUMIFS(INPUT_DATA!C:C,INPUT_DATA!$A:$A,$B66,INPUT_DATA!$B:$B,"S"))</f>
        <v/>
      </c>
      <c r="D66" s="145" t="str">
        <f>IF($B66=0,"",SUMIFS(INPUT_DATA!D:D,INPUT_DATA!$A:$A,$B66,INPUT_DATA!$B:$B,"S"))</f>
        <v/>
      </c>
      <c r="E66" s="146" t="str">
        <f>IF($B66=0,"",SUMIFS(INPUT_DATA!E:E,INPUT_DATA!$A:$A,$B66,INPUT_DATA!$B:$B,"S"))</f>
        <v/>
      </c>
      <c r="F66" s="146" t="str">
        <f>IF($B66=0,"",SUMIFS(INPUT_DATA!F:F,INPUT_DATA!$A:$A,$B66,INPUT_DATA!$B:$B,"S"))</f>
        <v/>
      </c>
      <c r="G66" s="146" t="str">
        <f>IF($B66=0,"",SUMIFS(INPUT_DATA!G:G,INPUT_DATA!$A:$A,$B66,INPUT_DATA!$B:$B,"S"))</f>
        <v/>
      </c>
      <c r="H66" s="146" t="str">
        <f>IF($B66=0,"",SUMIFS(INPUT_DATA!H:H,INPUT_DATA!$A:$A,$B66,INPUT_DATA!$B:$B,"S"))</f>
        <v/>
      </c>
      <c r="I66" s="146" t="str">
        <f>IF($B66=0,"",SUMIFS(INPUT_DATA!I:I,INPUT_DATA!$A:$A,$B66,INPUT_DATA!$B:$B,"S"))</f>
        <v/>
      </c>
      <c r="J66" s="146" t="str">
        <f>IF($B66=0,"",SUMIFS(INPUT_DATA!J:J,INPUT_DATA!$A:$A,$B66,INPUT_DATA!$B:$B,"S"))</f>
        <v/>
      </c>
      <c r="K66" s="146" t="str">
        <f>IF($B66=0,"",SUMIFS(INPUT_DATA!K:K,INPUT_DATA!$A:$A,$B66,INPUT_DATA!$B:$B,"S"))</f>
        <v/>
      </c>
      <c r="L66" s="146" t="str">
        <f>IF($B66=0,"",SUMIFS(INPUT_DATA!L:L,INPUT_DATA!$A:$A,$B66,INPUT_DATA!$B:$B,"S"))</f>
        <v/>
      </c>
      <c r="M66" s="146" t="str">
        <f>IF($B66=0,"",SUMIFS(INPUT_DATA!M:M,INPUT_DATA!$A:$A,$B66,INPUT_DATA!$B:$B,"S"))</f>
        <v/>
      </c>
      <c r="N66" s="146" t="str">
        <f>IF($B66=0,"",SUMIFS(INPUT_DATA!N:N,INPUT_DATA!$A:$A,$B66,INPUT_DATA!$B:$B,"S"))</f>
        <v/>
      </c>
      <c r="O66" s="147" t="str">
        <f t="shared" si="8"/>
        <v/>
      </c>
      <c r="P66" s="148" t="str">
        <f>IF($B66=0,"",SUMIFS(INPUT_DATA!O:O,INPUT_DATA!$A:$A,$B66,INPUT_DATA!$B:$B,"S"))</f>
        <v/>
      </c>
      <c r="Q66" s="148" t="str">
        <f t="shared" si="9"/>
        <v/>
      </c>
      <c r="R66" s="148" t="str">
        <f>IF($B66=0,"",SUMIFS(INPUT_DATA!BL:BL,INPUT_DATA!$A:$A,$B66,INPUT_DATA!$B:$B,"S"))</f>
        <v/>
      </c>
      <c r="S66" s="149" t="str">
        <f>IF($B66=0,"",SUMIFS(INPUT_DATA!P:P,INPUT_DATA!$A:$A,$B66,INPUT_DATA!$B:$B,"S"))</f>
        <v/>
      </c>
      <c r="T66" s="149" t="str">
        <f>IF($B66=0,"",SUMIFS(INPUT_DATA!Q:Q,INPUT_DATA!$A:$A,$B66,INPUT_DATA!$B:$B,"S"))</f>
        <v/>
      </c>
      <c r="U66" s="149" t="str">
        <f>IF($B66=0,"",SUMIFS(INPUT_DATA!R:R,INPUT_DATA!$A:$A,$B66,INPUT_DATA!$B:$B,"S"))</f>
        <v/>
      </c>
      <c r="V66" s="150" t="str">
        <f>IF($B66=0,"",SUMIFS(INPUT_DATA!S:S,INPUT_DATA!$A:$A,$B66,INPUT_DATA!$B:$B,"S"))</f>
        <v/>
      </c>
      <c r="W66" s="150" t="str">
        <f>IF($B66=0,"",SUMIFS(INPUT_DATA!T:T,INPUT_DATA!$A:$A,$B66,INPUT_DATA!$B:$B,"S"))</f>
        <v/>
      </c>
      <c r="X66" s="150" t="str">
        <f>IF($B66=0,"",SUMIFS(INPUT_DATA!U:U,INPUT_DATA!$A:$A,$B66,INPUT_DATA!$B:$B,"S"))</f>
        <v/>
      </c>
      <c r="Y66" s="150" t="str">
        <f>IF($B66=0,"",SUMIFS(INPUT_DATA!V:V,INPUT_DATA!$A:$A,$B66,INPUT_DATA!$B:$B,"S"))</f>
        <v/>
      </c>
      <c r="Z66" s="150" t="str">
        <f>IF($B66=0,"",SUMIFS(INPUT_DATA!W:W,INPUT_DATA!$A:$A,$B66,INPUT_DATA!$B:$B,"S"))</f>
        <v/>
      </c>
      <c r="AA66" s="150" t="str">
        <f>IF($B66=0,"",SUMIFS(INPUT_DATA!X:X,INPUT_DATA!$A:$A,$B66,INPUT_DATA!$B:$B,"S"))</f>
        <v/>
      </c>
      <c r="AB66" s="150" t="str">
        <f>IF($B66=0,"",SUMIFS(INPUT_DATA!Y:Y,INPUT_DATA!$A:$A,$B66,INPUT_DATA!$B:$B,"S"))</f>
        <v/>
      </c>
      <c r="AC66" s="150" t="str">
        <f>IF($B66=0,"",SUMIFS(INPUT_DATA!Z:Z,INPUT_DATA!$A:$A,$B66,INPUT_DATA!$B:$B,"S"))</f>
        <v/>
      </c>
      <c r="AD66" s="150" t="str">
        <f>IF($B66=0,"",SUMIFS(INPUT_DATA!AA:AA,INPUT_DATA!$A:$A,$B66,INPUT_DATA!$B:$B,"S"))</f>
        <v/>
      </c>
      <c r="AE66" s="150" t="str">
        <f>IF($B66=0,"",SUMIFS(INPUT_DATA!AB:AB,INPUT_DATA!$A:$A,$B66,INPUT_DATA!$B:$B,"S"))</f>
        <v/>
      </c>
      <c r="AF66" s="150" t="str">
        <f>IF($B66=0,"",SUMIFS(INPUT_DATA!AC:AC,INPUT_DATA!$A:$A,$B66,INPUT_DATA!$B:$B,"S"))</f>
        <v/>
      </c>
      <c r="AG66" s="150" t="str">
        <f>IF($B66=0,"",SUMIFS(INPUT_DATA!AD:AD,INPUT_DATA!$A:$A,$B66,INPUT_DATA!$B:$B,"S"))</f>
        <v/>
      </c>
      <c r="AH66" s="150" t="str">
        <f>IF($B66=0,"",SUMIFS(INPUT_DATA!AE:AE,INPUT_DATA!$A:$A,$B66,INPUT_DATA!$B:$B,"S"))</f>
        <v/>
      </c>
      <c r="AI66" s="150" t="str">
        <f>IF($B66=0,"",SUMIFS(INPUT_DATA!AF:AF,INPUT_DATA!$A:$A,$B66,INPUT_DATA!$B:$B,"S"))</f>
        <v/>
      </c>
      <c r="AJ66" s="150" t="str">
        <f>IF($B66=0,"",SUMIFS(INPUT_DATA!AG:AG,INPUT_DATA!$A:$A,$B66,INPUT_DATA!$B:$B,"S"))</f>
        <v/>
      </c>
      <c r="AK66" s="150" t="str">
        <f>IF($B66=0,"",SUMIFS(INPUT_DATA!AK:AK,INPUT_DATA!$A:$A,$B66,INPUT_DATA!$B:$B,"S"))</f>
        <v/>
      </c>
      <c r="AL66" s="150" t="str">
        <f>IF($B66=0,"",SUMIFS(INPUT_DATA!AL:AL,INPUT_DATA!$A:$A,$B66,INPUT_DATA!$B:$B,"S"))</f>
        <v/>
      </c>
      <c r="AM66" s="150" t="str">
        <f>IF($B66=0,"",SUMIFS(INPUT_DATA!AM:AM,INPUT_DATA!$A:$A,$B66,INPUT_DATA!$B:$B,"S"))</f>
        <v/>
      </c>
      <c r="AN66" s="150" t="str">
        <f>IF($B66=0,"",SUMIFS(INPUT_DATA!AN:AN,INPUT_DATA!$A:$A,$B66,INPUT_DATA!$B:$B,"S"))</f>
        <v/>
      </c>
      <c r="AO66" s="150" t="str">
        <f>IF($B66=0,"",SUMIFS(INPUT_DATA!AO:AO,INPUT_DATA!$A:$A,$B66,INPUT_DATA!$B:$B,"S"))</f>
        <v/>
      </c>
      <c r="AP66" s="150" t="str">
        <f>IF($B66=0,"",SUMIFS(INPUT_DATA!AP:AP,INPUT_DATA!$A:$A,$B66,INPUT_DATA!$B:$B,"S"))</f>
        <v/>
      </c>
      <c r="AQ66" s="151" t="str">
        <f t="shared" si="10"/>
        <v/>
      </c>
      <c r="AR66" s="152" t="str">
        <f t="shared" si="11"/>
        <v/>
      </c>
      <c r="AS66" s="153" t="str">
        <f t="shared" si="12"/>
        <v/>
      </c>
      <c r="AT66" s="151" t="str">
        <f>IF($B66=0,"",SUMIFS(INPUT_DATA!AQ:AQ,INPUT_DATA!$A:$A,$B66,INPUT_DATA!$B:$B,"S"))</f>
        <v/>
      </c>
      <c r="AU66" s="152" t="str">
        <f>IF($B66=0,"",SUMIFS(INPUT_DATA!AR:AR,INPUT_DATA!$A:$A,$B66,INPUT_DATA!$B:$B,"S"))</f>
        <v/>
      </c>
      <c r="AV66" s="153" t="str">
        <f>IF($B66=0,"",SUMIFS(INPUT_DATA!AS:AS,INPUT_DATA!$A:$A,$B66,INPUT_DATA!$B:$B,"S"))</f>
        <v/>
      </c>
      <c r="AW66" s="151" t="str">
        <f t="shared" si="13"/>
        <v/>
      </c>
      <c r="AX66" s="152" t="str">
        <f t="shared" si="14"/>
        <v/>
      </c>
      <c r="AY66" s="153" t="str">
        <f t="shared" si="15"/>
        <v/>
      </c>
      <c r="AZ66" s="154"/>
      <c r="BA66" s="144" t="str">
        <f>IF($B66=0,"",SUMIFS(INPUT_DATA!C:C,INPUT_DATA!$A:$A,$B66,INPUT_DATA!$B:$B,"D"))</f>
        <v/>
      </c>
      <c r="BB66" s="155" t="str">
        <f>IF($B66=0,"",SUMIFS(INPUT_DATA!E:E,INPUT_DATA!$A:$A,$B66,INPUT_DATA!$B:$B,"D"))</f>
        <v/>
      </c>
      <c r="BC66" s="155" t="str">
        <f>IF($B66=0,"",SUMIFS(INPUT_DATA!F:F,INPUT_DATA!$A:$A,$B66,INPUT_DATA!$B:$B,"D"))</f>
        <v/>
      </c>
      <c r="BD66" s="155" t="str">
        <f>IF($B66=0,"",SUMIFS(INPUT_DATA!G:G,INPUT_DATA!$A:$A,$B66,INPUT_DATA!$B:$B,"D"))</f>
        <v/>
      </c>
      <c r="BE66" s="155" t="str">
        <f>IF($B66=0,"",SUMIFS(INPUT_DATA!H:H,INPUT_DATA!$A:$A,$B66,INPUT_DATA!$B:$B,"D"))</f>
        <v/>
      </c>
      <c r="BF66" s="155" t="str">
        <f>IF($B66=0,"",SUMIFS(INPUT_DATA!I:I,INPUT_DATA!$A:$A,$B66,INPUT_DATA!$B:$B,"D"))</f>
        <v/>
      </c>
      <c r="BG66" s="155" t="str">
        <f>IF($B66=0,"",SUMIFS(INPUT_DATA!J:J,INPUT_DATA!$A:$A,$B66,INPUT_DATA!$B:$B,"D"))</f>
        <v/>
      </c>
      <c r="BH66" s="155" t="str">
        <f>IF($B66=0,"",SUMIFS(INPUT_DATA!K:K,INPUT_DATA!$A:$A,$B66,INPUT_DATA!$B:$B,"D"))</f>
        <v/>
      </c>
      <c r="BI66" s="155" t="str">
        <f>IF($B66=0,"",SUMIFS(INPUT_DATA!L:L,INPUT_DATA!$A:$A,$B66,INPUT_DATA!$B:$B,"D"))</f>
        <v/>
      </c>
      <c r="BJ66" s="155" t="str">
        <f>IF($B66=0,"",SUMIFS(INPUT_DATA!M:M,INPUT_DATA!$A:$A,$B66,INPUT_DATA!$B:$B,"D"))</f>
        <v/>
      </c>
      <c r="BK66" s="155" t="str">
        <f>IF($B66=0,"",SUMIFS(INPUT_DATA!N:N,INPUT_DATA!$A:$A,$B66,INPUT_DATA!$B:$B,"D"))</f>
        <v/>
      </c>
      <c r="BL66" s="156" t="str">
        <f t="shared" si="6"/>
        <v/>
      </c>
      <c r="BM66" s="156" t="str">
        <f>IF($B66=0,"",SUMIFS(INPUT_DATA!O:O,INPUT_DATA!$A:$A,$B66,INPUT_DATA!$B:$B,"D"))</f>
        <v/>
      </c>
      <c r="BN66" s="156" t="str">
        <f t="shared" si="16"/>
        <v/>
      </c>
      <c r="BO66" s="159" t="str">
        <f>IF($B66=0,"",SUMIFS(INPUT_DATA!P:P,INPUT_DATA!$A:$A,$B66,INPUT_DATA!$B:$B,"D"))</f>
        <v/>
      </c>
      <c r="BP66" s="145" t="str">
        <f>IF($B66=0,"",SUMIFS(INPUT_DATA!Q:Q,INPUT_DATA!$A:$A,$B66,INPUT_DATA!$B:$B,"D"))</f>
        <v/>
      </c>
      <c r="BQ66" s="145" t="str">
        <f>IF($B66=0,"",SUMIFS(INPUT_DATA!R:R,INPUT_DATA!$A:$A,$B66,INPUT_DATA!$B:$B,"D"))</f>
        <v/>
      </c>
      <c r="BR66" s="155" t="str">
        <f>IF($B66=0,"",SUMIFS(INPUT_DATA!S:S,INPUT_DATA!$A:$A,$B66,INPUT_DATA!$B:$B,"D"))</f>
        <v/>
      </c>
      <c r="BS66" s="155" t="str">
        <f>IF($B66=0,"",SUMIFS(INPUT_DATA!T:T,INPUT_DATA!$A:$A,$B66,INPUT_DATA!$B:$B,"D"))</f>
        <v/>
      </c>
      <c r="BT66" s="155" t="str">
        <f>IF($B66=0,"",SUMIFS(INPUT_DATA!U:U,INPUT_DATA!$A:$A,$B66,INPUT_DATA!$B:$B,"D"))</f>
        <v/>
      </c>
      <c r="BU66" s="155" t="str">
        <f>IF($B66=0,"",SUMIFS(INPUT_DATA!V:V,INPUT_DATA!$A:$A,$B66,INPUT_DATA!$B:$B,"D"))</f>
        <v/>
      </c>
      <c r="BV66" s="155" t="str">
        <f>IF($B66=0,"",SUMIFS(INPUT_DATA!W:W,INPUT_DATA!$A:$A,$B66,INPUT_DATA!$B:$B,"D"))</f>
        <v/>
      </c>
      <c r="BW66" s="155" t="str">
        <f>IF($B66=0,"",SUMIFS(INPUT_DATA!X:X,INPUT_DATA!$A:$A,$B66,INPUT_DATA!$B:$B,"D"))</f>
        <v/>
      </c>
      <c r="BX66" s="155" t="str">
        <f>IF($B66=0,"",SUMIFS(INPUT_DATA!Y:Y,INPUT_DATA!$A:$A,$B66,INPUT_DATA!$B:$B,"D"))</f>
        <v/>
      </c>
      <c r="BY66" s="155" t="str">
        <f>IF($B66=0,"",SUMIFS(INPUT_DATA!Z:Z,INPUT_DATA!$A:$A,$B66,INPUT_DATA!$B:$B,"D"))</f>
        <v/>
      </c>
      <c r="BZ66" s="155" t="str">
        <f>IF($B66=0,"",SUMIFS(INPUT_DATA!AA:AA,INPUT_DATA!$A:$A,$B66,INPUT_DATA!$B:$B,"D"))</f>
        <v/>
      </c>
      <c r="CA66" s="155" t="str">
        <f>IF($B66=0,"",SUMIFS(INPUT_DATA!AB:AB,INPUT_DATA!$A:$A,$B66,INPUT_DATA!$B:$B,"D"))</f>
        <v/>
      </c>
      <c r="CB66" s="155" t="str">
        <f>IF($B66=0,"",SUMIFS(INPUT_DATA!AC:AC,INPUT_DATA!$A:$A,$B66,INPUT_DATA!$B:$B,"D"))</f>
        <v/>
      </c>
      <c r="CC66" s="155" t="str">
        <f>IF($B66=0,"",SUMIFS(INPUT_DATA!AD:AD,INPUT_DATA!$A:$A,$B66,INPUT_DATA!$B:$B,"D"))</f>
        <v/>
      </c>
      <c r="CD66" s="155" t="str">
        <f>IF($B66=0,"",SUMIFS(INPUT_DATA!AE:AE,INPUT_DATA!$A:$A,$B66,INPUT_DATA!$B:$B,"D"))</f>
        <v/>
      </c>
      <c r="CE66" s="155" t="str">
        <f>IF($B66=0,"",SUMIFS(INPUT_DATA!AF:AF,INPUT_DATA!$A:$A,$B66,INPUT_DATA!$B:$B,"D"))</f>
        <v/>
      </c>
      <c r="CF66" s="155" t="str">
        <f>IF($B66=0,"",SUMIFS(INPUT_DATA!AG:AG,INPUT_DATA!$A:$A,$B66,INPUT_DATA!$B:$B,"D"))</f>
        <v/>
      </c>
      <c r="CG66" s="155" t="str">
        <f>IF($B66=0,"",SUMIFS(INPUT_DATA!AH:AH,INPUT_DATA!$A:$A,$B66,INPUT_DATA!$B:$B,"D"))</f>
        <v/>
      </c>
      <c r="CH66" s="155" t="str">
        <f>IF($B66=0,"",SUMIFS(INPUT_DATA!AI:AI,INPUT_DATA!$A:$A,$B66,INPUT_DATA!$B:$B,"D"))</f>
        <v/>
      </c>
      <c r="CI66" s="155" t="str">
        <f>IF($B66=0,"",SUMIFS(INPUT_DATA!AJ:AJ,INPUT_DATA!$A:$A,$B66,INPUT_DATA!$B:$B,"D"))</f>
        <v/>
      </c>
      <c r="CJ66" s="146" t="str">
        <f>IF($B66=0,"",SUMIFS(INPUT_DATA!AK:AK,INPUT_DATA!$A:$A,$B66,INPUT_DATA!$B:$B,"D"))</f>
        <v/>
      </c>
      <c r="CK66" s="146" t="str">
        <f>IF($B66=0,"",SUMIFS(INPUT_DATA!AL:AL,INPUT_DATA!$A:$A,$B66,INPUT_DATA!$B:$B,"D"))</f>
        <v/>
      </c>
      <c r="CL66" s="146" t="str">
        <f>IF($B66=0,"",SUMIFS(INPUT_DATA!AM:AM,INPUT_DATA!$A:$A,$B66,INPUT_DATA!$B:$B,"D"))</f>
        <v/>
      </c>
      <c r="CM66" s="146" t="str">
        <f>IF($B66=0,"",SUMIFS(INPUT_DATA!AN:AN,INPUT_DATA!$A:$A,$B66,INPUT_DATA!$B:$B,"D"))</f>
        <v/>
      </c>
      <c r="CN66" s="146" t="str">
        <f>IF($B66=0,"",SUMIFS(INPUT_DATA!AO:AO,INPUT_DATA!$A:$A,$B66,INPUT_DATA!$B:$B,"D"))</f>
        <v/>
      </c>
      <c r="CO66" s="146" t="str">
        <f>IF($B66=0,"",SUMIFS(INPUT_DATA!AP:AP,INPUT_DATA!$A:$A,$B66,INPUT_DATA!$B:$B,"D"))</f>
        <v/>
      </c>
      <c r="CP66" s="160" t="str">
        <f t="shared" si="7"/>
        <v/>
      </c>
      <c r="CQ66" s="160" t="str">
        <f t="shared" si="2"/>
        <v/>
      </c>
      <c r="CR66" s="160" t="str">
        <f t="shared" si="3"/>
        <v/>
      </c>
      <c r="CS66" s="145" t="str">
        <f>IF($B66=0,"",SUMIFS(INPUT_DATA!AQ:AQ,INPUT_DATA!$A:$A,$B66,INPUT_DATA!$B:$B,"D"))</f>
        <v/>
      </c>
      <c r="CT66" s="160" t="str">
        <f>IF($B66=0,"",SUMIFS(INPUT_DATA!AR:AR,INPUT_DATA!$A:$A,$B66,INPUT_DATA!$B:$B,"D"))</f>
        <v/>
      </c>
      <c r="CU66" s="160" t="str">
        <f>IF($B66=0,"",SUMIFS(INPUT_DATA!AS:AS,INPUT_DATA!$A:$A,$B66,INPUT_DATA!$B:$B,"D"))</f>
        <v/>
      </c>
      <c r="CV66" s="145" t="str">
        <f t="shared" si="20"/>
        <v/>
      </c>
      <c r="CW66" s="160" t="str">
        <f t="shared" si="21"/>
        <v/>
      </c>
      <c r="CX66" s="161" t="str">
        <f t="shared" si="22"/>
        <v/>
      </c>
      <c r="CY66" s="154"/>
    </row>
    <row r="67" spans="1:103">
      <c r="A67" s="162">
        <f t="shared" si="23"/>
        <v>-18</v>
      </c>
      <c r="B67" s="143">
        <f>INPUT_DATA!CL54</f>
        <v>0</v>
      </c>
      <c r="C67" s="145" t="str">
        <f>IF($B67=0,"",SUMIFS(INPUT_DATA!C:C,INPUT_DATA!$A:$A,$B67,INPUT_DATA!$B:$B,"S"))</f>
        <v/>
      </c>
      <c r="D67" s="145" t="str">
        <f>IF($B67=0,"",SUMIFS(INPUT_DATA!D:D,INPUT_DATA!$A:$A,$B67,INPUT_DATA!$B:$B,"S"))</f>
        <v/>
      </c>
      <c r="E67" s="146" t="str">
        <f>IF($B67=0,"",SUMIFS(INPUT_DATA!E:E,INPUT_DATA!$A:$A,$B67,INPUT_DATA!$B:$B,"S"))</f>
        <v/>
      </c>
      <c r="F67" s="146" t="str">
        <f>IF($B67=0,"",SUMIFS(INPUT_DATA!F:F,INPUT_DATA!$A:$A,$B67,INPUT_DATA!$B:$B,"S"))</f>
        <v/>
      </c>
      <c r="G67" s="146" t="str">
        <f>IF($B67=0,"",SUMIFS(INPUT_DATA!G:G,INPUT_DATA!$A:$A,$B67,INPUT_DATA!$B:$B,"S"))</f>
        <v/>
      </c>
      <c r="H67" s="146" t="str">
        <f>IF($B67=0,"",SUMIFS(INPUT_DATA!H:H,INPUT_DATA!$A:$A,$B67,INPUT_DATA!$B:$B,"S"))</f>
        <v/>
      </c>
      <c r="I67" s="146" t="str">
        <f>IF($B67=0,"",SUMIFS(INPUT_DATA!I:I,INPUT_DATA!$A:$A,$B67,INPUT_DATA!$B:$B,"S"))</f>
        <v/>
      </c>
      <c r="J67" s="146" t="str">
        <f>IF($B67=0,"",SUMIFS(INPUT_DATA!J:J,INPUT_DATA!$A:$A,$B67,INPUT_DATA!$B:$B,"S"))</f>
        <v/>
      </c>
      <c r="K67" s="146" t="str">
        <f>IF($B67=0,"",SUMIFS(INPUT_DATA!K:K,INPUT_DATA!$A:$A,$B67,INPUT_DATA!$B:$B,"S"))</f>
        <v/>
      </c>
      <c r="L67" s="146" t="str">
        <f>IF($B67=0,"",SUMIFS(INPUT_DATA!L:L,INPUT_DATA!$A:$A,$B67,INPUT_DATA!$B:$B,"S"))</f>
        <v/>
      </c>
      <c r="M67" s="146" t="str">
        <f>IF($B67=0,"",SUMIFS(INPUT_DATA!M:M,INPUT_DATA!$A:$A,$B67,INPUT_DATA!$B:$B,"S"))</f>
        <v/>
      </c>
      <c r="N67" s="146" t="str">
        <f>IF($B67=0,"",SUMIFS(INPUT_DATA!N:N,INPUT_DATA!$A:$A,$B67,INPUT_DATA!$B:$B,"S"))</f>
        <v/>
      </c>
      <c r="O67" s="147" t="str">
        <f t="shared" si="8"/>
        <v/>
      </c>
      <c r="P67" s="148" t="str">
        <f>IF($B67=0,"",SUMIFS(INPUT_DATA!O:O,INPUT_DATA!$A:$A,$B67,INPUT_DATA!$B:$B,"S"))</f>
        <v/>
      </c>
      <c r="Q67" s="148" t="str">
        <f t="shared" si="9"/>
        <v/>
      </c>
      <c r="R67" s="148" t="str">
        <f>IF($B67=0,"",SUMIFS(INPUT_DATA!BL:BL,INPUT_DATA!$A:$A,$B67,INPUT_DATA!$B:$B,"S"))</f>
        <v/>
      </c>
      <c r="S67" s="149" t="str">
        <f>IF($B67=0,"",SUMIFS(INPUT_DATA!P:P,INPUT_DATA!$A:$A,$B67,INPUT_DATA!$B:$B,"S"))</f>
        <v/>
      </c>
      <c r="T67" s="149" t="str">
        <f>IF($B67=0,"",SUMIFS(INPUT_DATA!Q:Q,INPUT_DATA!$A:$A,$B67,INPUT_DATA!$B:$B,"S"))</f>
        <v/>
      </c>
      <c r="U67" s="149" t="str">
        <f>IF($B67=0,"",SUMIFS(INPUT_DATA!R:R,INPUT_DATA!$A:$A,$B67,INPUT_DATA!$B:$B,"S"))</f>
        <v/>
      </c>
      <c r="V67" s="150" t="str">
        <f>IF($B67=0,"",SUMIFS(INPUT_DATA!S:S,INPUT_DATA!$A:$A,$B67,INPUT_DATA!$B:$B,"S"))</f>
        <v/>
      </c>
      <c r="W67" s="150" t="str">
        <f>IF($B67=0,"",SUMIFS(INPUT_DATA!T:T,INPUT_DATA!$A:$A,$B67,INPUT_DATA!$B:$B,"S"))</f>
        <v/>
      </c>
      <c r="X67" s="150" t="str">
        <f>IF($B67=0,"",SUMIFS(INPUT_DATA!U:U,INPUT_DATA!$A:$A,$B67,INPUT_DATA!$B:$B,"S"))</f>
        <v/>
      </c>
      <c r="Y67" s="150" t="str">
        <f>IF($B67=0,"",SUMIFS(INPUT_DATA!V:V,INPUT_DATA!$A:$A,$B67,INPUT_DATA!$B:$B,"S"))</f>
        <v/>
      </c>
      <c r="Z67" s="150" t="str">
        <f>IF($B67=0,"",SUMIFS(INPUT_DATA!W:W,INPUT_DATA!$A:$A,$B67,INPUT_DATA!$B:$B,"S"))</f>
        <v/>
      </c>
      <c r="AA67" s="150" t="str">
        <f>IF($B67=0,"",SUMIFS(INPUT_DATA!X:X,INPUT_DATA!$A:$A,$B67,INPUT_DATA!$B:$B,"S"))</f>
        <v/>
      </c>
      <c r="AB67" s="150" t="str">
        <f>IF($B67=0,"",SUMIFS(INPUT_DATA!Y:Y,INPUT_DATA!$A:$A,$B67,INPUT_DATA!$B:$B,"S"))</f>
        <v/>
      </c>
      <c r="AC67" s="150" t="str">
        <f>IF($B67=0,"",SUMIFS(INPUT_DATA!Z:Z,INPUT_DATA!$A:$A,$B67,INPUT_DATA!$B:$B,"S"))</f>
        <v/>
      </c>
      <c r="AD67" s="150" t="str">
        <f>IF($B67=0,"",SUMIFS(INPUT_DATA!AA:AA,INPUT_DATA!$A:$A,$B67,INPUT_DATA!$B:$B,"S"))</f>
        <v/>
      </c>
      <c r="AE67" s="150" t="str">
        <f>IF($B67=0,"",SUMIFS(INPUT_DATA!AB:AB,INPUT_DATA!$A:$A,$B67,INPUT_DATA!$B:$B,"S"))</f>
        <v/>
      </c>
      <c r="AF67" s="150" t="str">
        <f>IF($B67=0,"",SUMIFS(INPUT_DATA!AC:AC,INPUT_DATA!$A:$A,$B67,INPUT_DATA!$B:$B,"S"))</f>
        <v/>
      </c>
      <c r="AG67" s="150" t="str">
        <f>IF($B67=0,"",SUMIFS(INPUT_DATA!AD:AD,INPUT_DATA!$A:$A,$B67,INPUT_DATA!$B:$B,"S"))</f>
        <v/>
      </c>
      <c r="AH67" s="150" t="str">
        <f>IF($B67=0,"",SUMIFS(INPUT_DATA!AE:AE,INPUT_DATA!$A:$A,$B67,INPUT_DATA!$B:$B,"S"))</f>
        <v/>
      </c>
      <c r="AI67" s="150" t="str">
        <f>IF($B67=0,"",SUMIFS(INPUT_DATA!AF:AF,INPUT_DATA!$A:$A,$B67,INPUT_DATA!$B:$B,"S"))</f>
        <v/>
      </c>
      <c r="AJ67" s="150" t="str">
        <f>IF($B67=0,"",SUMIFS(INPUT_DATA!AG:AG,INPUT_DATA!$A:$A,$B67,INPUT_DATA!$B:$B,"S"))</f>
        <v/>
      </c>
      <c r="AK67" s="150" t="str">
        <f>IF($B67=0,"",SUMIFS(INPUT_DATA!AK:AK,INPUT_DATA!$A:$A,$B67,INPUT_DATA!$B:$B,"S"))</f>
        <v/>
      </c>
      <c r="AL67" s="150" t="str">
        <f>IF($B67=0,"",SUMIFS(INPUT_DATA!AL:AL,INPUT_DATA!$A:$A,$B67,INPUT_DATA!$B:$B,"S"))</f>
        <v/>
      </c>
      <c r="AM67" s="150" t="str">
        <f>IF($B67=0,"",SUMIFS(INPUT_DATA!AM:AM,INPUT_DATA!$A:$A,$B67,INPUT_DATA!$B:$B,"S"))</f>
        <v/>
      </c>
      <c r="AN67" s="150" t="str">
        <f>IF($B67=0,"",SUMIFS(INPUT_DATA!AN:AN,INPUT_DATA!$A:$A,$B67,INPUT_DATA!$B:$B,"S"))</f>
        <v/>
      </c>
      <c r="AO67" s="150" t="str">
        <f>IF($B67=0,"",SUMIFS(INPUT_DATA!AO:AO,INPUT_DATA!$A:$A,$B67,INPUT_DATA!$B:$B,"S"))</f>
        <v/>
      </c>
      <c r="AP67" s="150" t="str">
        <f>IF($B67=0,"",SUMIFS(INPUT_DATA!AP:AP,INPUT_DATA!$A:$A,$B67,INPUT_DATA!$B:$B,"S"))</f>
        <v/>
      </c>
      <c r="AQ67" s="151" t="str">
        <f t="shared" si="10"/>
        <v/>
      </c>
      <c r="AR67" s="152" t="str">
        <f t="shared" si="11"/>
        <v/>
      </c>
      <c r="AS67" s="153" t="str">
        <f t="shared" si="12"/>
        <v/>
      </c>
      <c r="AT67" s="151" t="str">
        <f>IF($B67=0,"",SUMIFS(INPUT_DATA!AQ:AQ,INPUT_DATA!$A:$A,$B67,INPUT_DATA!$B:$B,"S"))</f>
        <v/>
      </c>
      <c r="AU67" s="152" t="str">
        <f>IF($B67=0,"",SUMIFS(INPUT_DATA!AR:AR,INPUT_DATA!$A:$A,$B67,INPUT_DATA!$B:$B,"S"))</f>
        <v/>
      </c>
      <c r="AV67" s="153" t="str">
        <f>IF($B67=0,"",SUMIFS(INPUT_DATA!AS:AS,INPUT_DATA!$A:$A,$B67,INPUT_DATA!$B:$B,"S"))</f>
        <v/>
      </c>
      <c r="AW67" s="151" t="str">
        <f t="shared" si="13"/>
        <v/>
      </c>
      <c r="AX67" s="152" t="str">
        <f t="shared" si="14"/>
        <v/>
      </c>
      <c r="AY67" s="153" t="str">
        <f t="shared" si="15"/>
        <v/>
      </c>
      <c r="AZ67" s="154"/>
      <c r="BA67" s="144" t="str">
        <f>IF($B67=0,"",SUMIFS(INPUT_DATA!C:C,INPUT_DATA!$A:$A,$B67,INPUT_DATA!$B:$B,"D"))</f>
        <v/>
      </c>
      <c r="BB67" s="155" t="str">
        <f>IF($B67=0,"",SUMIFS(INPUT_DATA!E:E,INPUT_DATA!$A:$A,$B67,INPUT_DATA!$B:$B,"D"))</f>
        <v/>
      </c>
      <c r="BC67" s="155" t="str">
        <f>IF($B67=0,"",SUMIFS(INPUT_DATA!F:F,INPUT_DATA!$A:$A,$B67,INPUT_DATA!$B:$B,"D"))</f>
        <v/>
      </c>
      <c r="BD67" s="155" t="str">
        <f>IF($B67=0,"",SUMIFS(INPUT_DATA!G:G,INPUT_DATA!$A:$A,$B67,INPUT_DATA!$B:$B,"D"))</f>
        <v/>
      </c>
      <c r="BE67" s="155" t="str">
        <f>IF($B67=0,"",SUMIFS(INPUT_DATA!H:H,INPUT_DATA!$A:$A,$B67,INPUT_DATA!$B:$B,"D"))</f>
        <v/>
      </c>
      <c r="BF67" s="155" t="str">
        <f>IF($B67=0,"",SUMIFS(INPUT_DATA!I:I,INPUT_DATA!$A:$A,$B67,INPUT_DATA!$B:$B,"D"))</f>
        <v/>
      </c>
      <c r="BG67" s="155" t="str">
        <f>IF($B67=0,"",SUMIFS(INPUT_DATA!J:J,INPUT_DATA!$A:$A,$B67,INPUT_DATA!$B:$B,"D"))</f>
        <v/>
      </c>
      <c r="BH67" s="155" t="str">
        <f>IF($B67=0,"",SUMIFS(INPUT_DATA!K:K,INPUT_DATA!$A:$A,$B67,INPUT_DATA!$B:$B,"D"))</f>
        <v/>
      </c>
      <c r="BI67" s="155" t="str">
        <f>IF($B67=0,"",SUMIFS(INPUT_DATA!L:L,INPUT_DATA!$A:$A,$B67,INPUT_DATA!$B:$B,"D"))</f>
        <v/>
      </c>
      <c r="BJ67" s="155" t="str">
        <f>IF($B67=0,"",SUMIFS(INPUT_DATA!M:M,INPUT_DATA!$A:$A,$B67,INPUT_DATA!$B:$B,"D"))</f>
        <v/>
      </c>
      <c r="BK67" s="155" t="str">
        <f>IF($B67=0,"",SUMIFS(INPUT_DATA!N:N,INPUT_DATA!$A:$A,$B67,INPUT_DATA!$B:$B,"D"))</f>
        <v/>
      </c>
      <c r="BL67" s="156" t="str">
        <f t="shared" si="6"/>
        <v/>
      </c>
      <c r="BM67" s="156" t="str">
        <f>IF($B67=0,"",SUMIFS(INPUT_DATA!O:O,INPUT_DATA!$A:$A,$B67,INPUT_DATA!$B:$B,"D"))</f>
        <v/>
      </c>
      <c r="BN67" s="156" t="str">
        <f t="shared" si="16"/>
        <v/>
      </c>
      <c r="BO67" s="159" t="str">
        <f>IF($B67=0,"",SUMIFS(INPUT_DATA!P:P,INPUT_DATA!$A:$A,$B67,INPUT_DATA!$B:$B,"D"))</f>
        <v/>
      </c>
      <c r="BP67" s="145" t="str">
        <f>IF($B67=0,"",SUMIFS(INPUT_DATA!Q:Q,INPUT_DATA!$A:$A,$B67,INPUT_DATA!$B:$B,"D"))</f>
        <v/>
      </c>
      <c r="BQ67" s="145" t="str">
        <f>IF($B67=0,"",SUMIFS(INPUT_DATA!R:R,INPUT_DATA!$A:$A,$B67,INPUT_DATA!$B:$B,"D"))</f>
        <v/>
      </c>
      <c r="BR67" s="155" t="str">
        <f>IF($B67=0,"",SUMIFS(INPUT_DATA!S:S,INPUT_DATA!$A:$A,$B67,INPUT_DATA!$B:$B,"D"))</f>
        <v/>
      </c>
      <c r="BS67" s="155" t="str">
        <f>IF($B67=0,"",SUMIFS(INPUT_DATA!T:T,INPUT_DATA!$A:$A,$B67,INPUT_DATA!$B:$B,"D"))</f>
        <v/>
      </c>
      <c r="BT67" s="155" t="str">
        <f>IF($B67=0,"",SUMIFS(INPUT_DATA!U:U,INPUT_DATA!$A:$A,$B67,INPUT_DATA!$B:$B,"D"))</f>
        <v/>
      </c>
      <c r="BU67" s="155" t="str">
        <f>IF($B67=0,"",SUMIFS(INPUT_DATA!V:V,INPUT_DATA!$A:$A,$B67,INPUT_DATA!$B:$B,"D"))</f>
        <v/>
      </c>
      <c r="BV67" s="155" t="str">
        <f>IF($B67=0,"",SUMIFS(INPUT_DATA!W:W,INPUT_DATA!$A:$A,$B67,INPUT_DATA!$B:$B,"D"))</f>
        <v/>
      </c>
      <c r="BW67" s="155" t="str">
        <f>IF($B67=0,"",SUMIFS(INPUT_DATA!X:X,INPUT_DATA!$A:$A,$B67,INPUT_DATA!$B:$B,"D"))</f>
        <v/>
      </c>
      <c r="BX67" s="155" t="str">
        <f>IF($B67=0,"",SUMIFS(INPUT_DATA!Y:Y,INPUT_DATA!$A:$A,$B67,INPUT_DATA!$B:$B,"D"))</f>
        <v/>
      </c>
      <c r="BY67" s="155" t="str">
        <f>IF($B67=0,"",SUMIFS(INPUT_DATA!Z:Z,INPUT_DATA!$A:$A,$B67,INPUT_DATA!$B:$B,"D"))</f>
        <v/>
      </c>
      <c r="BZ67" s="155" t="str">
        <f>IF($B67=0,"",SUMIFS(INPUT_DATA!AA:AA,INPUT_DATA!$A:$A,$B67,INPUT_DATA!$B:$B,"D"))</f>
        <v/>
      </c>
      <c r="CA67" s="155" t="str">
        <f>IF($B67=0,"",SUMIFS(INPUT_DATA!AB:AB,INPUT_DATA!$A:$A,$B67,INPUT_DATA!$B:$B,"D"))</f>
        <v/>
      </c>
      <c r="CB67" s="155" t="str">
        <f>IF($B67=0,"",SUMIFS(INPUT_DATA!AC:AC,INPUT_DATA!$A:$A,$B67,INPUT_DATA!$B:$B,"D"))</f>
        <v/>
      </c>
      <c r="CC67" s="155" t="str">
        <f>IF($B67=0,"",SUMIFS(INPUT_DATA!AD:AD,INPUT_DATA!$A:$A,$B67,INPUT_DATA!$B:$B,"D"))</f>
        <v/>
      </c>
      <c r="CD67" s="155" t="str">
        <f>IF($B67=0,"",SUMIFS(INPUT_DATA!AE:AE,INPUT_DATA!$A:$A,$B67,INPUT_DATA!$B:$B,"D"))</f>
        <v/>
      </c>
      <c r="CE67" s="155" t="str">
        <f>IF($B67=0,"",SUMIFS(INPUT_DATA!AF:AF,INPUT_DATA!$A:$A,$B67,INPUT_DATA!$B:$B,"D"))</f>
        <v/>
      </c>
      <c r="CF67" s="155" t="str">
        <f>IF($B67=0,"",SUMIFS(INPUT_DATA!AG:AG,INPUT_DATA!$A:$A,$B67,INPUT_DATA!$B:$B,"D"))</f>
        <v/>
      </c>
      <c r="CG67" s="155" t="str">
        <f>IF($B67=0,"",SUMIFS(INPUT_DATA!AH:AH,INPUT_DATA!$A:$A,$B67,INPUT_DATA!$B:$B,"D"))</f>
        <v/>
      </c>
      <c r="CH67" s="155" t="str">
        <f>IF($B67=0,"",SUMIFS(INPUT_DATA!AI:AI,INPUT_DATA!$A:$A,$B67,INPUT_DATA!$B:$B,"D"))</f>
        <v/>
      </c>
      <c r="CI67" s="155" t="str">
        <f>IF($B67=0,"",SUMIFS(INPUT_DATA!AJ:AJ,INPUT_DATA!$A:$A,$B67,INPUT_DATA!$B:$B,"D"))</f>
        <v/>
      </c>
      <c r="CJ67" s="146" t="str">
        <f>IF($B67=0,"",SUMIFS(INPUT_DATA!AK:AK,INPUT_DATA!$A:$A,$B67,INPUT_DATA!$B:$B,"D"))</f>
        <v/>
      </c>
      <c r="CK67" s="146" t="str">
        <f>IF($B67=0,"",SUMIFS(INPUT_DATA!AL:AL,INPUT_DATA!$A:$A,$B67,INPUT_DATA!$B:$B,"D"))</f>
        <v/>
      </c>
      <c r="CL67" s="146" t="str">
        <f>IF($B67=0,"",SUMIFS(INPUT_DATA!AM:AM,INPUT_DATA!$A:$A,$B67,INPUT_DATA!$B:$B,"D"))</f>
        <v/>
      </c>
      <c r="CM67" s="146" t="str">
        <f>IF($B67=0,"",SUMIFS(INPUT_DATA!AN:AN,INPUT_DATA!$A:$A,$B67,INPUT_DATA!$B:$B,"D"))</f>
        <v/>
      </c>
      <c r="CN67" s="146" t="str">
        <f>IF($B67=0,"",SUMIFS(INPUT_DATA!AO:AO,INPUT_DATA!$A:$A,$B67,INPUT_DATA!$B:$B,"D"))</f>
        <v/>
      </c>
      <c r="CO67" s="146" t="str">
        <f>IF($B67=0,"",SUMIFS(INPUT_DATA!AP:AP,INPUT_DATA!$A:$A,$B67,INPUT_DATA!$B:$B,"D"))</f>
        <v/>
      </c>
      <c r="CP67" s="160" t="str">
        <f t="shared" si="7"/>
        <v/>
      </c>
      <c r="CQ67" s="160" t="str">
        <f t="shared" si="2"/>
        <v/>
      </c>
      <c r="CR67" s="160" t="str">
        <f t="shared" si="3"/>
        <v/>
      </c>
      <c r="CS67" s="145" t="str">
        <f>IF($B67=0,"",SUMIFS(INPUT_DATA!AQ:AQ,INPUT_DATA!$A:$A,$B67,INPUT_DATA!$B:$B,"D"))</f>
        <v/>
      </c>
      <c r="CT67" s="160" t="str">
        <f>IF($B67=0,"",SUMIFS(INPUT_DATA!AR:AR,INPUT_DATA!$A:$A,$B67,INPUT_DATA!$B:$B,"D"))</f>
        <v/>
      </c>
      <c r="CU67" s="160" t="str">
        <f>IF($B67=0,"",SUMIFS(INPUT_DATA!AS:AS,INPUT_DATA!$A:$A,$B67,INPUT_DATA!$B:$B,"D"))</f>
        <v/>
      </c>
      <c r="CV67" s="145" t="str">
        <f t="shared" si="20"/>
        <v/>
      </c>
      <c r="CW67" s="160" t="str">
        <f t="shared" si="21"/>
        <v/>
      </c>
      <c r="CX67" s="161" t="str">
        <f t="shared" si="22"/>
        <v/>
      </c>
      <c r="CY67" s="154"/>
    </row>
    <row r="68" spans="1:103">
      <c r="A68" s="162">
        <f t="shared" si="23"/>
        <v>-19</v>
      </c>
      <c r="B68" s="143">
        <f>INPUT_DATA!CL55</f>
        <v>0</v>
      </c>
      <c r="C68" s="145" t="str">
        <f>IF($B68=0,"",SUMIFS(INPUT_DATA!C:C,INPUT_DATA!$A:$A,$B68,INPUT_DATA!$B:$B,"S"))</f>
        <v/>
      </c>
      <c r="D68" s="145" t="str">
        <f>IF($B68=0,"",SUMIFS(INPUT_DATA!D:D,INPUT_DATA!$A:$A,$B68,INPUT_DATA!$B:$B,"S"))</f>
        <v/>
      </c>
      <c r="E68" s="146" t="str">
        <f>IF($B68=0,"",SUMIFS(INPUT_DATA!E:E,INPUT_DATA!$A:$A,$B68,INPUT_DATA!$B:$B,"S"))</f>
        <v/>
      </c>
      <c r="F68" s="146" t="str">
        <f>IF($B68=0,"",SUMIFS(INPUT_DATA!F:F,INPUT_DATA!$A:$A,$B68,INPUT_DATA!$B:$B,"S"))</f>
        <v/>
      </c>
      <c r="G68" s="146" t="str">
        <f>IF($B68=0,"",SUMIFS(INPUT_DATA!G:G,INPUT_DATA!$A:$A,$B68,INPUT_DATA!$B:$B,"S"))</f>
        <v/>
      </c>
      <c r="H68" s="146" t="str">
        <f>IF($B68=0,"",SUMIFS(INPUT_DATA!H:H,INPUT_DATA!$A:$A,$B68,INPUT_DATA!$B:$B,"S"))</f>
        <v/>
      </c>
      <c r="I68" s="146" t="str">
        <f>IF($B68=0,"",SUMIFS(INPUT_DATA!I:I,INPUT_DATA!$A:$A,$B68,INPUT_DATA!$B:$B,"S"))</f>
        <v/>
      </c>
      <c r="J68" s="146" t="str">
        <f>IF($B68=0,"",SUMIFS(INPUT_DATA!J:J,INPUT_DATA!$A:$A,$B68,INPUT_DATA!$B:$B,"S"))</f>
        <v/>
      </c>
      <c r="K68" s="146" t="str">
        <f>IF($B68=0,"",SUMIFS(INPUT_DATA!K:K,INPUT_DATA!$A:$A,$B68,INPUT_DATA!$B:$B,"S"))</f>
        <v/>
      </c>
      <c r="L68" s="146" t="str">
        <f>IF($B68=0,"",SUMIFS(INPUT_DATA!L:L,INPUT_DATA!$A:$A,$B68,INPUT_DATA!$B:$B,"S"))</f>
        <v/>
      </c>
      <c r="M68" s="146" t="str">
        <f>IF($B68=0,"",SUMIFS(INPUT_DATA!M:M,INPUT_DATA!$A:$A,$B68,INPUT_DATA!$B:$B,"S"))</f>
        <v/>
      </c>
      <c r="N68" s="146" t="str">
        <f>IF($B68=0,"",SUMIFS(INPUT_DATA!N:N,INPUT_DATA!$A:$A,$B68,INPUT_DATA!$B:$B,"S"))</f>
        <v/>
      </c>
      <c r="O68" s="147" t="str">
        <f t="shared" si="8"/>
        <v/>
      </c>
      <c r="P68" s="148" t="str">
        <f>IF($B68=0,"",SUMIFS(INPUT_DATA!O:O,INPUT_DATA!$A:$A,$B68,INPUT_DATA!$B:$B,"S"))</f>
        <v/>
      </c>
      <c r="Q68" s="148" t="str">
        <f t="shared" si="9"/>
        <v/>
      </c>
      <c r="R68" s="148" t="str">
        <f>IF($B68=0,"",SUMIFS(INPUT_DATA!BL:BL,INPUT_DATA!$A:$A,$B68,INPUT_DATA!$B:$B,"S"))</f>
        <v/>
      </c>
      <c r="S68" s="149" t="str">
        <f>IF($B68=0,"",SUMIFS(INPUT_DATA!P:P,INPUT_DATA!$A:$A,$B68,INPUT_DATA!$B:$B,"S"))</f>
        <v/>
      </c>
      <c r="T68" s="149" t="str">
        <f>IF($B68=0,"",SUMIFS(INPUT_DATA!Q:Q,INPUT_DATA!$A:$A,$B68,INPUT_DATA!$B:$B,"S"))</f>
        <v/>
      </c>
      <c r="U68" s="149" t="str">
        <f>IF($B68=0,"",SUMIFS(INPUT_DATA!R:R,INPUT_DATA!$A:$A,$B68,INPUT_DATA!$B:$B,"S"))</f>
        <v/>
      </c>
      <c r="V68" s="150" t="str">
        <f>IF($B68=0,"",SUMIFS(INPUT_DATA!S:S,INPUT_DATA!$A:$A,$B68,INPUT_DATA!$B:$B,"S"))</f>
        <v/>
      </c>
      <c r="W68" s="150" t="str">
        <f>IF($B68=0,"",SUMIFS(INPUT_DATA!T:T,INPUT_DATA!$A:$A,$B68,INPUT_DATA!$B:$B,"S"))</f>
        <v/>
      </c>
      <c r="X68" s="150" t="str">
        <f>IF($B68=0,"",SUMIFS(INPUT_DATA!U:U,INPUT_DATA!$A:$A,$B68,INPUT_DATA!$B:$B,"S"))</f>
        <v/>
      </c>
      <c r="Y68" s="150" t="str">
        <f>IF($B68=0,"",SUMIFS(INPUT_DATA!V:V,INPUT_DATA!$A:$A,$B68,INPUT_DATA!$B:$B,"S"))</f>
        <v/>
      </c>
      <c r="Z68" s="150" t="str">
        <f>IF($B68=0,"",SUMIFS(INPUT_DATA!W:W,INPUT_DATA!$A:$A,$B68,INPUT_DATA!$B:$B,"S"))</f>
        <v/>
      </c>
      <c r="AA68" s="150" t="str">
        <f>IF($B68=0,"",SUMIFS(INPUT_DATA!X:X,INPUT_DATA!$A:$A,$B68,INPUT_DATA!$B:$B,"S"))</f>
        <v/>
      </c>
      <c r="AB68" s="150" t="str">
        <f>IF($B68=0,"",SUMIFS(INPUT_DATA!Y:Y,INPUT_DATA!$A:$A,$B68,INPUT_DATA!$B:$B,"S"))</f>
        <v/>
      </c>
      <c r="AC68" s="150" t="str">
        <f>IF($B68=0,"",SUMIFS(INPUT_DATA!Z:Z,INPUT_DATA!$A:$A,$B68,INPUT_DATA!$B:$B,"S"))</f>
        <v/>
      </c>
      <c r="AD68" s="150" t="str">
        <f>IF($B68=0,"",SUMIFS(INPUT_DATA!AA:AA,INPUT_DATA!$A:$A,$B68,INPUT_DATA!$B:$B,"S"))</f>
        <v/>
      </c>
      <c r="AE68" s="150" t="str">
        <f>IF($B68=0,"",SUMIFS(INPUT_DATA!AB:AB,INPUT_DATA!$A:$A,$B68,INPUT_DATA!$B:$B,"S"))</f>
        <v/>
      </c>
      <c r="AF68" s="150" t="str">
        <f>IF($B68=0,"",SUMIFS(INPUT_DATA!AC:AC,INPUT_DATA!$A:$A,$B68,INPUT_DATA!$B:$B,"S"))</f>
        <v/>
      </c>
      <c r="AG68" s="150" t="str">
        <f>IF($B68=0,"",SUMIFS(INPUT_DATA!AD:AD,INPUT_DATA!$A:$A,$B68,INPUT_DATA!$B:$B,"S"))</f>
        <v/>
      </c>
      <c r="AH68" s="150" t="str">
        <f>IF($B68=0,"",SUMIFS(INPUT_DATA!AE:AE,INPUT_DATA!$A:$A,$B68,INPUT_DATA!$B:$B,"S"))</f>
        <v/>
      </c>
      <c r="AI68" s="150" t="str">
        <f>IF($B68=0,"",SUMIFS(INPUT_DATA!AF:AF,INPUT_DATA!$A:$A,$B68,INPUT_DATA!$B:$B,"S"))</f>
        <v/>
      </c>
      <c r="AJ68" s="150" t="str">
        <f>IF($B68=0,"",SUMIFS(INPUT_DATA!AG:AG,INPUT_DATA!$A:$A,$B68,INPUT_DATA!$B:$B,"S"))</f>
        <v/>
      </c>
      <c r="AK68" s="150" t="str">
        <f>IF($B68=0,"",SUMIFS(INPUT_DATA!AK:AK,INPUT_DATA!$A:$A,$B68,INPUT_DATA!$B:$B,"S"))</f>
        <v/>
      </c>
      <c r="AL68" s="150" t="str">
        <f>IF($B68=0,"",SUMIFS(INPUT_DATA!AL:AL,INPUT_DATA!$A:$A,$B68,INPUT_DATA!$B:$B,"S"))</f>
        <v/>
      </c>
      <c r="AM68" s="150" t="str">
        <f>IF($B68=0,"",SUMIFS(INPUT_DATA!AM:AM,INPUT_DATA!$A:$A,$B68,INPUT_DATA!$B:$B,"S"))</f>
        <v/>
      </c>
      <c r="AN68" s="150" t="str">
        <f>IF($B68=0,"",SUMIFS(INPUT_DATA!AN:AN,INPUT_DATA!$A:$A,$B68,INPUT_DATA!$B:$B,"S"))</f>
        <v/>
      </c>
      <c r="AO68" s="150" t="str">
        <f>IF($B68=0,"",SUMIFS(INPUT_DATA!AO:AO,INPUT_DATA!$A:$A,$B68,INPUT_DATA!$B:$B,"S"))</f>
        <v/>
      </c>
      <c r="AP68" s="150" t="str">
        <f>IF($B68=0,"",SUMIFS(INPUT_DATA!AP:AP,INPUT_DATA!$A:$A,$B68,INPUT_DATA!$B:$B,"S"))</f>
        <v/>
      </c>
      <c r="AQ68" s="151" t="str">
        <f t="shared" si="10"/>
        <v/>
      </c>
      <c r="AR68" s="152" t="str">
        <f t="shared" si="11"/>
        <v/>
      </c>
      <c r="AS68" s="153" t="str">
        <f t="shared" si="12"/>
        <v/>
      </c>
      <c r="AT68" s="151" t="str">
        <f>IF($B68=0,"",SUMIFS(INPUT_DATA!AQ:AQ,INPUT_DATA!$A:$A,$B68,INPUT_DATA!$B:$B,"S"))</f>
        <v/>
      </c>
      <c r="AU68" s="152" t="str">
        <f>IF($B68=0,"",SUMIFS(INPUT_DATA!AR:AR,INPUT_DATA!$A:$A,$B68,INPUT_DATA!$B:$B,"S"))</f>
        <v/>
      </c>
      <c r="AV68" s="153" t="str">
        <f>IF($B68=0,"",SUMIFS(INPUT_DATA!AS:AS,INPUT_DATA!$A:$A,$B68,INPUT_DATA!$B:$B,"S"))</f>
        <v/>
      </c>
      <c r="AW68" s="151" t="str">
        <f t="shared" si="13"/>
        <v/>
      </c>
      <c r="AX68" s="152" t="str">
        <f t="shared" si="14"/>
        <v/>
      </c>
      <c r="AY68" s="153" t="str">
        <f t="shared" si="15"/>
        <v/>
      </c>
      <c r="AZ68" s="154"/>
      <c r="BA68" s="144" t="str">
        <f>IF($B68=0,"",SUMIFS(INPUT_DATA!C:C,INPUT_DATA!$A:$A,$B68,INPUT_DATA!$B:$B,"D"))</f>
        <v/>
      </c>
      <c r="BB68" s="155" t="str">
        <f>IF($B68=0,"",SUMIFS(INPUT_DATA!E:E,INPUT_DATA!$A:$A,$B68,INPUT_DATA!$B:$B,"D"))</f>
        <v/>
      </c>
      <c r="BC68" s="155" t="str">
        <f>IF($B68=0,"",SUMIFS(INPUT_DATA!F:F,INPUT_DATA!$A:$A,$B68,INPUT_DATA!$B:$B,"D"))</f>
        <v/>
      </c>
      <c r="BD68" s="155" t="str">
        <f>IF($B68=0,"",SUMIFS(INPUT_DATA!G:G,INPUT_DATA!$A:$A,$B68,INPUT_DATA!$B:$B,"D"))</f>
        <v/>
      </c>
      <c r="BE68" s="155" t="str">
        <f>IF($B68=0,"",SUMIFS(INPUT_DATA!H:H,INPUT_DATA!$A:$A,$B68,INPUT_DATA!$B:$B,"D"))</f>
        <v/>
      </c>
      <c r="BF68" s="155" t="str">
        <f>IF($B68=0,"",SUMIFS(INPUT_DATA!I:I,INPUT_DATA!$A:$A,$B68,INPUT_DATA!$B:$B,"D"))</f>
        <v/>
      </c>
      <c r="BG68" s="155" t="str">
        <f>IF($B68=0,"",SUMIFS(INPUT_DATA!J:J,INPUT_DATA!$A:$A,$B68,INPUT_DATA!$B:$B,"D"))</f>
        <v/>
      </c>
      <c r="BH68" s="155" t="str">
        <f>IF($B68=0,"",SUMIFS(INPUT_DATA!K:K,INPUT_DATA!$A:$A,$B68,INPUT_DATA!$B:$B,"D"))</f>
        <v/>
      </c>
      <c r="BI68" s="155" t="str">
        <f>IF($B68=0,"",SUMIFS(INPUT_DATA!L:L,INPUT_DATA!$A:$A,$B68,INPUT_DATA!$B:$B,"D"))</f>
        <v/>
      </c>
      <c r="BJ68" s="155" t="str">
        <f>IF($B68=0,"",SUMIFS(INPUT_DATA!M:M,INPUT_DATA!$A:$A,$B68,INPUT_DATA!$B:$B,"D"))</f>
        <v/>
      </c>
      <c r="BK68" s="155" t="str">
        <f>IF($B68=0,"",SUMIFS(INPUT_DATA!N:N,INPUT_DATA!$A:$A,$B68,INPUT_DATA!$B:$B,"D"))</f>
        <v/>
      </c>
      <c r="BL68" s="156" t="str">
        <f t="shared" si="6"/>
        <v/>
      </c>
      <c r="BM68" s="156" t="str">
        <f>IF($B68=0,"",SUMIFS(INPUT_DATA!O:O,INPUT_DATA!$A:$A,$B68,INPUT_DATA!$B:$B,"D"))</f>
        <v/>
      </c>
      <c r="BN68" s="156" t="str">
        <f t="shared" si="16"/>
        <v/>
      </c>
      <c r="BO68" s="159" t="str">
        <f>IF($B68=0,"",SUMIFS(INPUT_DATA!P:P,INPUT_DATA!$A:$A,$B68,INPUT_DATA!$B:$B,"D"))</f>
        <v/>
      </c>
      <c r="BP68" s="145" t="str">
        <f>IF($B68=0,"",SUMIFS(INPUT_DATA!Q:Q,INPUT_DATA!$A:$A,$B68,INPUT_DATA!$B:$B,"D"))</f>
        <v/>
      </c>
      <c r="BQ68" s="145" t="str">
        <f>IF($B68=0,"",SUMIFS(INPUT_DATA!R:R,INPUT_DATA!$A:$A,$B68,INPUT_DATA!$B:$B,"D"))</f>
        <v/>
      </c>
      <c r="BR68" s="155" t="str">
        <f>IF($B68=0,"",SUMIFS(INPUT_DATA!S:S,INPUT_DATA!$A:$A,$B68,INPUT_DATA!$B:$B,"D"))</f>
        <v/>
      </c>
      <c r="BS68" s="155" t="str">
        <f>IF($B68=0,"",SUMIFS(INPUT_DATA!T:T,INPUT_DATA!$A:$A,$B68,INPUT_DATA!$B:$B,"D"))</f>
        <v/>
      </c>
      <c r="BT68" s="155" t="str">
        <f>IF($B68=0,"",SUMIFS(INPUT_DATA!U:U,INPUT_DATA!$A:$A,$B68,INPUT_DATA!$B:$B,"D"))</f>
        <v/>
      </c>
      <c r="BU68" s="155" t="str">
        <f>IF($B68=0,"",SUMIFS(INPUT_DATA!V:V,INPUT_DATA!$A:$A,$B68,INPUT_DATA!$B:$B,"D"))</f>
        <v/>
      </c>
      <c r="BV68" s="155" t="str">
        <f>IF($B68=0,"",SUMIFS(INPUT_DATA!W:W,INPUT_DATA!$A:$A,$B68,INPUT_DATA!$B:$B,"D"))</f>
        <v/>
      </c>
      <c r="BW68" s="155" t="str">
        <f>IF($B68=0,"",SUMIFS(INPUT_DATA!X:X,INPUT_DATA!$A:$A,$B68,INPUT_DATA!$B:$B,"D"))</f>
        <v/>
      </c>
      <c r="BX68" s="155" t="str">
        <f>IF($B68=0,"",SUMIFS(INPUT_DATA!Y:Y,INPUT_DATA!$A:$A,$B68,INPUT_DATA!$B:$B,"D"))</f>
        <v/>
      </c>
      <c r="BY68" s="155" t="str">
        <f>IF($B68=0,"",SUMIFS(INPUT_DATA!Z:Z,INPUT_DATA!$A:$A,$B68,INPUT_DATA!$B:$B,"D"))</f>
        <v/>
      </c>
      <c r="BZ68" s="155" t="str">
        <f>IF($B68=0,"",SUMIFS(INPUT_DATA!AA:AA,INPUT_DATA!$A:$A,$B68,INPUT_DATA!$B:$B,"D"))</f>
        <v/>
      </c>
      <c r="CA68" s="155" t="str">
        <f>IF($B68=0,"",SUMIFS(INPUT_DATA!AB:AB,INPUT_DATA!$A:$A,$B68,INPUT_DATA!$B:$B,"D"))</f>
        <v/>
      </c>
      <c r="CB68" s="155" t="str">
        <f>IF($B68=0,"",SUMIFS(INPUT_DATA!AC:AC,INPUT_DATA!$A:$A,$B68,INPUT_DATA!$B:$B,"D"))</f>
        <v/>
      </c>
      <c r="CC68" s="155" t="str">
        <f>IF($B68=0,"",SUMIFS(INPUT_DATA!AD:AD,INPUT_DATA!$A:$A,$B68,INPUT_DATA!$B:$B,"D"))</f>
        <v/>
      </c>
      <c r="CD68" s="155" t="str">
        <f>IF($B68=0,"",SUMIFS(INPUT_DATA!AE:AE,INPUT_DATA!$A:$A,$B68,INPUT_DATA!$B:$B,"D"))</f>
        <v/>
      </c>
      <c r="CE68" s="155" t="str">
        <f>IF($B68=0,"",SUMIFS(INPUT_DATA!AF:AF,INPUT_DATA!$A:$A,$B68,INPUT_DATA!$B:$B,"D"))</f>
        <v/>
      </c>
      <c r="CF68" s="155" t="str">
        <f>IF($B68=0,"",SUMIFS(INPUT_DATA!AG:AG,INPUT_DATA!$A:$A,$B68,INPUT_DATA!$B:$B,"D"))</f>
        <v/>
      </c>
      <c r="CG68" s="155" t="str">
        <f>IF($B68=0,"",SUMIFS(INPUT_DATA!AH:AH,INPUT_DATA!$A:$A,$B68,INPUT_DATA!$B:$B,"D"))</f>
        <v/>
      </c>
      <c r="CH68" s="155" t="str">
        <f>IF($B68=0,"",SUMIFS(INPUT_DATA!AI:AI,INPUT_DATA!$A:$A,$B68,INPUT_DATA!$B:$B,"D"))</f>
        <v/>
      </c>
      <c r="CI68" s="155" t="str">
        <f>IF($B68=0,"",SUMIFS(INPUT_DATA!AJ:AJ,INPUT_DATA!$A:$A,$B68,INPUT_DATA!$B:$B,"D"))</f>
        <v/>
      </c>
      <c r="CJ68" s="146" t="str">
        <f>IF($B68=0,"",SUMIFS(INPUT_DATA!AK:AK,INPUT_DATA!$A:$A,$B68,INPUT_DATA!$B:$B,"D"))</f>
        <v/>
      </c>
      <c r="CK68" s="146" t="str">
        <f>IF($B68=0,"",SUMIFS(INPUT_DATA!AL:AL,INPUT_DATA!$A:$A,$B68,INPUT_DATA!$B:$B,"D"))</f>
        <v/>
      </c>
      <c r="CL68" s="146" t="str">
        <f>IF($B68=0,"",SUMIFS(INPUT_DATA!AM:AM,INPUT_DATA!$A:$A,$B68,INPUT_DATA!$B:$B,"D"))</f>
        <v/>
      </c>
      <c r="CM68" s="146" t="str">
        <f>IF($B68=0,"",SUMIFS(INPUT_DATA!AN:AN,INPUT_DATA!$A:$A,$B68,INPUT_DATA!$B:$B,"D"))</f>
        <v/>
      </c>
      <c r="CN68" s="146" t="str">
        <f>IF($B68=0,"",SUMIFS(INPUT_DATA!AO:AO,INPUT_DATA!$A:$A,$B68,INPUT_DATA!$B:$B,"D"))</f>
        <v/>
      </c>
      <c r="CO68" s="146" t="str">
        <f>IF($B68=0,"",SUMIFS(INPUT_DATA!AP:AP,INPUT_DATA!$A:$A,$B68,INPUT_DATA!$B:$B,"D"))</f>
        <v/>
      </c>
      <c r="CP68" s="160" t="str">
        <f t="shared" si="7"/>
        <v/>
      </c>
      <c r="CQ68" s="160" t="str">
        <f t="shared" si="2"/>
        <v/>
      </c>
      <c r="CR68" s="160" t="str">
        <f t="shared" si="3"/>
        <v/>
      </c>
      <c r="CS68" s="145" t="str">
        <f>IF($B68=0,"",SUMIFS(INPUT_DATA!AQ:AQ,INPUT_DATA!$A:$A,$B68,INPUT_DATA!$B:$B,"D"))</f>
        <v/>
      </c>
      <c r="CT68" s="160" t="str">
        <f>IF($B68=0,"",SUMIFS(INPUT_DATA!AR:AR,INPUT_DATA!$A:$A,$B68,INPUT_DATA!$B:$B,"D"))</f>
        <v/>
      </c>
      <c r="CU68" s="160" t="str">
        <f>IF($B68=0,"",SUMIFS(INPUT_DATA!AS:AS,INPUT_DATA!$A:$A,$B68,INPUT_DATA!$B:$B,"D"))</f>
        <v/>
      </c>
      <c r="CV68" s="145" t="str">
        <f t="shared" si="20"/>
        <v/>
      </c>
      <c r="CW68" s="160" t="str">
        <f t="shared" si="21"/>
        <v/>
      </c>
      <c r="CX68" s="161" t="str">
        <f t="shared" si="22"/>
        <v/>
      </c>
      <c r="CY68" s="154"/>
    </row>
    <row r="69" spans="1:103">
      <c r="A69" s="162">
        <f t="shared" si="23"/>
        <v>-20</v>
      </c>
      <c r="B69" s="143">
        <f>INPUT_DATA!CL56</f>
        <v>0</v>
      </c>
      <c r="C69" s="145" t="str">
        <f>IF($B69=0,"",SUMIFS(INPUT_DATA!C:C,INPUT_DATA!$A:$A,$B69,INPUT_DATA!$B:$B,"S"))</f>
        <v/>
      </c>
      <c r="D69" s="145" t="str">
        <f>IF($B69=0,"",SUMIFS(INPUT_DATA!D:D,INPUT_DATA!$A:$A,$B69,INPUT_DATA!$B:$B,"S"))</f>
        <v/>
      </c>
      <c r="E69" s="146" t="str">
        <f>IF($B69=0,"",SUMIFS(INPUT_DATA!E:E,INPUT_DATA!$A:$A,$B69,INPUT_DATA!$B:$B,"S"))</f>
        <v/>
      </c>
      <c r="F69" s="146" t="str">
        <f>IF($B69=0,"",SUMIFS(INPUT_DATA!F:F,INPUT_DATA!$A:$A,$B69,INPUT_DATA!$B:$B,"S"))</f>
        <v/>
      </c>
      <c r="G69" s="146" t="str">
        <f>IF($B69=0,"",SUMIFS(INPUT_DATA!G:G,INPUT_DATA!$A:$A,$B69,INPUT_DATA!$B:$B,"S"))</f>
        <v/>
      </c>
      <c r="H69" s="146" t="str">
        <f>IF($B69=0,"",SUMIFS(INPUT_DATA!H:H,INPUT_DATA!$A:$A,$B69,INPUT_DATA!$B:$B,"S"))</f>
        <v/>
      </c>
      <c r="I69" s="146" t="str">
        <f>IF($B69=0,"",SUMIFS(INPUT_DATA!I:I,INPUT_DATA!$A:$A,$B69,INPUT_DATA!$B:$B,"S"))</f>
        <v/>
      </c>
      <c r="J69" s="146" t="str">
        <f>IF($B69=0,"",SUMIFS(INPUT_DATA!J:J,INPUT_DATA!$A:$A,$B69,INPUT_DATA!$B:$B,"S"))</f>
        <v/>
      </c>
      <c r="K69" s="146" t="str">
        <f>IF($B69=0,"",SUMIFS(INPUT_DATA!K:K,INPUT_DATA!$A:$A,$B69,INPUT_DATA!$B:$B,"S"))</f>
        <v/>
      </c>
      <c r="L69" s="146" t="str">
        <f>IF($B69=0,"",SUMIFS(INPUT_DATA!L:L,INPUT_DATA!$A:$A,$B69,INPUT_DATA!$B:$B,"S"))</f>
        <v/>
      </c>
      <c r="M69" s="146" t="str">
        <f>IF($B69=0,"",SUMIFS(INPUT_DATA!M:M,INPUT_DATA!$A:$A,$B69,INPUT_DATA!$B:$B,"S"))</f>
        <v/>
      </c>
      <c r="N69" s="146" t="str">
        <f>IF($B69=0,"",SUMIFS(INPUT_DATA!N:N,INPUT_DATA!$A:$A,$B69,INPUT_DATA!$B:$B,"S"))</f>
        <v/>
      </c>
      <c r="O69" s="147" t="str">
        <f t="shared" si="8"/>
        <v/>
      </c>
      <c r="P69" s="148" t="str">
        <f>IF($B69=0,"",SUMIFS(INPUT_DATA!O:O,INPUT_DATA!$A:$A,$B69,INPUT_DATA!$B:$B,"S"))</f>
        <v/>
      </c>
      <c r="Q69" s="148" t="str">
        <f t="shared" si="9"/>
        <v/>
      </c>
      <c r="R69" s="148" t="str">
        <f>IF($B69=0,"",SUMIFS(INPUT_DATA!BL:BL,INPUT_DATA!$A:$A,$B69,INPUT_DATA!$B:$B,"S"))</f>
        <v/>
      </c>
      <c r="S69" s="149" t="str">
        <f>IF($B69=0,"",SUMIFS(INPUT_DATA!P:P,INPUT_DATA!$A:$A,$B69,INPUT_DATA!$B:$B,"S"))</f>
        <v/>
      </c>
      <c r="T69" s="149" t="str">
        <f>IF($B69=0,"",SUMIFS(INPUT_DATA!Q:Q,INPUT_DATA!$A:$A,$B69,INPUT_DATA!$B:$B,"S"))</f>
        <v/>
      </c>
      <c r="U69" s="149" t="str">
        <f>IF($B69=0,"",SUMIFS(INPUT_DATA!R:R,INPUT_DATA!$A:$A,$B69,INPUT_DATA!$B:$B,"S"))</f>
        <v/>
      </c>
      <c r="V69" s="150" t="str">
        <f>IF($B69=0,"",SUMIFS(INPUT_DATA!S:S,INPUT_DATA!$A:$A,$B69,INPUT_DATA!$B:$B,"S"))</f>
        <v/>
      </c>
      <c r="W69" s="150" t="str">
        <f>IF($B69=0,"",SUMIFS(INPUT_DATA!T:T,INPUT_DATA!$A:$A,$B69,INPUT_DATA!$B:$B,"S"))</f>
        <v/>
      </c>
      <c r="X69" s="150" t="str">
        <f>IF($B69=0,"",SUMIFS(INPUT_DATA!U:U,INPUT_DATA!$A:$A,$B69,INPUT_DATA!$B:$B,"S"))</f>
        <v/>
      </c>
      <c r="Y69" s="150" t="str">
        <f>IF($B69=0,"",SUMIFS(INPUT_DATA!V:V,INPUT_DATA!$A:$A,$B69,INPUT_DATA!$B:$B,"S"))</f>
        <v/>
      </c>
      <c r="Z69" s="150" t="str">
        <f>IF($B69=0,"",SUMIFS(INPUT_DATA!W:W,INPUT_DATA!$A:$A,$B69,INPUT_DATA!$B:$B,"S"))</f>
        <v/>
      </c>
      <c r="AA69" s="150" t="str">
        <f>IF($B69=0,"",SUMIFS(INPUT_DATA!X:X,INPUT_DATA!$A:$A,$B69,INPUT_DATA!$B:$B,"S"))</f>
        <v/>
      </c>
      <c r="AB69" s="150" t="str">
        <f>IF($B69=0,"",SUMIFS(INPUT_DATA!Y:Y,INPUT_DATA!$A:$A,$B69,INPUT_DATA!$B:$B,"S"))</f>
        <v/>
      </c>
      <c r="AC69" s="150" t="str">
        <f>IF($B69=0,"",SUMIFS(INPUT_DATA!Z:Z,INPUT_DATA!$A:$A,$B69,INPUT_DATA!$B:$B,"S"))</f>
        <v/>
      </c>
      <c r="AD69" s="150" t="str">
        <f>IF($B69=0,"",SUMIFS(INPUT_DATA!AA:AA,INPUT_DATA!$A:$A,$B69,INPUT_DATA!$B:$B,"S"))</f>
        <v/>
      </c>
      <c r="AE69" s="150" t="str">
        <f>IF($B69=0,"",SUMIFS(INPUT_DATA!AB:AB,INPUT_DATA!$A:$A,$B69,INPUT_DATA!$B:$B,"S"))</f>
        <v/>
      </c>
      <c r="AF69" s="150" t="str">
        <f>IF($B69=0,"",SUMIFS(INPUT_DATA!AC:AC,INPUT_DATA!$A:$A,$B69,INPUT_DATA!$B:$B,"S"))</f>
        <v/>
      </c>
      <c r="AG69" s="150" t="str">
        <f>IF($B69=0,"",SUMIFS(INPUT_DATA!AD:AD,INPUT_DATA!$A:$A,$B69,INPUT_DATA!$B:$B,"S"))</f>
        <v/>
      </c>
      <c r="AH69" s="150" t="str">
        <f>IF($B69=0,"",SUMIFS(INPUT_DATA!AE:AE,INPUT_DATA!$A:$A,$B69,INPUT_DATA!$B:$B,"S"))</f>
        <v/>
      </c>
      <c r="AI69" s="150" t="str">
        <f>IF($B69=0,"",SUMIFS(INPUT_DATA!AF:AF,INPUT_DATA!$A:$A,$B69,INPUT_DATA!$B:$B,"S"))</f>
        <v/>
      </c>
      <c r="AJ69" s="150" t="str">
        <f>IF($B69=0,"",SUMIFS(INPUT_DATA!AG:AG,INPUT_DATA!$A:$A,$B69,INPUT_DATA!$B:$B,"S"))</f>
        <v/>
      </c>
      <c r="AK69" s="150" t="str">
        <f>IF($B69=0,"",SUMIFS(INPUT_DATA!AK:AK,INPUT_DATA!$A:$A,$B69,INPUT_DATA!$B:$B,"S"))</f>
        <v/>
      </c>
      <c r="AL69" s="150" t="str">
        <f>IF($B69=0,"",SUMIFS(INPUT_DATA!AL:AL,INPUT_DATA!$A:$A,$B69,INPUT_DATA!$B:$B,"S"))</f>
        <v/>
      </c>
      <c r="AM69" s="150" t="str">
        <f>IF($B69=0,"",SUMIFS(INPUT_DATA!AM:AM,INPUT_DATA!$A:$A,$B69,INPUT_DATA!$B:$B,"S"))</f>
        <v/>
      </c>
      <c r="AN69" s="150" t="str">
        <f>IF($B69=0,"",SUMIFS(INPUT_DATA!AN:AN,INPUT_DATA!$A:$A,$B69,INPUT_DATA!$B:$B,"S"))</f>
        <v/>
      </c>
      <c r="AO69" s="150" t="str">
        <f>IF($B69=0,"",SUMIFS(INPUT_DATA!AO:AO,INPUT_DATA!$A:$A,$B69,INPUT_DATA!$B:$B,"S"))</f>
        <v/>
      </c>
      <c r="AP69" s="150" t="str">
        <f>IF($B69=0,"",SUMIFS(INPUT_DATA!AP:AP,INPUT_DATA!$A:$A,$B69,INPUT_DATA!$B:$B,"S"))</f>
        <v/>
      </c>
      <c r="AQ69" s="151" t="str">
        <f t="shared" si="10"/>
        <v/>
      </c>
      <c r="AR69" s="152" t="str">
        <f t="shared" si="11"/>
        <v/>
      </c>
      <c r="AS69" s="153" t="str">
        <f t="shared" si="12"/>
        <v/>
      </c>
      <c r="AT69" s="151" t="str">
        <f>IF($B69=0,"",SUMIFS(INPUT_DATA!AQ:AQ,INPUT_DATA!$A:$A,$B69,INPUT_DATA!$B:$B,"S"))</f>
        <v/>
      </c>
      <c r="AU69" s="152" t="str">
        <f>IF($B69=0,"",SUMIFS(INPUT_DATA!AR:AR,INPUT_DATA!$A:$A,$B69,INPUT_DATA!$B:$B,"S"))</f>
        <v/>
      </c>
      <c r="AV69" s="153" t="str">
        <f>IF($B69=0,"",SUMIFS(INPUT_DATA!AS:AS,INPUT_DATA!$A:$A,$B69,INPUT_DATA!$B:$B,"S"))</f>
        <v/>
      </c>
      <c r="AW69" s="151" t="str">
        <f t="shared" si="13"/>
        <v/>
      </c>
      <c r="AX69" s="152" t="str">
        <f t="shared" si="14"/>
        <v/>
      </c>
      <c r="AY69" s="153" t="str">
        <f t="shared" si="15"/>
        <v/>
      </c>
      <c r="AZ69" s="154"/>
      <c r="BA69" s="144" t="str">
        <f>IF($B69=0,"",SUMIFS(INPUT_DATA!C:C,INPUT_DATA!$A:$A,$B69,INPUT_DATA!$B:$B,"D"))</f>
        <v/>
      </c>
      <c r="BB69" s="155" t="str">
        <f>IF($B69=0,"",SUMIFS(INPUT_DATA!E:E,INPUT_DATA!$A:$A,$B69,INPUT_DATA!$B:$B,"D"))</f>
        <v/>
      </c>
      <c r="BC69" s="155" t="str">
        <f>IF($B69=0,"",SUMIFS(INPUT_DATA!F:F,INPUT_DATA!$A:$A,$B69,INPUT_DATA!$B:$B,"D"))</f>
        <v/>
      </c>
      <c r="BD69" s="155" t="str">
        <f>IF($B69=0,"",SUMIFS(INPUT_DATA!G:G,INPUT_DATA!$A:$A,$B69,INPUT_DATA!$B:$B,"D"))</f>
        <v/>
      </c>
      <c r="BE69" s="155" t="str">
        <f>IF($B69=0,"",SUMIFS(INPUT_DATA!H:H,INPUT_DATA!$A:$A,$B69,INPUT_DATA!$B:$B,"D"))</f>
        <v/>
      </c>
      <c r="BF69" s="155" t="str">
        <f>IF($B69=0,"",SUMIFS(INPUT_DATA!I:I,INPUT_DATA!$A:$A,$B69,INPUT_DATA!$B:$B,"D"))</f>
        <v/>
      </c>
      <c r="BG69" s="155" t="str">
        <f>IF($B69=0,"",SUMIFS(INPUT_DATA!J:J,INPUT_DATA!$A:$A,$B69,INPUT_DATA!$B:$B,"D"))</f>
        <v/>
      </c>
      <c r="BH69" s="155" t="str">
        <f>IF($B69=0,"",SUMIFS(INPUT_DATA!K:K,INPUT_DATA!$A:$A,$B69,INPUT_DATA!$B:$B,"D"))</f>
        <v/>
      </c>
      <c r="BI69" s="155" t="str">
        <f>IF($B69=0,"",SUMIFS(INPUT_DATA!L:L,INPUT_DATA!$A:$A,$B69,INPUT_DATA!$B:$B,"D"))</f>
        <v/>
      </c>
      <c r="BJ69" s="155" t="str">
        <f>IF($B69=0,"",SUMIFS(INPUT_DATA!M:M,INPUT_DATA!$A:$A,$B69,INPUT_DATA!$B:$B,"D"))</f>
        <v/>
      </c>
      <c r="BK69" s="155" t="str">
        <f>IF($B69=0,"",SUMIFS(INPUT_DATA!N:N,INPUT_DATA!$A:$A,$B69,INPUT_DATA!$B:$B,"D"))</f>
        <v/>
      </c>
      <c r="BL69" s="156" t="str">
        <f t="shared" si="6"/>
        <v/>
      </c>
      <c r="BM69" s="156" t="str">
        <f>IF($B69=0,"",SUMIFS(INPUT_DATA!O:O,INPUT_DATA!$A:$A,$B69,INPUT_DATA!$B:$B,"D"))</f>
        <v/>
      </c>
      <c r="BN69" s="156" t="str">
        <f t="shared" si="16"/>
        <v/>
      </c>
      <c r="BO69" s="159" t="str">
        <f>IF($B69=0,"",SUMIFS(INPUT_DATA!P:P,INPUT_DATA!$A:$A,$B69,INPUT_DATA!$B:$B,"D"))</f>
        <v/>
      </c>
      <c r="BP69" s="145" t="str">
        <f>IF($B69=0,"",SUMIFS(INPUT_DATA!Q:Q,INPUT_DATA!$A:$A,$B69,INPUT_DATA!$B:$B,"D"))</f>
        <v/>
      </c>
      <c r="BQ69" s="145" t="str">
        <f>IF($B69=0,"",SUMIFS(INPUT_DATA!R:R,INPUT_DATA!$A:$A,$B69,INPUT_DATA!$B:$B,"D"))</f>
        <v/>
      </c>
      <c r="BR69" s="155" t="str">
        <f>IF($B69=0,"",SUMIFS(INPUT_DATA!S:S,INPUT_DATA!$A:$A,$B69,INPUT_DATA!$B:$B,"D"))</f>
        <v/>
      </c>
      <c r="BS69" s="155" t="str">
        <f>IF($B69=0,"",SUMIFS(INPUT_DATA!T:T,INPUT_DATA!$A:$A,$B69,INPUT_DATA!$B:$B,"D"))</f>
        <v/>
      </c>
      <c r="BT69" s="155" t="str">
        <f>IF($B69=0,"",SUMIFS(INPUT_DATA!U:U,INPUT_DATA!$A:$A,$B69,INPUT_DATA!$B:$B,"D"))</f>
        <v/>
      </c>
      <c r="BU69" s="155" t="str">
        <f>IF($B69=0,"",SUMIFS(INPUT_DATA!V:V,INPUT_DATA!$A:$A,$B69,INPUT_DATA!$B:$B,"D"))</f>
        <v/>
      </c>
      <c r="BV69" s="155" t="str">
        <f>IF($B69=0,"",SUMIFS(INPUT_DATA!W:W,INPUT_DATA!$A:$A,$B69,INPUT_DATA!$B:$B,"D"))</f>
        <v/>
      </c>
      <c r="BW69" s="155" t="str">
        <f>IF($B69=0,"",SUMIFS(INPUT_DATA!X:X,INPUT_DATA!$A:$A,$B69,INPUT_DATA!$B:$B,"D"))</f>
        <v/>
      </c>
      <c r="BX69" s="155" t="str">
        <f>IF($B69=0,"",SUMIFS(INPUT_DATA!Y:Y,INPUT_DATA!$A:$A,$B69,INPUT_DATA!$B:$B,"D"))</f>
        <v/>
      </c>
      <c r="BY69" s="155" t="str">
        <f>IF($B69=0,"",SUMIFS(INPUT_DATA!Z:Z,INPUT_DATA!$A:$A,$B69,INPUT_DATA!$B:$B,"D"))</f>
        <v/>
      </c>
      <c r="BZ69" s="155" t="str">
        <f>IF($B69=0,"",SUMIFS(INPUT_DATA!AA:AA,INPUT_DATA!$A:$A,$B69,INPUT_DATA!$B:$B,"D"))</f>
        <v/>
      </c>
      <c r="CA69" s="155" t="str">
        <f>IF($B69=0,"",SUMIFS(INPUT_DATA!AB:AB,INPUT_DATA!$A:$A,$B69,INPUT_DATA!$B:$B,"D"))</f>
        <v/>
      </c>
      <c r="CB69" s="155" t="str">
        <f>IF($B69=0,"",SUMIFS(INPUT_DATA!AC:AC,INPUT_DATA!$A:$A,$B69,INPUT_DATA!$B:$B,"D"))</f>
        <v/>
      </c>
      <c r="CC69" s="155" t="str">
        <f>IF($B69=0,"",SUMIFS(INPUT_DATA!AD:AD,INPUT_DATA!$A:$A,$B69,INPUT_DATA!$B:$B,"D"))</f>
        <v/>
      </c>
      <c r="CD69" s="155" t="str">
        <f>IF($B69=0,"",SUMIFS(INPUT_DATA!AE:AE,INPUT_DATA!$A:$A,$B69,INPUT_DATA!$B:$B,"D"))</f>
        <v/>
      </c>
      <c r="CE69" s="155" t="str">
        <f>IF($B69=0,"",SUMIFS(INPUT_DATA!AF:AF,INPUT_DATA!$A:$A,$B69,INPUT_DATA!$B:$B,"D"))</f>
        <v/>
      </c>
      <c r="CF69" s="155" t="str">
        <f>IF($B69=0,"",SUMIFS(INPUT_DATA!AG:AG,INPUT_DATA!$A:$A,$B69,INPUT_DATA!$B:$B,"D"))</f>
        <v/>
      </c>
      <c r="CG69" s="155" t="str">
        <f>IF($B69=0,"",SUMIFS(INPUT_DATA!AH:AH,INPUT_DATA!$A:$A,$B69,INPUT_DATA!$B:$B,"D"))</f>
        <v/>
      </c>
      <c r="CH69" s="155" t="str">
        <f>IF($B69=0,"",SUMIFS(INPUT_DATA!AI:AI,INPUT_DATA!$A:$A,$B69,INPUT_DATA!$B:$B,"D"))</f>
        <v/>
      </c>
      <c r="CI69" s="155" t="str">
        <f>IF($B69=0,"",SUMIFS(INPUT_DATA!AJ:AJ,INPUT_DATA!$A:$A,$B69,INPUT_DATA!$B:$B,"D"))</f>
        <v/>
      </c>
      <c r="CJ69" s="146" t="str">
        <f>IF($B69=0,"",SUMIFS(INPUT_DATA!AK:AK,INPUT_DATA!$A:$A,$B69,INPUT_DATA!$B:$B,"D"))</f>
        <v/>
      </c>
      <c r="CK69" s="146" t="str">
        <f>IF($B69=0,"",SUMIFS(INPUT_DATA!AL:AL,INPUT_DATA!$A:$A,$B69,INPUT_DATA!$B:$B,"D"))</f>
        <v/>
      </c>
      <c r="CL69" s="146" t="str">
        <f>IF($B69=0,"",SUMIFS(INPUT_DATA!AM:AM,INPUT_DATA!$A:$A,$B69,INPUT_DATA!$B:$B,"D"))</f>
        <v/>
      </c>
      <c r="CM69" s="146" t="str">
        <f>IF($B69=0,"",SUMIFS(INPUT_DATA!AN:AN,INPUT_DATA!$A:$A,$B69,INPUT_DATA!$B:$B,"D"))</f>
        <v/>
      </c>
      <c r="CN69" s="146" t="str">
        <f>IF($B69=0,"",SUMIFS(INPUT_DATA!AO:AO,INPUT_DATA!$A:$A,$B69,INPUT_DATA!$B:$B,"D"))</f>
        <v/>
      </c>
      <c r="CO69" s="146" t="str">
        <f>IF($B69=0,"",SUMIFS(INPUT_DATA!AP:AP,INPUT_DATA!$A:$A,$B69,INPUT_DATA!$B:$B,"D"))</f>
        <v/>
      </c>
      <c r="CP69" s="160" t="str">
        <f t="shared" si="7"/>
        <v/>
      </c>
      <c r="CQ69" s="160" t="str">
        <f t="shared" si="2"/>
        <v/>
      </c>
      <c r="CR69" s="160" t="str">
        <f t="shared" si="3"/>
        <v/>
      </c>
      <c r="CS69" s="145" t="str">
        <f>IF($B69=0,"",SUMIFS(INPUT_DATA!AQ:AQ,INPUT_DATA!$A:$A,$B69,INPUT_DATA!$B:$B,"D"))</f>
        <v/>
      </c>
      <c r="CT69" s="160" t="str">
        <f>IF($B69=0,"",SUMIFS(INPUT_DATA!AR:AR,INPUT_DATA!$A:$A,$B69,INPUT_DATA!$B:$B,"D"))</f>
        <v/>
      </c>
      <c r="CU69" s="160" t="str">
        <f>IF($B69=0,"",SUMIFS(INPUT_DATA!AS:AS,INPUT_DATA!$A:$A,$B69,INPUT_DATA!$B:$B,"D"))</f>
        <v/>
      </c>
      <c r="CV69" s="145" t="str">
        <f t="shared" si="20"/>
        <v/>
      </c>
      <c r="CW69" s="160" t="str">
        <f t="shared" si="21"/>
        <v/>
      </c>
      <c r="CX69" s="161" t="str">
        <f t="shared" si="22"/>
        <v/>
      </c>
      <c r="CY69" s="154"/>
    </row>
    <row r="70" spans="1:103">
      <c r="A70" s="162">
        <f t="shared" si="23"/>
        <v>-21</v>
      </c>
      <c r="B70" s="143">
        <f>INPUT_DATA!CL57</f>
        <v>0</v>
      </c>
      <c r="C70" s="145" t="str">
        <f>IF($B70=0,"",SUMIFS(INPUT_DATA!C:C,INPUT_DATA!$A:$A,$B70,INPUT_DATA!$B:$B,"S"))</f>
        <v/>
      </c>
      <c r="D70" s="145" t="str">
        <f>IF($B70=0,"",SUMIFS(INPUT_DATA!D:D,INPUT_DATA!$A:$A,$B70,INPUT_DATA!$B:$B,"S"))</f>
        <v/>
      </c>
      <c r="E70" s="146" t="str">
        <f>IF($B70=0,"",SUMIFS(INPUT_DATA!E:E,INPUT_DATA!$A:$A,$B70,INPUT_DATA!$B:$B,"S"))</f>
        <v/>
      </c>
      <c r="F70" s="146" t="str">
        <f>IF($B70=0,"",SUMIFS(INPUT_DATA!F:F,INPUT_DATA!$A:$A,$B70,INPUT_DATA!$B:$B,"S"))</f>
        <v/>
      </c>
      <c r="G70" s="146" t="str">
        <f>IF($B70=0,"",SUMIFS(INPUT_DATA!G:G,INPUT_DATA!$A:$A,$B70,INPUT_DATA!$B:$B,"S"))</f>
        <v/>
      </c>
      <c r="H70" s="146" t="str">
        <f>IF($B70=0,"",SUMIFS(INPUT_DATA!H:H,INPUT_DATA!$A:$A,$B70,INPUT_DATA!$B:$B,"S"))</f>
        <v/>
      </c>
      <c r="I70" s="146" t="str">
        <f>IF($B70=0,"",SUMIFS(INPUT_DATA!I:I,INPUT_DATA!$A:$A,$B70,INPUT_DATA!$B:$B,"S"))</f>
        <v/>
      </c>
      <c r="J70" s="146" t="str">
        <f>IF($B70=0,"",SUMIFS(INPUT_DATA!J:J,INPUT_DATA!$A:$A,$B70,INPUT_DATA!$B:$B,"S"))</f>
        <v/>
      </c>
      <c r="K70" s="146" t="str">
        <f>IF($B70=0,"",SUMIFS(INPUT_DATA!K:K,INPUT_DATA!$A:$A,$B70,INPUT_DATA!$B:$B,"S"))</f>
        <v/>
      </c>
      <c r="L70" s="146" t="str">
        <f>IF($B70=0,"",SUMIFS(INPUT_DATA!L:L,INPUT_DATA!$A:$A,$B70,INPUT_DATA!$B:$B,"S"))</f>
        <v/>
      </c>
      <c r="M70" s="146" t="str">
        <f>IF($B70=0,"",SUMIFS(INPUT_DATA!M:M,INPUT_DATA!$A:$A,$B70,INPUT_DATA!$B:$B,"S"))</f>
        <v/>
      </c>
      <c r="N70" s="146" t="str">
        <f>IF($B70=0,"",SUMIFS(INPUT_DATA!N:N,INPUT_DATA!$A:$A,$B70,INPUT_DATA!$B:$B,"S"))</f>
        <v/>
      </c>
      <c r="O70" s="147" t="str">
        <f t="shared" si="8"/>
        <v/>
      </c>
      <c r="P70" s="148" t="str">
        <f>IF($B70=0,"",SUMIFS(INPUT_DATA!O:O,INPUT_DATA!$A:$A,$B70,INPUT_DATA!$B:$B,"S"))</f>
        <v/>
      </c>
      <c r="Q70" s="148" t="str">
        <f t="shared" si="9"/>
        <v/>
      </c>
      <c r="R70" s="148" t="str">
        <f>IF($B70=0,"",SUMIFS(INPUT_DATA!BL:BL,INPUT_DATA!$A:$A,$B70,INPUT_DATA!$B:$B,"S"))</f>
        <v/>
      </c>
      <c r="S70" s="149" t="str">
        <f>IF($B70=0,"",SUMIFS(INPUT_DATA!P:P,INPUT_DATA!$A:$A,$B70,INPUT_DATA!$B:$B,"S"))</f>
        <v/>
      </c>
      <c r="T70" s="149" t="str">
        <f>IF($B70=0,"",SUMIFS(INPUT_DATA!Q:Q,INPUT_DATA!$A:$A,$B70,INPUT_DATA!$B:$B,"S"))</f>
        <v/>
      </c>
      <c r="U70" s="149" t="str">
        <f>IF($B70=0,"",SUMIFS(INPUT_DATA!R:R,INPUT_DATA!$A:$A,$B70,INPUT_DATA!$B:$B,"S"))</f>
        <v/>
      </c>
      <c r="V70" s="150" t="str">
        <f>IF($B70=0,"",SUMIFS(INPUT_DATA!S:S,INPUT_DATA!$A:$A,$B70,INPUT_DATA!$B:$B,"S"))</f>
        <v/>
      </c>
      <c r="W70" s="150" t="str">
        <f>IF($B70=0,"",SUMIFS(INPUT_DATA!T:T,INPUT_DATA!$A:$A,$B70,INPUT_DATA!$B:$B,"S"))</f>
        <v/>
      </c>
      <c r="X70" s="150" t="str">
        <f>IF($B70=0,"",SUMIFS(INPUT_DATA!U:U,INPUT_DATA!$A:$A,$B70,INPUT_DATA!$B:$B,"S"))</f>
        <v/>
      </c>
      <c r="Y70" s="150" t="str">
        <f>IF($B70=0,"",SUMIFS(INPUT_DATA!V:V,INPUT_DATA!$A:$A,$B70,INPUT_DATA!$B:$B,"S"))</f>
        <v/>
      </c>
      <c r="Z70" s="150" t="str">
        <f>IF($B70=0,"",SUMIFS(INPUT_DATA!W:W,INPUT_DATA!$A:$A,$B70,INPUT_DATA!$B:$B,"S"))</f>
        <v/>
      </c>
      <c r="AA70" s="150" t="str">
        <f>IF($B70=0,"",SUMIFS(INPUT_DATA!X:X,INPUT_DATA!$A:$A,$B70,INPUT_DATA!$B:$B,"S"))</f>
        <v/>
      </c>
      <c r="AB70" s="150" t="str">
        <f>IF($B70=0,"",SUMIFS(INPUT_DATA!Y:Y,INPUT_DATA!$A:$A,$B70,INPUT_DATA!$B:$B,"S"))</f>
        <v/>
      </c>
      <c r="AC70" s="150" t="str">
        <f>IF($B70=0,"",SUMIFS(INPUT_DATA!Z:Z,INPUT_DATA!$A:$A,$B70,INPUT_DATA!$B:$B,"S"))</f>
        <v/>
      </c>
      <c r="AD70" s="150" t="str">
        <f>IF($B70=0,"",SUMIFS(INPUT_DATA!AA:AA,INPUT_DATA!$A:$A,$B70,INPUT_DATA!$B:$B,"S"))</f>
        <v/>
      </c>
      <c r="AE70" s="150" t="str">
        <f>IF($B70=0,"",SUMIFS(INPUT_DATA!AB:AB,INPUT_DATA!$A:$A,$B70,INPUT_DATA!$B:$B,"S"))</f>
        <v/>
      </c>
      <c r="AF70" s="150" t="str">
        <f>IF($B70=0,"",SUMIFS(INPUT_DATA!AC:AC,INPUT_DATA!$A:$A,$B70,INPUT_DATA!$B:$B,"S"))</f>
        <v/>
      </c>
      <c r="AG70" s="150" t="str">
        <f>IF($B70=0,"",SUMIFS(INPUT_DATA!AD:AD,INPUT_DATA!$A:$A,$B70,INPUT_DATA!$B:$B,"S"))</f>
        <v/>
      </c>
      <c r="AH70" s="150" t="str">
        <f>IF($B70=0,"",SUMIFS(INPUT_DATA!AE:AE,INPUT_DATA!$A:$A,$B70,INPUT_DATA!$B:$B,"S"))</f>
        <v/>
      </c>
      <c r="AI70" s="150" t="str">
        <f>IF($B70=0,"",SUMIFS(INPUT_DATA!AF:AF,INPUT_DATA!$A:$A,$B70,INPUT_DATA!$B:$B,"S"))</f>
        <v/>
      </c>
      <c r="AJ70" s="150" t="str">
        <f>IF($B70=0,"",SUMIFS(INPUT_DATA!AG:AG,INPUT_DATA!$A:$A,$B70,INPUT_DATA!$B:$B,"S"))</f>
        <v/>
      </c>
      <c r="AK70" s="150" t="str">
        <f>IF($B70=0,"",SUMIFS(INPUT_DATA!AK:AK,INPUT_DATA!$A:$A,$B70,INPUT_DATA!$B:$B,"S"))</f>
        <v/>
      </c>
      <c r="AL70" s="150" t="str">
        <f>IF($B70=0,"",SUMIFS(INPUT_DATA!AL:AL,INPUT_DATA!$A:$A,$B70,INPUT_DATA!$B:$B,"S"))</f>
        <v/>
      </c>
      <c r="AM70" s="150" t="str">
        <f>IF($B70=0,"",SUMIFS(INPUT_DATA!AM:AM,INPUT_DATA!$A:$A,$B70,INPUT_DATA!$B:$B,"S"))</f>
        <v/>
      </c>
      <c r="AN70" s="150" t="str">
        <f>IF($B70=0,"",SUMIFS(INPUT_DATA!AN:AN,INPUT_DATA!$A:$A,$B70,INPUT_DATA!$B:$B,"S"))</f>
        <v/>
      </c>
      <c r="AO70" s="150" t="str">
        <f>IF($B70=0,"",SUMIFS(INPUT_DATA!AO:AO,INPUT_DATA!$A:$A,$B70,INPUT_DATA!$B:$B,"S"))</f>
        <v/>
      </c>
      <c r="AP70" s="150" t="str">
        <f>IF($B70=0,"",SUMIFS(INPUT_DATA!AP:AP,INPUT_DATA!$A:$A,$B70,INPUT_DATA!$B:$B,"S"))</f>
        <v/>
      </c>
      <c r="AQ70" s="151" t="str">
        <f t="shared" si="10"/>
        <v/>
      </c>
      <c r="AR70" s="152" t="str">
        <f t="shared" si="11"/>
        <v/>
      </c>
      <c r="AS70" s="153" t="str">
        <f t="shared" si="12"/>
        <v/>
      </c>
      <c r="AT70" s="151" t="str">
        <f>IF($B70=0,"",SUMIFS(INPUT_DATA!AQ:AQ,INPUT_DATA!$A:$A,$B70,INPUT_DATA!$B:$B,"S"))</f>
        <v/>
      </c>
      <c r="AU70" s="152" t="str">
        <f>IF($B70=0,"",SUMIFS(INPUT_DATA!AR:AR,INPUT_DATA!$A:$A,$B70,INPUT_DATA!$B:$B,"S"))</f>
        <v/>
      </c>
      <c r="AV70" s="153" t="str">
        <f>IF($B70=0,"",SUMIFS(INPUT_DATA!AS:AS,INPUT_DATA!$A:$A,$B70,INPUT_DATA!$B:$B,"S"))</f>
        <v/>
      </c>
      <c r="AW70" s="151" t="str">
        <f t="shared" si="13"/>
        <v/>
      </c>
      <c r="AX70" s="152" t="str">
        <f t="shared" si="14"/>
        <v/>
      </c>
      <c r="AY70" s="153" t="str">
        <f t="shared" si="15"/>
        <v/>
      </c>
      <c r="AZ70" s="154"/>
      <c r="BA70" s="144" t="str">
        <f>IF($B70=0,"",SUMIFS(INPUT_DATA!C:C,INPUT_DATA!$A:$A,$B70,INPUT_DATA!$B:$B,"D"))</f>
        <v/>
      </c>
      <c r="BB70" s="155" t="str">
        <f>IF($B70=0,"",SUMIFS(INPUT_DATA!E:E,INPUT_DATA!$A:$A,$B70,INPUT_DATA!$B:$B,"D"))</f>
        <v/>
      </c>
      <c r="BC70" s="155" t="str">
        <f>IF($B70=0,"",SUMIFS(INPUT_DATA!F:F,INPUT_DATA!$A:$A,$B70,INPUT_DATA!$B:$B,"D"))</f>
        <v/>
      </c>
      <c r="BD70" s="155" t="str">
        <f>IF($B70=0,"",SUMIFS(INPUT_DATA!G:G,INPUT_DATA!$A:$A,$B70,INPUT_DATA!$B:$B,"D"))</f>
        <v/>
      </c>
      <c r="BE70" s="155" t="str">
        <f>IF($B70=0,"",SUMIFS(INPUT_DATA!H:H,INPUT_DATA!$A:$A,$B70,INPUT_DATA!$B:$B,"D"))</f>
        <v/>
      </c>
      <c r="BF70" s="155" t="str">
        <f>IF($B70=0,"",SUMIFS(INPUT_DATA!I:I,INPUT_DATA!$A:$A,$B70,INPUT_DATA!$B:$B,"D"))</f>
        <v/>
      </c>
      <c r="BG70" s="155" t="str">
        <f>IF($B70=0,"",SUMIFS(INPUT_DATA!J:J,INPUT_DATA!$A:$A,$B70,INPUT_DATA!$B:$B,"D"))</f>
        <v/>
      </c>
      <c r="BH70" s="155" t="str">
        <f>IF($B70=0,"",SUMIFS(INPUT_DATA!K:K,INPUT_DATA!$A:$A,$B70,INPUT_DATA!$B:$B,"D"))</f>
        <v/>
      </c>
      <c r="BI70" s="155" t="str">
        <f>IF($B70=0,"",SUMIFS(INPUT_DATA!L:L,INPUT_DATA!$A:$A,$B70,INPUT_DATA!$B:$B,"D"))</f>
        <v/>
      </c>
      <c r="BJ70" s="155" t="str">
        <f>IF($B70=0,"",SUMIFS(INPUT_DATA!M:M,INPUT_DATA!$A:$A,$B70,INPUT_DATA!$B:$B,"D"))</f>
        <v/>
      </c>
      <c r="BK70" s="155" t="str">
        <f>IF($B70=0,"",SUMIFS(INPUT_DATA!N:N,INPUT_DATA!$A:$A,$B70,INPUT_DATA!$B:$B,"D"))</f>
        <v/>
      </c>
      <c r="BL70" s="156" t="str">
        <f t="shared" si="6"/>
        <v/>
      </c>
      <c r="BM70" s="156" t="str">
        <f>IF($B70=0,"",SUMIFS(INPUT_DATA!O:O,INPUT_DATA!$A:$A,$B70,INPUT_DATA!$B:$B,"D"))</f>
        <v/>
      </c>
      <c r="BN70" s="156" t="str">
        <f t="shared" si="16"/>
        <v/>
      </c>
      <c r="BO70" s="159" t="str">
        <f>IF($B70=0,"",SUMIFS(INPUT_DATA!P:P,INPUT_DATA!$A:$A,$B70,INPUT_DATA!$B:$B,"D"))</f>
        <v/>
      </c>
      <c r="BP70" s="145" t="str">
        <f>IF($B70=0,"",SUMIFS(INPUT_DATA!Q:Q,INPUT_DATA!$A:$A,$B70,INPUT_DATA!$B:$B,"D"))</f>
        <v/>
      </c>
      <c r="BQ70" s="145" t="str">
        <f>IF($B70=0,"",SUMIFS(INPUT_DATA!R:R,INPUT_DATA!$A:$A,$B70,INPUT_DATA!$B:$B,"D"))</f>
        <v/>
      </c>
      <c r="BR70" s="155" t="str">
        <f>IF($B70=0,"",SUMIFS(INPUT_DATA!S:S,INPUT_DATA!$A:$A,$B70,INPUT_DATA!$B:$B,"D"))</f>
        <v/>
      </c>
      <c r="BS70" s="155" t="str">
        <f>IF($B70=0,"",SUMIFS(INPUT_DATA!T:T,INPUT_DATA!$A:$A,$B70,INPUT_DATA!$B:$B,"D"))</f>
        <v/>
      </c>
      <c r="BT70" s="155" t="str">
        <f>IF($B70=0,"",SUMIFS(INPUT_DATA!U:U,INPUT_DATA!$A:$A,$B70,INPUT_DATA!$B:$B,"D"))</f>
        <v/>
      </c>
      <c r="BU70" s="155" t="str">
        <f>IF($B70=0,"",SUMIFS(INPUT_DATA!V:V,INPUT_DATA!$A:$A,$B70,INPUT_DATA!$B:$B,"D"))</f>
        <v/>
      </c>
      <c r="BV70" s="155" t="str">
        <f>IF($B70=0,"",SUMIFS(INPUT_DATA!W:W,INPUT_DATA!$A:$A,$B70,INPUT_DATA!$B:$B,"D"))</f>
        <v/>
      </c>
      <c r="BW70" s="155" t="str">
        <f>IF($B70=0,"",SUMIFS(INPUT_DATA!X:X,INPUT_DATA!$A:$A,$B70,INPUT_DATA!$B:$B,"D"))</f>
        <v/>
      </c>
      <c r="BX70" s="155" t="str">
        <f>IF($B70=0,"",SUMIFS(INPUT_DATA!Y:Y,INPUT_DATA!$A:$A,$B70,INPUT_DATA!$B:$B,"D"))</f>
        <v/>
      </c>
      <c r="BY70" s="155" t="str">
        <f>IF($B70=0,"",SUMIFS(INPUT_DATA!Z:Z,INPUT_DATA!$A:$A,$B70,INPUT_DATA!$B:$B,"D"))</f>
        <v/>
      </c>
      <c r="BZ70" s="155" t="str">
        <f>IF($B70=0,"",SUMIFS(INPUT_DATA!AA:AA,INPUT_DATA!$A:$A,$B70,INPUT_DATA!$B:$B,"D"))</f>
        <v/>
      </c>
      <c r="CA70" s="155" t="str">
        <f>IF($B70=0,"",SUMIFS(INPUT_DATA!AB:AB,INPUT_DATA!$A:$A,$B70,INPUT_DATA!$B:$B,"D"))</f>
        <v/>
      </c>
      <c r="CB70" s="155" t="str">
        <f>IF($B70=0,"",SUMIFS(INPUT_DATA!AC:AC,INPUT_DATA!$A:$A,$B70,INPUT_DATA!$B:$B,"D"))</f>
        <v/>
      </c>
      <c r="CC70" s="155" t="str">
        <f>IF($B70=0,"",SUMIFS(INPUT_DATA!AD:AD,INPUT_DATA!$A:$A,$B70,INPUT_DATA!$B:$B,"D"))</f>
        <v/>
      </c>
      <c r="CD70" s="155" t="str">
        <f>IF($B70=0,"",SUMIFS(INPUT_DATA!AE:AE,INPUT_DATA!$A:$A,$B70,INPUT_DATA!$B:$B,"D"))</f>
        <v/>
      </c>
      <c r="CE70" s="155" t="str">
        <f>IF($B70=0,"",SUMIFS(INPUT_DATA!AF:AF,INPUT_DATA!$A:$A,$B70,INPUT_DATA!$B:$B,"D"))</f>
        <v/>
      </c>
      <c r="CF70" s="155" t="str">
        <f>IF($B70=0,"",SUMIFS(INPUT_DATA!AG:AG,INPUT_DATA!$A:$A,$B70,INPUT_DATA!$B:$B,"D"))</f>
        <v/>
      </c>
      <c r="CG70" s="155" t="str">
        <f>IF($B70=0,"",SUMIFS(INPUT_DATA!AH:AH,INPUT_DATA!$A:$A,$B70,INPUT_DATA!$B:$B,"D"))</f>
        <v/>
      </c>
      <c r="CH70" s="155" t="str">
        <f>IF($B70=0,"",SUMIFS(INPUT_DATA!AI:AI,INPUT_DATA!$A:$A,$B70,INPUT_DATA!$B:$B,"D"))</f>
        <v/>
      </c>
      <c r="CI70" s="155" t="str">
        <f>IF($B70=0,"",SUMIFS(INPUT_DATA!AJ:AJ,INPUT_DATA!$A:$A,$B70,INPUT_DATA!$B:$B,"D"))</f>
        <v/>
      </c>
      <c r="CJ70" s="146" t="str">
        <f>IF($B70=0,"",SUMIFS(INPUT_DATA!AK:AK,INPUT_DATA!$A:$A,$B70,INPUT_DATA!$B:$B,"D"))</f>
        <v/>
      </c>
      <c r="CK70" s="146" t="str">
        <f>IF($B70=0,"",SUMIFS(INPUT_DATA!AL:AL,INPUT_DATA!$A:$A,$B70,INPUT_DATA!$B:$B,"D"))</f>
        <v/>
      </c>
      <c r="CL70" s="146" t="str">
        <f>IF($B70=0,"",SUMIFS(INPUT_DATA!AM:AM,INPUT_DATA!$A:$A,$B70,INPUT_DATA!$B:$B,"D"))</f>
        <v/>
      </c>
      <c r="CM70" s="146" t="str">
        <f>IF($B70=0,"",SUMIFS(INPUT_DATA!AN:AN,INPUT_DATA!$A:$A,$B70,INPUT_DATA!$B:$B,"D"))</f>
        <v/>
      </c>
      <c r="CN70" s="146" t="str">
        <f>IF($B70=0,"",SUMIFS(INPUT_DATA!AO:AO,INPUT_DATA!$A:$A,$B70,INPUT_DATA!$B:$B,"D"))</f>
        <v/>
      </c>
      <c r="CO70" s="146" t="str">
        <f>IF($B70=0,"",SUMIFS(INPUT_DATA!AP:AP,INPUT_DATA!$A:$A,$B70,INPUT_DATA!$B:$B,"D"))</f>
        <v/>
      </c>
      <c r="CP70" s="160" t="str">
        <f t="shared" si="7"/>
        <v/>
      </c>
      <c r="CQ70" s="160" t="str">
        <f t="shared" si="2"/>
        <v/>
      </c>
      <c r="CR70" s="160" t="str">
        <f t="shared" si="3"/>
        <v/>
      </c>
      <c r="CS70" s="145" t="str">
        <f>IF($B70=0,"",SUMIFS(INPUT_DATA!AQ:AQ,INPUT_DATA!$A:$A,$B70,INPUT_DATA!$B:$B,"D"))</f>
        <v/>
      </c>
      <c r="CT70" s="160" t="str">
        <f>IF($B70=0,"",SUMIFS(INPUT_DATA!AR:AR,INPUT_DATA!$A:$A,$B70,INPUT_DATA!$B:$B,"D"))</f>
        <v/>
      </c>
      <c r="CU70" s="160" t="str">
        <f>IF($B70=0,"",SUMIFS(INPUT_DATA!AS:AS,INPUT_DATA!$A:$A,$B70,INPUT_DATA!$B:$B,"D"))</f>
        <v/>
      </c>
      <c r="CV70" s="145" t="str">
        <f t="shared" si="20"/>
        <v/>
      </c>
      <c r="CW70" s="160" t="str">
        <f t="shared" si="21"/>
        <v/>
      </c>
      <c r="CX70" s="161" t="str">
        <f t="shared" si="22"/>
        <v/>
      </c>
      <c r="CY70" s="154"/>
    </row>
    <row r="71" spans="1:103">
      <c r="A71" s="162">
        <f t="shared" si="23"/>
        <v>-22</v>
      </c>
      <c r="B71" s="143">
        <f>INPUT_DATA!CL58</f>
        <v>0</v>
      </c>
      <c r="C71" s="145" t="str">
        <f>IF($B71=0,"",SUMIFS(INPUT_DATA!C:C,INPUT_DATA!$A:$A,$B71,INPUT_DATA!$B:$B,"S"))</f>
        <v/>
      </c>
      <c r="D71" s="145" t="str">
        <f>IF($B71=0,"",SUMIFS(INPUT_DATA!D:D,INPUT_DATA!$A:$A,$B71,INPUT_DATA!$B:$B,"S"))</f>
        <v/>
      </c>
      <c r="E71" s="146" t="str">
        <f>IF($B71=0,"",SUMIFS(INPUT_DATA!E:E,INPUT_DATA!$A:$A,$B71,INPUT_DATA!$B:$B,"S"))</f>
        <v/>
      </c>
      <c r="F71" s="146" t="str">
        <f>IF($B71=0,"",SUMIFS(INPUT_DATA!F:F,INPUT_DATA!$A:$A,$B71,INPUT_DATA!$B:$B,"S"))</f>
        <v/>
      </c>
      <c r="G71" s="146" t="str">
        <f>IF($B71=0,"",SUMIFS(INPUT_DATA!G:G,INPUT_DATA!$A:$A,$B71,INPUT_DATA!$B:$B,"S"))</f>
        <v/>
      </c>
      <c r="H71" s="146" t="str">
        <f>IF($B71=0,"",SUMIFS(INPUT_DATA!H:H,INPUT_DATA!$A:$A,$B71,INPUT_DATA!$B:$B,"S"))</f>
        <v/>
      </c>
      <c r="I71" s="146" t="str">
        <f>IF($B71=0,"",SUMIFS(INPUT_DATA!I:I,INPUT_DATA!$A:$A,$B71,INPUT_DATA!$B:$B,"S"))</f>
        <v/>
      </c>
      <c r="J71" s="146" t="str">
        <f>IF($B71=0,"",SUMIFS(INPUT_DATA!J:J,INPUT_DATA!$A:$A,$B71,INPUT_DATA!$B:$B,"S"))</f>
        <v/>
      </c>
      <c r="K71" s="146" t="str">
        <f>IF($B71=0,"",SUMIFS(INPUT_DATA!K:K,INPUT_DATA!$A:$A,$B71,INPUT_DATA!$B:$B,"S"))</f>
        <v/>
      </c>
      <c r="L71" s="146" t="str">
        <f>IF($B71=0,"",SUMIFS(INPUT_DATA!L:L,INPUT_DATA!$A:$A,$B71,INPUT_DATA!$B:$B,"S"))</f>
        <v/>
      </c>
      <c r="M71" s="146" t="str">
        <f>IF($B71=0,"",SUMIFS(INPUT_DATA!M:M,INPUT_DATA!$A:$A,$B71,INPUT_DATA!$B:$B,"S"))</f>
        <v/>
      </c>
      <c r="N71" s="146" t="str">
        <f>IF($B71=0,"",SUMIFS(INPUT_DATA!N:N,INPUT_DATA!$A:$A,$B71,INPUT_DATA!$B:$B,"S"))</f>
        <v/>
      </c>
      <c r="O71" s="147" t="str">
        <f t="shared" si="8"/>
        <v/>
      </c>
      <c r="P71" s="148" t="str">
        <f>IF($B71=0,"",SUMIFS(INPUT_DATA!O:O,INPUT_DATA!$A:$A,$B71,INPUT_DATA!$B:$B,"S"))</f>
        <v/>
      </c>
      <c r="Q71" s="148" t="str">
        <f t="shared" si="9"/>
        <v/>
      </c>
      <c r="R71" s="148" t="str">
        <f>IF($B71=0,"",SUMIFS(INPUT_DATA!BL:BL,INPUT_DATA!$A:$A,$B71,INPUT_DATA!$B:$B,"S"))</f>
        <v/>
      </c>
      <c r="S71" s="149" t="str">
        <f>IF($B71=0,"",SUMIFS(INPUT_DATA!P:P,INPUT_DATA!$A:$A,$B71,INPUT_DATA!$B:$B,"S"))</f>
        <v/>
      </c>
      <c r="T71" s="149" t="str">
        <f>IF($B71=0,"",SUMIFS(INPUT_DATA!Q:Q,INPUT_DATA!$A:$A,$B71,INPUT_DATA!$B:$B,"S"))</f>
        <v/>
      </c>
      <c r="U71" s="149" t="str">
        <f>IF($B71=0,"",SUMIFS(INPUT_DATA!R:R,INPUT_DATA!$A:$A,$B71,INPUT_DATA!$B:$B,"S"))</f>
        <v/>
      </c>
      <c r="V71" s="150" t="str">
        <f>IF($B71=0,"",SUMIFS(INPUT_DATA!S:S,INPUT_DATA!$A:$A,$B71,INPUT_DATA!$B:$B,"S"))</f>
        <v/>
      </c>
      <c r="W71" s="150" t="str">
        <f>IF($B71=0,"",SUMIFS(INPUT_DATA!T:T,INPUT_DATA!$A:$A,$B71,INPUT_DATA!$B:$B,"S"))</f>
        <v/>
      </c>
      <c r="X71" s="150" t="str">
        <f>IF($B71=0,"",SUMIFS(INPUT_DATA!U:U,INPUT_DATA!$A:$A,$B71,INPUT_DATA!$B:$B,"S"))</f>
        <v/>
      </c>
      <c r="Y71" s="150" t="str">
        <f>IF($B71=0,"",SUMIFS(INPUT_DATA!V:V,INPUT_DATA!$A:$A,$B71,INPUT_DATA!$B:$B,"S"))</f>
        <v/>
      </c>
      <c r="Z71" s="150" t="str">
        <f>IF($B71=0,"",SUMIFS(INPUT_DATA!W:W,INPUT_DATA!$A:$A,$B71,INPUT_DATA!$B:$B,"S"))</f>
        <v/>
      </c>
      <c r="AA71" s="150" t="str">
        <f>IF($B71=0,"",SUMIFS(INPUT_DATA!X:X,INPUT_DATA!$A:$A,$B71,INPUT_DATA!$B:$B,"S"))</f>
        <v/>
      </c>
      <c r="AB71" s="150" t="str">
        <f>IF($B71=0,"",SUMIFS(INPUT_DATA!Y:Y,INPUT_DATA!$A:$A,$B71,INPUT_DATA!$B:$B,"S"))</f>
        <v/>
      </c>
      <c r="AC71" s="150" t="str">
        <f>IF($B71=0,"",SUMIFS(INPUT_DATA!Z:Z,INPUT_DATA!$A:$A,$B71,INPUT_DATA!$B:$B,"S"))</f>
        <v/>
      </c>
      <c r="AD71" s="150" t="str">
        <f>IF($B71=0,"",SUMIFS(INPUT_DATA!AA:AA,INPUT_DATA!$A:$A,$B71,INPUT_DATA!$B:$B,"S"))</f>
        <v/>
      </c>
      <c r="AE71" s="150" t="str">
        <f>IF($B71=0,"",SUMIFS(INPUT_DATA!AB:AB,INPUT_DATA!$A:$A,$B71,INPUT_DATA!$B:$B,"S"))</f>
        <v/>
      </c>
      <c r="AF71" s="150" t="str">
        <f>IF($B71=0,"",SUMIFS(INPUT_DATA!AC:AC,INPUT_DATA!$A:$A,$B71,INPUT_DATA!$B:$B,"S"))</f>
        <v/>
      </c>
      <c r="AG71" s="150" t="str">
        <f>IF($B71=0,"",SUMIFS(INPUT_DATA!AD:AD,INPUT_DATA!$A:$A,$B71,INPUT_DATA!$B:$B,"S"))</f>
        <v/>
      </c>
      <c r="AH71" s="150" t="str">
        <f>IF($B71=0,"",SUMIFS(INPUT_DATA!AE:AE,INPUT_DATA!$A:$A,$B71,INPUT_DATA!$B:$B,"S"))</f>
        <v/>
      </c>
      <c r="AI71" s="150" t="str">
        <f>IF($B71=0,"",SUMIFS(INPUT_DATA!AF:AF,INPUT_DATA!$A:$A,$B71,INPUT_DATA!$B:$B,"S"))</f>
        <v/>
      </c>
      <c r="AJ71" s="150" t="str">
        <f>IF($B71=0,"",SUMIFS(INPUT_DATA!AG:AG,INPUT_DATA!$A:$A,$B71,INPUT_DATA!$B:$B,"S"))</f>
        <v/>
      </c>
      <c r="AK71" s="150" t="str">
        <f>IF($B71=0,"",SUMIFS(INPUT_DATA!AK:AK,INPUT_DATA!$A:$A,$B71,INPUT_DATA!$B:$B,"S"))</f>
        <v/>
      </c>
      <c r="AL71" s="150" t="str">
        <f>IF($B71=0,"",SUMIFS(INPUT_DATA!AL:AL,INPUT_DATA!$A:$A,$B71,INPUT_DATA!$B:$B,"S"))</f>
        <v/>
      </c>
      <c r="AM71" s="150" t="str">
        <f>IF($B71=0,"",SUMIFS(INPUT_DATA!AM:AM,INPUT_DATA!$A:$A,$B71,INPUT_DATA!$B:$B,"S"))</f>
        <v/>
      </c>
      <c r="AN71" s="150" t="str">
        <f>IF($B71=0,"",SUMIFS(INPUT_DATA!AN:AN,INPUT_DATA!$A:$A,$B71,INPUT_DATA!$B:$B,"S"))</f>
        <v/>
      </c>
      <c r="AO71" s="150" t="str">
        <f>IF($B71=0,"",SUMIFS(INPUT_DATA!AO:AO,INPUT_DATA!$A:$A,$B71,INPUT_DATA!$B:$B,"S"))</f>
        <v/>
      </c>
      <c r="AP71" s="150" t="str">
        <f>IF($B71=0,"",SUMIFS(INPUT_DATA!AP:AP,INPUT_DATA!$A:$A,$B71,INPUT_DATA!$B:$B,"S"))</f>
        <v/>
      </c>
      <c r="AQ71" s="151" t="str">
        <f t="shared" si="10"/>
        <v/>
      </c>
      <c r="AR71" s="152" t="str">
        <f t="shared" si="11"/>
        <v/>
      </c>
      <c r="AS71" s="153" t="str">
        <f t="shared" si="12"/>
        <v/>
      </c>
      <c r="AT71" s="151" t="str">
        <f>IF($B71=0,"",SUMIFS(INPUT_DATA!AQ:AQ,INPUT_DATA!$A:$A,$B71,INPUT_DATA!$B:$B,"S"))</f>
        <v/>
      </c>
      <c r="AU71" s="152" t="str">
        <f>IF($B71=0,"",SUMIFS(INPUT_DATA!AR:AR,INPUT_DATA!$A:$A,$B71,INPUT_DATA!$B:$B,"S"))</f>
        <v/>
      </c>
      <c r="AV71" s="153" t="str">
        <f>IF($B71=0,"",SUMIFS(INPUT_DATA!AS:AS,INPUT_DATA!$A:$A,$B71,INPUT_DATA!$B:$B,"S"))</f>
        <v/>
      </c>
      <c r="AW71" s="151" t="str">
        <f t="shared" si="13"/>
        <v/>
      </c>
      <c r="AX71" s="152" t="str">
        <f t="shared" si="14"/>
        <v/>
      </c>
      <c r="AY71" s="153" t="str">
        <f t="shared" si="15"/>
        <v/>
      </c>
      <c r="AZ71" s="154"/>
      <c r="BA71" s="144" t="str">
        <f>IF($B71=0,"",SUMIFS(INPUT_DATA!C:C,INPUT_DATA!$A:$A,$B71,INPUT_DATA!$B:$B,"D"))</f>
        <v/>
      </c>
      <c r="BB71" s="155" t="str">
        <f>IF($B71=0,"",SUMIFS(INPUT_DATA!E:E,INPUT_DATA!$A:$A,$B71,INPUT_DATA!$B:$B,"D"))</f>
        <v/>
      </c>
      <c r="BC71" s="155" t="str">
        <f>IF($B71=0,"",SUMIFS(INPUT_DATA!F:F,INPUT_DATA!$A:$A,$B71,INPUT_DATA!$B:$B,"D"))</f>
        <v/>
      </c>
      <c r="BD71" s="155" t="str">
        <f>IF($B71=0,"",SUMIFS(INPUT_DATA!G:G,INPUT_DATA!$A:$A,$B71,INPUT_DATA!$B:$B,"D"))</f>
        <v/>
      </c>
      <c r="BE71" s="155" t="str">
        <f>IF($B71=0,"",SUMIFS(INPUT_DATA!H:H,INPUT_DATA!$A:$A,$B71,INPUT_DATA!$B:$B,"D"))</f>
        <v/>
      </c>
      <c r="BF71" s="155" t="str">
        <f>IF($B71=0,"",SUMIFS(INPUT_DATA!I:I,INPUT_DATA!$A:$A,$B71,INPUT_DATA!$B:$B,"D"))</f>
        <v/>
      </c>
      <c r="BG71" s="155" t="str">
        <f>IF($B71=0,"",SUMIFS(INPUT_DATA!J:J,INPUT_DATA!$A:$A,$B71,INPUT_DATA!$B:$B,"D"))</f>
        <v/>
      </c>
      <c r="BH71" s="155" t="str">
        <f>IF($B71=0,"",SUMIFS(INPUT_DATA!K:K,INPUT_DATA!$A:$A,$B71,INPUT_DATA!$B:$B,"D"))</f>
        <v/>
      </c>
      <c r="BI71" s="155" t="str">
        <f>IF($B71=0,"",SUMIFS(INPUT_DATA!L:L,INPUT_DATA!$A:$A,$B71,INPUT_DATA!$B:$B,"D"))</f>
        <v/>
      </c>
      <c r="BJ71" s="155" t="str">
        <f>IF($B71=0,"",SUMIFS(INPUT_DATA!M:M,INPUT_DATA!$A:$A,$B71,INPUT_DATA!$B:$B,"D"))</f>
        <v/>
      </c>
      <c r="BK71" s="155" t="str">
        <f>IF($B71=0,"",SUMIFS(INPUT_DATA!N:N,INPUT_DATA!$A:$A,$B71,INPUT_DATA!$B:$B,"D"))</f>
        <v/>
      </c>
      <c r="BL71" s="156" t="str">
        <f t="shared" si="6"/>
        <v/>
      </c>
      <c r="BM71" s="156" t="str">
        <f>IF($B71=0,"",SUMIFS(INPUT_DATA!O:O,INPUT_DATA!$A:$A,$B71,INPUT_DATA!$B:$B,"D"))</f>
        <v/>
      </c>
      <c r="BN71" s="156" t="str">
        <f t="shared" si="16"/>
        <v/>
      </c>
      <c r="BO71" s="159" t="str">
        <f>IF($B71=0,"",SUMIFS(INPUT_DATA!P:P,INPUT_DATA!$A:$A,$B71,INPUT_DATA!$B:$B,"D"))</f>
        <v/>
      </c>
      <c r="BP71" s="145" t="str">
        <f>IF($B71=0,"",SUMIFS(INPUT_DATA!Q:Q,INPUT_DATA!$A:$A,$B71,INPUT_DATA!$B:$B,"D"))</f>
        <v/>
      </c>
      <c r="BQ71" s="145" t="str">
        <f>IF($B71=0,"",SUMIFS(INPUT_DATA!R:R,INPUT_DATA!$A:$A,$B71,INPUT_DATA!$B:$B,"D"))</f>
        <v/>
      </c>
      <c r="BR71" s="155" t="str">
        <f>IF($B71=0,"",SUMIFS(INPUT_DATA!S:S,INPUT_DATA!$A:$A,$B71,INPUT_DATA!$B:$B,"D"))</f>
        <v/>
      </c>
      <c r="BS71" s="155" t="str">
        <f>IF($B71=0,"",SUMIFS(INPUT_DATA!T:T,INPUT_DATA!$A:$A,$B71,INPUT_DATA!$B:$B,"D"))</f>
        <v/>
      </c>
      <c r="BT71" s="155" t="str">
        <f>IF($B71=0,"",SUMIFS(INPUT_DATA!U:U,INPUT_DATA!$A:$A,$B71,INPUT_DATA!$B:$B,"D"))</f>
        <v/>
      </c>
      <c r="BU71" s="155" t="str">
        <f>IF($B71=0,"",SUMIFS(INPUT_DATA!V:V,INPUT_DATA!$A:$A,$B71,INPUT_DATA!$B:$B,"D"))</f>
        <v/>
      </c>
      <c r="BV71" s="155" t="str">
        <f>IF($B71=0,"",SUMIFS(INPUT_DATA!W:W,INPUT_DATA!$A:$A,$B71,INPUT_DATA!$B:$B,"D"))</f>
        <v/>
      </c>
      <c r="BW71" s="155" t="str">
        <f>IF($B71=0,"",SUMIFS(INPUT_DATA!X:X,INPUT_DATA!$A:$A,$B71,INPUT_DATA!$B:$B,"D"))</f>
        <v/>
      </c>
      <c r="BX71" s="155" t="str">
        <f>IF($B71=0,"",SUMIFS(INPUT_DATA!Y:Y,INPUT_DATA!$A:$A,$B71,INPUT_DATA!$B:$B,"D"))</f>
        <v/>
      </c>
      <c r="BY71" s="155" t="str">
        <f>IF($B71=0,"",SUMIFS(INPUT_DATA!Z:Z,INPUT_DATA!$A:$A,$B71,INPUT_DATA!$B:$B,"D"))</f>
        <v/>
      </c>
      <c r="BZ71" s="155" t="str">
        <f>IF($B71=0,"",SUMIFS(INPUT_DATA!AA:AA,INPUT_DATA!$A:$A,$B71,INPUT_DATA!$B:$B,"D"))</f>
        <v/>
      </c>
      <c r="CA71" s="155" t="str">
        <f>IF($B71=0,"",SUMIFS(INPUT_DATA!AB:AB,INPUT_DATA!$A:$A,$B71,INPUT_DATA!$B:$B,"D"))</f>
        <v/>
      </c>
      <c r="CB71" s="155" t="str">
        <f>IF($B71=0,"",SUMIFS(INPUT_DATA!AC:AC,INPUT_DATA!$A:$A,$B71,INPUT_DATA!$B:$B,"D"))</f>
        <v/>
      </c>
      <c r="CC71" s="155" t="str">
        <f>IF($B71=0,"",SUMIFS(INPUT_DATA!AD:AD,INPUT_DATA!$A:$A,$B71,INPUT_DATA!$B:$B,"D"))</f>
        <v/>
      </c>
      <c r="CD71" s="155" t="str">
        <f>IF($B71=0,"",SUMIFS(INPUT_DATA!AE:AE,INPUT_DATA!$A:$A,$B71,INPUT_DATA!$B:$B,"D"))</f>
        <v/>
      </c>
      <c r="CE71" s="155" t="str">
        <f>IF($B71=0,"",SUMIFS(INPUT_DATA!AF:AF,INPUT_DATA!$A:$A,$B71,INPUT_DATA!$B:$B,"D"))</f>
        <v/>
      </c>
      <c r="CF71" s="155" t="str">
        <f>IF($B71=0,"",SUMIFS(INPUT_DATA!AG:AG,INPUT_DATA!$A:$A,$B71,INPUT_DATA!$B:$B,"D"))</f>
        <v/>
      </c>
      <c r="CG71" s="155" t="str">
        <f>IF($B71=0,"",SUMIFS(INPUT_DATA!AH:AH,INPUT_DATA!$A:$A,$B71,INPUT_DATA!$B:$B,"D"))</f>
        <v/>
      </c>
      <c r="CH71" s="155" t="str">
        <f>IF($B71=0,"",SUMIFS(INPUT_DATA!AI:AI,INPUT_DATA!$A:$A,$B71,INPUT_DATA!$B:$B,"D"))</f>
        <v/>
      </c>
      <c r="CI71" s="155" t="str">
        <f>IF($B71=0,"",SUMIFS(INPUT_DATA!AJ:AJ,INPUT_DATA!$A:$A,$B71,INPUT_DATA!$B:$B,"D"))</f>
        <v/>
      </c>
      <c r="CJ71" s="146" t="str">
        <f>IF($B71=0,"",SUMIFS(INPUT_DATA!AK:AK,INPUT_DATA!$A:$A,$B71,INPUT_DATA!$B:$B,"D"))</f>
        <v/>
      </c>
      <c r="CK71" s="146" t="str">
        <f>IF($B71=0,"",SUMIFS(INPUT_DATA!AL:AL,INPUT_DATA!$A:$A,$B71,INPUT_DATA!$B:$B,"D"))</f>
        <v/>
      </c>
      <c r="CL71" s="146" t="str">
        <f>IF($B71=0,"",SUMIFS(INPUT_DATA!AM:AM,INPUT_DATA!$A:$A,$B71,INPUT_DATA!$B:$B,"D"))</f>
        <v/>
      </c>
      <c r="CM71" s="146" t="str">
        <f>IF($B71=0,"",SUMIFS(INPUT_DATA!AN:AN,INPUT_DATA!$A:$A,$B71,INPUT_DATA!$B:$B,"D"))</f>
        <v/>
      </c>
      <c r="CN71" s="146" t="str">
        <f>IF($B71=0,"",SUMIFS(INPUT_DATA!AO:AO,INPUT_DATA!$A:$A,$B71,INPUT_DATA!$B:$B,"D"))</f>
        <v/>
      </c>
      <c r="CO71" s="146" t="str">
        <f>IF($B71=0,"",SUMIFS(INPUT_DATA!AP:AP,INPUT_DATA!$A:$A,$B71,INPUT_DATA!$B:$B,"D"))</f>
        <v/>
      </c>
      <c r="CP71" s="160" t="str">
        <f t="shared" si="7"/>
        <v/>
      </c>
      <c r="CQ71" s="160" t="str">
        <f t="shared" si="2"/>
        <v/>
      </c>
      <c r="CR71" s="160" t="str">
        <f t="shared" si="3"/>
        <v/>
      </c>
      <c r="CS71" s="145" t="str">
        <f>IF($B71=0,"",SUMIFS(INPUT_DATA!AQ:AQ,INPUT_DATA!$A:$A,$B71,INPUT_DATA!$B:$B,"D"))</f>
        <v/>
      </c>
      <c r="CT71" s="160" t="str">
        <f>IF($B71=0,"",SUMIFS(INPUT_DATA!AR:AR,INPUT_DATA!$A:$A,$B71,INPUT_DATA!$B:$B,"D"))</f>
        <v/>
      </c>
      <c r="CU71" s="160" t="str">
        <f>IF($B71=0,"",SUMIFS(INPUT_DATA!AS:AS,INPUT_DATA!$A:$A,$B71,INPUT_DATA!$B:$B,"D"))</f>
        <v/>
      </c>
      <c r="CV71" s="145" t="str">
        <f t="shared" si="20"/>
        <v/>
      </c>
      <c r="CW71" s="160" t="str">
        <f t="shared" si="21"/>
        <v/>
      </c>
      <c r="CX71" s="161" t="str">
        <f t="shared" si="22"/>
        <v/>
      </c>
      <c r="CY71" s="154"/>
    </row>
    <row r="72" spans="1:103">
      <c r="A72" s="162">
        <f t="shared" si="23"/>
        <v>-23</v>
      </c>
      <c r="B72" s="143">
        <f>INPUT_DATA!CL59</f>
        <v>0</v>
      </c>
      <c r="C72" s="145" t="str">
        <f>IF($B72=0,"",SUMIFS(INPUT_DATA!C:C,INPUT_DATA!$A:$A,$B72,INPUT_DATA!$B:$B,"S"))</f>
        <v/>
      </c>
      <c r="D72" s="145" t="str">
        <f>IF($B72=0,"",SUMIFS(INPUT_DATA!D:D,INPUT_DATA!$A:$A,$B72,INPUT_DATA!$B:$B,"S"))</f>
        <v/>
      </c>
      <c r="E72" s="146" t="str">
        <f>IF($B72=0,"",SUMIFS(INPUT_DATA!E:E,INPUT_DATA!$A:$A,$B72,INPUT_DATA!$B:$B,"S"))</f>
        <v/>
      </c>
      <c r="F72" s="146" t="str">
        <f>IF($B72=0,"",SUMIFS(INPUT_DATA!F:F,INPUT_DATA!$A:$A,$B72,INPUT_DATA!$B:$B,"S"))</f>
        <v/>
      </c>
      <c r="G72" s="146" t="str">
        <f>IF($B72=0,"",SUMIFS(INPUT_DATA!G:G,INPUT_DATA!$A:$A,$B72,INPUT_DATA!$B:$B,"S"))</f>
        <v/>
      </c>
      <c r="H72" s="146" t="str">
        <f>IF($B72=0,"",SUMIFS(INPUT_DATA!H:H,INPUT_DATA!$A:$A,$B72,INPUT_DATA!$B:$B,"S"))</f>
        <v/>
      </c>
      <c r="I72" s="146" t="str">
        <f>IF($B72=0,"",SUMIFS(INPUT_DATA!I:I,INPUT_DATA!$A:$A,$B72,INPUT_DATA!$B:$B,"S"))</f>
        <v/>
      </c>
      <c r="J72" s="146" t="str">
        <f>IF($B72=0,"",SUMIFS(INPUT_DATA!J:J,INPUT_DATA!$A:$A,$B72,INPUT_DATA!$B:$B,"S"))</f>
        <v/>
      </c>
      <c r="K72" s="146" t="str">
        <f>IF($B72=0,"",SUMIFS(INPUT_DATA!K:K,INPUT_DATA!$A:$A,$B72,INPUT_DATA!$B:$B,"S"))</f>
        <v/>
      </c>
      <c r="L72" s="146" t="str">
        <f>IF($B72=0,"",SUMIFS(INPUT_DATA!L:L,INPUT_DATA!$A:$A,$B72,INPUT_DATA!$B:$B,"S"))</f>
        <v/>
      </c>
      <c r="M72" s="146" t="str">
        <f>IF($B72=0,"",SUMIFS(INPUT_DATA!M:M,INPUT_DATA!$A:$A,$B72,INPUT_DATA!$B:$B,"S"))</f>
        <v/>
      </c>
      <c r="N72" s="146" t="str">
        <f>IF($B72=0,"",SUMIFS(INPUT_DATA!N:N,INPUT_DATA!$A:$A,$B72,INPUT_DATA!$B:$B,"S"))</f>
        <v/>
      </c>
      <c r="O72" s="147" t="str">
        <f t="shared" si="8"/>
        <v/>
      </c>
      <c r="P72" s="148" t="str">
        <f>IF($B72=0,"",SUMIFS(INPUT_DATA!O:O,INPUT_DATA!$A:$A,$B72,INPUT_DATA!$B:$B,"S"))</f>
        <v/>
      </c>
      <c r="Q72" s="148" t="str">
        <f t="shared" si="9"/>
        <v/>
      </c>
      <c r="R72" s="148" t="str">
        <f>IF($B72=0,"",SUMIFS(INPUT_DATA!BL:BL,INPUT_DATA!$A:$A,$B72,INPUT_DATA!$B:$B,"S"))</f>
        <v/>
      </c>
      <c r="S72" s="149" t="str">
        <f>IF($B72=0,"",SUMIFS(INPUT_DATA!P:P,INPUT_DATA!$A:$A,$B72,INPUT_DATA!$B:$B,"S"))</f>
        <v/>
      </c>
      <c r="T72" s="149" t="str">
        <f>IF($B72=0,"",SUMIFS(INPUT_DATA!Q:Q,INPUT_DATA!$A:$A,$B72,INPUT_DATA!$B:$B,"S"))</f>
        <v/>
      </c>
      <c r="U72" s="149" t="str">
        <f>IF($B72=0,"",SUMIFS(INPUT_DATA!R:R,INPUT_DATA!$A:$A,$B72,INPUT_DATA!$B:$B,"S"))</f>
        <v/>
      </c>
      <c r="V72" s="150" t="str">
        <f>IF($B72=0,"",SUMIFS(INPUT_DATA!S:S,INPUT_DATA!$A:$A,$B72,INPUT_DATA!$B:$B,"S"))</f>
        <v/>
      </c>
      <c r="W72" s="150" t="str">
        <f>IF($B72=0,"",SUMIFS(INPUT_DATA!T:T,INPUT_DATA!$A:$A,$B72,INPUT_DATA!$B:$B,"S"))</f>
        <v/>
      </c>
      <c r="X72" s="150" t="str">
        <f>IF($B72=0,"",SUMIFS(INPUT_DATA!U:U,INPUT_DATA!$A:$A,$B72,INPUT_DATA!$B:$B,"S"))</f>
        <v/>
      </c>
      <c r="Y72" s="150" t="str">
        <f>IF($B72=0,"",SUMIFS(INPUT_DATA!V:V,INPUT_DATA!$A:$A,$B72,INPUT_DATA!$B:$B,"S"))</f>
        <v/>
      </c>
      <c r="Z72" s="150" t="str">
        <f>IF($B72=0,"",SUMIFS(INPUT_DATA!W:W,INPUT_DATA!$A:$A,$B72,INPUT_DATA!$B:$B,"S"))</f>
        <v/>
      </c>
      <c r="AA72" s="150" t="str">
        <f>IF($B72=0,"",SUMIFS(INPUT_DATA!X:X,INPUT_DATA!$A:$A,$B72,INPUT_DATA!$B:$B,"S"))</f>
        <v/>
      </c>
      <c r="AB72" s="150" t="str">
        <f>IF($B72=0,"",SUMIFS(INPUT_DATA!Y:Y,INPUT_DATA!$A:$A,$B72,INPUT_DATA!$B:$B,"S"))</f>
        <v/>
      </c>
      <c r="AC72" s="150" t="str">
        <f>IF($B72=0,"",SUMIFS(INPUT_DATA!Z:Z,INPUT_DATA!$A:$A,$B72,INPUT_DATA!$B:$B,"S"))</f>
        <v/>
      </c>
      <c r="AD72" s="150" t="str">
        <f>IF($B72=0,"",SUMIFS(INPUT_DATA!AA:AA,INPUT_DATA!$A:$A,$B72,INPUT_DATA!$B:$B,"S"))</f>
        <v/>
      </c>
      <c r="AE72" s="150" t="str">
        <f>IF($B72=0,"",SUMIFS(INPUT_DATA!AB:AB,INPUT_DATA!$A:$A,$B72,INPUT_DATA!$B:$B,"S"))</f>
        <v/>
      </c>
      <c r="AF72" s="150" t="str">
        <f>IF($B72=0,"",SUMIFS(INPUT_DATA!AC:AC,INPUT_DATA!$A:$A,$B72,INPUT_DATA!$B:$B,"S"))</f>
        <v/>
      </c>
      <c r="AG72" s="150" t="str">
        <f>IF($B72=0,"",SUMIFS(INPUT_DATA!AD:AD,INPUT_DATA!$A:$A,$B72,INPUT_DATA!$B:$B,"S"))</f>
        <v/>
      </c>
      <c r="AH72" s="150" t="str">
        <f>IF($B72=0,"",SUMIFS(INPUT_DATA!AE:AE,INPUT_DATA!$A:$A,$B72,INPUT_DATA!$B:$B,"S"))</f>
        <v/>
      </c>
      <c r="AI72" s="150" t="str">
        <f>IF($B72=0,"",SUMIFS(INPUT_DATA!AF:AF,INPUT_DATA!$A:$A,$B72,INPUT_DATA!$B:$B,"S"))</f>
        <v/>
      </c>
      <c r="AJ72" s="150" t="str">
        <f>IF($B72=0,"",SUMIFS(INPUT_DATA!AG:AG,INPUT_DATA!$A:$A,$B72,INPUT_DATA!$B:$B,"S"))</f>
        <v/>
      </c>
      <c r="AK72" s="150" t="str">
        <f>IF($B72=0,"",SUMIFS(INPUT_DATA!AK:AK,INPUT_DATA!$A:$A,$B72,INPUT_DATA!$B:$B,"S"))</f>
        <v/>
      </c>
      <c r="AL72" s="150" t="str">
        <f>IF($B72=0,"",SUMIFS(INPUT_DATA!AL:AL,INPUT_DATA!$A:$A,$B72,INPUT_DATA!$B:$B,"S"))</f>
        <v/>
      </c>
      <c r="AM72" s="150" t="str">
        <f>IF($B72=0,"",SUMIFS(INPUT_DATA!AM:AM,INPUT_DATA!$A:$A,$B72,INPUT_DATA!$B:$B,"S"))</f>
        <v/>
      </c>
      <c r="AN72" s="150" t="str">
        <f>IF($B72=0,"",SUMIFS(INPUT_DATA!AN:AN,INPUT_DATA!$A:$A,$B72,INPUT_DATA!$B:$B,"S"))</f>
        <v/>
      </c>
      <c r="AO72" s="150" t="str">
        <f>IF($B72=0,"",SUMIFS(INPUT_DATA!AO:AO,INPUT_DATA!$A:$A,$B72,INPUT_DATA!$B:$B,"S"))</f>
        <v/>
      </c>
      <c r="AP72" s="150" t="str">
        <f>IF($B72=0,"",SUMIFS(INPUT_DATA!AP:AP,INPUT_DATA!$A:$A,$B72,INPUT_DATA!$B:$B,"S"))</f>
        <v/>
      </c>
      <c r="AQ72" s="151" t="str">
        <f t="shared" si="10"/>
        <v/>
      </c>
      <c r="AR72" s="152" t="str">
        <f t="shared" si="11"/>
        <v/>
      </c>
      <c r="AS72" s="153" t="str">
        <f t="shared" si="12"/>
        <v/>
      </c>
      <c r="AT72" s="151" t="str">
        <f>IF($B72=0,"",SUMIFS(INPUT_DATA!AQ:AQ,INPUT_DATA!$A:$A,$B72,INPUT_DATA!$B:$B,"S"))</f>
        <v/>
      </c>
      <c r="AU72" s="152" t="str">
        <f>IF($B72=0,"",SUMIFS(INPUT_DATA!AR:AR,INPUT_DATA!$A:$A,$B72,INPUT_DATA!$B:$B,"S"))</f>
        <v/>
      </c>
      <c r="AV72" s="153" t="str">
        <f>IF($B72=0,"",SUMIFS(INPUT_DATA!AS:AS,INPUT_DATA!$A:$A,$B72,INPUT_DATA!$B:$B,"S"))</f>
        <v/>
      </c>
      <c r="AW72" s="151" t="str">
        <f t="shared" si="13"/>
        <v/>
      </c>
      <c r="AX72" s="152" t="str">
        <f t="shared" si="14"/>
        <v/>
      </c>
      <c r="AY72" s="153" t="str">
        <f t="shared" si="15"/>
        <v/>
      </c>
      <c r="AZ72" s="154"/>
      <c r="BA72" s="144" t="str">
        <f>IF($B72=0,"",SUMIFS(INPUT_DATA!C:C,INPUT_DATA!$A:$A,$B72,INPUT_DATA!$B:$B,"D"))</f>
        <v/>
      </c>
      <c r="BB72" s="155" t="str">
        <f>IF($B72=0,"",SUMIFS(INPUT_DATA!E:E,INPUT_DATA!$A:$A,$B72,INPUT_DATA!$B:$B,"D"))</f>
        <v/>
      </c>
      <c r="BC72" s="155" t="str">
        <f>IF($B72=0,"",SUMIFS(INPUT_DATA!F:F,INPUT_DATA!$A:$A,$B72,INPUT_DATA!$B:$B,"D"))</f>
        <v/>
      </c>
      <c r="BD72" s="155" t="str">
        <f>IF($B72=0,"",SUMIFS(INPUT_DATA!G:G,INPUT_DATA!$A:$A,$B72,INPUT_DATA!$B:$B,"D"))</f>
        <v/>
      </c>
      <c r="BE72" s="155" t="str">
        <f>IF($B72=0,"",SUMIFS(INPUT_DATA!H:H,INPUT_DATA!$A:$A,$B72,INPUT_DATA!$B:$B,"D"))</f>
        <v/>
      </c>
      <c r="BF72" s="155" t="str">
        <f>IF($B72=0,"",SUMIFS(INPUT_DATA!I:I,INPUT_DATA!$A:$A,$B72,INPUT_DATA!$B:$B,"D"))</f>
        <v/>
      </c>
      <c r="BG72" s="155" t="str">
        <f>IF($B72=0,"",SUMIFS(INPUT_DATA!J:J,INPUT_DATA!$A:$A,$B72,INPUT_DATA!$B:$B,"D"))</f>
        <v/>
      </c>
      <c r="BH72" s="155" t="str">
        <f>IF($B72=0,"",SUMIFS(INPUT_DATA!K:K,INPUT_DATA!$A:$A,$B72,INPUT_DATA!$B:$B,"D"))</f>
        <v/>
      </c>
      <c r="BI72" s="155" t="str">
        <f>IF($B72=0,"",SUMIFS(INPUT_DATA!L:L,INPUT_DATA!$A:$A,$B72,INPUT_DATA!$B:$B,"D"))</f>
        <v/>
      </c>
      <c r="BJ72" s="155" t="str">
        <f>IF($B72=0,"",SUMIFS(INPUT_DATA!M:M,INPUT_DATA!$A:$A,$B72,INPUT_DATA!$B:$B,"D"))</f>
        <v/>
      </c>
      <c r="BK72" s="155" t="str">
        <f>IF($B72=0,"",SUMIFS(INPUT_DATA!N:N,INPUT_DATA!$A:$A,$B72,INPUT_DATA!$B:$B,"D"))</f>
        <v/>
      </c>
      <c r="BL72" s="156" t="str">
        <f t="shared" si="6"/>
        <v/>
      </c>
      <c r="BM72" s="156" t="str">
        <f>IF($B72=0,"",SUMIFS(INPUT_DATA!O:O,INPUT_DATA!$A:$A,$B72,INPUT_DATA!$B:$B,"D"))</f>
        <v/>
      </c>
      <c r="BN72" s="156" t="str">
        <f t="shared" si="16"/>
        <v/>
      </c>
      <c r="BO72" s="159" t="str">
        <f>IF($B72=0,"",SUMIFS(INPUT_DATA!P:P,INPUT_DATA!$A:$A,$B72,INPUT_DATA!$B:$B,"D"))</f>
        <v/>
      </c>
      <c r="BP72" s="145" t="str">
        <f>IF($B72=0,"",SUMIFS(INPUT_DATA!Q:Q,INPUT_DATA!$A:$A,$B72,INPUT_DATA!$B:$B,"D"))</f>
        <v/>
      </c>
      <c r="BQ72" s="145" t="str">
        <f>IF($B72=0,"",SUMIFS(INPUT_DATA!R:R,INPUT_DATA!$A:$A,$B72,INPUT_DATA!$B:$B,"D"))</f>
        <v/>
      </c>
      <c r="BR72" s="155" t="str">
        <f>IF($B72=0,"",SUMIFS(INPUT_DATA!S:S,INPUT_DATA!$A:$A,$B72,INPUT_DATA!$B:$B,"D"))</f>
        <v/>
      </c>
      <c r="BS72" s="155" t="str">
        <f>IF($B72=0,"",SUMIFS(INPUT_DATA!T:T,INPUT_DATA!$A:$A,$B72,INPUT_DATA!$B:$B,"D"))</f>
        <v/>
      </c>
      <c r="BT72" s="155" t="str">
        <f>IF($B72=0,"",SUMIFS(INPUT_DATA!U:U,INPUT_DATA!$A:$A,$B72,INPUT_DATA!$B:$B,"D"))</f>
        <v/>
      </c>
      <c r="BU72" s="155" t="str">
        <f>IF($B72=0,"",SUMIFS(INPUT_DATA!V:V,INPUT_DATA!$A:$A,$B72,INPUT_DATA!$B:$B,"D"))</f>
        <v/>
      </c>
      <c r="BV72" s="155" t="str">
        <f>IF($B72=0,"",SUMIFS(INPUT_DATA!W:W,INPUT_DATA!$A:$A,$B72,INPUT_DATA!$B:$B,"D"))</f>
        <v/>
      </c>
      <c r="BW72" s="155" t="str">
        <f>IF($B72=0,"",SUMIFS(INPUT_DATA!X:X,INPUT_DATA!$A:$A,$B72,INPUT_DATA!$B:$B,"D"))</f>
        <v/>
      </c>
      <c r="BX72" s="155" t="str">
        <f>IF($B72=0,"",SUMIFS(INPUT_DATA!Y:Y,INPUT_DATA!$A:$A,$B72,INPUT_DATA!$B:$B,"D"))</f>
        <v/>
      </c>
      <c r="BY72" s="155" t="str">
        <f>IF($B72=0,"",SUMIFS(INPUT_DATA!Z:Z,INPUT_DATA!$A:$A,$B72,INPUT_DATA!$B:$B,"D"))</f>
        <v/>
      </c>
      <c r="BZ72" s="155" t="str">
        <f>IF($B72=0,"",SUMIFS(INPUT_DATA!AA:AA,INPUT_DATA!$A:$A,$B72,INPUT_DATA!$B:$B,"D"))</f>
        <v/>
      </c>
      <c r="CA72" s="155" t="str">
        <f>IF($B72=0,"",SUMIFS(INPUT_DATA!AB:AB,INPUT_DATA!$A:$A,$B72,INPUT_DATA!$B:$B,"D"))</f>
        <v/>
      </c>
      <c r="CB72" s="155" t="str">
        <f>IF($B72=0,"",SUMIFS(INPUT_DATA!AC:AC,INPUT_DATA!$A:$A,$B72,INPUT_DATA!$B:$B,"D"))</f>
        <v/>
      </c>
      <c r="CC72" s="155" t="str">
        <f>IF($B72=0,"",SUMIFS(INPUT_DATA!AD:AD,INPUT_DATA!$A:$A,$B72,INPUT_DATA!$B:$B,"D"))</f>
        <v/>
      </c>
      <c r="CD72" s="155" t="str">
        <f>IF($B72=0,"",SUMIFS(INPUT_DATA!AE:AE,INPUT_DATA!$A:$A,$B72,INPUT_DATA!$B:$B,"D"))</f>
        <v/>
      </c>
      <c r="CE72" s="155" t="str">
        <f>IF($B72=0,"",SUMIFS(INPUT_DATA!AF:AF,INPUT_DATA!$A:$A,$B72,INPUT_DATA!$B:$B,"D"))</f>
        <v/>
      </c>
      <c r="CF72" s="155" t="str">
        <f>IF($B72=0,"",SUMIFS(INPUT_DATA!AG:AG,INPUT_DATA!$A:$A,$B72,INPUT_DATA!$B:$B,"D"))</f>
        <v/>
      </c>
      <c r="CG72" s="155" t="str">
        <f>IF($B72=0,"",SUMIFS(INPUT_DATA!AH:AH,INPUT_DATA!$A:$A,$B72,INPUT_DATA!$B:$B,"D"))</f>
        <v/>
      </c>
      <c r="CH72" s="155" t="str">
        <f>IF($B72=0,"",SUMIFS(INPUT_DATA!AI:AI,INPUT_DATA!$A:$A,$B72,INPUT_DATA!$B:$B,"D"))</f>
        <v/>
      </c>
      <c r="CI72" s="155" t="str">
        <f>IF($B72=0,"",SUMIFS(INPUT_DATA!AJ:AJ,INPUT_DATA!$A:$A,$B72,INPUT_DATA!$B:$B,"D"))</f>
        <v/>
      </c>
      <c r="CJ72" s="146" t="str">
        <f>IF($B72=0,"",SUMIFS(INPUT_DATA!AK:AK,INPUT_DATA!$A:$A,$B72,INPUT_DATA!$B:$B,"D"))</f>
        <v/>
      </c>
      <c r="CK72" s="146" t="str">
        <f>IF($B72=0,"",SUMIFS(INPUT_DATA!AL:AL,INPUT_DATA!$A:$A,$B72,INPUT_DATA!$B:$B,"D"))</f>
        <v/>
      </c>
      <c r="CL72" s="146" t="str">
        <f>IF($B72=0,"",SUMIFS(INPUT_DATA!AM:AM,INPUT_DATA!$A:$A,$B72,INPUT_DATA!$B:$B,"D"))</f>
        <v/>
      </c>
      <c r="CM72" s="146" t="str">
        <f>IF($B72=0,"",SUMIFS(INPUT_DATA!AN:AN,INPUT_DATA!$A:$A,$B72,INPUT_DATA!$B:$B,"D"))</f>
        <v/>
      </c>
      <c r="CN72" s="146" t="str">
        <f>IF($B72=0,"",SUMIFS(INPUT_DATA!AO:AO,INPUT_DATA!$A:$A,$B72,INPUT_DATA!$B:$B,"D"))</f>
        <v/>
      </c>
      <c r="CO72" s="146" t="str">
        <f>IF($B72=0,"",SUMIFS(INPUT_DATA!AP:AP,INPUT_DATA!$A:$A,$B72,INPUT_DATA!$B:$B,"D"))</f>
        <v/>
      </c>
      <c r="CP72" s="160" t="str">
        <f t="shared" si="7"/>
        <v/>
      </c>
      <c r="CQ72" s="160" t="str">
        <f t="shared" si="2"/>
        <v/>
      </c>
      <c r="CR72" s="160" t="str">
        <f t="shared" si="3"/>
        <v/>
      </c>
      <c r="CS72" s="145" t="str">
        <f>IF($B72=0,"",SUMIFS(INPUT_DATA!AQ:AQ,INPUT_DATA!$A:$A,$B72,INPUT_DATA!$B:$B,"D"))</f>
        <v/>
      </c>
      <c r="CT72" s="160" t="str">
        <f>IF($B72=0,"",SUMIFS(INPUT_DATA!AR:AR,INPUT_DATA!$A:$A,$B72,INPUT_DATA!$B:$B,"D"))</f>
        <v/>
      </c>
      <c r="CU72" s="160" t="str">
        <f>IF($B72=0,"",SUMIFS(INPUT_DATA!AS:AS,INPUT_DATA!$A:$A,$B72,INPUT_DATA!$B:$B,"D"))</f>
        <v/>
      </c>
      <c r="CV72" s="145" t="str">
        <f t="shared" si="20"/>
        <v/>
      </c>
      <c r="CW72" s="160" t="str">
        <f t="shared" si="21"/>
        <v/>
      </c>
      <c r="CX72" s="161" t="str">
        <f t="shared" si="22"/>
        <v/>
      </c>
      <c r="CY72" s="154"/>
    </row>
    <row r="73" spans="1:103">
      <c r="A73" s="162">
        <f t="shared" si="23"/>
        <v>-24</v>
      </c>
      <c r="B73" s="143">
        <f>INPUT_DATA!CL60</f>
        <v>0</v>
      </c>
      <c r="C73" s="145" t="str">
        <f>IF($B73=0,"",SUMIFS(INPUT_DATA!C:C,INPUT_DATA!$A:$A,$B73,INPUT_DATA!$B:$B,"S"))</f>
        <v/>
      </c>
      <c r="D73" s="145" t="str">
        <f>IF($B73=0,"",SUMIFS(INPUT_DATA!D:D,INPUT_DATA!$A:$A,$B73,INPUT_DATA!$B:$B,"S"))</f>
        <v/>
      </c>
      <c r="E73" s="146" t="str">
        <f>IF($B73=0,"",SUMIFS(INPUT_DATA!E:E,INPUT_DATA!$A:$A,$B73,INPUT_DATA!$B:$B,"S"))</f>
        <v/>
      </c>
      <c r="F73" s="146" t="str">
        <f>IF($B73=0,"",SUMIFS(INPUT_DATA!F:F,INPUT_DATA!$A:$A,$B73,INPUT_DATA!$B:$B,"S"))</f>
        <v/>
      </c>
      <c r="G73" s="146" t="str">
        <f>IF($B73=0,"",SUMIFS(INPUT_DATA!G:G,INPUT_DATA!$A:$A,$B73,INPUT_DATA!$B:$B,"S"))</f>
        <v/>
      </c>
      <c r="H73" s="146" t="str">
        <f>IF($B73=0,"",SUMIFS(INPUT_DATA!H:H,INPUT_DATA!$A:$A,$B73,INPUT_DATA!$B:$B,"S"))</f>
        <v/>
      </c>
      <c r="I73" s="146" t="str">
        <f>IF($B73=0,"",SUMIFS(INPUT_DATA!I:I,INPUT_DATA!$A:$A,$B73,INPUT_DATA!$B:$B,"S"))</f>
        <v/>
      </c>
      <c r="J73" s="146" t="str">
        <f>IF($B73=0,"",SUMIFS(INPUT_DATA!J:J,INPUT_DATA!$A:$A,$B73,INPUT_DATA!$B:$B,"S"))</f>
        <v/>
      </c>
      <c r="K73" s="146" t="str">
        <f>IF($B73=0,"",SUMIFS(INPUT_DATA!K:K,INPUT_DATA!$A:$A,$B73,INPUT_DATA!$B:$B,"S"))</f>
        <v/>
      </c>
      <c r="L73" s="146" t="str">
        <f>IF($B73=0,"",SUMIFS(INPUT_DATA!L:L,INPUT_DATA!$A:$A,$B73,INPUT_DATA!$B:$B,"S"))</f>
        <v/>
      </c>
      <c r="M73" s="146" t="str">
        <f>IF($B73=0,"",SUMIFS(INPUT_DATA!M:M,INPUT_DATA!$A:$A,$B73,INPUT_DATA!$B:$B,"S"))</f>
        <v/>
      </c>
      <c r="N73" s="146" t="str">
        <f>IF($B73=0,"",SUMIFS(INPUT_DATA!N:N,INPUT_DATA!$A:$A,$B73,INPUT_DATA!$B:$B,"S"))</f>
        <v/>
      </c>
      <c r="O73" s="147" t="str">
        <f t="shared" si="8"/>
        <v/>
      </c>
      <c r="P73" s="148" t="str">
        <f>IF($B73=0,"",SUMIFS(INPUT_DATA!O:O,INPUT_DATA!$A:$A,$B73,INPUT_DATA!$B:$B,"S"))</f>
        <v/>
      </c>
      <c r="Q73" s="148" t="str">
        <f t="shared" si="9"/>
        <v/>
      </c>
      <c r="R73" s="148" t="str">
        <f>IF($B73=0,"",SUMIFS(INPUT_DATA!BL:BL,INPUT_DATA!$A:$A,$B73,INPUT_DATA!$B:$B,"S"))</f>
        <v/>
      </c>
      <c r="S73" s="149" t="str">
        <f>IF($B73=0,"",SUMIFS(INPUT_DATA!P:P,INPUT_DATA!$A:$A,$B73,INPUT_DATA!$B:$B,"S"))</f>
        <v/>
      </c>
      <c r="T73" s="149" t="str">
        <f>IF($B73=0,"",SUMIFS(INPUT_DATA!Q:Q,INPUT_DATA!$A:$A,$B73,INPUT_DATA!$B:$B,"S"))</f>
        <v/>
      </c>
      <c r="U73" s="149" t="str">
        <f>IF($B73=0,"",SUMIFS(INPUT_DATA!R:R,INPUT_DATA!$A:$A,$B73,INPUT_DATA!$B:$B,"S"))</f>
        <v/>
      </c>
      <c r="V73" s="150" t="str">
        <f>IF($B73=0,"",SUMIFS(INPUT_DATA!S:S,INPUT_DATA!$A:$A,$B73,INPUT_DATA!$B:$B,"S"))</f>
        <v/>
      </c>
      <c r="W73" s="150" t="str">
        <f>IF($B73=0,"",SUMIFS(INPUT_DATA!T:T,INPUT_DATA!$A:$A,$B73,INPUT_DATA!$B:$B,"S"))</f>
        <v/>
      </c>
      <c r="X73" s="150" t="str">
        <f>IF($B73=0,"",SUMIFS(INPUT_DATA!U:U,INPUT_DATA!$A:$A,$B73,INPUT_DATA!$B:$B,"S"))</f>
        <v/>
      </c>
      <c r="Y73" s="150" t="str">
        <f>IF($B73=0,"",SUMIFS(INPUT_DATA!V:V,INPUT_DATA!$A:$A,$B73,INPUT_DATA!$B:$B,"S"))</f>
        <v/>
      </c>
      <c r="Z73" s="150" t="str">
        <f>IF($B73=0,"",SUMIFS(INPUT_DATA!W:W,INPUT_DATA!$A:$A,$B73,INPUT_DATA!$B:$B,"S"))</f>
        <v/>
      </c>
      <c r="AA73" s="150" t="str">
        <f>IF($B73=0,"",SUMIFS(INPUT_DATA!X:X,INPUT_DATA!$A:$A,$B73,INPUT_DATA!$B:$B,"S"))</f>
        <v/>
      </c>
      <c r="AB73" s="150" t="str">
        <f>IF($B73=0,"",SUMIFS(INPUT_DATA!Y:Y,INPUT_DATA!$A:$A,$B73,INPUT_DATA!$B:$B,"S"))</f>
        <v/>
      </c>
      <c r="AC73" s="150" t="str">
        <f>IF($B73=0,"",SUMIFS(INPUT_DATA!Z:Z,INPUT_DATA!$A:$A,$B73,INPUT_DATA!$B:$B,"S"))</f>
        <v/>
      </c>
      <c r="AD73" s="150" t="str">
        <f>IF($B73=0,"",SUMIFS(INPUT_DATA!AA:AA,INPUT_DATA!$A:$A,$B73,INPUT_DATA!$B:$B,"S"))</f>
        <v/>
      </c>
      <c r="AE73" s="150" t="str">
        <f>IF($B73=0,"",SUMIFS(INPUT_DATA!AB:AB,INPUT_DATA!$A:$A,$B73,INPUT_DATA!$B:$B,"S"))</f>
        <v/>
      </c>
      <c r="AF73" s="150" t="str">
        <f>IF($B73=0,"",SUMIFS(INPUT_DATA!AC:AC,INPUT_DATA!$A:$A,$B73,INPUT_DATA!$B:$B,"S"))</f>
        <v/>
      </c>
      <c r="AG73" s="150" t="str">
        <f>IF($B73=0,"",SUMIFS(INPUT_DATA!AD:AD,INPUT_DATA!$A:$A,$B73,INPUT_DATA!$B:$B,"S"))</f>
        <v/>
      </c>
      <c r="AH73" s="150" t="str">
        <f>IF($B73=0,"",SUMIFS(INPUT_DATA!AE:AE,INPUT_DATA!$A:$A,$B73,INPUT_DATA!$B:$B,"S"))</f>
        <v/>
      </c>
      <c r="AI73" s="150" t="str">
        <f>IF($B73=0,"",SUMIFS(INPUT_DATA!AF:AF,INPUT_DATA!$A:$A,$B73,INPUT_DATA!$B:$B,"S"))</f>
        <v/>
      </c>
      <c r="AJ73" s="150" t="str">
        <f>IF($B73=0,"",SUMIFS(INPUT_DATA!AG:AG,INPUT_DATA!$A:$A,$B73,INPUT_DATA!$B:$B,"S"))</f>
        <v/>
      </c>
      <c r="AK73" s="150" t="str">
        <f>IF($B73=0,"",SUMIFS(INPUT_DATA!AK:AK,INPUT_DATA!$A:$A,$B73,INPUT_DATA!$B:$B,"S"))</f>
        <v/>
      </c>
      <c r="AL73" s="150" t="str">
        <f>IF($B73=0,"",SUMIFS(INPUT_DATA!AL:AL,INPUT_DATA!$A:$A,$B73,INPUT_DATA!$B:$B,"S"))</f>
        <v/>
      </c>
      <c r="AM73" s="150" t="str">
        <f>IF($B73=0,"",SUMIFS(INPUT_DATA!AM:AM,INPUT_DATA!$A:$A,$B73,INPUT_DATA!$B:$B,"S"))</f>
        <v/>
      </c>
      <c r="AN73" s="150" t="str">
        <f>IF($B73=0,"",SUMIFS(INPUT_DATA!AN:AN,INPUT_DATA!$A:$A,$B73,INPUT_DATA!$B:$B,"S"))</f>
        <v/>
      </c>
      <c r="AO73" s="150" t="str">
        <f>IF($B73=0,"",SUMIFS(INPUT_DATA!AO:AO,INPUT_DATA!$A:$A,$B73,INPUT_DATA!$B:$B,"S"))</f>
        <v/>
      </c>
      <c r="AP73" s="150" t="str">
        <f>IF($B73=0,"",SUMIFS(INPUT_DATA!AP:AP,INPUT_DATA!$A:$A,$B73,INPUT_DATA!$B:$B,"S"))</f>
        <v/>
      </c>
      <c r="AQ73" s="151" t="str">
        <f t="shared" si="10"/>
        <v/>
      </c>
      <c r="AR73" s="152" t="str">
        <f t="shared" si="11"/>
        <v/>
      </c>
      <c r="AS73" s="153" t="str">
        <f t="shared" si="12"/>
        <v/>
      </c>
      <c r="AT73" s="151" t="str">
        <f>IF($B73=0,"",SUMIFS(INPUT_DATA!AQ:AQ,INPUT_DATA!$A:$A,$B73,INPUT_DATA!$B:$B,"S"))</f>
        <v/>
      </c>
      <c r="AU73" s="152" t="str">
        <f>IF($B73=0,"",SUMIFS(INPUT_DATA!AR:AR,INPUT_DATA!$A:$A,$B73,INPUT_DATA!$B:$B,"S"))</f>
        <v/>
      </c>
      <c r="AV73" s="153" t="str">
        <f>IF($B73=0,"",SUMIFS(INPUT_DATA!AS:AS,INPUT_DATA!$A:$A,$B73,INPUT_DATA!$B:$B,"S"))</f>
        <v/>
      </c>
      <c r="AW73" s="151" t="str">
        <f t="shared" si="13"/>
        <v/>
      </c>
      <c r="AX73" s="152" t="str">
        <f t="shared" si="14"/>
        <v/>
      </c>
      <c r="AY73" s="153" t="str">
        <f t="shared" si="15"/>
        <v/>
      </c>
      <c r="AZ73" s="154"/>
      <c r="BA73" s="144" t="str">
        <f>IF($B73=0,"",SUMIFS(INPUT_DATA!C:C,INPUT_DATA!$A:$A,$B73,INPUT_DATA!$B:$B,"D"))</f>
        <v/>
      </c>
      <c r="BB73" s="155" t="str">
        <f>IF($B73=0,"",SUMIFS(INPUT_DATA!E:E,INPUT_DATA!$A:$A,$B73,INPUT_DATA!$B:$B,"D"))</f>
        <v/>
      </c>
      <c r="BC73" s="155" t="str">
        <f>IF($B73=0,"",SUMIFS(INPUT_DATA!F:F,INPUT_DATA!$A:$A,$B73,INPUT_DATA!$B:$B,"D"))</f>
        <v/>
      </c>
      <c r="BD73" s="155" t="str">
        <f>IF($B73=0,"",SUMIFS(INPUT_DATA!G:G,INPUT_DATA!$A:$A,$B73,INPUT_DATA!$B:$B,"D"))</f>
        <v/>
      </c>
      <c r="BE73" s="155" t="str">
        <f>IF($B73=0,"",SUMIFS(INPUT_DATA!H:H,INPUT_DATA!$A:$A,$B73,INPUT_DATA!$B:$B,"D"))</f>
        <v/>
      </c>
      <c r="BF73" s="155" t="str">
        <f>IF($B73=0,"",SUMIFS(INPUT_DATA!I:I,INPUT_DATA!$A:$A,$B73,INPUT_DATA!$B:$B,"D"))</f>
        <v/>
      </c>
      <c r="BG73" s="155" t="str">
        <f>IF($B73=0,"",SUMIFS(INPUT_DATA!J:J,INPUT_DATA!$A:$A,$B73,INPUT_DATA!$B:$B,"D"))</f>
        <v/>
      </c>
      <c r="BH73" s="155" t="str">
        <f>IF($B73=0,"",SUMIFS(INPUT_DATA!K:K,INPUT_DATA!$A:$A,$B73,INPUT_DATA!$B:$B,"D"))</f>
        <v/>
      </c>
      <c r="BI73" s="155" t="str">
        <f>IF($B73=0,"",SUMIFS(INPUT_DATA!L:L,INPUT_DATA!$A:$A,$B73,INPUT_DATA!$B:$B,"D"))</f>
        <v/>
      </c>
      <c r="BJ73" s="155" t="str">
        <f>IF($B73=0,"",SUMIFS(INPUT_DATA!M:M,INPUT_DATA!$A:$A,$B73,INPUT_DATA!$B:$B,"D"))</f>
        <v/>
      </c>
      <c r="BK73" s="155" t="str">
        <f>IF($B73=0,"",SUMIFS(INPUT_DATA!N:N,INPUT_DATA!$A:$A,$B73,INPUT_DATA!$B:$B,"D"))</f>
        <v/>
      </c>
      <c r="BL73" s="156" t="str">
        <f t="shared" si="6"/>
        <v/>
      </c>
      <c r="BM73" s="156" t="str">
        <f>IF($B73=0,"",SUMIFS(INPUT_DATA!O:O,INPUT_DATA!$A:$A,$B73,INPUT_DATA!$B:$B,"D"))</f>
        <v/>
      </c>
      <c r="BN73" s="156" t="str">
        <f t="shared" si="16"/>
        <v/>
      </c>
      <c r="BO73" s="159" t="str">
        <f>IF($B73=0,"",SUMIFS(INPUT_DATA!P:P,INPUT_DATA!$A:$A,$B73,INPUT_DATA!$B:$B,"D"))</f>
        <v/>
      </c>
      <c r="BP73" s="145" t="str">
        <f>IF($B73=0,"",SUMIFS(INPUT_DATA!Q:Q,INPUT_DATA!$A:$A,$B73,INPUT_DATA!$B:$B,"D"))</f>
        <v/>
      </c>
      <c r="BQ73" s="145" t="str">
        <f>IF($B73=0,"",SUMIFS(INPUT_DATA!R:R,INPUT_DATA!$A:$A,$B73,INPUT_DATA!$B:$B,"D"))</f>
        <v/>
      </c>
      <c r="BR73" s="155" t="str">
        <f>IF($B73=0,"",SUMIFS(INPUT_DATA!S:S,INPUT_DATA!$A:$A,$B73,INPUT_DATA!$B:$B,"D"))</f>
        <v/>
      </c>
      <c r="BS73" s="155" t="str">
        <f>IF($B73=0,"",SUMIFS(INPUT_DATA!T:T,INPUT_DATA!$A:$A,$B73,INPUT_DATA!$B:$B,"D"))</f>
        <v/>
      </c>
      <c r="BT73" s="155" t="str">
        <f>IF($B73=0,"",SUMIFS(INPUT_DATA!U:U,INPUT_DATA!$A:$A,$B73,INPUT_DATA!$B:$B,"D"))</f>
        <v/>
      </c>
      <c r="BU73" s="155" t="str">
        <f>IF($B73=0,"",SUMIFS(INPUT_DATA!V:V,INPUT_DATA!$A:$A,$B73,INPUT_DATA!$B:$B,"D"))</f>
        <v/>
      </c>
      <c r="BV73" s="155" t="str">
        <f>IF($B73=0,"",SUMIFS(INPUT_DATA!W:W,INPUT_DATA!$A:$A,$B73,INPUT_DATA!$B:$B,"D"))</f>
        <v/>
      </c>
      <c r="BW73" s="155" t="str">
        <f>IF($B73=0,"",SUMIFS(INPUT_DATA!X:X,INPUT_DATA!$A:$A,$B73,INPUT_DATA!$B:$B,"D"))</f>
        <v/>
      </c>
      <c r="BX73" s="155" t="str">
        <f>IF($B73=0,"",SUMIFS(INPUT_DATA!Y:Y,INPUT_DATA!$A:$A,$B73,INPUT_DATA!$B:$B,"D"))</f>
        <v/>
      </c>
      <c r="BY73" s="155" t="str">
        <f>IF($B73=0,"",SUMIFS(INPUT_DATA!Z:Z,INPUT_DATA!$A:$A,$B73,INPUT_DATA!$B:$B,"D"))</f>
        <v/>
      </c>
      <c r="BZ73" s="155" t="str">
        <f>IF($B73=0,"",SUMIFS(INPUT_DATA!AA:AA,INPUT_DATA!$A:$A,$B73,INPUT_DATA!$B:$B,"D"))</f>
        <v/>
      </c>
      <c r="CA73" s="155" t="str">
        <f>IF($B73=0,"",SUMIFS(INPUT_DATA!AB:AB,INPUT_DATA!$A:$A,$B73,INPUT_DATA!$B:$B,"D"))</f>
        <v/>
      </c>
      <c r="CB73" s="155" t="str">
        <f>IF($B73=0,"",SUMIFS(INPUT_DATA!AC:AC,INPUT_DATA!$A:$A,$B73,INPUT_DATA!$B:$B,"D"))</f>
        <v/>
      </c>
      <c r="CC73" s="155" t="str">
        <f>IF($B73=0,"",SUMIFS(INPUT_DATA!AD:AD,INPUT_DATA!$A:$A,$B73,INPUT_DATA!$B:$B,"D"))</f>
        <v/>
      </c>
      <c r="CD73" s="155" t="str">
        <f>IF($B73=0,"",SUMIFS(INPUT_DATA!AE:AE,INPUT_DATA!$A:$A,$B73,INPUT_DATA!$B:$B,"D"))</f>
        <v/>
      </c>
      <c r="CE73" s="155" t="str">
        <f>IF($B73=0,"",SUMIFS(INPUT_DATA!AF:AF,INPUT_DATA!$A:$A,$B73,INPUT_DATA!$B:$B,"D"))</f>
        <v/>
      </c>
      <c r="CF73" s="155" t="str">
        <f>IF($B73=0,"",SUMIFS(INPUT_DATA!AG:AG,INPUT_DATA!$A:$A,$B73,INPUT_DATA!$B:$B,"D"))</f>
        <v/>
      </c>
      <c r="CG73" s="155" t="str">
        <f>IF($B73=0,"",SUMIFS(INPUT_DATA!AH:AH,INPUT_DATA!$A:$A,$B73,INPUT_DATA!$B:$B,"D"))</f>
        <v/>
      </c>
      <c r="CH73" s="155" t="str">
        <f>IF($B73=0,"",SUMIFS(INPUT_DATA!AI:AI,INPUT_DATA!$A:$A,$B73,INPUT_DATA!$B:$B,"D"))</f>
        <v/>
      </c>
      <c r="CI73" s="155" t="str">
        <f>IF($B73=0,"",SUMIFS(INPUT_DATA!AJ:AJ,INPUT_DATA!$A:$A,$B73,INPUT_DATA!$B:$B,"D"))</f>
        <v/>
      </c>
      <c r="CJ73" s="146" t="str">
        <f>IF($B73=0,"",SUMIFS(INPUT_DATA!AK:AK,INPUT_DATA!$A:$A,$B73,INPUT_DATA!$B:$B,"D"))</f>
        <v/>
      </c>
      <c r="CK73" s="146" t="str">
        <f>IF($B73=0,"",SUMIFS(INPUT_DATA!AL:AL,INPUT_DATA!$A:$A,$B73,INPUT_DATA!$B:$B,"D"))</f>
        <v/>
      </c>
      <c r="CL73" s="146" t="str">
        <f>IF($B73=0,"",SUMIFS(INPUT_DATA!AM:AM,INPUT_DATA!$A:$A,$B73,INPUT_DATA!$B:$B,"D"))</f>
        <v/>
      </c>
      <c r="CM73" s="146" t="str">
        <f>IF($B73=0,"",SUMIFS(INPUT_DATA!AN:AN,INPUT_DATA!$A:$A,$B73,INPUT_DATA!$B:$B,"D"))</f>
        <v/>
      </c>
      <c r="CN73" s="146" t="str">
        <f>IF($B73=0,"",SUMIFS(INPUT_DATA!AO:AO,INPUT_DATA!$A:$A,$B73,INPUT_DATA!$B:$B,"D"))</f>
        <v/>
      </c>
      <c r="CO73" s="146" t="str">
        <f>IF($B73=0,"",SUMIFS(INPUT_DATA!AP:AP,INPUT_DATA!$A:$A,$B73,INPUT_DATA!$B:$B,"D"))</f>
        <v/>
      </c>
      <c r="CP73" s="160" t="str">
        <f t="shared" si="7"/>
        <v/>
      </c>
      <c r="CQ73" s="160" t="str">
        <f t="shared" si="2"/>
        <v/>
      </c>
      <c r="CR73" s="160" t="str">
        <f t="shared" si="3"/>
        <v/>
      </c>
      <c r="CS73" s="145" t="str">
        <f>IF($B73=0,"",SUMIFS(INPUT_DATA!AQ:AQ,INPUT_DATA!$A:$A,$B73,INPUT_DATA!$B:$B,"D"))</f>
        <v/>
      </c>
      <c r="CT73" s="160" t="str">
        <f>IF($B73=0,"",SUMIFS(INPUT_DATA!AR:AR,INPUT_DATA!$A:$A,$B73,INPUT_DATA!$B:$B,"D"))</f>
        <v/>
      </c>
      <c r="CU73" s="160" t="str">
        <f>IF($B73=0,"",SUMIFS(INPUT_DATA!AS:AS,INPUT_DATA!$A:$A,$B73,INPUT_DATA!$B:$B,"D"))</f>
        <v/>
      </c>
      <c r="CV73" s="145" t="str">
        <f t="shared" si="20"/>
        <v/>
      </c>
      <c r="CW73" s="160" t="str">
        <f t="shared" si="21"/>
        <v/>
      </c>
      <c r="CX73" s="161" t="str">
        <f t="shared" si="22"/>
        <v/>
      </c>
      <c r="CY73" s="154"/>
    </row>
    <row r="74" spans="1:103">
      <c r="A74" s="162">
        <f t="shared" si="23"/>
        <v>-25</v>
      </c>
      <c r="B74" s="143">
        <f>INPUT_DATA!CL61</f>
        <v>0</v>
      </c>
      <c r="C74" s="145" t="str">
        <f>IF($B74=0,"",SUMIFS(INPUT_DATA!C:C,INPUT_DATA!$A:$A,$B74,INPUT_DATA!$B:$B,"S"))</f>
        <v/>
      </c>
      <c r="D74" s="145" t="str">
        <f>IF($B74=0,"",SUMIFS(INPUT_DATA!D:D,INPUT_DATA!$A:$A,$B74,INPUT_DATA!$B:$B,"S"))</f>
        <v/>
      </c>
      <c r="E74" s="146" t="str">
        <f>IF($B74=0,"",SUMIFS(INPUT_DATA!E:E,INPUT_DATA!$A:$A,$B74,INPUT_DATA!$B:$B,"S"))</f>
        <v/>
      </c>
      <c r="F74" s="146" t="str">
        <f>IF($B74=0,"",SUMIFS(INPUT_DATA!F:F,INPUT_DATA!$A:$A,$B74,INPUT_DATA!$B:$B,"S"))</f>
        <v/>
      </c>
      <c r="G74" s="146" t="str">
        <f>IF($B74=0,"",SUMIFS(INPUT_DATA!G:G,INPUT_DATA!$A:$A,$B74,INPUT_DATA!$B:$B,"S"))</f>
        <v/>
      </c>
      <c r="H74" s="146" t="str">
        <f>IF($B74=0,"",SUMIFS(INPUT_DATA!H:H,INPUT_DATA!$A:$A,$B74,INPUT_DATA!$B:$B,"S"))</f>
        <v/>
      </c>
      <c r="I74" s="146" t="str">
        <f>IF($B74=0,"",SUMIFS(INPUT_DATA!I:I,INPUT_DATA!$A:$A,$B74,INPUT_DATA!$B:$B,"S"))</f>
        <v/>
      </c>
      <c r="J74" s="146" t="str">
        <f>IF($B74=0,"",SUMIFS(INPUT_DATA!J:J,INPUT_DATA!$A:$A,$B74,INPUT_DATA!$B:$B,"S"))</f>
        <v/>
      </c>
      <c r="K74" s="146" t="str">
        <f>IF($B74=0,"",SUMIFS(INPUT_DATA!K:K,INPUT_DATA!$A:$A,$B74,INPUT_DATA!$B:$B,"S"))</f>
        <v/>
      </c>
      <c r="L74" s="146" t="str">
        <f>IF($B74=0,"",SUMIFS(INPUT_DATA!L:L,INPUT_DATA!$A:$A,$B74,INPUT_DATA!$B:$B,"S"))</f>
        <v/>
      </c>
      <c r="M74" s="146" t="str">
        <f>IF($B74=0,"",SUMIFS(INPUT_DATA!M:M,INPUT_DATA!$A:$A,$B74,INPUT_DATA!$B:$B,"S"))</f>
        <v/>
      </c>
      <c r="N74" s="146" t="str">
        <f>IF($B74=0,"",SUMIFS(INPUT_DATA!N:N,INPUT_DATA!$A:$A,$B74,INPUT_DATA!$B:$B,"S"))</f>
        <v/>
      </c>
      <c r="O74" s="147" t="str">
        <f t="shared" si="8"/>
        <v/>
      </c>
      <c r="P74" s="148" t="str">
        <f>IF($B74=0,"",SUMIFS(INPUT_DATA!O:O,INPUT_DATA!$A:$A,$B74,INPUT_DATA!$B:$B,"S"))</f>
        <v/>
      </c>
      <c r="Q74" s="148" t="str">
        <f t="shared" si="9"/>
        <v/>
      </c>
      <c r="R74" s="148" t="str">
        <f>IF($B74=0,"",SUMIFS(INPUT_DATA!BL:BL,INPUT_DATA!$A:$A,$B74,INPUT_DATA!$B:$B,"S"))</f>
        <v/>
      </c>
      <c r="S74" s="149" t="str">
        <f>IF($B74=0,"",SUMIFS(INPUT_DATA!P:P,INPUT_DATA!$A:$A,$B74,INPUT_DATA!$B:$B,"S"))</f>
        <v/>
      </c>
      <c r="T74" s="149" t="str">
        <f>IF($B74=0,"",SUMIFS(INPUT_DATA!Q:Q,INPUT_DATA!$A:$A,$B74,INPUT_DATA!$B:$B,"S"))</f>
        <v/>
      </c>
      <c r="U74" s="149" t="str">
        <f>IF($B74=0,"",SUMIFS(INPUT_DATA!R:R,INPUT_DATA!$A:$A,$B74,INPUT_DATA!$B:$B,"S"))</f>
        <v/>
      </c>
      <c r="V74" s="150" t="str">
        <f>IF($B74=0,"",SUMIFS(INPUT_DATA!S:S,INPUT_DATA!$A:$A,$B74,INPUT_DATA!$B:$B,"S"))</f>
        <v/>
      </c>
      <c r="W74" s="150" t="str">
        <f>IF($B74=0,"",SUMIFS(INPUT_DATA!T:T,INPUT_DATA!$A:$A,$B74,INPUT_DATA!$B:$B,"S"))</f>
        <v/>
      </c>
      <c r="X74" s="150" t="str">
        <f>IF($B74=0,"",SUMIFS(INPUT_DATA!U:U,INPUT_DATA!$A:$A,$B74,INPUT_DATA!$B:$B,"S"))</f>
        <v/>
      </c>
      <c r="Y74" s="150" t="str">
        <f>IF($B74=0,"",SUMIFS(INPUT_DATA!V:V,INPUT_DATA!$A:$A,$B74,INPUT_DATA!$B:$B,"S"))</f>
        <v/>
      </c>
      <c r="Z74" s="150" t="str">
        <f>IF($B74=0,"",SUMIFS(INPUT_DATA!W:W,INPUT_DATA!$A:$A,$B74,INPUT_DATA!$B:$B,"S"))</f>
        <v/>
      </c>
      <c r="AA74" s="150" t="str">
        <f>IF($B74=0,"",SUMIFS(INPUT_DATA!X:X,INPUT_DATA!$A:$A,$B74,INPUT_DATA!$B:$B,"S"))</f>
        <v/>
      </c>
      <c r="AB74" s="150" t="str">
        <f>IF($B74=0,"",SUMIFS(INPUT_DATA!Y:Y,INPUT_DATA!$A:$A,$B74,INPUT_DATA!$B:$B,"S"))</f>
        <v/>
      </c>
      <c r="AC74" s="150" t="str">
        <f>IF($B74=0,"",SUMIFS(INPUT_DATA!Z:Z,INPUT_DATA!$A:$A,$B74,INPUT_DATA!$B:$B,"S"))</f>
        <v/>
      </c>
      <c r="AD74" s="150" t="str">
        <f>IF($B74=0,"",SUMIFS(INPUT_DATA!AA:AA,INPUT_DATA!$A:$A,$B74,INPUT_DATA!$B:$B,"S"))</f>
        <v/>
      </c>
      <c r="AE74" s="150" t="str">
        <f>IF($B74=0,"",SUMIFS(INPUT_DATA!AB:AB,INPUT_DATA!$A:$A,$B74,INPUT_DATA!$B:$B,"S"))</f>
        <v/>
      </c>
      <c r="AF74" s="150" t="str">
        <f>IF($B74=0,"",SUMIFS(INPUT_DATA!AC:AC,INPUT_DATA!$A:$A,$B74,INPUT_DATA!$B:$B,"S"))</f>
        <v/>
      </c>
      <c r="AG74" s="150" t="str">
        <f>IF($B74=0,"",SUMIFS(INPUT_DATA!AD:AD,INPUT_DATA!$A:$A,$B74,INPUT_DATA!$B:$B,"S"))</f>
        <v/>
      </c>
      <c r="AH74" s="150" t="str">
        <f>IF($B74=0,"",SUMIFS(INPUT_DATA!AE:AE,INPUT_DATA!$A:$A,$B74,INPUT_DATA!$B:$B,"S"))</f>
        <v/>
      </c>
      <c r="AI74" s="150" t="str">
        <f>IF($B74=0,"",SUMIFS(INPUT_DATA!AF:AF,INPUT_DATA!$A:$A,$B74,INPUT_DATA!$B:$B,"S"))</f>
        <v/>
      </c>
      <c r="AJ74" s="150" t="str">
        <f>IF($B74=0,"",SUMIFS(INPUT_DATA!AG:AG,INPUT_DATA!$A:$A,$B74,INPUT_DATA!$B:$B,"S"))</f>
        <v/>
      </c>
      <c r="AK74" s="150" t="str">
        <f>IF($B74=0,"",SUMIFS(INPUT_DATA!AK:AK,INPUT_DATA!$A:$A,$B74,INPUT_DATA!$B:$B,"S"))</f>
        <v/>
      </c>
      <c r="AL74" s="150" t="str">
        <f>IF($B74=0,"",SUMIFS(INPUT_DATA!AL:AL,INPUT_DATA!$A:$A,$B74,INPUT_DATA!$B:$B,"S"))</f>
        <v/>
      </c>
      <c r="AM74" s="150" t="str">
        <f>IF($B74=0,"",SUMIFS(INPUT_DATA!AM:AM,INPUT_DATA!$A:$A,$B74,INPUT_DATA!$B:$B,"S"))</f>
        <v/>
      </c>
      <c r="AN74" s="150" t="str">
        <f>IF($B74=0,"",SUMIFS(INPUT_DATA!AN:AN,INPUT_DATA!$A:$A,$B74,INPUT_DATA!$B:$B,"S"))</f>
        <v/>
      </c>
      <c r="AO74" s="150" t="str">
        <f>IF($B74=0,"",SUMIFS(INPUT_DATA!AO:AO,INPUT_DATA!$A:$A,$B74,INPUT_DATA!$B:$B,"S"))</f>
        <v/>
      </c>
      <c r="AP74" s="150" t="str">
        <f>IF($B74=0,"",SUMIFS(INPUT_DATA!AP:AP,INPUT_DATA!$A:$A,$B74,INPUT_DATA!$B:$B,"S"))</f>
        <v/>
      </c>
      <c r="AQ74" s="151" t="str">
        <f t="shared" si="10"/>
        <v/>
      </c>
      <c r="AR74" s="152" t="str">
        <f t="shared" si="11"/>
        <v/>
      </c>
      <c r="AS74" s="153" t="str">
        <f t="shared" si="12"/>
        <v/>
      </c>
      <c r="AT74" s="151" t="str">
        <f>IF($B74=0,"",SUMIFS(INPUT_DATA!AQ:AQ,INPUT_DATA!$A:$A,$B74,INPUT_DATA!$B:$B,"S"))</f>
        <v/>
      </c>
      <c r="AU74" s="152" t="str">
        <f>IF($B74=0,"",SUMIFS(INPUT_DATA!AR:AR,INPUT_DATA!$A:$A,$B74,INPUT_DATA!$B:$B,"S"))</f>
        <v/>
      </c>
      <c r="AV74" s="153" t="str">
        <f>IF($B74=0,"",SUMIFS(INPUT_DATA!AS:AS,INPUT_DATA!$A:$A,$B74,INPUT_DATA!$B:$B,"S"))</f>
        <v/>
      </c>
      <c r="AW74" s="151" t="str">
        <f t="shared" si="13"/>
        <v/>
      </c>
      <c r="AX74" s="152" t="str">
        <f t="shared" si="14"/>
        <v/>
      </c>
      <c r="AY74" s="153" t="str">
        <f t="shared" si="15"/>
        <v/>
      </c>
      <c r="AZ74" s="154"/>
      <c r="BA74" s="144" t="str">
        <f>IF($B74=0,"",SUMIFS(INPUT_DATA!C:C,INPUT_DATA!$A:$A,$B74,INPUT_DATA!$B:$B,"D"))</f>
        <v/>
      </c>
      <c r="BB74" s="155" t="str">
        <f>IF($B74=0,"",SUMIFS(INPUT_DATA!E:E,INPUT_DATA!$A:$A,$B74,INPUT_DATA!$B:$B,"D"))</f>
        <v/>
      </c>
      <c r="BC74" s="155" t="str">
        <f>IF($B74=0,"",SUMIFS(INPUT_DATA!F:F,INPUT_DATA!$A:$A,$B74,INPUT_DATA!$B:$B,"D"))</f>
        <v/>
      </c>
      <c r="BD74" s="155" t="str">
        <f>IF($B74=0,"",SUMIFS(INPUT_DATA!G:G,INPUT_DATA!$A:$A,$B74,INPUT_DATA!$B:$B,"D"))</f>
        <v/>
      </c>
      <c r="BE74" s="155" t="str">
        <f>IF($B74=0,"",SUMIFS(INPUT_DATA!H:H,INPUT_DATA!$A:$A,$B74,INPUT_DATA!$B:$B,"D"))</f>
        <v/>
      </c>
      <c r="BF74" s="155" t="str">
        <f>IF($B74=0,"",SUMIFS(INPUT_DATA!I:I,INPUT_DATA!$A:$A,$B74,INPUT_DATA!$B:$B,"D"))</f>
        <v/>
      </c>
      <c r="BG74" s="155" t="str">
        <f>IF($B74=0,"",SUMIFS(INPUT_DATA!J:J,INPUT_DATA!$A:$A,$B74,INPUT_DATA!$B:$B,"D"))</f>
        <v/>
      </c>
      <c r="BH74" s="155" t="str">
        <f>IF($B74=0,"",SUMIFS(INPUT_DATA!K:K,INPUT_DATA!$A:$A,$B74,INPUT_DATA!$B:$B,"D"))</f>
        <v/>
      </c>
      <c r="BI74" s="155" t="str">
        <f>IF($B74=0,"",SUMIFS(INPUT_DATA!L:L,INPUT_DATA!$A:$A,$B74,INPUT_DATA!$B:$B,"D"))</f>
        <v/>
      </c>
      <c r="BJ74" s="155" t="str">
        <f>IF($B74=0,"",SUMIFS(INPUT_DATA!M:M,INPUT_DATA!$A:$A,$B74,INPUT_DATA!$B:$B,"D"))</f>
        <v/>
      </c>
      <c r="BK74" s="155" t="str">
        <f>IF($B74=0,"",SUMIFS(INPUT_DATA!N:N,INPUT_DATA!$A:$A,$B74,INPUT_DATA!$B:$B,"D"))</f>
        <v/>
      </c>
      <c r="BL74" s="156" t="str">
        <f t="shared" si="6"/>
        <v/>
      </c>
      <c r="BM74" s="156" t="str">
        <f>IF($B74=0,"",SUMIFS(INPUT_DATA!O:O,INPUT_DATA!$A:$A,$B74,INPUT_DATA!$B:$B,"D"))</f>
        <v/>
      </c>
      <c r="BN74" s="156" t="str">
        <f t="shared" si="16"/>
        <v/>
      </c>
      <c r="BO74" s="159" t="str">
        <f>IF($B74=0,"",SUMIFS(INPUT_DATA!P:P,INPUT_DATA!$A:$A,$B74,INPUT_DATA!$B:$B,"D"))</f>
        <v/>
      </c>
      <c r="BP74" s="145" t="str">
        <f>IF($B74=0,"",SUMIFS(INPUT_DATA!Q:Q,INPUT_DATA!$A:$A,$B74,INPUT_DATA!$B:$B,"D"))</f>
        <v/>
      </c>
      <c r="BQ74" s="145" t="str">
        <f>IF($B74=0,"",SUMIFS(INPUT_DATA!R:R,INPUT_DATA!$A:$A,$B74,INPUT_DATA!$B:$B,"D"))</f>
        <v/>
      </c>
      <c r="BR74" s="155" t="str">
        <f>IF($B74=0,"",SUMIFS(INPUT_DATA!S:S,INPUT_DATA!$A:$A,$B74,INPUT_DATA!$B:$B,"D"))</f>
        <v/>
      </c>
      <c r="BS74" s="155" t="str">
        <f>IF($B74=0,"",SUMIFS(INPUT_DATA!T:T,INPUT_DATA!$A:$A,$B74,INPUT_DATA!$B:$B,"D"))</f>
        <v/>
      </c>
      <c r="BT74" s="155" t="str">
        <f>IF($B74=0,"",SUMIFS(INPUT_DATA!U:U,INPUT_DATA!$A:$A,$B74,INPUT_DATA!$B:$B,"D"))</f>
        <v/>
      </c>
      <c r="BU74" s="155" t="str">
        <f>IF($B74=0,"",SUMIFS(INPUT_DATA!V:V,INPUT_DATA!$A:$A,$B74,INPUT_DATA!$B:$B,"D"))</f>
        <v/>
      </c>
      <c r="BV74" s="155" t="str">
        <f>IF($B74=0,"",SUMIFS(INPUT_DATA!W:W,INPUT_DATA!$A:$A,$B74,INPUT_DATA!$B:$B,"D"))</f>
        <v/>
      </c>
      <c r="BW74" s="155" t="str">
        <f>IF($B74=0,"",SUMIFS(INPUT_DATA!X:X,INPUT_DATA!$A:$A,$B74,INPUT_DATA!$B:$B,"D"))</f>
        <v/>
      </c>
      <c r="BX74" s="155" t="str">
        <f>IF($B74=0,"",SUMIFS(INPUT_DATA!Y:Y,INPUT_DATA!$A:$A,$B74,INPUT_DATA!$B:$B,"D"))</f>
        <v/>
      </c>
      <c r="BY74" s="155" t="str">
        <f>IF($B74=0,"",SUMIFS(INPUT_DATA!Z:Z,INPUT_DATA!$A:$A,$B74,INPUT_DATA!$B:$B,"D"))</f>
        <v/>
      </c>
      <c r="BZ74" s="155" t="str">
        <f>IF($B74=0,"",SUMIFS(INPUT_DATA!AA:AA,INPUT_DATA!$A:$A,$B74,INPUT_DATA!$B:$B,"D"))</f>
        <v/>
      </c>
      <c r="CA74" s="155" t="str">
        <f>IF($B74=0,"",SUMIFS(INPUT_DATA!AB:AB,INPUT_DATA!$A:$A,$B74,INPUT_DATA!$B:$B,"D"))</f>
        <v/>
      </c>
      <c r="CB74" s="155" t="str">
        <f>IF($B74=0,"",SUMIFS(INPUT_DATA!AC:AC,INPUT_DATA!$A:$A,$B74,INPUT_DATA!$B:$B,"D"))</f>
        <v/>
      </c>
      <c r="CC74" s="155" t="str">
        <f>IF($B74=0,"",SUMIFS(INPUT_DATA!AD:AD,INPUT_DATA!$A:$A,$B74,INPUT_DATA!$B:$B,"D"))</f>
        <v/>
      </c>
      <c r="CD74" s="155" t="str">
        <f>IF($B74=0,"",SUMIFS(INPUT_DATA!AE:AE,INPUT_DATA!$A:$A,$B74,INPUT_DATA!$B:$B,"D"))</f>
        <v/>
      </c>
      <c r="CE74" s="155" t="str">
        <f>IF($B74=0,"",SUMIFS(INPUT_DATA!AF:AF,INPUT_DATA!$A:$A,$B74,INPUT_DATA!$B:$B,"D"))</f>
        <v/>
      </c>
      <c r="CF74" s="155" t="str">
        <f>IF($B74=0,"",SUMIFS(INPUT_DATA!AG:AG,INPUT_DATA!$A:$A,$B74,INPUT_DATA!$B:$B,"D"))</f>
        <v/>
      </c>
      <c r="CG74" s="155" t="str">
        <f>IF($B74=0,"",SUMIFS(INPUT_DATA!AH:AH,INPUT_DATA!$A:$A,$B74,INPUT_DATA!$B:$B,"D"))</f>
        <v/>
      </c>
      <c r="CH74" s="155" t="str">
        <f>IF($B74=0,"",SUMIFS(INPUT_DATA!AI:AI,INPUT_DATA!$A:$A,$B74,INPUT_DATA!$B:$B,"D"))</f>
        <v/>
      </c>
      <c r="CI74" s="155" t="str">
        <f>IF($B74=0,"",SUMIFS(INPUT_DATA!AJ:AJ,INPUT_DATA!$A:$A,$B74,INPUT_DATA!$B:$B,"D"))</f>
        <v/>
      </c>
      <c r="CJ74" s="146" t="str">
        <f>IF($B74=0,"",SUMIFS(INPUT_DATA!AK:AK,INPUT_DATA!$A:$A,$B74,INPUT_DATA!$B:$B,"D"))</f>
        <v/>
      </c>
      <c r="CK74" s="146" t="str">
        <f>IF($B74=0,"",SUMIFS(INPUT_DATA!AL:AL,INPUT_DATA!$A:$A,$B74,INPUT_DATA!$B:$B,"D"))</f>
        <v/>
      </c>
      <c r="CL74" s="146" t="str">
        <f>IF($B74=0,"",SUMIFS(INPUT_DATA!AM:AM,INPUT_DATA!$A:$A,$B74,INPUT_DATA!$B:$B,"D"))</f>
        <v/>
      </c>
      <c r="CM74" s="146" t="str">
        <f>IF($B74=0,"",SUMIFS(INPUT_DATA!AN:AN,INPUT_DATA!$A:$A,$B74,INPUT_DATA!$B:$B,"D"))</f>
        <v/>
      </c>
      <c r="CN74" s="146" t="str">
        <f>IF($B74=0,"",SUMIFS(INPUT_DATA!AO:AO,INPUT_DATA!$A:$A,$B74,INPUT_DATA!$B:$B,"D"))</f>
        <v/>
      </c>
      <c r="CO74" s="146" t="str">
        <f>IF($B74=0,"",SUMIFS(INPUT_DATA!AP:AP,INPUT_DATA!$A:$A,$B74,INPUT_DATA!$B:$B,"D"))</f>
        <v/>
      </c>
      <c r="CP74" s="160" t="str">
        <f t="shared" si="7"/>
        <v/>
      </c>
      <c r="CQ74" s="160" t="str">
        <f t="shared" si="2"/>
        <v/>
      </c>
      <c r="CR74" s="160" t="str">
        <f t="shared" si="3"/>
        <v/>
      </c>
      <c r="CS74" s="145" t="str">
        <f>IF($B74=0,"",SUMIFS(INPUT_DATA!AQ:AQ,INPUT_DATA!$A:$A,$B74,INPUT_DATA!$B:$B,"D"))</f>
        <v/>
      </c>
      <c r="CT74" s="160" t="str">
        <f>IF($B74=0,"",SUMIFS(INPUT_DATA!AR:AR,INPUT_DATA!$A:$A,$B74,INPUT_DATA!$B:$B,"D"))</f>
        <v/>
      </c>
      <c r="CU74" s="160" t="str">
        <f>IF($B74=0,"",SUMIFS(INPUT_DATA!AS:AS,INPUT_DATA!$A:$A,$B74,INPUT_DATA!$B:$B,"D"))</f>
        <v/>
      </c>
      <c r="CV74" s="145" t="str">
        <f t="shared" si="20"/>
        <v/>
      </c>
      <c r="CW74" s="160" t="str">
        <f t="shared" si="21"/>
        <v/>
      </c>
      <c r="CX74" s="161" t="str">
        <f t="shared" si="22"/>
        <v/>
      </c>
      <c r="CY74" s="154"/>
    </row>
    <row r="75" spans="1:103">
      <c r="A75" s="162">
        <f t="shared" si="23"/>
        <v>-26</v>
      </c>
      <c r="B75" s="143">
        <f>INPUT_DATA!CL62</f>
        <v>0</v>
      </c>
      <c r="C75" s="145" t="str">
        <f>IF($B75=0,"",SUMIFS(INPUT_DATA!C:C,INPUT_DATA!$A:$A,$B75,INPUT_DATA!$B:$B,"S"))</f>
        <v/>
      </c>
      <c r="D75" s="145" t="str">
        <f>IF($B75=0,"",SUMIFS(INPUT_DATA!D:D,INPUT_DATA!$A:$A,$B75,INPUT_DATA!$B:$B,"S"))</f>
        <v/>
      </c>
      <c r="E75" s="146" t="str">
        <f>IF($B75=0,"",SUMIFS(INPUT_DATA!E:E,INPUT_DATA!$A:$A,$B75,INPUT_DATA!$B:$B,"S"))</f>
        <v/>
      </c>
      <c r="F75" s="146" t="str">
        <f>IF($B75=0,"",SUMIFS(INPUT_DATA!F:F,INPUT_DATA!$A:$A,$B75,INPUT_DATA!$B:$B,"S"))</f>
        <v/>
      </c>
      <c r="G75" s="146" t="str">
        <f>IF($B75=0,"",SUMIFS(INPUT_DATA!G:G,INPUT_DATA!$A:$A,$B75,INPUT_DATA!$B:$B,"S"))</f>
        <v/>
      </c>
      <c r="H75" s="146" t="str">
        <f>IF($B75=0,"",SUMIFS(INPUT_DATA!H:H,INPUT_DATA!$A:$A,$B75,INPUT_DATA!$B:$B,"S"))</f>
        <v/>
      </c>
      <c r="I75" s="146" t="str">
        <f>IF($B75=0,"",SUMIFS(INPUT_DATA!I:I,INPUT_DATA!$A:$A,$B75,INPUT_DATA!$B:$B,"S"))</f>
        <v/>
      </c>
      <c r="J75" s="146" t="str">
        <f>IF($B75=0,"",SUMIFS(INPUT_DATA!J:J,INPUT_DATA!$A:$A,$B75,INPUT_DATA!$B:$B,"S"))</f>
        <v/>
      </c>
      <c r="K75" s="146" t="str">
        <f>IF($B75=0,"",SUMIFS(INPUT_DATA!K:K,INPUT_DATA!$A:$A,$B75,INPUT_DATA!$B:$B,"S"))</f>
        <v/>
      </c>
      <c r="L75" s="146" t="str">
        <f>IF($B75=0,"",SUMIFS(INPUT_DATA!L:L,INPUT_DATA!$A:$A,$B75,INPUT_DATA!$B:$B,"S"))</f>
        <v/>
      </c>
      <c r="M75" s="146" t="str">
        <f>IF($B75=0,"",SUMIFS(INPUT_DATA!M:M,INPUT_DATA!$A:$A,$B75,INPUT_DATA!$B:$B,"S"))</f>
        <v/>
      </c>
      <c r="N75" s="146" t="str">
        <f>IF($B75=0,"",SUMIFS(INPUT_DATA!N:N,INPUT_DATA!$A:$A,$B75,INPUT_DATA!$B:$B,"S"))</f>
        <v/>
      </c>
      <c r="O75" s="147" t="str">
        <f t="shared" si="8"/>
        <v/>
      </c>
      <c r="P75" s="148" t="str">
        <f>IF($B75=0,"",SUMIFS(INPUT_DATA!O:O,INPUT_DATA!$A:$A,$B75,INPUT_DATA!$B:$B,"S"))</f>
        <v/>
      </c>
      <c r="Q75" s="148" t="str">
        <f t="shared" si="9"/>
        <v/>
      </c>
      <c r="R75" s="148" t="str">
        <f>IF($B75=0,"",SUMIFS(INPUT_DATA!BL:BL,INPUT_DATA!$A:$A,$B75,INPUT_DATA!$B:$B,"S"))</f>
        <v/>
      </c>
      <c r="S75" s="149" t="str">
        <f>IF($B75=0,"",SUMIFS(INPUT_DATA!P:P,INPUT_DATA!$A:$A,$B75,INPUT_DATA!$B:$B,"S"))</f>
        <v/>
      </c>
      <c r="T75" s="149" t="str">
        <f>IF($B75=0,"",SUMIFS(INPUT_DATA!Q:Q,INPUT_DATA!$A:$A,$B75,INPUT_DATA!$B:$B,"S"))</f>
        <v/>
      </c>
      <c r="U75" s="149" t="str">
        <f>IF($B75=0,"",SUMIFS(INPUT_DATA!R:R,INPUT_DATA!$A:$A,$B75,INPUT_DATA!$B:$B,"S"))</f>
        <v/>
      </c>
      <c r="V75" s="150" t="str">
        <f>IF($B75=0,"",SUMIFS(INPUT_DATA!S:S,INPUT_DATA!$A:$A,$B75,INPUT_DATA!$B:$B,"S"))</f>
        <v/>
      </c>
      <c r="W75" s="150" t="str">
        <f>IF($B75=0,"",SUMIFS(INPUT_DATA!T:T,INPUT_DATA!$A:$A,$B75,INPUT_DATA!$B:$B,"S"))</f>
        <v/>
      </c>
      <c r="X75" s="150" t="str">
        <f>IF($B75=0,"",SUMIFS(INPUT_DATA!U:U,INPUT_DATA!$A:$A,$B75,INPUT_DATA!$B:$B,"S"))</f>
        <v/>
      </c>
      <c r="Y75" s="150" t="str">
        <f>IF($B75=0,"",SUMIFS(INPUT_DATA!V:V,INPUT_DATA!$A:$A,$B75,INPUT_DATA!$B:$B,"S"))</f>
        <v/>
      </c>
      <c r="Z75" s="150" t="str">
        <f>IF($B75=0,"",SUMIFS(INPUT_DATA!W:W,INPUT_DATA!$A:$A,$B75,INPUT_DATA!$B:$B,"S"))</f>
        <v/>
      </c>
      <c r="AA75" s="150" t="str">
        <f>IF($B75=0,"",SUMIFS(INPUT_DATA!X:X,INPUT_DATA!$A:$A,$B75,INPUT_DATA!$B:$B,"S"))</f>
        <v/>
      </c>
      <c r="AB75" s="150" t="str">
        <f>IF($B75=0,"",SUMIFS(INPUT_DATA!Y:Y,INPUT_DATA!$A:$A,$B75,INPUT_DATA!$B:$B,"S"))</f>
        <v/>
      </c>
      <c r="AC75" s="150" t="str">
        <f>IF($B75=0,"",SUMIFS(INPUT_DATA!Z:Z,INPUT_DATA!$A:$A,$B75,INPUT_DATA!$B:$B,"S"))</f>
        <v/>
      </c>
      <c r="AD75" s="150" t="str">
        <f>IF($B75=0,"",SUMIFS(INPUT_DATA!AA:AA,INPUT_DATA!$A:$A,$B75,INPUT_DATA!$B:$B,"S"))</f>
        <v/>
      </c>
      <c r="AE75" s="150" t="str">
        <f>IF($B75=0,"",SUMIFS(INPUT_DATA!AB:AB,INPUT_DATA!$A:$A,$B75,INPUT_DATA!$B:$B,"S"))</f>
        <v/>
      </c>
      <c r="AF75" s="150" t="str">
        <f>IF($B75=0,"",SUMIFS(INPUT_DATA!AC:AC,INPUT_DATA!$A:$A,$B75,INPUT_DATA!$B:$B,"S"))</f>
        <v/>
      </c>
      <c r="AG75" s="150" t="str">
        <f>IF($B75=0,"",SUMIFS(INPUT_DATA!AD:AD,INPUT_DATA!$A:$A,$B75,INPUT_DATA!$B:$B,"S"))</f>
        <v/>
      </c>
      <c r="AH75" s="150" t="str">
        <f>IF($B75=0,"",SUMIFS(INPUT_DATA!AE:AE,INPUT_DATA!$A:$A,$B75,INPUT_DATA!$B:$B,"S"))</f>
        <v/>
      </c>
      <c r="AI75" s="150" t="str">
        <f>IF($B75=0,"",SUMIFS(INPUT_DATA!AF:AF,INPUT_DATA!$A:$A,$B75,INPUT_DATA!$B:$B,"S"))</f>
        <v/>
      </c>
      <c r="AJ75" s="150" t="str">
        <f>IF($B75=0,"",SUMIFS(INPUT_DATA!AG:AG,INPUT_DATA!$A:$A,$B75,INPUT_DATA!$B:$B,"S"))</f>
        <v/>
      </c>
      <c r="AK75" s="150" t="str">
        <f>IF($B75=0,"",SUMIFS(INPUT_DATA!AK:AK,INPUT_DATA!$A:$A,$B75,INPUT_DATA!$B:$B,"S"))</f>
        <v/>
      </c>
      <c r="AL75" s="150" t="str">
        <f>IF($B75=0,"",SUMIFS(INPUT_DATA!AL:AL,INPUT_DATA!$A:$A,$B75,INPUT_DATA!$B:$B,"S"))</f>
        <v/>
      </c>
      <c r="AM75" s="150" t="str">
        <f>IF($B75=0,"",SUMIFS(INPUT_DATA!AM:AM,INPUT_DATA!$A:$A,$B75,INPUT_DATA!$B:$B,"S"))</f>
        <v/>
      </c>
      <c r="AN75" s="150" t="str">
        <f>IF($B75=0,"",SUMIFS(INPUT_DATA!AN:AN,INPUT_DATA!$A:$A,$B75,INPUT_DATA!$B:$B,"S"))</f>
        <v/>
      </c>
      <c r="AO75" s="150" t="str">
        <f>IF($B75=0,"",SUMIFS(INPUT_DATA!AO:AO,INPUT_DATA!$A:$A,$B75,INPUT_DATA!$B:$B,"S"))</f>
        <v/>
      </c>
      <c r="AP75" s="150" t="str">
        <f>IF($B75=0,"",SUMIFS(INPUT_DATA!AP:AP,INPUT_DATA!$A:$A,$B75,INPUT_DATA!$B:$B,"S"))</f>
        <v/>
      </c>
      <c r="AQ75" s="151" t="str">
        <f t="shared" si="10"/>
        <v/>
      </c>
      <c r="AR75" s="152" t="str">
        <f t="shared" si="11"/>
        <v/>
      </c>
      <c r="AS75" s="153" t="str">
        <f t="shared" si="12"/>
        <v/>
      </c>
      <c r="AT75" s="151" t="str">
        <f>IF($B75=0,"",SUMIFS(INPUT_DATA!AQ:AQ,INPUT_DATA!$A:$A,$B75,INPUT_DATA!$B:$B,"S"))</f>
        <v/>
      </c>
      <c r="AU75" s="152" t="str">
        <f>IF($B75=0,"",SUMIFS(INPUT_DATA!AR:AR,INPUT_DATA!$A:$A,$B75,INPUT_DATA!$B:$B,"S"))</f>
        <v/>
      </c>
      <c r="AV75" s="153" t="str">
        <f>IF($B75=0,"",SUMIFS(INPUT_DATA!AS:AS,INPUT_DATA!$A:$A,$B75,INPUT_DATA!$B:$B,"S"))</f>
        <v/>
      </c>
      <c r="AW75" s="151" t="str">
        <f t="shared" si="13"/>
        <v/>
      </c>
      <c r="AX75" s="152" t="str">
        <f t="shared" si="14"/>
        <v/>
      </c>
      <c r="AY75" s="153" t="str">
        <f t="shared" si="15"/>
        <v/>
      </c>
      <c r="AZ75" s="154"/>
      <c r="BA75" s="144" t="str">
        <f>IF($B75=0,"",SUMIFS(INPUT_DATA!C:C,INPUT_DATA!$A:$A,$B75,INPUT_DATA!$B:$B,"D"))</f>
        <v/>
      </c>
      <c r="BB75" s="155" t="str">
        <f>IF($B75=0,"",SUMIFS(INPUT_DATA!E:E,INPUT_DATA!$A:$A,$B75,INPUT_DATA!$B:$B,"D"))</f>
        <v/>
      </c>
      <c r="BC75" s="155" t="str">
        <f>IF($B75=0,"",SUMIFS(INPUT_DATA!F:F,INPUT_DATA!$A:$A,$B75,INPUT_DATA!$B:$B,"D"))</f>
        <v/>
      </c>
      <c r="BD75" s="155" t="str">
        <f>IF($B75=0,"",SUMIFS(INPUT_DATA!G:G,INPUT_DATA!$A:$A,$B75,INPUT_DATA!$B:$B,"D"))</f>
        <v/>
      </c>
      <c r="BE75" s="155" t="str">
        <f>IF($B75=0,"",SUMIFS(INPUT_DATA!H:H,INPUT_DATA!$A:$A,$B75,INPUT_DATA!$B:$B,"D"))</f>
        <v/>
      </c>
      <c r="BF75" s="155" t="str">
        <f>IF($B75=0,"",SUMIFS(INPUT_DATA!I:I,INPUT_DATA!$A:$A,$B75,INPUT_DATA!$B:$B,"D"))</f>
        <v/>
      </c>
      <c r="BG75" s="155" t="str">
        <f>IF($B75=0,"",SUMIFS(INPUT_DATA!J:J,INPUT_DATA!$A:$A,$B75,INPUT_DATA!$B:$B,"D"))</f>
        <v/>
      </c>
      <c r="BH75" s="155" t="str">
        <f>IF($B75=0,"",SUMIFS(INPUT_DATA!K:K,INPUT_DATA!$A:$A,$B75,INPUT_DATA!$B:$B,"D"))</f>
        <v/>
      </c>
      <c r="BI75" s="155" t="str">
        <f>IF($B75=0,"",SUMIFS(INPUT_DATA!L:L,INPUT_DATA!$A:$A,$B75,INPUT_DATA!$B:$B,"D"))</f>
        <v/>
      </c>
      <c r="BJ75" s="155" t="str">
        <f>IF($B75=0,"",SUMIFS(INPUT_DATA!M:M,INPUT_DATA!$A:$A,$B75,INPUT_DATA!$B:$B,"D"))</f>
        <v/>
      </c>
      <c r="BK75" s="155" t="str">
        <f>IF($B75=0,"",SUMIFS(INPUT_DATA!N:N,INPUT_DATA!$A:$A,$B75,INPUT_DATA!$B:$B,"D"))</f>
        <v/>
      </c>
      <c r="BL75" s="156" t="str">
        <f t="shared" si="6"/>
        <v/>
      </c>
      <c r="BM75" s="156" t="str">
        <f>IF($B75=0,"",SUMIFS(INPUT_DATA!O:O,INPUT_DATA!$A:$A,$B75,INPUT_DATA!$B:$B,"D"))</f>
        <v/>
      </c>
      <c r="BN75" s="156" t="str">
        <f t="shared" si="16"/>
        <v/>
      </c>
      <c r="BO75" s="159" t="str">
        <f>IF($B75=0,"",SUMIFS(INPUT_DATA!P:P,INPUT_DATA!$A:$A,$B75,INPUT_DATA!$B:$B,"D"))</f>
        <v/>
      </c>
      <c r="BP75" s="145" t="str">
        <f>IF($B75=0,"",SUMIFS(INPUT_DATA!Q:Q,INPUT_DATA!$A:$A,$B75,INPUT_DATA!$B:$B,"D"))</f>
        <v/>
      </c>
      <c r="BQ75" s="145" t="str">
        <f>IF($B75=0,"",SUMIFS(INPUT_DATA!R:R,INPUT_DATA!$A:$A,$B75,INPUT_DATA!$B:$B,"D"))</f>
        <v/>
      </c>
      <c r="BR75" s="155" t="str">
        <f>IF($B75=0,"",SUMIFS(INPUT_DATA!S:S,INPUT_DATA!$A:$A,$B75,INPUT_DATA!$B:$B,"D"))</f>
        <v/>
      </c>
      <c r="BS75" s="155" t="str">
        <f>IF($B75=0,"",SUMIFS(INPUT_DATA!T:T,INPUT_DATA!$A:$A,$B75,INPUT_DATA!$B:$B,"D"))</f>
        <v/>
      </c>
      <c r="BT75" s="155" t="str">
        <f>IF($B75=0,"",SUMIFS(INPUT_DATA!U:U,INPUT_DATA!$A:$A,$B75,INPUT_DATA!$B:$B,"D"))</f>
        <v/>
      </c>
      <c r="BU75" s="155" t="str">
        <f>IF($B75=0,"",SUMIFS(INPUT_DATA!V:V,INPUT_DATA!$A:$A,$B75,INPUT_DATA!$B:$B,"D"))</f>
        <v/>
      </c>
      <c r="BV75" s="155" t="str">
        <f>IF($B75=0,"",SUMIFS(INPUT_DATA!W:W,INPUT_DATA!$A:$A,$B75,INPUT_DATA!$B:$B,"D"))</f>
        <v/>
      </c>
      <c r="BW75" s="155" t="str">
        <f>IF($B75=0,"",SUMIFS(INPUT_DATA!X:X,INPUT_DATA!$A:$A,$B75,INPUT_DATA!$B:$B,"D"))</f>
        <v/>
      </c>
      <c r="BX75" s="155" t="str">
        <f>IF($B75=0,"",SUMIFS(INPUT_DATA!Y:Y,INPUT_DATA!$A:$A,$B75,INPUT_DATA!$B:$B,"D"))</f>
        <v/>
      </c>
      <c r="BY75" s="155" t="str">
        <f>IF($B75=0,"",SUMIFS(INPUT_DATA!Z:Z,INPUT_DATA!$A:$A,$B75,INPUT_DATA!$B:$B,"D"))</f>
        <v/>
      </c>
      <c r="BZ75" s="155" t="str">
        <f>IF($B75=0,"",SUMIFS(INPUT_DATA!AA:AA,INPUT_DATA!$A:$A,$B75,INPUT_DATA!$B:$B,"D"))</f>
        <v/>
      </c>
      <c r="CA75" s="155" t="str">
        <f>IF($B75=0,"",SUMIFS(INPUT_DATA!AB:AB,INPUT_DATA!$A:$A,$B75,INPUT_DATA!$B:$B,"D"))</f>
        <v/>
      </c>
      <c r="CB75" s="155" t="str">
        <f>IF($B75=0,"",SUMIFS(INPUT_DATA!AC:AC,INPUT_DATA!$A:$A,$B75,INPUT_DATA!$B:$B,"D"))</f>
        <v/>
      </c>
      <c r="CC75" s="155" t="str">
        <f>IF($B75=0,"",SUMIFS(INPUT_DATA!AD:AD,INPUT_DATA!$A:$A,$B75,INPUT_DATA!$B:$B,"D"))</f>
        <v/>
      </c>
      <c r="CD75" s="155" t="str">
        <f>IF($B75=0,"",SUMIFS(INPUT_DATA!AE:AE,INPUT_DATA!$A:$A,$B75,INPUT_DATA!$B:$B,"D"))</f>
        <v/>
      </c>
      <c r="CE75" s="155" t="str">
        <f>IF($B75=0,"",SUMIFS(INPUT_DATA!AF:AF,INPUT_DATA!$A:$A,$B75,INPUT_DATA!$B:$B,"D"))</f>
        <v/>
      </c>
      <c r="CF75" s="155" t="str">
        <f>IF($B75=0,"",SUMIFS(INPUT_DATA!AG:AG,INPUT_DATA!$A:$A,$B75,INPUT_DATA!$B:$B,"D"))</f>
        <v/>
      </c>
      <c r="CG75" s="155" t="str">
        <f>IF($B75=0,"",SUMIFS(INPUT_DATA!AH:AH,INPUT_DATA!$A:$A,$B75,INPUT_DATA!$B:$B,"D"))</f>
        <v/>
      </c>
      <c r="CH75" s="155" t="str">
        <f>IF($B75=0,"",SUMIFS(INPUT_DATA!AI:AI,INPUT_DATA!$A:$A,$B75,INPUT_DATA!$B:$B,"D"))</f>
        <v/>
      </c>
      <c r="CI75" s="155" t="str">
        <f>IF($B75=0,"",SUMIFS(INPUT_DATA!AJ:AJ,INPUT_DATA!$A:$A,$B75,INPUT_DATA!$B:$B,"D"))</f>
        <v/>
      </c>
      <c r="CJ75" s="146" t="str">
        <f>IF($B75=0,"",SUMIFS(INPUT_DATA!AK:AK,INPUT_DATA!$A:$A,$B75,INPUT_DATA!$B:$B,"D"))</f>
        <v/>
      </c>
      <c r="CK75" s="146" t="str">
        <f>IF($B75=0,"",SUMIFS(INPUT_DATA!AL:AL,INPUT_DATA!$A:$A,$B75,INPUT_DATA!$B:$B,"D"))</f>
        <v/>
      </c>
      <c r="CL75" s="146" t="str">
        <f>IF($B75=0,"",SUMIFS(INPUT_DATA!AM:AM,INPUT_DATA!$A:$A,$B75,INPUT_DATA!$B:$B,"D"))</f>
        <v/>
      </c>
      <c r="CM75" s="146" t="str">
        <f>IF($B75=0,"",SUMIFS(INPUT_DATA!AN:AN,INPUT_DATA!$A:$A,$B75,INPUT_DATA!$B:$B,"D"))</f>
        <v/>
      </c>
      <c r="CN75" s="146" t="str">
        <f>IF($B75=0,"",SUMIFS(INPUT_DATA!AO:AO,INPUT_DATA!$A:$A,$B75,INPUT_DATA!$B:$B,"D"))</f>
        <v/>
      </c>
      <c r="CO75" s="146" t="str">
        <f>IF($B75=0,"",SUMIFS(INPUT_DATA!AP:AP,INPUT_DATA!$A:$A,$B75,INPUT_DATA!$B:$B,"D"))</f>
        <v/>
      </c>
      <c r="CP75" s="160" t="str">
        <f t="shared" si="7"/>
        <v/>
      </c>
      <c r="CQ75" s="160" t="str">
        <f t="shared" si="2"/>
        <v/>
      </c>
      <c r="CR75" s="160" t="str">
        <f t="shared" si="3"/>
        <v/>
      </c>
      <c r="CS75" s="145" t="str">
        <f>IF($B75=0,"",SUMIFS(INPUT_DATA!AQ:AQ,INPUT_DATA!$A:$A,$B75,INPUT_DATA!$B:$B,"D"))</f>
        <v/>
      </c>
      <c r="CT75" s="160" t="str">
        <f>IF($B75=0,"",SUMIFS(INPUT_DATA!AR:AR,INPUT_DATA!$A:$A,$B75,INPUT_DATA!$B:$B,"D"))</f>
        <v/>
      </c>
      <c r="CU75" s="160" t="str">
        <f>IF($B75=0,"",SUMIFS(INPUT_DATA!AS:AS,INPUT_DATA!$A:$A,$B75,INPUT_DATA!$B:$B,"D"))</f>
        <v/>
      </c>
      <c r="CV75" s="145" t="str">
        <f t="shared" si="20"/>
        <v/>
      </c>
      <c r="CW75" s="160" t="str">
        <f t="shared" si="21"/>
        <v/>
      </c>
      <c r="CX75" s="161" t="str">
        <f t="shared" si="22"/>
        <v/>
      </c>
      <c r="CY75" s="154"/>
    </row>
    <row r="76" spans="1:103">
      <c r="A76" s="162">
        <f t="shared" si="23"/>
        <v>-27</v>
      </c>
      <c r="B76" s="143">
        <f>INPUT_DATA!CL63</f>
        <v>0</v>
      </c>
      <c r="C76" s="145" t="str">
        <f>IF($B76=0,"",SUMIFS(INPUT_DATA!C:C,INPUT_DATA!$A:$A,$B76,INPUT_DATA!$B:$B,"S"))</f>
        <v/>
      </c>
      <c r="D76" s="145" t="str">
        <f>IF($B76=0,"",SUMIFS(INPUT_DATA!D:D,INPUT_DATA!$A:$A,$B76,INPUT_DATA!$B:$B,"S"))</f>
        <v/>
      </c>
      <c r="E76" s="146" t="str">
        <f>IF($B76=0,"",SUMIFS(INPUT_DATA!E:E,INPUT_DATA!$A:$A,$B76,INPUT_DATA!$B:$B,"S"))</f>
        <v/>
      </c>
      <c r="F76" s="146" t="str">
        <f>IF($B76=0,"",SUMIFS(INPUT_DATA!F:F,INPUT_DATA!$A:$A,$B76,INPUT_DATA!$B:$B,"S"))</f>
        <v/>
      </c>
      <c r="G76" s="146" t="str">
        <f>IF($B76=0,"",SUMIFS(INPUT_DATA!G:G,INPUT_DATA!$A:$A,$B76,INPUT_DATA!$B:$B,"S"))</f>
        <v/>
      </c>
      <c r="H76" s="146" t="str">
        <f>IF($B76=0,"",SUMIFS(INPUT_DATA!H:H,INPUT_DATA!$A:$A,$B76,INPUT_DATA!$B:$B,"S"))</f>
        <v/>
      </c>
      <c r="I76" s="146" t="str">
        <f>IF($B76=0,"",SUMIFS(INPUT_DATA!I:I,INPUT_DATA!$A:$A,$B76,INPUT_DATA!$B:$B,"S"))</f>
        <v/>
      </c>
      <c r="J76" s="146" t="str">
        <f>IF($B76=0,"",SUMIFS(INPUT_DATA!J:J,INPUT_DATA!$A:$A,$B76,INPUT_DATA!$B:$B,"S"))</f>
        <v/>
      </c>
      <c r="K76" s="146" t="str">
        <f>IF($B76=0,"",SUMIFS(INPUT_DATA!K:K,INPUT_DATA!$A:$A,$B76,INPUT_DATA!$B:$B,"S"))</f>
        <v/>
      </c>
      <c r="L76" s="146" t="str">
        <f>IF($B76=0,"",SUMIFS(INPUT_DATA!L:L,INPUT_DATA!$A:$A,$B76,INPUT_DATA!$B:$B,"S"))</f>
        <v/>
      </c>
      <c r="M76" s="146" t="str">
        <f>IF($B76=0,"",SUMIFS(INPUT_DATA!M:M,INPUT_DATA!$A:$A,$B76,INPUT_DATA!$B:$B,"S"))</f>
        <v/>
      </c>
      <c r="N76" s="146" t="str">
        <f>IF($B76=0,"",SUMIFS(INPUT_DATA!N:N,INPUT_DATA!$A:$A,$B76,INPUT_DATA!$B:$B,"S"))</f>
        <v/>
      </c>
      <c r="O76" s="147" t="str">
        <f t="shared" si="8"/>
        <v/>
      </c>
      <c r="P76" s="148" t="str">
        <f>IF($B76=0,"",SUMIFS(INPUT_DATA!O:O,INPUT_DATA!$A:$A,$B76,INPUT_DATA!$B:$B,"S"))</f>
        <v/>
      </c>
      <c r="Q76" s="148" t="str">
        <f t="shared" si="9"/>
        <v/>
      </c>
      <c r="R76" s="148" t="str">
        <f>IF($B76=0,"",SUMIFS(INPUT_DATA!BL:BL,INPUT_DATA!$A:$A,$B76,INPUT_DATA!$B:$B,"S"))</f>
        <v/>
      </c>
      <c r="S76" s="149" t="str">
        <f>IF($B76=0,"",SUMIFS(INPUT_DATA!P:P,INPUT_DATA!$A:$A,$B76,INPUT_DATA!$B:$B,"S"))</f>
        <v/>
      </c>
      <c r="T76" s="149" t="str">
        <f>IF($B76=0,"",SUMIFS(INPUT_DATA!Q:Q,INPUT_DATA!$A:$A,$B76,INPUT_DATA!$B:$B,"S"))</f>
        <v/>
      </c>
      <c r="U76" s="149" t="str">
        <f>IF($B76=0,"",SUMIFS(INPUT_DATA!R:R,INPUT_DATA!$A:$A,$B76,INPUT_DATA!$B:$B,"S"))</f>
        <v/>
      </c>
      <c r="V76" s="150" t="str">
        <f>IF($B76=0,"",SUMIFS(INPUT_DATA!S:S,INPUT_DATA!$A:$A,$B76,INPUT_DATA!$B:$B,"S"))</f>
        <v/>
      </c>
      <c r="W76" s="150" t="str">
        <f>IF($B76=0,"",SUMIFS(INPUT_DATA!T:T,INPUT_DATA!$A:$A,$B76,INPUT_DATA!$B:$B,"S"))</f>
        <v/>
      </c>
      <c r="X76" s="150" t="str">
        <f>IF($B76=0,"",SUMIFS(INPUT_DATA!U:U,INPUT_DATA!$A:$A,$B76,INPUT_DATA!$B:$B,"S"))</f>
        <v/>
      </c>
      <c r="Y76" s="150" t="str">
        <f>IF($B76=0,"",SUMIFS(INPUT_DATA!V:V,INPUT_DATA!$A:$A,$B76,INPUT_DATA!$B:$B,"S"))</f>
        <v/>
      </c>
      <c r="Z76" s="150" t="str">
        <f>IF($B76=0,"",SUMIFS(INPUT_DATA!W:W,INPUT_DATA!$A:$A,$B76,INPUT_DATA!$B:$B,"S"))</f>
        <v/>
      </c>
      <c r="AA76" s="150" t="str">
        <f>IF($B76=0,"",SUMIFS(INPUT_DATA!X:X,INPUT_DATA!$A:$A,$B76,INPUT_DATA!$B:$B,"S"))</f>
        <v/>
      </c>
      <c r="AB76" s="150" t="str">
        <f>IF($B76=0,"",SUMIFS(INPUT_DATA!Y:Y,INPUT_DATA!$A:$A,$B76,INPUT_DATA!$B:$B,"S"))</f>
        <v/>
      </c>
      <c r="AC76" s="150" t="str">
        <f>IF($B76=0,"",SUMIFS(INPUT_DATA!Z:Z,INPUT_DATA!$A:$A,$B76,INPUT_DATA!$B:$B,"S"))</f>
        <v/>
      </c>
      <c r="AD76" s="150" t="str">
        <f>IF($B76=0,"",SUMIFS(INPUT_DATA!AA:AA,INPUT_DATA!$A:$A,$B76,INPUT_DATA!$B:$B,"S"))</f>
        <v/>
      </c>
      <c r="AE76" s="150" t="str">
        <f>IF($B76=0,"",SUMIFS(INPUT_DATA!AB:AB,INPUT_DATA!$A:$A,$B76,INPUT_DATA!$B:$B,"S"))</f>
        <v/>
      </c>
      <c r="AF76" s="150" t="str">
        <f>IF($B76=0,"",SUMIFS(INPUT_DATA!AC:AC,INPUT_DATA!$A:$A,$B76,INPUT_DATA!$B:$B,"S"))</f>
        <v/>
      </c>
      <c r="AG76" s="150" t="str">
        <f>IF($B76=0,"",SUMIFS(INPUT_DATA!AD:AD,INPUT_DATA!$A:$A,$B76,INPUT_DATA!$B:$B,"S"))</f>
        <v/>
      </c>
      <c r="AH76" s="150" t="str">
        <f>IF($B76=0,"",SUMIFS(INPUT_DATA!AE:AE,INPUT_DATA!$A:$A,$B76,INPUT_DATA!$B:$B,"S"))</f>
        <v/>
      </c>
      <c r="AI76" s="150" t="str">
        <f>IF($B76=0,"",SUMIFS(INPUT_DATA!AF:AF,INPUT_DATA!$A:$A,$B76,INPUT_DATA!$B:$B,"S"))</f>
        <v/>
      </c>
      <c r="AJ76" s="150" t="str">
        <f>IF($B76=0,"",SUMIFS(INPUT_DATA!AG:AG,INPUT_DATA!$A:$A,$B76,INPUT_DATA!$B:$B,"S"))</f>
        <v/>
      </c>
      <c r="AK76" s="150" t="str">
        <f>IF($B76=0,"",SUMIFS(INPUT_DATA!AK:AK,INPUT_DATA!$A:$A,$B76,INPUT_DATA!$B:$B,"S"))</f>
        <v/>
      </c>
      <c r="AL76" s="150" t="str">
        <f>IF($B76=0,"",SUMIFS(INPUT_DATA!AL:AL,INPUT_DATA!$A:$A,$B76,INPUT_DATA!$B:$B,"S"))</f>
        <v/>
      </c>
      <c r="AM76" s="150" t="str">
        <f>IF($B76=0,"",SUMIFS(INPUT_DATA!AM:AM,INPUT_DATA!$A:$A,$B76,INPUT_DATA!$B:$B,"S"))</f>
        <v/>
      </c>
      <c r="AN76" s="150" t="str">
        <f>IF($B76=0,"",SUMIFS(INPUT_DATA!AN:AN,INPUT_DATA!$A:$A,$B76,INPUT_DATA!$B:$B,"S"))</f>
        <v/>
      </c>
      <c r="AO76" s="150" t="str">
        <f>IF($B76=0,"",SUMIFS(INPUT_DATA!AO:AO,INPUT_DATA!$A:$A,$B76,INPUT_DATA!$B:$B,"S"))</f>
        <v/>
      </c>
      <c r="AP76" s="150" t="str">
        <f>IF($B76=0,"",SUMIFS(INPUT_DATA!AP:AP,INPUT_DATA!$A:$A,$B76,INPUT_DATA!$B:$B,"S"))</f>
        <v/>
      </c>
      <c r="AQ76" s="151" t="str">
        <f t="shared" si="10"/>
        <v/>
      </c>
      <c r="AR76" s="152" t="str">
        <f t="shared" si="11"/>
        <v/>
      </c>
      <c r="AS76" s="153" t="str">
        <f t="shared" si="12"/>
        <v/>
      </c>
      <c r="AT76" s="151" t="str">
        <f>IF($B76=0,"",SUMIFS(INPUT_DATA!AQ:AQ,INPUT_DATA!$A:$A,$B76,INPUT_DATA!$B:$B,"S"))</f>
        <v/>
      </c>
      <c r="AU76" s="152" t="str">
        <f>IF($B76=0,"",SUMIFS(INPUT_DATA!AR:AR,INPUT_DATA!$A:$A,$B76,INPUT_DATA!$B:$B,"S"))</f>
        <v/>
      </c>
      <c r="AV76" s="153" t="str">
        <f>IF($B76=0,"",SUMIFS(INPUT_DATA!AS:AS,INPUT_DATA!$A:$A,$B76,INPUT_DATA!$B:$B,"S"))</f>
        <v/>
      </c>
      <c r="AW76" s="151" t="str">
        <f t="shared" si="13"/>
        <v/>
      </c>
      <c r="AX76" s="152" t="str">
        <f t="shared" si="14"/>
        <v/>
      </c>
      <c r="AY76" s="153" t="str">
        <f t="shared" si="15"/>
        <v/>
      </c>
      <c r="AZ76" s="154"/>
      <c r="BA76" s="144" t="str">
        <f>IF($B76=0,"",SUMIFS(INPUT_DATA!C:C,INPUT_DATA!$A:$A,$B76,INPUT_DATA!$B:$B,"D"))</f>
        <v/>
      </c>
      <c r="BB76" s="155" t="str">
        <f>IF($B76=0,"",SUMIFS(INPUT_DATA!E:E,INPUT_DATA!$A:$A,$B76,INPUT_DATA!$B:$B,"D"))</f>
        <v/>
      </c>
      <c r="BC76" s="155" t="str">
        <f>IF($B76=0,"",SUMIFS(INPUT_DATA!F:F,INPUT_DATA!$A:$A,$B76,INPUT_DATA!$B:$B,"D"))</f>
        <v/>
      </c>
      <c r="BD76" s="155" t="str">
        <f>IF($B76=0,"",SUMIFS(INPUT_DATA!G:G,INPUT_DATA!$A:$A,$B76,INPUT_DATA!$B:$B,"D"))</f>
        <v/>
      </c>
      <c r="BE76" s="155" t="str">
        <f>IF($B76=0,"",SUMIFS(INPUT_DATA!H:H,INPUT_DATA!$A:$A,$B76,INPUT_DATA!$B:$B,"D"))</f>
        <v/>
      </c>
      <c r="BF76" s="155" t="str">
        <f>IF($B76=0,"",SUMIFS(INPUT_DATA!I:I,INPUT_DATA!$A:$A,$B76,INPUT_DATA!$B:$B,"D"))</f>
        <v/>
      </c>
      <c r="BG76" s="155" t="str">
        <f>IF($B76=0,"",SUMIFS(INPUT_DATA!J:J,INPUT_DATA!$A:$A,$B76,INPUT_DATA!$B:$B,"D"))</f>
        <v/>
      </c>
      <c r="BH76" s="155" t="str">
        <f>IF($B76=0,"",SUMIFS(INPUT_DATA!K:K,INPUT_DATA!$A:$A,$B76,INPUT_DATA!$B:$B,"D"))</f>
        <v/>
      </c>
      <c r="BI76" s="155" t="str">
        <f>IF($B76=0,"",SUMIFS(INPUT_DATA!L:L,INPUT_DATA!$A:$A,$B76,INPUT_DATA!$B:$B,"D"))</f>
        <v/>
      </c>
      <c r="BJ76" s="155" t="str">
        <f>IF($B76=0,"",SUMIFS(INPUT_DATA!M:M,INPUT_DATA!$A:$A,$B76,INPUT_DATA!$B:$B,"D"))</f>
        <v/>
      </c>
      <c r="BK76" s="155" t="str">
        <f>IF($B76=0,"",SUMIFS(INPUT_DATA!N:N,INPUT_DATA!$A:$A,$B76,INPUT_DATA!$B:$B,"D"))</f>
        <v/>
      </c>
      <c r="BL76" s="156" t="str">
        <f t="shared" si="6"/>
        <v/>
      </c>
      <c r="BM76" s="156" t="str">
        <f>IF($B76=0,"",SUMIFS(INPUT_DATA!O:O,INPUT_DATA!$A:$A,$B76,INPUT_DATA!$B:$B,"D"))</f>
        <v/>
      </c>
      <c r="BN76" s="156" t="str">
        <f t="shared" si="16"/>
        <v/>
      </c>
      <c r="BO76" s="159" t="str">
        <f>IF($B76=0,"",SUMIFS(INPUT_DATA!P:P,INPUT_DATA!$A:$A,$B76,INPUT_DATA!$B:$B,"D"))</f>
        <v/>
      </c>
      <c r="BP76" s="145" t="str">
        <f>IF($B76=0,"",SUMIFS(INPUT_DATA!Q:Q,INPUT_DATA!$A:$A,$B76,INPUT_DATA!$B:$B,"D"))</f>
        <v/>
      </c>
      <c r="BQ76" s="145" t="str">
        <f>IF($B76=0,"",SUMIFS(INPUT_DATA!R:R,INPUT_DATA!$A:$A,$B76,INPUT_DATA!$B:$B,"D"))</f>
        <v/>
      </c>
      <c r="BR76" s="155" t="str">
        <f>IF($B76=0,"",SUMIFS(INPUT_DATA!S:S,INPUT_DATA!$A:$A,$B76,INPUT_DATA!$B:$B,"D"))</f>
        <v/>
      </c>
      <c r="BS76" s="155" t="str">
        <f>IF($B76=0,"",SUMIFS(INPUT_DATA!T:T,INPUT_DATA!$A:$A,$B76,INPUT_DATA!$B:$B,"D"))</f>
        <v/>
      </c>
      <c r="BT76" s="155" t="str">
        <f>IF($B76=0,"",SUMIFS(INPUT_DATA!U:U,INPUT_DATA!$A:$A,$B76,INPUT_DATA!$B:$B,"D"))</f>
        <v/>
      </c>
      <c r="BU76" s="155" t="str">
        <f>IF($B76=0,"",SUMIFS(INPUT_DATA!V:V,INPUT_DATA!$A:$A,$B76,INPUT_DATA!$B:$B,"D"))</f>
        <v/>
      </c>
      <c r="BV76" s="155" t="str">
        <f>IF($B76=0,"",SUMIFS(INPUT_DATA!W:W,INPUT_DATA!$A:$A,$B76,INPUT_DATA!$B:$B,"D"))</f>
        <v/>
      </c>
      <c r="BW76" s="155" t="str">
        <f>IF($B76=0,"",SUMIFS(INPUT_DATA!X:X,INPUT_DATA!$A:$A,$B76,INPUT_DATA!$B:$B,"D"))</f>
        <v/>
      </c>
      <c r="BX76" s="155" t="str">
        <f>IF($B76=0,"",SUMIFS(INPUT_DATA!Y:Y,INPUT_DATA!$A:$A,$B76,INPUT_DATA!$B:$B,"D"))</f>
        <v/>
      </c>
      <c r="BY76" s="155" t="str">
        <f>IF($B76=0,"",SUMIFS(INPUT_DATA!Z:Z,INPUT_DATA!$A:$A,$B76,INPUT_DATA!$B:$B,"D"))</f>
        <v/>
      </c>
      <c r="BZ76" s="155" t="str">
        <f>IF($B76=0,"",SUMIFS(INPUT_DATA!AA:AA,INPUT_DATA!$A:$A,$B76,INPUT_DATA!$B:$B,"D"))</f>
        <v/>
      </c>
      <c r="CA76" s="155" t="str">
        <f>IF($B76=0,"",SUMIFS(INPUT_DATA!AB:AB,INPUT_DATA!$A:$A,$B76,INPUT_DATA!$B:$B,"D"))</f>
        <v/>
      </c>
      <c r="CB76" s="155" t="str">
        <f>IF($B76=0,"",SUMIFS(INPUT_DATA!AC:AC,INPUT_DATA!$A:$A,$B76,INPUT_DATA!$B:$B,"D"))</f>
        <v/>
      </c>
      <c r="CC76" s="155" t="str">
        <f>IF($B76=0,"",SUMIFS(INPUT_DATA!AD:AD,INPUT_DATA!$A:$A,$B76,INPUT_DATA!$B:$B,"D"))</f>
        <v/>
      </c>
      <c r="CD76" s="155" t="str">
        <f>IF($B76=0,"",SUMIFS(INPUT_DATA!AE:AE,INPUT_DATA!$A:$A,$B76,INPUT_DATA!$B:$B,"D"))</f>
        <v/>
      </c>
      <c r="CE76" s="155" t="str">
        <f>IF($B76=0,"",SUMIFS(INPUT_DATA!AF:AF,INPUT_DATA!$A:$A,$B76,INPUT_DATA!$B:$B,"D"))</f>
        <v/>
      </c>
      <c r="CF76" s="155" t="str">
        <f>IF($B76=0,"",SUMIFS(INPUT_DATA!AG:AG,INPUT_DATA!$A:$A,$B76,INPUT_DATA!$B:$B,"D"))</f>
        <v/>
      </c>
      <c r="CG76" s="155" t="str">
        <f>IF($B76=0,"",SUMIFS(INPUT_DATA!AH:AH,INPUT_DATA!$A:$A,$B76,INPUT_DATA!$B:$B,"D"))</f>
        <v/>
      </c>
      <c r="CH76" s="155" t="str">
        <f>IF($B76=0,"",SUMIFS(INPUT_DATA!AI:AI,INPUT_DATA!$A:$A,$B76,INPUT_DATA!$B:$B,"D"))</f>
        <v/>
      </c>
      <c r="CI76" s="155" t="str">
        <f>IF($B76=0,"",SUMIFS(INPUT_DATA!AJ:AJ,INPUT_DATA!$A:$A,$B76,INPUT_DATA!$B:$B,"D"))</f>
        <v/>
      </c>
      <c r="CJ76" s="146" t="str">
        <f>IF($B76=0,"",SUMIFS(INPUT_DATA!AK:AK,INPUT_DATA!$A:$A,$B76,INPUT_DATA!$B:$B,"D"))</f>
        <v/>
      </c>
      <c r="CK76" s="146" t="str">
        <f>IF($B76=0,"",SUMIFS(INPUT_DATA!AL:AL,INPUT_DATA!$A:$A,$B76,INPUT_DATA!$B:$B,"D"))</f>
        <v/>
      </c>
      <c r="CL76" s="146" t="str">
        <f>IF($B76=0,"",SUMIFS(INPUT_DATA!AM:AM,INPUT_DATA!$A:$A,$B76,INPUT_DATA!$B:$B,"D"))</f>
        <v/>
      </c>
      <c r="CM76" s="146" t="str">
        <f>IF($B76=0,"",SUMIFS(INPUT_DATA!AN:AN,INPUT_DATA!$A:$A,$B76,INPUT_DATA!$B:$B,"D"))</f>
        <v/>
      </c>
      <c r="CN76" s="146" t="str">
        <f>IF($B76=0,"",SUMIFS(INPUT_DATA!AO:AO,INPUT_DATA!$A:$A,$B76,INPUT_DATA!$B:$B,"D"))</f>
        <v/>
      </c>
      <c r="CO76" s="146" t="str">
        <f>IF($B76=0,"",SUMIFS(INPUT_DATA!AP:AP,INPUT_DATA!$A:$A,$B76,INPUT_DATA!$B:$B,"D"))</f>
        <v/>
      </c>
      <c r="CP76" s="160" t="str">
        <f t="shared" si="7"/>
        <v/>
      </c>
      <c r="CQ76" s="160" t="str">
        <f t="shared" si="2"/>
        <v/>
      </c>
      <c r="CR76" s="160" t="str">
        <f t="shared" si="3"/>
        <v/>
      </c>
      <c r="CS76" s="145" t="str">
        <f>IF($B76=0,"",SUMIFS(INPUT_DATA!AQ:AQ,INPUT_DATA!$A:$A,$B76,INPUT_DATA!$B:$B,"D"))</f>
        <v/>
      </c>
      <c r="CT76" s="160" t="str">
        <f>IF($B76=0,"",SUMIFS(INPUT_DATA!AR:AR,INPUT_DATA!$A:$A,$B76,INPUT_DATA!$B:$B,"D"))</f>
        <v/>
      </c>
      <c r="CU76" s="160" t="str">
        <f>IF($B76=0,"",SUMIFS(INPUT_DATA!AS:AS,INPUT_DATA!$A:$A,$B76,INPUT_DATA!$B:$B,"D"))</f>
        <v/>
      </c>
      <c r="CV76" s="145" t="str">
        <f t="shared" si="20"/>
        <v/>
      </c>
      <c r="CW76" s="160" t="str">
        <f t="shared" si="21"/>
        <v/>
      </c>
      <c r="CX76" s="161" t="str">
        <f t="shared" si="22"/>
        <v/>
      </c>
      <c r="CY76" s="154"/>
    </row>
    <row r="77" spans="1:103">
      <c r="A77" s="162">
        <f t="shared" si="23"/>
        <v>-28</v>
      </c>
      <c r="B77" s="143">
        <f>INPUT_DATA!CL64</f>
        <v>0</v>
      </c>
      <c r="C77" s="145" t="str">
        <f>IF($B77=0,"",SUMIFS(INPUT_DATA!C:C,INPUT_DATA!$A:$A,$B77,INPUT_DATA!$B:$B,"S"))</f>
        <v/>
      </c>
      <c r="D77" s="145" t="str">
        <f>IF($B77=0,"",SUMIFS(INPUT_DATA!D:D,INPUT_DATA!$A:$A,$B77,INPUT_DATA!$B:$B,"S"))</f>
        <v/>
      </c>
      <c r="E77" s="146" t="str">
        <f>IF($B77=0,"",SUMIFS(INPUT_DATA!E:E,INPUT_DATA!$A:$A,$B77,INPUT_DATA!$B:$B,"S"))</f>
        <v/>
      </c>
      <c r="F77" s="146" t="str">
        <f>IF($B77=0,"",SUMIFS(INPUT_DATA!F:F,INPUT_DATA!$A:$A,$B77,INPUT_DATA!$B:$B,"S"))</f>
        <v/>
      </c>
      <c r="G77" s="146" t="str">
        <f>IF($B77=0,"",SUMIFS(INPUT_DATA!G:G,INPUT_DATA!$A:$A,$B77,INPUT_DATA!$B:$B,"S"))</f>
        <v/>
      </c>
      <c r="H77" s="146" t="str">
        <f>IF($B77=0,"",SUMIFS(INPUT_DATA!H:H,INPUT_DATA!$A:$A,$B77,INPUT_DATA!$B:$B,"S"))</f>
        <v/>
      </c>
      <c r="I77" s="146" t="str">
        <f>IF($B77=0,"",SUMIFS(INPUT_DATA!I:I,INPUT_DATA!$A:$A,$B77,INPUT_DATA!$B:$B,"S"))</f>
        <v/>
      </c>
      <c r="J77" s="146" t="str">
        <f>IF($B77=0,"",SUMIFS(INPUT_DATA!J:J,INPUT_DATA!$A:$A,$B77,INPUT_DATA!$B:$B,"S"))</f>
        <v/>
      </c>
      <c r="K77" s="146" t="str">
        <f>IF($B77=0,"",SUMIFS(INPUT_DATA!K:K,INPUT_DATA!$A:$A,$B77,INPUT_DATA!$B:$B,"S"))</f>
        <v/>
      </c>
      <c r="L77" s="146" t="str">
        <f>IF($B77=0,"",SUMIFS(INPUT_DATA!L:L,INPUT_DATA!$A:$A,$B77,INPUT_DATA!$B:$B,"S"))</f>
        <v/>
      </c>
      <c r="M77" s="146" t="str">
        <f>IF($B77=0,"",SUMIFS(INPUT_DATA!M:M,INPUT_DATA!$A:$A,$B77,INPUT_DATA!$B:$B,"S"))</f>
        <v/>
      </c>
      <c r="N77" s="146" t="str">
        <f>IF($B77=0,"",SUMIFS(INPUT_DATA!N:N,INPUT_DATA!$A:$A,$B77,INPUT_DATA!$B:$B,"S"))</f>
        <v/>
      </c>
      <c r="O77" s="147" t="str">
        <f t="shared" si="8"/>
        <v/>
      </c>
      <c r="P77" s="148" t="str">
        <f>IF($B77=0,"",SUMIFS(INPUT_DATA!O:O,INPUT_DATA!$A:$A,$B77,INPUT_DATA!$B:$B,"S"))</f>
        <v/>
      </c>
      <c r="Q77" s="148" t="str">
        <f t="shared" si="9"/>
        <v/>
      </c>
      <c r="R77" s="148" t="str">
        <f>IF($B77=0,"",SUMIFS(INPUT_DATA!BL:BL,INPUT_DATA!$A:$A,$B77,INPUT_DATA!$B:$B,"S"))</f>
        <v/>
      </c>
      <c r="S77" s="149" t="str">
        <f>IF($B77=0,"",SUMIFS(INPUT_DATA!P:P,INPUT_DATA!$A:$A,$B77,INPUT_DATA!$B:$B,"S"))</f>
        <v/>
      </c>
      <c r="T77" s="149" t="str">
        <f>IF($B77=0,"",SUMIFS(INPUT_DATA!Q:Q,INPUT_DATA!$A:$A,$B77,INPUT_DATA!$B:$B,"S"))</f>
        <v/>
      </c>
      <c r="U77" s="149" t="str">
        <f>IF($B77=0,"",SUMIFS(INPUT_DATA!R:R,INPUT_DATA!$A:$A,$B77,INPUT_DATA!$B:$B,"S"))</f>
        <v/>
      </c>
      <c r="V77" s="150" t="str">
        <f>IF($B77=0,"",SUMIFS(INPUT_DATA!S:S,INPUT_DATA!$A:$A,$B77,INPUT_DATA!$B:$B,"S"))</f>
        <v/>
      </c>
      <c r="W77" s="150" t="str">
        <f>IF($B77=0,"",SUMIFS(INPUT_DATA!T:T,INPUT_DATA!$A:$A,$B77,INPUT_DATA!$B:$B,"S"))</f>
        <v/>
      </c>
      <c r="X77" s="150" t="str">
        <f>IF($B77=0,"",SUMIFS(INPUT_DATA!U:U,INPUT_DATA!$A:$A,$B77,INPUT_DATA!$B:$B,"S"))</f>
        <v/>
      </c>
      <c r="Y77" s="150" t="str">
        <f>IF($B77=0,"",SUMIFS(INPUT_DATA!V:V,INPUT_DATA!$A:$A,$B77,INPUT_DATA!$B:$B,"S"))</f>
        <v/>
      </c>
      <c r="Z77" s="150" t="str">
        <f>IF($B77=0,"",SUMIFS(INPUT_DATA!W:W,INPUT_DATA!$A:$A,$B77,INPUT_DATA!$B:$B,"S"))</f>
        <v/>
      </c>
      <c r="AA77" s="150" t="str">
        <f>IF($B77=0,"",SUMIFS(INPUT_DATA!X:X,INPUT_DATA!$A:$A,$B77,INPUT_DATA!$B:$B,"S"))</f>
        <v/>
      </c>
      <c r="AB77" s="150" t="str">
        <f>IF($B77=0,"",SUMIFS(INPUT_DATA!Y:Y,INPUT_DATA!$A:$A,$B77,INPUT_DATA!$B:$B,"S"))</f>
        <v/>
      </c>
      <c r="AC77" s="150" t="str">
        <f>IF($B77=0,"",SUMIFS(INPUT_DATA!Z:Z,INPUT_DATA!$A:$A,$B77,INPUT_DATA!$B:$B,"S"))</f>
        <v/>
      </c>
      <c r="AD77" s="150" t="str">
        <f>IF($B77=0,"",SUMIFS(INPUT_DATA!AA:AA,INPUT_DATA!$A:$A,$B77,INPUT_DATA!$B:$B,"S"))</f>
        <v/>
      </c>
      <c r="AE77" s="150" t="str">
        <f>IF($B77=0,"",SUMIFS(INPUT_DATA!AB:AB,INPUT_DATA!$A:$A,$B77,INPUT_DATA!$B:$B,"S"))</f>
        <v/>
      </c>
      <c r="AF77" s="150" t="str">
        <f>IF($B77=0,"",SUMIFS(INPUT_DATA!AC:AC,INPUT_DATA!$A:$A,$B77,INPUT_DATA!$B:$B,"S"))</f>
        <v/>
      </c>
      <c r="AG77" s="150" t="str">
        <f>IF($B77=0,"",SUMIFS(INPUT_DATA!AD:AD,INPUT_DATA!$A:$A,$B77,INPUT_DATA!$B:$B,"S"))</f>
        <v/>
      </c>
      <c r="AH77" s="150" t="str">
        <f>IF($B77=0,"",SUMIFS(INPUT_DATA!AE:AE,INPUT_DATA!$A:$A,$B77,INPUT_DATA!$B:$B,"S"))</f>
        <v/>
      </c>
      <c r="AI77" s="150" t="str">
        <f>IF($B77=0,"",SUMIFS(INPUT_DATA!AF:AF,INPUT_DATA!$A:$A,$B77,INPUT_DATA!$B:$B,"S"))</f>
        <v/>
      </c>
      <c r="AJ77" s="150" t="str">
        <f>IF($B77=0,"",SUMIFS(INPUT_DATA!AG:AG,INPUT_DATA!$A:$A,$B77,INPUT_DATA!$B:$B,"S"))</f>
        <v/>
      </c>
      <c r="AK77" s="150" t="str">
        <f>IF($B77=0,"",SUMIFS(INPUT_DATA!AK:AK,INPUT_DATA!$A:$A,$B77,INPUT_DATA!$B:$B,"S"))</f>
        <v/>
      </c>
      <c r="AL77" s="150" t="str">
        <f>IF($B77=0,"",SUMIFS(INPUT_DATA!AL:AL,INPUT_DATA!$A:$A,$B77,INPUT_DATA!$B:$B,"S"))</f>
        <v/>
      </c>
      <c r="AM77" s="150" t="str">
        <f>IF($B77=0,"",SUMIFS(INPUT_DATA!AM:AM,INPUT_DATA!$A:$A,$B77,INPUT_DATA!$B:$B,"S"))</f>
        <v/>
      </c>
      <c r="AN77" s="150" t="str">
        <f>IF($B77=0,"",SUMIFS(INPUT_DATA!AN:AN,INPUT_DATA!$A:$A,$B77,INPUT_DATA!$B:$B,"S"))</f>
        <v/>
      </c>
      <c r="AO77" s="150" t="str">
        <f>IF($B77=0,"",SUMIFS(INPUT_DATA!AO:AO,INPUT_DATA!$A:$A,$B77,INPUT_DATA!$B:$B,"S"))</f>
        <v/>
      </c>
      <c r="AP77" s="150" t="str">
        <f>IF($B77=0,"",SUMIFS(INPUT_DATA!AP:AP,INPUT_DATA!$A:$A,$B77,INPUT_DATA!$B:$B,"S"))</f>
        <v/>
      </c>
      <c r="AQ77" s="151" t="str">
        <f t="shared" si="10"/>
        <v/>
      </c>
      <c r="AR77" s="152" t="str">
        <f t="shared" si="11"/>
        <v/>
      </c>
      <c r="AS77" s="153" t="str">
        <f t="shared" si="12"/>
        <v/>
      </c>
      <c r="AT77" s="151" t="str">
        <f>IF($B77=0,"",SUMIFS(INPUT_DATA!AQ:AQ,INPUT_DATA!$A:$A,$B77,INPUT_DATA!$B:$B,"S"))</f>
        <v/>
      </c>
      <c r="AU77" s="152" t="str">
        <f>IF($B77=0,"",SUMIFS(INPUT_DATA!AR:AR,INPUT_DATA!$A:$A,$B77,INPUT_DATA!$B:$B,"S"))</f>
        <v/>
      </c>
      <c r="AV77" s="153" t="str">
        <f>IF($B77=0,"",SUMIFS(INPUT_DATA!AS:AS,INPUT_DATA!$A:$A,$B77,INPUT_DATA!$B:$B,"S"))</f>
        <v/>
      </c>
      <c r="AW77" s="151" t="str">
        <f t="shared" si="13"/>
        <v/>
      </c>
      <c r="AX77" s="152" t="str">
        <f t="shared" si="14"/>
        <v/>
      </c>
      <c r="AY77" s="153" t="str">
        <f t="shared" si="15"/>
        <v/>
      </c>
      <c r="AZ77" s="154"/>
      <c r="BA77" s="144" t="str">
        <f>IF($B77=0,"",SUMIFS(INPUT_DATA!C:C,INPUT_DATA!$A:$A,$B77,INPUT_DATA!$B:$B,"D"))</f>
        <v/>
      </c>
      <c r="BB77" s="155" t="str">
        <f>IF($B77=0,"",SUMIFS(INPUT_DATA!E:E,INPUT_DATA!$A:$A,$B77,INPUT_DATA!$B:$B,"D"))</f>
        <v/>
      </c>
      <c r="BC77" s="155" t="str">
        <f>IF($B77=0,"",SUMIFS(INPUT_DATA!F:F,INPUT_DATA!$A:$A,$B77,INPUT_DATA!$B:$B,"D"))</f>
        <v/>
      </c>
      <c r="BD77" s="155" t="str">
        <f>IF($B77=0,"",SUMIFS(INPUT_DATA!G:G,INPUT_DATA!$A:$A,$B77,INPUT_DATA!$B:$B,"D"))</f>
        <v/>
      </c>
      <c r="BE77" s="155" t="str">
        <f>IF($B77=0,"",SUMIFS(INPUT_DATA!H:H,INPUT_DATA!$A:$A,$B77,INPUT_DATA!$B:$B,"D"))</f>
        <v/>
      </c>
      <c r="BF77" s="155" t="str">
        <f>IF($B77=0,"",SUMIFS(INPUT_DATA!I:I,INPUT_DATA!$A:$A,$B77,INPUT_DATA!$B:$B,"D"))</f>
        <v/>
      </c>
      <c r="BG77" s="155" t="str">
        <f>IF($B77=0,"",SUMIFS(INPUT_DATA!J:J,INPUT_DATA!$A:$A,$B77,INPUT_DATA!$B:$B,"D"))</f>
        <v/>
      </c>
      <c r="BH77" s="155" t="str">
        <f>IF($B77=0,"",SUMIFS(INPUT_DATA!K:K,INPUT_DATA!$A:$A,$B77,INPUT_DATA!$B:$B,"D"))</f>
        <v/>
      </c>
      <c r="BI77" s="155" t="str">
        <f>IF($B77=0,"",SUMIFS(INPUT_DATA!L:L,INPUT_DATA!$A:$A,$B77,INPUT_DATA!$B:$B,"D"))</f>
        <v/>
      </c>
      <c r="BJ77" s="155" t="str">
        <f>IF($B77=0,"",SUMIFS(INPUT_DATA!M:M,INPUT_DATA!$A:$A,$B77,INPUT_DATA!$B:$B,"D"))</f>
        <v/>
      </c>
      <c r="BK77" s="155" t="str">
        <f>IF($B77=0,"",SUMIFS(INPUT_DATA!N:N,INPUT_DATA!$A:$A,$B77,INPUT_DATA!$B:$B,"D"))</f>
        <v/>
      </c>
      <c r="BL77" s="156" t="str">
        <f t="shared" si="6"/>
        <v/>
      </c>
      <c r="BM77" s="156" t="str">
        <f>IF($B77=0,"",SUMIFS(INPUT_DATA!O:O,INPUT_DATA!$A:$A,$B77,INPUT_DATA!$B:$B,"D"))</f>
        <v/>
      </c>
      <c r="BN77" s="156" t="str">
        <f t="shared" si="16"/>
        <v/>
      </c>
      <c r="BO77" s="159" t="str">
        <f>IF($B77=0,"",SUMIFS(INPUT_DATA!P:P,INPUT_DATA!$A:$A,$B77,INPUT_DATA!$B:$B,"D"))</f>
        <v/>
      </c>
      <c r="BP77" s="145" t="str">
        <f>IF($B77=0,"",SUMIFS(INPUT_DATA!Q:Q,INPUT_DATA!$A:$A,$B77,INPUT_DATA!$B:$B,"D"))</f>
        <v/>
      </c>
      <c r="BQ77" s="145" t="str">
        <f>IF($B77=0,"",SUMIFS(INPUT_DATA!R:R,INPUT_DATA!$A:$A,$B77,INPUT_DATA!$B:$B,"D"))</f>
        <v/>
      </c>
      <c r="BR77" s="155" t="str">
        <f>IF($B77=0,"",SUMIFS(INPUT_DATA!S:S,INPUT_DATA!$A:$A,$B77,INPUT_DATA!$B:$B,"D"))</f>
        <v/>
      </c>
      <c r="BS77" s="155" t="str">
        <f>IF($B77=0,"",SUMIFS(INPUT_DATA!T:T,INPUT_DATA!$A:$A,$B77,INPUT_DATA!$B:$B,"D"))</f>
        <v/>
      </c>
      <c r="BT77" s="155" t="str">
        <f>IF($B77=0,"",SUMIFS(INPUT_DATA!U:U,INPUT_DATA!$A:$A,$B77,INPUT_DATA!$B:$B,"D"))</f>
        <v/>
      </c>
      <c r="BU77" s="155" t="str">
        <f>IF($B77=0,"",SUMIFS(INPUT_DATA!V:V,INPUT_DATA!$A:$A,$B77,INPUT_DATA!$B:$B,"D"))</f>
        <v/>
      </c>
      <c r="BV77" s="155" t="str">
        <f>IF($B77=0,"",SUMIFS(INPUT_DATA!W:W,INPUT_DATA!$A:$A,$B77,INPUT_DATA!$B:$B,"D"))</f>
        <v/>
      </c>
      <c r="BW77" s="155" t="str">
        <f>IF($B77=0,"",SUMIFS(INPUT_DATA!X:X,INPUT_DATA!$A:$A,$B77,INPUT_DATA!$B:$B,"D"))</f>
        <v/>
      </c>
      <c r="BX77" s="155" t="str">
        <f>IF($B77=0,"",SUMIFS(INPUT_DATA!Y:Y,INPUT_DATA!$A:$A,$B77,INPUT_DATA!$B:$B,"D"))</f>
        <v/>
      </c>
      <c r="BY77" s="155" t="str">
        <f>IF($B77=0,"",SUMIFS(INPUT_DATA!Z:Z,INPUT_DATA!$A:$A,$B77,INPUT_DATA!$B:$B,"D"))</f>
        <v/>
      </c>
      <c r="BZ77" s="155" t="str">
        <f>IF($B77=0,"",SUMIFS(INPUT_DATA!AA:AA,INPUT_DATA!$A:$A,$B77,INPUT_DATA!$B:$B,"D"))</f>
        <v/>
      </c>
      <c r="CA77" s="155" t="str">
        <f>IF($B77=0,"",SUMIFS(INPUT_DATA!AB:AB,INPUT_DATA!$A:$A,$B77,INPUT_DATA!$B:$B,"D"))</f>
        <v/>
      </c>
      <c r="CB77" s="155" t="str">
        <f>IF($B77=0,"",SUMIFS(INPUT_DATA!AC:AC,INPUT_DATA!$A:$A,$B77,INPUT_DATA!$B:$B,"D"))</f>
        <v/>
      </c>
      <c r="CC77" s="155" t="str">
        <f>IF($B77=0,"",SUMIFS(INPUT_DATA!AD:AD,INPUT_DATA!$A:$A,$B77,INPUT_DATA!$B:$B,"D"))</f>
        <v/>
      </c>
      <c r="CD77" s="155" t="str">
        <f>IF($B77=0,"",SUMIFS(INPUT_DATA!AE:AE,INPUT_DATA!$A:$A,$B77,INPUT_DATA!$B:$B,"D"))</f>
        <v/>
      </c>
      <c r="CE77" s="155" t="str">
        <f>IF($B77=0,"",SUMIFS(INPUT_DATA!AF:AF,INPUT_DATA!$A:$A,$B77,INPUT_DATA!$B:$B,"D"))</f>
        <v/>
      </c>
      <c r="CF77" s="155" t="str">
        <f>IF($B77=0,"",SUMIFS(INPUT_DATA!AG:AG,INPUT_DATA!$A:$A,$B77,INPUT_DATA!$B:$B,"D"))</f>
        <v/>
      </c>
      <c r="CG77" s="155" t="str">
        <f>IF($B77=0,"",SUMIFS(INPUT_DATA!AH:AH,INPUT_DATA!$A:$A,$B77,INPUT_DATA!$B:$B,"D"))</f>
        <v/>
      </c>
      <c r="CH77" s="155" t="str">
        <f>IF($B77=0,"",SUMIFS(INPUT_DATA!AI:AI,INPUT_DATA!$A:$A,$B77,INPUT_DATA!$B:$B,"D"))</f>
        <v/>
      </c>
      <c r="CI77" s="155" t="str">
        <f>IF($B77=0,"",SUMIFS(INPUT_DATA!AJ:AJ,INPUT_DATA!$A:$A,$B77,INPUT_DATA!$B:$B,"D"))</f>
        <v/>
      </c>
      <c r="CJ77" s="146" t="str">
        <f>IF($B77=0,"",SUMIFS(INPUT_DATA!AK:AK,INPUT_DATA!$A:$A,$B77,INPUT_DATA!$B:$B,"D"))</f>
        <v/>
      </c>
      <c r="CK77" s="146" t="str">
        <f>IF($B77=0,"",SUMIFS(INPUT_DATA!AL:AL,INPUT_DATA!$A:$A,$B77,INPUT_DATA!$B:$B,"D"))</f>
        <v/>
      </c>
      <c r="CL77" s="146" t="str">
        <f>IF($B77=0,"",SUMIFS(INPUT_DATA!AM:AM,INPUT_DATA!$A:$A,$B77,INPUT_DATA!$B:$B,"D"))</f>
        <v/>
      </c>
      <c r="CM77" s="146" t="str">
        <f>IF($B77=0,"",SUMIFS(INPUT_DATA!AN:AN,INPUT_DATA!$A:$A,$B77,INPUT_DATA!$B:$B,"D"))</f>
        <v/>
      </c>
      <c r="CN77" s="146" t="str">
        <f>IF($B77=0,"",SUMIFS(INPUT_DATA!AO:AO,INPUT_DATA!$A:$A,$B77,INPUT_DATA!$B:$B,"D"))</f>
        <v/>
      </c>
      <c r="CO77" s="146" t="str">
        <f>IF($B77=0,"",SUMIFS(INPUT_DATA!AP:AP,INPUT_DATA!$A:$A,$B77,INPUT_DATA!$B:$B,"D"))</f>
        <v/>
      </c>
      <c r="CP77" s="160" t="str">
        <f t="shared" si="7"/>
        <v/>
      </c>
      <c r="CQ77" s="160" t="str">
        <f t="shared" si="2"/>
        <v/>
      </c>
      <c r="CR77" s="160" t="str">
        <f t="shared" si="3"/>
        <v/>
      </c>
      <c r="CS77" s="145" t="str">
        <f>IF($B77=0,"",SUMIFS(INPUT_DATA!AQ:AQ,INPUT_DATA!$A:$A,$B77,INPUT_DATA!$B:$B,"D"))</f>
        <v/>
      </c>
      <c r="CT77" s="160" t="str">
        <f>IF($B77=0,"",SUMIFS(INPUT_DATA!AR:AR,INPUT_DATA!$A:$A,$B77,INPUT_DATA!$B:$B,"D"))</f>
        <v/>
      </c>
      <c r="CU77" s="160" t="str">
        <f>IF($B77=0,"",SUMIFS(INPUT_DATA!AS:AS,INPUT_DATA!$A:$A,$B77,INPUT_DATA!$B:$B,"D"))</f>
        <v/>
      </c>
      <c r="CV77" s="145" t="str">
        <f t="shared" si="20"/>
        <v/>
      </c>
      <c r="CW77" s="160" t="str">
        <f t="shared" si="21"/>
        <v/>
      </c>
      <c r="CX77" s="161" t="str">
        <f t="shared" si="22"/>
        <v/>
      </c>
      <c r="CY77" s="154"/>
    </row>
    <row r="78" spans="1:103">
      <c r="A78" s="162">
        <f t="shared" si="23"/>
        <v>-29</v>
      </c>
      <c r="B78" s="143">
        <f>INPUT_DATA!CL65</f>
        <v>0</v>
      </c>
      <c r="C78" s="145" t="str">
        <f>IF($B78=0,"",SUMIFS(INPUT_DATA!C:C,INPUT_DATA!$A:$A,$B78,INPUT_DATA!$B:$B,"S"))</f>
        <v/>
      </c>
      <c r="D78" s="145" t="str">
        <f>IF($B78=0,"",SUMIFS(INPUT_DATA!D:D,INPUT_DATA!$A:$A,$B78,INPUT_DATA!$B:$B,"S"))</f>
        <v/>
      </c>
      <c r="E78" s="146" t="str">
        <f>IF($B78=0,"",SUMIFS(INPUT_DATA!E:E,INPUT_DATA!$A:$A,$B78,INPUT_DATA!$B:$B,"S"))</f>
        <v/>
      </c>
      <c r="F78" s="146" t="str">
        <f>IF($B78=0,"",SUMIFS(INPUT_DATA!F:F,INPUT_DATA!$A:$A,$B78,INPUT_DATA!$B:$B,"S"))</f>
        <v/>
      </c>
      <c r="G78" s="146" t="str">
        <f>IF($B78=0,"",SUMIFS(INPUT_DATA!G:G,INPUT_DATA!$A:$A,$B78,INPUT_DATA!$B:$B,"S"))</f>
        <v/>
      </c>
      <c r="H78" s="146" t="str">
        <f>IF($B78=0,"",SUMIFS(INPUT_DATA!H:H,INPUT_DATA!$A:$A,$B78,INPUT_DATA!$B:$B,"S"))</f>
        <v/>
      </c>
      <c r="I78" s="146" t="str">
        <f>IF($B78=0,"",SUMIFS(INPUT_DATA!I:I,INPUT_DATA!$A:$A,$B78,INPUT_DATA!$B:$B,"S"))</f>
        <v/>
      </c>
      <c r="J78" s="146" t="str">
        <f>IF($B78=0,"",SUMIFS(INPUT_DATA!J:J,INPUT_DATA!$A:$A,$B78,INPUT_DATA!$B:$B,"S"))</f>
        <v/>
      </c>
      <c r="K78" s="146" t="str">
        <f>IF($B78=0,"",SUMIFS(INPUT_DATA!K:K,INPUT_DATA!$A:$A,$B78,INPUT_DATA!$B:$B,"S"))</f>
        <v/>
      </c>
      <c r="L78" s="146" t="str">
        <f>IF($B78=0,"",SUMIFS(INPUT_DATA!L:L,INPUT_DATA!$A:$A,$B78,INPUT_DATA!$B:$B,"S"))</f>
        <v/>
      </c>
      <c r="M78" s="146" t="str">
        <f>IF($B78=0,"",SUMIFS(INPUT_DATA!M:M,INPUT_DATA!$A:$A,$B78,INPUT_DATA!$B:$B,"S"))</f>
        <v/>
      </c>
      <c r="N78" s="146" t="str">
        <f>IF($B78=0,"",SUMIFS(INPUT_DATA!N:N,INPUT_DATA!$A:$A,$B78,INPUT_DATA!$B:$B,"S"))</f>
        <v/>
      </c>
      <c r="O78" s="147" t="str">
        <f t="shared" si="8"/>
        <v/>
      </c>
      <c r="P78" s="148" t="str">
        <f>IF($B78=0,"",SUMIFS(INPUT_DATA!O:O,INPUT_DATA!$A:$A,$B78,INPUT_DATA!$B:$B,"S"))</f>
        <v/>
      </c>
      <c r="Q78" s="148" t="str">
        <f t="shared" si="9"/>
        <v/>
      </c>
      <c r="R78" s="148" t="str">
        <f>IF($B78=0,"",SUMIFS(INPUT_DATA!BL:BL,INPUT_DATA!$A:$A,$B78,INPUT_DATA!$B:$B,"S"))</f>
        <v/>
      </c>
      <c r="S78" s="149" t="str">
        <f>IF($B78=0,"",SUMIFS(INPUT_DATA!P:P,INPUT_DATA!$A:$A,$B78,INPUT_DATA!$B:$B,"S"))</f>
        <v/>
      </c>
      <c r="T78" s="149" t="str">
        <f>IF($B78=0,"",SUMIFS(INPUT_DATA!Q:Q,INPUT_DATA!$A:$A,$B78,INPUT_DATA!$B:$B,"S"))</f>
        <v/>
      </c>
      <c r="U78" s="149" t="str">
        <f>IF($B78=0,"",SUMIFS(INPUT_DATA!R:R,INPUT_DATA!$A:$A,$B78,INPUT_DATA!$B:$B,"S"))</f>
        <v/>
      </c>
      <c r="V78" s="150" t="str">
        <f>IF($B78=0,"",SUMIFS(INPUT_DATA!S:S,INPUT_DATA!$A:$A,$B78,INPUT_DATA!$B:$B,"S"))</f>
        <v/>
      </c>
      <c r="W78" s="150" t="str">
        <f>IF($B78=0,"",SUMIFS(INPUT_DATA!T:T,INPUT_DATA!$A:$A,$B78,INPUT_DATA!$B:$B,"S"))</f>
        <v/>
      </c>
      <c r="X78" s="150" t="str">
        <f>IF($B78=0,"",SUMIFS(INPUT_DATA!U:U,INPUT_DATA!$A:$A,$B78,INPUT_DATA!$B:$B,"S"))</f>
        <v/>
      </c>
      <c r="Y78" s="150" t="str">
        <f>IF($B78=0,"",SUMIFS(INPUT_DATA!V:V,INPUT_DATA!$A:$A,$B78,INPUT_DATA!$B:$B,"S"))</f>
        <v/>
      </c>
      <c r="Z78" s="150" t="str">
        <f>IF($B78=0,"",SUMIFS(INPUT_DATA!W:W,INPUT_DATA!$A:$A,$B78,INPUT_DATA!$B:$B,"S"))</f>
        <v/>
      </c>
      <c r="AA78" s="150" t="str">
        <f>IF($B78=0,"",SUMIFS(INPUT_DATA!X:X,INPUT_DATA!$A:$A,$B78,INPUT_DATA!$B:$B,"S"))</f>
        <v/>
      </c>
      <c r="AB78" s="150" t="str">
        <f>IF($B78=0,"",SUMIFS(INPUT_DATA!Y:Y,INPUT_DATA!$A:$A,$B78,INPUT_DATA!$B:$B,"S"))</f>
        <v/>
      </c>
      <c r="AC78" s="150" t="str">
        <f>IF($B78=0,"",SUMIFS(INPUT_DATA!Z:Z,INPUT_DATA!$A:$A,$B78,INPUT_DATA!$B:$B,"S"))</f>
        <v/>
      </c>
      <c r="AD78" s="150" t="str">
        <f>IF($B78=0,"",SUMIFS(INPUT_DATA!AA:AA,INPUT_DATA!$A:$A,$B78,INPUT_DATA!$B:$B,"S"))</f>
        <v/>
      </c>
      <c r="AE78" s="150" t="str">
        <f>IF($B78=0,"",SUMIFS(INPUT_DATA!AB:AB,INPUT_DATA!$A:$A,$B78,INPUT_DATA!$B:$B,"S"))</f>
        <v/>
      </c>
      <c r="AF78" s="150" t="str">
        <f>IF($B78=0,"",SUMIFS(INPUT_DATA!AC:AC,INPUT_DATA!$A:$A,$B78,INPUT_DATA!$B:$B,"S"))</f>
        <v/>
      </c>
      <c r="AG78" s="150" t="str">
        <f>IF($B78=0,"",SUMIFS(INPUT_DATA!AD:AD,INPUT_DATA!$A:$A,$B78,INPUT_DATA!$B:$B,"S"))</f>
        <v/>
      </c>
      <c r="AH78" s="150" t="str">
        <f>IF($B78=0,"",SUMIFS(INPUT_DATA!AE:AE,INPUT_DATA!$A:$A,$B78,INPUT_DATA!$B:$B,"S"))</f>
        <v/>
      </c>
      <c r="AI78" s="150" t="str">
        <f>IF($B78=0,"",SUMIFS(INPUT_DATA!AF:AF,INPUT_DATA!$A:$A,$B78,INPUT_DATA!$B:$B,"S"))</f>
        <v/>
      </c>
      <c r="AJ78" s="150" t="str">
        <f>IF($B78=0,"",SUMIFS(INPUT_DATA!AG:AG,INPUT_DATA!$A:$A,$B78,INPUT_DATA!$B:$B,"S"))</f>
        <v/>
      </c>
      <c r="AK78" s="150" t="str">
        <f>IF($B78=0,"",SUMIFS(INPUT_DATA!AK:AK,INPUT_DATA!$A:$A,$B78,INPUT_DATA!$B:$B,"S"))</f>
        <v/>
      </c>
      <c r="AL78" s="150" t="str">
        <f>IF($B78=0,"",SUMIFS(INPUT_DATA!AL:AL,INPUT_DATA!$A:$A,$B78,INPUT_DATA!$B:$B,"S"))</f>
        <v/>
      </c>
      <c r="AM78" s="150" t="str">
        <f>IF($B78=0,"",SUMIFS(INPUT_DATA!AM:AM,INPUT_DATA!$A:$A,$B78,INPUT_DATA!$B:$B,"S"))</f>
        <v/>
      </c>
      <c r="AN78" s="150" t="str">
        <f>IF($B78=0,"",SUMIFS(INPUT_DATA!AN:AN,INPUT_DATA!$A:$A,$B78,INPUT_DATA!$B:$B,"S"))</f>
        <v/>
      </c>
      <c r="AO78" s="150" t="str">
        <f>IF($B78=0,"",SUMIFS(INPUT_DATA!AO:AO,INPUT_DATA!$A:$A,$B78,INPUT_DATA!$B:$B,"S"))</f>
        <v/>
      </c>
      <c r="AP78" s="150" t="str">
        <f>IF($B78=0,"",SUMIFS(INPUT_DATA!AP:AP,INPUT_DATA!$A:$A,$B78,INPUT_DATA!$B:$B,"S"))</f>
        <v/>
      </c>
      <c r="AQ78" s="151" t="str">
        <f t="shared" si="10"/>
        <v/>
      </c>
      <c r="AR78" s="152" t="str">
        <f t="shared" si="11"/>
        <v/>
      </c>
      <c r="AS78" s="153" t="str">
        <f t="shared" si="12"/>
        <v/>
      </c>
      <c r="AT78" s="151" t="str">
        <f>IF($B78=0,"",SUMIFS(INPUT_DATA!AQ:AQ,INPUT_DATA!$A:$A,$B78,INPUT_DATA!$B:$B,"S"))</f>
        <v/>
      </c>
      <c r="AU78" s="152" t="str">
        <f>IF($B78=0,"",SUMIFS(INPUT_DATA!AR:AR,INPUT_DATA!$A:$A,$B78,INPUT_DATA!$B:$B,"S"))</f>
        <v/>
      </c>
      <c r="AV78" s="153" t="str">
        <f>IF($B78=0,"",SUMIFS(INPUT_DATA!AS:AS,INPUT_DATA!$A:$A,$B78,INPUT_DATA!$B:$B,"S"))</f>
        <v/>
      </c>
      <c r="AW78" s="151" t="str">
        <f t="shared" si="13"/>
        <v/>
      </c>
      <c r="AX78" s="152" t="str">
        <f t="shared" si="14"/>
        <v/>
      </c>
      <c r="AY78" s="153" t="str">
        <f t="shared" si="15"/>
        <v/>
      </c>
      <c r="AZ78" s="154"/>
      <c r="BA78" s="144" t="str">
        <f>IF($B78=0,"",SUMIFS(INPUT_DATA!C:C,INPUT_DATA!$A:$A,$B78,INPUT_DATA!$B:$B,"D"))</f>
        <v/>
      </c>
      <c r="BB78" s="155" t="str">
        <f>IF($B78=0,"",SUMIFS(INPUT_DATA!E:E,INPUT_DATA!$A:$A,$B78,INPUT_DATA!$B:$B,"D"))</f>
        <v/>
      </c>
      <c r="BC78" s="155" t="str">
        <f>IF($B78=0,"",SUMIFS(INPUT_DATA!F:F,INPUT_DATA!$A:$A,$B78,INPUT_DATA!$B:$B,"D"))</f>
        <v/>
      </c>
      <c r="BD78" s="155" t="str">
        <f>IF($B78=0,"",SUMIFS(INPUT_DATA!G:G,INPUT_DATA!$A:$A,$B78,INPUT_DATA!$B:$B,"D"))</f>
        <v/>
      </c>
      <c r="BE78" s="155" t="str">
        <f>IF($B78=0,"",SUMIFS(INPUT_DATA!H:H,INPUT_DATA!$A:$A,$B78,INPUT_DATA!$B:$B,"D"))</f>
        <v/>
      </c>
      <c r="BF78" s="155" t="str">
        <f>IF($B78=0,"",SUMIFS(INPUT_DATA!I:I,INPUT_DATA!$A:$A,$B78,INPUT_DATA!$B:$B,"D"))</f>
        <v/>
      </c>
      <c r="BG78" s="155" t="str">
        <f>IF($B78=0,"",SUMIFS(INPUT_DATA!J:J,INPUT_DATA!$A:$A,$B78,INPUT_DATA!$B:$B,"D"))</f>
        <v/>
      </c>
      <c r="BH78" s="155" t="str">
        <f>IF($B78=0,"",SUMIFS(INPUT_DATA!K:K,INPUT_DATA!$A:$A,$B78,INPUT_DATA!$B:$B,"D"))</f>
        <v/>
      </c>
      <c r="BI78" s="155" t="str">
        <f>IF($B78=0,"",SUMIFS(INPUT_DATA!L:L,INPUT_DATA!$A:$A,$B78,INPUT_DATA!$B:$B,"D"))</f>
        <v/>
      </c>
      <c r="BJ78" s="155" t="str">
        <f>IF($B78=0,"",SUMIFS(INPUT_DATA!M:M,INPUT_DATA!$A:$A,$B78,INPUT_DATA!$B:$B,"D"))</f>
        <v/>
      </c>
      <c r="BK78" s="155" t="str">
        <f>IF($B78=0,"",SUMIFS(INPUT_DATA!N:N,INPUT_DATA!$A:$A,$B78,INPUT_DATA!$B:$B,"D"))</f>
        <v/>
      </c>
      <c r="BL78" s="156" t="str">
        <f t="shared" si="6"/>
        <v/>
      </c>
      <c r="BM78" s="156" t="str">
        <f>IF($B78=0,"",SUMIFS(INPUT_DATA!O:O,INPUT_DATA!$A:$A,$B78,INPUT_DATA!$B:$B,"D"))</f>
        <v/>
      </c>
      <c r="BN78" s="156" t="str">
        <f t="shared" si="16"/>
        <v/>
      </c>
      <c r="BO78" s="159" t="str">
        <f>IF($B78=0,"",SUMIFS(INPUT_DATA!P:P,INPUT_DATA!$A:$A,$B78,INPUT_DATA!$B:$B,"D"))</f>
        <v/>
      </c>
      <c r="BP78" s="145" t="str">
        <f>IF($B78=0,"",SUMIFS(INPUT_DATA!Q:Q,INPUT_DATA!$A:$A,$B78,INPUT_DATA!$B:$B,"D"))</f>
        <v/>
      </c>
      <c r="BQ78" s="145" t="str">
        <f>IF($B78=0,"",SUMIFS(INPUT_DATA!R:R,INPUT_DATA!$A:$A,$B78,INPUT_DATA!$B:$B,"D"))</f>
        <v/>
      </c>
      <c r="BR78" s="155" t="str">
        <f>IF($B78=0,"",SUMIFS(INPUT_DATA!S:S,INPUT_DATA!$A:$A,$B78,INPUT_DATA!$B:$B,"D"))</f>
        <v/>
      </c>
      <c r="BS78" s="155" t="str">
        <f>IF($B78=0,"",SUMIFS(INPUT_DATA!T:T,INPUT_DATA!$A:$A,$B78,INPUT_DATA!$B:$B,"D"))</f>
        <v/>
      </c>
      <c r="BT78" s="155" t="str">
        <f>IF($B78=0,"",SUMIFS(INPUT_DATA!U:U,INPUT_DATA!$A:$A,$B78,INPUT_DATA!$B:$B,"D"))</f>
        <v/>
      </c>
      <c r="BU78" s="155" t="str">
        <f>IF($B78=0,"",SUMIFS(INPUT_DATA!V:V,INPUT_DATA!$A:$A,$B78,INPUT_DATA!$B:$B,"D"))</f>
        <v/>
      </c>
      <c r="BV78" s="155" t="str">
        <f>IF($B78=0,"",SUMIFS(INPUT_DATA!W:W,INPUT_DATA!$A:$A,$B78,INPUT_DATA!$B:$B,"D"))</f>
        <v/>
      </c>
      <c r="BW78" s="155" t="str">
        <f>IF($B78=0,"",SUMIFS(INPUT_DATA!X:X,INPUT_DATA!$A:$A,$B78,INPUT_DATA!$B:$B,"D"))</f>
        <v/>
      </c>
      <c r="BX78" s="155" t="str">
        <f>IF($B78=0,"",SUMIFS(INPUT_DATA!Y:Y,INPUT_DATA!$A:$A,$B78,INPUT_DATA!$B:$B,"D"))</f>
        <v/>
      </c>
      <c r="BY78" s="155" t="str">
        <f>IF($B78=0,"",SUMIFS(INPUT_DATA!Z:Z,INPUT_DATA!$A:$A,$B78,INPUT_DATA!$B:$B,"D"))</f>
        <v/>
      </c>
      <c r="BZ78" s="155" t="str">
        <f>IF($B78=0,"",SUMIFS(INPUT_DATA!AA:AA,INPUT_DATA!$A:$A,$B78,INPUT_DATA!$B:$B,"D"))</f>
        <v/>
      </c>
      <c r="CA78" s="155" t="str">
        <f>IF($B78=0,"",SUMIFS(INPUT_DATA!AB:AB,INPUT_DATA!$A:$A,$B78,INPUT_DATA!$B:$B,"D"))</f>
        <v/>
      </c>
      <c r="CB78" s="155" t="str">
        <f>IF($B78=0,"",SUMIFS(INPUT_DATA!AC:AC,INPUT_DATA!$A:$A,$B78,INPUT_DATA!$B:$B,"D"))</f>
        <v/>
      </c>
      <c r="CC78" s="155" t="str">
        <f>IF($B78=0,"",SUMIFS(INPUT_DATA!AD:AD,INPUT_DATA!$A:$A,$B78,INPUT_DATA!$B:$B,"D"))</f>
        <v/>
      </c>
      <c r="CD78" s="155" t="str">
        <f>IF($B78=0,"",SUMIFS(INPUT_DATA!AE:AE,INPUT_DATA!$A:$A,$B78,INPUT_DATA!$B:$B,"D"))</f>
        <v/>
      </c>
      <c r="CE78" s="155" t="str">
        <f>IF($B78=0,"",SUMIFS(INPUT_DATA!AF:AF,INPUT_DATA!$A:$A,$B78,INPUT_DATA!$B:$B,"D"))</f>
        <v/>
      </c>
      <c r="CF78" s="155" t="str">
        <f>IF($B78=0,"",SUMIFS(INPUT_DATA!AG:AG,INPUT_DATA!$A:$A,$B78,INPUT_DATA!$B:$B,"D"))</f>
        <v/>
      </c>
      <c r="CG78" s="155" t="str">
        <f>IF($B78=0,"",SUMIFS(INPUT_DATA!AH:AH,INPUT_DATA!$A:$A,$B78,INPUT_DATA!$B:$B,"D"))</f>
        <v/>
      </c>
      <c r="CH78" s="155" t="str">
        <f>IF($B78=0,"",SUMIFS(INPUT_DATA!AI:AI,INPUT_DATA!$A:$A,$B78,INPUT_DATA!$B:$B,"D"))</f>
        <v/>
      </c>
      <c r="CI78" s="155" t="str">
        <f>IF($B78=0,"",SUMIFS(INPUT_DATA!AJ:AJ,INPUT_DATA!$A:$A,$B78,INPUT_DATA!$B:$B,"D"))</f>
        <v/>
      </c>
      <c r="CJ78" s="146" t="str">
        <f>IF($B78=0,"",SUMIFS(INPUT_DATA!AK:AK,INPUT_DATA!$A:$A,$B78,INPUT_DATA!$B:$B,"D"))</f>
        <v/>
      </c>
      <c r="CK78" s="146" t="str">
        <f>IF($B78=0,"",SUMIFS(INPUT_DATA!AL:AL,INPUT_DATA!$A:$A,$B78,INPUT_DATA!$B:$B,"D"))</f>
        <v/>
      </c>
      <c r="CL78" s="146" t="str">
        <f>IF($B78=0,"",SUMIFS(INPUT_DATA!AM:AM,INPUT_DATA!$A:$A,$B78,INPUT_DATA!$B:$B,"D"))</f>
        <v/>
      </c>
      <c r="CM78" s="146" t="str">
        <f>IF($B78=0,"",SUMIFS(INPUT_DATA!AN:AN,INPUT_DATA!$A:$A,$B78,INPUT_DATA!$B:$B,"D"))</f>
        <v/>
      </c>
      <c r="CN78" s="146" t="str">
        <f>IF($B78=0,"",SUMIFS(INPUT_DATA!AO:AO,INPUT_DATA!$A:$A,$B78,INPUT_DATA!$B:$B,"D"))</f>
        <v/>
      </c>
      <c r="CO78" s="146" t="str">
        <f>IF($B78=0,"",SUMIFS(INPUT_DATA!AP:AP,INPUT_DATA!$A:$A,$B78,INPUT_DATA!$B:$B,"D"))</f>
        <v/>
      </c>
      <c r="CP78" s="160" t="str">
        <f t="shared" si="7"/>
        <v/>
      </c>
      <c r="CQ78" s="160" t="str">
        <f t="shared" si="2"/>
        <v/>
      </c>
      <c r="CR78" s="160" t="str">
        <f t="shared" si="3"/>
        <v/>
      </c>
      <c r="CS78" s="145" t="str">
        <f>IF($B78=0,"",SUMIFS(INPUT_DATA!AQ:AQ,INPUT_DATA!$A:$A,$B78,INPUT_DATA!$B:$B,"D"))</f>
        <v/>
      </c>
      <c r="CT78" s="160" t="str">
        <f>IF($B78=0,"",SUMIFS(INPUT_DATA!AR:AR,INPUT_DATA!$A:$A,$B78,INPUT_DATA!$B:$B,"D"))</f>
        <v/>
      </c>
      <c r="CU78" s="160" t="str">
        <f>IF($B78=0,"",SUMIFS(INPUT_DATA!AS:AS,INPUT_DATA!$A:$A,$B78,INPUT_DATA!$B:$B,"D"))</f>
        <v/>
      </c>
      <c r="CV78" s="145" t="str">
        <f t="shared" si="20"/>
        <v/>
      </c>
      <c r="CW78" s="160" t="str">
        <f t="shared" si="21"/>
        <v/>
      </c>
      <c r="CX78" s="161" t="str">
        <f t="shared" si="22"/>
        <v/>
      </c>
      <c r="CY78" s="154"/>
    </row>
    <row r="79" spans="1:103">
      <c r="A79" s="162">
        <f t="shared" si="23"/>
        <v>-30</v>
      </c>
      <c r="B79" s="143">
        <f>INPUT_DATA!CL66</f>
        <v>0</v>
      </c>
      <c r="C79" s="145" t="str">
        <f>IF($B79=0,"",SUMIFS(INPUT_DATA!C:C,INPUT_DATA!$A:$A,$B79,INPUT_DATA!$B:$B,"S"))</f>
        <v/>
      </c>
      <c r="D79" s="145" t="str">
        <f>IF($B79=0,"",SUMIFS(INPUT_DATA!D:D,INPUT_DATA!$A:$A,$B79,INPUT_DATA!$B:$B,"S"))</f>
        <v/>
      </c>
      <c r="E79" s="146" t="str">
        <f>IF($B79=0,"",SUMIFS(INPUT_DATA!E:E,INPUT_DATA!$A:$A,$B79,INPUT_DATA!$B:$B,"S"))</f>
        <v/>
      </c>
      <c r="F79" s="146" t="str">
        <f>IF($B79=0,"",SUMIFS(INPUT_DATA!F:F,INPUT_DATA!$A:$A,$B79,INPUT_DATA!$B:$B,"S"))</f>
        <v/>
      </c>
      <c r="G79" s="146" t="str">
        <f>IF($B79=0,"",SUMIFS(INPUT_DATA!G:G,INPUT_DATA!$A:$A,$B79,INPUT_DATA!$B:$B,"S"))</f>
        <v/>
      </c>
      <c r="H79" s="146" t="str">
        <f>IF($B79=0,"",SUMIFS(INPUT_DATA!H:H,INPUT_DATA!$A:$A,$B79,INPUT_DATA!$B:$B,"S"))</f>
        <v/>
      </c>
      <c r="I79" s="146" t="str">
        <f>IF($B79=0,"",SUMIFS(INPUT_DATA!I:I,INPUT_DATA!$A:$A,$B79,INPUT_DATA!$B:$B,"S"))</f>
        <v/>
      </c>
      <c r="J79" s="146" t="str">
        <f>IF($B79=0,"",SUMIFS(INPUT_DATA!J:J,INPUT_DATA!$A:$A,$B79,INPUT_DATA!$B:$B,"S"))</f>
        <v/>
      </c>
      <c r="K79" s="146" t="str">
        <f>IF($B79=0,"",SUMIFS(INPUT_DATA!K:K,INPUT_DATA!$A:$A,$B79,INPUT_DATA!$B:$B,"S"))</f>
        <v/>
      </c>
      <c r="L79" s="146" t="str">
        <f>IF($B79=0,"",SUMIFS(INPUT_DATA!L:L,INPUT_DATA!$A:$A,$B79,INPUT_DATA!$B:$B,"S"))</f>
        <v/>
      </c>
      <c r="M79" s="146" t="str">
        <f>IF($B79=0,"",SUMIFS(INPUT_DATA!M:M,INPUT_DATA!$A:$A,$B79,INPUT_DATA!$B:$B,"S"))</f>
        <v/>
      </c>
      <c r="N79" s="146" t="str">
        <f>IF($B79=0,"",SUMIFS(INPUT_DATA!N:N,INPUT_DATA!$A:$A,$B79,INPUT_DATA!$B:$B,"S"))</f>
        <v/>
      </c>
      <c r="O79" s="147" t="str">
        <f t="shared" si="8"/>
        <v/>
      </c>
      <c r="P79" s="148" t="str">
        <f>IF($B79=0,"",SUMIFS(INPUT_DATA!O:O,INPUT_DATA!$A:$A,$B79,INPUT_DATA!$B:$B,"S"))</f>
        <v/>
      </c>
      <c r="Q79" s="148" t="str">
        <f t="shared" si="9"/>
        <v/>
      </c>
      <c r="R79" s="148" t="str">
        <f>IF($B79=0,"",SUMIFS(INPUT_DATA!BL:BL,INPUT_DATA!$A:$A,$B79,INPUT_DATA!$B:$B,"S"))</f>
        <v/>
      </c>
      <c r="S79" s="149" t="str">
        <f>IF($B79=0,"",SUMIFS(INPUT_DATA!P:P,INPUT_DATA!$A:$A,$B79,INPUT_DATA!$B:$B,"S"))</f>
        <v/>
      </c>
      <c r="T79" s="149" t="str">
        <f>IF($B79=0,"",SUMIFS(INPUT_DATA!Q:Q,INPUT_DATA!$A:$A,$B79,INPUT_DATA!$B:$B,"S"))</f>
        <v/>
      </c>
      <c r="U79" s="149" t="str">
        <f>IF($B79=0,"",SUMIFS(INPUT_DATA!R:R,INPUT_DATA!$A:$A,$B79,INPUT_DATA!$B:$B,"S"))</f>
        <v/>
      </c>
      <c r="V79" s="150" t="str">
        <f>IF($B79=0,"",SUMIFS(INPUT_DATA!S:S,INPUT_DATA!$A:$A,$B79,INPUT_DATA!$B:$B,"S"))</f>
        <v/>
      </c>
      <c r="W79" s="150" t="str">
        <f>IF($B79=0,"",SUMIFS(INPUT_DATA!T:T,INPUT_DATA!$A:$A,$B79,INPUT_DATA!$B:$B,"S"))</f>
        <v/>
      </c>
      <c r="X79" s="150" t="str">
        <f>IF($B79=0,"",SUMIFS(INPUT_DATA!U:U,INPUT_DATA!$A:$A,$B79,INPUT_DATA!$B:$B,"S"))</f>
        <v/>
      </c>
      <c r="Y79" s="150" t="str">
        <f>IF($B79=0,"",SUMIFS(INPUT_DATA!V:V,INPUT_DATA!$A:$A,$B79,INPUT_DATA!$B:$B,"S"))</f>
        <v/>
      </c>
      <c r="Z79" s="150" t="str">
        <f>IF($B79=0,"",SUMIFS(INPUT_DATA!W:W,INPUT_DATA!$A:$A,$B79,INPUT_DATA!$B:$B,"S"))</f>
        <v/>
      </c>
      <c r="AA79" s="150" t="str">
        <f>IF($B79=0,"",SUMIFS(INPUT_DATA!X:X,INPUT_DATA!$A:$A,$B79,INPUT_DATA!$B:$B,"S"))</f>
        <v/>
      </c>
      <c r="AB79" s="150" t="str">
        <f>IF($B79=0,"",SUMIFS(INPUT_DATA!Y:Y,INPUT_DATA!$A:$A,$B79,INPUT_DATA!$B:$B,"S"))</f>
        <v/>
      </c>
      <c r="AC79" s="150" t="str">
        <f>IF($B79=0,"",SUMIFS(INPUT_DATA!Z:Z,INPUT_DATA!$A:$A,$B79,INPUT_DATA!$B:$B,"S"))</f>
        <v/>
      </c>
      <c r="AD79" s="150" t="str">
        <f>IF($B79=0,"",SUMIFS(INPUT_DATA!AA:AA,INPUT_DATA!$A:$A,$B79,INPUT_DATA!$B:$B,"S"))</f>
        <v/>
      </c>
      <c r="AE79" s="150" t="str">
        <f>IF($B79=0,"",SUMIFS(INPUT_DATA!AB:AB,INPUT_DATA!$A:$A,$B79,INPUT_DATA!$B:$B,"S"))</f>
        <v/>
      </c>
      <c r="AF79" s="150" t="str">
        <f>IF($B79=0,"",SUMIFS(INPUT_DATA!AC:AC,INPUT_DATA!$A:$A,$B79,INPUT_DATA!$B:$B,"S"))</f>
        <v/>
      </c>
      <c r="AG79" s="150" t="str">
        <f>IF($B79=0,"",SUMIFS(INPUT_DATA!AD:AD,INPUT_DATA!$A:$A,$B79,INPUT_DATA!$B:$B,"S"))</f>
        <v/>
      </c>
      <c r="AH79" s="150" t="str">
        <f>IF($B79=0,"",SUMIFS(INPUT_DATA!AE:AE,INPUT_DATA!$A:$A,$B79,INPUT_DATA!$B:$B,"S"))</f>
        <v/>
      </c>
      <c r="AI79" s="150" t="str">
        <f>IF($B79=0,"",SUMIFS(INPUT_DATA!AF:AF,INPUT_DATA!$A:$A,$B79,INPUT_DATA!$B:$B,"S"))</f>
        <v/>
      </c>
      <c r="AJ79" s="150" t="str">
        <f>IF($B79=0,"",SUMIFS(INPUT_DATA!AG:AG,INPUT_DATA!$A:$A,$B79,INPUT_DATA!$B:$B,"S"))</f>
        <v/>
      </c>
      <c r="AK79" s="150" t="str">
        <f>IF($B79=0,"",SUMIFS(INPUT_DATA!AK:AK,INPUT_DATA!$A:$A,$B79,INPUT_DATA!$B:$B,"S"))</f>
        <v/>
      </c>
      <c r="AL79" s="150" t="str">
        <f>IF($B79=0,"",SUMIFS(INPUT_DATA!AL:AL,INPUT_DATA!$A:$A,$B79,INPUT_DATA!$B:$B,"S"))</f>
        <v/>
      </c>
      <c r="AM79" s="150" t="str">
        <f>IF($B79=0,"",SUMIFS(INPUT_DATA!AM:AM,INPUT_DATA!$A:$A,$B79,INPUT_DATA!$B:$B,"S"))</f>
        <v/>
      </c>
      <c r="AN79" s="150" t="str">
        <f>IF($B79=0,"",SUMIFS(INPUT_DATA!AN:AN,INPUT_DATA!$A:$A,$B79,INPUT_DATA!$B:$B,"S"))</f>
        <v/>
      </c>
      <c r="AO79" s="150" t="str">
        <f>IF($B79=0,"",SUMIFS(INPUT_DATA!AO:AO,INPUT_DATA!$A:$A,$B79,INPUT_DATA!$B:$B,"S"))</f>
        <v/>
      </c>
      <c r="AP79" s="150" t="str">
        <f>IF($B79=0,"",SUMIFS(INPUT_DATA!AP:AP,INPUT_DATA!$A:$A,$B79,INPUT_DATA!$B:$B,"S"))</f>
        <v/>
      </c>
      <c r="AQ79" s="151" t="str">
        <f t="shared" si="10"/>
        <v/>
      </c>
      <c r="AR79" s="152" t="str">
        <f t="shared" si="11"/>
        <v/>
      </c>
      <c r="AS79" s="153" t="str">
        <f t="shared" si="12"/>
        <v/>
      </c>
      <c r="AT79" s="151" t="str">
        <f>IF($B79=0,"",SUMIFS(INPUT_DATA!AQ:AQ,INPUT_DATA!$A:$A,$B79,INPUT_DATA!$B:$B,"S"))</f>
        <v/>
      </c>
      <c r="AU79" s="152" t="str">
        <f>IF($B79=0,"",SUMIFS(INPUT_DATA!AR:AR,INPUT_DATA!$A:$A,$B79,INPUT_DATA!$B:$B,"S"))</f>
        <v/>
      </c>
      <c r="AV79" s="153" t="str">
        <f>IF($B79=0,"",SUMIFS(INPUT_DATA!AS:AS,INPUT_DATA!$A:$A,$B79,INPUT_DATA!$B:$B,"S"))</f>
        <v/>
      </c>
      <c r="AW79" s="151" t="str">
        <f t="shared" si="13"/>
        <v/>
      </c>
      <c r="AX79" s="152" t="str">
        <f t="shared" si="14"/>
        <v/>
      </c>
      <c r="AY79" s="153" t="str">
        <f t="shared" si="15"/>
        <v/>
      </c>
      <c r="AZ79" s="154"/>
      <c r="BA79" s="144" t="str">
        <f>IF($B79=0,"",SUMIFS(INPUT_DATA!C:C,INPUT_DATA!$A:$A,$B79,INPUT_DATA!$B:$B,"D"))</f>
        <v/>
      </c>
      <c r="BB79" s="155" t="str">
        <f>IF($B79=0,"",SUMIFS(INPUT_DATA!E:E,INPUT_DATA!$A:$A,$B79,INPUT_DATA!$B:$B,"D"))</f>
        <v/>
      </c>
      <c r="BC79" s="155" t="str">
        <f>IF($B79=0,"",SUMIFS(INPUT_DATA!F:F,INPUT_DATA!$A:$A,$B79,INPUT_DATA!$B:$B,"D"))</f>
        <v/>
      </c>
      <c r="BD79" s="155" t="str">
        <f>IF($B79=0,"",SUMIFS(INPUT_DATA!G:G,INPUT_DATA!$A:$A,$B79,INPUT_DATA!$B:$B,"D"))</f>
        <v/>
      </c>
      <c r="BE79" s="155" t="str">
        <f>IF($B79=0,"",SUMIFS(INPUT_DATA!H:H,INPUT_DATA!$A:$A,$B79,INPUT_DATA!$B:$B,"D"))</f>
        <v/>
      </c>
      <c r="BF79" s="155" t="str">
        <f>IF($B79=0,"",SUMIFS(INPUT_DATA!I:I,INPUT_DATA!$A:$A,$B79,INPUT_DATA!$B:$B,"D"))</f>
        <v/>
      </c>
      <c r="BG79" s="155" t="str">
        <f>IF($B79=0,"",SUMIFS(INPUT_DATA!J:J,INPUT_DATA!$A:$A,$B79,INPUT_DATA!$B:$B,"D"))</f>
        <v/>
      </c>
      <c r="BH79" s="155" t="str">
        <f>IF($B79=0,"",SUMIFS(INPUT_DATA!K:K,INPUT_DATA!$A:$A,$B79,INPUT_DATA!$B:$B,"D"))</f>
        <v/>
      </c>
      <c r="BI79" s="155" t="str">
        <f>IF($B79=0,"",SUMIFS(INPUT_DATA!L:L,INPUT_DATA!$A:$A,$B79,INPUT_DATA!$B:$B,"D"))</f>
        <v/>
      </c>
      <c r="BJ79" s="155" t="str">
        <f>IF($B79=0,"",SUMIFS(INPUT_DATA!M:M,INPUT_DATA!$A:$A,$B79,INPUT_DATA!$B:$B,"D"))</f>
        <v/>
      </c>
      <c r="BK79" s="155" t="str">
        <f>IF($B79=0,"",SUMIFS(INPUT_DATA!N:N,INPUT_DATA!$A:$A,$B79,INPUT_DATA!$B:$B,"D"))</f>
        <v/>
      </c>
      <c r="BL79" s="156" t="str">
        <f t="shared" si="6"/>
        <v/>
      </c>
      <c r="BM79" s="156" t="str">
        <f>IF($B79=0,"",SUMIFS(INPUT_DATA!O:O,INPUT_DATA!$A:$A,$B79,INPUT_DATA!$B:$B,"D"))</f>
        <v/>
      </c>
      <c r="BN79" s="156" t="str">
        <f t="shared" si="16"/>
        <v/>
      </c>
      <c r="BO79" s="159" t="str">
        <f>IF($B79=0,"",SUMIFS(INPUT_DATA!P:P,INPUT_DATA!$A:$A,$B79,INPUT_DATA!$B:$B,"D"))</f>
        <v/>
      </c>
      <c r="BP79" s="145" t="str">
        <f>IF($B79=0,"",SUMIFS(INPUT_DATA!Q:Q,INPUT_DATA!$A:$A,$B79,INPUT_DATA!$B:$B,"D"))</f>
        <v/>
      </c>
      <c r="BQ79" s="145" t="str">
        <f>IF($B79=0,"",SUMIFS(INPUT_DATA!R:R,INPUT_DATA!$A:$A,$B79,INPUT_DATA!$B:$B,"D"))</f>
        <v/>
      </c>
      <c r="BR79" s="155" t="str">
        <f>IF($B79=0,"",SUMIFS(INPUT_DATA!S:S,INPUT_DATA!$A:$A,$B79,INPUT_DATA!$B:$B,"D"))</f>
        <v/>
      </c>
      <c r="BS79" s="155" t="str">
        <f>IF($B79=0,"",SUMIFS(INPUT_DATA!T:T,INPUT_DATA!$A:$A,$B79,INPUT_DATA!$B:$B,"D"))</f>
        <v/>
      </c>
      <c r="BT79" s="155" t="str">
        <f>IF($B79=0,"",SUMIFS(INPUT_DATA!U:U,INPUT_DATA!$A:$A,$B79,INPUT_DATA!$B:$B,"D"))</f>
        <v/>
      </c>
      <c r="BU79" s="155" t="str">
        <f>IF($B79=0,"",SUMIFS(INPUT_DATA!V:V,INPUT_DATA!$A:$A,$B79,INPUT_DATA!$B:$B,"D"))</f>
        <v/>
      </c>
      <c r="BV79" s="155" t="str">
        <f>IF($B79=0,"",SUMIFS(INPUT_DATA!W:W,INPUT_DATA!$A:$A,$B79,INPUT_DATA!$B:$B,"D"))</f>
        <v/>
      </c>
      <c r="BW79" s="155" t="str">
        <f>IF($B79=0,"",SUMIFS(INPUT_DATA!X:X,INPUT_DATA!$A:$A,$B79,INPUT_DATA!$B:$B,"D"))</f>
        <v/>
      </c>
      <c r="BX79" s="155" t="str">
        <f>IF($B79=0,"",SUMIFS(INPUT_DATA!Y:Y,INPUT_DATA!$A:$A,$B79,INPUT_DATA!$B:$B,"D"))</f>
        <v/>
      </c>
      <c r="BY79" s="155" t="str">
        <f>IF($B79=0,"",SUMIFS(INPUT_DATA!Z:Z,INPUT_DATA!$A:$A,$B79,INPUT_DATA!$B:$B,"D"))</f>
        <v/>
      </c>
      <c r="BZ79" s="155" t="str">
        <f>IF($B79=0,"",SUMIFS(INPUT_DATA!AA:AA,INPUT_DATA!$A:$A,$B79,INPUT_DATA!$B:$B,"D"))</f>
        <v/>
      </c>
      <c r="CA79" s="155" t="str">
        <f>IF($B79=0,"",SUMIFS(INPUT_DATA!AB:AB,INPUT_DATA!$A:$A,$B79,INPUT_DATA!$B:$B,"D"))</f>
        <v/>
      </c>
      <c r="CB79" s="155" t="str">
        <f>IF($B79=0,"",SUMIFS(INPUT_DATA!AC:AC,INPUT_DATA!$A:$A,$B79,INPUT_DATA!$B:$B,"D"))</f>
        <v/>
      </c>
      <c r="CC79" s="155" t="str">
        <f>IF($B79=0,"",SUMIFS(INPUT_DATA!AD:AD,INPUT_DATA!$A:$A,$B79,INPUT_DATA!$B:$B,"D"))</f>
        <v/>
      </c>
      <c r="CD79" s="155" t="str">
        <f>IF($B79=0,"",SUMIFS(INPUT_DATA!AE:AE,INPUT_DATA!$A:$A,$B79,INPUT_DATA!$B:$B,"D"))</f>
        <v/>
      </c>
      <c r="CE79" s="155" t="str">
        <f>IF($B79=0,"",SUMIFS(INPUT_DATA!AF:AF,INPUT_DATA!$A:$A,$B79,INPUT_DATA!$B:$B,"D"))</f>
        <v/>
      </c>
      <c r="CF79" s="155" t="str">
        <f>IF($B79=0,"",SUMIFS(INPUT_DATA!AG:AG,INPUT_DATA!$A:$A,$B79,INPUT_DATA!$B:$B,"D"))</f>
        <v/>
      </c>
      <c r="CG79" s="155" t="str">
        <f>IF($B79=0,"",SUMIFS(INPUT_DATA!AH:AH,INPUT_DATA!$A:$A,$B79,INPUT_DATA!$B:$B,"D"))</f>
        <v/>
      </c>
      <c r="CH79" s="155" t="str">
        <f>IF($B79=0,"",SUMIFS(INPUT_DATA!AI:AI,INPUT_DATA!$A:$A,$B79,INPUT_DATA!$B:$B,"D"))</f>
        <v/>
      </c>
      <c r="CI79" s="155" t="str">
        <f>IF($B79=0,"",SUMIFS(INPUT_DATA!AJ:AJ,INPUT_DATA!$A:$A,$B79,INPUT_DATA!$B:$B,"D"))</f>
        <v/>
      </c>
      <c r="CJ79" s="146" t="str">
        <f>IF($B79=0,"",SUMIFS(INPUT_DATA!AK:AK,INPUT_DATA!$A:$A,$B79,INPUT_DATA!$B:$B,"D"))</f>
        <v/>
      </c>
      <c r="CK79" s="146" t="str">
        <f>IF($B79=0,"",SUMIFS(INPUT_DATA!AL:AL,INPUT_DATA!$A:$A,$B79,INPUT_DATA!$B:$B,"D"))</f>
        <v/>
      </c>
      <c r="CL79" s="146" t="str">
        <f>IF($B79=0,"",SUMIFS(INPUT_DATA!AM:AM,INPUT_DATA!$A:$A,$B79,INPUT_DATA!$B:$B,"D"))</f>
        <v/>
      </c>
      <c r="CM79" s="146" t="str">
        <f>IF($B79=0,"",SUMIFS(INPUT_DATA!AN:AN,INPUT_DATA!$A:$A,$B79,INPUT_DATA!$B:$B,"D"))</f>
        <v/>
      </c>
      <c r="CN79" s="146" t="str">
        <f>IF($B79=0,"",SUMIFS(INPUT_DATA!AO:AO,INPUT_DATA!$A:$A,$B79,INPUT_DATA!$B:$B,"D"))</f>
        <v/>
      </c>
      <c r="CO79" s="146" t="str">
        <f>IF($B79=0,"",SUMIFS(INPUT_DATA!AP:AP,INPUT_DATA!$A:$A,$B79,INPUT_DATA!$B:$B,"D"))</f>
        <v/>
      </c>
      <c r="CP79" s="160" t="str">
        <f t="shared" si="7"/>
        <v/>
      </c>
      <c r="CQ79" s="160" t="str">
        <f t="shared" si="2"/>
        <v/>
      </c>
      <c r="CR79" s="160" t="str">
        <f t="shared" si="3"/>
        <v/>
      </c>
      <c r="CS79" s="145" t="str">
        <f>IF($B79=0,"",SUMIFS(INPUT_DATA!AQ:AQ,INPUT_DATA!$A:$A,$B79,INPUT_DATA!$B:$B,"D"))</f>
        <v/>
      </c>
      <c r="CT79" s="160" t="str">
        <f>IF($B79=0,"",SUMIFS(INPUT_DATA!AR:AR,INPUT_DATA!$A:$A,$B79,INPUT_DATA!$B:$B,"D"))</f>
        <v/>
      </c>
      <c r="CU79" s="160" t="str">
        <f>IF($B79=0,"",SUMIFS(INPUT_DATA!AS:AS,INPUT_DATA!$A:$A,$B79,INPUT_DATA!$B:$B,"D"))</f>
        <v/>
      </c>
      <c r="CV79" s="145" t="str">
        <f t="shared" si="20"/>
        <v/>
      </c>
      <c r="CW79" s="160" t="str">
        <f t="shared" si="21"/>
        <v/>
      </c>
      <c r="CX79" s="161" t="str">
        <f t="shared" si="22"/>
        <v/>
      </c>
      <c r="CY79" s="154"/>
    </row>
    <row r="80" spans="1:103">
      <c r="A80" s="162">
        <f t="shared" si="23"/>
        <v>-31</v>
      </c>
      <c r="B80" s="143">
        <f>INPUT_DATA!CL67</f>
        <v>0</v>
      </c>
      <c r="C80" s="145" t="str">
        <f>IF($B80=0,"",SUMIFS(INPUT_DATA!C:C,INPUT_DATA!$A:$A,$B80,INPUT_DATA!$B:$B,"S"))</f>
        <v/>
      </c>
      <c r="D80" s="145" t="str">
        <f>IF($B80=0,"",SUMIFS(INPUT_DATA!D:D,INPUT_DATA!$A:$A,$B80,INPUT_DATA!$B:$B,"S"))</f>
        <v/>
      </c>
      <c r="E80" s="146" t="str">
        <f>IF($B80=0,"",SUMIFS(INPUT_DATA!E:E,INPUT_DATA!$A:$A,$B80,INPUT_DATA!$B:$B,"S"))</f>
        <v/>
      </c>
      <c r="F80" s="146" t="str">
        <f>IF($B80=0,"",SUMIFS(INPUT_DATA!F:F,INPUT_DATA!$A:$A,$B80,INPUT_DATA!$B:$B,"S"))</f>
        <v/>
      </c>
      <c r="G80" s="146" t="str">
        <f>IF($B80=0,"",SUMIFS(INPUT_DATA!G:G,INPUT_DATA!$A:$A,$B80,INPUT_DATA!$B:$B,"S"))</f>
        <v/>
      </c>
      <c r="H80" s="146" t="str">
        <f>IF($B80=0,"",SUMIFS(INPUT_DATA!H:H,INPUT_DATA!$A:$A,$B80,INPUT_DATA!$B:$B,"S"))</f>
        <v/>
      </c>
      <c r="I80" s="146" t="str">
        <f>IF($B80=0,"",SUMIFS(INPUT_DATA!I:I,INPUT_DATA!$A:$A,$B80,INPUT_DATA!$B:$B,"S"))</f>
        <v/>
      </c>
      <c r="J80" s="146" t="str">
        <f>IF($B80=0,"",SUMIFS(INPUT_DATA!J:J,INPUT_DATA!$A:$A,$B80,INPUT_DATA!$B:$B,"S"))</f>
        <v/>
      </c>
      <c r="K80" s="146" t="str">
        <f>IF($B80=0,"",SUMIFS(INPUT_DATA!K:K,INPUT_DATA!$A:$A,$B80,INPUT_DATA!$B:$B,"S"))</f>
        <v/>
      </c>
      <c r="L80" s="146" t="str">
        <f>IF($B80=0,"",SUMIFS(INPUT_DATA!L:L,INPUT_DATA!$A:$A,$B80,INPUT_DATA!$B:$B,"S"))</f>
        <v/>
      </c>
      <c r="M80" s="146" t="str">
        <f>IF($B80=0,"",SUMIFS(INPUT_DATA!M:M,INPUT_DATA!$A:$A,$B80,INPUT_DATA!$B:$B,"S"))</f>
        <v/>
      </c>
      <c r="N80" s="146" t="str">
        <f>IF($B80=0,"",SUMIFS(INPUT_DATA!N:N,INPUT_DATA!$A:$A,$B80,INPUT_DATA!$B:$B,"S"))</f>
        <v/>
      </c>
      <c r="O80" s="147" t="str">
        <f t="shared" si="8"/>
        <v/>
      </c>
      <c r="P80" s="148" t="str">
        <f>IF($B80=0,"",SUMIFS(INPUT_DATA!O:O,INPUT_DATA!$A:$A,$B80,INPUT_DATA!$B:$B,"S"))</f>
        <v/>
      </c>
      <c r="Q80" s="148" t="str">
        <f t="shared" si="9"/>
        <v/>
      </c>
      <c r="R80" s="148" t="str">
        <f>IF($B80=0,"",SUMIFS(INPUT_DATA!BL:BL,INPUT_DATA!$A:$A,$B80,INPUT_DATA!$B:$B,"S"))</f>
        <v/>
      </c>
      <c r="S80" s="149" t="str">
        <f>IF($B80=0,"",SUMIFS(INPUT_DATA!P:P,INPUT_DATA!$A:$A,$B80,INPUT_DATA!$B:$B,"S"))</f>
        <v/>
      </c>
      <c r="T80" s="149" t="str">
        <f>IF($B80=0,"",SUMIFS(INPUT_DATA!Q:Q,INPUT_DATA!$A:$A,$B80,INPUT_DATA!$B:$B,"S"))</f>
        <v/>
      </c>
      <c r="U80" s="149" t="str">
        <f>IF($B80=0,"",SUMIFS(INPUT_DATA!R:R,INPUT_DATA!$A:$A,$B80,INPUT_DATA!$B:$B,"S"))</f>
        <v/>
      </c>
      <c r="V80" s="150" t="str">
        <f>IF($B80=0,"",SUMIFS(INPUT_DATA!S:S,INPUT_DATA!$A:$A,$B80,INPUT_DATA!$B:$B,"S"))</f>
        <v/>
      </c>
      <c r="W80" s="150" t="str">
        <f>IF($B80=0,"",SUMIFS(INPUT_DATA!T:T,INPUT_DATA!$A:$A,$B80,INPUT_DATA!$B:$B,"S"))</f>
        <v/>
      </c>
      <c r="X80" s="150" t="str">
        <f>IF($B80=0,"",SUMIFS(INPUT_DATA!U:U,INPUT_DATA!$A:$A,$B80,INPUT_DATA!$B:$B,"S"))</f>
        <v/>
      </c>
      <c r="Y80" s="150" t="str">
        <f>IF($B80=0,"",SUMIFS(INPUT_DATA!V:V,INPUT_DATA!$A:$A,$B80,INPUT_DATA!$B:$B,"S"))</f>
        <v/>
      </c>
      <c r="Z80" s="150" t="str">
        <f>IF($B80=0,"",SUMIFS(INPUT_DATA!W:W,INPUT_DATA!$A:$A,$B80,INPUT_DATA!$B:$B,"S"))</f>
        <v/>
      </c>
      <c r="AA80" s="150" t="str">
        <f>IF($B80=0,"",SUMIFS(INPUT_DATA!X:X,INPUT_DATA!$A:$A,$B80,INPUT_DATA!$B:$B,"S"))</f>
        <v/>
      </c>
      <c r="AB80" s="150" t="str">
        <f>IF($B80=0,"",SUMIFS(INPUT_DATA!Y:Y,INPUT_DATA!$A:$A,$B80,INPUT_DATA!$B:$B,"S"))</f>
        <v/>
      </c>
      <c r="AC80" s="150" t="str">
        <f>IF($B80=0,"",SUMIFS(INPUT_DATA!Z:Z,INPUT_DATA!$A:$A,$B80,INPUT_DATA!$B:$B,"S"))</f>
        <v/>
      </c>
      <c r="AD80" s="150" t="str">
        <f>IF($B80=0,"",SUMIFS(INPUT_DATA!AA:AA,INPUT_DATA!$A:$A,$B80,INPUT_DATA!$B:$B,"S"))</f>
        <v/>
      </c>
      <c r="AE80" s="150" t="str">
        <f>IF($B80=0,"",SUMIFS(INPUT_DATA!AB:AB,INPUT_DATA!$A:$A,$B80,INPUT_DATA!$B:$B,"S"))</f>
        <v/>
      </c>
      <c r="AF80" s="150" t="str">
        <f>IF($B80=0,"",SUMIFS(INPUT_DATA!AC:AC,INPUT_DATA!$A:$A,$B80,INPUT_DATA!$B:$B,"S"))</f>
        <v/>
      </c>
      <c r="AG80" s="150" t="str">
        <f>IF($B80=0,"",SUMIFS(INPUT_DATA!AD:AD,INPUT_DATA!$A:$A,$B80,INPUT_DATA!$B:$B,"S"))</f>
        <v/>
      </c>
      <c r="AH80" s="150" t="str">
        <f>IF($B80=0,"",SUMIFS(INPUT_DATA!AE:AE,INPUT_DATA!$A:$A,$B80,INPUT_DATA!$B:$B,"S"))</f>
        <v/>
      </c>
      <c r="AI80" s="150" t="str">
        <f>IF($B80=0,"",SUMIFS(INPUT_DATA!AF:AF,INPUT_DATA!$A:$A,$B80,INPUT_DATA!$B:$B,"S"))</f>
        <v/>
      </c>
      <c r="AJ80" s="150" t="str">
        <f>IF($B80=0,"",SUMIFS(INPUT_DATA!AG:AG,INPUT_DATA!$A:$A,$B80,INPUT_DATA!$B:$B,"S"))</f>
        <v/>
      </c>
      <c r="AK80" s="150" t="str">
        <f>IF($B80=0,"",SUMIFS(INPUT_DATA!AK:AK,INPUT_DATA!$A:$A,$B80,INPUT_DATA!$B:$B,"S"))</f>
        <v/>
      </c>
      <c r="AL80" s="150" t="str">
        <f>IF($B80=0,"",SUMIFS(INPUT_DATA!AL:AL,INPUT_DATA!$A:$A,$B80,INPUT_DATA!$B:$B,"S"))</f>
        <v/>
      </c>
      <c r="AM80" s="150" t="str">
        <f>IF($B80=0,"",SUMIFS(INPUT_DATA!AM:AM,INPUT_DATA!$A:$A,$B80,INPUT_DATA!$B:$B,"S"))</f>
        <v/>
      </c>
      <c r="AN80" s="150" t="str">
        <f>IF($B80=0,"",SUMIFS(INPUT_DATA!AN:AN,INPUT_DATA!$A:$A,$B80,INPUT_DATA!$B:$B,"S"))</f>
        <v/>
      </c>
      <c r="AO80" s="150" t="str">
        <f>IF($B80=0,"",SUMIFS(INPUT_DATA!AO:AO,INPUT_DATA!$A:$A,$B80,INPUT_DATA!$B:$B,"S"))</f>
        <v/>
      </c>
      <c r="AP80" s="150" t="str">
        <f>IF($B80=0,"",SUMIFS(INPUT_DATA!AP:AP,INPUT_DATA!$A:$A,$B80,INPUT_DATA!$B:$B,"S"))</f>
        <v/>
      </c>
      <c r="AQ80" s="151" t="str">
        <f t="shared" si="10"/>
        <v/>
      </c>
      <c r="AR80" s="152" t="str">
        <f t="shared" si="11"/>
        <v/>
      </c>
      <c r="AS80" s="153" t="str">
        <f t="shared" si="12"/>
        <v/>
      </c>
      <c r="AT80" s="151" t="str">
        <f>IF($B80=0,"",SUMIFS(INPUT_DATA!AQ:AQ,INPUT_DATA!$A:$A,$B80,INPUT_DATA!$B:$B,"S"))</f>
        <v/>
      </c>
      <c r="AU80" s="152" t="str">
        <f>IF($B80=0,"",SUMIFS(INPUT_DATA!AR:AR,INPUT_DATA!$A:$A,$B80,INPUT_DATA!$B:$B,"S"))</f>
        <v/>
      </c>
      <c r="AV80" s="153" t="str">
        <f>IF($B80=0,"",SUMIFS(INPUT_DATA!AS:AS,INPUT_DATA!$A:$A,$B80,INPUT_DATA!$B:$B,"S"))</f>
        <v/>
      </c>
      <c r="AW80" s="151" t="str">
        <f t="shared" si="13"/>
        <v/>
      </c>
      <c r="AX80" s="152" t="str">
        <f t="shared" si="14"/>
        <v/>
      </c>
      <c r="AY80" s="153" t="str">
        <f t="shared" si="15"/>
        <v/>
      </c>
      <c r="AZ80" s="154"/>
      <c r="BA80" s="144" t="str">
        <f>IF($B80=0,"",SUMIFS(INPUT_DATA!C:C,INPUT_DATA!$A:$A,$B80,INPUT_DATA!$B:$B,"D"))</f>
        <v/>
      </c>
      <c r="BB80" s="155" t="str">
        <f>IF($B80=0,"",SUMIFS(INPUT_DATA!E:E,INPUT_DATA!$A:$A,$B80,INPUT_DATA!$B:$B,"D"))</f>
        <v/>
      </c>
      <c r="BC80" s="155" t="str">
        <f>IF($B80=0,"",SUMIFS(INPUT_DATA!F:F,INPUT_DATA!$A:$A,$B80,INPUT_DATA!$B:$B,"D"))</f>
        <v/>
      </c>
      <c r="BD80" s="155" t="str">
        <f>IF($B80=0,"",SUMIFS(INPUT_DATA!G:G,INPUT_DATA!$A:$A,$B80,INPUT_DATA!$B:$B,"D"))</f>
        <v/>
      </c>
      <c r="BE80" s="155" t="str">
        <f>IF($B80=0,"",SUMIFS(INPUT_DATA!H:H,INPUT_DATA!$A:$A,$B80,INPUT_DATA!$B:$B,"D"))</f>
        <v/>
      </c>
      <c r="BF80" s="155" t="str">
        <f>IF($B80=0,"",SUMIFS(INPUT_DATA!I:I,INPUT_DATA!$A:$A,$B80,INPUT_DATA!$B:$B,"D"))</f>
        <v/>
      </c>
      <c r="BG80" s="155" t="str">
        <f>IF($B80=0,"",SUMIFS(INPUT_DATA!J:J,INPUT_DATA!$A:$A,$B80,INPUT_DATA!$B:$B,"D"))</f>
        <v/>
      </c>
      <c r="BH80" s="155" t="str">
        <f>IF($B80=0,"",SUMIFS(INPUT_DATA!K:K,INPUT_DATA!$A:$A,$B80,INPUT_DATA!$B:$B,"D"))</f>
        <v/>
      </c>
      <c r="BI80" s="155" t="str">
        <f>IF($B80=0,"",SUMIFS(INPUT_DATA!L:L,INPUT_DATA!$A:$A,$B80,INPUT_DATA!$B:$B,"D"))</f>
        <v/>
      </c>
      <c r="BJ80" s="155" t="str">
        <f>IF($B80=0,"",SUMIFS(INPUT_DATA!M:M,INPUT_DATA!$A:$A,$B80,INPUT_DATA!$B:$B,"D"))</f>
        <v/>
      </c>
      <c r="BK80" s="155" t="str">
        <f>IF($B80=0,"",SUMIFS(INPUT_DATA!N:N,INPUT_DATA!$A:$A,$B80,INPUT_DATA!$B:$B,"D"))</f>
        <v/>
      </c>
      <c r="BL80" s="156" t="str">
        <f t="shared" si="6"/>
        <v/>
      </c>
      <c r="BM80" s="156" t="str">
        <f>IF($B80=0,"",SUMIFS(INPUT_DATA!O:O,INPUT_DATA!$A:$A,$B80,INPUT_DATA!$B:$B,"D"))</f>
        <v/>
      </c>
      <c r="BN80" s="156" t="str">
        <f t="shared" si="16"/>
        <v/>
      </c>
      <c r="BO80" s="159" t="str">
        <f>IF($B80=0,"",SUMIFS(INPUT_DATA!P:P,INPUT_DATA!$A:$A,$B80,INPUT_DATA!$B:$B,"D"))</f>
        <v/>
      </c>
      <c r="BP80" s="145" t="str">
        <f>IF($B80=0,"",SUMIFS(INPUT_DATA!Q:Q,INPUT_DATA!$A:$A,$B80,INPUT_DATA!$B:$B,"D"))</f>
        <v/>
      </c>
      <c r="BQ80" s="145" t="str">
        <f>IF($B80=0,"",SUMIFS(INPUT_DATA!R:R,INPUT_DATA!$A:$A,$B80,INPUT_DATA!$B:$B,"D"))</f>
        <v/>
      </c>
      <c r="BR80" s="155" t="str">
        <f>IF($B80=0,"",SUMIFS(INPUT_DATA!S:S,INPUT_DATA!$A:$A,$B80,INPUT_DATA!$B:$B,"D"))</f>
        <v/>
      </c>
      <c r="BS80" s="155" t="str">
        <f>IF($B80=0,"",SUMIFS(INPUT_DATA!T:T,INPUT_DATA!$A:$A,$B80,INPUT_DATA!$B:$B,"D"))</f>
        <v/>
      </c>
      <c r="BT80" s="155" t="str">
        <f>IF($B80=0,"",SUMIFS(INPUT_DATA!U:U,INPUT_DATA!$A:$A,$B80,INPUT_DATA!$B:$B,"D"))</f>
        <v/>
      </c>
      <c r="BU80" s="155" t="str">
        <f>IF($B80=0,"",SUMIFS(INPUT_DATA!V:V,INPUT_DATA!$A:$A,$B80,INPUT_DATA!$B:$B,"D"))</f>
        <v/>
      </c>
      <c r="BV80" s="155" t="str">
        <f>IF($B80=0,"",SUMIFS(INPUT_DATA!W:W,INPUT_DATA!$A:$A,$B80,INPUT_DATA!$B:$B,"D"))</f>
        <v/>
      </c>
      <c r="BW80" s="155" t="str">
        <f>IF($B80=0,"",SUMIFS(INPUT_DATA!X:X,INPUT_DATA!$A:$A,$B80,INPUT_DATA!$B:$B,"D"))</f>
        <v/>
      </c>
      <c r="BX80" s="155" t="str">
        <f>IF($B80=0,"",SUMIFS(INPUT_DATA!Y:Y,INPUT_DATA!$A:$A,$B80,INPUT_DATA!$B:$B,"D"))</f>
        <v/>
      </c>
      <c r="BY80" s="155" t="str">
        <f>IF($B80=0,"",SUMIFS(INPUT_DATA!Z:Z,INPUT_DATA!$A:$A,$B80,INPUT_DATA!$B:$B,"D"))</f>
        <v/>
      </c>
      <c r="BZ80" s="155" t="str">
        <f>IF($B80=0,"",SUMIFS(INPUT_DATA!AA:AA,INPUT_DATA!$A:$A,$B80,INPUT_DATA!$B:$B,"D"))</f>
        <v/>
      </c>
      <c r="CA80" s="155" t="str">
        <f>IF($B80=0,"",SUMIFS(INPUT_DATA!AB:AB,INPUT_DATA!$A:$A,$B80,INPUT_DATA!$B:$B,"D"))</f>
        <v/>
      </c>
      <c r="CB80" s="155" t="str">
        <f>IF($B80=0,"",SUMIFS(INPUT_DATA!AC:AC,INPUT_DATA!$A:$A,$B80,INPUT_DATA!$B:$B,"D"))</f>
        <v/>
      </c>
      <c r="CC80" s="155" t="str">
        <f>IF($B80=0,"",SUMIFS(INPUT_DATA!AD:AD,INPUT_DATA!$A:$A,$B80,INPUT_DATA!$B:$B,"D"))</f>
        <v/>
      </c>
      <c r="CD80" s="155" t="str">
        <f>IF($B80=0,"",SUMIFS(INPUT_DATA!AE:AE,INPUT_DATA!$A:$A,$B80,INPUT_DATA!$B:$B,"D"))</f>
        <v/>
      </c>
      <c r="CE80" s="155" t="str">
        <f>IF($B80=0,"",SUMIFS(INPUT_DATA!AF:AF,INPUT_DATA!$A:$A,$B80,INPUT_DATA!$B:$B,"D"))</f>
        <v/>
      </c>
      <c r="CF80" s="155" t="str">
        <f>IF($B80=0,"",SUMIFS(INPUT_DATA!AG:AG,INPUT_DATA!$A:$A,$B80,INPUT_DATA!$B:$B,"D"))</f>
        <v/>
      </c>
      <c r="CG80" s="155" t="str">
        <f>IF($B80=0,"",SUMIFS(INPUT_DATA!AH:AH,INPUT_DATA!$A:$A,$B80,INPUT_DATA!$B:$B,"D"))</f>
        <v/>
      </c>
      <c r="CH80" s="155" t="str">
        <f>IF($B80=0,"",SUMIFS(INPUT_DATA!AI:AI,INPUT_DATA!$A:$A,$B80,INPUT_DATA!$B:$B,"D"))</f>
        <v/>
      </c>
      <c r="CI80" s="155" t="str">
        <f>IF($B80=0,"",SUMIFS(INPUT_DATA!AJ:AJ,INPUT_DATA!$A:$A,$B80,INPUT_DATA!$B:$B,"D"))</f>
        <v/>
      </c>
      <c r="CJ80" s="146" t="str">
        <f>IF($B80=0,"",SUMIFS(INPUT_DATA!AK:AK,INPUT_DATA!$A:$A,$B80,INPUT_DATA!$B:$B,"D"))</f>
        <v/>
      </c>
      <c r="CK80" s="146" t="str">
        <f>IF($B80=0,"",SUMIFS(INPUT_DATA!AL:AL,INPUT_DATA!$A:$A,$B80,INPUT_DATA!$B:$B,"D"))</f>
        <v/>
      </c>
      <c r="CL80" s="146" t="str">
        <f>IF($B80=0,"",SUMIFS(INPUT_DATA!AM:AM,INPUT_DATA!$A:$A,$B80,INPUT_DATA!$B:$B,"D"))</f>
        <v/>
      </c>
      <c r="CM80" s="146" t="str">
        <f>IF($B80=0,"",SUMIFS(INPUT_DATA!AN:AN,INPUT_DATA!$A:$A,$B80,INPUT_DATA!$B:$B,"D"))</f>
        <v/>
      </c>
      <c r="CN80" s="146" t="str">
        <f>IF($B80=0,"",SUMIFS(INPUT_DATA!AO:AO,INPUT_DATA!$A:$A,$B80,INPUT_DATA!$B:$B,"D"))</f>
        <v/>
      </c>
      <c r="CO80" s="146" t="str">
        <f>IF($B80=0,"",SUMIFS(INPUT_DATA!AP:AP,INPUT_DATA!$A:$A,$B80,INPUT_DATA!$B:$B,"D"))</f>
        <v/>
      </c>
      <c r="CP80" s="160" t="str">
        <f t="shared" si="7"/>
        <v/>
      </c>
      <c r="CQ80" s="160" t="str">
        <f t="shared" si="2"/>
        <v/>
      </c>
      <c r="CR80" s="160" t="str">
        <f t="shared" si="3"/>
        <v/>
      </c>
      <c r="CS80" s="145" t="str">
        <f>IF($B80=0,"",SUMIFS(INPUT_DATA!AQ:AQ,INPUT_DATA!$A:$A,$B80,INPUT_DATA!$B:$B,"D"))</f>
        <v/>
      </c>
      <c r="CT80" s="160" t="str">
        <f>IF($B80=0,"",SUMIFS(INPUT_DATA!AR:AR,INPUT_DATA!$A:$A,$B80,INPUT_DATA!$B:$B,"D"))</f>
        <v/>
      </c>
      <c r="CU80" s="160" t="str">
        <f>IF($B80=0,"",SUMIFS(INPUT_DATA!AS:AS,INPUT_DATA!$A:$A,$B80,INPUT_DATA!$B:$B,"D"))</f>
        <v/>
      </c>
      <c r="CV80" s="145" t="str">
        <f t="shared" si="20"/>
        <v/>
      </c>
      <c r="CW80" s="160" t="str">
        <f t="shared" si="21"/>
        <v/>
      </c>
      <c r="CX80" s="161" t="str">
        <f t="shared" si="22"/>
        <v/>
      </c>
      <c r="CY80" s="154"/>
    </row>
    <row r="81" spans="1:103">
      <c r="A81" s="162">
        <f t="shared" si="23"/>
        <v>-32</v>
      </c>
      <c r="B81" s="143">
        <f>INPUT_DATA!CL68</f>
        <v>0</v>
      </c>
      <c r="C81" s="145" t="str">
        <f>IF($B81=0,"",SUMIFS(INPUT_DATA!C:C,INPUT_DATA!$A:$A,$B81,INPUT_DATA!$B:$B,"S"))</f>
        <v/>
      </c>
      <c r="D81" s="145" t="str">
        <f>IF($B81=0,"",SUMIFS(INPUT_DATA!D:D,INPUT_DATA!$A:$A,$B81,INPUT_DATA!$B:$B,"S"))</f>
        <v/>
      </c>
      <c r="E81" s="146" t="str">
        <f>IF($B81=0,"",SUMIFS(INPUT_DATA!E:E,INPUT_DATA!$A:$A,$B81,INPUT_DATA!$B:$B,"S"))</f>
        <v/>
      </c>
      <c r="F81" s="146" t="str">
        <f>IF($B81=0,"",SUMIFS(INPUT_DATA!F:F,INPUT_DATA!$A:$A,$B81,INPUT_DATA!$B:$B,"S"))</f>
        <v/>
      </c>
      <c r="G81" s="146" t="str">
        <f>IF($B81=0,"",SUMIFS(INPUT_DATA!G:G,INPUT_DATA!$A:$A,$B81,INPUT_DATA!$B:$B,"S"))</f>
        <v/>
      </c>
      <c r="H81" s="146" t="str">
        <f>IF($B81=0,"",SUMIFS(INPUT_DATA!H:H,INPUT_DATA!$A:$A,$B81,INPUT_DATA!$B:$B,"S"))</f>
        <v/>
      </c>
      <c r="I81" s="146" t="str">
        <f>IF($B81=0,"",SUMIFS(INPUT_DATA!I:I,INPUT_DATA!$A:$A,$B81,INPUT_DATA!$B:$B,"S"))</f>
        <v/>
      </c>
      <c r="J81" s="146" t="str">
        <f>IF($B81=0,"",SUMIFS(INPUT_DATA!J:J,INPUT_DATA!$A:$A,$B81,INPUT_DATA!$B:$B,"S"))</f>
        <v/>
      </c>
      <c r="K81" s="146" t="str">
        <f>IF($B81=0,"",SUMIFS(INPUT_DATA!K:K,INPUT_DATA!$A:$A,$B81,INPUT_DATA!$B:$B,"S"))</f>
        <v/>
      </c>
      <c r="L81" s="146" t="str">
        <f>IF($B81=0,"",SUMIFS(INPUT_DATA!L:L,INPUT_DATA!$A:$A,$B81,INPUT_DATA!$B:$B,"S"))</f>
        <v/>
      </c>
      <c r="M81" s="146" t="str">
        <f>IF($B81=0,"",SUMIFS(INPUT_DATA!M:M,INPUT_DATA!$A:$A,$B81,INPUT_DATA!$B:$B,"S"))</f>
        <v/>
      </c>
      <c r="N81" s="146" t="str">
        <f>IF($B81=0,"",SUMIFS(INPUT_DATA!N:N,INPUT_DATA!$A:$A,$B81,INPUT_DATA!$B:$B,"S"))</f>
        <v/>
      </c>
      <c r="O81" s="147" t="str">
        <f t="shared" si="8"/>
        <v/>
      </c>
      <c r="P81" s="148" t="str">
        <f>IF($B81=0,"",SUMIFS(INPUT_DATA!O:O,INPUT_DATA!$A:$A,$B81,INPUT_DATA!$B:$B,"S"))</f>
        <v/>
      </c>
      <c r="Q81" s="148" t="str">
        <f t="shared" si="9"/>
        <v/>
      </c>
      <c r="R81" s="148" t="str">
        <f>IF($B81=0,"",SUMIFS(INPUT_DATA!BL:BL,INPUT_DATA!$A:$A,$B81,INPUT_DATA!$B:$B,"S"))</f>
        <v/>
      </c>
      <c r="S81" s="149" t="str">
        <f>IF($B81=0,"",SUMIFS(INPUT_DATA!P:P,INPUT_DATA!$A:$A,$B81,INPUT_DATA!$B:$B,"S"))</f>
        <v/>
      </c>
      <c r="T81" s="149" t="str">
        <f>IF($B81=0,"",SUMIFS(INPUT_DATA!Q:Q,INPUT_DATA!$A:$A,$B81,INPUT_DATA!$B:$B,"S"))</f>
        <v/>
      </c>
      <c r="U81" s="149" t="str">
        <f>IF($B81=0,"",SUMIFS(INPUT_DATA!R:R,INPUT_DATA!$A:$A,$B81,INPUT_DATA!$B:$B,"S"))</f>
        <v/>
      </c>
      <c r="V81" s="150" t="str">
        <f>IF($B81=0,"",SUMIFS(INPUT_DATA!S:S,INPUT_DATA!$A:$A,$B81,INPUT_DATA!$B:$B,"S"))</f>
        <v/>
      </c>
      <c r="W81" s="150" t="str">
        <f>IF($B81=0,"",SUMIFS(INPUT_DATA!T:T,INPUT_DATA!$A:$A,$B81,INPUT_DATA!$B:$B,"S"))</f>
        <v/>
      </c>
      <c r="X81" s="150" t="str">
        <f>IF($B81=0,"",SUMIFS(INPUT_DATA!U:U,INPUT_DATA!$A:$A,$B81,INPUT_DATA!$B:$B,"S"))</f>
        <v/>
      </c>
      <c r="Y81" s="150" t="str">
        <f>IF($B81=0,"",SUMIFS(INPUT_DATA!V:V,INPUT_DATA!$A:$A,$B81,INPUT_DATA!$B:$B,"S"))</f>
        <v/>
      </c>
      <c r="Z81" s="150" t="str">
        <f>IF($B81=0,"",SUMIFS(INPUT_DATA!W:W,INPUT_DATA!$A:$A,$B81,INPUT_DATA!$B:$B,"S"))</f>
        <v/>
      </c>
      <c r="AA81" s="150" t="str">
        <f>IF($B81=0,"",SUMIFS(INPUT_DATA!X:X,INPUT_DATA!$A:$A,$B81,INPUT_DATA!$B:$B,"S"))</f>
        <v/>
      </c>
      <c r="AB81" s="150" t="str">
        <f>IF($B81=0,"",SUMIFS(INPUT_DATA!Y:Y,INPUT_DATA!$A:$A,$B81,INPUT_DATA!$B:$B,"S"))</f>
        <v/>
      </c>
      <c r="AC81" s="150" t="str">
        <f>IF($B81=0,"",SUMIFS(INPUT_DATA!Z:Z,INPUT_DATA!$A:$A,$B81,INPUT_DATA!$B:$B,"S"))</f>
        <v/>
      </c>
      <c r="AD81" s="150" t="str">
        <f>IF($B81=0,"",SUMIFS(INPUT_DATA!AA:AA,INPUT_DATA!$A:$A,$B81,INPUT_DATA!$B:$B,"S"))</f>
        <v/>
      </c>
      <c r="AE81" s="150" t="str">
        <f>IF($B81=0,"",SUMIFS(INPUT_DATA!AB:AB,INPUT_DATA!$A:$A,$B81,INPUT_DATA!$B:$B,"S"))</f>
        <v/>
      </c>
      <c r="AF81" s="150" t="str">
        <f>IF($B81=0,"",SUMIFS(INPUT_DATA!AC:AC,INPUT_DATA!$A:$A,$B81,INPUT_DATA!$B:$B,"S"))</f>
        <v/>
      </c>
      <c r="AG81" s="150" t="str">
        <f>IF($B81=0,"",SUMIFS(INPUT_DATA!AD:AD,INPUT_DATA!$A:$A,$B81,INPUT_DATA!$B:$B,"S"))</f>
        <v/>
      </c>
      <c r="AH81" s="150" t="str">
        <f>IF($B81=0,"",SUMIFS(INPUT_DATA!AE:AE,INPUT_DATA!$A:$A,$B81,INPUT_DATA!$B:$B,"S"))</f>
        <v/>
      </c>
      <c r="AI81" s="150" t="str">
        <f>IF($B81=0,"",SUMIFS(INPUT_DATA!AF:AF,INPUT_DATA!$A:$A,$B81,INPUT_DATA!$B:$B,"S"))</f>
        <v/>
      </c>
      <c r="AJ81" s="150" t="str">
        <f>IF($B81=0,"",SUMIFS(INPUT_DATA!AG:AG,INPUT_DATA!$A:$A,$B81,INPUT_DATA!$B:$B,"S"))</f>
        <v/>
      </c>
      <c r="AK81" s="150" t="str">
        <f>IF($B81=0,"",SUMIFS(INPUT_DATA!AK:AK,INPUT_DATA!$A:$A,$B81,INPUT_DATA!$B:$B,"S"))</f>
        <v/>
      </c>
      <c r="AL81" s="150" t="str">
        <f>IF($B81=0,"",SUMIFS(INPUT_DATA!AL:AL,INPUT_DATA!$A:$A,$B81,INPUT_DATA!$B:$B,"S"))</f>
        <v/>
      </c>
      <c r="AM81" s="150" t="str">
        <f>IF($B81=0,"",SUMIFS(INPUT_DATA!AM:AM,INPUT_DATA!$A:$A,$B81,INPUT_DATA!$B:$B,"S"))</f>
        <v/>
      </c>
      <c r="AN81" s="150" t="str">
        <f>IF($B81=0,"",SUMIFS(INPUT_DATA!AN:AN,INPUT_DATA!$A:$A,$B81,INPUT_DATA!$B:$B,"S"))</f>
        <v/>
      </c>
      <c r="AO81" s="150" t="str">
        <f>IF($B81=0,"",SUMIFS(INPUT_DATA!AO:AO,INPUT_DATA!$A:$A,$B81,INPUT_DATA!$B:$B,"S"))</f>
        <v/>
      </c>
      <c r="AP81" s="150" t="str">
        <f>IF($B81=0,"",SUMIFS(INPUT_DATA!AP:AP,INPUT_DATA!$A:$A,$B81,INPUT_DATA!$B:$B,"S"))</f>
        <v/>
      </c>
      <c r="AQ81" s="151" t="str">
        <f t="shared" si="10"/>
        <v/>
      </c>
      <c r="AR81" s="152" t="str">
        <f t="shared" si="11"/>
        <v/>
      </c>
      <c r="AS81" s="153" t="str">
        <f t="shared" si="12"/>
        <v/>
      </c>
      <c r="AT81" s="151" t="str">
        <f>IF($B81=0,"",SUMIFS(INPUT_DATA!AQ:AQ,INPUT_DATA!$A:$A,$B81,INPUT_DATA!$B:$B,"S"))</f>
        <v/>
      </c>
      <c r="AU81" s="152" t="str">
        <f>IF($B81=0,"",SUMIFS(INPUT_DATA!AR:AR,INPUT_DATA!$A:$A,$B81,INPUT_DATA!$B:$B,"S"))</f>
        <v/>
      </c>
      <c r="AV81" s="153" t="str">
        <f>IF($B81=0,"",SUMIFS(INPUT_DATA!AS:AS,INPUT_DATA!$A:$A,$B81,INPUT_DATA!$B:$B,"S"))</f>
        <v/>
      </c>
      <c r="AW81" s="151" t="str">
        <f t="shared" si="13"/>
        <v/>
      </c>
      <c r="AX81" s="152" t="str">
        <f t="shared" si="14"/>
        <v/>
      </c>
      <c r="AY81" s="153" t="str">
        <f t="shared" si="15"/>
        <v/>
      </c>
      <c r="AZ81" s="154"/>
      <c r="BA81" s="144" t="str">
        <f>IF($B81=0,"",SUMIFS(INPUT_DATA!C:C,INPUT_DATA!$A:$A,$B81,INPUT_DATA!$B:$B,"D"))</f>
        <v/>
      </c>
      <c r="BB81" s="155" t="str">
        <f>IF($B81=0,"",SUMIFS(INPUT_DATA!E:E,INPUT_DATA!$A:$A,$B81,INPUT_DATA!$B:$B,"D"))</f>
        <v/>
      </c>
      <c r="BC81" s="155" t="str">
        <f>IF($B81=0,"",SUMIFS(INPUT_DATA!F:F,INPUT_DATA!$A:$A,$B81,INPUT_DATA!$B:$B,"D"))</f>
        <v/>
      </c>
      <c r="BD81" s="155" t="str">
        <f>IF($B81=0,"",SUMIFS(INPUT_DATA!G:G,INPUT_DATA!$A:$A,$B81,INPUT_DATA!$B:$B,"D"))</f>
        <v/>
      </c>
      <c r="BE81" s="155" t="str">
        <f>IF($B81=0,"",SUMIFS(INPUT_DATA!H:H,INPUT_DATA!$A:$A,$B81,INPUT_DATA!$B:$B,"D"))</f>
        <v/>
      </c>
      <c r="BF81" s="155" t="str">
        <f>IF($B81=0,"",SUMIFS(INPUT_DATA!I:I,INPUT_DATA!$A:$A,$B81,INPUT_DATA!$B:$B,"D"))</f>
        <v/>
      </c>
      <c r="BG81" s="155" t="str">
        <f>IF($B81=0,"",SUMIFS(INPUT_DATA!J:J,INPUT_DATA!$A:$A,$B81,INPUT_DATA!$B:$B,"D"))</f>
        <v/>
      </c>
      <c r="BH81" s="155" t="str">
        <f>IF($B81=0,"",SUMIFS(INPUT_DATA!K:K,INPUT_DATA!$A:$A,$B81,INPUT_DATA!$B:$B,"D"))</f>
        <v/>
      </c>
      <c r="BI81" s="155" t="str">
        <f>IF($B81=0,"",SUMIFS(INPUT_DATA!L:L,INPUT_DATA!$A:$A,$B81,INPUT_DATA!$B:$B,"D"))</f>
        <v/>
      </c>
      <c r="BJ81" s="155" t="str">
        <f>IF($B81=0,"",SUMIFS(INPUT_DATA!M:M,INPUT_DATA!$A:$A,$B81,INPUT_DATA!$B:$B,"D"))</f>
        <v/>
      </c>
      <c r="BK81" s="155" t="str">
        <f>IF($B81=0,"",SUMIFS(INPUT_DATA!N:N,INPUT_DATA!$A:$A,$B81,INPUT_DATA!$B:$B,"D"))</f>
        <v/>
      </c>
      <c r="BL81" s="156" t="str">
        <f t="shared" si="6"/>
        <v/>
      </c>
      <c r="BM81" s="156" t="str">
        <f>IF($B81=0,"",SUMIFS(INPUT_DATA!O:O,INPUT_DATA!$A:$A,$B81,INPUT_DATA!$B:$B,"D"))</f>
        <v/>
      </c>
      <c r="BN81" s="156" t="str">
        <f t="shared" si="16"/>
        <v/>
      </c>
      <c r="BO81" s="159" t="str">
        <f>IF($B81=0,"",SUMIFS(INPUT_DATA!P:P,INPUT_DATA!$A:$A,$B81,INPUT_DATA!$B:$B,"D"))</f>
        <v/>
      </c>
      <c r="BP81" s="145" t="str">
        <f>IF($B81=0,"",SUMIFS(INPUT_DATA!Q:Q,INPUT_DATA!$A:$A,$B81,INPUT_DATA!$B:$B,"D"))</f>
        <v/>
      </c>
      <c r="BQ81" s="145" t="str">
        <f>IF($B81=0,"",SUMIFS(INPUT_DATA!R:R,INPUT_DATA!$A:$A,$B81,INPUT_DATA!$B:$B,"D"))</f>
        <v/>
      </c>
      <c r="BR81" s="155" t="str">
        <f>IF($B81=0,"",SUMIFS(INPUT_DATA!S:S,INPUT_DATA!$A:$A,$B81,INPUT_DATA!$B:$B,"D"))</f>
        <v/>
      </c>
      <c r="BS81" s="155" t="str">
        <f>IF($B81=0,"",SUMIFS(INPUT_DATA!T:T,INPUT_DATA!$A:$A,$B81,INPUT_DATA!$B:$B,"D"))</f>
        <v/>
      </c>
      <c r="BT81" s="155" t="str">
        <f>IF($B81=0,"",SUMIFS(INPUT_DATA!U:U,INPUT_DATA!$A:$A,$B81,INPUT_DATA!$B:$B,"D"))</f>
        <v/>
      </c>
      <c r="BU81" s="155" t="str">
        <f>IF($B81=0,"",SUMIFS(INPUT_DATA!V:V,INPUT_DATA!$A:$A,$B81,INPUT_DATA!$B:$B,"D"))</f>
        <v/>
      </c>
      <c r="BV81" s="155" t="str">
        <f>IF($B81=0,"",SUMIFS(INPUT_DATA!W:W,INPUT_DATA!$A:$A,$B81,INPUT_DATA!$B:$B,"D"))</f>
        <v/>
      </c>
      <c r="BW81" s="155" t="str">
        <f>IF($B81=0,"",SUMIFS(INPUT_DATA!X:X,INPUT_DATA!$A:$A,$B81,INPUT_DATA!$B:$B,"D"))</f>
        <v/>
      </c>
      <c r="BX81" s="155" t="str">
        <f>IF($B81=0,"",SUMIFS(INPUT_DATA!Y:Y,INPUT_DATA!$A:$A,$B81,INPUT_DATA!$B:$B,"D"))</f>
        <v/>
      </c>
      <c r="BY81" s="155" t="str">
        <f>IF($B81=0,"",SUMIFS(INPUT_DATA!Z:Z,INPUT_DATA!$A:$A,$B81,INPUT_DATA!$B:$B,"D"))</f>
        <v/>
      </c>
      <c r="BZ81" s="155" t="str">
        <f>IF($B81=0,"",SUMIFS(INPUT_DATA!AA:AA,INPUT_DATA!$A:$A,$B81,INPUT_DATA!$B:$B,"D"))</f>
        <v/>
      </c>
      <c r="CA81" s="155" t="str">
        <f>IF($B81=0,"",SUMIFS(INPUT_DATA!AB:AB,INPUT_DATA!$A:$A,$B81,INPUT_DATA!$B:$B,"D"))</f>
        <v/>
      </c>
      <c r="CB81" s="155" t="str">
        <f>IF($B81=0,"",SUMIFS(INPUT_DATA!AC:AC,INPUT_DATA!$A:$A,$B81,INPUT_DATA!$B:$B,"D"))</f>
        <v/>
      </c>
      <c r="CC81" s="155" t="str">
        <f>IF($B81=0,"",SUMIFS(INPUT_DATA!AD:AD,INPUT_DATA!$A:$A,$B81,INPUT_DATA!$B:$B,"D"))</f>
        <v/>
      </c>
      <c r="CD81" s="155" t="str">
        <f>IF($B81=0,"",SUMIFS(INPUT_DATA!AE:AE,INPUT_DATA!$A:$A,$B81,INPUT_DATA!$B:$B,"D"))</f>
        <v/>
      </c>
      <c r="CE81" s="155" t="str">
        <f>IF($B81=0,"",SUMIFS(INPUT_DATA!AF:AF,INPUT_DATA!$A:$A,$B81,INPUT_DATA!$B:$B,"D"))</f>
        <v/>
      </c>
      <c r="CF81" s="155" t="str">
        <f>IF($B81=0,"",SUMIFS(INPUT_DATA!AG:AG,INPUT_DATA!$A:$A,$B81,INPUT_DATA!$B:$B,"D"))</f>
        <v/>
      </c>
      <c r="CG81" s="155" t="str">
        <f>IF($B81=0,"",SUMIFS(INPUT_DATA!AH:AH,INPUT_DATA!$A:$A,$B81,INPUT_DATA!$B:$B,"D"))</f>
        <v/>
      </c>
      <c r="CH81" s="155" t="str">
        <f>IF($B81=0,"",SUMIFS(INPUT_DATA!AI:AI,INPUT_DATA!$A:$A,$B81,INPUT_DATA!$B:$B,"D"))</f>
        <v/>
      </c>
      <c r="CI81" s="155" t="str">
        <f>IF($B81=0,"",SUMIFS(INPUT_DATA!AJ:AJ,INPUT_DATA!$A:$A,$B81,INPUT_DATA!$B:$B,"D"))</f>
        <v/>
      </c>
      <c r="CJ81" s="146" t="str">
        <f>IF($B81=0,"",SUMIFS(INPUT_DATA!AK:AK,INPUT_DATA!$A:$A,$B81,INPUT_DATA!$B:$B,"D"))</f>
        <v/>
      </c>
      <c r="CK81" s="146" t="str">
        <f>IF($B81=0,"",SUMIFS(INPUT_DATA!AL:AL,INPUT_DATA!$A:$A,$B81,INPUT_DATA!$B:$B,"D"))</f>
        <v/>
      </c>
      <c r="CL81" s="146" t="str">
        <f>IF($B81=0,"",SUMIFS(INPUT_DATA!AM:AM,INPUT_DATA!$A:$A,$B81,INPUT_DATA!$B:$B,"D"))</f>
        <v/>
      </c>
      <c r="CM81" s="146" t="str">
        <f>IF($B81=0,"",SUMIFS(INPUT_DATA!AN:AN,INPUT_DATA!$A:$A,$B81,INPUT_DATA!$B:$B,"D"))</f>
        <v/>
      </c>
      <c r="CN81" s="146" t="str">
        <f>IF($B81=0,"",SUMIFS(INPUT_DATA!AO:AO,INPUT_DATA!$A:$A,$B81,INPUT_DATA!$B:$B,"D"))</f>
        <v/>
      </c>
      <c r="CO81" s="146" t="str">
        <f>IF($B81=0,"",SUMIFS(INPUT_DATA!AP:AP,INPUT_DATA!$A:$A,$B81,INPUT_DATA!$B:$B,"D"))</f>
        <v/>
      </c>
      <c r="CP81" s="160" t="str">
        <f t="shared" si="7"/>
        <v/>
      </c>
      <c r="CQ81" s="160" t="str">
        <f t="shared" ref="CQ81:CQ87" si="24">IF($B81=0,"",BP81+BS81-BV81-BY81-CB81+CE81-CK81-CN81+CH81)</f>
        <v/>
      </c>
      <c r="CR81" s="160" t="str">
        <f t="shared" ref="CR81:CR87" si="25">IF($B81=0,"",BQ81+BT81-BW81-BZ81-CC81+CF81-CL81-CO81+CI81)</f>
        <v/>
      </c>
      <c r="CS81" s="145" t="str">
        <f>IF($B81=0,"",SUMIFS(INPUT_DATA!AQ:AQ,INPUT_DATA!$A:$A,$B81,INPUT_DATA!$B:$B,"D"))</f>
        <v/>
      </c>
      <c r="CT81" s="160" t="str">
        <f>IF($B81=0,"",SUMIFS(INPUT_DATA!AR:AR,INPUT_DATA!$A:$A,$B81,INPUT_DATA!$B:$B,"D"))</f>
        <v/>
      </c>
      <c r="CU81" s="160" t="str">
        <f>IF($B81=0,"",SUMIFS(INPUT_DATA!AS:AS,INPUT_DATA!$A:$A,$B81,INPUT_DATA!$B:$B,"D"))</f>
        <v/>
      </c>
      <c r="CV81" s="145" t="str">
        <f t="shared" si="20"/>
        <v/>
      </c>
      <c r="CW81" s="160" t="str">
        <f t="shared" si="21"/>
        <v/>
      </c>
      <c r="CX81" s="161" t="str">
        <f t="shared" si="22"/>
        <v/>
      </c>
      <c r="CY81" s="154"/>
    </row>
    <row r="82" spans="1:103">
      <c r="A82" s="162">
        <f t="shared" si="23"/>
        <v>-33</v>
      </c>
      <c r="B82" s="143">
        <f>INPUT_DATA!CL69</f>
        <v>0</v>
      </c>
      <c r="C82" s="145" t="str">
        <f>IF($B82=0,"",SUMIFS(INPUT_DATA!C:C,INPUT_DATA!$A:$A,$B82,INPUT_DATA!$B:$B,"S"))</f>
        <v/>
      </c>
      <c r="D82" s="145" t="str">
        <f>IF($B82=0,"",SUMIFS(INPUT_DATA!D:D,INPUT_DATA!$A:$A,$B82,INPUT_DATA!$B:$B,"S"))</f>
        <v/>
      </c>
      <c r="E82" s="146" t="str">
        <f>IF($B82=0,"",SUMIFS(INPUT_DATA!E:E,INPUT_DATA!$A:$A,$B82,INPUT_DATA!$B:$B,"S"))</f>
        <v/>
      </c>
      <c r="F82" s="146" t="str">
        <f>IF($B82=0,"",SUMIFS(INPUT_DATA!F:F,INPUT_DATA!$A:$A,$B82,INPUT_DATA!$B:$B,"S"))</f>
        <v/>
      </c>
      <c r="G82" s="146" t="str">
        <f>IF($B82=0,"",SUMIFS(INPUT_DATA!G:G,INPUT_DATA!$A:$A,$B82,INPUT_DATA!$B:$B,"S"))</f>
        <v/>
      </c>
      <c r="H82" s="146" t="str">
        <f>IF($B82=0,"",SUMIFS(INPUT_DATA!H:H,INPUT_DATA!$A:$A,$B82,INPUT_DATA!$B:$B,"S"))</f>
        <v/>
      </c>
      <c r="I82" s="146" t="str">
        <f>IF($B82=0,"",SUMIFS(INPUT_DATA!I:I,INPUT_DATA!$A:$A,$B82,INPUT_DATA!$B:$B,"S"))</f>
        <v/>
      </c>
      <c r="J82" s="146" t="str">
        <f>IF($B82=0,"",SUMIFS(INPUT_DATA!J:J,INPUT_DATA!$A:$A,$B82,INPUT_DATA!$B:$B,"S"))</f>
        <v/>
      </c>
      <c r="K82" s="146" t="str">
        <f>IF($B82=0,"",SUMIFS(INPUT_DATA!K:K,INPUT_DATA!$A:$A,$B82,INPUT_DATA!$B:$B,"S"))</f>
        <v/>
      </c>
      <c r="L82" s="146" t="str">
        <f>IF($B82=0,"",SUMIFS(INPUT_DATA!L:L,INPUT_DATA!$A:$A,$B82,INPUT_DATA!$B:$B,"S"))</f>
        <v/>
      </c>
      <c r="M82" s="146" t="str">
        <f>IF($B82=0,"",SUMIFS(INPUT_DATA!M:M,INPUT_DATA!$A:$A,$B82,INPUT_DATA!$B:$B,"S"))</f>
        <v/>
      </c>
      <c r="N82" s="146" t="str">
        <f>IF($B82=0,"",SUMIFS(INPUT_DATA!N:N,INPUT_DATA!$A:$A,$B82,INPUT_DATA!$B:$B,"S"))</f>
        <v/>
      </c>
      <c r="O82" s="147" t="str">
        <f t="shared" si="8"/>
        <v/>
      </c>
      <c r="P82" s="148" t="str">
        <f>IF($B82=0,"",SUMIFS(INPUT_DATA!O:O,INPUT_DATA!$A:$A,$B82,INPUT_DATA!$B:$B,"S"))</f>
        <v/>
      </c>
      <c r="Q82" s="148" t="str">
        <f t="shared" si="9"/>
        <v/>
      </c>
      <c r="R82" s="148" t="str">
        <f>IF($B82=0,"",SUMIFS(INPUT_DATA!BL:BL,INPUT_DATA!$A:$A,$B82,INPUT_DATA!$B:$B,"S"))</f>
        <v/>
      </c>
      <c r="S82" s="149" t="str">
        <f>IF($B82=0,"",SUMIFS(INPUT_DATA!P:P,INPUT_DATA!$A:$A,$B82,INPUT_DATA!$B:$B,"S"))</f>
        <v/>
      </c>
      <c r="T82" s="149" t="str">
        <f>IF($B82=0,"",SUMIFS(INPUT_DATA!Q:Q,INPUT_DATA!$A:$A,$B82,INPUT_DATA!$B:$B,"S"))</f>
        <v/>
      </c>
      <c r="U82" s="149" t="str">
        <f>IF($B82=0,"",SUMIFS(INPUT_DATA!R:R,INPUT_DATA!$A:$A,$B82,INPUT_DATA!$B:$B,"S"))</f>
        <v/>
      </c>
      <c r="V82" s="150" t="str">
        <f>IF($B82=0,"",SUMIFS(INPUT_DATA!S:S,INPUT_DATA!$A:$A,$B82,INPUT_DATA!$B:$B,"S"))</f>
        <v/>
      </c>
      <c r="W82" s="150" t="str">
        <f>IF($B82=0,"",SUMIFS(INPUT_DATA!T:T,INPUT_DATA!$A:$A,$B82,INPUT_DATA!$B:$B,"S"))</f>
        <v/>
      </c>
      <c r="X82" s="150" t="str">
        <f>IF($B82=0,"",SUMIFS(INPUT_DATA!U:U,INPUT_DATA!$A:$A,$B82,INPUT_DATA!$B:$B,"S"))</f>
        <v/>
      </c>
      <c r="Y82" s="150" t="str">
        <f>IF($B82=0,"",SUMIFS(INPUT_DATA!V:V,INPUT_DATA!$A:$A,$B82,INPUT_DATA!$B:$B,"S"))</f>
        <v/>
      </c>
      <c r="Z82" s="150" t="str">
        <f>IF($B82=0,"",SUMIFS(INPUT_DATA!W:W,INPUT_DATA!$A:$A,$B82,INPUT_DATA!$B:$B,"S"))</f>
        <v/>
      </c>
      <c r="AA82" s="150" t="str">
        <f>IF($B82=0,"",SUMIFS(INPUT_DATA!X:X,INPUT_DATA!$A:$A,$B82,INPUT_DATA!$B:$B,"S"))</f>
        <v/>
      </c>
      <c r="AB82" s="150" t="str">
        <f>IF($B82=0,"",SUMIFS(INPUT_DATA!Y:Y,INPUT_DATA!$A:$A,$B82,INPUT_DATA!$B:$B,"S"))</f>
        <v/>
      </c>
      <c r="AC82" s="150" t="str">
        <f>IF($B82=0,"",SUMIFS(INPUT_DATA!Z:Z,INPUT_DATA!$A:$A,$B82,INPUT_DATA!$B:$B,"S"))</f>
        <v/>
      </c>
      <c r="AD82" s="150" t="str">
        <f>IF($B82=0,"",SUMIFS(INPUT_DATA!AA:AA,INPUT_DATA!$A:$A,$B82,INPUT_DATA!$B:$B,"S"))</f>
        <v/>
      </c>
      <c r="AE82" s="150" t="str">
        <f>IF($B82=0,"",SUMIFS(INPUT_DATA!AB:AB,INPUT_DATA!$A:$A,$B82,INPUT_DATA!$B:$B,"S"))</f>
        <v/>
      </c>
      <c r="AF82" s="150" t="str">
        <f>IF($B82=0,"",SUMIFS(INPUT_DATA!AC:AC,INPUT_DATA!$A:$A,$B82,INPUT_DATA!$B:$B,"S"))</f>
        <v/>
      </c>
      <c r="AG82" s="150" t="str">
        <f>IF($B82=0,"",SUMIFS(INPUT_DATA!AD:AD,INPUT_DATA!$A:$A,$B82,INPUT_DATA!$B:$B,"S"))</f>
        <v/>
      </c>
      <c r="AH82" s="150" t="str">
        <f>IF($B82=0,"",SUMIFS(INPUT_DATA!AE:AE,INPUT_DATA!$A:$A,$B82,INPUT_DATA!$B:$B,"S"))</f>
        <v/>
      </c>
      <c r="AI82" s="150" t="str">
        <f>IF($B82=0,"",SUMIFS(INPUT_DATA!AF:AF,INPUT_DATA!$A:$A,$B82,INPUT_DATA!$B:$B,"S"))</f>
        <v/>
      </c>
      <c r="AJ82" s="150" t="str">
        <f>IF($B82=0,"",SUMIFS(INPUT_DATA!AG:AG,INPUT_DATA!$A:$A,$B82,INPUT_DATA!$B:$B,"S"))</f>
        <v/>
      </c>
      <c r="AK82" s="150" t="str">
        <f>IF($B82=0,"",SUMIFS(INPUT_DATA!AK:AK,INPUT_DATA!$A:$A,$B82,INPUT_DATA!$B:$B,"S"))</f>
        <v/>
      </c>
      <c r="AL82" s="150" t="str">
        <f>IF($B82=0,"",SUMIFS(INPUT_DATA!AL:AL,INPUT_DATA!$A:$A,$B82,INPUT_DATA!$B:$B,"S"))</f>
        <v/>
      </c>
      <c r="AM82" s="150" t="str">
        <f>IF($B82=0,"",SUMIFS(INPUT_DATA!AM:AM,INPUT_DATA!$A:$A,$B82,INPUT_DATA!$B:$B,"S"))</f>
        <v/>
      </c>
      <c r="AN82" s="150" t="str">
        <f>IF($B82=0,"",SUMIFS(INPUT_DATA!AN:AN,INPUT_DATA!$A:$A,$B82,INPUT_DATA!$B:$B,"S"))</f>
        <v/>
      </c>
      <c r="AO82" s="150" t="str">
        <f>IF($B82=0,"",SUMIFS(INPUT_DATA!AO:AO,INPUT_DATA!$A:$A,$B82,INPUT_DATA!$B:$B,"S"))</f>
        <v/>
      </c>
      <c r="AP82" s="150" t="str">
        <f>IF($B82=0,"",SUMIFS(INPUT_DATA!AP:AP,INPUT_DATA!$A:$A,$B82,INPUT_DATA!$B:$B,"S"))</f>
        <v/>
      </c>
      <c r="AQ82" s="151" t="str">
        <f t="shared" si="10"/>
        <v/>
      </c>
      <c r="AR82" s="152" t="str">
        <f t="shared" si="11"/>
        <v/>
      </c>
      <c r="AS82" s="153" t="str">
        <f t="shared" si="12"/>
        <v/>
      </c>
      <c r="AT82" s="151" t="str">
        <f>IF($B82=0,"",SUMIFS(INPUT_DATA!AQ:AQ,INPUT_DATA!$A:$A,$B82,INPUT_DATA!$B:$B,"S"))</f>
        <v/>
      </c>
      <c r="AU82" s="152" t="str">
        <f>IF($B82=0,"",SUMIFS(INPUT_DATA!AR:AR,INPUT_DATA!$A:$A,$B82,INPUT_DATA!$B:$B,"S"))</f>
        <v/>
      </c>
      <c r="AV82" s="153" t="str">
        <f>IF($B82=0,"",SUMIFS(INPUT_DATA!AS:AS,INPUT_DATA!$A:$A,$B82,INPUT_DATA!$B:$B,"S"))</f>
        <v/>
      </c>
      <c r="AW82" s="151" t="str">
        <f t="shared" si="13"/>
        <v/>
      </c>
      <c r="AX82" s="152" t="str">
        <f t="shared" si="14"/>
        <v/>
      </c>
      <c r="AY82" s="153" t="str">
        <f t="shared" si="15"/>
        <v/>
      </c>
      <c r="AZ82" s="154"/>
      <c r="BA82" s="144" t="str">
        <f>IF($B82=0,"",SUMIFS(INPUT_DATA!C:C,INPUT_DATA!$A:$A,$B82,INPUT_DATA!$B:$B,"D"))</f>
        <v/>
      </c>
      <c r="BB82" s="155" t="str">
        <f>IF($B82=0,"",SUMIFS(INPUT_DATA!E:E,INPUT_DATA!$A:$A,$B82,INPUT_DATA!$B:$B,"D"))</f>
        <v/>
      </c>
      <c r="BC82" s="155" t="str">
        <f>IF($B82=0,"",SUMIFS(INPUT_DATA!F:F,INPUT_DATA!$A:$A,$B82,INPUT_DATA!$B:$B,"D"))</f>
        <v/>
      </c>
      <c r="BD82" s="155" t="str">
        <f>IF($B82=0,"",SUMIFS(INPUT_DATA!G:G,INPUT_DATA!$A:$A,$B82,INPUT_DATA!$B:$B,"D"))</f>
        <v/>
      </c>
      <c r="BE82" s="155" t="str">
        <f>IF($B82=0,"",SUMIFS(INPUT_DATA!H:H,INPUT_DATA!$A:$A,$B82,INPUT_DATA!$B:$B,"D"))</f>
        <v/>
      </c>
      <c r="BF82" s="155" t="str">
        <f>IF($B82=0,"",SUMIFS(INPUT_DATA!I:I,INPUT_DATA!$A:$A,$B82,INPUT_DATA!$B:$B,"D"))</f>
        <v/>
      </c>
      <c r="BG82" s="155" t="str">
        <f>IF($B82=0,"",SUMIFS(INPUT_DATA!J:J,INPUT_DATA!$A:$A,$B82,INPUT_DATA!$B:$B,"D"))</f>
        <v/>
      </c>
      <c r="BH82" s="155" t="str">
        <f>IF($B82=0,"",SUMIFS(INPUT_DATA!K:K,INPUT_DATA!$A:$A,$B82,INPUT_DATA!$B:$B,"D"))</f>
        <v/>
      </c>
      <c r="BI82" s="155" t="str">
        <f>IF($B82=0,"",SUMIFS(INPUT_DATA!L:L,INPUT_DATA!$A:$A,$B82,INPUT_DATA!$B:$B,"D"))</f>
        <v/>
      </c>
      <c r="BJ82" s="155" t="str">
        <f>IF($B82=0,"",SUMIFS(INPUT_DATA!M:M,INPUT_DATA!$A:$A,$B82,INPUT_DATA!$B:$B,"D"))</f>
        <v/>
      </c>
      <c r="BK82" s="155" t="str">
        <f>IF($B82=0,"",SUMIFS(INPUT_DATA!N:N,INPUT_DATA!$A:$A,$B82,INPUT_DATA!$B:$B,"D"))</f>
        <v/>
      </c>
      <c r="BL82" s="156" t="str">
        <f t="shared" ref="BL82:BL87" si="26">IF($B82=0,"",AZ82+BA82-BB82-BC82+BD82+BE82+BF82-BG82+BH82-BJ82-BK82)</f>
        <v/>
      </c>
      <c r="BM82" s="156" t="str">
        <f>IF($B82=0,"",SUMIFS(INPUT_DATA!O:O,INPUT_DATA!$A:$A,$B82,INPUT_DATA!$B:$B,"D"))</f>
        <v/>
      </c>
      <c r="BN82" s="156" t="str">
        <f t="shared" si="16"/>
        <v/>
      </c>
      <c r="BO82" s="159" t="str">
        <f>IF($B82=0,"",SUMIFS(INPUT_DATA!P:P,INPUT_DATA!$A:$A,$B82,INPUT_DATA!$B:$B,"D"))</f>
        <v/>
      </c>
      <c r="BP82" s="145" t="str">
        <f>IF($B82=0,"",SUMIFS(INPUT_DATA!Q:Q,INPUT_DATA!$A:$A,$B82,INPUT_DATA!$B:$B,"D"))</f>
        <v/>
      </c>
      <c r="BQ82" s="145" t="str">
        <f>IF($B82=0,"",SUMIFS(INPUT_DATA!R:R,INPUT_DATA!$A:$A,$B82,INPUT_DATA!$B:$B,"D"))</f>
        <v/>
      </c>
      <c r="BR82" s="155" t="str">
        <f>IF($B82=0,"",SUMIFS(INPUT_DATA!S:S,INPUT_DATA!$A:$A,$B82,INPUT_DATA!$B:$B,"D"))</f>
        <v/>
      </c>
      <c r="BS82" s="155" t="str">
        <f>IF($B82=0,"",SUMIFS(INPUT_DATA!T:T,INPUT_DATA!$A:$A,$B82,INPUT_DATA!$B:$B,"D"))</f>
        <v/>
      </c>
      <c r="BT82" s="155" t="str">
        <f>IF($B82=0,"",SUMIFS(INPUT_DATA!U:U,INPUT_DATA!$A:$A,$B82,INPUT_DATA!$B:$B,"D"))</f>
        <v/>
      </c>
      <c r="BU82" s="155" t="str">
        <f>IF($B82=0,"",SUMIFS(INPUT_DATA!V:V,INPUT_DATA!$A:$A,$B82,INPUT_DATA!$B:$B,"D"))</f>
        <v/>
      </c>
      <c r="BV82" s="155" t="str">
        <f>IF($B82=0,"",SUMIFS(INPUT_DATA!W:W,INPUT_DATA!$A:$A,$B82,INPUT_DATA!$B:$B,"D"))</f>
        <v/>
      </c>
      <c r="BW82" s="155" t="str">
        <f>IF($B82=0,"",SUMIFS(INPUT_DATA!X:X,INPUT_DATA!$A:$A,$B82,INPUT_DATA!$B:$B,"D"))</f>
        <v/>
      </c>
      <c r="BX82" s="155" t="str">
        <f>IF($B82=0,"",SUMIFS(INPUT_DATA!Y:Y,INPUT_DATA!$A:$A,$B82,INPUT_DATA!$B:$B,"D"))</f>
        <v/>
      </c>
      <c r="BY82" s="155" t="str">
        <f>IF($B82=0,"",SUMIFS(INPUT_DATA!Z:Z,INPUT_DATA!$A:$A,$B82,INPUT_DATA!$B:$B,"D"))</f>
        <v/>
      </c>
      <c r="BZ82" s="155" t="str">
        <f>IF($B82=0,"",SUMIFS(INPUT_DATA!AA:AA,INPUT_DATA!$A:$A,$B82,INPUT_DATA!$B:$B,"D"))</f>
        <v/>
      </c>
      <c r="CA82" s="155" t="str">
        <f>IF($B82=0,"",SUMIFS(INPUT_DATA!AB:AB,INPUT_DATA!$A:$A,$B82,INPUT_DATA!$B:$B,"D"))</f>
        <v/>
      </c>
      <c r="CB82" s="155" t="str">
        <f>IF($B82=0,"",SUMIFS(INPUT_DATA!AC:AC,INPUT_DATA!$A:$A,$B82,INPUT_DATA!$B:$B,"D"))</f>
        <v/>
      </c>
      <c r="CC82" s="155" t="str">
        <f>IF($B82=0,"",SUMIFS(INPUT_DATA!AD:AD,INPUT_DATA!$A:$A,$B82,INPUT_DATA!$B:$B,"D"))</f>
        <v/>
      </c>
      <c r="CD82" s="155" t="str">
        <f>IF($B82=0,"",SUMIFS(INPUT_DATA!AE:AE,INPUT_DATA!$A:$A,$B82,INPUT_DATA!$B:$B,"D"))</f>
        <v/>
      </c>
      <c r="CE82" s="155" t="str">
        <f>IF($B82=0,"",SUMIFS(INPUT_DATA!AF:AF,INPUT_DATA!$A:$A,$B82,INPUT_DATA!$B:$B,"D"))</f>
        <v/>
      </c>
      <c r="CF82" s="155" t="str">
        <f>IF($B82=0,"",SUMIFS(INPUT_DATA!AG:AG,INPUT_DATA!$A:$A,$B82,INPUT_DATA!$B:$B,"D"))</f>
        <v/>
      </c>
      <c r="CG82" s="155" t="str">
        <f>IF($B82=0,"",SUMIFS(INPUT_DATA!AH:AH,INPUT_DATA!$A:$A,$B82,INPUT_DATA!$B:$B,"D"))</f>
        <v/>
      </c>
      <c r="CH82" s="155" t="str">
        <f>IF($B82=0,"",SUMIFS(INPUT_DATA!AI:AI,INPUT_DATA!$A:$A,$B82,INPUT_DATA!$B:$B,"D"))</f>
        <v/>
      </c>
      <c r="CI82" s="155" t="str">
        <f>IF($B82=0,"",SUMIFS(INPUT_DATA!AJ:AJ,INPUT_DATA!$A:$A,$B82,INPUT_DATA!$B:$B,"D"))</f>
        <v/>
      </c>
      <c r="CJ82" s="146" t="str">
        <f>IF($B82=0,"",SUMIFS(INPUT_DATA!AK:AK,INPUT_DATA!$A:$A,$B82,INPUT_DATA!$B:$B,"D"))</f>
        <v/>
      </c>
      <c r="CK82" s="146" t="str">
        <f>IF($B82=0,"",SUMIFS(INPUT_DATA!AL:AL,INPUT_DATA!$A:$A,$B82,INPUT_DATA!$B:$B,"D"))</f>
        <v/>
      </c>
      <c r="CL82" s="146" t="str">
        <f>IF($B82=0,"",SUMIFS(INPUT_DATA!AM:AM,INPUT_DATA!$A:$A,$B82,INPUT_DATA!$B:$B,"D"))</f>
        <v/>
      </c>
      <c r="CM82" s="146" t="str">
        <f>IF($B82=0,"",SUMIFS(INPUT_DATA!AN:AN,INPUT_DATA!$A:$A,$B82,INPUT_DATA!$B:$B,"D"))</f>
        <v/>
      </c>
      <c r="CN82" s="146" t="str">
        <f>IF($B82=0,"",SUMIFS(INPUT_DATA!AO:AO,INPUT_DATA!$A:$A,$B82,INPUT_DATA!$B:$B,"D"))</f>
        <v/>
      </c>
      <c r="CO82" s="146" t="str">
        <f>IF($B82=0,"",SUMIFS(INPUT_DATA!AP:AP,INPUT_DATA!$A:$A,$B82,INPUT_DATA!$B:$B,"D"))</f>
        <v/>
      </c>
      <c r="CP82" s="160" t="str">
        <f t="shared" ref="CP82:CP87" si="27">IF($B82=0,"",BO82+BR82-BU82-BX82-CA82+CD82-CJ82-CM82+CG82)</f>
        <v/>
      </c>
      <c r="CQ82" s="160" t="str">
        <f t="shared" si="24"/>
        <v/>
      </c>
      <c r="CR82" s="160" t="str">
        <f t="shared" si="25"/>
        <v/>
      </c>
      <c r="CS82" s="145" t="str">
        <f>IF($B82=0,"",SUMIFS(INPUT_DATA!AQ:AQ,INPUT_DATA!$A:$A,$B82,INPUT_DATA!$B:$B,"D"))</f>
        <v/>
      </c>
      <c r="CT82" s="160" t="str">
        <f>IF($B82=0,"",SUMIFS(INPUT_DATA!AR:AR,INPUT_DATA!$A:$A,$B82,INPUT_DATA!$B:$B,"D"))</f>
        <v/>
      </c>
      <c r="CU82" s="160" t="str">
        <f>IF($B82=0,"",SUMIFS(INPUT_DATA!AS:AS,INPUT_DATA!$A:$A,$B82,INPUT_DATA!$B:$B,"D"))</f>
        <v/>
      </c>
      <c r="CV82" s="145" t="str">
        <f t="shared" si="20"/>
        <v/>
      </c>
      <c r="CW82" s="160" t="str">
        <f t="shared" si="21"/>
        <v/>
      </c>
      <c r="CX82" s="161" t="str">
        <f t="shared" si="22"/>
        <v/>
      </c>
      <c r="CY82" s="154"/>
    </row>
    <row r="83" spans="1:103">
      <c r="A83" s="162">
        <f t="shared" si="23"/>
        <v>-34</v>
      </c>
      <c r="B83" s="143">
        <f>INPUT_DATA!CL70</f>
        <v>0</v>
      </c>
      <c r="C83" s="145" t="str">
        <f>IF($B83=0,"",SUMIFS(INPUT_DATA!C:C,INPUT_DATA!$A:$A,$B83,INPUT_DATA!$B:$B,"S"))</f>
        <v/>
      </c>
      <c r="D83" s="145" t="str">
        <f>IF($B83=0,"",SUMIFS(INPUT_DATA!D:D,INPUT_DATA!$A:$A,$B83,INPUT_DATA!$B:$B,"S"))</f>
        <v/>
      </c>
      <c r="E83" s="146" t="str">
        <f>IF($B83=0,"",SUMIFS(INPUT_DATA!E:E,INPUT_DATA!$A:$A,$B83,INPUT_DATA!$B:$B,"S"))</f>
        <v/>
      </c>
      <c r="F83" s="146" t="str">
        <f>IF($B83=0,"",SUMIFS(INPUT_DATA!F:F,INPUT_DATA!$A:$A,$B83,INPUT_DATA!$B:$B,"S"))</f>
        <v/>
      </c>
      <c r="G83" s="146" t="str">
        <f>IF($B83=0,"",SUMIFS(INPUT_DATA!G:G,INPUT_DATA!$A:$A,$B83,INPUT_DATA!$B:$B,"S"))</f>
        <v/>
      </c>
      <c r="H83" s="146" t="str">
        <f>IF($B83=0,"",SUMIFS(INPUT_DATA!H:H,INPUT_DATA!$A:$A,$B83,INPUT_DATA!$B:$B,"S"))</f>
        <v/>
      </c>
      <c r="I83" s="146" t="str">
        <f>IF($B83=0,"",SUMIFS(INPUT_DATA!I:I,INPUT_DATA!$A:$A,$B83,INPUT_DATA!$B:$B,"S"))</f>
        <v/>
      </c>
      <c r="J83" s="146" t="str">
        <f>IF($B83=0,"",SUMIFS(INPUT_DATA!J:J,INPUT_DATA!$A:$A,$B83,INPUT_DATA!$B:$B,"S"))</f>
        <v/>
      </c>
      <c r="K83" s="146" t="str">
        <f>IF($B83=0,"",SUMIFS(INPUT_DATA!K:K,INPUT_DATA!$A:$A,$B83,INPUT_DATA!$B:$B,"S"))</f>
        <v/>
      </c>
      <c r="L83" s="146" t="str">
        <f>IF($B83=0,"",SUMIFS(INPUT_DATA!L:L,INPUT_DATA!$A:$A,$B83,INPUT_DATA!$B:$B,"S"))</f>
        <v/>
      </c>
      <c r="M83" s="146" t="str">
        <f>IF($B83=0,"",SUMIFS(INPUT_DATA!M:M,INPUT_DATA!$A:$A,$B83,INPUT_DATA!$B:$B,"S"))</f>
        <v/>
      </c>
      <c r="N83" s="146" t="str">
        <f>IF($B83=0,"",SUMIFS(INPUT_DATA!N:N,INPUT_DATA!$A:$A,$B83,INPUT_DATA!$B:$B,"S"))</f>
        <v/>
      </c>
      <c r="O83" s="147" t="str">
        <f t="shared" ref="O83:O87" si="28">IF($B83=0,"",C83+D83-E83-F83+G83+H83+I83-J83-K83-M83-N83-L83)</f>
        <v/>
      </c>
      <c r="P83" s="148" t="str">
        <f>IF($B83=0,"",SUMIFS(INPUT_DATA!O:O,INPUT_DATA!$A:$A,$B83,INPUT_DATA!$B:$B,"S"))</f>
        <v/>
      </c>
      <c r="Q83" s="148" t="str">
        <f t="shared" ref="Q83:Q87" si="29">IF($B83=0,"",O83-P83)</f>
        <v/>
      </c>
      <c r="R83" s="148" t="str">
        <f>IF($B83=0,"",SUMIFS(INPUT_DATA!BL:BL,INPUT_DATA!$A:$A,$B83,INPUT_DATA!$B:$B,"S"))</f>
        <v/>
      </c>
      <c r="S83" s="149" t="str">
        <f>IF($B83=0,"",SUMIFS(INPUT_DATA!P:P,INPUT_DATA!$A:$A,$B83,INPUT_DATA!$B:$B,"S"))</f>
        <v/>
      </c>
      <c r="T83" s="149" t="str">
        <f>IF($B83=0,"",SUMIFS(INPUT_DATA!Q:Q,INPUT_DATA!$A:$A,$B83,INPUT_DATA!$B:$B,"S"))</f>
        <v/>
      </c>
      <c r="U83" s="149" t="str">
        <f>IF($B83=0,"",SUMIFS(INPUT_DATA!R:R,INPUT_DATA!$A:$A,$B83,INPUT_DATA!$B:$B,"S"))</f>
        <v/>
      </c>
      <c r="V83" s="150" t="str">
        <f>IF($B83=0,"",SUMIFS(INPUT_DATA!S:S,INPUT_DATA!$A:$A,$B83,INPUT_DATA!$B:$B,"S"))</f>
        <v/>
      </c>
      <c r="W83" s="150" t="str">
        <f>IF($B83=0,"",SUMIFS(INPUT_DATA!T:T,INPUT_DATA!$A:$A,$B83,INPUT_DATA!$B:$B,"S"))</f>
        <v/>
      </c>
      <c r="X83" s="150" t="str">
        <f>IF($B83=0,"",SUMIFS(INPUT_DATA!U:U,INPUT_DATA!$A:$A,$B83,INPUT_DATA!$B:$B,"S"))</f>
        <v/>
      </c>
      <c r="Y83" s="150" t="str">
        <f>IF($B83=0,"",SUMIFS(INPUT_DATA!V:V,INPUT_DATA!$A:$A,$B83,INPUT_DATA!$B:$B,"S"))</f>
        <v/>
      </c>
      <c r="Z83" s="150" t="str">
        <f>IF($B83=0,"",SUMIFS(INPUT_DATA!W:W,INPUT_DATA!$A:$A,$B83,INPUT_DATA!$B:$B,"S"))</f>
        <v/>
      </c>
      <c r="AA83" s="150" t="str">
        <f>IF($B83=0,"",SUMIFS(INPUT_DATA!X:X,INPUT_DATA!$A:$A,$B83,INPUT_DATA!$B:$B,"S"))</f>
        <v/>
      </c>
      <c r="AB83" s="150" t="str">
        <f>IF($B83=0,"",SUMIFS(INPUT_DATA!Y:Y,INPUT_DATA!$A:$A,$B83,INPUT_DATA!$B:$B,"S"))</f>
        <v/>
      </c>
      <c r="AC83" s="150" t="str">
        <f>IF($B83=0,"",SUMIFS(INPUT_DATA!Z:Z,INPUT_DATA!$A:$A,$B83,INPUT_DATA!$B:$B,"S"))</f>
        <v/>
      </c>
      <c r="AD83" s="150" t="str">
        <f>IF($B83=0,"",SUMIFS(INPUT_DATA!AA:AA,INPUT_DATA!$A:$A,$B83,INPUT_DATA!$B:$B,"S"))</f>
        <v/>
      </c>
      <c r="AE83" s="150" t="str">
        <f>IF($B83=0,"",SUMIFS(INPUT_DATA!AB:AB,INPUT_DATA!$A:$A,$B83,INPUT_DATA!$B:$B,"S"))</f>
        <v/>
      </c>
      <c r="AF83" s="150" t="str">
        <f>IF($B83=0,"",SUMIFS(INPUT_DATA!AC:AC,INPUT_DATA!$A:$A,$B83,INPUT_DATA!$B:$B,"S"))</f>
        <v/>
      </c>
      <c r="AG83" s="150" t="str">
        <f>IF($B83=0,"",SUMIFS(INPUT_DATA!AD:AD,INPUT_DATA!$A:$A,$B83,INPUT_DATA!$B:$B,"S"))</f>
        <v/>
      </c>
      <c r="AH83" s="150" t="str">
        <f>IF($B83=0,"",SUMIFS(INPUT_DATA!AE:AE,INPUT_DATA!$A:$A,$B83,INPUT_DATA!$B:$B,"S"))</f>
        <v/>
      </c>
      <c r="AI83" s="150" t="str">
        <f>IF($B83=0,"",SUMIFS(INPUT_DATA!AF:AF,INPUT_DATA!$A:$A,$B83,INPUT_DATA!$B:$B,"S"))</f>
        <v/>
      </c>
      <c r="AJ83" s="150" t="str">
        <f>IF($B83=0,"",SUMIFS(INPUT_DATA!AG:AG,INPUT_DATA!$A:$A,$B83,INPUT_DATA!$B:$B,"S"))</f>
        <v/>
      </c>
      <c r="AK83" s="150" t="str">
        <f>IF($B83=0,"",SUMIFS(INPUT_DATA!AK:AK,INPUT_DATA!$A:$A,$B83,INPUT_DATA!$B:$B,"S"))</f>
        <v/>
      </c>
      <c r="AL83" s="150" t="str">
        <f>IF($B83=0,"",SUMIFS(INPUT_DATA!AL:AL,INPUT_DATA!$A:$A,$B83,INPUT_DATA!$B:$B,"S"))</f>
        <v/>
      </c>
      <c r="AM83" s="150" t="str">
        <f>IF($B83=0,"",SUMIFS(INPUT_DATA!AM:AM,INPUT_DATA!$A:$A,$B83,INPUT_DATA!$B:$B,"S"))</f>
        <v/>
      </c>
      <c r="AN83" s="150" t="str">
        <f>IF($B83=0,"",SUMIFS(INPUT_DATA!AN:AN,INPUT_DATA!$A:$A,$B83,INPUT_DATA!$B:$B,"S"))</f>
        <v/>
      </c>
      <c r="AO83" s="150" t="str">
        <f>IF($B83=0,"",SUMIFS(INPUT_DATA!AO:AO,INPUT_DATA!$A:$A,$B83,INPUT_DATA!$B:$B,"S"))</f>
        <v/>
      </c>
      <c r="AP83" s="150" t="str">
        <f>IF($B83=0,"",SUMIFS(INPUT_DATA!AP:AP,INPUT_DATA!$A:$A,$B83,INPUT_DATA!$B:$B,"S"))</f>
        <v/>
      </c>
      <c r="AQ83" s="151" t="str">
        <f t="shared" ref="AQ83:AQ87" si="30">IF($B83=0,"",S83+V83-Y83-AB83-AE83-AH83-AK83-AN83)</f>
        <v/>
      </c>
      <c r="AR83" s="152" t="str">
        <f t="shared" ref="AR83:AR87" si="31">IF($B83=0,"",T83+W83-Z83-AC83-AF83-AI83-AL83-AO83)</f>
        <v/>
      </c>
      <c r="AS83" s="153" t="str">
        <f t="shared" ref="AS83:AS87" si="32">IF($B83=0,"",U83+X83-AA83-AD83-AG83-AJ83-AM83-AP83)</f>
        <v/>
      </c>
      <c r="AT83" s="151" t="str">
        <f>IF($B83=0,"",SUMIFS(INPUT_DATA!AQ:AQ,INPUT_DATA!$A:$A,$B83,INPUT_DATA!$B:$B,"S"))</f>
        <v/>
      </c>
      <c r="AU83" s="152" t="str">
        <f>IF($B83=0,"",SUMIFS(INPUT_DATA!AR:AR,INPUT_DATA!$A:$A,$B83,INPUT_DATA!$B:$B,"S"))</f>
        <v/>
      </c>
      <c r="AV83" s="153" t="str">
        <f>IF($B83=0,"",SUMIFS(INPUT_DATA!AS:AS,INPUT_DATA!$A:$A,$B83,INPUT_DATA!$B:$B,"S"))</f>
        <v/>
      </c>
      <c r="AW83" s="151" t="str">
        <f t="shared" ref="AW83:AW87" si="33">IF($B83=0,"",AQ83-AT83)</f>
        <v/>
      </c>
      <c r="AX83" s="152" t="str">
        <f t="shared" ref="AX83:AX87" si="34">IF($B83=0,"",AR83-AU83)</f>
        <v/>
      </c>
      <c r="AY83" s="153" t="str">
        <f t="shared" ref="AY83:AY87" si="35">IF($B83=0,"",AS83-AV83)</f>
        <v/>
      </c>
      <c r="AZ83" s="154"/>
      <c r="BA83" s="144" t="str">
        <f>IF($B83=0,"",SUMIFS(INPUT_DATA!C:C,INPUT_DATA!$A:$A,$B83,INPUT_DATA!$B:$B,"D"))</f>
        <v/>
      </c>
      <c r="BB83" s="155" t="str">
        <f>IF($B83=0,"",SUMIFS(INPUT_DATA!E:E,INPUT_DATA!$A:$A,$B83,INPUT_DATA!$B:$B,"D"))</f>
        <v/>
      </c>
      <c r="BC83" s="155" t="str">
        <f>IF($B83=0,"",SUMIFS(INPUT_DATA!F:F,INPUT_DATA!$A:$A,$B83,INPUT_DATA!$B:$B,"D"))</f>
        <v/>
      </c>
      <c r="BD83" s="155" t="str">
        <f>IF($B83=0,"",SUMIFS(INPUT_DATA!G:G,INPUT_DATA!$A:$A,$B83,INPUT_DATA!$B:$B,"D"))</f>
        <v/>
      </c>
      <c r="BE83" s="155" t="str">
        <f>IF($B83=0,"",SUMIFS(INPUT_DATA!H:H,INPUT_DATA!$A:$A,$B83,INPUT_DATA!$B:$B,"D"))</f>
        <v/>
      </c>
      <c r="BF83" s="155" t="str">
        <f>IF($B83=0,"",SUMIFS(INPUT_DATA!I:I,INPUT_DATA!$A:$A,$B83,INPUT_DATA!$B:$B,"D"))</f>
        <v/>
      </c>
      <c r="BG83" s="155" t="str">
        <f>IF($B83=0,"",SUMIFS(INPUT_DATA!J:J,INPUT_DATA!$A:$A,$B83,INPUT_DATA!$B:$B,"D"))</f>
        <v/>
      </c>
      <c r="BH83" s="155" t="str">
        <f>IF($B83=0,"",SUMIFS(INPUT_DATA!K:K,INPUT_DATA!$A:$A,$B83,INPUT_DATA!$B:$B,"D"))</f>
        <v/>
      </c>
      <c r="BI83" s="155" t="str">
        <f>IF($B83=0,"",SUMIFS(INPUT_DATA!L:L,INPUT_DATA!$A:$A,$B83,INPUT_DATA!$B:$B,"D"))</f>
        <v/>
      </c>
      <c r="BJ83" s="155" t="str">
        <f>IF($B83=0,"",SUMIFS(INPUT_DATA!M:M,INPUT_DATA!$A:$A,$B83,INPUT_DATA!$B:$B,"D"))</f>
        <v/>
      </c>
      <c r="BK83" s="155" t="str">
        <f>IF($B83=0,"",SUMIFS(INPUT_DATA!N:N,INPUT_DATA!$A:$A,$B83,INPUT_DATA!$B:$B,"D"))</f>
        <v/>
      </c>
      <c r="BL83" s="156" t="str">
        <f t="shared" si="26"/>
        <v/>
      </c>
      <c r="BM83" s="156" t="str">
        <f>IF($B83=0,"",SUMIFS(INPUT_DATA!O:O,INPUT_DATA!$A:$A,$B83,INPUT_DATA!$B:$B,"D"))</f>
        <v/>
      </c>
      <c r="BN83" s="156" t="str">
        <f t="shared" ref="BN83:BN87" si="36">IF($B83=0,"",BL83-BM83)</f>
        <v/>
      </c>
      <c r="BO83" s="159" t="str">
        <f>IF($B83=0,"",SUMIFS(INPUT_DATA!P:P,INPUT_DATA!$A:$A,$B83,INPUT_DATA!$B:$B,"D"))</f>
        <v/>
      </c>
      <c r="BP83" s="145" t="str">
        <f>IF($B83=0,"",SUMIFS(INPUT_DATA!Q:Q,INPUT_DATA!$A:$A,$B83,INPUT_DATA!$B:$B,"D"))</f>
        <v/>
      </c>
      <c r="BQ83" s="145" t="str">
        <f>IF($B83=0,"",SUMIFS(INPUT_DATA!R:R,INPUT_DATA!$A:$A,$B83,INPUT_DATA!$B:$B,"D"))</f>
        <v/>
      </c>
      <c r="BR83" s="155" t="str">
        <f>IF($B83=0,"",SUMIFS(INPUT_DATA!S:S,INPUT_DATA!$A:$A,$B83,INPUT_DATA!$B:$B,"D"))</f>
        <v/>
      </c>
      <c r="BS83" s="155" t="str">
        <f>IF($B83=0,"",SUMIFS(INPUT_DATA!T:T,INPUT_DATA!$A:$A,$B83,INPUT_DATA!$B:$B,"D"))</f>
        <v/>
      </c>
      <c r="BT83" s="155" t="str">
        <f>IF($B83=0,"",SUMIFS(INPUT_DATA!U:U,INPUT_DATA!$A:$A,$B83,INPUT_DATA!$B:$B,"D"))</f>
        <v/>
      </c>
      <c r="BU83" s="155" t="str">
        <f>IF($B83=0,"",SUMIFS(INPUT_DATA!V:V,INPUT_DATA!$A:$A,$B83,INPUT_DATA!$B:$B,"D"))</f>
        <v/>
      </c>
      <c r="BV83" s="155" t="str">
        <f>IF($B83=0,"",SUMIFS(INPUT_DATA!W:W,INPUT_DATA!$A:$A,$B83,INPUT_DATA!$B:$B,"D"))</f>
        <v/>
      </c>
      <c r="BW83" s="155" t="str">
        <f>IF($B83=0,"",SUMIFS(INPUT_DATA!X:X,INPUT_DATA!$A:$A,$B83,INPUT_DATA!$B:$B,"D"))</f>
        <v/>
      </c>
      <c r="BX83" s="155" t="str">
        <f>IF($B83=0,"",SUMIFS(INPUT_DATA!Y:Y,INPUT_DATA!$A:$A,$B83,INPUT_DATA!$B:$B,"D"))</f>
        <v/>
      </c>
      <c r="BY83" s="155" t="str">
        <f>IF($B83=0,"",SUMIFS(INPUT_DATA!Z:Z,INPUT_DATA!$A:$A,$B83,INPUT_DATA!$B:$B,"D"))</f>
        <v/>
      </c>
      <c r="BZ83" s="155" t="str">
        <f>IF($B83=0,"",SUMIFS(INPUT_DATA!AA:AA,INPUT_DATA!$A:$A,$B83,INPUT_DATA!$B:$B,"D"))</f>
        <v/>
      </c>
      <c r="CA83" s="155" t="str">
        <f>IF($B83=0,"",SUMIFS(INPUT_DATA!AB:AB,INPUT_DATA!$A:$A,$B83,INPUT_DATA!$B:$B,"D"))</f>
        <v/>
      </c>
      <c r="CB83" s="155" t="str">
        <f>IF($B83=0,"",SUMIFS(INPUT_DATA!AC:AC,INPUT_DATA!$A:$A,$B83,INPUT_DATA!$B:$B,"D"))</f>
        <v/>
      </c>
      <c r="CC83" s="155" t="str">
        <f>IF($B83=0,"",SUMIFS(INPUT_DATA!AD:AD,INPUT_DATA!$A:$A,$B83,INPUT_DATA!$B:$B,"D"))</f>
        <v/>
      </c>
      <c r="CD83" s="155" t="str">
        <f>IF($B83=0,"",SUMIFS(INPUT_DATA!AE:AE,INPUT_DATA!$A:$A,$B83,INPUT_DATA!$B:$B,"D"))</f>
        <v/>
      </c>
      <c r="CE83" s="155" t="str">
        <f>IF($B83=0,"",SUMIFS(INPUT_DATA!AF:AF,INPUT_DATA!$A:$A,$B83,INPUT_DATA!$B:$B,"D"))</f>
        <v/>
      </c>
      <c r="CF83" s="155" t="str">
        <f>IF($B83=0,"",SUMIFS(INPUT_DATA!AG:AG,INPUT_DATA!$A:$A,$B83,INPUT_DATA!$B:$B,"D"))</f>
        <v/>
      </c>
      <c r="CG83" s="155" t="str">
        <f>IF($B83=0,"",SUMIFS(INPUT_DATA!AH:AH,INPUT_DATA!$A:$A,$B83,INPUT_DATA!$B:$B,"D"))</f>
        <v/>
      </c>
      <c r="CH83" s="155" t="str">
        <f>IF($B83=0,"",SUMIFS(INPUT_DATA!AI:AI,INPUT_DATA!$A:$A,$B83,INPUT_DATA!$B:$B,"D"))</f>
        <v/>
      </c>
      <c r="CI83" s="155" t="str">
        <f>IF($B83=0,"",SUMIFS(INPUT_DATA!AJ:AJ,INPUT_DATA!$A:$A,$B83,INPUT_DATA!$B:$B,"D"))</f>
        <v/>
      </c>
      <c r="CJ83" s="146" t="str">
        <f>IF($B83=0,"",SUMIFS(INPUT_DATA!AK:AK,INPUT_DATA!$A:$A,$B83,INPUT_DATA!$B:$B,"D"))</f>
        <v/>
      </c>
      <c r="CK83" s="146" t="str">
        <f>IF($B83=0,"",SUMIFS(INPUT_DATA!AL:AL,INPUT_DATA!$A:$A,$B83,INPUT_DATA!$B:$B,"D"))</f>
        <v/>
      </c>
      <c r="CL83" s="146" t="str">
        <f>IF($B83=0,"",SUMIFS(INPUT_DATA!AM:AM,INPUT_DATA!$A:$A,$B83,INPUT_DATA!$B:$B,"D"))</f>
        <v/>
      </c>
      <c r="CM83" s="146" t="str">
        <f>IF($B83=0,"",SUMIFS(INPUT_DATA!AN:AN,INPUT_DATA!$A:$A,$B83,INPUT_DATA!$B:$B,"D"))</f>
        <v/>
      </c>
      <c r="CN83" s="146" t="str">
        <f>IF($B83=0,"",SUMIFS(INPUT_DATA!AO:AO,INPUT_DATA!$A:$A,$B83,INPUT_DATA!$B:$B,"D"))</f>
        <v/>
      </c>
      <c r="CO83" s="146" t="str">
        <f>IF($B83=0,"",SUMIFS(INPUT_DATA!AP:AP,INPUT_DATA!$A:$A,$B83,INPUT_DATA!$B:$B,"D"))</f>
        <v/>
      </c>
      <c r="CP83" s="160" t="str">
        <f t="shared" si="27"/>
        <v/>
      </c>
      <c r="CQ83" s="160" t="str">
        <f t="shared" si="24"/>
        <v/>
      </c>
      <c r="CR83" s="160" t="str">
        <f t="shared" si="25"/>
        <v/>
      </c>
      <c r="CS83" s="145" t="str">
        <f>IF($B83=0,"",SUMIFS(INPUT_DATA!AQ:AQ,INPUT_DATA!$A:$A,$B83,INPUT_DATA!$B:$B,"D"))</f>
        <v/>
      </c>
      <c r="CT83" s="160" t="str">
        <f>IF($B83=0,"",SUMIFS(INPUT_DATA!AR:AR,INPUT_DATA!$A:$A,$B83,INPUT_DATA!$B:$B,"D"))</f>
        <v/>
      </c>
      <c r="CU83" s="160" t="str">
        <f>IF($B83=0,"",SUMIFS(INPUT_DATA!AS:AS,INPUT_DATA!$A:$A,$B83,INPUT_DATA!$B:$B,"D"))</f>
        <v/>
      </c>
      <c r="CV83" s="145" t="str">
        <f t="shared" si="20"/>
        <v/>
      </c>
      <c r="CW83" s="160" t="str">
        <f t="shared" si="21"/>
        <v/>
      </c>
      <c r="CX83" s="161" t="str">
        <f t="shared" si="22"/>
        <v/>
      </c>
      <c r="CY83" s="154"/>
    </row>
    <row r="84" spans="1:103">
      <c r="A84" s="162">
        <f t="shared" si="23"/>
        <v>-35</v>
      </c>
      <c r="B84" s="143">
        <f>INPUT_DATA!CL71</f>
        <v>0</v>
      </c>
      <c r="C84" s="145" t="str">
        <f>IF($B84=0,"",SUMIFS(INPUT_DATA!C:C,INPUT_DATA!$A:$A,$B84,INPUT_DATA!$B:$B,"S"))</f>
        <v/>
      </c>
      <c r="D84" s="145" t="str">
        <f>IF($B84=0,"",SUMIFS(INPUT_DATA!D:D,INPUT_DATA!$A:$A,$B84,INPUT_DATA!$B:$B,"S"))</f>
        <v/>
      </c>
      <c r="E84" s="146" t="str">
        <f>IF($B84=0,"",SUMIFS(INPUT_DATA!E:E,INPUT_DATA!$A:$A,$B84,INPUT_DATA!$B:$B,"S"))</f>
        <v/>
      </c>
      <c r="F84" s="146" t="str">
        <f>IF($B84=0,"",SUMIFS(INPUT_DATA!F:F,INPUT_DATA!$A:$A,$B84,INPUT_DATA!$B:$B,"S"))</f>
        <v/>
      </c>
      <c r="G84" s="146" t="str">
        <f>IF($B84=0,"",SUMIFS(INPUT_DATA!G:G,INPUT_DATA!$A:$A,$B84,INPUT_DATA!$B:$B,"S"))</f>
        <v/>
      </c>
      <c r="H84" s="146" t="str">
        <f>IF($B84=0,"",SUMIFS(INPUT_DATA!H:H,INPUT_DATA!$A:$A,$B84,INPUT_DATA!$B:$B,"S"))</f>
        <v/>
      </c>
      <c r="I84" s="146" t="str">
        <f>IF($B84=0,"",SUMIFS(INPUT_DATA!I:I,INPUT_DATA!$A:$A,$B84,INPUT_DATA!$B:$B,"S"))</f>
        <v/>
      </c>
      <c r="J84" s="146" t="str">
        <f>IF($B84=0,"",SUMIFS(INPUT_DATA!J:J,INPUT_DATA!$A:$A,$B84,INPUT_DATA!$B:$B,"S"))</f>
        <v/>
      </c>
      <c r="K84" s="146" t="str">
        <f>IF($B84=0,"",SUMIFS(INPUT_DATA!K:K,INPUT_DATA!$A:$A,$B84,INPUT_DATA!$B:$B,"S"))</f>
        <v/>
      </c>
      <c r="L84" s="146" t="str">
        <f>IF($B84=0,"",SUMIFS(INPUT_DATA!L:L,INPUT_DATA!$A:$A,$B84,INPUT_DATA!$B:$B,"S"))</f>
        <v/>
      </c>
      <c r="M84" s="146" t="str">
        <f>IF($B84=0,"",SUMIFS(INPUT_DATA!M:M,INPUT_DATA!$A:$A,$B84,INPUT_DATA!$B:$B,"S"))</f>
        <v/>
      </c>
      <c r="N84" s="146" t="str">
        <f>IF($B84=0,"",SUMIFS(INPUT_DATA!N:N,INPUT_DATA!$A:$A,$B84,INPUT_DATA!$B:$B,"S"))</f>
        <v/>
      </c>
      <c r="O84" s="147" t="str">
        <f t="shared" si="28"/>
        <v/>
      </c>
      <c r="P84" s="148" t="str">
        <f>IF($B84=0,"",SUMIFS(INPUT_DATA!O:O,INPUT_DATA!$A:$A,$B84,INPUT_DATA!$B:$B,"S"))</f>
        <v/>
      </c>
      <c r="Q84" s="148" t="str">
        <f t="shared" si="29"/>
        <v/>
      </c>
      <c r="R84" s="148" t="str">
        <f>IF($B84=0,"",SUMIFS(INPUT_DATA!BL:BL,INPUT_DATA!$A:$A,$B84,INPUT_DATA!$B:$B,"S"))</f>
        <v/>
      </c>
      <c r="S84" s="149" t="str">
        <f>IF($B84=0,"",SUMIFS(INPUT_DATA!P:P,INPUT_DATA!$A:$A,$B84,INPUT_DATA!$B:$B,"S"))</f>
        <v/>
      </c>
      <c r="T84" s="149" t="str">
        <f>IF($B84=0,"",SUMIFS(INPUT_DATA!Q:Q,INPUT_DATA!$A:$A,$B84,INPUT_DATA!$B:$B,"S"))</f>
        <v/>
      </c>
      <c r="U84" s="149" t="str">
        <f>IF($B84=0,"",SUMIFS(INPUT_DATA!R:R,INPUT_DATA!$A:$A,$B84,INPUT_DATA!$B:$B,"S"))</f>
        <v/>
      </c>
      <c r="V84" s="150" t="str">
        <f>IF($B84=0,"",SUMIFS(INPUT_DATA!S:S,INPUT_DATA!$A:$A,$B84,INPUT_DATA!$B:$B,"S"))</f>
        <v/>
      </c>
      <c r="W84" s="150" t="str">
        <f>IF($B84=0,"",SUMIFS(INPUT_DATA!T:T,INPUT_DATA!$A:$A,$B84,INPUT_DATA!$B:$B,"S"))</f>
        <v/>
      </c>
      <c r="X84" s="150" t="str">
        <f>IF($B84=0,"",SUMIFS(INPUT_DATA!U:U,INPUT_DATA!$A:$A,$B84,INPUT_DATA!$B:$B,"S"))</f>
        <v/>
      </c>
      <c r="Y84" s="150" t="str">
        <f>IF($B84=0,"",SUMIFS(INPUT_DATA!V:V,INPUT_DATA!$A:$A,$B84,INPUT_DATA!$B:$B,"S"))</f>
        <v/>
      </c>
      <c r="Z84" s="150" t="str">
        <f>IF($B84=0,"",SUMIFS(INPUT_DATA!W:W,INPUT_DATA!$A:$A,$B84,INPUT_DATA!$B:$B,"S"))</f>
        <v/>
      </c>
      <c r="AA84" s="150" t="str">
        <f>IF($B84=0,"",SUMIFS(INPUT_DATA!X:X,INPUT_DATA!$A:$A,$B84,INPUT_DATA!$B:$B,"S"))</f>
        <v/>
      </c>
      <c r="AB84" s="150" t="str">
        <f>IF($B84=0,"",SUMIFS(INPUT_DATA!Y:Y,INPUT_DATA!$A:$A,$B84,INPUT_DATA!$B:$B,"S"))</f>
        <v/>
      </c>
      <c r="AC84" s="150" t="str">
        <f>IF($B84=0,"",SUMIFS(INPUT_DATA!Z:Z,INPUT_DATA!$A:$A,$B84,INPUT_DATA!$B:$B,"S"))</f>
        <v/>
      </c>
      <c r="AD84" s="150" t="str">
        <f>IF($B84=0,"",SUMIFS(INPUT_DATA!AA:AA,INPUT_DATA!$A:$A,$B84,INPUT_DATA!$B:$B,"S"))</f>
        <v/>
      </c>
      <c r="AE84" s="150" t="str">
        <f>IF($B84=0,"",SUMIFS(INPUT_DATA!AB:AB,INPUT_DATA!$A:$A,$B84,INPUT_DATA!$B:$B,"S"))</f>
        <v/>
      </c>
      <c r="AF84" s="150" t="str">
        <f>IF($B84=0,"",SUMIFS(INPUT_DATA!AC:AC,INPUT_DATA!$A:$A,$B84,INPUT_DATA!$B:$B,"S"))</f>
        <v/>
      </c>
      <c r="AG84" s="150" t="str">
        <f>IF($B84=0,"",SUMIFS(INPUT_DATA!AD:AD,INPUT_DATA!$A:$A,$B84,INPUT_DATA!$B:$B,"S"))</f>
        <v/>
      </c>
      <c r="AH84" s="150" t="str">
        <f>IF($B84=0,"",SUMIFS(INPUT_DATA!AE:AE,INPUT_DATA!$A:$A,$B84,INPUT_DATA!$B:$B,"S"))</f>
        <v/>
      </c>
      <c r="AI84" s="150" t="str">
        <f>IF($B84=0,"",SUMIFS(INPUT_DATA!AF:AF,INPUT_DATA!$A:$A,$B84,INPUT_DATA!$B:$B,"S"))</f>
        <v/>
      </c>
      <c r="AJ84" s="150" t="str">
        <f>IF($B84=0,"",SUMIFS(INPUT_DATA!AG:AG,INPUT_DATA!$A:$A,$B84,INPUT_DATA!$B:$B,"S"))</f>
        <v/>
      </c>
      <c r="AK84" s="150" t="str">
        <f>IF($B84=0,"",SUMIFS(INPUT_DATA!AK:AK,INPUT_DATA!$A:$A,$B84,INPUT_DATA!$B:$B,"S"))</f>
        <v/>
      </c>
      <c r="AL84" s="150" t="str">
        <f>IF($B84=0,"",SUMIFS(INPUT_DATA!AL:AL,INPUT_DATA!$A:$A,$B84,INPUT_DATA!$B:$B,"S"))</f>
        <v/>
      </c>
      <c r="AM84" s="150" t="str">
        <f>IF($B84=0,"",SUMIFS(INPUT_DATA!AM:AM,INPUT_DATA!$A:$A,$B84,INPUT_DATA!$B:$B,"S"))</f>
        <v/>
      </c>
      <c r="AN84" s="150" t="str">
        <f>IF($B84=0,"",SUMIFS(INPUT_DATA!AN:AN,INPUT_DATA!$A:$A,$B84,INPUT_DATA!$B:$B,"S"))</f>
        <v/>
      </c>
      <c r="AO84" s="150" t="str">
        <f>IF($B84=0,"",SUMIFS(INPUT_DATA!AO:AO,INPUT_DATA!$A:$A,$B84,INPUT_DATA!$B:$B,"S"))</f>
        <v/>
      </c>
      <c r="AP84" s="150" t="str">
        <f>IF($B84=0,"",SUMIFS(INPUT_DATA!AP:AP,INPUT_DATA!$A:$A,$B84,INPUT_DATA!$B:$B,"S"))</f>
        <v/>
      </c>
      <c r="AQ84" s="151" t="str">
        <f t="shared" si="30"/>
        <v/>
      </c>
      <c r="AR84" s="152" t="str">
        <f t="shared" si="31"/>
        <v/>
      </c>
      <c r="AS84" s="153" t="str">
        <f t="shared" si="32"/>
        <v/>
      </c>
      <c r="AT84" s="151" t="str">
        <f>IF($B84=0,"",SUMIFS(INPUT_DATA!AQ:AQ,INPUT_DATA!$A:$A,$B84,INPUT_DATA!$B:$B,"S"))</f>
        <v/>
      </c>
      <c r="AU84" s="152" t="str">
        <f>IF($B84=0,"",SUMIFS(INPUT_DATA!AR:AR,INPUT_DATA!$A:$A,$B84,INPUT_DATA!$B:$B,"S"))</f>
        <v/>
      </c>
      <c r="AV84" s="153" t="str">
        <f>IF($B84=0,"",SUMIFS(INPUT_DATA!AS:AS,INPUT_DATA!$A:$A,$B84,INPUT_DATA!$B:$B,"S"))</f>
        <v/>
      </c>
      <c r="AW84" s="151" t="str">
        <f t="shared" si="33"/>
        <v/>
      </c>
      <c r="AX84" s="152" t="str">
        <f t="shared" si="34"/>
        <v/>
      </c>
      <c r="AY84" s="153" t="str">
        <f t="shared" si="35"/>
        <v/>
      </c>
      <c r="AZ84" s="154"/>
      <c r="BA84" s="144" t="str">
        <f>IF($B84=0,"",SUMIFS(INPUT_DATA!C:C,INPUT_DATA!$A:$A,$B84,INPUT_DATA!$B:$B,"D"))</f>
        <v/>
      </c>
      <c r="BB84" s="155" t="str">
        <f>IF($B84=0,"",SUMIFS(INPUT_DATA!E:E,INPUT_DATA!$A:$A,$B84,INPUT_DATA!$B:$B,"D"))</f>
        <v/>
      </c>
      <c r="BC84" s="155" t="str">
        <f>IF($B84=0,"",SUMIFS(INPUT_DATA!F:F,INPUT_DATA!$A:$A,$B84,INPUT_DATA!$B:$B,"D"))</f>
        <v/>
      </c>
      <c r="BD84" s="155" t="str">
        <f>IF($B84=0,"",SUMIFS(INPUT_DATA!G:G,INPUT_DATA!$A:$A,$B84,INPUT_DATA!$B:$B,"D"))</f>
        <v/>
      </c>
      <c r="BE84" s="155" t="str">
        <f>IF($B84=0,"",SUMIFS(INPUT_DATA!H:H,INPUT_DATA!$A:$A,$B84,INPUT_DATA!$B:$B,"D"))</f>
        <v/>
      </c>
      <c r="BF84" s="155" t="str">
        <f>IF($B84=0,"",SUMIFS(INPUT_DATA!I:I,INPUT_DATA!$A:$A,$B84,INPUT_DATA!$B:$B,"D"))</f>
        <v/>
      </c>
      <c r="BG84" s="155" t="str">
        <f>IF($B84=0,"",SUMIFS(INPUT_DATA!J:J,INPUT_DATA!$A:$A,$B84,INPUT_DATA!$B:$B,"D"))</f>
        <v/>
      </c>
      <c r="BH84" s="155" t="str">
        <f>IF($B84=0,"",SUMIFS(INPUT_DATA!K:K,INPUT_DATA!$A:$A,$B84,INPUT_DATA!$B:$B,"D"))</f>
        <v/>
      </c>
      <c r="BI84" s="155" t="str">
        <f>IF($B84=0,"",SUMIFS(INPUT_DATA!L:L,INPUT_DATA!$A:$A,$B84,INPUT_DATA!$B:$B,"D"))</f>
        <v/>
      </c>
      <c r="BJ84" s="155" t="str">
        <f>IF($B84=0,"",SUMIFS(INPUT_DATA!M:M,INPUT_DATA!$A:$A,$B84,INPUT_DATA!$B:$B,"D"))</f>
        <v/>
      </c>
      <c r="BK84" s="155" t="str">
        <f>IF($B84=0,"",SUMIFS(INPUT_DATA!N:N,INPUT_DATA!$A:$A,$B84,INPUT_DATA!$B:$B,"D"))</f>
        <v/>
      </c>
      <c r="BL84" s="156" t="str">
        <f t="shared" si="26"/>
        <v/>
      </c>
      <c r="BM84" s="156" t="str">
        <f>IF($B84=0,"",SUMIFS(INPUT_DATA!O:O,INPUT_DATA!$A:$A,$B84,INPUT_DATA!$B:$B,"D"))</f>
        <v/>
      </c>
      <c r="BN84" s="156" t="str">
        <f t="shared" si="36"/>
        <v/>
      </c>
      <c r="BO84" s="159" t="str">
        <f>IF($B84=0,"",SUMIFS(INPUT_DATA!P:P,INPUT_DATA!$A:$A,$B84,INPUT_DATA!$B:$B,"D"))</f>
        <v/>
      </c>
      <c r="BP84" s="145" t="str">
        <f>IF($B84=0,"",SUMIFS(INPUT_DATA!Q:Q,INPUT_DATA!$A:$A,$B84,INPUT_DATA!$B:$B,"D"))</f>
        <v/>
      </c>
      <c r="BQ84" s="145" t="str">
        <f>IF($B84=0,"",SUMIFS(INPUT_DATA!R:R,INPUT_DATA!$A:$A,$B84,INPUT_DATA!$B:$B,"D"))</f>
        <v/>
      </c>
      <c r="BR84" s="155" t="str">
        <f>IF($B84=0,"",SUMIFS(INPUT_DATA!S:S,INPUT_DATA!$A:$A,$B84,INPUT_DATA!$B:$B,"D"))</f>
        <v/>
      </c>
      <c r="BS84" s="155" t="str">
        <f>IF($B84=0,"",SUMIFS(INPUT_DATA!T:T,INPUT_DATA!$A:$A,$B84,INPUT_DATA!$B:$B,"D"))</f>
        <v/>
      </c>
      <c r="BT84" s="155" t="str">
        <f>IF($B84=0,"",SUMIFS(INPUT_DATA!U:U,INPUT_DATA!$A:$A,$B84,INPUT_DATA!$B:$B,"D"))</f>
        <v/>
      </c>
      <c r="BU84" s="155" t="str">
        <f>IF($B84=0,"",SUMIFS(INPUT_DATA!V:V,INPUT_DATA!$A:$A,$B84,INPUT_DATA!$B:$B,"D"))</f>
        <v/>
      </c>
      <c r="BV84" s="155" t="str">
        <f>IF($B84=0,"",SUMIFS(INPUT_DATA!W:W,INPUT_DATA!$A:$A,$B84,INPUT_DATA!$B:$B,"D"))</f>
        <v/>
      </c>
      <c r="BW84" s="155" t="str">
        <f>IF($B84=0,"",SUMIFS(INPUT_DATA!X:X,INPUT_DATA!$A:$A,$B84,INPUT_DATA!$B:$B,"D"))</f>
        <v/>
      </c>
      <c r="BX84" s="155" t="str">
        <f>IF($B84=0,"",SUMIFS(INPUT_DATA!Y:Y,INPUT_DATA!$A:$A,$B84,INPUT_DATA!$B:$B,"D"))</f>
        <v/>
      </c>
      <c r="BY84" s="155" t="str">
        <f>IF($B84=0,"",SUMIFS(INPUT_DATA!Z:Z,INPUT_DATA!$A:$A,$B84,INPUT_DATA!$B:$B,"D"))</f>
        <v/>
      </c>
      <c r="BZ84" s="155" t="str">
        <f>IF($B84=0,"",SUMIFS(INPUT_DATA!AA:AA,INPUT_DATA!$A:$A,$B84,INPUT_DATA!$B:$B,"D"))</f>
        <v/>
      </c>
      <c r="CA84" s="155" t="str">
        <f>IF($B84=0,"",SUMIFS(INPUT_DATA!AB:AB,INPUT_DATA!$A:$A,$B84,INPUT_DATA!$B:$B,"D"))</f>
        <v/>
      </c>
      <c r="CB84" s="155" t="str">
        <f>IF($B84=0,"",SUMIFS(INPUT_DATA!AC:AC,INPUT_DATA!$A:$A,$B84,INPUT_DATA!$B:$B,"D"))</f>
        <v/>
      </c>
      <c r="CC84" s="155" t="str">
        <f>IF($B84=0,"",SUMIFS(INPUT_DATA!AD:AD,INPUT_DATA!$A:$A,$B84,INPUT_DATA!$B:$B,"D"))</f>
        <v/>
      </c>
      <c r="CD84" s="155" t="str">
        <f>IF($B84=0,"",SUMIFS(INPUT_DATA!AE:AE,INPUT_DATA!$A:$A,$B84,INPUT_DATA!$B:$B,"D"))</f>
        <v/>
      </c>
      <c r="CE84" s="155" t="str">
        <f>IF($B84=0,"",SUMIFS(INPUT_DATA!AF:AF,INPUT_DATA!$A:$A,$B84,INPUT_DATA!$B:$B,"D"))</f>
        <v/>
      </c>
      <c r="CF84" s="155" t="str">
        <f>IF($B84=0,"",SUMIFS(INPUT_DATA!AG:AG,INPUT_DATA!$A:$A,$B84,INPUT_DATA!$B:$B,"D"))</f>
        <v/>
      </c>
      <c r="CG84" s="155" t="str">
        <f>IF($B84=0,"",SUMIFS(INPUT_DATA!AH:AH,INPUT_DATA!$A:$A,$B84,INPUT_DATA!$B:$B,"D"))</f>
        <v/>
      </c>
      <c r="CH84" s="155" t="str">
        <f>IF($B84=0,"",SUMIFS(INPUT_DATA!AI:AI,INPUT_DATA!$A:$A,$B84,INPUT_DATA!$B:$B,"D"))</f>
        <v/>
      </c>
      <c r="CI84" s="155" t="str">
        <f>IF($B84=0,"",SUMIFS(INPUT_DATA!AJ:AJ,INPUT_DATA!$A:$A,$B84,INPUT_DATA!$B:$B,"D"))</f>
        <v/>
      </c>
      <c r="CJ84" s="146" t="str">
        <f>IF($B84=0,"",SUMIFS(INPUT_DATA!AK:AK,INPUT_DATA!$A:$A,$B84,INPUT_DATA!$B:$B,"D"))</f>
        <v/>
      </c>
      <c r="CK84" s="146" t="str">
        <f>IF($B84=0,"",SUMIFS(INPUT_DATA!AL:AL,INPUT_DATA!$A:$A,$B84,INPUT_DATA!$B:$B,"D"))</f>
        <v/>
      </c>
      <c r="CL84" s="146" t="str">
        <f>IF($B84=0,"",SUMIFS(INPUT_DATA!AM:AM,INPUT_DATA!$A:$A,$B84,INPUT_DATA!$B:$B,"D"))</f>
        <v/>
      </c>
      <c r="CM84" s="146" t="str">
        <f>IF($B84=0,"",SUMIFS(INPUT_DATA!AN:AN,INPUT_DATA!$A:$A,$B84,INPUT_DATA!$B:$B,"D"))</f>
        <v/>
      </c>
      <c r="CN84" s="146" t="str">
        <f>IF($B84=0,"",SUMIFS(INPUT_DATA!AO:AO,INPUT_DATA!$A:$A,$B84,INPUT_DATA!$B:$B,"D"))</f>
        <v/>
      </c>
      <c r="CO84" s="146" t="str">
        <f>IF($B84=0,"",SUMIFS(INPUT_DATA!AP:AP,INPUT_DATA!$A:$A,$B84,INPUT_DATA!$B:$B,"D"))</f>
        <v/>
      </c>
      <c r="CP84" s="160" t="str">
        <f t="shared" si="27"/>
        <v/>
      </c>
      <c r="CQ84" s="160" t="str">
        <f t="shared" si="24"/>
        <v/>
      </c>
      <c r="CR84" s="160" t="str">
        <f t="shared" si="25"/>
        <v/>
      </c>
      <c r="CS84" s="145" t="str">
        <f>IF($B84=0,"",SUMIFS(INPUT_DATA!AQ:AQ,INPUT_DATA!$A:$A,$B84,INPUT_DATA!$B:$B,"D"))</f>
        <v/>
      </c>
      <c r="CT84" s="160" t="str">
        <f>IF($B84=0,"",SUMIFS(INPUT_DATA!AR:AR,INPUT_DATA!$A:$A,$B84,INPUT_DATA!$B:$B,"D"))</f>
        <v/>
      </c>
      <c r="CU84" s="160" t="str">
        <f>IF($B84=0,"",SUMIFS(INPUT_DATA!AS:AS,INPUT_DATA!$A:$A,$B84,INPUT_DATA!$B:$B,"D"))</f>
        <v/>
      </c>
      <c r="CV84" s="145" t="str">
        <f t="shared" si="20"/>
        <v/>
      </c>
      <c r="CW84" s="160" t="str">
        <f t="shared" si="21"/>
        <v/>
      </c>
      <c r="CX84" s="161" t="str">
        <f t="shared" si="22"/>
        <v/>
      </c>
      <c r="CY84" s="154"/>
    </row>
    <row r="85" spans="1:103">
      <c r="A85" s="162">
        <f t="shared" si="23"/>
        <v>-36</v>
      </c>
      <c r="B85" s="143">
        <f>INPUT_DATA!CL72</f>
        <v>0</v>
      </c>
      <c r="C85" s="145" t="str">
        <f>IF($B85=0,"",SUMIFS(INPUT_DATA!C:C,INPUT_DATA!$A:$A,$B85,INPUT_DATA!$B:$B,"S"))</f>
        <v/>
      </c>
      <c r="D85" s="145" t="str">
        <f>IF($B85=0,"",SUMIFS(INPUT_DATA!D:D,INPUT_DATA!$A:$A,$B85,INPUT_DATA!$B:$B,"S"))</f>
        <v/>
      </c>
      <c r="E85" s="146" t="str">
        <f>IF($B85=0,"",SUMIFS(INPUT_DATA!E:E,INPUT_DATA!$A:$A,$B85,INPUT_DATA!$B:$B,"S"))</f>
        <v/>
      </c>
      <c r="F85" s="146" t="str">
        <f>IF($B85=0,"",SUMIFS(INPUT_DATA!F:F,INPUT_DATA!$A:$A,$B85,INPUT_DATA!$B:$B,"S"))</f>
        <v/>
      </c>
      <c r="G85" s="146" t="str">
        <f>IF($B85=0,"",SUMIFS(INPUT_DATA!G:G,INPUT_DATA!$A:$A,$B85,INPUT_DATA!$B:$B,"S"))</f>
        <v/>
      </c>
      <c r="H85" s="146" t="str">
        <f>IF($B85=0,"",SUMIFS(INPUT_DATA!H:H,INPUT_DATA!$A:$A,$B85,INPUT_DATA!$B:$B,"S"))</f>
        <v/>
      </c>
      <c r="I85" s="146" t="str">
        <f>IF($B85=0,"",SUMIFS(INPUT_DATA!I:I,INPUT_DATA!$A:$A,$B85,INPUT_DATA!$B:$B,"S"))</f>
        <v/>
      </c>
      <c r="J85" s="146" t="str">
        <f>IF($B85=0,"",SUMIFS(INPUT_DATA!J:J,INPUT_DATA!$A:$A,$B85,INPUT_DATA!$B:$B,"S"))</f>
        <v/>
      </c>
      <c r="K85" s="146" t="str">
        <f>IF($B85=0,"",SUMIFS(INPUT_DATA!K:K,INPUT_DATA!$A:$A,$B85,INPUT_DATA!$B:$B,"S"))</f>
        <v/>
      </c>
      <c r="L85" s="146" t="str">
        <f>IF($B85=0,"",SUMIFS(INPUT_DATA!L:L,INPUT_DATA!$A:$A,$B85,INPUT_DATA!$B:$B,"S"))</f>
        <v/>
      </c>
      <c r="M85" s="146" t="str">
        <f>IF($B85=0,"",SUMIFS(INPUT_DATA!M:M,INPUT_DATA!$A:$A,$B85,INPUT_DATA!$B:$B,"S"))</f>
        <v/>
      </c>
      <c r="N85" s="146" t="str">
        <f>IF($B85=0,"",SUMIFS(INPUT_DATA!N:N,INPUT_DATA!$A:$A,$B85,INPUT_DATA!$B:$B,"S"))</f>
        <v/>
      </c>
      <c r="O85" s="147" t="str">
        <f t="shared" si="28"/>
        <v/>
      </c>
      <c r="P85" s="148" t="str">
        <f>IF($B85=0,"",SUMIFS(INPUT_DATA!O:O,INPUT_DATA!$A:$A,$B85,INPUT_DATA!$B:$B,"S"))</f>
        <v/>
      </c>
      <c r="Q85" s="148" t="str">
        <f t="shared" si="29"/>
        <v/>
      </c>
      <c r="R85" s="148" t="str">
        <f>IF($B85=0,"",SUMIFS(INPUT_DATA!BL:BL,INPUT_DATA!$A:$A,$B85,INPUT_DATA!$B:$B,"S"))</f>
        <v/>
      </c>
      <c r="S85" s="149" t="str">
        <f>IF($B85=0,"",SUMIFS(INPUT_DATA!P:P,INPUT_DATA!$A:$A,$B85,INPUT_DATA!$B:$B,"S"))</f>
        <v/>
      </c>
      <c r="T85" s="149" t="str">
        <f>IF($B85=0,"",SUMIFS(INPUT_DATA!Q:Q,INPUT_DATA!$A:$A,$B85,INPUT_DATA!$B:$B,"S"))</f>
        <v/>
      </c>
      <c r="U85" s="149" t="str">
        <f>IF($B85=0,"",SUMIFS(INPUT_DATA!R:R,INPUT_DATA!$A:$A,$B85,INPUT_DATA!$B:$B,"S"))</f>
        <v/>
      </c>
      <c r="V85" s="150" t="str">
        <f>IF($B85=0,"",SUMIFS(INPUT_DATA!S:S,INPUT_DATA!$A:$A,$B85,INPUT_DATA!$B:$B,"S"))</f>
        <v/>
      </c>
      <c r="W85" s="150" t="str">
        <f>IF($B85=0,"",SUMIFS(INPUT_DATA!T:T,INPUT_DATA!$A:$A,$B85,INPUT_DATA!$B:$B,"S"))</f>
        <v/>
      </c>
      <c r="X85" s="150" t="str">
        <f>IF($B85=0,"",SUMIFS(INPUT_DATA!U:U,INPUT_DATA!$A:$A,$B85,INPUT_DATA!$B:$B,"S"))</f>
        <v/>
      </c>
      <c r="Y85" s="150" t="str">
        <f>IF($B85=0,"",SUMIFS(INPUT_DATA!V:V,INPUT_DATA!$A:$A,$B85,INPUT_DATA!$B:$B,"S"))</f>
        <v/>
      </c>
      <c r="Z85" s="150" t="str">
        <f>IF($B85=0,"",SUMIFS(INPUT_DATA!W:W,INPUT_DATA!$A:$A,$B85,INPUT_DATA!$B:$B,"S"))</f>
        <v/>
      </c>
      <c r="AA85" s="150" t="str">
        <f>IF($B85=0,"",SUMIFS(INPUT_DATA!X:X,INPUT_DATA!$A:$A,$B85,INPUT_DATA!$B:$B,"S"))</f>
        <v/>
      </c>
      <c r="AB85" s="150" t="str">
        <f>IF($B85=0,"",SUMIFS(INPUT_DATA!Y:Y,INPUT_DATA!$A:$A,$B85,INPUT_DATA!$B:$B,"S"))</f>
        <v/>
      </c>
      <c r="AC85" s="150" t="str">
        <f>IF($B85=0,"",SUMIFS(INPUT_DATA!Z:Z,INPUT_DATA!$A:$A,$B85,INPUT_DATA!$B:$B,"S"))</f>
        <v/>
      </c>
      <c r="AD85" s="150" t="str">
        <f>IF($B85=0,"",SUMIFS(INPUT_DATA!AA:AA,INPUT_DATA!$A:$A,$B85,INPUT_DATA!$B:$B,"S"))</f>
        <v/>
      </c>
      <c r="AE85" s="150" t="str">
        <f>IF($B85=0,"",SUMIFS(INPUT_DATA!AB:AB,INPUT_DATA!$A:$A,$B85,INPUT_DATA!$B:$B,"S"))</f>
        <v/>
      </c>
      <c r="AF85" s="150" t="str">
        <f>IF($B85=0,"",SUMIFS(INPUT_DATA!AC:AC,INPUT_DATA!$A:$A,$B85,INPUT_DATA!$B:$B,"S"))</f>
        <v/>
      </c>
      <c r="AG85" s="150" t="str">
        <f>IF($B85=0,"",SUMIFS(INPUT_DATA!AD:AD,INPUT_DATA!$A:$A,$B85,INPUT_DATA!$B:$B,"S"))</f>
        <v/>
      </c>
      <c r="AH85" s="150" t="str">
        <f>IF($B85=0,"",SUMIFS(INPUT_DATA!AE:AE,INPUT_DATA!$A:$A,$B85,INPUT_DATA!$B:$B,"S"))</f>
        <v/>
      </c>
      <c r="AI85" s="150" t="str">
        <f>IF($B85=0,"",SUMIFS(INPUT_DATA!AF:AF,INPUT_DATA!$A:$A,$B85,INPUT_DATA!$B:$B,"S"))</f>
        <v/>
      </c>
      <c r="AJ85" s="150" t="str">
        <f>IF($B85=0,"",SUMIFS(INPUT_DATA!AG:AG,INPUT_DATA!$A:$A,$B85,INPUT_DATA!$B:$B,"S"))</f>
        <v/>
      </c>
      <c r="AK85" s="150" t="str">
        <f>IF($B85=0,"",SUMIFS(INPUT_DATA!AK:AK,INPUT_DATA!$A:$A,$B85,INPUT_DATA!$B:$B,"S"))</f>
        <v/>
      </c>
      <c r="AL85" s="150" t="str">
        <f>IF($B85=0,"",SUMIFS(INPUT_DATA!AL:AL,INPUT_DATA!$A:$A,$B85,INPUT_DATA!$B:$B,"S"))</f>
        <v/>
      </c>
      <c r="AM85" s="150" t="str">
        <f>IF($B85=0,"",SUMIFS(INPUT_DATA!AM:AM,INPUT_DATA!$A:$A,$B85,INPUT_DATA!$B:$B,"S"))</f>
        <v/>
      </c>
      <c r="AN85" s="150" t="str">
        <f>IF($B85=0,"",SUMIFS(INPUT_DATA!AN:AN,INPUT_DATA!$A:$A,$B85,INPUT_DATA!$B:$B,"S"))</f>
        <v/>
      </c>
      <c r="AO85" s="150" t="str">
        <f>IF($B85=0,"",SUMIFS(INPUT_DATA!AO:AO,INPUT_DATA!$A:$A,$B85,INPUT_DATA!$B:$B,"S"))</f>
        <v/>
      </c>
      <c r="AP85" s="150" t="str">
        <f>IF($B85=0,"",SUMIFS(INPUT_DATA!AP:AP,INPUT_DATA!$A:$A,$B85,INPUT_DATA!$B:$B,"S"))</f>
        <v/>
      </c>
      <c r="AQ85" s="151" t="str">
        <f t="shared" si="30"/>
        <v/>
      </c>
      <c r="AR85" s="152" t="str">
        <f t="shared" si="31"/>
        <v/>
      </c>
      <c r="AS85" s="153" t="str">
        <f t="shared" si="32"/>
        <v/>
      </c>
      <c r="AT85" s="151" t="str">
        <f>IF($B85=0,"",SUMIFS(INPUT_DATA!AQ:AQ,INPUT_DATA!$A:$A,$B85,INPUT_DATA!$B:$B,"S"))</f>
        <v/>
      </c>
      <c r="AU85" s="152" t="str">
        <f>IF($B85=0,"",SUMIFS(INPUT_DATA!AR:AR,INPUT_DATA!$A:$A,$B85,INPUT_DATA!$B:$B,"S"))</f>
        <v/>
      </c>
      <c r="AV85" s="153" t="str">
        <f>IF($B85=0,"",SUMIFS(INPUT_DATA!AS:AS,INPUT_DATA!$A:$A,$B85,INPUT_DATA!$B:$B,"S"))</f>
        <v/>
      </c>
      <c r="AW85" s="151" t="str">
        <f t="shared" si="33"/>
        <v/>
      </c>
      <c r="AX85" s="152" t="str">
        <f t="shared" si="34"/>
        <v/>
      </c>
      <c r="AY85" s="153" t="str">
        <f t="shared" si="35"/>
        <v/>
      </c>
      <c r="AZ85" s="154"/>
      <c r="BA85" s="144" t="str">
        <f>IF($B85=0,"",SUMIFS(INPUT_DATA!C:C,INPUT_DATA!$A:$A,$B85,INPUT_DATA!$B:$B,"D"))</f>
        <v/>
      </c>
      <c r="BB85" s="155" t="str">
        <f>IF($B85=0,"",SUMIFS(INPUT_DATA!E:E,INPUT_DATA!$A:$A,$B85,INPUT_DATA!$B:$B,"D"))</f>
        <v/>
      </c>
      <c r="BC85" s="155" t="str">
        <f>IF($B85=0,"",SUMIFS(INPUT_DATA!F:F,INPUT_DATA!$A:$A,$B85,INPUT_DATA!$B:$B,"D"))</f>
        <v/>
      </c>
      <c r="BD85" s="155" t="str">
        <f>IF($B85=0,"",SUMIFS(INPUT_DATA!G:G,INPUT_DATA!$A:$A,$B85,INPUT_DATA!$B:$B,"D"))</f>
        <v/>
      </c>
      <c r="BE85" s="155" t="str">
        <f>IF($B85=0,"",SUMIFS(INPUT_DATA!H:H,INPUT_DATA!$A:$A,$B85,INPUT_DATA!$B:$B,"D"))</f>
        <v/>
      </c>
      <c r="BF85" s="155" t="str">
        <f>IF($B85=0,"",SUMIFS(INPUT_DATA!I:I,INPUT_DATA!$A:$A,$B85,INPUT_DATA!$B:$B,"D"))</f>
        <v/>
      </c>
      <c r="BG85" s="155" t="str">
        <f>IF($B85=0,"",SUMIFS(INPUT_DATA!J:J,INPUT_DATA!$A:$A,$B85,INPUT_DATA!$B:$B,"D"))</f>
        <v/>
      </c>
      <c r="BH85" s="155" t="str">
        <f>IF($B85=0,"",SUMIFS(INPUT_DATA!K:K,INPUT_DATA!$A:$A,$B85,INPUT_DATA!$B:$B,"D"))</f>
        <v/>
      </c>
      <c r="BI85" s="155" t="str">
        <f>IF($B85=0,"",SUMIFS(INPUT_DATA!L:L,INPUT_DATA!$A:$A,$B85,INPUT_DATA!$B:$B,"D"))</f>
        <v/>
      </c>
      <c r="BJ85" s="155" t="str">
        <f>IF($B85=0,"",SUMIFS(INPUT_DATA!M:M,INPUT_DATA!$A:$A,$B85,INPUT_DATA!$B:$B,"D"))</f>
        <v/>
      </c>
      <c r="BK85" s="155" t="str">
        <f>IF($B85=0,"",SUMIFS(INPUT_DATA!N:N,INPUT_DATA!$A:$A,$B85,INPUT_DATA!$B:$B,"D"))</f>
        <v/>
      </c>
      <c r="BL85" s="156" t="str">
        <f t="shared" si="26"/>
        <v/>
      </c>
      <c r="BM85" s="156" t="str">
        <f>IF($B85=0,"",SUMIFS(INPUT_DATA!O:O,INPUT_DATA!$A:$A,$B85,INPUT_DATA!$B:$B,"D"))</f>
        <v/>
      </c>
      <c r="BN85" s="156" t="str">
        <f t="shared" si="36"/>
        <v/>
      </c>
      <c r="BO85" s="159" t="str">
        <f>IF($B85=0,"",SUMIFS(INPUT_DATA!P:P,INPUT_DATA!$A:$A,$B85,INPUT_DATA!$B:$B,"D"))</f>
        <v/>
      </c>
      <c r="BP85" s="145" t="str">
        <f>IF($B85=0,"",SUMIFS(INPUT_DATA!Q:Q,INPUT_DATA!$A:$A,$B85,INPUT_DATA!$B:$B,"D"))</f>
        <v/>
      </c>
      <c r="BQ85" s="145" t="str">
        <f>IF($B85=0,"",SUMIFS(INPUT_DATA!R:R,INPUT_DATA!$A:$A,$B85,INPUT_DATA!$B:$B,"D"))</f>
        <v/>
      </c>
      <c r="BR85" s="155" t="str">
        <f>IF($B85=0,"",SUMIFS(INPUT_DATA!S:S,INPUT_DATA!$A:$A,$B85,INPUT_DATA!$B:$B,"D"))</f>
        <v/>
      </c>
      <c r="BS85" s="155" t="str">
        <f>IF($B85=0,"",SUMIFS(INPUT_DATA!T:T,INPUT_DATA!$A:$A,$B85,INPUT_DATA!$B:$B,"D"))</f>
        <v/>
      </c>
      <c r="BT85" s="155" t="str">
        <f>IF($B85=0,"",SUMIFS(INPUT_DATA!U:U,INPUT_DATA!$A:$A,$B85,INPUT_DATA!$B:$B,"D"))</f>
        <v/>
      </c>
      <c r="BU85" s="155" t="str">
        <f>IF($B85=0,"",SUMIFS(INPUT_DATA!V:V,INPUT_DATA!$A:$A,$B85,INPUT_DATA!$B:$B,"D"))</f>
        <v/>
      </c>
      <c r="BV85" s="155" t="str">
        <f>IF($B85=0,"",SUMIFS(INPUT_DATA!W:W,INPUT_DATA!$A:$A,$B85,INPUT_DATA!$B:$B,"D"))</f>
        <v/>
      </c>
      <c r="BW85" s="155" t="str">
        <f>IF($B85=0,"",SUMIFS(INPUT_DATA!X:X,INPUT_DATA!$A:$A,$B85,INPUT_DATA!$B:$B,"D"))</f>
        <v/>
      </c>
      <c r="BX85" s="155" t="str">
        <f>IF($B85=0,"",SUMIFS(INPUT_DATA!Y:Y,INPUT_DATA!$A:$A,$B85,INPUT_DATA!$B:$B,"D"))</f>
        <v/>
      </c>
      <c r="BY85" s="155" t="str">
        <f>IF($B85=0,"",SUMIFS(INPUT_DATA!Z:Z,INPUT_DATA!$A:$A,$B85,INPUT_DATA!$B:$B,"D"))</f>
        <v/>
      </c>
      <c r="BZ85" s="155" t="str">
        <f>IF($B85=0,"",SUMIFS(INPUT_DATA!AA:AA,INPUT_DATA!$A:$A,$B85,INPUT_DATA!$B:$B,"D"))</f>
        <v/>
      </c>
      <c r="CA85" s="155" t="str">
        <f>IF($B85=0,"",SUMIFS(INPUT_DATA!AB:AB,INPUT_DATA!$A:$A,$B85,INPUT_DATA!$B:$B,"D"))</f>
        <v/>
      </c>
      <c r="CB85" s="155" t="str">
        <f>IF($B85=0,"",SUMIFS(INPUT_DATA!AC:AC,INPUT_DATA!$A:$A,$B85,INPUT_DATA!$B:$B,"D"))</f>
        <v/>
      </c>
      <c r="CC85" s="155" t="str">
        <f>IF($B85=0,"",SUMIFS(INPUT_DATA!AD:AD,INPUT_DATA!$A:$A,$B85,INPUT_DATA!$B:$B,"D"))</f>
        <v/>
      </c>
      <c r="CD85" s="155" t="str">
        <f>IF($B85=0,"",SUMIFS(INPUT_DATA!AE:AE,INPUT_DATA!$A:$A,$B85,INPUT_DATA!$B:$B,"D"))</f>
        <v/>
      </c>
      <c r="CE85" s="155" t="str">
        <f>IF($B85=0,"",SUMIFS(INPUT_DATA!AF:AF,INPUT_DATA!$A:$A,$B85,INPUT_DATA!$B:$B,"D"))</f>
        <v/>
      </c>
      <c r="CF85" s="155" t="str">
        <f>IF($B85=0,"",SUMIFS(INPUT_DATA!AG:AG,INPUT_DATA!$A:$A,$B85,INPUT_DATA!$B:$B,"D"))</f>
        <v/>
      </c>
      <c r="CG85" s="155" t="str">
        <f>IF($B85=0,"",SUMIFS(INPUT_DATA!AH:AH,INPUT_DATA!$A:$A,$B85,INPUT_DATA!$B:$B,"D"))</f>
        <v/>
      </c>
      <c r="CH85" s="155" t="str">
        <f>IF($B85=0,"",SUMIFS(INPUT_DATA!AI:AI,INPUT_DATA!$A:$A,$B85,INPUT_DATA!$B:$B,"D"))</f>
        <v/>
      </c>
      <c r="CI85" s="155" t="str">
        <f>IF($B85=0,"",SUMIFS(INPUT_DATA!AJ:AJ,INPUT_DATA!$A:$A,$B85,INPUT_DATA!$B:$B,"D"))</f>
        <v/>
      </c>
      <c r="CJ85" s="146" t="str">
        <f>IF($B85=0,"",SUMIFS(INPUT_DATA!AK:AK,INPUT_DATA!$A:$A,$B85,INPUT_DATA!$B:$B,"D"))</f>
        <v/>
      </c>
      <c r="CK85" s="146" t="str">
        <f>IF($B85=0,"",SUMIFS(INPUT_DATA!AL:AL,INPUT_DATA!$A:$A,$B85,INPUT_DATA!$B:$B,"D"))</f>
        <v/>
      </c>
      <c r="CL85" s="146" t="str">
        <f>IF($B85=0,"",SUMIFS(INPUT_DATA!AM:AM,INPUT_DATA!$A:$A,$B85,INPUT_DATA!$B:$B,"D"))</f>
        <v/>
      </c>
      <c r="CM85" s="146" t="str">
        <f>IF($B85=0,"",SUMIFS(INPUT_DATA!AN:AN,INPUT_DATA!$A:$A,$B85,INPUT_DATA!$B:$B,"D"))</f>
        <v/>
      </c>
      <c r="CN85" s="146" t="str">
        <f>IF($B85=0,"",SUMIFS(INPUT_DATA!AO:AO,INPUT_DATA!$A:$A,$B85,INPUT_DATA!$B:$B,"D"))</f>
        <v/>
      </c>
      <c r="CO85" s="146" t="str">
        <f>IF($B85=0,"",SUMIFS(INPUT_DATA!AP:AP,INPUT_DATA!$A:$A,$B85,INPUT_DATA!$B:$B,"D"))</f>
        <v/>
      </c>
      <c r="CP85" s="160" t="str">
        <f t="shared" si="27"/>
        <v/>
      </c>
      <c r="CQ85" s="160" t="str">
        <f t="shared" si="24"/>
        <v/>
      </c>
      <c r="CR85" s="160" t="str">
        <f t="shared" si="25"/>
        <v/>
      </c>
      <c r="CS85" s="145" t="str">
        <f>IF($B85=0,"",SUMIFS(INPUT_DATA!AQ:AQ,INPUT_DATA!$A:$A,$B85,INPUT_DATA!$B:$B,"D"))</f>
        <v/>
      </c>
      <c r="CT85" s="160" t="str">
        <f>IF($B85=0,"",SUMIFS(INPUT_DATA!AR:AR,INPUT_DATA!$A:$A,$B85,INPUT_DATA!$B:$B,"D"))</f>
        <v/>
      </c>
      <c r="CU85" s="160" t="str">
        <f>IF($B85=0,"",SUMIFS(INPUT_DATA!AS:AS,INPUT_DATA!$A:$A,$B85,INPUT_DATA!$B:$B,"D"))</f>
        <v/>
      </c>
      <c r="CV85" s="145" t="str">
        <f t="shared" ref="CV85:CV87" si="37">IF($B85=0,"",CP85-CS85)</f>
        <v/>
      </c>
      <c r="CW85" s="160" t="str">
        <f t="shared" ref="CW85:CW87" si="38">IF($B85=0,"",CQ85-CT85)</f>
        <v/>
      </c>
      <c r="CX85" s="161" t="str">
        <f t="shared" ref="CX85:CX87" si="39">IF($B85=0,"",CR85-CU85)</f>
        <v/>
      </c>
      <c r="CY85" s="154"/>
    </row>
    <row r="86" spans="1:103">
      <c r="A86" s="162">
        <f t="shared" si="23"/>
        <v>-37</v>
      </c>
      <c r="B86" s="143">
        <f>INPUT_DATA!CL73</f>
        <v>0</v>
      </c>
      <c r="C86" s="145" t="str">
        <f>IF($B86=0,"",SUMIFS(INPUT_DATA!C:C,INPUT_DATA!$A:$A,$B86,INPUT_DATA!$B:$B,"S"))</f>
        <v/>
      </c>
      <c r="D86" s="145" t="str">
        <f>IF($B86=0,"",SUMIFS(INPUT_DATA!D:D,INPUT_DATA!$A:$A,$B86,INPUT_DATA!$B:$B,"S"))</f>
        <v/>
      </c>
      <c r="E86" s="146" t="str">
        <f>IF($B86=0,"",SUMIFS(INPUT_DATA!E:E,INPUT_DATA!$A:$A,$B86,INPUT_DATA!$B:$B,"S"))</f>
        <v/>
      </c>
      <c r="F86" s="146" t="str">
        <f>IF($B86=0,"",SUMIFS(INPUT_DATA!F:F,INPUT_DATA!$A:$A,$B86,INPUT_DATA!$B:$B,"S"))</f>
        <v/>
      </c>
      <c r="G86" s="146" t="str">
        <f>IF($B86=0,"",SUMIFS(INPUT_DATA!G:G,INPUT_DATA!$A:$A,$B86,INPUT_DATA!$B:$B,"S"))</f>
        <v/>
      </c>
      <c r="H86" s="146" t="str">
        <f>IF($B86=0,"",SUMIFS(INPUT_DATA!H:H,INPUT_DATA!$A:$A,$B86,INPUT_DATA!$B:$B,"S"))</f>
        <v/>
      </c>
      <c r="I86" s="146" t="str">
        <f>IF($B86=0,"",SUMIFS(INPUT_DATA!I:I,INPUT_DATA!$A:$A,$B86,INPUT_DATA!$B:$B,"S"))</f>
        <v/>
      </c>
      <c r="J86" s="146" t="str">
        <f>IF($B86=0,"",SUMIFS(INPUT_DATA!J:J,INPUT_DATA!$A:$A,$B86,INPUT_DATA!$B:$B,"S"))</f>
        <v/>
      </c>
      <c r="K86" s="146" t="str">
        <f>IF($B86=0,"",SUMIFS(INPUT_DATA!K:K,INPUT_DATA!$A:$A,$B86,INPUT_DATA!$B:$B,"S"))</f>
        <v/>
      </c>
      <c r="L86" s="146" t="str">
        <f>IF($B86=0,"",SUMIFS(INPUT_DATA!L:L,INPUT_DATA!$A:$A,$B86,INPUT_DATA!$B:$B,"S"))</f>
        <v/>
      </c>
      <c r="M86" s="146" t="str">
        <f>IF($B86=0,"",SUMIFS(INPUT_DATA!M:M,INPUT_DATA!$A:$A,$B86,INPUT_DATA!$B:$B,"S"))</f>
        <v/>
      </c>
      <c r="N86" s="146" t="str">
        <f>IF($B86=0,"",SUMIFS(INPUT_DATA!N:N,INPUT_DATA!$A:$A,$B86,INPUT_DATA!$B:$B,"S"))</f>
        <v/>
      </c>
      <c r="O86" s="147" t="str">
        <f t="shared" si="28"/>
        <v/>
      </c>
      <c r="P86" s="148" t="str">
        <f>IF($B86=0,"",SUMIFS(INPUT_DATA!O:O,INPUT_DATA!$A:$A,$B86,INPUT_DATA!$B:$B,"S"))</f>
        <v/>
      </c>
      <c r="Q86" s="148" t="str">
        <f t="shared" si="29"/>
        <v/>
      </c>
      <c r="R86" s="148" t="str">
        <f>IF($B86=0,"",SUMIFS(INPUT_DATA!BL:BL,INPUT_DATA!$A:$A,$B86,INPUT_DATA!$B:$B,"S"))</f>
        <v/>
      </c>
      <c r="S86" s="149" t="str">
        <f>IF($B86=0,"",SUMIFS(INPUT_DATA!P:P,INPUT_DATA!$A:$A,$B86,INPUT_DATA!$B:$B,"S"))</f>
        <v/>
      </c>
      <c r="T86" s="149" t="str">
        <f>IF($B86=0,"",SUMIFS(INPUT_DATA!Q:Q,INPUT_DATA!$A:$A,$B86,INPUT_DATA!$B:$B,"S"))</f>
        <v/>
      </c>
      <c r="U86" s="149" t="str">
        <f>IF($B86=0,"",SUMIFS(INPUT_DATA!R:R,INPUT_DATA!$A:$A,$B86,INPUT_DATA!$B:$B,"S"))</f>
        <v/>
      </c>
      <c r="V86" s="150" t="str">
        <f>IF($B86=0,"",SUMIFS(INPUT_DATA!S:S,INPUT_DATA!$A:$A,$B86,INPUT_DATA!$B:$B,"S"))</f>
        <v/>
      </c>
      <c r="W86" s="150" t="str">
        <f>IF($B86=0,"",SUMIFS(INPUT_DATA!T:T,INPUT_DATA!$A:$A,$B86,INPUT_DATA!$B:$B,"S"))</f>
        <v/>
      </c>
      <c r="X86" s="150" t="str">
        <f>IF($B86=0,"",SUMIFS(INPUT_DATA!U:U,INPUT_DATA!$A:$A,$B86,INPUT_DATA!$B:$B,"S"))</f>
        <v/>
      </c>
      <c r="Y86" s="150" t="str">
        <f>IF($B86=0,"",SUMIFS(INPUT_DATA!V:V,INPUT_DATA!$A:$A,$B86,INPUT_DATA!$B:$B,"S"))</f>
        <v/>
      </c>
      <c r="Z86" s="150" t="str">
        <f>IF($B86=0,"",SUMIFS(INPUT_DATA!W:W,INPUT_DATA!$A:$A,$B86,INPUT_DATA!$B:$B,"S"))</f>
        <v/>
      </c>
      <c r="AA86" s="150" t="str">
        <f>IF($B86=0,"",SUMIFS(INPUT_DATA!X:X,INPUT_DATA!$A:$A,$B86,INPUT_DATA!$B:$B,"S"))</f>
        <v/>
      </c>
      <c r="AB86" s="150" t="str">
        <f>IF($B86=0,"",SUMIFS(INPUT_DATA!Y:Y,INPUT_DATA!$A:$A,$B86,INPUT_DATA!$B:$B,"S"))</f>
        <v/>
      </c>
      <c r="AC86" s="150" t="str">
        <f>IF($B86=0,"",SUMIFS(INPUT_DATA!Z:Z,INPUT_DATA!$A:$A,$B86,INPUT_DATA!$B:$B,"S"))</f>
        <v/>
      </c>
      <c r="AD86" s="150" t="str">
        <f>IF($B86=0,"",SUMIFS(INPUT_DATA!AA:AA,INPUT_DATA!$A:$A,$B86,INPUT_DATA!$B:$B,"S"))</f>
        <v/>
      </c>
      <c r="AE86" s="150" t="str">
        <f>IF($B86=0,"",SUMIFS(INPUT_DATA!AB:AB,INPUT_DATA!$A:$A,$B86,INPUT_DATA!$B:$B,"S"))</f>
        <v/>
      </c>
      <c r="AF86" s="150" t="str">
        <f>IF($B86=0,"",SUMIFS(INPUT_DATA!AC:AC,INPUT_DATA!$A:$A,$B86,INPUT_DATA!$B:$B,"S"))</f>
        <v/>
      </c>
      <c r="AG86" s="150" t="str">
        <f>IF($B86=0,"",SUMIFS(INPUT_DATA!AD:AD,INPUT_DATA!$A:$A,$B86,INPUT_DATA!$B:$B,"S"))</f>
        <v/>
      </c>
      <c r="AH86" s="150" t="str">
        <f>IF($B86=0,"",SUMIFS(INPUT_DATA!AE:AE,INPUT_DATA!$A:$A,$B86,INPUT_DATA!$B:$B,"S"))</f>
        <v/>
      </c>
      <c r="AI86" s="150" t="str">
        <f>IF($B86=0,"",SUMIFS(INPUT_DATA!AF:AF,INPUT_DATA!$A:$A,$B86,INPUT_DATA!$B:$B,"S"))</f>
        <v/>
      </c>
      <c r="AJ86" s="150" t="str">
        <f>IF($B86=0,"",SUMIFS(INPUT_DATA!AG:AG,INPUT_DATA!$A:$A,$B86,INPUT_DATA!$B:$B,"S"))</f>
        <v/>
      </c>
      <c r="AK86" s="150" t="str">
        <f>IF($B86=0,"",SUMIFS(INPUT_DATA!AK:AK,INPUT_DATA!$A:$A,$B86,INPUT_DATA!$B:$B,"S"))</f>
        <v/>
      </c>
      <c r="AL86" s="150" t="str">
        <f>IF($B86=0,"",SUMIFS(INPUT_DATA!AL:AL,INPUT_DATA!$A:$A,$B86,INPUT_DATA!$B:$B,"S"))</f>
        <v/>
      </c>
      <c r="AM86" s="150" t="str">
        <f>IF($B86=0,"",SUMIFS(INPUT_DATA!AM:AM,INPUT_DATA!$A:$A,$B86,INPUT_DATA!$B:$B,"S"))</f>
        <v/>
      </c>
      <c r="AN86" s="150" t="str">
        <f>IF($B86=0,"",SUMIFS(INPUT_DATA!AN:AN,INPUT_DATA!$A:$A,$B86,INPUT_DATA!$B:$B,"S"))</f>
        <v/>
      </c>
      <c r="AO86" s="150" t="str">
        <f>IF($B86=0,"",SUMIFS(INPUT_DATA!AO:AO,INPUT_DATA!$A:$A,$B86,INPUT_DATA!$B:$B,"S"))</f>
        <v/>
      </c>
      <c r="AP86" s="150" t="str">
        <f>IF($B86=0,"",SUMIFS(INPUT_DATA!AP:AP,INPUT_DATA!$A:$A,$B86,INPUT_DATA!$B:$B,"S"))</f>
        <v/>
      </c>
      <c r="AQ86" s="151" t="str">
        <f t="shared" si="30"/>
        <v/>
      </c>
      <c r="AR86" s="152" t="str">
        <f t="shared" si="31"/>
        <v/>
      </c>
      <c r="AS86" s="153" t="str">
        <f t="shared" si="32"/>
        <v/>
      </c>
      <c r="AT86" s="151" t="str">
        <f>IF($B86=0,"",SUMIFS(INPUT_DATA!AQ:AQ,INPUT_DATA!$A:$A,$B86,INPUT_DATA!$B:$B,"S"))</f>
        <v/>
      </c>
      <c r="AU86" s="152" t="str">
        <f>IF($B86=0,"",SUMIFS(INPUT_DATA!AR:AR,INPUT_DATA!$A:$A,$B86,INPUT_DATA!$B:$B,"S"))</f>
        <v/>
      </c>
      <c r="AV86" s="153" t="str">
        <f>IF($B86=0,"",SUMIFS(INPUT_DATA!AS:AS,INPUT_DATA!$A:$A,$B86,INPUT_DATA!$B:$B,"S"))</f>
        <v/>
      </c>
      <c r="AW86" s="151" t="str">
        <f t="shared" si="33"/>
        <v/>
      </c>
      <c r="AX86" s="152" t="str">
        <f t="shared" si="34"/>
        <v/>
      </c>
      <c r="AY86" s="153" t="str">
        <f t="shared" si="35"/>
        <v/>
      </c>
      <c r="AZ86" s="154"/>
      <c r="BA86" s="144" t="str">
        <f>IF($B86=0,"",SUMIFS(INPUT_DATA!C:C,INPUT_DATA!$A:$A,$B86,INPUT_DATA!$B:$B,"D"))</f>
        <v/>
      </c>
      <c r="BB86" s="155" t="str">
        <f>IF($B86=0,"",SUMIFS(INPUT_DATA!E:E,INPUT_DATA!$A:$A,$B86,INPUT_DATA!$B:$B,"D"))</f>
        <v/>
      </c>
      <c r="BC86" s="155" t="str">
        <f>IF($B86=0,"",SUMIFS(INPUT_DATA!F:F,INPUT_DATA!$A:$A,$B86,INPUT_DATA!$B:$B,"D"))</f>
        <v/>
      </c>
      <c r="BD86" s="155" t="str">
        <f>IF($B86=0,"",SUMIFS(INPUT_DATA!G:G,INPUT_DATA!$A:$A,$B86,INPUT_DATA!$B:$B,"D"))</f>
        <v/>
      </c>
      <c r="BE86" s="155" t="str">
        <f>IF($B86=0,"",SUMIFS(INPUT_DATA!H:H,INPUT_DATA!$A:$A,$B86,INPUT_DATA!$B:$B,"D"))</f>
        <v/>
      </c>
      <c r="BF86" s="155" t="str">
        <f>IF($B86=0,"",SUMIFS(INPUT_DATA!I:I,INPUT_DATA!$A:$A,$B86,INPUT_DATA!$B:$B,"D"))</f>
        <v/>
      </c>
      <c r="BG86" s="155" t="str">
        <f>IF($B86=0,"",SUMIFS(INPUT_DATA!J:J,INPUT_DATA!$A:$A,$B86,INPUT_DATA!$B:$B,"D"))</f>
        <v/>
      </c>
      <c r="BH86" s="155" t="str">
        <f>IF($B86=0,"",SUMIFS(INPUT_DATA!K:K,INPUT_DATA!$A:$A,$B86,INPUT_DATA!$B:$B,"D"))</f>
        <v/>
      </c>
      <c r="BI86" s="155" t="str">
        <f>IF($B86=0,"",SUMIFS(INPUT_DATA!L:L,INPUT_DATA!$A:$A,$B86,INPUT_DATA!$B:$B,"D"))</f>
        <v/>
      </c>
      <c r="BJ86" s="155" t="str">
        <f>IF($B86=0,"",SUMIFS(INPUT_DATA!M:M,INPUT_DATA!$A:$A,$B86,INPUT_DATA!$B:$B,"D"))</f>
        <v/>
      </c>
      <c r="BK86" s="155" t="str">
        <f>IF($B86=0,"",SUMIFS(INPUT_DATA!N:N,INPUT_DATA!$A:$A,$B86,INPUT_DATA!$B:$B,"D"))</f>
        <v/>
      </c>
      <c r="BL86" s="156" t="str">
        <f t="shared" si="26"/>
        <v/>
      </c>
      <c r="BM86" s="156" t="str">
        <f>IF($B86=0,"",SUMIFS(INPUT_DATA!O:O,INPUT_DATA!$A:$A,$B86,INPUT_DATA!$B:$B,"D"))</f>
        <v/>
      </c>
      <c r="BN86" s="156" t="str">
        <f t="shared" si="36"/>
        <v/>
      </c>
      <c r="BO86" s="163" t="str">
        <f>IF($B86=0,"",SUMIFS(INPUT_DATA!P:P,INPUT_DATA!$A:$A,$B86,INPUT_DATA!$B:$B,"D"))</f>
        <v/>
      </c>
      <c r="BP86" s="164" t="str">
        <f>IF($B86=0,"",SUMIFS(INPUT_DATA!Q:Q,INPUT_DATA!$A:$A,$B86,INPUT_DATA!$B:$B,"D"))</f>
        <v/>
      </c>
      <c r="BQ86" s="164" t="str">
        <f>IF($B86=0,"",SUMIFS(INPUT_DATA!R:R,INPUT_DATA!$A:$A,$B86,INPUT_DATA!$B:$B,"D"))</f>
        <v/>
      </c>
      <c r="BR86" s="165" t="str">
        <f>IF($B86=0,"",SUMIFS(INPUT_DATA!S:S,INPUT_DATA!$A:$A,$B86,INPUT_DATA!$B:$B,"D"))</f>
        <v/>
      </c>
      <c r="BS86" s="165" t="str">
        <f>IF($B86=0,"",SUMIFS(INPUT_DATA!T:T,INPUT_DATA!$A:$A,$B86,INPUT_DATA!$B:$B,"D"))</f>
        <v/>
      </c>
      <c r="BT86" s="165" t="str">
        <f>IF($B86=0,"",SUMIFS(INPUT_DATA!U:U,INPUT_DATA!$A:$A,$B86,INPUT_DATA!$B:$B,"D"))</f>
        <v/>
      </c>
      <c r="BU86" s="165" t="str">
        <f>IF($B86=0,"",SUMIFS(INPUT_DATA!V:V,INPUT_DATA!$A:$A,$B86,INPUT_DATA!$B:$B,"D"))</f>
        <v/>
      </c>
      <c r="BV86" s="165" t="str">
        <f>IF($B86=0,"",SUMIFS(INPUT_DATA!W:W,INPUT_DATA!$A:$A,$B86,INPUT_DATA!$B:$B,"D"))</f>
        <v/>
      </c>
      <c r="BW86" s="165" t="str">
        <f>IF($B86=0,"",SUMIFS(INPUT_DATA!X:X,INPUT_DATA!$A:$A,$B86,INPUT_DATA!$B:$B,"D"))</f>
        <v/>
      </c>
      <c r="BX86" s="165" t="str">
        <f>IF($B86=0,"",SUMIFS(INPUT_DATA!Y:Y,INPUT_DATA!$A:$A,$B86,INPUT_DATA!$B:$B,"D"))</f>
        <v/>
      </c>
      <c r="BY86" s="165" t="str">
        <f>IF($B86=0,"",SUMIFS(INPUT_DATA!Z:Z,INPUT_DATA!$A:$A,$B86,INPUT_DATA!$B:$B,"D"))</f>
        <v/>
      </c>
      <c r="BZ86" s="165" t="str">
        <f>IF($B86=0,"",SUMIFS(INPUT_DATA!AA:AA,INPUT_DATA!$A:$A,$B86,INPUT_DATA!$B:$B,"D"))</f>
        <v/>
      </c>
      <c r="CA86" s="165" t="str">
        <f>IF($B86=0,"",SUMIFS(INPUT_DATA!AB:AB,INPUT_DATA!$A:$A,$B86,INPUT_DATA!$B:$B,"D"))</f>
        <v/>
      </c>
      <c r="CB86" s="165" t="str">
        <f>IF($B86=0,"",SUMIFS(INPUT_DATA!AC:AC,INPUT_DATA!$A:$A,$B86,INPUT_DATA!$B:$B,"D"))</f>
        <v/>
      </c>
      <c r="CC86" s="165" t="str">
        <f>IF($B86=0,"",SUMIFS(INPUT_DATA!AD:AD,INPUT_DATA!$A:$A,$B86,INPUT_DATA!$B:$B,"D"))</f>
        <v/>
      </c>
      <c r="CD86" s="165" t="str">
        <f>IF($B86=0,"",SUMIFS(INPUT_DATA!AE:AE,INPUT_DATA!$A:$A,$B86,INPUT_DATA!$B:$B,"D"))</f>
        <v/>
      </c>
      <c r="CE86" s="165" t="str">
        <f>IF($B86=0,"",SUMIFS(INPUT_DATA!AF:AF,INPUT_DATA!$A:$A,$B86,INPUT_DATA!$B:$B,"D"))</f>
        <v/>
      </c>
      <c r="CF86" s="165" t="str">
        <f>IF($B86=0,"",SUMIFS(INPUT_DATA!AG:AG,INPUT_DATA!$A:$A,$B86,INPUT_DATA!$B:$B,"D"))</f>
        <v/>
      </c>
      <c r="CG86" s="165" t="str">
        <f>IF($B86=0,"",SUMIFS(INPUT_DATA!AH:AH,INPUT_DATA!$A:$A,$B86,INPUT_DATA!$B:$B,"D"))</f>
        <v/>
      </c>
      <c r="CH86" s="165" t="str">
        <f>IF($B86=0,"",SUMIFS(INPUT_DATA!AI:AI,INPUT_DATA!$A:$A,$B86,INPUT_DATA!$B:$B,"D"))</f>
        <v/>
      </c>
      <c r="CI86" s="165" t="str">
        <f>IF($B86=0,"",SUMIFS(INPUT_DATA!AJ:AJ,INPUT_DATA!$A:$A,$B86,INPUT_DATA!$B:$B,"D"))</f>
        <v/>
      </c>
      <c r="CJ86" s="166" t="str">
        <f>IF($B86=0,"",SUMIFS(INPUT_DATA!AK:AK,INPUT_DATA!$A:$A,$B86,INPUT_DATA!$B:$B,"D"))</f>
        <v/>
      </c>
      <c r="CK86" s="166" t="str">
        <f>IF($B86=0,"",SUMIFS(INPUT_DATA!AL:AL,INPUT_DATA!$A:$A,$B86,INPUT_DATA!$B:$B,"D"))</f>
        <v/>
      </c>
      <c r="CL86" s="166" t="str">
        <f>IF($B86=0,"",SUMIFS(INPUT_DATA!AM:AM,INPUT_DATA!$A:$A,$B86,INPUT_DATA!$B:$B,"D"))</f>
        <v/>
      </c>
      <c r="CM86" s="166" t="str">
        <f>IF($B86=0,"",SUMIFS(INPUT_DATA!AN:AN,INPUT_DATA!$A:$A,$B86,INPUT_DATA!$B:$B,"D"))</f>
        <v/>
      </c>
      <c r="CN86" s="166" t="str">
        <f>IF($B86=0,"",SUMIFS(INPUT_DATA!AO:AO,INPUT_DATA!$A:$A,$B86,INPUT_DATA!$B:$B,"D"))</f>
        <v/>
      </c>
      <c r="CO86" s="166" t="str">
        <f>IF($B86=0,"",SUMIFS(INPUT_DATA!AP:AP,INPUT_DATA!$A:$A,$B86,INPUT_DATA!$B:$B,"D"))</f>
        <v/>
      </c>
      <c r="CP86" s="167" t="str">
        <f t="shared" si="27"/>
        <v/>
      </c>
      <c r="CQ86" s="167" t="str">
        <f t="shared" si="24"/>
        <v/>
      </c>
      <c r="CR86" s="167" t="str">
        <f t="shared" si="25"/>
        <v/>
      </c>
      <c r="CS86" s="164" t="str">
        <f>IF($B86=0,"",SUMIFS(INPUT_DATA!AQ:AQ,INPUT_DATA!$A:$A,$B86,INPUT_DATA!$B:$B,"D"))</f>
        <v/>
      </c>
      <c r="CT86" s="167" t="str">
        <f>IF($B86=0,"",SUMIFS(INPUT_DATA!AR:AR,INPUT_DATA!$A:$A,$B86,INPUT_DATA!$B:$B,"D"))</f>
        <v/>
      </c>
      <c r="CU86" s="167" t="str">
        <f>IF($B86=0,"",SUMIFS(INPUT_DATA!AS:AS,INPUT_DATA!$A:$A,$B86,INPUT_DATA!$B:$B,"D"))</f>
        <v/>
      </c>
      <c r="CV86" s="164" t="str">
        <f t="shared" si="37"/>
        <v/>
      </c>
      <c r="CW86" s="167" t="str">
        <f t="shared" si="38"/>
        <v/>
      </c>
      <c r="CX86" s="168" t="str">
        <f t="shared" si="39"/>
        <v/>
      </c>
      <c r="CY86" s="154"/>
    </row>
    <row r="87" spans="1:103" ht="13.5" thickBot="1">
      <c r="A87" s="162">
        <f t="shared" si="23"/>
        <v>-38</v>
      </c>
      <c r="B87" s="169">
        <f>INPUT_DATA!CL74</f>
        <v>0</v>
      </c>
      <c r="C87" s="145" t="str">
        <f>IF($B87=0,"",SUMIFS(INPUT_DATA!C:C,INPUT_DATA!$A:$A,$B87,INPUT_DATA!$B:$B,"S"))</f>
        <v/>
      </c>
      <c r="D87" s="145" t="str">
        <f>IF($B87=0,"",SUMIFS(INPUT_DATA!D:D,INPUT_DATA!$A:$A,$B87,INPUT_DATA!$B:$B,"S"))</f>
        <v/>
      </c>
      <c r="E87" s="146" t="str">
        <f>IF($B87=0,"",SUMIFS(INPUT_DATA!E:E,INPUT_DATA!$A:$A,$B87,INPUT_DATA!$B:$B,"S"))</f>
        <v/>
      </c>
      <c r="F87" s="146" t="str">
        <f>IF($B87=0,"",SUMIFS(INPUT_DATA!F:F,INPUT_DATA!$A:$A,$B87,INPUT_DATA!$B:$B,"S"))</f>
        <v/>
      </c>
      <c r="G87" s="146" t="str">
        <f>IF($B87=0,"",SUMIFS(INPUT_DATA!G:G,INPUT_DATA!$A:$A,$B87,INPUT_DATA!$B:$B,"S"))</f>
        <v/>
      </c>
      <c r="H87" s="146" t="str">
        <f>IF($B87=0,"",SUMIFS(INPUT_DATA!H:H,INPUT_DATA!$A:$A,$B87,INPUT_DATA!$B:$B,"S"))</f>
        <v/>
      </c>
      <c r="I87" s="146" t="str">
        <f>IF($B87=0,"",SUMIFS(INPUT_DATA!I:I,INPUT_DATA!$A:$A,$B87,INPUT_DATA!$B:$B,"S"))</f>
        <v/>
      </c>
      <c r="J87" s="146" t="str">
        <f>IF($B87=0,"",SUMIFS(INPUT_DATA!J:J,INPUT_DATA!$A:$A,$B87,INPUT_DATA!$B:$B,"S"))</f>
        <v/>
      </c>
      <c r="K87" s="146" t="str">
        <f>IF($B87=0,"",SUMIFS(INPUT_DATA!K:K,INPUT_DATA!$A:$A,$B87,INPUT_DATA!$B:$B,"S"))</f>
        <v/>
      </c>
      <c r="L87" s="146" t="str">
        <f>IF($B87=0,"",SUMIFS(INPUT_DATA!L:L,INPUT_DATA!$A:$A,$B87,INPUT_DATA!$B:$B,"S"))</f>
        <v/>
      </c>
      <c r="M87" s="146" t="str">
        <f>IF($B87=0,"",SUMIFS(INPUT_DATA!M:M,INPUT_DATA!$A:$A,$B87,INPUT_DATA!$B:$B,"S"))</f>
        <v/>
      </c>
      <c r="N87" s="146" t="str">
        <f>IF($B87=0,"",SUMIFS(INPUT_DATA!N:N,INPUT_DATA!$A:$A,$B87,INPUT_DATA!$B:$B,"S"))</f>
        <v/>
      </c>
      <c r="O87" s="147" t="str">
        <f t="shared" si="28"/>
        <v/>
      </c>
      <c r="P87" s="148" t="str">
        <f>IF($B87=0,"",SUMIFS(INPUT_DATA!O:O,INPUT_DATA!$A:$A,$B87,INPUT_DATA!$B:$B,"S"))</f>
        <v/>
      </c>
      <c r="Q87" s="148" t="str">
        <f t="shared" si="29"/>
        <v/>
      </c>
      <c r="R87" s="148" t="str">
        <f>IF($B87=0,"",SUMIFS(INPUT_DATA!BL:BL,INPUT_DATA!$A:$A,$B87,INPUT_DATA!$B:$B,"S"))</f>
        <v/>
      </c>
      <c r="S87" s="149" t="str">
        <f>IF($B87=0,"",SUMIFS(INPUT_DATA!P:P,INPUT_DATA!$A:$A,$B87,INPUT_DATA!$B:$B,"S"))</f>
        <v/>
      </c>
      <c r="T87" s="149" t="str">
        <f>IF($B87=0,"",SUMIFS(INPUT_DATA!Q:Q,INPUT_DATA!$A:$A,$B87,INPUT_DATA!$B:$B,"S"))</f>
        <v/>
      </c>
      <c r="U87" s="149" t="str">
        <f>IF($B87=0,"",SUMIFS(INPUT_DATA!R:R,INPUT_DATA!$A:$A,$B87,INPUT_DATA!$B:$B,"S"))</f>
        <v/>
      </c>
      <c r="V87" s="150" t="str">
        <f>IF($B87=0,"",SUMIFS(INPUT_DATA!S:S,INPUT_DATA!$A:$A,$B87,INPUT_DATA!$B:$B,"S"))</f>
        <v/>
      </c>
      <c r="W87" s="150" t="str">
        <f>IF($B87=0,"",SUMIFS(INPUT_DATA!T:T,INPUT_DATA!$A:$A,$B87,INPUT_DATA!$B:$B,"S"))</f>
        <v/>
      </c>
      <c r="X87" s="150" t="str">
        <f>IF($B87=0,"",SUMIFS(INPUT_DATA!U:U,INPUT_DATA!$A:$A,$B87,INPUT_DATA!$B:$B,"S"))</f>
        <v/>
      </c>
      <c r="Y87" s="150" t="str">
        <f>IF($B87=0,"",SUMIFS(INPUT_DATA!V:V,INPUT_DATA!$A:$A,$B87,INPUT_DATA!$B:$B,"S"))</f>
        <v/>
      </c>
      <c r="Z87" s="150" t="str">
        <f>IF($B87=0,"",SUMIFS(INPUT_DATA!W:W,INPUT_DATA!$A:$A,$B87,INPUT_DATA!$B:$B,"S"))</f>
        <v/>
      </c>
      <c r="AA87" s="150" t="str">
        <f>IF($B87=0,"",SUMIFS(INPUT_DATA!X:X,INPUT_DATA!$A:$A,$B87,INPUT_DATA!$B:$B,"S"))</f>
        <v/>
      </c>
      <c r="AB87" s="150" t="str">
        <f>IF($B87=0,"",SUMIFS(INPUT_DATA!Y:Y,INPUT_DATA!$A:$A,$B87,INPUT_DATA!$B:$B,"S"))</f>
        <v/>
      </c>
      <c r="AC87" s="150" t="str">
        <f>IF($B87=0,"",SUMIFS(INPUT_DATA!Z:Z,INPUT_DATA!$A:$A,$B87,INPUT_DATA!$B:$B,"S"))</f>
        <v/>
      </c>
      <c r="AD87" s="150" t="str">
        <f>IF($B87=0,"",SUMIFS(INPUT_DATA!AA:AA,INPUT_DATA!$A:$A,$B87,INPUT_DATA!$B:$B,"S"))</f>
        <v/>
      </c>
      <c r="AE87" s="150" t="str">
        <f>IF($B87=0,"",SUMIFS(INPUT_DATA!AB:AB,INPUT_DATA!$A:$A,$B87,INPUT_DATA!$B:$B,"S"))</f>
        <v/>
      </c>
      <c r="AF87" s="150" t="str">
        <f>IF($B87=0,"",SUMIFS(INPUT_DATA!AC:AC,INPUT_DATA!$A:$A,$B87,INPUT_DATA!$B:$B,"S"))</f>
        <v/>
      </c>
      <c r="AG87" s="150" t="str">
        <f>IF($B87=0,"",SUMIFS(INPUT_DATA!AD:AD,INPUT_DATA!$A:$A,$B87,INPUT_DATA!$B:$B,"S"))</f>
        <v/>
      </c>
      <c r="AH87" s="150" t="str">
        <f>IF($B87=0,"",SUMIFS(INPUT_DATA!AE:AE,INPUT_DATA!$A:$A,$B87,INPUT_DATA!$B:$B,"S"))</f>
        <v/>
      </c>
      <c r="AI87" s="150" t="str">
        <f>IF($B87=0,"",SUMIFS(INPUT_DATA!AF:AF,INPUT_DATA!$A:$A,$B87,INPUT_DATA!$B:$B,"S"))</f>
        <v/>
      </c>
      <c r="AJ87" s="150" t="str">
        <f>IF($B87=0,"",SUMIFS(INPUT_DATA!AG:AG,INPUT_DATA!$A:$A,$B87,INPUT_DATA!$B:$B,"S"))</f>
        <v/>
      </c>
      <c r="AK87" s="150" t="str">
        <f>IF($B87=0,"",SUMIFS(INPUT_DATA!AK:AK,INPUT_DATA!$A:$A,$B87,INPUT_DATA!$B:$B,"S"))</f>
        <v/>
      </c>
      <c r="AL87" s="150" t="str">
        <f>IF($B87=0,"",SUMIFS(INPUT_DATA!AL:AL,INPUT_DATA!$A:$A,$B87,INPUT_DATA!$B:$B,"S"))</f>
        <v/>
      </c>
      <c r="AM87" s="150" t="str">
        <f>IF($B87=0,"",SUMIFS(INPUT_DATA!AM:AM,INPUT_DATA!$A:$A,$B87,INPUT_DATA!$B:$B,"S"))</f>
        <v/>
      </c>
      <c r="AN87" s="150" t="str">
        <f>IF($B87=0,"",SUMIFS(INPUT_DATA!AN:AN,INPUT_DATA!$A:$A,$B87,INPUT_DATA!$B:$B,"S"))</f>
        <v/>
      </c>
      <c r="AO87" s="150" t="str">
        <f>IF($B87=0,"",SUMIFS(INPUT_DATA!AO:AO,INPUT_DATA!$A:$A,$B87,INPUT_DATA!$B:$B,"S"))</f>
        <v/>
      </c>
      <c r="AP87" s="150" t="str">
        <f>IF($B87=0,"",SUMIFS(INPUT_DATA!AP:AP,INPUT_DATA!$A:$A,$B87,INPUT_DATA!$B:$B,"S"))</f>
        <v/>
      </c>
      <c r="AQ87" s="151" t="str">
        <f t="shared" si="30"/>
        <v/>
      </c>
      <c r="AR87" s="152" t="str">
        <f t="shared" si="31"/>
        <v/>
      </c>
      <c r="AS87" s="153" t="str">
        <f t="shared" si="32"/>
        <v/>
      </c>
      <c r="AT87" s="151" t="str">
        <f>IF($B87=0,"",SUMIFS(INPUT_DATA!AQ:AQ,INPUT_DATA!$A:$A,$B87,INPUT_DATA!$B:$B,"S"))</f>
        <v/>
      </c>
      <c r="AU87" s="152" t="str">
        <f>IF($B87=0,"",SUMIFS(INPUT_DATA!AR:AR,INPUT_DATA!$A:$A,$B87,INPUT_DATA!$B:$B,"S"))</f>
        <v/>
      </c>
      <c r="AV87" s="153" t="str">
        <f>IF($B87=0,"",SUMIFS(INPUT_DATA!AS:AS,INPUT_DATA!$A:$A,$B87,INPUT_DATA!$B:$B,"S"))</f>
        <v/>
      </c>
      <c r="AW87" s="151" t="str">
        <f t="shared" si="33"/>
        <v/>
      </c>
      <c r="AX87" s="152" t="str">
        <f t="shared" si="34"/>
        <v/>
      </c>
      <c r="AY87" s="153" t="str">
        <f t="shared" si="35"/>
        <v/>
      </c>
      <c r="AZ87" s="154"/>
      <c r="BA87" s="144" t="str">
        <f>IF($B87=0,"",SUMIFS(INPUT_DATA!C:C,INPUT_DATA!$A:$A,$B87,INPUT_DATA!$B:$B,"D"))</f>
        <v/>
      </c>
      <c r="BB87" s="155" t="str">
        <f>IF($B87=0,"",SUMIFS(INPUT_DATA!E:E,INPUT_DATA!$A:$A,$B87,INPUT_DATA!$B:$B,"D"))</f>
        <v/>
      </c>
      <c r="BC87" s="155" t="str">
        <f>IF($B87=0,"",SUMIFS(INPUT_DATA!F:F,INPUT_DATA!$A:$A,$B87,INPUT_DATA!$B:$B,"D"))</f>
        <v/>
      </c>
      <c r="BD87" s="155" t="str">
        <f>IF($B87=0,"",SUMIFS(INPUT_DATA!G:G,INPUT_DATA!$A:$A,$B87,INPUT_DATA!$B:$B,"D"))</f>
        <v/>
      </c>
      <c r="BE87" s="155" t="str">
        <f>IF($B87=0,"",SUMIFS(INPUT_DATA!H:H,INPUT_DATA!$A:$A,$B87,INPUT_DATA!$B:$B,"D"))</f>
        <v/>
      </c>
      <c r="BF87" s="155" t="str">
        <f>IF($B87=0,"",SUMIFS(INPUT_DATA!I:I,INPUT_DATA!$A:$A,$B87,INPUT_DATA!$B:$B,"D"))</f>
        <v/>
      </c>
      <c r="BG87" s="155" t="str">
        <f>IF($B87=0,"",SUMIFS(INPUT_DATA!J:J,INPUT_DATA!$A:$A,$B87,INPUT_DATA!$B:$B,"D"))</f>
        <v/>
      </c>
      <c r="BH87" s="155" t="str">
        <f>IF($B87=0,"",SUMIFS(INPUT_DATA!K:K,INPUT_DATA!$A:$A,$B87,INPUT_DATA!$B:$B,"D"))</f>
        <v/>
      </c>
      <c r="BI87" s="155" t="str">
        <f>IF($B87=0,"",SUMIFS(INPUT_DATA!L:L,INPUT_DATA!$A:$A,$B87,INPUT_DATA!$B:$B,"D"))</f>
        <v/>
      </c>
      <c r="BJ87" s="155" t="str">
        <f>IF($B87=0,"",SUMIFS(INPUT_DATA!M:M,INPUT_DATA!$A:$A,$B87,INPUT_DATA!$B:$B,"D"))</f>
        <v/>
      </c>
      <c r="BK87" s="155" t="str">
        <f>IF($B87=0,"",SUMIFS(INPUT_DATA!N:N,INPUT_DATA!$A:$A,$B87,INPUT_DATA!$B:$B,"D"))</f>
        <v/>
      </c>
      <c r="BL87" s="156" t="str">
        <f t="shared" si="26"/>
        <v/>
      </c>
      <c r="BM87" s="156" t="str">
        <f>IF($B87=0,"",SUMIFS(INPUT_DATA!O:O,INPUT_DATA!$A:$A,$B87,INPUT_DATA!$B:$B,"D"))</f>
        <v/>
      </c>
      <c r="BN87" s="156" t="str">
        <f t="shared" si="36"/>
        <v/>
      </c>
      <c r="BO87" s="170" t="str">
        <f>IF($B87=0,"",SUMIFS(INPUT_DATA!P:P,INPUT_DATA!$A:$A,$B87,INPUT_DATA!$B:$B,"D"))</f>
        <v/>
      </c>
      <c r="BP87" s="171" t="str">
        <f>IF($B87=0,"",SUMIFS(INPUT_DATA!Q:Q,INPUT_DATA!$A:$A,$B87,INPUT_DATA!$B:$B,"D"))</f>
        <v/>
      </c>
      <c r="BQ87" s="171" t="str">
        <f>IF($B87=0,"",SUMIFS(INPUT_DATA!R:R,INPUT_DATA!$A:$A,$B87,INPUT_DATA!$B:$B,"D"))</f>
        <v/>
      </c>
      <c r="BR87" s="172" t="str">
        <f>IF($B87=0,"",SUMIFS(INPUT_DATA!S:S,INPUT_DATA!$A:$A,$B87,INPUT_DATA!$B:$B,"D"))</f>
        <v/>
      </c>
      <c r="BS87" s="172" t="str">
        <f>IF($B87=0,"",SUMIFS(INPUT_DATA!T:T,INPUT_DATA!$A:$A,$B87,INPUT_DATA!$B:$B,"D"))</f>
        <v/>
      </c>
      <c r="BT87" s="172" t="str">
        <f>IF($B87=0,"",SUMIFS(INPUT_DATA!U:U,INPUT_DATA!$A:$A,$B87,INPUT_DATA!$B:$B,"D"))</f>
        <v/>
      </c>
      <c r="BU87" s="172" t="str">
        <f>IF($B87=0,"",SUMIFS(INPUT_DATA!V:V,INPUT_DATA!$A:$A,$B87,INPUT_DATA!$B:$B,"D"))</f>
        <v/>
      </c>
      <c r="BV87" s="172" t="str">
        <f>IF($B87=0,"",SUMIFS(INPUT_DATA!W:W,INPUT_DATA!$A:$A,$B87,INPUT_DATA!$B:$B,"D"))</f>
        <v/>
      </c>
      <c r="BW87" s="172" t="str">
        <f>IF($B87=0,"",SUMIFS(INPUT_DATA!X:X,INPUT_DATA!$A:$A,$B87,INPUT_DATA!$B:$B,"D"))</f>
        <v/>
      </c>
      <c r="BX87" s="172" t="str">
        <f>IF($B87=0,"",SUMIFS(INPUT_DATA!Y:Y,INPUT_DATA!$A:$A,$B87,INPUT_DATA!$B:$B,"D"))</f>
        <v/>
      </c>
      <c r="BY87" s="172" t="str">
        <f>IF($B87=0,"",SUMIFS(INPUT_DATA!Z:Z,INPUT_DATA!$A:$A,$B87,INPUT_DATA!$B:$B,"D"))</f>
        <v/>
      </c>
      <c r="BZ87" s="172" t="str">
        <f>IF($B87=0,"",SUMIFS(INPUT_DATA!AA:AA,INPUT_DATA!$A:$A,$B87,INPUT_DATA!$B:$B,"D"))</f>
        <v/>
      </c>
      <c r="CA87" s="172" t="str">
        <f>IF($B87=0,"",SUMIFS(INPUT_DATA!AB:AB,INPUT_DATA!$A:$A,$B87,INPUT_DATA!$B:$B,"D"))</f>
        <v/>
      </c>
      <c r="CB87" s="172" t="str">
        <f>IF($B87=0,"",SUMIFS(INPUT_DATA!AC:AC,INPUT_DATA!$A:$A,$B87,INPUT_DATA!$B:$B,"D"))</f>
        <v/>
      </c>
      <c r="CC87" s="172" t="str">
        <f>IF($B87=0,"",SUMIFS(INPUT_DATA!AD:AD,INPUT_DATA!$A:$A,$B87,INPUT_DATA!$B:$B,"D"))</f>
        <v/>
      </c>
      <c r="CD87" s="172" t="str">
        <f>IF($B87=0,"",SUMIFS(INPUT_DATA!AE:AE,INPUT_DATA!$A:$A,$B87,INPUT_DATA!$B:$B,"D"))</f>
        <v/>
      </c>
      <c r="CE87" s="172" t="str">
        <f>IF($B87=0,"",SUMIFS(INPUT_DATA!AF:AF,INPUT_DATA!$A:$A,$B87,INPUT_DATA!$B:$B,"D"))</f>
        <v/>
      </c>
      <c r="CF87" s="172" t="str">
        <f>IF($B87=0,"",SUMIFS(INPUT_DATA!AG:AG,INPUT_DATA!$A:$A,$B87,INPUT_DATA!$B:$B,"D"))</f>
        <v/>
      </c>
      <c r="CG87" s="172" t="str">
        <f>IF($B87=0,"",SUMIFS(INPUT_DATA!AH:AH,INPUT_DATA!$A:$A,$B87,INPUT_DATA!$B:$B,"D"))</f>
        <v/>
      </c>
      <c r="CH87" s="172" t="str">
        <f>IF($B87=0,"",SUMIFS(INPUT_DATA!AI:AI,INPUT_DATA!$A:$A,$B87,INPUT_DATA!$B:$B,"D"))</f>
        <v/>
      </c>
      <c r="CI87" s="172" t="str">
        <f>IF($B87=0,"",SUMIFS(INPUT_DATA!AJ:AJ,INPUT_DATA!$A:$A,$B87,INPUT_DATA!$B:$B,"D"))</f>
        <v/>
      </c>
      <c r="CJ87" s="173" t="str">
        <f>IF($B87=0,"",SUMIFS(INPUT_DATA!AK:AK,INPUT_DATA!$A:$A,$B87,INPUT_DATA!$B:$B,"D"))</f>
        <v/>
      </c>
      <c r="CK87" s="173" t="str">
        <f>IF($B87=0,"",SUMIFS(INPUT_DATA!AL:AL,INPUT_DATA!$A:$A,$B87,INPUT_DATA!$B:$B,"D"))</f>
        <v/>
      </c>
      <c r="CL87" s="173" t="str">
        <f>IF($B87=0,"",SUMIFS(INPUT_DATA!AM:AM,INPUT_DATA!$A:$A,$B87,INPUT_DATA!$B:$B,"D"))</f>
        <v/>
      </c>
      <c r="CM87" s="173" t="str">
        <f>IF($B87=0,"",SUMIFS(INPUT_DATA!AN:AN,INPUT_DATA!$A:$A,$B87,INPUT_DATA!$B:$B,"D"))</f>
        <v/>
      </c>
      <c r="CN87" s="173" t="str">
        <f>IF($B87=0,"",SUMIFS(INPUT_DATA!AO:AO,INPUT_DATA!$A:$A,$B87,INPUT_DATA!$B:$B,"D"))</f>
        <v/>
      </c>
      <c r="CO87" s="173" t="str">
        <f>IF($B87=0,"",SUMIFS(INPUT_DATA!AP:AP,INPUT_DATA!$A:$A,$B87,INPUT_DATA!$B:$B,"D"))</f>
        <v/>
      </c>
      <c r="CP87" s="174" t="str">
        <f t="shared" si="27"/>
        <v/>
      </c>
      <c r="CQ87" s="174" t="str">
        <f t="shared" si="24"/>
        <v/>
      </c>
      <c r="CR87" s="174" t="str">
        <f t="shared" si="25"/>
        <v/>
      </c>
      <c r="CS87" s="171" t="str">
        <f>IF($B87=0,"",SUMIFS(INPUT_DATA!AQ:AQ,INPUT_DATA!$A:$A,$B87,INPUT_DATA!$B:$B,"D"))</f>
        <v/>
      </c>
      <c r="CT87" s="174" t="str">
        <f>IF($B87=0,"",SUMIFS(INPUT_DATA!AR:AR,INPUT_DATA!$A:$A,$B87,INPUT_DATA!$B:$B,"D"))</f>
        <v/>
      </c>
      <c r="CU87" s="174" t="str">
        <f>IF($B87=0,"",SUMIFS(INPUT_DATA!AS:AS,INPUT_DATA!$A:$A,$B87,INPUT_DATA!$B:$B,"D"))</f>
        <v/>
      </c>
      <c r="CV87" s="171" t="str">
        <f t="shared" si="37"/>
        <v/>
      </c>
      <c r="CW87" s="174" t="str">
        <f t="shared" si="38"/>
        <v/>
      </c>
      <c r="CX87" s="175" t="str">
        <f t="shared" si="39"/>
        <v/>
      </c>
      <c r="CY87" s="154"/>
    </row>
    <row r="88" spans="1:103">
      <c r="O88" s="93"/>
      <c r="P88" s="93"/>
      <c r="Q88" s="93"/>
      <c r="R88" s="93"/>
    </row>
  </sheetData>
  <mergeCells count="27">
    <mergeCell ref="BM14:BM15"/>
    <mergeCell ref="BN14:BN15"/>
    <mergeCell ref="BG14:BG15"/>
    <mergeCell ref="BH14:BH15"/>
    <mergeCell ref="BJ14:BJ15"/>
    <mergeCell ref="BK14:BK15"/>
    <mergeCell ref="BL14:BL15"/>
    <mergeCell ref="BI14:BI15"/>
    <mergeCell ref="BD14:BF14"/>
    <mergeCell ref="J14:J15"/>
    <mergeCell ref="K14:K15"/>
    <mergeCell ref="M14:M15"/>
    <mergeCell ref="N14:N15"/>
    <mergeCell ref="O14:O15"/>
    <mergeCell ref="P14:P15"/>
    <mergeCell ref="Q14:Q15"/>
    <mergeCell ref="BA14:BA15"/>
    <mergeCell ref="BB14:BB15"/>
    <mergeCell ref="BC14:BC15"/>
    <mergeCell ref="R14:R15"/>
    <mergeCell ref="L14:L15"/>
    <mergeCell ref="G14:I14"/>
    <mergeCell ref="B14:B15"/>
    <mergeCell ref="C14:C15"/>
    <mergeCell ref="D14:D15"/>
    <mergeCell ref="E14:E15"/>
    <mergeCell ref="F14:F15"/>
  </mergeCells>
  <conditionalFormatting sqref="B18:B87">
    <cfRule type="cellIs" dxfId="58" priority="1" operator="lessThanOrEqual">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A3181-A8AF-49AD-B691-E69147E8AF9F}">
  <sheetPr codeName="Sheet4">
    <tabColor theme="0" tint="-0.249977111117893"/>
  </sheetPr>
  <dimension ref="B3:AW121"/>
  <sheetViews>
    <sheetView showGridLines="0" topLeftCell="AG1" zoomScale="80" zoomScaleNormal="80" workbookViewId="0">
      <selection activeCell="AR13" sqref="AR13"/>
    </sheetView>
  </sheetViews>
  <sheetFormatPr defaultColWidth="9.140625" defaultRowHeight="12.75"/>
  <cols>
    <col min="1" max="1" width="3" style="176" customWidth="1"/>
    <col min="2" max="2" width="18" style="176" bestFit="1" customWidth="1"/>
    <col min="3" max="3" width="16" style="176" customWidth="1"/>
    <col min="4" max="4" width="1.42578125" style="176" customWidth="1"/>
    <col min="5" max="22" width="20.140625" style="176" customWidth="1"/>
    <col min="23" max="23" width="2.42578125" style="176" customWidth="1"/>
    <col min="24" max="41" width="20.140625" style="176" customWidth="1"/>
    <col min="42" max="42" width="2.42578125" style="176" customWidth="1"/>
    <col min="43" max="43" width="9.140625" style="176"/>
    <col min="44" max="44" width="20.140625" style="176" customWidth="1"/>
    <col min="45" max="45" width="9.140625" style="176"/>
    <col min="46" max="46" width="12.42578125" style="176" bestFit="1" customWidth="1"/>
    <col min="47" max="47" width="14.85546875" style="176" bestFit="1" customWidth="1"/>
    <col min="48" max="48" width="9.140625" style="176"/>
    <col min="49" max="49" width="20.140625" style="176" customWidth="1"/>
    <col min="50" max="16384" width="9.140625" style="176"/>
  </cols>
  <sheetData>
    <row r="3" spans="2:49">
      <c r="P3" s="1233" t="s">
        <v>101</v>
      </c>
      <c r="Q3" s="1233">
        <f>'00 - Cover'!$F$17</f>
        <v>45747</v>
      </c>
      <c r="AC3" s="177"/>
      <c r="AD3" s="177"/>
      <c r="AE3" s="177"/>
      <c r="AF3" s="177"/>
    </row>
    <row r="4" spans="2:49">
      <c r="P4" s="1233" t="s">
        <v>4</v>
      </c>
      <c r="Q4" s="1233">
        <f>'00 - Cover'!$F$19</f>
        <v>45764</v>
      </c>
      <c r="AR4" s="177"/>
    </row>
    <row r="5" spans="2:49">
      <c r="P5" s="1233" t="s">
        <v>5</v>
      </c>
      <c r="Q5" s="1233">
        <f>'00 - Cover'!$F$20</f>
        <v>45775</v>
      </c>
      <c r="AR5" s="177"/>
    </row>
    <row r="6" spans="2:49">
      <c r="AR6" s="177"/>
    </row>
    <row r="7" spans="2:49" ht="15.75">
      <c r="B7" s="44" t="s">
        <v>643</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T7" s="177"/>
    </row>
    <row r="8" spans="2:49">
      <c r="AC8" s="177"/>
      <c r="AD8" s="177"/>
      <c r="AE8" s="177"/>
      <c r="AF8" s="177"/>
      <c r="AR8" s="177"/>
    </row>
    <row r="9" spans="2:49">
      <c r="E9" s="177"/>
      <c r="G9" s="177"/>
      <c r="H9" s="177"/>
      <c r="O9" s="177"/>
      <c r="P9" s="177"/>
      <c r="Q9" s="177"/>
      <c r="S9" s="177"/>
      <c r="T9" s="177"/>
      <c r="U9" s="177"/>
      <c r="V9" s="177"/>
      <c r="X9" s="177"/>
      <c r="Y9" s="177"/>
      <c r="Z9" s="177"/>
      <c r="AA9" s="177"/>
      <c r="AB9" s="177"/>
      <c r="AC9" s="177"/>
    </row>
    <row r="10" spans="2:49" ht="13.5" thickBot="1">
      <c r="E10" s="177"/>
      <c r="F10" s="177"/>
      <c r="H10" s="177"/>
      <c r="R10" s="177"/>
      <c r="S10" s="177"/>
      <c r="T10" s="177"/>
    </row>
    <row r="11" spans="2:49" ht="13.5" customHeight="1" thickBot="1">
      <c r="B11" s="1670"/>
      <c r="C11" s="1670"/>
      <c r="E11" s="179" t="s">
        <v>76</v>
      </c>
      <c r="F11" s="180"/>
      <c r="G11" s="180"/>
      <c r="H11" s="180"/>
      <c r="I11" s="180"/>
      <c r="J11" s="180"/>
      <c r="K11" s="180"/>
      <c r="L11" s="180"/>
      <c r="M11" s="180"/>
      <c r="N11" s="180"/>
      <c r="O11" s="180"/>
      <c r="P11" s="180"/>
      <c r="Q11" s="180"/>
      <c r="R11" s="180"/>
      <c r="S11" s="180"/>
      <c r="T11" s="180"/>
      <c r="U11" s="180"/>
      <c r="V11" s="181"/>
      <c r="X11" s="182" t="s">
        <v>77</v>
      </c>
      <c r="Y11" s="183"/>
      <c r="Z11" s="183"/>
      <c r="AA11" s="183"/>
      <c r="AB11" s="183"/>
      <c r="AC11" s="183"/>
      <c r="AD11" s="183"/>
      <c r="AE11" s="183"/>
      <c r="AF11" s="183"/>
      <c r="AG11" s="183"/>
      <c r="AH11" s="183"/>
      <c r="AI11" s="183"/>
      <c r="AJ11" s="183"/>
      <c r="AK11" s="183"/>
      <c r="AL11" s="183"/>
      <c r="AM11" s="183"/>
      <c r="AN11" s="183"/>
      <c r="AO11" s="184"/>
      <c r="AR11" s="185"/>
      <c r="AW11" s="186"/>
    </row>
    <row r="12" spans="2:49" ht="49.5" customHeight="1" thickBot="1">
      <c r="B12" s="187" t="s">
        <v>78</v>
      </c>
      <c r="C12" s="1671" t="s">
        <v>79</v>
      </c>
      <c r="E12" s="188" t="s">
        <v>80</v>
      </c>
      <c r="F12" s="189" t="s">
        <v>81</v>
      </c>
      <c r="G12" s="189" t="s">
        <v>82</v>
      </c>
      <c r="H12" s="189" t="s">
        <v>83</v>
      </c>
      <c r="I12" s="189" t="s">
        <v>84</v>
      </c>
      <c r="J12" s="189" t="s">
        <v>85</v>
      </c>
      <c r="K12" s="189" t="s">
        <v>86</v>
      </c>
      <c r="L12" s="189" t="s">
        <v>87</v>
      </c>
      <c r="M12" s="189" t="s">
        <v>88</v>
      </c>
      <c r="N12" s="189" t="s">
        <v>89</v>
      </c>
      <c r="O12" s="189" t="s">
        <v>90</v>
      </c>
      <c r="P12" s="189" t="s">
        <v>91</v>
      </c>
      <c r="Q12" s="117" t="s">
        <v>92</v>
      </c>
      <c r="R12" s="117" t="s">
        <v>93</v>
      </c>
      <c r="S12" s="117" t="s">
        <v>94</v>
      </c>
      <c r="T12" s="117" t="s">
        <v>95</v>
      </c>
      <c r="U12" s="117" t="s">
        <v>96</v>
      </c>
      <c r="V12" s="190" t="s">
        <v>58</v>
      </c>
      <c r="X12" s="191" t="s">
        <v>80</v>
      </c>
      <c r="Y12" s="192" t="s">
        <v>81</v>
      </c>
      <c r="Z12" s="192" t="s">
        <v>82</v>
      </c>
      <c r="AA12" s="192" t="s">
        <v>83</v>
      </c>
      <c r="AB12" s="192" t="s">
        <v>84</v>
      </c>
      <c r="AC12" s="192" t="s">
        <v>85</v>
      </c>
      <c r="AD12" s="192" t="s">
        <v>86</v>
      </c>
      <c r="AE12" s="192" t="s">
        <v>87</v>
      </c>
      <c r="AF12" s="192" t="s">
        <v>88</v>
      </c>
      <c r="AG12" s="192" t="s">
        <v>89</v>
      </c>
      <c r="AH12" s="192" t="s">
        <v>90</v>
      </c>
      <c r="AI12" s="192" t="s">
        <v>91</v>
      </c>
      <c r="AJ12" s="193" t="s">
        <v>92</v>
      </c>
      <c r="AK12" s="193" t="s">
        <v>93</v>
      </c>
      <c r="AL12" s="193" t="s">
        <v>94</v>
      </c>
      <c r="AM12" s="193" t="s">
        <v>95</v>
      </c>
      <c r="AN12" s="193" t="s">
        <v>96</v>
      </c>
      <c r="AO12" s="190" t="s">
        <v>58</v>
      </c>
      <c r="AR12" s="190" t="s">
        <v>98</v>
      </c>
      <c r="AT12" s="194" t="s">
        <v>99</v>
      </c>
      <c r="AU12" s="194" t="s">
        <v>100</v>
      </c>
      <c r="AW12" s="195" t="s">
        <v>94</v>
      </c>
    </row>
    <row r="13" spans="2:49" s="198" customFormat="1">
      <c r="B13" s="196">
        <f>'00 - Cover'!F15</f>
        <v>45717</v>
      </c>
      <c r="C13" s="197">
        <f>Q3</f>
        <v>45747</v>
      </c>
      <c r="E13" s="199">
        <f>IF($C13=0,"",SUMIFS(INPUT_DATA!AT:AT,INPUT_DATA!$A:$A,$C13,INPUT_DATA!$B:$B,"S"))</f>
        <v>41400952.920000002</v>
      </c>
      <c r="F13" s="200">
        <f>IF($C13=0,"",SUMIFS(INPUT_DATA!AU:AU,INPUT_DATA!$A:$A,$C13,INPUT_DATA!$B:$B,"S"))</f>
        <v>110479.05</v>
      </c>
      <c r="G13" s="201">
        <f>IF($C13=0,"",SUMIFS(INPUT_DATA!AV:AV,INPUT_DATA!$A:$A,$C13,INPUT_DATA!$B:$B,"S"))</f>
        <v>15107591.52</v>
      </c>
      <c r="H13" s="202">
        <f>IF($C13=0,"",E13+F13+G13)</f>
        <v>56619023.489999995</v>
      </c>
      <c r="I13" s="201">
        <f>IF($C13=0,"",SUMIFS(INPUT_DATA!AX:AX,INPUT_DATA!$A:$A,$C13,INPUT_DATA!$B:$B,"S"))</f>
        <v>9615918.6699999999</v>
      </c>
      <c r="J13" s="201">
        <f>IF($C13=0,"",SUMIFS(INPUT_DATA!AY:AY,INPUT_DATA!$A:$A,$C13,INPUT_DATA!$B:$B,"S"))</f>
        <v>26077.64</v>
      </c>
      <c r="K13" s="201">
        <f>IF($C13=0,"",SUMIFS(INPUT_DATA!AZ:AZ,INPUT_DATA!$A:$A,$C13,INPUT_DATA!$B:$B,"S"))</f>
        <v>0</v>
      </c>
      <c r="L13" s="201">
        <f>IF($C13=0,"",SUMIFS(INPUT_DATA!BA:BA,INPUT_DATA!$A:$A,$C13,INPUT_DATA!$B:$B,"S"))</f>
        <v>0</v>
      </c>
      <c r="M13" s="201">
        <f>IF($C13=0,"",SUMIFS(INPUT_DATA!BB:BB,INPUT_DATA!$A:$A,$C13,INPUT_DATA!$B:$B,"S"))</f>
        <v>0</v>
      </c>
      <c r="N13" s="201">
        <f>IF($C13=0,"",SUMIFS(INPUT_DATA!BC:BC,INPUT_DATA!$A:$A,$C13,INPUT_DATA!$B:$B,"S"))</f>
        <v>76072.649999999994</v>
      </c>
      <c r="O13" s="201">
        <f>IF($C13=0,"",SUMIFS(INPUT_DATA!BD:BD,INPUT_DATA!$A:$A,$C13,INPUT_DATA!$B:$B,"S"))</f>
        <v>0</v>
      </c>
      <c r="P13" s="201">
        <f>IF($C13=0,"",SUMIFS(INPUT_DATA!BE:BE,INPUT_DATA!$A:$A,$C13,INPUT_DATA!$B:$B,"S"))</f>
        <v>0</v>
      </c>
      <c r="Q13" s="203">
        <f>IF($C13=0,"",I13+J13+K13+L13+M13+N13+O13+P13)</f>
        <v>9718068.9600000009</v>
      </c>
      <c r="R13" s="204">
        <f>IF($C13=0,"",SUMIFS(INPUT_DATA!BG:BG,INPUT_DATA!$A:$A,$C13,INPUT_DATA!$B:$B,"S"))</f>
        <v>0</v>
      </c>
      <c r="S13" s="204">
        <f>IF($C13=0,"",SUMIFS(INPUT_DATA!BH:BH,INPUT_DATA!$A:$A,$C13,INPUT_DATA!$B:$B,"S"))</f>
        <v>0</v>
      </c>
      <c r="T13" s="203">
        <f>IF($C13=0,"",H13+Q13+R13-S13)</f>
        <v>66337092.449999996</v>
      </c>
      <c r="U13" s="205">
        <f>IF($C13=0,"",SUMIFS(INPUT_DATA!BK:BK,INPUT_DATA!$A:$A,$C13,INPUT_DATA!$B:$B,"S"))</f>
        <v>66337092.450000003</v>
      </c>
      <c r="V13" s="206">
        <f>IF($C13=0,"",T13-U13)</f>
        <v>-7.4505805969238281E-9</v>
      </c>
      <c r="X13" s="207">
        <f>IF($C13=0,"",SUMIFS(INPUT_DATA!AT:AT,INPUT_DATA!$A:$A,$C13,INPUT_DATA!$B:$B,"D"))</f>
        <v>114698.74</v>
      </c>
      <c r="Y13" s="201">
        <f>IF($C13=0,"",SUMIFS(INPUT_DATA!AU:AU,INPUT_DATA!$A:$A,$C13,INPUT_DATA!$B:$B,"D"))</f>
        <v>0</v>
      </c>
      <c r="Z13" s="201">
        <f>IF($C13=0,"",SUMIFS(INPUT_DATA!AV:AV,INPUT_DATA!$A:$A,$C13,INPUT_DATA!$B:$B,"D"))</f>
        <v>0</v>
      </c>
      <c r="AA13" s="202">
        <f>IF($C13=0,"",X13+Y13+Z13)</f>
        <v>114698.74</v>
      </c>
      <c r="AB13" s="201">
        <f>IF($C13=0,"",SUMIFS(INPUT_DATA!AX:AX,INPUT_DATA!$A:$A,$C13,INPUT_DATA!$B:$B,"D"))</f>
        <v>883.23</v>
      </c>
      <c r="AC13" s="201">
        <f>IF($C13=0,"",SUMIFS(INPUT_DATA!AY:AY,INPUT_DATA!$A:$A,$C13,INPUT_DATA!$B:$B,"D"))</f>
        <v>0</v>
      </c>
      <c r="AD13" s="201">
        <f>IF($C13=0,"",SUMIFS(INPUT_DATA!AZ:AZ,INPUT_DATA!$A:$A,$C13,INPUT_DATA!$B:$B,"D"))</f>
        <v>0</v>
      </c>
      <c r="AE13" s="201">
        <f>IF($C13=0,"",SUMIFS(INPUT_DATA!BA:BA,INPUT_DATA!$A:$A,$C13,INPUT_DATA!$B:$B,"D"))</f>
        <v>0</v>
      </c>
      <c r="AF13" s="201">
        <f>IF($C13=0,"",SUMIFS(INPUT_DATA!BB:BB,INPUT_DATA!$A:$A,$C13,INPUT_DATA!$B:$B,"D"))</f>
        <v>0</v>
      </c>
      <c r="AG13" s="201">
        <f>IF($C13=0,"",SUMIFS(INPUT_DATA!BC:BC,INPUT_DATA!$A:$A,$C13,INPUT_DATA!$B:$B,"D"))</f>
        <v>0</v>
      </c>
      <c r="AH13" s="201">
        <f>IF($C13=0,"",SUMIFS(INPUT_DATA!BD:BD,INPUT_DATA!$A:$A,$C13,INPUT_DATA!$B:$B,"D"))</f>
        <v>0</v>
      </c>
      <c r="AI13" s="201">
        <f>IF($C13=0,"",SUMIFS(INPUT_DATA!BE:BE,INPUT_DATA!$A:$A,$C13,INPUT_DATA!$B:$B,"D"))</f>
        <v>0</v>
      </c>
      <c r="AJ13" s="203">
        <f>IF($C13=0,"",AB13+AC13+AD13+AE13+AF13+AG13+AH13+AI13)</f>
        <v>883.23</v>
      </c>
      <c r="AK13" s="204">
        <f>IF($C13=0,"",SUMIFS(INPUT_DATA!BG:BG,INPUT_DATA!$A:$A,$C13,INPUT_DATA!$B:$B,"D"))</f>
        <v>0</v>
      </c>
      <c r="AL13" s="204">
        <f>IF($C13=0,"",SUMIFS(INPUT_DATA!BH:BH,INPUT_DATA!$A:$A,$C13,INPUT_DATA!$B:$B,"D"))</f>
        <v>0</v>
      </c>
      <c r="AM13" s="203">
        <f>IF($C13=0,"",AA13+AJ13+AK13)</f>
        <v>115581.97</v>
      </c>
      <c r="AN13" s="205">
        <f>IF($C13=0,"",SUMIFS(INPUT_DATA!BK:BK,INPUT_DATA!$A:$A,$C13,INPUT_DATA!$B:$B,"D"))</f>
        <v>115581.97</v>
      </c>
      <c r="AO13" s="206">
        <f>IF($C13=0,"",AM13-AN13)</f>
        <v>0</v>
      </c>
      <c r="AR13" s="206">
        <f>IF($C13=0,"",T13+AN13)</f>
        <v>66452674.419999994</v>
      </c>
      <c r="AS13" s="208"/>
      <c r="AT13" s="209">
        <f>IF($C13=0,"",'03 - Monthly Asset Follow up'!E17+'03 - Monthly Asset Follow up'!F17-'03 - Monthly Asset Follow up'!V17+'03 - Monthly Asset Follow up'!Y17-H13)</f>
        <v>7.4505805969238281E-9</v>
      </c>
      <c r="AU13" s="209">
        <f>IF($C13=0,"",'03 - Monthly Asset Follow up'!BB17+'03 - Monthly Asset Follow up'!BC17-'03 - Monthly Asset Follow up'!BR17+'03 - Monthly Asset Follow up'!BU17-AA13)</f>
        <v>0</v>
      </c>
      <c r="AW13" s="210"/>
    </row>
    <row r="14" spans="2:49" s="198" customFormat="1">
      <c r="B14" s="1672">
        <f>IF(C15=0,"",C15+1)</f>
        <v>45689</v>
      </c>
      <c r="C14" s="1673">
        <f>'03 - Monthly Asset Follow up'!B18</f>
        <v>45716</v>
      </c>
      <c r="E14" s="211">
        <f>IF($C14=0,"",SUMIFS(INPUT_DATA!AT:AT,INPUT_DATA!$A:$A,$C14,INPUT_DATA!$B:$B,"S"))</f>
        <v>41797495.259999998</v>
      </c>
      <c r="F14" s="212">
        <f>IF($C14=0,"",SUMIFS(INPUT_DATA!AU:AU,INPUT_DATA!$A:$A,$C14,INPUT_DATA!$B:$B,"S"))</f>
        <v>98785.53</v>
      </c>
      <c r="G14" s="212">
        <f>IF($C14=0,"",SUMIFS(INPUT_DATA!AV:AV,INPUT_DATA!$A:$A,$C14,INPUT_DATA!$B:$B,"S"))</f>
        <v>13656654.539999999</v>
      </c>
      <c r="H14" s="213">
        <f>IF($C14=0,"",E14+F14+G14)</f>
        <v>55552935.329999998</v>
      </c>
      <c r="I14" s="212">
        <f>IF($C14=0,"",SUMIFS(INPUT_DATA!AX:AX,INPUT_DATA!$A:$A,$C14,INPUT_DATA!$B:$B,"S"))</f>
        <v>9736215.1199999992</v>
      </c>
      <c r="J14" s="212">
        <f>IF($C14=0,"",SUMIFS(INPUT_DATA!AY:AY,INPUT_DATA!$A:$A,$C14,INPUT_DATA!$B:$B,"S"))</f>
        <v>20560.64</v>
      </c>
      <c r="K14" s="212">
        <f>IF($C14=0,"",SUMIFS(INPUT_DATA!AZ:AZ,INPUT_DATA!$A:$A,$C14,INPUT_DATA!$B:$B,"S"))</f>
        <v>0</v>
      </c>
      <c r="L14" s="212">
        <f>IF($C14=0,"",SUMIFS(INPUT_DATA!BA:BA,INPUT_DATA!$A:$A,$C14,INPUT_DATA!$B:$B,"S"))</f>
        <v>0</v>
      </c>
      <c r="M14" s="212">
        <f>IF($C14=0,"",SUMIFS(INPUT_DATA!BB:BB,INPUT_DATA!$A:$A,$C14,INPUT_DATA!$B:$B,"S"))</f>
        <v>0</v>
      </c>
      <c r="N14" s="212">
        <f>IF($C14=0,"",SUMIFS(INPUT_DATA!BC:BC,INPUT_DATA!$A:$A,$C14,INPUT_DATA!$B:$B,"S"))</f>
        <v>55144.93</v>
      </c>
      <c r="O14" s="212">
        <f>IF($C14=0,"",SUMIFS(INPUT_DATA!BD:BD,INPUT_DATA!$A:$A,$C14,INPUT_DATA!$B:$B,"S"))</f>
        <v>0</v>
      </c>
      <c r="P14" s="212">
        <f>IF($C14=0,"",SUMIFS(INPUT_DATA!BE:BE,INPUT_DATA!$A:$A,$C14,INPUT_DATA!$B:$B,"S"))</f>
        <v>0</v>
      </c>
      <c r="Q14" s="214">
        <f>IF($C14=0,"",I14+J14+K14+L14+M14+N14+O14+P14)</f>
        <v>9811920.6899999995</v>
      </c>
      <c r="R14" s="215">
        <f>IF($C14=0,"",SUMIFS(INPUT_DATA!BG:BG,INPUT_DATA!$A:$A,$C14,INPUT_DATA!$B:$B,"S"))</f>
        <v>0</v>
      </c>
      <c r="S14" s="215">
        <f>IF($C14=0,"",SUMIFS(INPUT_DATA!BH:BH,INPUT_DATA!$A:$A,$C14,INPUT_DATA!$B:$B,"S"))</f>
        <v>0</v>
      </c>
      <c r="T14" s="214">
        <f>IF($C14=0,"",H14+Q14+R14-S14)</f>
        <v>65364856.019999996</v>
      </c>
      <c r="U14" s="216">
        <f>IF($C14=0,"",SUMIFS(INPUT_DATA!BK:BK,INPUT_DATA!$A:$A,$C14,INPUT_DATA!$B:$B,"S"))</f>
        <v>65364856.020000003</v>
      </c>
      <c r="V14" s="220">
        <f>IF($C14=0,"",T14-U14)</f>
        <v>-7.4505805969238281E-9</v>
      </c>
      <c r="X14" s="211">
        <f>IF($C14=0,"",SUMIFS(INPUT_DATA!AT:AT,INPUT_DATA!$A:$A,$C14,INPUT_DATA!$B:$B,"D"))</f>
        <v>2900.75</v>
      </c>
      <c r="Y14" s="212">
        <f>IF($C14=0,"",SUMIFS(INPUT_DATA!AU:AU,INPUT_DATA!$A:$A,$C14,INPUT_DATA!$B:$B,"D"))</f>
        <v>0</v>
      </c>
      <c r="Z14" s="212">
        <f>IF($C14=0,"",SUMIFS(INPUT_DATA!AV:AV,INPUT_DATA!$A:$A,$C14,INPUT_DATA!$B:$B,"D"))</f>
        <v>0</v>
      </c>
      <c r="AA14" s="213">
        <f>IF($C14=0,"",X14+Y14+Z14)</f>
        <v>2900.75</v>
      </c>
      <c r="AB14" s="212">
        <f>IF($C14=0,"",SUMIFS(INPUT_DATA!AX:AX,INPUT_DATA!$A:$A,$C14,INPUT_DATA!$B:$B,"D"))</f>
        <v>689.6</v>
      </c>
      <c r="AC14" s="212">
        <f>IF($C14=0,"",SUMIFS(INPUT_DATA!AY:AY,INPUT_DATA!$A:$A,$C14,INPUT_DATA!$B:$B,"D"))</f>
        <v>0</v>
      </c>
      <c r="AD14" s="212">
        <f>IF($C14=0,"",SUMIFS(INPUT_DATA!AZ:AZ,INPUT_DATA!$A:$A,$C14,INPUT_DATA!$B:$B,"D"))</f>
        <v>0</v>
      </c>
      <c r="AE14" s="212">
        <f>IF($C14=0,"",SUMIFS(INPUT_DATA!BA:BA,INPUT_DATA!$A:$A,$C14,INPUT_DATA!$B:$B,"D"))</f>
        <v>0</v>
      </c>
      <c r="AF14" s="212">
        <f>IF($C14=0,"",SUMIFS(INPUT_DATA!BB:BB,INPUT_DATA!$A:$A,$C14,INPUT_DATA!$B:$B,"D"))</f>
        <v>0</v>
      </c>
      <c r="AG14" s="212">
        <f>IF($C14=0,"",SUMIFS(INPUT_DATA!BC:BC,INPUT_DATA!$A:$A,$C14,INPUT_DATA!$B:$B,"D"))</f>
        <v>0</v>
      </c>
      <c r="AH14" s="212">
        <f>IF($C14=0,"",SUMIFS(INPUT_DATA!BD:BD,INPUT_DATA!$A:$A,$C14,INPUT_DATA!$B:$B,"D"))</f>
        <v>0</v>
      </c>
      <c r="AI14" s="212">
        <f>IF($C14=0,"",SUMIFS(INPUT_DATA!BE:BE,INPUT_DATA!$A:$A,$C14,INPUT_DATA!$B:$B,"D"))</f>
        <v>0</v>
      </c>
      <c r="AJ14" s="214">
        <f>IF($C14=0,"",AB14+AC14+AD14+AE14+AF14+AG14+AH14+AI14)</f>
        <v>689.6</v>
      </c>
      <c r="AK14" s="215">
        <f>IF($C14=0,"",SUMIFS(INPUT_DATA!BG:BG,INPUT_DATA!$A:$A,$C14,INPUT_DATA!$B:$B,"D"))</f>
        <v>0</v>
      </c>
      <c r="AL14" s="215">
        <f>IF($C14=0,"",SUMIFS(INPUT_DATA!BH:BH,INPUT_DATA!$A:$A,$C14,INPUT_DATA!$B:$B,"D"))</f>
        <v>0</v>
      </c>
      <c r="AM14" s="214">
        <f t="shared" ref="AM14" si="0">IF($C14=0,"",AA14+AJ14+AK14)</f>
        <v>3590.35</v>
      </c>
      <c r="AN14" s="216">
        <f>IF($C14=0,"",SUMIFS(INPUT_DATA!BK:BK,INPUT_DATA!$A:$A,$C14,INPUT_DATA!$B:$B,"D"))</f>
        <v>3590.35</v>
      </c>
      <c r="AO14" s="217">
        <f>IF($C14=0,"",AM14-AN14)</f>
        <v>0</v>
      </c>
      <c r="AR14" s="217">
        <f>IF($C14=0,"",T14+AO14)</f>
        <v>65364856.019999996</v>
      </c>
      <c r="AS14" s="208"/>
      <c r="AT14" s="209">
        <f>IF($C14=0,"",'03 - Monthly Asset Follow up'!E18+'03 - Monthly Asset Follow up'!F18-'03 - Monthly Asset Follow up'!V18+'03 - Monthly Asset Follow up'!Y18-H14)</f>
        <v>0</v>
      </c>
      <c r="AU14" s="209">
        <f>IF($C14=0,"",'03 - Monthly Asset Follow up'!BB18+'03 - Monthly Asset Follow up'!BC18-'03 - Monthly Asset Follow up'!BR18+'03 - Monthly Asset Follow up'!BU18-AA14)</f>
        <v>0</v>
      </c>
      <c r="AW14" s="210"/>
    </row>
    <row r="15" spans="2:49">
      <c r="B15" s="1672">
        <f t="shared" ref="B15:B78" si="1">IF(C16=0,"",C16+1)</f>
        <v>45658</v>
      </c>
      <c r="C15" s="1673">
        <f>'03 - Monthly Asset Follow up'!B19</f>
        <v>45688</v>
      </c>
      <c r="D15" s="218"/>
      <c r="E15" s="211">
        <f>IF($C15=0,"",SUMIFS(INPUT_DATA!AT:AT,INPUT_DATA!$A:$A,$C15,INPUT_DATA!$B:$B,"S"))</f>
        <v>42071095.890000001</v>
      </c>
      <c r="F15" s="212">
        <f>IF($C15=0,"",SUMIFS(INPUT_DATA!AU:AU,INPUT_DATA!$A:$A,$C15,INPUT_DATA!$B:$B,"S"))</f>
        <v>71746.8</v>
      </c>
      <c r="G15" s="212">
        <f>IF($C15=0,"",SUMIFS(INPUT_DATA!AV:AV,INPUT_DATA!$A:$A,$C15,INPUT_DATA!$B:$B,"S"))</f>
        <v>13800626.789999999</v>
      </c>
      <c r="H15" s="219">
        <f t="shared" ref="H15:H78" si="2">IF($C15=0,"",E15+F15+G15)</f>
        <v>55943469.479999997</v>
      </c>
      <c r="I15" s="212">
        <f>IF($C15=0,"",SUMIFS(INPUT_DATA!AX:AX,INPUT_DATA!$A:$A,$C15,INPUT_DATA!$B:$B,"S"))</f>
        <v>9811566.0999999996</v>
      </c>
      <c r="J15" s="212">
        <f>IF($C15=0,"",SUMIFS(INPUT_DATA!AY:AY,INPUT_DATA!$A:$A,$C15,INPUT_DATA!$B:$B,"S"))</f>
        <v>17792.560000000001</v>
      </c>
      <c r="K15" s="212">
        <f>IF($C15=0,"",SUMIFS(INPUT_DATA!AZ:AZ,INPUT_DATA!$A:$A,$C15,INPUT_DATA!$B:$B,"S"))</f>
        <v>0</v>
      </c>
      <c r="L15" s="212">
        <f>IF($C15=0,"",SUMIFS(INPUT_DATA!BA:BA,INPUT_DATA!$A:$A,$C15,INPUT_DATA!$B:$B,"S"))</f>
        <v>0</v>
      </c>
      <c r="M15" s="212">
        <f>IF($C15=0,"",SUMIFS(INPUT_DATA!BB:BB,INPUT_DATA!$A:$A,$C15,INPUT_DATA!$B:$B,"S"))</f>
        <v>0</v>
      </c>
      <c r="N15" s="212">
        <f>IF($C15=0,"",SUMIFS(INPUT_DATA!BC:BC,INPUT_DATA!$A:$A,$C15,INPUT_DATA!$B:$B,"S"))</f>
        <v>75181.8</v>
      </c>
      <c r="O15" s="212">
        <f>IF($C15=0,"",SUMIFS(INPUT_DATA!BD:BD,INPUT_DATA!$A:$A,$C15,INPUT_DATA!$B:$B,"S"))</f>
        <v>0</v>
      </c>
      <c r="P15" s="212">
        <f>IF($C15=0,"",SUMIFS(INPUT_DATA!BE:BE,INPUT_DATA!$A:$A,$C15,INPUT_DATA!$B:$B,"S"))</f>
        <v>0</v>
      </c>
      <c r="Q15" s="214">
        <f t="shared" ref="Q15:Q78" si="3">IF($C15=0,"",I15+J15+K15+L15+M15+N15+O15+P15)</f>
        <v>9904540.4600000009</v>
      </c>
      <c r="R15" s="215">
        <f>IF($C15=0,"",SUMIFS(INPUT_DATA!BG:BG,INPUT_DATA!$A:$A,$C15,INPUT_DATA!$B:$B,"S"))</f>
        <v>0</v>
      </c>
      <c r="S15" s="215">
        <f>IF($C15=0,"",SUMIFS(INPUT_DATA!BH:BH,INPUT_DATA!$A:$A,$C15,INPUT_DATA!$B:$B,"S"))</f>
        <v>0</v>
      </c>
      <c r="T15" s="214">
        <f t="shared" ref="T15:T78" si="4">IF($C15=0,"",H15+Q15+R15-S15)</f>
        <v>65848009.939999998</v>
      </c>
      <c r="U15" s="216">
        <f>IF($C15=0,"",SUMIFS(INPUT_DATA!BK:BK,INPUT_DATA!$A:$A,$C15,INPUT_DATA!$B:$B,"S"))</f>
        <v>65848009.939999998</v>
      </c>
      <c r="V15" s="220">
        <f t="shared" ref="V15:V78" si="5">IF($C15=0,"",T15-U15)</f>
        <v>0</v>
      </c>
      <c r="W15" s="218"/>
      <c r="X15" s="211">
        <f>IF($C15=0,"",SUMIFS(INPUT_DATA!AT:AT,INPUT_DATA!$A:$A,$C15,INPUT_DATA!$B:$B,"D"))</f>
        <v>642.67999999999995</v>
      </c>
      <c r="Y15" s="212">
        <f>IF($C15=0,"",SUMIFS(INPUT_DATA!AU:AU,INPUT_DATA!$A:$A,$C15,INPUT_DATA!$B:$B,"D"))</f>
        <v>969.07</v>
      </c>
      <c r="Z15" s="212">
        <f>IF($C15=0,"",SUMIFS(INPUT_DATA!AV:AV,INPUT_DATA!$A:$A,$C15,INPUT_DATA!$B:$B,"D"))</f>
        <v>0</v>
      </c>
      <c r="AA15" s="213">
        <f t="shared" ref="AA15:AA17" si="6">IF($C15=0,"",X15+Y15+Z15)</f>
        <v>1611.75</v>
      </c>
      <c r="AB15" s="212">
        <f>IF($C15=0,"",SUMIFS(INPUT_DATA!AX:AX,INPUT_DATA!$A:$A,$C15,INPUT_DATA!$B:$B,"D"))</f>
        <v>12.58</v>
      </c>
      <c r="AC15" s="212">
        <f>IF($C15=0,"",SUMIFS(INPUT_DATA!AY:AY,INPUT_DATA!$A:$A,$C15,INPUT_DATA!$B:$B,"D"))</f>
        <v>13.51</v>
      </c>
      <c r="AD15" s="212">
        <f>IF($C15=0,"",SUMIFS(INPUT_DATA!AZ:AZ,INPUT_DATA!$A:$A,$C15,INPUT_DATA!$B:$B,"D"))</f>
        <v>0</v>
      </c>
      <c r="AE15" s="212">
        <f>IF($C15=0,"",SUMIFS(INPUT_DATA!BA:BA,INPUT_DATA!$A:$A,$C15,INPUT_DATA!$B:$B,"D"))</f>
        <v>0</v>
      </c>
      <c r="AF15" s="212">
        <f>IF($C15=0,"",SUMIFS(INPUT_DATA!BB:BB,INPUT_DATA!$A:$A,$C15,INPUT_DATA!$B:$B,"D"))</f>
        <v>0</v>
      </c>
      <c r="AG15" s="212">
        <f>IF($C15=0,"",SUMIFS(INPUT_DATA!BC:BC,INPUT_DATA!$A:$A,$C15,INPUT_DATA!$B:$B,"D"))</f>
        <v>0</v>
      </c>
      <c r="AH15" s="212">
        <f>IF($C15=0,"",SUMIFS(INPUT_DATA!BD:BD,INPUT_DATA!$A:$A,$C15,INPUT_DATA!$B:$B,"D"))</f>
        <v>0</v>
      </c>
      <c r="AI15" s="212">
        <f>IF($C15=0,"",SUMIFS(INPUT_DATA!BE:BE,INPUT_DATA!$A:$A,$C15,INPUT_DATA!$B:$B,"D"))</f>
        <v>0</v>
      </c>
      <c r="AJ15" s="214">
        <f t="shared" ref="AJ15:AJ17" si="7">IF($C15=0,"",AB15+AC15+AD15+AE15+AF15+AG15+AH15+AI15)</f>
        <v>26.09</v>
      </c>
      <c r="AK15" s="215">
        <f>IF($C15=0,"",SUMIFS(INPUT_DATA!BG:BG,INPUT_DATA!$A:$A,$C15,INPUT_DATA!$B:$B,"D"))</f>
        <v>0</v>
      </c>
      <c r="AL15" s="215">
        <f>IF($C15=0,"",SUMIFS(INPUT_DATA!BH:BH,INPUT_DATA!$A:$A,$C15,INPUT_DATA!$B:$B,"D"))</f>
        <v>0</v>
      </c>
      <c r="AM15" s="214">
        <f t="shared" ref="AM15:AM17" si="8">IF($C15=0,"",AA15+AJ15+AK15)</f>
        <v>1637.84</v>
      </c>
      <c r="AN15" s="216">
        <f>IF($C15=0,"",SUMIFS(INPUT_DATA!BK:BK,INPUT_DATA!$A:$A,$C15,INPUT_DATA!$B:$B,"D"))</f>
        <v>1637.84</v>
      </c>
      <c r="AO15" s="217">
        <f t="shared" ref="AO15:AO17" si="9">IF($C15=0,"",AM15-AN15)</f>
        <v>0</v>
      </c>
      <c r="AP15" s="218"/>
      <c r="AR15" s="217">
        <f t="shared" ref="AR15:AR78" si="10">IF($C15=0,"",T15+AO15)</f>
        <v>65848009.939999998</v>
      </c>
      <c r="AS15" s="177"/>
      <c r="AT15" s="209">
        <f>IF($C15=0,"",'03 - Monthly Asset Follow up'!E19+'03 - Monthly Asset Follow up'!F19-'03 - Monthly Asset Follow up'!V19+'03 - Monthly Asset Follow up'!Y19-H15)</f>
        <v>0</v>
      </c>
      <c r="AU15" s="209">
        <f>IF($C15=0,"",'03 - Monthly Asset Follow up'!BB19+'03 - Monthly Asset Follow up'!BC19-'03 - Monthly Asset Follow up'!BR19+'03 - Monthly Asset Follow up'!BU19-AA15)</f>
        <v>0</v>
      </c>
      <c r="AW15" s="221"/>
    </row>
    <row r="16" spans="2:49">
      <c r="B16" s="1672">
        <f t="shared" si="1"/>
        <v>45627</v>
      </c>
      <c r="C16" s="1673">
        <f>'03 - Monthly Asset Follow up'!B20</f>
        <v>45657</v>
      </c>
      <c r="D16" s="218"/>
      <c r="E16" s="211">
        <f>IF($C16=0,"",SUMIFS(INPUT_DATA!AT:AT,INPUT_DATA!$A:$A,$C16,INPUT_DATA!$B:$B,"S"))</f>
        <v>41643394.18</v>
      </c>
      <c r="F16" s="212">
        <f>IF($C16=0,"",SUMIFS(INPUT_DATA!AU:AU,INPUT_DATA!$A:$A,$C16,INPUT_DATA!$B:$B,"S"))</f>
        <v>77115.009999999995</v>
      </c>
      <c r="G16" s="212">
        <f>IF($C16=0,"",SUMIFS(INPUT_DATA!AV:AV,INPUT_DATA!$A:$A,$C16,INPUT_DATA!$B:$B,"S"))</f>
        <v>14770590.32</v>
      </c>
      <c r="H16" s="219">
        <f t="shared" si="2"/>
        <v>56491099.509999998</v>
      </c>
      <c r="I16" s="212">
        <f>IF($C16=0,"",SUMIFS(INPUT_DATA!AX:AX,INPUT_DATA!$A:$A,$C16,INPUT_DATA!$B:$B,"S"))</f>
        <v>9926226.8000000007</v>
      </c>
      <c r="J16" s="212">
        <f>IF($C16=0,"",SUMIFS(INPUT_DATA!AY:AY,INPUT_DATA!$A:$A,$C16,INPUT_DATA!$B:$B,"S"))</f>
        <v>15738.69</v>
      </c>
      <c r="K16" s="212">
        <f>IF($C16=0,"",SUMIFS(INPUT_DATA!AZ:AZ,INPUT_DATA!$A:$A,$C16,INPUT_DATA!$B:$B,"S"))</f>
        <v>0</v>
      </c>
      <c r="L16" s="212">
        <f>IF($C16=0,"",SUMIFS(INPUT_DATA!BA:BA,INPUT_DATA!$A:$A,$C16,INPUT_DATA!$B:$B,"S"))</f>
        <v>0</v>
      </c>
      <c r="M16" s="212">
        <f>IF($C16=0,"",SUMIFS(INPUT_DATA!BB:BB,INPUT_DATA!$A:$A,$C16,INPUT_DATA!$B:$B,"S"))</f>
        <v>0</v>
      </c>
      <c r="N16" s="212">
        <f>IF($C16=0,"",SUMIFS(INPUT_DATA!BC:BC,INPUT_DATA!$A:$A,$C16,INPUT_DATA!$B:$B,"S"))</f>
        <v>68938.8</v>
      </c>
      <c r="O16" s="212">
        <f>IF($C16=0,"",SUMIFS(INPUT_DATA!BD:BD,INPUT_DATA!$A:$A,$C16,INPUT_DATA!$B:$B,"S"))</f>
        <v>0</v>
      </c>
      <c r="P16" s="212">
        <f>IF($C16=0,"",SUMIFS(INPUT_DATA!BE:BE,INPUT_DATA!$A:$A,$C16,INPUT_DATA!$B:$B,"S"))</f>
        <v>0</v>
      </c>
      <c r="Q16" s="214">
        <f t="shared" si="3"/>
        <v>10010904.290000001</v>
      </c>
      <c r="R16" s="215">
        <f>IF($C16=0,"",SUMIFS(INPUT_DATA!BG:BG,INPUT_DATA!$A:$A,$C16,INPUT_DATA!$B:$B,"S"))</f>
        <v>0</v>
      </c>
      <c r="S16" s="215">
        <f>IF($C16=0,"",SUMIFS(INPUT_DATA!BH:BH,INPUT_DATA!$A:$A,$C16,INPUT_DATA!$B:$B,"S"))</f>
        <v>0</v>
      </c>
      <c r="T16" s="214">
        <f t="shared" si="4"/>
        <v>66502003.799999997</v>
      </c>
      <c r="U16" s="216">
        <f>IF($C16=0,"",SUMIFS(INPUT_DATA!BK:BK,INPUT_DATA!$A:$A,$C16,INPUT_DATA!$B:$B,"S"))</f>
        <v>66502003.799999997</v>
      </c>
      <c r="V16" s="220">
        <f t="shared" si="5"/>
        <v>0</v>
      </c>
      <c r="W16" s="218"/>
      <c r="X16" s="211">
        <f>IF($C16=0,"",SUMIFS(INPUT_DATA!AT:AT,INPUT_DATA!$A:$A,$C16,INPUT_DATA!$B:$B,"D"))</f>
        <v>45908.84</v>
      </c>
      <c r="Y16" s="212">
        <f>IF($C16=0,"",SUMIFS(INPUT_DATA!AU:AU,INPUT_DATA!$A:$A,$C16,INPUT_DATA!$B:$B,"D"))</f>
        <v>3909.79</v>
      </c>
      <c r="Z16" s="212">
        <f>IF($C16=0,"",SUMIFS(INPUT_DATA!AV:AV,INPUT_DATA!$A:$A,$C16,INPUT_DATA!$B:$B,"D"))</f>
        <v>0</v>
      </c>
      <c r="AA16" s="213">
        <f t="shared" si="6"/>
        <v>49818.63</v>
      </c>
      <c r="AB16" s="212">
        <f>IF($C16=0,"",SUMIFS(INPUT_DATA!AX:AX,INPUT_DATA!$A:$A,$C16,INPUT_DATA!$B:$B,"D"))</f>
        <v>866</v>
      </c>
      <c r="AC16" s="212">
        <f>IF($C16=0,"",SUMIFS(INPUT_DATA!AY:AY,INPUT_DATA!$A:$A,$C16,INPUT_DATA!$B:$B,"D"))</f>
        <v>230.22</v>
      </c>
      <c r="AD16" s="212">
        <f>IF($C16=0,"",SUMIFS(INPUT_DATA!AZ:AZ,INPUT_DATA!$A:$A,$C16,INPUT_DATA!$B:$B,"D"))</f>
        <v>0</v>
      </c>
      <c r="AE16" s="212">
        <f>IF($C16=0,"",SUMIFS(INPUT_DATA!BA:BA,INPUT_DATA!$A:$A,$C16,INPUT_DATA!$B:$B,"D"))</f>
        <v>0</v>
      </c>
      <c r="AF16" s="212">
        <f>IF($C16=0,"",SUMIFS(INPUT_DATA!BB:BB,INPUT_DATA!$A:$A,$C16,INPUT_DATA!$B:$B,"D"))</f>
        <v>0</v>
      </c>
      <c r="AG16" s="212">
        <f>IF($C16=0,"",SUMIFS(INPUT_DATA!BC:BC,INPUT_DATA!$A:$A,$C16,INPUT_DATA!$B:$B,"D"))</f>
        <v>0</v>
      </c>
      <c r="AH16" s="212">
        <f>IF($C16=0,"",SUMIFS(INPUT_DATA!BD:BD,INPUT_DATA!$A:$A,$C16,INPUT_DATA!$B:$B,"D"))</f>
        <v>0</v>
      </c>
      <c r="AI16" s="212">
        <f>IF($C16=0,"",SUMIFS(INPUT_DATA!BE:BE,INPUT_DATA!$A:$A,$C16,INPUT_DATA!$B:$B,"D"))</f>
        <v>0</v>
      </c>
      <c r="AJ16" s="214">
        <f t="shared" si="7"/>
        <v>1096.22</v>
      </c>
      <c r="AK16" s="215">
        <f>IF($C16=0,"",SUMIFS(INPUT_DATA!BG:BG,INPUT_DATA!$A:$A,$C16,INPUT_DATA!$B:$B,"D"))</f>
        <v>0</v>
      </c>
      <c r="AL16" s="215">
        <f>IF($C16=0,"",SUMIFS(INPUT_DATA!BH:BH,INPUT_DATA!$A:$A,$C16,INPUT_DATA!$B:$B,"D"))</f>
        <v>0</v>
      </c>
      <c r="AM16" s="214">
        <f t="shared" si="8"/>
        <v>50914.85</v>
      </c>
      <c r="AN16" s="216">
        <f>IF($C16=0,"",SUMIFS(INPUT_DATA!BK:BK,INPUT_DATA!$A:$A,$C16,INPUT_DATA!$B:$B,"D"))</f>
        <v>50914.85</v>
      </c>
      <c r="AO16" s="217">
        <f t="shared" si="9"/>
        <v>0</v>
      </c>
      <c r="AP16" s="218"/>
      <c r="AR16" s="217">
        <f t="shared" si="10"/>
        <v>66502003.799999997</v>
      </c>
      <c r="AT16" s="209">
        <f>IF($C16=0,"",'03 - Monthly Asset Follow up'!E20+'03 - Monthly Asset Follow up'!F20-'03 - Monthly Asset Follow up'!V20+'03 - Monthly Asset Follow up'!Y20-H16)</f>
        <v>0</v>
      </c>
      <c r="AU16" s="209">
        <f>IF($C16=0,"",'03 - Monthly Asset Follow up'!BB20+'03 - Monthly Asset Follow up'!BC20-'03 - Monthly Asset Follow up'!BR20+'03 - Monthly Asset Follow up'!BU20-AA16)</f>
        <v>0</v>
      </c>
      <c r="AW16" s="221"/>
    </row>
    <row r="17" spans="2:49">
      <c r="B17" s="1672">
        <f t="shared" si="1"/>
        <v>45597</v>
      </c>
      <c r="C17" s="1673">
        <f>'03 - Monthly Asset Follow up'!B21</f>
        <v>45626</v>
      </c>
      <c r="D17" s="218"/>
      <c r="E17" s="211">
        <f>IF($C17=0,"",SUMIFS(INPUT_DATA!AT:AT,INPUT_DATA!$A:$A,$C17,INPUT_DATA!$B:$B,"S"))</f>
        <v>41864705.25</v>
      </c>
      <c r="F17" s="212">
        <f>IF($C17=0,"",SUMIFS(INPUT_DATA!AU:AU,INPUT_DATA!$A:$A,$C17,INPUT_DATA!$B:$B,"S"))</f>
        <v>0</v>
      </c>
      <c r="G17" s="212">
        <f>IF($C17=0,"",SUMIFS(INPUT_DATA!AV:AV,INPUT_DATA!$A:$A,$C17,INPUT_DATA!$B:$B,"S"))</f>
        <v>12780562.119999999</v>
      </c>
      <c r="H17" s="219">
        <f t="shared" si="2"/>
        <v>54645267.369999997</v>
      </c>
      <c r="I17" s="212">
        <f>IF($C17=0,"",SUMIFS(INPUT_DATA!AX:AX,INPUT_DATA!$A:$A,$C17,INPUT_DATA!$B:$B,"S"))</f>
        <v>10017515.09</v>
      </c>
      <c r="J17" s="212">
        <f>IF($C17=0,"",SUMIFS(INPUT_DATA!AY:AY,INPUT_DATA!$A:$A,$C17,INPUT_DATA!$B:$B,"S"))</f>
        <v>0</v>
      </c>
      <c r="K17" s="212">
        <f>IF($C17=0,"",SUMIFS(INPUT_DATA!AZ:AZ,INPUT_DATA!$A:$A,$C17,INPUT_DATA!$B:$B,"S"))</f>
        <v>0</v>
      </c>
      <c r="L17" s="212">
        <f>IF($C17=0,"",SUMIFS(INPUT_DATA!BA:BA,INPUT_DATA!$A:$A,$C17,INPUT_DATA!$B:$B,"S"))</f>
        <v>0</v>
      </c>
      <c r="M17" s="212">
        <f>IF($C17=0,"",SUMIFS(INPUT_DATA!BB:BB,INPUT_DATA!$A:$A,$C17,INPUT_DATA!$B:$B,"S"))</f>
        <v>0</v>
      </c>
      <c r="N17" s="212">
        <f>IF($C17=0,"",SUMIFS(INPUT_DATA!BC:BC,INPUT_DATA!$A:$A,$C17,INPUT_DATA!$B:$B,"S"))</f>
        <v>56405.84</v>
      </c>
      <c r="O17" s="212">
        <f>IF($C17=0,"",SUMIFS(INPUT_DATA!BD:BD,INPUT_DATA!$A:$A,$C17,INPUT_DATA!$B:$B,"S"))</f>
        <v>0</v>
      </c>
      <c r="P17" s="212">
        <f>IF($C17=0,"",SUMIFS(INPUT_DATA!BE:BE,INPUT_DATA!$A:$A,$C17,INPUT_DATA!$B:$B,"S"))</f>
        <v>0</v>
      </c>
      <c r="Q17" s="214">
        <f t="shared" si="3"/>
        <v>10073920.93</v>
      </c>
      <c r="R17" s="215">
        <f>IF($C17=0,"",SUMIFS(INPUT_DATA!BG:BG,INPUT_DATA!$A:$A,$C17,INPUT_DATA!$B:$B,"S"))</f>
        <v>0</v>
      </c>
      <c r="S17" s="215">
        <f>IF($C17=0,"",SUMIFS(INPUT_DATA!BH:BH,INPUT_DATA!$A:$A,$C17,INPUT_DATA!$B:$B,"S"))</f>
        <v>0</v>
      </c>
      <c r="T17" s="214">
        <f t="shared" si="4"/>
        <v>64719188.299999997</v>
      </c>
      <c r="U17" s="216">
        <f>IF($C17=0,"",SUMIFS(INPUT_DATA!BK:BK,INPUT_DATA!$A:$A,$C17,INPUT_DATA!$B:$B,"S"))</f>
        <v>64719188.299999997</v>
      </c>
      <c r="V17" s="220">
        <f t="shared" si="5"/>
        <v>0</v>
      </c>
      <c r="W17" s="218"/>
      <c r="X17" s="211">
        <f>IF($C17=0,"",SUMIFS(INPUT_DATA!AT:AT,INPUT_DATA!$A:$A,$C17,INPUT_DATA!$B:$B,"D"))</f>
        <v>-1043.92</v>
      </c>
      <c r="Y17" s="212">
        <f>IF($C17=0,"",SUMIFS(INPUT_DATA!AU:AU,INPUT_DATA!$A:$A,$C17,INPUT_DATA!$B:$B,"D"))</f>
        <v>0</v>
      </c>
      <c r="Z17" s="212">
        <f>IF($C17=0,"",SUMIFS(INPUT_DATA!AV:AV,INPUT_DATA!$A:$A,$C17,INPUT_DATA!$B:$B,"D"))</f>
        <v>0</v>
      </c>
      <c r="AA17" s="213">
        <f t="shared" si="6"/>
        <v>-1043.92</v>
      </c>
      <c r="AB17" s="212">
        <f>IF($C17=0,"",SUMIFS(INPUT_DATA!AX:AX,INPUT_DATA!$A:$A,$C17,INPUT_DATA!$B:$B,"D"))</f>
        <v>485.35</v>
      </c>
      <c r="AC17" s="212">
        <f>IF($C17=0,"",SUMIFS(INPUT_DATA!AY:AY,INPUT_DATA!$A:$A,$C17,INPUT_DATA!$B:$B,"D"))</f>
        <v>0</v>
      </c>
      <c r="AD17" s="212">
        <f>IF($C17=0,"",SUMIFS(INPUT_DATA!AZ:AZ,INPUT_DATA!$A:$A,$C17,INPUT_DATA!$B:$B,"D"))</f>
        <v>0</v>
      </c>
      <c r="AE17" s="212">
        <f>IF($C17=0,"",SUMIFS(INPUT_DATA!BA:BA,INPUT_DATA!$A:$A,$C17,INPUT_DATA!$B:$B,"D"))</f>
        <v>0</v>
      </c>
      <c r="AF17" s="212">
        <f>IF($C17=0,"",SUMIFS(INPUT_DATA!BB:BB,INPUT_DATA!$A:$A,$C17,INPUT_DATA!$B:$B,"D"))</f>
        <v>0</v>
      </c>
      <c r="AG17" s="212">
        <f>IF($C17=0,"",SUMIFS(INPUT_DATA!BC:BC,INPUT_DATA!$A:$A,$C17,INPUT_DATA!$B:$B,"D"))</f>
        <v>0</v>
      </c>
      <c r="AH17" s="212">
        <f>IF($C17=0,"",SUMIFS(INPUT_DATA!BD:BD,INPUT_DATA!$A:$A,$C17,INPUT_DATA!$B:$B,"D"))</f>
        <v>0</v>
      </c>
      <c r="AI17" s="212">
        <f>IF($C17=0,"",SUMIFS(INPUT_DATA!BE:BE,INPUT_DATA!$A:$A,$C17,INPUT_DATA!$B:$B,"D"))</f>
        <v>0</v>
      </c>
      <c r="AJ17" s="214">
        <f t="shared" si="7"/>
        <v>485.35</v>
      </c>
      <c r="AK17" s="215">
        <f>IF($C17=0,"",SUMIFS(INPUT_DATA!BG:BG,INPUT_DATA!$A:$A,$C17,INPUT_DATA!$B:$B,"D"))</f>
        <v>0</v>
      </c>
      <c r="AL17" s="215">
        <f>IF($C17=0,"",SUMIFS(INPUT_DATA!BH:BH,INPUT_DATA!$A:$A,$C17,INPUT_DATA!$B:$B,"D"))</f>
        <v>0</v>
      </c>
      <c r="AM17" s="214">
        <f t="shared" si="8"/>
        <v>-558.57000000000005</v>
      </c>
      <c r="AN17" s="216">
        <f>IF($C17=0,"",SUMIFS(INPUT_DATA!BK:BK,INPUT_DATA!$A:$A,$C17,INPUT_DATA!$B:$B,"D"))</f>
        <v>-558.57000000000005</v>
      </c>
      <c r="AO17" s="217">
        <f t="shared" si="9"/>
        <v>0</v>
      </c>
      <c r="AP17" s="218"/>
      <c r="AR17" s="217">
        <f t="shared" si="10"/>
        <v>64719188.299999997</v>
      </c>
      <c r="AT17" s="209">
        <f>IF($C17=0,"",'03 - Monthly Asset Follow up'!E21+'03 - Monthly Asset Follow up'!F21-'03 - Monthly Asset Follow up'!V21+'03 - Monthly Asset Follow up'!Y21-H17)</f>
        <v>0</v>
      </c>
      <c r="AU17" s="209">
        <f>IF($C17=0,"",'03 - Monthly Asset Follow up'!BB21+'03 - Monthly Asset Follow up'!BC21-'03 - Monthly Asset Follow up'!BR21+'03 - Monthly Asset Follow up'!BU21-AA17)</f>
        <v>0</v>
      </c>
      <c r="AW17" s="221"/>
    </row>
    <row r="18" spans="2:49">
      <c r="B18" s="1672">
        <f t="shared" si="1"/>
        <v>45566</v>
      </c>
      <c r="C18" s="1673">
        <f>'03 - Monthly Asset Follow up'!B22</f>
        <v>45596</v>
      </c>
      <c r="D18" s="218"/>
      <c r="E18" s="211">
        <f>IF($C18=0,"",SUMIFS(INPUT_DATA!AT:AT,INPUT_DATA!$A:$A,$C18,INPUT_DATA!$B:$B,"S"))</f>
        <v>42217161.75</v>
      </c>
      <c r="F18" s="212">
        <f>IF($C18=0,"",SUMIFS(INPUT_DATA!AU:AU,INPUT_DATA!$A:$A,$C18,INPUT_DATA!$B:$B,"S"))</f>
        <v>0</v>
      </c>
      <c r="G18" s="212">
        <f>IF($C18=0,"",SUMIFS(INPUT_DATA!AV:AV,INPUT_DATA!$A:$A,$C18,INPUT_DATA!$B:$B,"S"))</f>
        <v>12577297.26</v>
      </c>
      <c r="H18" s="219">
        <f t="shared" si="2"/>
        <v>54794459.009999998</v>
      </c>
      <c r="I18" s="212">
        <f>IF($C18=0,"",SUMIFS(INPUT_DATA!AX:AX,INPUT_DATA!$A:$A,$C18,INPUT_DATA!$B:$B,"S"))</f>
        <v>2544753.75</v>
      </c>
      <c r="J18" s="212">
        <f>IF($C18=0,"",SUMIFS(INPUT_DATA!AY:AY,INPUT_DATA!$A:$A,$C18,INPUT_DATA!$B:$B,"S"))</f>
        <v>0</v>
      </c>
      <c r="K18" s="212">
        <f>IF($C18=0,"",SUMIFS(INPUT_DATA!AZ:AZ,INPUT_DATA!$A:$A,$C18,INPUT_DATA!$B:$B,"S"))</f>
        <v>0</v>
      </c>
      <c r="L18" s="212">
        <f>IF($C18=0,"",SUMIFS(INPUT_DATA!BA:BA,INPUT_DATA!$A:$A,$C18,INPUT_DATA!$B:$B,"S"))</f>
        <v>0</v>
      </c>
      <c r="M18" s="212">
        <f>IF($C18=0,"",SUMIFS(INPUT_DATA!BB:BB,INPUT_DATA!$A:$A,$C18,INPUT_DATA!$B:$B,"S"))</f>
        <v>0</v>
      </c>
      <c r="N18" s="212">
        <f>IF($C18=0,"",SUMIFS(INPUT_DATA!BC:BC,INPUT_DATA!$A:$A,$C18,INPUT_DATA!$B:$B,"S"))</f>
        <v>52923.47</v>
      </c>
      <c r="O18" s="212">
        <f>IF($C18=0,"",SUMIFS(INPUT_DATA!BD:BD,INPUT_DATA!$A:$A,$C18,INPUT_DATA!$B:$B,"S"))</f>
        <v>0</v>
      </c>
      <c r="P18" s="212">
        <f>IF($C18=0,"",SUMIFS(INPUT_DATA!BE:BE,INPUT_DATA!$A:$A,$C18,INPUT_DATA!$B:$B,"S"))</f>
        <v>0</v>
      </c>
      <c r="Q18" s="214">
        <f t="shared" si="3"/>
        <v>2597677.2200000002</v>
      </c>
      <c r="R18" s="215">
        <f>IF($C18=0,"",SUMIFS(INPUT_DATA!BG:BG,INPUT_DATA!$A:$A,$C18,INPUT_DATA!$B:$B,"S"))</f>
        <v>0</v>
      </c>
      <c r="S18" s="215">
        <f>IF($C18=0,"",SUMIFS(INPUT_DATA!BH:BH,INPUT_DATA!$A:$A,$C18,INPUT_DATA!$B:$B,"S"))</f>
        <v>0</v>
      </c>
      <c r="T18" s="214">
        <f t="shared" si="4"/>
        <v>57392136.229999997</v>
      </c>
      <c r="U18" s="216">
        <f>IF($C18=0,"",SUMIFS(INPUT_DATA!BK:BK,INPUT_DATA!$A:$A,$C18,INPUT_DATA!$B:$B,"S"))</f>
        <v>57392136.229999997</v>
      </c>
      <c r="V18" s="220">
        <f t="shared" si="5"/>
        <v>0</v>
      </c>
      <c r="W18" s="218"/>
      <c r="X18" s="211">
        <f>IF($C18=0,"",SUMIFS(INPUT_DATA!AT:AT,INPUT_DATA!$A:$A,$C18,INPUT_DATA!$B:$B,"D"))</f>
        <v>911.81</v>
      </c>
      <c r="Y18" s="212">
        <f>IF($C18=0,"",SUMIFS(INPUT_DATA!AU:AU,INPUT_DATA!$A:$A,$C18,INPUT_DATA!$B:$B,"D"))</f>
        <v>0</v>
      </c>
      <c r="Z18" s="212">
        <f>IF($C18=0,"",SUMIFS(INPUT_DATA!AV:AV,INPUT_DATA!$A:$A,$C18,INPUT_DATA!$B:$B,"D"))</f>
        <v>0</v>
      </c>
      <c r="AA18" s="213">
        <f t="shared" ref="AA18:AA81" si="11">IF($C18=0,"",X18+Y18+Z18)</f>
        <v>911.81</v>
      </c>
      <c r="AB18" s="212">
        <f>IF($C18=0,"",SUMIFS(INPUT_DATA!AX:AX,INPUT_DATA!$A:$A,$C18,INPUT_DATA!$B:$B,"D"))</f>
        <v>31.79</v>
      </c>
      <c r="AC18" s="212">
        <f>IF($C18=0,"",SUMIFS(INPUT_DATA!AY:AY,INPUT_DATA!$A:$A,$C18,INPUT_DATA!$B:$B,"D"))</f>
        <v>0</v>
      </c>
      <c r="AD18" s="212">
        <f>IF($C18=0,"",SUMIFS(INPUT_DATA!AZ:AZ,INPUT_DATA!$A:$A,$C18,INPUT_DATA!$B:$B,"D"))</f>
        <v>0</v>
      </c>
      <c r="AE18" s="212">
        <f>IF($C18=0,"",SUMIFS(INPUT_DATA!BA:BA,INPUT_DATA!$A:$A,$C18,INPUT_DATA!$B:$B,"D"))</f>
        <v>0</v>
      </c>
      <c r="AF18" s="212">
        <f>IF($C18=0,"",SUMIFS(INPUT_DATA!BB:BB,INPUT_DATA!$A:$A,$C18,INPUT_DATA!$B:$B,"D"))</f>
        <v>0</v>
      </c>
      <c r="AG18" s="212">
        <f>IF($C18=0,"",SUMIFS(INPUT_DATA!BC:BC,INPUT_DATA!$A:$A,$C18,INPUT_DATA!$B:$B,"D"))</f>
        <v>0</v>
      </c>
      <c r="AH18" s="212">
        <f>IF($C18=0,"",SUMIFS(INPUT_DATA!BD:BD,INPUT_DATA!$A:$A,$C18,INPUT_DATA!$B:$B,"D"))</f>
        <v>0</v>
      </c>
      <c r="AI18" s="212">
        <f>IF($C18=0,"",SUMIFS(INPUT_DATA!BE:BE,INPUT_DATA!$A:$A,$C18,INPUT_DATA!$B:$B,"D"))</f>
        <v>0</v>
      </c>
      <c r="AJ18" s="214">
        <f t="shared" ref="AJ18:AJ81" si="12">IF($C18=0,"",AB18+AC18+AD18+AE18+AF18+AG18+AH18+AI18)</f>
        <v>31.79</v>
      </c>
      <c r="AK18" s="215">
        <f>IF($C18=0,"",SUMIFS(INPUT_DATA!BG:BG,INPUT_DATA!$A:$A,$C18,INPUT_DATA!$B:$B,"D"))</f>
        <v>0</v>
      </c>
      <c r="AL18" s="215">
        <f>IF($C18=0,"",SUMIFS(INPUT_DATA!BH:BH,INPUT_DATA!$A:$A,$C18,INPUT_DATA!$B:$B,"D"))</f>
        <v>0</v>
      </c>
      <c r="AM18" s="214">
        <f t="shared" ref="AM18:AM81" si="13">IF($C18=0,"",AA18+AJ18+AK18)</f>
        <v>943.59999999999991</v>
      </c>
      <c r="AN18" s="216">
        <f>IF($C18=0,"",SUMIFS(INPUT_DATA!BK:BK,INPUT_DATA!$A:$A,$C18,INPUT_DATA!$B:$B,"D"))</f>
        <v>943.6</v>
      </c>
      <c r="AO18" s="217">
        <f t="shared" ref="AO18:AO81" si="14">IF($C18=0,"",AM18-AN18)</f>
        <v>-1.1368683772161603E-13</v>
      </c>
      <c r="AP18" s="218"/>
      <c r="AR18" s="217">
        <f t="shared" si="10"/>
        <v>57392136.229999997</v>
      </c>
      <c r="AT18" s="209">
        <f>IF($C18=0,"",'03 - Monthly Asset Follow up'!E22+'03 - Monthly Asset Follow up'!F22-'03 - Monthly Asset Follow up'!V22+'03 - Monthly Asset Follow up'!Y22-H18)</f>
        <v>0</v>
      </c>
      <c r="AU18" s="209">
        <f>IF($C18=0,"",'03 - Monthly Asset Follow up'!BB22+'03 - Monthly Asset Follow up'!BC22-'03 - Monthly Asset Follow up'!BR22+'03 - Monthly Asset Follow up'!BU22-AA18)</f>
        <v>0</v>
      </c>
      <c r="AW18" s="221"/>
    </row>
    <row r="19" spans="2:49">
      <c r="B19" s="1672" t="str">
        <f t="shared" si="1"/>
        <v/>
      </c>
      <c r="C19" s="1673">
        <f>'03 - Monthly Asset Follow up'!B23</f>
        <v>45565</v>
      </c>
      <c r="D19" s="218"/>
      <c r="E19" s="211">
        <f>IF($C19=0,"",SUMIFS(INPUT_DATA!AT:AT,INPUT_DATA!$A:$A,$C19,INPUT_DATA!$B:$B,"S"))</f>
        <v>0</v>
      </c>
      <c r="F19" s="212">
        <f>IF($C19=0,"",SUMIFS(INPUT_DATA!AU:AU,INPUT_DATA!$A:$A,$C19,INPUT_DATA!$B:$B,"S"))</f>
        <v>0</v>
      </c>
      <c r="G19" s="212">
        <f>IF($C19=0,"",SUMIFS(INPUT_DATA!AV:AV,INPUT_DATA!$A:$A,$C19,INPUT_DATA!$B:$B,"S"))</f>
        <v>0</v>
      </c>
      <c r="H19" s="219">
        <f t="shared" si="2"/>
        <v>0</v>
      </c>
      <c r="I19" s="212">
        <f>IF($C19=0,"",SUMIFS(INPUT_DATA!AX:AX,INPUT_DATA!$A:$A,$C19,INPUT_DATA!$B:$B,"S"))</f>
        <v>0</v>
      </c>
      <c r="J19" s="212">
        <f>IF($C19=0,"",SUMIFS(INPUT_DATA!AY:AY,INPUT_DATA!$A:$A,$C19,INPUT_DATA!$B:$B,"S"))</f>
        <v>0</v>
      </c>
      <c r="K19" s="212">
        <f>IF($C19=0,"",SUMIFS(INPUT_DATA!AZ:AZ,INPUT_DATA!$A:$A,$C19,INPUT_DATA!$B:$B,"S"))</f>
        <v>0</v>
      </c>
      <c r="L19" s="212">
        <f>IF($C19=0,"",SUMIFS(INPUT_DATA!BA:BA,INPUT_DATA!$A:$A,$C19,INPUT_DATA!$B:$B,"S"))</f>
        <v>0</v>
      </c>
      <c r="M19" s="212">
        <f>IF($C19=0,"",SUMIFS(INPUT_DATA!BB:BB,INPUT_DATA!$A:$A,$C19,INPUT_DATA!$B:$B,"S"))</f>
        <v>0</v>
      </c>
      <c r="N19" s="212">
        <f>IF($C19=0,"",SUMIFS(INPUT_DATA!BC:BC,INPUT_DATA!$A:$A,$C19,INPUT_DATA!$B:$B,"S"))</f>
        <v>0</v>
      </c>
      <c r="O19" s="212">
        <f>IF($C19=0,"",SUMIFS(INPUT_DATA!BD:BD,INPUT_DATA!$A:$A,$C19,INPUT_DATA!$B:$B,"S"))</f>
        <v>0</v>
      </c>
      <c r="P19" s="212">
        <f>IF($C19=0,"",SUMIFS(INPUT_DATA!BE:BE,INPUT_DATA!$A:$A,$C19,INPUT_DATA!$B:$B,"S"))</f>
        <v>0</v>
      </c>
      <c r="Q19" s="214">
        <f t="shared" si="3"/>
        <v>0</v>
      </c>
      <c r="R19" s="215">
        <f>IF($C19=0,"",SUMIFS(INPUT_DATA!BG:BG,INPUT_DATA!$A:$A,$C19,INPUT_DATA!$B:$B,"S"))</f>
        <v>0</v>
      </c>
      <c r="S19" s="215">
        <f>IF($C19=0,"",SUMIFS(INPUT_DATA!BH:BH,INPUT_DATA!$A:$A,$C19,INPUT_DATA!$B:$B,"S"))</f>
        <v>0</v>
      </c>
      <c r="T19" s="214">
        <f t="shared" si="4"/>
        <v>0</v>
      </c>
      <c r="U19" s="216">
        <f>IF($C19=0,"",SUMIFS(INPUT_DATA!BK:BK,INPUT_DATA!$A:$A,$C19,INPUT_DATA!$B:$B,"S"))</f>
        <v>0</v>
      </c>
      <c r="V19" s="220">
        <f t="shared" si="5"/>
        <v>0</v>
      </c>
      <c r="W19" s="218"/>
      <c r="X19" s="211">
        <f>IF($C19=0,"",SUMIFS(INPUT_DATA!AT:AT,INPUT_DATA!$A:$A,$C19,INPUT_DATA!$B:$B,"D"))</f>
        <v>0</v>
      </c>
      <c r="Y19" s="212">
        <f>IF($C19=0,"",SUMIFS(INPUT_DATA!AU:AU,INPUT_DATA!$A:$A,$C19,INPUT_DATA!$B:$B,"D"))</f>
        <v>0</v>
      </c>
      <c r="Z19" s="212">
        <f>IF($C19=0,"",SUMIFS(INPUT_DATA!AV:AV,INPUT_DATA!$A:$A,$C19,INPUT_DATA!$B:$B,"D"))</f>
        <v>0</v>
      </c>
      <c r="AA19" s="213">
        <f t="shared" si="11"/>
        <v>0</v>
      </c>
      <c r="AB19" s="212">
        <f>IF($C19=0,"",SUMIFS(INPUT_DATA!AX:AX,INPUT_DATA!$A:$A,$C19,INPUT_DATA!$B:$B,"D"))</f>
        <v>0</v>
      </c>
      <c r="AC19" s="212">
        <f>IF($C19=0,"",SUMIFS(INPUT_DATA!AY:AY,INPUT_DATA!$A:$A,$C19,INPUT_DATA!$B:$B,"D"))</f>
        <v>0</v>
      </c>
      <c r="AD19" s="212">
        <f>IF($C19=0,"",SUMIFS(INPUT_DATA!AZ:AZ,INPUT_DATA!$A:$A,$C19,INPUT_DATA!$B:$B,"D"))</f>
        <v>0</v>
      </c>
      <c r="AE19" s="212">
        <f>IF($C19=0,"",SUMIFS(INPUT_DATA!BA:BA,INPUT_DATA!$A:$A,$C19,INPUT_DATA!$B:$B,"D"))</f>
        <v>0</v>
      </c>
      <c r="AF19" s="212">
        <f>IF($C19=0,"",SUMIFS(INPUT_DATA!BB:BB,INPUT_DATA!$A:$A,$C19,INPUT_DATA!$B:$B,"D"))</f>
        <v>0</v>
      </c>
      <c r="AG19" s="212">
        <f>IF($C19=0,"",SUMIFS(INPUT_DATA!BC:BC,INPUT_DATA!$A:$A,$C19,INPUT_DATA!$B:$B,"D"))</f>
        <v>0</v>
      </c>
      <c r="AH19" s="212">
        <f>IF($C19=0,"",SUMIFS(INPUT_DATA!BD:BD,INPUT_DATA!$A:$A,$C19,INPUT_DATA!$B:$B,"D"))</f>
        <v>0</v>
      </c>
      <c r="AI19" s="212">
        <f>IF($C19=0,"",SUMIFS(INPUT_DATA!BE:BE,INPUT_DATA!$A:$A,$C19,INPUT_DATA!$B:$B,"D"))</f>
        <v>0</v>
      </c>
      <c r="AJ19" s="214">
        <f t="shared" si="12"/>
        <v>0</v>
      </c>
      <c r="AK19" s="215">
        <f>IF($C19=0,"",SUMIFS(INPUT_DATA!BG:BG,INPUT_DATA!$A:$A,$C19,INPUT_DATA!$B:$B,"D"))</f>
        <v>0</v>
      </c>
      <c r="AL19" s="215">
        <f>IF($C19=0,"",SUMIFS(INPUT_DATA!BH:BH,INPUT_DATA!$A:$A,$C19,INPUT_DATA!$B:$B,"D"))</f>
        <v>0</v>
      </c>
      <c r="AM19" s="214">
        <f t="shared" si="13"/>
        <v>0</v>
      </c>
      <c r="AN19" s="216">
        <f>IF($C19=0,"",SUMIFS(INPUT_DATA!BK:BK,INPUT_DATA!$A:$A,$C19,INPUT_DATA!$B:$B,"D"))</f>
        <v>0</v>
      </c>
      <c r="AO19" s="217">
        <f t="shared" si="14"/>
        <v>0</v>
      </c>
      <c r="AP19" s="218"/>
      <c r="AR19" s="217">
        <f t="shared" si="10"/>
        <v>0</v>
      </c>
      <c r="AT19" s="209">
        <f>IF($C19=0,"",'03 - Monthly Asset Follow up'!E23+'03 - Monthly Asset Follow up'!F23-'03 - Monthly Asset Follow up'!V23+'03 - Monthly Asset Follow up'!Y23-H19)</f>
        <v>0</v>
      </c>
      <c r="AU19" s="209">
        <f>IF($C19=0,"",'03 - Monthly Asset Follow up'!BB23+'03 - Monthly Asset Follow up'!BC23-'03 - Monthly Asset Follow up'!BR23+'03 - Monthly Asset Follow up'!BU23-AA19)</f>
        <v>0</v>
      </c>
      <c r="AW19" s="221"/>
    </row>
    <row r="20" spans="2:49">
      <c r="B20" s="1672" t="str">
        <f t="shared" si="1"/>
        <v/>
      </c>
      <c r="C20" s="1673">
        <f>'03 - Monthly Asset Follow up'!B24</f>
        <v>0</v>
      </c>
      <c r="D20" s="218"/>
      <c r="E20" s="211" t="str">
        <f>IF($C20=0,"",SUMIFS(INPUT_DATA!AT:AT,INPUT_DATA!$A:$A,$C20,INPUT_DATA!$B:$B,"S"))</f>
        <v/>
      </c>
      <c r="F20" s="212" t="str">
        <f>IF($C20=0,"",SUMIFS(INPUT_DATA!AU:AU,INPUT_DATA!$A:$A,$C20,INPUT_DATA!$B:$B,"S"))</f>
        <v/>
      </c>
      <c r="G20" s="212" t="str">
        <f>IF($C20=0,"",SUMIFS(INPUT_DATA!AV:AV,INPUT_DATA!$A:$A,$C20,INPUT_DATA!$B:$B,"S"))</f>
        <v/>
      </c>
      <c r="H20" s="219" t="str">
        <f t="shared" si="2"/>
        <v/>
      </c>
      <c r="I20" s="212" t="str">
        <f>IF($C20=0,"",SUMIFS(INPUT_DATA!AX:AX,INPUT_DATA!$A:$A,$C20,INPUT_DATA!$B:$B,"S"))</f>
        <v/>
      </c>
      <c r="J20" s="212" t="str">
        <f>IF($C20=0,"",SUMIFS(INPUT_DATA!AY:AY,INPUT_DATA!$A:$A,$C20,INPUT_DATA!$B:$B,"S"))</f>
        <v/>
      </c>
      <c r="K20" s="212" t="str">
        <f>IF($C20=0,"",SUMIFS(INPUT_DATA!AZ:AZ,INPUT_DATA!$A:$A,$C20,INPUT_DATA!$B:$B,"S"))</f>
        <v/>
      </c>
      <c r="L20" s="212" t="str">
        <f>IF($C20=0,"",SUMIFS(INPUT_DATA!BA:BA,INPUT_DATA!$A:$A,$C20,INPUT_DATA!$B:$B,"S"))</f>
        <v/>
      </c>
      <c r="M20" s="212" t="str">
        <f>IF($C20=0,"",SUMIFS(INPUT_DATA!BB:BB,INPUT_DATA!$A:$A,$C20,INPUT_DATA!$B:$B,"S"))</f>
        <v/>
      </c>
      <c r="N20" s="212" t="str">
        <f>IF($C20=0,"",SUMIFS(INPUT_DATA!BC:BC,INPUT_DATA!$A:$A,$C20,INPUT_DATA!$B:$B,"S"))</f>
        <v/>
      </c>
      <c r="O20" s="212" t="str">
        <f>IF($C20=0,"",SUMIFS(INPUT_DATA!BD:BD,INPUT_DATA!$A:$A,$C20,INPUT_DATA!$B:$B,"S"))</f>
        <v/>
      </c>
      <c r="P20" s="212" t="str">
        <f>IF($C20=0,"",SUMIFS(INPUT_DATA!BE:BE,INPUT_DATA!$A:$A,$C20,INPUT_DATA!$B:$B,"S"))</f>
        <v/>
      </c>
      <c r="Q20" s="214" t="str">
        <f t="shared" si="3"/>
        <v/>
      </c>
      <c r="R20" s="215" t="str">
        <f>IF($C20=0,"",SUMIFS(INPUT_DATA!BG:BG,INPUT_DATA!$A:$A,$C20,INPUT_DATA!$B:$B,"S"))</f>
        <v/>
      </c>
      <c r="S20" s="215" t="str">
        <f>IF($C20=0,"",SUMIFS(INPUT_DATA!BH:BH,INPUT_DATA!$A:$A,$C20,INPUT_DATA!$B:$B,"S"))</f>
        <v/>
      </c>
      <c r="T20" s="214" t="str">
        <f t="shared" si="4"/>
        <v/>
      </c>
      <c r="U20" s="216" t="str">
        <f>IF($C20=0,"",SUMIFS(INPUT_DATA!BK:BK,INPUT_DATA!$A:$A,$C20,INPUT_DATA!$B:$B,"S"))</f>
        <v/>
      </c>
      <c r="V20" s="220" t="str">
        <f t="shared" si="5"/>
        <v/>
      </c>
      <c r="W20" s="218"/>
      <c r="X20" s="211" t="str">
        <f>IF($C20=0,"",SUMIFS(INPUT_DATA!AT:AT,INPUT_DATA!$A:$A,$C20,INPUT_DATA!$B:$B,"D"))</f>
        <v/>
      </c>
      <c r="Y20" s="212" t="str">
        <f>IF($C20=0,"",SUMIFS(INPUT_DATA!AU:AU,INPUT_DATA!$A:$A,$C20,INPUT_DATA!$B:$B,"D"))</f>
        <v/>
      </c>
      <c r="Z20" s="212" t="str">
        <f>IF($C20=0,"",SUMIFS(INPUT_DATA!AV:AV,INPUT_DATA!$A:$A,$C20,INPUT_DATA!$B:$B,"D"))</f>
        <v/>
      </c>
      <c r="AA20" s="213" t="str">
        <f t="shared" si="11"/>
        <v/>
      </c>
      <c r="AB20" s="212" t="str">
        <f>IF($C20=0,"",SUMIFS(INPUT_DATA!AX:AX,INPUT_DATA!$A:$A,$C20,INPUT_DATA!$B:$B,"D"))</f>
        <v/>
      </c>
      <c r="AC20" s="212" t="str">
        <f>IF($C20=0,"",SUMIFS(INPUT_DATA!AY:AY,INPUT_DATA!$A:$A,$C20,INPUT_DATA!$B:$B,"D"))</f>
        <v/>
      </c>
      <c r="AD20" s="212" t="str">
        <f>IF($C20=0,"",SUMIFS(INPUT_DATA!AZ:AZ,INPUT_DATA!$A:$A,$C20,INPUT_DATA!$B:$B,"D"))</f>
        <v/>
      </c>
      <c r="AE20" s="212" t="str">
        <f>IF($C20=0,"",SUMIFS(INPUT_DATA!BA:BA,INPUT_DATA!$A:$A,$C20,INPUT_DATA!$B:$B,"D"))</f>
        <v/>
      </c>
      <c r="AF20" s="212" t="str">
        <f>IF($C20=0,"",SUMIFS(INPUT_DATA!BB:BB,INPUT_DATA!$A:$A,$C20,INPUT_DATA!$B:$B,"D"))</f>
        <v/>
      </c>
      <c r="AG20" s="212" t="str">
        <f>IF($C20=0,"",SUMIFS(INPUT_DATA!BC:BC,INPUT_DATA!$A:$A,$C20,INPUT_DATA!$B:$B,"D"))</f>
        <v/>
      </c>
      <c r="AH20" s="212" t="str">
        <f>IF($C20=0,"",SUMIFS(INPUT_DATA!BD:BD,INPUT_DATA!$A:$A,$C20,INPUT_DATA!$B:$B,"D"))</f>
        <v/>
      </c>
      <c r="AI20" s="212" t="str">
        <f>IF($C20=0,"",SUMIFS(INPUT_DATA!BE:BE,INPUT_DATA!$A:$A,$C20,INPUT_DATA!$B:$B,"D"))</f>
        <v/>
      </c>
      <c r="AJ20" s="214" t="str">
        <f t="shared" si="12"/>
        <v/>
      </c>
      <c r="AK20" s="215" t="str">
        <f>IF($C20=0,"",SUMIFS(INPUT_DATA!BG:BG,INPUT_DATA!$A:$A,$C20,INPUT_DATA!$B:$B,"D"))</f>
        <v/>
      </c>
      <c r="AL20" s="215" t="str">
        <f>IF($C20=0,"",SUMIFS(INPUT_DATA!BH:BH,INPUT_DATA!$A:$A,$C20,INPUT_DATA!$B:$B,"D"))</f>
        <v/>
      </c>
      <c r="AM20" s="214" t="str">
        <f t="shared" si="13"/>
        <v/>
      </c>
      <c r="AN20" s="216" t="str">
        <f>IF($C20=0,"",SUMIFS(INPUT_DATA!BK:BK,INPUT_DATA!$A:$A,$C20,INPUT_DATA!$B:$B,"D"))</f>
        <v/>
      </c>
      <c r="AO20" s="217" t="str">
        <f t="shared" si="14"/>
        <v/>
      </c>
      <c r="AP20" s="218"/>
      <c r="AR20" s="217" t="str">
        <f t="shared" si="10"/>
        <v/>
      </c>
      <c r="AT20" s="209" t="str">
        <f>IF($C20=0,"",'03 - Monthly Asset Follow up'!E24+'03 - Monthly Asset Follow up'!F24-'03 - Monthly Asset Follow up'!V24+'03 - Monthly Asset Follow up'!Y24-H20)</f>
        <v/>
      </c>
      <c r="AU20" s="209" t="str">
        <f>IF($C20=0,"",'03 - Monthly Asset Follow up'!BB24+'03 - Monthly Asset Follow up'!BC24-'03 - Monthly Asset Follow up'!BR24+'03 - Monthly Asset Follow up'!BU24-AA20)</f>
        <v/>
      </c>
      <c r="AW20" s="221"/>
    </row>
    <row r="21" spans="2:49">
      <c r="B21" s="1672" t="str">
        <f t="shared" si="1"/>
        <v/>
      </c>
      <c r="C21" s="1673">
        <f>'03 - Monthly Asset Follow up'!B25</f>
        <v>0</v>
      </c>
      <c r="D21" s="218"/>
      <c r="E21" s="211" t="str">
        <f>IF($C21=0,"",SUMIFS(INPUT_DATA!AT:AT,INPUT_DATA!$A:$A,$C21,INPUT_DATA!$B:$B,"S"))</f>
        <v/>
      </c>
      <c r="F21" s="212" t="str">
        <f>IF($C21=0,"",SUMIFS(INPUT_DATA!AU:AU,INPUT_DATA!$A:$A,$C21,INPUT_DATA!$B:$B,"S"))</f>
        <v/>
      </c>
      <c r="G21" s="212" t="str">
        <f>IF($C21=0,"",SUMIFS(INPUT_DATA!AV:AV,INPUT_DATA!$A:$A,$C21,INPUT_DATA!$B:$B,"S"))</f>
        <v/>
      </c>
      <c r="H21" s="219" t="str">
        <f t="shared" si="2"/>
        <v/>
      </c>
      <c r="I21" s="212" t="str">
        <f>IF($C21=0,"",SUMIFS(INPUT_DATA!AX:AX,INPUT_DATA!$A:$A,$C21,INPUT_DATA!$B:$B,"S"))</f>
        <v/>
      </c>
      <c r="J21" s="212" t="str">
        <f>IF($C21=0,"",SUMIFS(INPUT_DATA!AY:AY,INPUT_DATA!$A:$A,$C21,INPUT_DATA!$B:$B,"S"))</f>
        <v/>
      </c>
      <c r="K21" s="212" t="str">
        <f>IF($C21=0,"",SUMIFS(INPUT_DATA!AZ:AZ,INPUT_DATA!$A:$A,$C21,INPUT_DATA!$B:$B,"S"))</f>
        <v/>
      </c>
      <c r="L21" s="212" t="str">
        <f>IF($C21=0,"",SUMIFS(INPUT_DATA!BA:BA,INPUT_DATA!$A:$A,$C21,INPUT_DATA!$B:$B,"S"))</f>
        <v/>
      </c>
      <c r="M21" s="212" t="str">
        <f>IF($C21=0,"",SUMIFS(INPUT_DATA!BB:BB,INPUT_DATA!$A:$A,$C21,INPUT_DATA!$B:$B,"S"))</f>
        <v/>
      </c>
      <c r="N21" s="212" t="str">
        <f>IF($C21=0,"",SUMIFS(INPUT_DATA!BC:BC,INPUT_DATA!$A:$A,$C21,INPUT_DATA!$B:$B,"S"))</f>
        <v/>
      </c>
      <c r="O21" s="212" t="str">
        <f>IF($C21=0,"",SUMIFS(INPUT_DATA!BD:BD,INPUT_DATA!$A:$A,$C21,INPUT_DATA!$B:$B,"S"))</f>
        <v/>
      </c>
      <c r="P21" s="212" t="str">
        <f>IF($C21=0,"",SUMIFS(INPUT_DATA!BE:BE,INPUT_DATA!$A:$A,$C21,INPUT_DATA!$B:$B,"S"))</f>
        <v/>
      </c>
      <c r="Q21" s="214" t="str">
        <f t="shared" si="3"/>
        <v/>
      </c>
      <c r="R21" s="215" t="str">
        <f>IF($C21=0,"",SUMIFS(INPUT_DATA!BG:BG,INPUT_DATA!$A:$A,$C21,INPUT_DATA!$B:$B,"S"))</f>
        <v/>
      </c>
      <c r="S21" s="215" t="str">
        <f>IF($C21=0,"",SUMIFS(INPUT_DATA!BH:BH,INPUT_DATA!$A:$A,$C21,INPUT_DATA!$B:$B,"S"))</f>
        <v/>
      </c>
      <c r="T21" s="214" t="str">
        <f t="shared" si="4"/>
        <v/>
      </c>
      <c r="U21" s="216" t="str">
        <f>IF($C21=0,"",SUMIFS(INPUT_DATA!BK:BK,INPUT_DATA!$A:$A,$C21,INPUT_DATA!$B:$B,"S"))</f>
        <v/>
      </c>
      <c r="V21" s="220" t="str">
        <f t="shared" si="5"/>
        <v/>
      </c>
      <c r="W21" s="218"/>
      <c r="X21" s="211" t="str">
        <f>IF($C21=0,"",SUMIFS(INPUT_DATA!AT:AT,INPUT_DATA!$A:$A,$C21,INPUT_DATA!$B:$B,"D"))</f>
        <v/>
      </c>
      <c r="Y21" s="212" t="str">
        <f>IF($C21=0,"",SUMIFS(INPUT_DATA!AU:AU,INPUT_DATA!$A:$A,$C21,INPUT_DATA!$B:$B,"D"))</f>
        <v/>
      </c>
      <c r="Z21" s="212" t="str">
        <f>IF($C21=0,"",SUMIFS(INPUT_DATA!AV:AV,INPUT_DATA!$A:$A,$C21,INPUT_DATA!$B:$B,"D"))</f>
        <v/>
      </c>
      <c r="AA21" s="213" t="str">
        <f t="shared" si="11"/>
        <v/>
      </c>
      <c r="AB21" s="212" t="str">
        <f>IF($C21=0,"",SUMIFS(INPUT_DATA!AX:AX,INPUT_DATA!$A:$A,$C21,INPUT_DATA!$B:$B,"D"))</f>
        <v/>
      </c>
      <c r="AC21" s="212" t="str">
        <f>IF($C21=0,"",SUMIFS(INPUT_DATA!AY:AY,INPUT_DATA!$A:$A,$C21,INPUT_DATA!$B:$B,"D"))</f>
        <v/>
      </c>
      <c r="AD21" s="212" t="str">
        <f>IF($C21=0,"",SUMIFS(INPUT_DATA!AZ:AZ,INPUT_DATA!$A:$A,$C21,INPUT_DATA!$B:$B,"D"))</f>
        <v/>
      </c>
      <c r="AE21" s="212" t="str">
        <f>IF($C21=0,"",SUMIFS(INPUT_DATA!BA:BA,INPUT_DATA!$A:$A,$C21,INPUT_DATA!$B:$B,"D"))</f>
        <v/>
      </c>
      <c r="AF21" s="212" t="str">
        <f>IF($C21=0,"",SUMIFS(INPUT_DATA!BB:BB,INPUT_DATA!$A:$A,$C21,INPUT_DATA!$B:$B,"D"))</f>
        <v/>
      </c>
      <c r="AG21" s="212" t="str">
        <f>IF($C21=0,"",SUMIFS(INPUT_DATA!BC:BC,INPUT_DATA!$A:$A,$C21,INPUT_DATA!$B:$B,"D"))</f>
        <v/>
      </c>
      <c r="AH21" s="212" t="str">
        <f>IF($C21=0,"",SUMIFS(INPUT_DATA!BD:BD,INPUT_DATA!$A:$A,$C21,INPUT_DATA!$B:$B,"D"))</f>
        <v/>
      </c>
      <c r="AI21" s="212" t="str">
        <f>IF($C21=0,"",SUMIFS(INPUT_DATA!BE:BE,INPUT_DATA!$A:$A,$C21,INPUT_DATA!$B:$B,"D"))</f>
        <v/>
      </c>
      <c r="AJ21" s="214" t="str">
        <f t="shared" si="12"/>
        <v/>
      </c>
      <c r="AK21" s="215" t="str">
        <f>IF($C21=0,"",SUMIFS(INPUT_DATA!BG:BG,INPUT_DATA!$A:$A,$C21,INPUT_DATA!$B:$B,"D"))</f>
        <v/>
      </c>
      <c r="AL21" s="215" t="str">
        <f>IF($C21=0,"",SUMIFS(INPUT_DATA!BH:BH,INPUT_DATA!$A:$A,$C21,INPUT_DATA!$B:$B,"D"))</f>
        <v/>
      </c>
      <c r="AM21" s="214" t="str">
        <f t="shared" si="13"/>
        <v/>
      </c>
      <c r="AN21" s="216" t="str">
        <f>IF($C21=0,"",SUMIFS(INPUT_DATA!BK:BK,INPUT_DATA!$A:$A,$C21,INPUT_DATA!$B:$B,"D"))</f>
        <v/>
      </c>
      <c r="AO21" s="217" t="str">
        <f t="shared" si="14"/>
        <v/>
      </c>
      <c r="AP21" s="218"/>
      <c r="AR21" s="217" t="str">
        <f t="shared" si="10"/>
        <v/>
      </c>
      <c r="AT21" s="209" t="str">
        <f>IF($C21=0,"",'03 - Monthly Asset Follow up'!E25+'03 - Monthly Asset Follow up'!F25-'03 - Monthly Asset Follow up'!V25+'03 - Monthly Asset Follow up'!Y25-H21)</f>
        <v/>
      </c>
      <c r="AU21" s="209" t="str">
        <f>IF($C21=0,"",'03 - Monthly Asset Follow up'!BB25+'03 - Monthly Asset Follow up'!BC25-'03 - Monthly Asset Follow up'!BR25+'03 - Monthly Asset Follow up'!BU25-AA21)</f>
        <v/>
      </c>
      <c r="AW21" s="221"/>
    </row>
    <row r="22" spans="2:49">
      <c r="B22" s="1672" t="str">
        <f t="shared" si="1"/>
        <v/>
      </c>
      <c r="C22" s="1673">
        <f>'03 - Monthly Asset Follow up'!B26</f>
        <v>0</v>
      </c>
      <c r="D22" s="218"/>
      <c r="E22" s="211" t="str">
        <f>IF($C22=0,"",SUMIFS(INPUT_DATA!AT:AT,INPUT_DATA!$A:$A,$C22,INPUT_DATA!$B:$B,"S"))</f>
        <v/>
      </c>
      <c r="F22" s="212" t="str">
        <f>IF($C22=0,"",SUMIFS(INPUT_DATA!AU:AU,INPUT_DATA!$A:$A,$C22,INPUT_DATA!$B:$B,"S"))</f>
        <v/>
      </c>
      <c r="G22" s="212" t="str">
        <f>IF($C22=0,"",SUMIFS(INPUT_DATA!AV:AV,INPUT_DATA!$A:$A,$C22,INPUT_DATA!$B:$B,"S"))</f>
        <v/>
      </c>
      <c r="H22" s="219" t="str">
        <f t="shared" si="2"/>
        <v/>
      </c>
      <c r="I22" s="212" t="str">
        <f>IF($C22=0,"",SUMIFS(INPUT_DATA!AX:AX,INPUT_DATA!$A:$A,$C22,INPUT_DATA!$B:$B,"S"))</f>
        <v/>
      </c>
      <c r="J22" s="212" t="str">
        <f>IF($C22=0,"",SUMIFS(INPUT_DATA!AY:AY,INPUT_DATA!$A:$A,$C22,INPUT_DATA!$B:$B,"S"))</f>
        <v/>
      </c>
      <c r="K22" s="212" t="str">
        <f>IF($C22=0,"",SUMIFS(INPUT_DATA!AZ:AZ,INPUT_DATA!$A:$A,$C22,INPUT_DATA!$B:$B,"S"))</f>
        <v/>
      </c>
      <c r="L22" s="212" t="str">
        <f>IF($C22=0,"",SUMIFS(INPUT_DATA!BA:BA,INPUT_DATA!$A:$A,$C22,INPUT_DATA!$B:$B,"S"))</f>
        <v/>
      </c>
      <c r="M22" s="212" t="str">
        <f>IF($C22=0,"",SUMIFS(INPUT_DATA!BB:BB,INPUT_DATA!$A:$A,$C22,INPUT_DATA!$B:$B,"S"))</f>
        <v/>
      </c>
      <c r="N22" s="212" t="str">
        <f>IF($C22=0,"",SUMIFS(INPUT_DATA!BC:BC,INPUT_DATA!$A:$A,$C22,INPUT_DATA!$B:$B,"S"))</f>
        <v/>
      </c>
      <c r="O22" s="212" t="str">
        <f>IF($C22=0,"",SUMIFS(INPUT_DATA!BD:BD,INPUT_DATA!$A:$A,$C22,INPUT_DATA!$B:$B,"S"))</f>
        <v/>
      </c>
      <c r="P22" s="212" t="str">
        <f>IF($C22=0,"",SUMIFS(INPUT_DATA!BE:BE,INPUT_DATA!$A:$A,$C22,INPUT_DATA!$B:$B,"S"))</f>
        <v/>
      </c>
      <c r="Q22" s="214" t="str">
        <f t="shared" si="3"/>
        <v/>
      </c>
      <c r="R22" s="215" t="str">
        <f>IF($C22=0,"",SUMIFS(INPUT_DATA!BG:BG,INPUT_DATA!$A:$A,$C22,INPUT_DATA!$B:$B,"S"))</f>
        <v/>
      </c>
      <c r="S22" s="215" t="str">
        <f>IF($C22=0,"",SUMIFS(INPUT_DATA!BH:BH,INPUT_DATA!$A:$A,$C22,INPUT_DATA!$B:$B,"S"))</f>
        <v/>
      </c>
      <c r="T22" s="214" t="str">
        <f t="shared" si="4"/>
        <v/>
      </c>
      <c r="U22" s="216" t="str">
        <f>IF($C22=0,"",SUMIFS(INPUT_DATA!BK:BK,INPUT_DATA!$A:$A,$C22,INPUT_DATA!$B:$B,"S"))</f>
        <v/>
      </c>
      <c r="V22" s="220" t="str">
        <f t="shared" si="5"/>
        <v/>
      </c>
      <c r="W22" s="218"/>
      <c r="X22" s="211" t="str">
        <f>IF($C22=0,"",SUMIFS(INPUT_DATA!AT:AT,INPUT_DATA!$A:$A,$C22,INPUT_DATA!$B:$B,"D"))</f>
        <v/>
      </c>
      <c r="Y22" s="212" t="str">
        <f>IF($C22=0,"",SUMIFS(INPUT_DATA!AU:AU,INPUT_DATA!$A:$A,$C22,INPUT_DATA!$B:$B,"D"))</f>
        <v/>
      </c>
      <c r="Z22" s="212" t="str">
        <f>IF($C22=0,"",SUMIFS(INPUT_DATA!AV:AV,INPUT_DATA!$A:$A,$C22,INPUT_DATA!$B:$B,"D"))</f>
        <v/>
      </c>
      <c r="AA22" s="213" t="str">
        <f t="shared" si="11"/>
        <v/>
      </c>
      <c r="AB22" s="212" t="str">
        <f>IF($C22=0,"",SUMIFS(INPUT_DATA!AX:AX,INPUT_DATA!$A:$A,$C22,INPUT_DATA!$B:$B,"D"))</f>
        <v/>
      </c>
      <c r="AC22" s="212" t="str">
        <f>IF($C22=0,"",SUMIFS(INPUT_DATA!AY:AY,INPUT_DATA!$A:$A,$C22,INPUT_DATA!$B:$B,"D"))</f>
        <v/>
      </c>
      <c r="AD22" s="212" t="str">
        <f>IF($C22=0,"",SUMIFS(INPUT_DATA!AZ:AZ,INPUT_DATA!$A:$A,$C22,INPUT_DATA!$B:$B,"D"))</f>
        <v/>
      </c>
      <c r="AE22" s="212" t="str">
        <f>IF($C22=0,"",SUMIFS(INPUT_DATA!BA:BA,INPUT_DATA!$A:$A,$C22,INPUT_DATA!$B:$B,"D"))</f>
        <v/>
      </c>
      <c r="AF22" s="212" t="str">
        <f>IF($C22=0,"",SUMIFS(INPUT_DATA!BB:BB,INPUT_DATA!$A:$A,$C22,INPUT_DATA!$B:$B,"D"))</f>
        <v/>
      </c>
      <c r="AG22" s="212" t="str">
        <f>IF($C22=0,"",SUMIFS(INPUT_DATA!BC:BC,INPUT_DATA!$A:$A,$C22,INPUT_DATA!$B:$B,"D"))</f>
        <v/>
      </c>
      <c r="AH22" s="212" t="str">
        <f>IF($C22=0,"",SUMIFS(INPUT_DATA!BD:BD,INPUT_DATA!$A:$A,$C22,INPUT_DATA!$B:$B,"D"))</f>
        <v/>
      </c>
      <c r="AI22" s="212" t="str">
        <f>IF($C22=0,"",SUMIFS(INPUT_DATA!BE:BE,INPUT_DATA!$A:$A,$C22,INPUT_DATA!$B:$B,"D"))</f>
        <v/>
      </c>
      <c r="AJ22" s="214" t="str">
        <f t="shared" si="12"/>
        <v/>
      </c>
      <c r="AK22" s="215" t="str">
        <f>IF($C22=0,"",SUMIFS(INPUT_DATA!BG:BG,INPUT_DATA!$A:$A,$C22,INPUT_DATA!$B:$B,"D"))</f>
        <v/>
      </c>
      <c r="AL22" s="215" t="str">
        <f>IF($C22=0,"",SUMIFS(INPUT_DATA!BH:BH,INPUT_DATA!$A:$A,$C22,INPUT_DATA!$B:$B,"D"))</f>
        <v/>
      </c>
      <c r="AM22" s="214" t="str">
        <f t="shared" si="13"/>
        <v/>
      </c>
      <c r="AN22" s="216" t="str">
        <f>IF($C22=0,"",SUMIFS(INPUT_DATA!BK:BK,INPUT_DATA!$A:$A,$C22,INPUT_DATA!$B:$B,"D"))</f>
        <v/>
      </c>
      <c r="AO22" s="217" t="str">
        <f t="shared" si="14"/>
        <v/>
      </c>
      <c r="AP22" s="218"/>
      <c r="AR22" s="217" t="str">
        <f t="shared" si="10"/>
        <v/>
      </c>
      <c r="AT22" s="209" t="str">
        <f>IF($C22=0,"",'03 - Monthly Asset Follow up'!E26+'03 - Monthly Asset Follow up'!F26-'03 - Monthly Asset Follow up'!V26+'03 - Monthly Asset Follow up'!Y26-H22)</f>
        <v/>
      </c>
      <c r="AU22" s="209" t="str">
        <f>IF($C22=0,"",'03 - Monthly Asset Follow up'!BB26+'03 - Monthly Asset Follow up'!BC26-'03 - Monthly Asset Follow up'!BR26+'03 - Monthly Asset Follow up'!BU26-AA22)</f>
        <v/>
      </c>
      <c r="AW22" s="221"/>
    </row>
    <row r="23" spans="2:49">
      <c r="B23" s="1672" t="str">
        <f t="shared" si="1"/>
        <v/>
      </c>
      <c r="C23" s="1673">
        <f>'03 - Monthly Asset Follow up'!B27</f>
        <v>0</v>
      </c>
      <c r="D23" s="218"/>
      <c r="E23" s="211" t="str">
        <f>IF($C23=0,"",SUMIFS(INPUT_DATA!AT:AT,INPUT_DATA!$A:$A,$C23,INPUT_DATA!$B:$B,"S"))</f>
        <v/>
      </c>
      <c r="F23" s="212" t="str">
        <f>IF($C23=0,"",SUMIFS(INPUT_DATA!AU:AU,INPUT_DATA!$A:$A,$C23,INPUT_DATA!$B:$B,"S"))</f>
        <v/>
      </c>
      <c r="G23" s="212" t="str">
        <f>IF($C23=0,"",SUMIFS(INPUT_DATA!AV:AV,INPUT_DATA!$A:$A,$C23,INPUT_DATA!$B:$B,"S"))</f>
        <v/>
      </c>
      <c r="H23" s="219" t="str">
        <f t="shared" si="2"/>
        <v/>
      </c>
      <c r="I23" s="212" t="str">
        <f>IF($C23=0,"",SUMIFS(INPUT_DATA!AX:AX,INPUT_DATA!$A:$A,$C23,INPUT_DATA!$B:$B,"S"))</f>
        <v/>
      </c>
      <c r="J23" s="212" t="str">
        <f>IF($C23=0,"",SUMIFS(INPUT_DATA!AY:AY,INPUT_DATA!$A:$A,$C23,INPUT_DATA!$B:$B,"S"))</f>
        <v/>
      </c>
      <c r="K23" s="212" t="str">
        <f>IF($C23=0,"",SUMIFS(INPUT_DATA!AZ:AZ,INPUT_DATA!$A:$A,$C23,INPUT_DATA!$B:$B,"S"))</f>
        <v/>
      </c>
      <c r="L23" s="212" t="str">
        <f>IF($C23=0,"",SUMIFS(INPUT_DATA!BA:BA,INPUT_DATA!$A:$A,$C23,INPUT_DATA!$B:$B,"S"))</f>
        <v/>
      </c>
      <c r="M23" s="212" t="str">
        <f>IF($C23=0,"",SUMIFS(INPUT_DATA!BB:BB,INPUT_DATA!$A:$A,$C23,INPUT_DATA!$B:$B,"S"))</f>
        <v/>
      </c>
      <c r="N23" s="212" t="str">
        <f>IF($C23=0,"",SUMIFS(INPUT_DATA!BC:BC,INPUT_DATA!$A:$A,$C23,INPUT_DATA!$B:$B,"S"))</f>
        <v/>
      </c>
      <c r="O23" s="212" t="str">
        <f>IF($C23=0,"",SUMIFS(INPUT_DATA!BD:BD,INPUT_DATA!$A:$A,$C23,INPUT_DATA!$B:$B,"S"))</f>
        <v/>
      </c>
      <c r="P23" s="212" t="str">
        <f>IF($C23=0,"",SUMIFS(INPUT_DATA!BE:BE,INPUT_DATA!$A:$A,$C23,INPUT_DATA!$B:$B,"S"))</f>
        <v/>
      </c>
      <c r="Q23" s="214" t="str">
        <f t="shared" si="3"/>
        <v/>
      </c>
      <c r="R23" s="215" t="str">
        <f>IF($C23=0,"",SUMIFS(INPUT_DATA!BG:BG,INPUT_DATA!$A:$A,$C23,INPUT_DATA!$B:$B,"S"))</f>
        <v/>
      </c>
      <c r="S23" s="215" t="str">
        <f>IF($C23=0,"",SUMIFS(INPUT_DATA!BH:BH,INPUT_DATA!$A:$A,$C23,INPUT_DATA!$B:$B,"S"))</f>
        <v/>
      </c>
      <c r="T23" s="214" t="str">
        <f t="shared" si="4"/>
        <v/>
      </c>
      <c r="U23" s="216" t="str">
        <f>IF($C23=0,"",SUMIFS(INPUT_DATA!BK:BK,INPUT_DATA!$A:$A,$C23,INPUT_DATA!$B:$B,"S"))</f>
        <v/>
      </c>
      <c r="V23" s="220" t="str">
        <f t="shared" si="5"/>
        <v/>
      </c>
      <c r="W23" s="218"/>
      <c r="X23" s="211" t="str">
        <f>IF($C23=0,"",SUMIFS(INPUT_DATA!AT:AT,INPUT_DATA!$A:$A,$C23,INPUT_DATA!$B:$B,"D"))</f>
        <v/>
      </c>
      <c r="Y23" s="212" t="str">
        <f>IF($C23=0,"",SUMIFS(INPUT_DATA!AU:AU,INPUT_DATA!$A:$A,$C23,INPUT_DATA!$B:$B,"D"))</f>
        <v/>
      </c>
      <c r="Z23" s="212" t="str">
        <f>IF($C23=0,"",SUMIFS(INPUT_DATA!AV:AV,INPUT_DATA!$A:$A,$C23,INPUT_DATA!$B:$B,"D"))</f>
        <v/>
      </c>
      <c r="AA23" s="213" t="str">
        <f t="shared" si="11"/>
        <v/>
      </c>
      <c r="AB23" s="212" t="str">
        <f>IF($C23=0,"",SUMIFS(INPUT_DATA!AX:AX,INPUT_DATA!$A:$A,$C23,INPUT_DATA!$B:$B,"D"))</f>
        <v/>
      </c>
      <c r="AC23" s="212" t="str">
        <f>IF($C23=0,"",SUMIFS(INPUT_DATA!AY:AY,INPUT_DATA!$A:$A,$C23,INPUT_DATA!$B:$B,"D"))</f>
        <v/>
      </c>
      <c r="AD23" s="212" t="str">
        <f>IF($C23=0,"",SUMIFS(INPUT_DATA!AZ:AZ,INPUT_DATA!$A:$A,$C23,INPUT_DATA!$B:$B,"D"))</f>
        <v/>
      </c>
      <c r="AE23" s="212" t="str">
        <f>IF($C23=0,"",SUMIFS(INPUT_DATA!BA:BA,INPUT_DATA!$A:$A,$C23,INPUT_DATA!$B:$B,"D"))</f>
        <v/>
      </c>
      <c r="AF23" s="212" t="str">
        <f>IF($C23=0,"",SUMIFS(INPUT_DATA!BB:BB,INPUT_DATA!$A:$A,$C23,INPUT_DATA!$B:$B,"D"))</f>
        <v/>
      </c>
      <c r="AG23" s="212" t="str">
        <f>IF($C23=0,"",SUMIFS(INPUT_DATA!BC:BC,INPUT_DATA!$A:$A,$C23,INPUT_DATA!$B:$B,"D"))</f>
        <v/>
      </c>
      <c r="AH23" s="212" t="str">
        <f>IF($C23=0,"",SUMIFS(INPUT_DATA!BD:BD,INPUT_DATA!$A:$A,$C23,INPUT_DATA!$B:$B,"D"))</f>
        <v/>
      </c>
      <c r="AI23" s="212" t="str">
        <f>IF($C23=0,"",SUMIFS(INPUT_DATA!BE:BE,INPUT_DATA!$A:$A,$C23,INPUT_DATA!$B:$B,"D"))</f>
        <v/>
      </c>
      <c r="AJ23" s="214" t="str">
        <f t="shared" si="12"/>
        <v/>
      </c>
      <c r="AK23" s="215" t="str">
        <f>IF($C23=0,"",SUMIFS(INPUT_DATA!BG:BG,INPUT_DATA!$A:$A,$C23,INPUT_DATA!$B:$B,"D"))</f>
        <v/>
      </c>
      <c r="AL23" s="215" t="str">
        <f>IF($C23=0,"",SUMIFS(INPUT_DATA!BH:BH,INPUT_DATA!$A:$A,$C23,INPUT_DATA!$B:$B,"D"))</f>
        <v/>
      </c>
      <c r="AM23" s="214" t="str">
        <f t="shared" si="13"/>
        <v/>
      </c>
      <c r="AN23" s="216" t="str">
        <f>IF($C23=0,"",SUMIFS(INPUT_DATA!BK:BK,INPUT_DATA!$A:$A,$C23,INPUT_DATA!$B:$B,"D"))</f>
        <v/>
      </c>
      <c r="AO23" s="217" t="str">
        <f t="shared" si="14"/>
        <v/>
      </c>
      <c r="AP23" s="218"/>
      <c r="AR23" s="217" t="str">
        <f t="shared" si="10"/>
        <v/>
      </c>
      <c r="AT23" s="209" t="str">
        <f>IF($C23=0,"",'03 - Monthly Asset Follow up'!E27+'03 - Monthly Asset Follow up'!F27-'03 - Monthly Asset Follow up'!V27+'03 - Monthly Asset Follow up'!Y27-H23)</f>
        <v/>
      </c>
      <c r="AU23" s="209" t="str">
        <f>IF($C23=0,"",'03 - Monthly Asset Follow up'!BB27+'03 - Monthly Asset Follow up'!BC27-'03 - Monthly Asset Follow up'!BR27+'03 - Monthly Asset Follow up'!BU27-AA23)</f>
        <v/>
      </c>
      <c r="AW23" s="221"/>
    </row>
    <row r="24" spans="2:49">
      <c r="B24" s="1672" t="str">
        <f t="shared" si="1"/>
        <v/>
      </c>
      <c r="C24" s="1673">
        <f>'03 - Monthly Asset Follow up'!B28</f>
        <v>0</v>
      </c>
      <c r="D24" s="218"/>
      <c r="E24" s="211" t="str">
        <f>IF($C24=0,"",SUMIFS(INPUT_DATA!AT:AT,INPUT_DATA!$A:$A,$C24,INPUT_DATA!$B:$B,"S"))</f>
        <v/>
      </c>
      <c r="F24" s="212" t="str">
        <f>IF($C24=0,"",SUMIFS(INPUT_DATA!AU:AU,INPUT_DATA!$A:$A,$C24,INPUT_DATA!$B:$B,"S"))</f>
        <v/>
      </c>
      <c r="G24" s="212" t="str">
        <f>IF($C24=0,"",SUMIFS(INPUT_DATA!AV:AV,INPUT_DATA!$A:$A,$C24,INPUT_DATA!$B:$B,"S"))</f>
        <v/>
      </c>
      <c r="H24" s="219" t="str">
        <f t="shared" si="2"/>
        <v/>
      </c>
      <c r="I24" s="212" t="str">
        <f>IF($C24=0,"",SUMIFS(INPUT_DATA!AX:AX,INPUT_DATA!$A:$A,$C24,INPUT_DATA!$B:$B,"S"))</f>
        <v/>
      </c>
      <c r="J24" s="212" t="str">
        <f>IF($C24=0,"",SUMIFS(INPUT_DATA!AY:AY,INPUT_DATA!$A:$A,$C24,INPUT_DATA!$B:$B,"S"))</f>
        <v/>
      </c>
      <c r="K24" s="212" t="str">
        <f>IF($C24=0,"",SUMIFS(INPUT_DATA!AZ:AZ,INPUT_DATA!$A:$A,$C24,INPUT_DATA!$B:$B,"S"))</f>
        <v/>
      </c>
      <c r="L24" s="212" t="str">
        <f>IF($C24=0,"",SUMIFS(INPUT_DATA!BA:BA,INPUT_DATA!$A:$A,$C24,INPUT_DATA!$B:$B,"S"))</f>
        <v/>
      </c>
      <c r="M24" s="212" t="str">
        <f>IF($C24=0,"",SUMIFS(INPUT_DATA!BB:BB,INPUT_DATA!$A:$A,$C24,INPUT_DATA!$B:$B,"S"))</f>
        <v/>
      </c>
      <c r="N24" s="212" t="str">
        <f>IF($C24=0,"",SUMIFS(INPUT_DATA!BC:BC,INPUT_DATA!$A:$A,$C24,INPUT_DATA!$B:$B,"S"))</f>
        <v/>
      </c>
      <c r="O24" s="212" t="str">
        <f>IF($C24=0,"",SUMIFS(INPUT_DATA!BD:BD,INPUT_DATA!$A:$A,$C24,INPUT_DATA!$B:$B,"S"))</f>
        <v/>
      </c>
      <c r="P24" s="212" t="str">
        <f>IF($C24=0,"",SUMIFS(INPUT_DATA!BE:BE,INPUT_DATA!$A:$A,$C24,INPUT_DATA!$B:$B,"S"))</f>
        <v/>
      </c>
      <c r="Q24" s="214" t="str">
        <f t="shared" si="3"/>
        <v/>
      </c>
      <c r="R24" s="215" t="str">
        <f>IF($C24=0,"",SUMIFS(INPUT_DATA!BG:BG,INPUT_DATA!$A:$A,$C24,INPUT_DATA!$B:$B,"S"))</f>
        <v/>
      </c>
      <c r="S24" s="215" t="str">
        <f>IF($C24=0,"",SUMIFS(INPUT_DATA!BH:BH,INPUT_DATA!$A:$A,$C24,INPUT_DATA!$B:$B,"S"))</f>
        <v/>
      </c>
      <c r="T24" s="214" t="str">
        <f t="shared" si="4"/>
        <v/>
      </c>
      <c r="U24" s="216" t="str">
        <f>IF($C24=0,"",SUMIFS(INPUT_DATA!BK:BK,INPUT_DATA!$A:$A,$C24,INPUT_DATA!$B:$B,"S"))</f>
        <v/>
      </c>
      <c r="V24" s="220" t="str">
        <f t="shared" si="5"/>
        <v/>
      </c>
      <c r="W24" s="218"/>
      <c r="X24" s="211" t="str">
        <f>IF($C24=0,"",SUMIFS(INPUT_DATA!AT:AT,INPUT_DATA!$A:$A,$C24,INPUT_DATA!$B:$B,"D"))</f>
        <v/>
      </c>
      <c r="Y24" s="212" t="str">
        <f>IF($C24=0,"",SUMIFS(INPUT_DATA!AU:AU,INPUT_DATA!$A:$A,$C24,INPUT_DATA!$B:$B,"D"))</f>
        <v/>
      </c>
      <c r="Z24" s="212" t="str">
        <f>IF($C24=0,"",SUMIFS(INPUT_DATA!AV:AV,INPUT_DATA!$A:$A,$C24,INPUT_DATA!$B:$B,"D"))</f>
        <v/>
      </c>
      <c r="AA24" s="213" t="str">
        <f t="shared" si="11"/>
        <v/>
      </c>
      <c r="AB24" s="212" t="str">
        <f>IF($C24=0,"",SUMIFS(INPUT_DATA!AX:AX,INPUT_DATA!$A:$A,$C24,INPUT_DATA!$B:$B,"D"))</f>
        <v/>
      </c>
      <c r="AC24" s="212" t="str">
        <f>IF($C24=0,"",SUMIFS(INPUT_DATA!AY:AY,INPUT_DATA!$A:$A,$C24,INPUT_DATA!$B:$B,"D"))</f>
        <v/>
      </c>
      <c r="AD24" s="212" t="str">
        <f>IF($C24=0,"",SUMIFS(INPUT_DATA!AZ:AZ,INPUT_DATA!$A:$A,$C24,INPUT_DATA!$B:$B,"D"))</f>
        <v/>
      </c>
      <c r="AE24" s="212" t="str">
        <f>IF($C24=0,"",SUMIFS(INPUT_DATA!BA:BA,INPUT_DATA!$A:$A,$C24,INPUT_DATA!$B:$B,"D"))</f>
        <v/>
      </c>
      <c r="AF24" s="212" t="str">
        <f>IF($C24=0,"",SUMIFS(INPUT_DATA!BB:BB,INPUT_DATA!$A:$A,$C24,INPUT_DATA!$B:$B,"D"))</f>
        <v/>
      </c>
      <c r="AG24" s="212" t="str">
        <f>IF($C24=0,"",SUMIFS(INPUT_DATA!BC:BC,INPUT_DATA!$A:$A,$C24,INPUT_DATA!$B:$B,"D"))</f>
        <v/>
      </c>
      <c r="AH24" s="212" t="str">
        <f>IF($C24=0,"",SUMIFS(INPUT_DATA!BD:BD,INPUT_DATA!$A:$A,$C24,INPUT_DATA!$B:$B,"D"))</f>
        <v/>
      </c>
      <c r="AI24" s="212" t="str">
        <f>IF($C24=0,"",SUMIFS(INPUT_DATA!BE:BE,INPUT_DATA!$A:$A,$C24,INPUT_DATA!$B:$B,"D"))</f>
        <v/>
      </c>
      <c r="AJ24" s="214" t="str">
        <f t="shared" si="12"/>
        <v/>
      </c>
      <c r="AK24" s="215" t="str">
        <f>IF($C24=0,"",SUMIFS(INPUT_DATA!BG:BG,INPUT_DATA!$A:$A,$C24,INPUT_DATA!$B:$B,"D"))</f>
        <v/>
      </c>
      <c r="AL24" s="215" t="str">
        <f>IF($C24=0,"",SUMIFS(INPUT_DATA!BH:BH,INPUT_DATA!$A:$A,$C24,INPUT_DATA!$B:$B,"D"))</f>
        <v/>
      </c>
      <c r="AM24" s="214" t="str">
        <f t="shared" si="13"/>
        <v/>
      </c>
      <c r="AN24" s="216" t="str">
        <f>IF($C24=0,"",SUMIFS(INPUT_DATA!BK:BK,INPUT_DATA!$A:$A,$C24,INPUT_DATA!$B:$B,"D"))</f>
        <v/>
      </c>
      <c r="AO24" s="217" t="str">
        <f t="shared" si="14"/>
        <v/>
      </c>
      <c r="AP24" s="218"/>
      <c r="AR24" s="217" t="str">
        <f t="shared" si="10"/>
        <v/>
      </c>
      <c r="AT24" s="209" t="str">
        <f>IF($C24=0,"",'03 - Monthly Asset Follow up'!E28+'03 - Monthly Asset Follow up'!F28-'03 - Monthly Asset Follow up'!V28+'03 - Monthly Asset Follow up'!Y28-H24)</f>
        <v/>
      </c>
      <c r="AU24" s="209" t="str">
        <f>IF($C24=0,"",'03 - Monthly Asset Follow up'!BB28+'03 - Monthly Asset Follow up'!BC28-'03 - Monthly Asset Follow up'!BR28+'03 - Monthly Asset Follow up'!BU28-AA24)</f>
        <v/>
      </c>
      <c r="AW24" s="221"/>
    </row>
    <row r="25" spans="2:49">
      <c r="B25" s="1672" t="str">
        <f t="shared" si="1"/>
        <v/>
      </c>
      <c r="C25" s="1673">
        <f>'03 - Monthly Asset Follow up'!B29</f>
        <v>0</v>
      </c>
      <c r="D25" s="218"/>
      <c r="E25" s="211" t="str">
        <f>IF($C25=0,"",SUMIFS(INPUT_DATA!AT:AT,INPUT_DATA!$A:$A,$C25,INPUT_DATA!$B:$B,"S"))</f>
        <v/>
      </c>
      <c r="F25" s="212" t="str">
        <f>IF($C25=0,"",SUMIFS(INPUT_DATA!AU:AU,INPUT_DATA!$A:$A,$C25,INPUT_DATA!$B:$B,"S"))</f>
        <v/>
      </c>
      <c r="G25" s="212" t="str">
        <f>IF($C25=0,"",SUMIFS(INPUT_DATA!AV:AV,INPUT_DATA!$A:$A,$C25,INPUT_DATA!$B:$B,"S"))</f>
        <v/>
      </c>
      <c r="H25" s="219" t="str">
        <f t="shared" si="2"/>
        <v/>
      </c>
      <c r="I25" s="212" t="str">
        <f>IF($C25=0,"",SUMIFS(INPUT_DATA!AX:AX,INPUT_DATA!$A:$A,$C25,INPUT_DATA!$B:$B,"S"))</f>
        <v/>
      </c>
      <c r="J25" s="212" t="str">
        <f>IF($C25=0,"",SUMIFS(INPUT_DATA!AY:AY,INPUT_DATA!$A:$A,$C25,INPUT_DATA!$B:$B,"S"))</f>
        <v/>
      </c>
      <c r="K25" s="212" t="str">
        <f>IF($C25=0,"",SUMIFS(INPUT_DATA!AZ:AZ,INPUT_DATA!$A:$A,$C25,INPUT_DATA!$B:$B,"S"))</f>
        <v/>
      </c>
      <c r="L25" s="212" t="str">
        <f>IF($C25=0,"",SUMIFS(INPUT_DATA!BA:BA,INPUT_DATA!$A:$A,$C25,INPUT_DATA!$B:$B,"S"))</f>
        <v/>
      </c>
      <c r="M25" s="212" t="str">
        <f>IF($C25=0,"",SUMIFS(INPUT_DATA!BB:BB,INPUT_DATA!$A:$A,$C25,INPUT_DATA!$B:$B,"S"))</f>
        <v/>
      </c>
      <c r="N25" s="212" t="str">
        <f>IF($C25=0,"",SUMIFS(INPUT_DATA!BC:BC,INPUT_DATA!$A:$A,$C25,INPUT_DATA!$B:$B,"S"))</f>
        <v/>
      </c>
      <c r="O25" s="212" t="str">
        <f>IF($C25=0,"",SUMIFS(INPUT_DATA!BD:BD,INPUT_DATA!$A:$A,$C25,INPUT_DATA!$B:$B,"S"))</f>
        <v/>
      </c>
      <c r="P25" s="212" t="str">
        <f>IF($C25=0,"",SUMIFS(INPUT_DATA!BE:BE,INPUT_DATA!$A:$A,$C25,INPUT_DATA!$B:$B,"S"))</f>
        <v/>
      </c>
      <c r="Q25" s="214" t="str">
        <f t="shared" si="3"/>
        <v/>
      </c>
      <c r="R25" s="215" t="str">
        <f>IF($C25=0,"",SUMIFS(INPUT_DATA!BG:BG,INPUT_DATA!$A:$A,$C25,INPUT_DATA!$B:$B,"S"))</f>
        <v/>
      </c>
      <c r="S25" s="215" t="str">
        <f>IF($C25=0,"",SUMIFS(INPUT_DATA!BH:BH,INPUT_DATA!$A:$A,$C25,INPUT_DATA!$B:$B,"S"))</f>
        <v/>
      </c>
      <c r="T25" s="214" t="str">
        <f t="shared" si="4"/>
        <v/>
      </c>
      <c r="U25" s="216" t="str">
        <f>IF($C25=0,"",SUMIFS(INPUT_DATA!BK:BK,INPUT_DATA!$A:$A,$C25,INPUT_DATA!$B:$B,"S"))</f>
        <v/>
      </c>
      <c r="V25" s="220" t="str">
        <f t="shared" si="5"/>
        <v/>
      </c>
      <c r="W25" s="218"/>
      <c r="X25" s="211" t="str">
        <f>IF($C25=0,"",SUMIFS(INPUT_DATA!AT:AT,INPUT_DATA!$A:$A,$C25,INPUT_DATA!$B:$B,"D"))</f>
        <v/>
      </c>
      <c r="Y25" s="212" t="str">
        <f>IF($C25=0,"",SUMIFS(INPUT_DATA!AU:AU,INPUT_DATA!$A:$A,$C25,INPUT_DATA!$B:$B,"D"))</f>
        <v/>
      </c>
      <c r="Z25" s="212" t="str">
        <f>IF($C25=0,"",SUMIFS(INPUT_DATA!AV:AV,INPUT_DATA!$A:$A,$C25,INPUT_DATA!$B:$B,"D"))</f>
        <v/>
      </c>
      <c r="AA25" s="213" t="str">
        <f t="shared" si="11"/>
        <v/>
      </c>
      <c r="AB25" s="212" t="str">
        <f>IF($C25=0,"",SUMIFS(INPUT_DATA!AX:AX,INPUT_DATA!$A:$A,$C25,INPUT_DATA!$B:$B,"D"))</f>
        <v/>
      </c>
      <c r="AC25" s="212" t="str">
        <f>IF($C25=0,"",SUMIFS(INPUT_DATA!AY:AY,INPUT_DATA!$A:$A,$C25,INPUT_DATA!$B:$B,"D"))</f>
        <v/>
      </c>
      <c r="AD25" s="212" t="str">
        <f>IF($C25=0,"",SUMIFS(INPUT_DATA!AZ:AZ,INPUT_DATA!$A:$A,$C25,INPUT_DATA!$B:$B,"D"))</f>
        <v/>
      </c>
      <c r="AE25" s="212" t="str">
        <f>IF($C25=0,"",SUMIFS(INPUT_DATA!BA:BA,INPUT_DATA!$A:$A,$C25,INPUT_DATA!$B:$B,"D"))</f>
        <v/>
      </c>
      <c r="AF25" s="212" t="str">
        <f>IF($C25=0,"",SUMIFS(INPUT_DATA!BB:BB,INPUT_DATA!$A:$A,$C25,INPUT_DATA!$B:$B,"D"))</f>
        <v/>
      </c>
      <c r="AG25" s="212" t="str">
        <f>IF($C25=0,"",SUMIFS(INPUT_DATA!BC:BC,INPUT_DATA!$A:$A,$C25,INPUT_DATA!$B:$B,"D"))</f>
        <v/>
      </c>
      <c r="AH25" s="212" t="str">
        <f>IF($C25=0,"",SUMIFS(INPUT_DATA!BD:BD,INPUT_DATA!$A:$A,$C25,INPUT_DATA!$B:$B,"D"))</f>
        <v/>
      </c>
      <c r="AI25" s="212" t="str">
        <f>IF($C25=0,"",SUMIFS(INPUT_DATA!BE:BE,INPUT_DATA!$A:$A,$C25,INPUT_DATA!$B:$B,"D"))</f>
        <v/>
      </c>
      <c r="AJ25" s="214" t="str">
        <f t="shared" si="12"/>
        <v/>
      </c>
      <c r="AK25" s="215" t="str">
        <f>IF($C25=0,"",SUMIFS(INPUT_DATA!BG:BG,INPUT_DATA!$A:$A,$C25,INPUT_DATA!$B:$B,"D"))</f>
        <v/>
      </c>
      <c r="AL25" s="215" t="str">
        <f>IF($C25=0,"",SUMIFS(INPUT_DATA!BH:BH,INPUT_DATA!$A:$A,$C25,INPUT_DATA!$B:$B,"D"))</f>
        <v/>
      </c>
      <c r="AM25" s="214" t="str">
        <f t="shared" si="13"/>
        <v/>
      </c>
      <c r="AN25" s="216" t="str">
        <f>IF($C25=0,"",SUMIFS(INPUT_DATA!BK:BK,INPUT_DATA!$A:$A,$C25,INPUT_DATA!$B:$B,"D"))</f>
        <v/>
      </c>
      <c r="AO25" s="217" t="str">
        <f t="shared" si="14"/>
        <v/>
      </c>
      <c r="AP25" s="218"/>
      <c r="AR25" s="217" t="str">
        <f t="shared" si="10"/>
        <v/>
      </c>
      <c r="AT25" s="209" t="str">
        <f>IF($C25=0,"",'03 - Monthly Asset Follow up'!E29+'03 - Monthly Asset Follow up'!F29-'03 - Monthly Asset Follow up'!V29+'03 - Monthly Asset Follow up'!Y29-H25)</f>
        <v/>
      </c>
      <c r="AU25" s="209" t="str">
        <f>IF($C25=0,"",'03 - Monthly Asset Follow up'!BB29+'03 - Monthly Asset Follow up'!BC29-'03 - Monthly Asset Follow up'!BR29+'03 - Monthly Asset Follow up'!BU29-AA25)</f>
        <v/>
      </c>
      <c r="AW25" s="221"/>
    </row>
    <row r="26" spans="2:49">
      <c r="B26" s="1672" t="str">
        <f t="shared" si="1"/>
        <v/>
      </c>
      <c r="C26" s="1673">
        <f>'03 - Monthly Asset Follow up'!B30</f>
        <v>0</v>
      </c>
      <c r="D26" s="218"/>
      <c r="E26" s="211" t="str">
        <f>IF($C26=0,"",SUMIFS(INPUT_DATA!AT:AT,INPUT_DATA!$A:$A,$C26,INPUT_DATA!$B:$B,"S"))</f>
        <v/>
      </c>
      <c r="F26" s="212" t="str">
        <f>IF($C26=0,"",SUMIFS(INPUT_DATA!AU:AU,INPUT_DATA!$A:$A,$C26,INPUT_DATA!$B:$B,"S"))</f>
        <v/>
      </c>
      <c r="G26" s="212" t="str">
        <f>IF($C26=0,"",SUMIFS(INPUT_DATA!AV:AV,INPUT_DATA!$A:$A,$C26,INPUT_DATA!$B:$B,"S"))</f>
        <v/>
      </c>
      <c r="H26" s="219" t="str">
        <f t="shared" si="2"/>
        <v/>
      </c>
      <c r="I26" s="212" t="str">
        <f>IF($C26=0,"",SUMIFS(INPUT_DATA!AX:AX,INPUT_DATA!$A:$A,$C26,INPUT_DATA!$B:$B,"S"))</f>
        <v/>
      </c>
      <c r="J26" s="212" t="str">
        <f>IF($C26=0,"",SUMIFS(INPUT_DATA!AY:AY,INPUT_DATA!$A:$A,$C26,INPUT_DATA!$B:$B,"S"))</f>
        <v/>
      </c>
      <c r="K26" s="212" t="str">
        <f>IF($C26=0,"",SUMIFS(INPUT_DATA!AZ:AZ,INPUT_DATA!$A:$A,$C26,INPUT_DATA!$B:$B,"S"))</f>
        <v/>
      </c>
      <c r="L26" s="212" t="str">
        <f>IF($C26=0,"",SUMIFS(INPUT_DATA!BA:BA,INPUT_DATA!$A:$A,$C26,INPUT_DATA!$B:$B,"S"))</f>
        <v/>
      </c>
      <c r="M26" s="212" t="str">
        <f>IF($C26=0,"",SUMIFS(INPUT_DATA!BB:BB,INPUT_DATA!$A:$A,$C26,INPUT_DATA!$B:$B,"S"))</f>
        <v/>
      </c>
      <c r="N26" s="212" t="str">
        <f>IF($C26=0,"",SUMIFS(INPUT_DATA!BC:BC,INPUT_DATA!$A:$A,$C26,INPUT_DATA!$B:$B,"S"))</f>
        <v/>
      </c>
      <c r="O26" s="212" t="str">
        <f>IF($C26=0,"",SUMIFS(INPUT_DATA!BD:BD,INPUT_DATA!$A:$A,$C26,INPUT_DATA!$B:$B,"S"))</f>
        <v/>
      </c>
      <c r="P26" s="212" t="str">
        <f>IF($C26=0,"",SUMIFS(INPUT_DATA!BE:BE,INPUT_DATA!$A:$A,$C26,INPUT_DATA!$B:$B,"S"))</f>
        <v/>
      </c>
      <c r="Q26" s="214" t="str">
        <f t="shared" si="3"/>
        <v/>
      </c>
      <c r="R26" s="215" t="str">
        <f>IF($C26=0,"",SUMIFS(INPUT_DATA!BG:BG,INPUT_DATA!$A:$A,$C26,INPUT_DATA!$B:$B,"S"))</f>
        <v/>
      </c>
      <c r="S26" s="215" t="str">
        <f>IF($C26=0,"",SUMIFS(INPUT_DATA!BH:BH,INPUT_DATA!$A:$A,$C26,INPUT_DATA!$B:$B,"S"))</f>
        <v/>
      </c>
      <c r="T26" s="214" t="str">
        <f t="shared" si="4"/>
        <v/>
      </c>
      <c r="U26" s="216" t="str">
        <f>IF($C26=0,"",SUMIFS(INPUT_DATA!BK:BK,INPUT_DATA!$A:$A,$C26,INPUT_DATA!$B:$B,"S"))</f>
        <v/>
      </c>
      <c r="V26" s="220" t="str">
        <f t="shared" si="5"/>
        <v/>
      </c>
      <c r="W26" s="218"/>
      <c r="X26" s="211" t="str">
        <f>IF($C26=0,"",SUMIFS(INPUT_DATA!AT:AT,INPUT_DATA!$A:$A,$C26,INPUT_DATA!$B:$B,"D"))</f>
        <v/>
      </c>
      <c r="Y26" s="212" t="str">
        <f>IF($C26=0,"",SUMIFS(INPUT_DATA!AU:AU,INPUT_DATA!$A:$A,$C26,INPUT_DATA!$B:$B,"D"))</f>
        <v/>
      </c>
      <c r="Z26" s="212" t="str">
        <f>IF($C26=0,"",SUMIFS(INPUT_DATA!AV:AV,INPUT_DATA!$A:$A,$C26,INPUT_DATA!$B:$B,"D"))</f>
        <v/>
      </c>
      <c r="AA26" s="213" t="str">
        <f t="shared" si="11"/>
        <v/>
      </c>
      <c r="AB26" s="212" t="str">
        <f>IF($C26=0,"",SUMIFS(INPUT_DATA!AX:AX,INPUT_DATA!$A:$A,$C26,INPUT_DATA!$B:$B,"D"))</f>
        <v/>
      </c>
      <c r="AC26" s="212" t="str">
        <f>IF($C26=0,"",SUMIFS(INPUT_DATA!AY:AY,INPUT_DATA!$A:$A,$C26,INPUT_DATA!$B:$B,"D"))</f>
        <v/>
      </c>
      <c r="AD26" s="212" t="str">
        <f>IF($C26=0,"",SUMIFS(INPUT_DATA!AZ:AZ,INPUT_DATA!$A:$A,$C26,INPUT_DATA!$B:$B,"D"))</f>
        <v/>
      </c>
      <c r="AE26" s="212" t="str">
        <f>IF($C26=0,"",SUMIFS(INPUT_DATA!BA:BA,INPUT_DATA!$A:$A,$C26,INPUT_DATA!$B:$B,"D"))</f>
        <v/>
      </c>
      <c r="AF26" s="212" t="str">
        <f>IF($C26=0,"",SUMIFS(INPUT_DATA!BB:BB,INPUT_DATA!$A:$A,$C26,INPUT_DATA!$B:$B,"D"))</f>
        <v/>
      </c>
      <c r="AG26" s="212" t="str">
        <f>IF($C26=0,"",SUMIFS(INPUT_DATA!BC:BC,INPUT_DATA!$A:$A,$C26,INPUT_DATA!$B:$B,"D"))</f>
        <v/>
      </c>
      <c r="AH26" s="212" t="str">
        <f>IF($C26=0,"",SUMIFS(INPUT_DATA!BD:BD,INPUT_DATA!$A:$A,$C26,INPUT_DATA!$B:$B,"D"))</f>
        <v/>
      </c>
      <c r="AI26" s="212" t="str">
        <f>IF($C26=0,"",SUMIFS(INPUT_DATA!BE:BE,INPUT_DATA!$A:$A,$C26,INPUT_DATA!$B:$B,"D"))</f>
        <v/>
      </c>
      <c r="AJ26" s="214" t="str">
        <f t="shared" si="12"/>
        <v/>
      </c>
      <c r="AK26" s="215" t="str">
        <f>IF($C26=0,"",SUMIFS(INPUT_DATA!BG:BG,INPUT_DATA!$A:$A,$C26,INPUT_DATA!$B:$B,"D"))</f>
        <v/>
      </c>
      <c r="AL26" s="215" t="str">
        <f>IF($C26=0,"",SUMIFS(INPUT_DATA!BH:BH,INPUT_DATA!$A:$A,$C26,INPUT_DATA!$B:$B,"D"))</f>
        <v/>
      </c>
      <c r="AM26" s="214" t="str">
        <f t="shared" si="13"/>
        <v/>
      </c>
      <c r="AN26" s="216" t="str">
        <f>IF($C26=0,"",SUMIFS(INPUT_DATA!BK:BK,INPUT_DATA!$A:$A,$C26,INPUT_DATA!$B:$B,"D"))</f>
        <v/>
      </c>
      <c r="AO26" s="217" t="str">
        <f t="shared" si="14"/>
        <v/>
      </c>
      <c r="AP26" s="218"/>
      <c r="AR26" s="217" t="str">
        <f t="shared" si="10"/>
        <v/>
      </c>
      <c r="AT26" s="209" t="str">
        <f>IF($C26=0,"",'03 - Monthly Asset Follow up'!E30+'03 - Monthly Asset Follow up'!F30-'03 - Monthly Asset Follow up'!V30+'03 - Monthly Asset Follow up'!Y30-H26)</f>
        <v/>
      </c>
      <c r="AU26" s="209" t="str">
        <f>IF($C26=0,"",'03 - Monthly Asset Follow up'!BB30+'03 - Monthly Asset Follow up'!BC30-'03 - Monthly Asset Follow up'!BR30+'03 - Monthly Asset Follow up'!BU30-AA26)</f>
        <v/>
      </c>
      <c r="AW26" s="221"/>
    </row>
    <row r="27" spans="2:49">
      <c r="B27" s="1672" t="str">
        <f t="shared" si="1"/>
        <v/>
      </c>
      <c r="C27" s="1673">
        <f>'03 - Monthly Asset Follow up'!B31</f>
        <v>0</v>
      </c>
      <c r="D27" s="218"/>
      <c r="E27" s="211" t="str">
        <f>IF($C27=0,"",SUMIFS(INPUT_DATA!AT:AT,INPUT_DATA!$A:$A,$C27,INPUT_DATA!$B:$B,"S"))</f>
        <v/>
      </c>
      <c r="F27" s="212" t="str">
        <f>IF($C27=0,"",SUMIFS(INPUT_DATA!AU:AU,INPUT_DATA!$A:$A,$C27,INPUT_DATA!$B:$B,"S"))</f>
        <v/>
      </c>
      <c r="G27" s="212" t="str">
        <f>IF($C27=0,"",SUMIFS(INPUT_DATA!AV:AV,INPUT_DATA!$A:$A,$C27,INPUT_DATA!$B:$B,"S"))</f>
        <v/>
      </c>
      <c r="H27" s="219" t="str">
        <f t="shared" si="2"/>
        <v/>
      </c>
      <c r="I27" s="212" t="str">
        <f>IF($C27=0,"",SUMIFS(INPUT_DATA!AX:AX,INPUT_DATA!$A:$A,$C27,INPUT_DATA!$B:$B,"S"))</f>
        <v/>
      </c>
      <c r="J27" s="212" t="str">
        <f>IF($C27=0,"",SUMIFS(INPUT_DATA!AY:AY,INPUT_DATA!$A:$A,$C27,INPUT_DATA!$B:$B,"S"))</f>
        <v/>
      </c>
      <c r="K27" s="212" t="str">
        <f>IF($C27=0,"",SUMIFS(INPUT_DATA!AZ:AZ,INPUT_DATA!$A:$A,$C27,INPUT_DATA!$B:$B,"S"))</f>
        <v/>
      </c>
      <c r="L27" s="212" t="str">
        <f>IF($C27=0,"",SUMIFS(INPUT_DATA!BA:BA,INPUT_DATA!$A:$A,$C27,INPUT_DATA!$B:$B,"S"))</f>
        <v/>
      </c>
      <c r="M27" s="212" t="str">
        <f>IF($C27=0,"",SUMIFS(INPUT_DATA!BB:BB,INPUT_DATA!$A:$A,$C27,INPUT_DATA!$B:$B,"S"))</f>
        <v/>
      </c>
      <c r="N27" s="212" t="str">
        <f>IF($C27=0,"",SUMIFS(INPUT_DATA!BC:BC,INPUT_DATA!$A:$A,$C27,INPUT_DATA!$B:$B,"S"))</f>
        <v/>
      </c>
      <c r="O27" s="212" t="str">
        <f>IF($C27=0,"",SUMIFS(INPUT_DATA!BD:BD,INPUT_DATA!$A:$A,$C27,INPUT_DATA!$B:$B,"S"))</f>
        <v/>
      </c>
      <c r="P27" s="212" t="str">
        <f>IF($C27=0,"",SUMIFS(INPUT_DATA!BE:BE,INPUT_DATA!$A:$A,$C27,INPUT_DATA!$B:$B,"S"))</f>
        <v/>
      </c>
      <c r="Q27" s="214" t="str">
        <f t="shared" si="3"/>
        <v/>
      </c>
      <c r="R27" s="215" t="str">
        <f>IF($C27=0,"",SUMIFS(INPUT_DATA!BG:BG,INPUT_DATA!$A:$A,$C27,INPUT_DATA!$B:$B,"S"))</f>
        <v/>
      </c>
      <c r="S27" s="215" t="str">
        <f>IF($C27=0,"",SUMIFS(INPUT_DATA!BH:BH,INPUT_DATA!$A:$A,$C27,INPUT_DATA!$B:$B,"S"))</f>
        <v/>
      </c>
      <c r="T27" s="214" t="str">
        <f t="shared" si="4"/>
        <v/>
      </c>
      <c r="U27" s="216" t="str">
        <f>IF($C27=0,"",SUMIFS(INPUT_DATA!BK:BK,INPUT_DATA!$A:$A,$C27,INPUT_DATA!$B:$B,"S"))</f>
        <v/>
      </c>
      <c r="V27" s="220" t="str">
        <f t="shared" si="5"/>
        <v/>
      </c>
      <c r="W27" s="218"/>
      <c r="X27" s="211" t="str">
        <f>IF($C27=0,"",SUMIFS(INPUT_DATA!AT:AT,INPUT_DATA!$A:$A,$C27,INPUT_DATA!$B:$B,"D"))</f>
        <v/>
      </c>
      <c r="Y27" s="212" t="str">
        <f>IF($C27=0,"",SUMIFS(INPUT_DATA!AU:AU,INPUT_DATA!$A:$A,$C27,INPUT_DATA!$B:$B,"D"))</f>
        <v/>
      </c>
      <c r="Z27" s="212" t="str">
        <f>IF($C27=0,"",SUMIFS(INPUT_DATA!AV:AV,INPUT_DATA!$A:$A,$C27,INPUT_DATA!$B:$B,"D"))</f>
        <v/>
      </c>
      <c r="AA27" s="213" t="str">
        <f t="shared" si="11"/>
        <v/>
      </c>
      <c r="AB27" s="212" t="str">
        <f>IF($C27=0,"",SUMIFS(INPUT_DATA!AX:AX,INPUT_DATA!$A:$A,$C27,INPUT_DATA!$B:$B,"D"))</f>
        <v/>
      </c>
      <c r="AC27" s="212" t="str">
        <f>IF($C27=0,"",SUMIFS(INPUT_DATA!AY:AY,INPUT_DATA!$A:$A,$C27,INPUT_DATA!$B:$B,"D"))</f>
        <v/>
      </c>
      <c r="AD27" s="212" t="str">
        <f>IF($C27=0,"",SUMIFS(INPUT_DATA!AZ:AZ,INPUT_DATA!$A:$A,$C27,INPUT_DATA!$B:$B,"D"))</f>
        <v/>
      </c>
      <c r="AE27" s="212" t="str">
        <f>IF($C27=0,"",SUMIFS(INPUT_DATA!BA:BA,INPUT_DATA!$A:$A,$C27,INPUT_DATA!$B:$B,"D"))</f>
        <v/>
      </c>
      <c r="AF27" s="212" t="str">
        <f>IF($C27=0,"",SUMIFS(INPUT_DATA!BB:BB,INPUT_DATA!$A:$A,$C27,INPUT_DATA!$B:$B,"D"))</f>
        <v/>
      </c>
      <c r="AG27" s="212" t="str">
        <f>IF($C27=0,"",SUMIFS(INPUT_DATA!BC:BC,INPUT_DATA!$A:$A,$C27,INPUT_DATA!$B:$B,"D"))</f>
        <v/>
      </c>
      <c r="AH27" s="212" t="str">
        <f>IF($C27=0,"",SUMIFS(INPUT_DATA!BD:BD,INPUT_DATA!$A:$A,$C27,INPUT_DATA!$B:$B,"D"))</f>
        <v/>
      </c>
      <c r="AI27" s="212" t="str">
        <f>IF($C27=0,"",SUMIFS(INPUT_DATA!BE:BE,INPUT_DATA!$A:$A,$C27,INPUT_DATA!$B:$B,"D"))</f>
        <v/>
      </c>
      <c r="AJ27" s="214" t="str">
        <f t="shared" si="12"/>
        <v/>
      </c>
      <c r="AK27" s="215" t="str">
        <f>IF($C27=0,"",SUMIFS(INPUT_DATA!BG:BG,INPUT_DATA!$A:$A,$C27,INPUT_DATA!$B:$B,"D"))</f>
        <v/>
      </c>
      <c r="AL27" s="215" t="str">
        <f>IF($C27=0,"",SUMIFS(INPUT_DATA!BH:BH,INPUT_DATA!$A:$A,$C27,INPUT_DATA!$B:$B,"D"))</f>
        <v/>
      </c>
      <c r="AM27" s="214" t="str">
        <f t="shared" si="13"/>
        <v/>
      </c>
      <c r="AN27" s="216" t="str">
        <f>IF($C27=0,"",SUMIFS(INPUT_DATA!BK:BK,INPUT_DATA!$A:$A,$C27,INPUT_DATA!$B:$B,"D"))</f>
        <v/>
      </c>
      <c r="AO27" s="217" t="str">
        <f t="shared" si="14"/>
        <v/>
      </c>
      <c r="AP27" s="218"/>
      <c r="AR27" s="217" t="str">
        <f t="shared" si="10"/>
        <v/>
      </c>
      <c r="AT27" s="209" t="str">
        <f>IF($C27=0,"",'03 - Monthly Asset Follow up'!E31+'03 - Monthly Asset Follow up'!F31-'03 - Monthly Asset Follow up'!V31+'03 - Monthly Asset Follow up'!Y31-H27)</f>
        <v/>
      </c>
      <c r="AU27" s="209" t="str">
        <f>IF($C27=0,"",'03 - Monthly Asset Follow up'!BB31+'03 - Monthly Asset Follow up'!BC31-'03 - Monthly Asset Follow up'!BR31+'03 - Monthly Asset Follow up'!BU31-AA27)</f>
        <v/>
      </c>
      <c r="AW27" s="221"/>
    </row>
    <row r="28" spans="2:49">
      <c r="B28" s="1672" t="str">
        <f t="shared" si="1"/>
        <v/>
      </c>
      <c r="C28" s="1673">
        <f>'03 - Monthly Asset Follow up'!B32</f>
        <v>0</v>
      </c>
      <c r="D28" s="218"/>
      <c r="E28" s="211" t="str">
        <f>IF($C28=0,"",SUMIFS(INPUT_DATA!AT:AT,INPUT_DATA!$A:$A,$C28,INPUT_DATA!$B:$B,"S"))</f>
        <v/>
      </c>
      <c r="F28" s="212" t="str">
        <f>IF($C28=0,"",SUMIFS(INPUT_DATA!AU:AU,INPUT_DATA!$A:$A,$C28,INPUT_DATA!$B:$B,"S"))</f>
        <v/>
      </c>
      <c r="G28" s="212" t="str">
        <f>IF($C28=0,"",SUMIFS(INPUT_DATA!AV:AV,INPUT_DATA!$A:$A,$C28,INPUT_DATA!$B:$B,"S"))</f>
        <v/>
      </c>
      <c r="H28" s="219" t="str">
        <f t="shared" si="2"/>
        <v/>
      </c>
      <c r="I28" s="212" t="str">
        <f>IF($C28=0,"",SUMIFS(INPUT_DATA!AX:AX,INPUT_DATA!$A:$A,$C28,INPUT_DATA!$B:$B,"S"))</f>
        <v/>
      </c>
      <c r="J28" s="212" t="str">
        <f>IF($C28=0,"",SUMIFS(INPUT_DATA!AY:AY,INPUT_DATA!$A:$A,$C28,INPUT_DATA!$B:$B,"S"))</f>
        <v/>
      </c>
      <c r="K28" s="212" t="str">
        <f>IF($C28=0,"",SUMIFS(INPUT_DATA!AZ:AZ,INPUT_DATA!$A:$A,$C28,INPUT_DATA!$B:$B,"S"))</f>
        <v/>
      </c>
      <c r="L28" s="212" t="str">
        <f>IF($C28=0,"",SUMIFS(INPUT_DATA!BA:BA,INPUT_DATA!$A:$A,$C28,INPUT_DATA!$B:$B,"S"))</f>
        <v/>
      </c>
      <c r="M28" s="212" t="str">
        <f>IF($C28=0,"",SUMIFS(INPUT_DATA!BB:BB,INPUT_DATA!$A:$A,$C28,INPUT_DATA!$B:$B,"S"))</f>
        <v/>
      </c>
      <c r="N28" s="212" t="str">
        <f>IF($C28=0,"",SUMIFS(INPUT_DATA!BC:BC,INPUT_DATA!$A:$A,$C28,INPUT_DATA!$B:$B,"S"))</f>
        <v/>
      </c>
      <c r="O28" s="212" t="str">
        <f>IF($C28=0,"",SUMIFS(INPUT_DATA!BD:BD,INPUT_DATA!$A:$A,$C28,INPUT_DATA!$B:$B,"S"))</f>
        <v/>
      </c>
      <c r="P28" s="212" t="str">
        <f>IF($C28=0,"",SUMIFS(INPUT_DATA!BE:BE,INPUT_DATA!$A:$A,$C28,INPUT_DATA!$B:$B,"S"))</f>
        <v/>
      </c>
      <c r="Q28" s="214" t="str">
        <f t="shared" si="3"/>
        <v/>
      </c>
      <c r="R28" s="215" t="str">
        <f>IF($C28=0,"",SUMIFS(INPUT_DATA!BG:BG,INPUT_DATA!$A:$A,$C28,INPUT_DATA!$B:$B,"S"))</f>
        <v/>
      </c>
      <c r="S28" s="215" t="str">
        <f>IF($C28=0,"",SUMIFS(INPUT_DATA!BH:BH,INPUT_DATA!$A:$A,$C28,INPUT_DATA!$B:$B,"S"))</f>
        <v/>
      </c>
      <c r="T28" s="214" t="str">
        <f t="shared" si="4"/>
        <v/>
      </c>
      <c r="U28" s="216" t="str">
        <f>IF($C28=0,"",SUMIFS(INPUT_DATA!BK:BK,INPUT_DATA!$A:$A,$C28,INPUT_DATA!$B:$B,"S"))</f>
        <v/>
      </c>
      <c r="V28" s="220" t="str">
        <f t="shared" si="5"/>
        <v/>
      </c>
      <c r="W28" s="218"/>
      <c r="X28" s="211" t="str">
        <f>IF($C28=0,"",SUMIFS(INPUT_DATA!AT:AT,INPUT_DATA!$A:$A,$C28,INPUT_DATA!$B:$B,"D"))</f>
        <v/>
      </c>
      <c r="Y28" s="212" t="str">
        <f>IF($C28=0,"",SUMIFS(INPUT_DATA!AU:AU,INPUT_DATA!$A:$A,$C28,INPUT_DATA!$B:$B,"D"))</f>
        <v/>
      </c>
      <c r="Z28" s="212" t="str">
        <f>IF($C28=0,"",SUMIFS(INPUT_DATA!AV:AV,INPUT_DATA!$A:$A,$C28,INPUT_DATA!$B:$B,"D"))</f>
        <v/>
      </c>
      <c r="AA28" s="213" t="str">
        <f t="shared" si="11"/>
        <v/>
      </c>
      <c r="AB28" s="212" t="str">
        <f>IF($C28=0,"",SUMIFS(INPUT_DATA!AX:AX,INPUT_DATA!$A:$A,$C28,INPUT_DATA!$B:$B,"D"))</f>
        <v/>
      </c>
      <c r="AC28" s="212" t="str">
        <f>IF($C28=0,"",SUMIFS(INPUT_DATA!AY:AY,INPUT_DATA!$A:$A,$C28,INPUT_DATA!$B:$B,"D"))</f>
        <v/>
      </c>
      <c r="AD28" s="212" t="str">
        <f>IF($C28=0,"",SUMIFS(INPUT_DATA!AZ:AZ,INPUT_DATA!$A:$A,$C28,INPUT_DATA!$B:$B,"D"))</f>
        <v/>
      </c>
      <c r="AE28" s="212" t="str">
        <f>IF($C28=0,"",SUMIFS(INPUT_DATA!BA:BA,INPUT_DATA!$A:$A,$C28,INPUT_DATA!$B:$B,"D"))</f>
        <v/>
      </c>
      <c r="AF28" s="212" t="str">
        <f>IF($C28=0,"",SUMIFS(INPUT_DATA!BB:BB,INPUT_DATA!$A:$A,$C28,INPUT_DATA!$B:$B,"D"))</f>
        <v/>
      </c>
      <c r="AG28" s="212" t="str">
        <f>IF($C28=0,"",SUMIFS(INPUT_DATA!BC:BC,INPUT_DATA!$A:$A,$C28,INPUT_DATA!$B:$B,"D"))</f>
        <v/>
      </c>
      <c r="AH28" s="212" t="str">
        <f>IF($C28=0,"",SUMIFS(INPUT_DATA!BD:BD,INPUT_DATA!$A:$A,$C28,INPUT_DATA!$B:$B,"D"))</f>
        <v/>
      </c>
      <c r="AI28" s="212" t="str">
        <f>IF($C28=0,"",SUMIFS(INPUT_DATA!BE:BE,INPUT_DATA!$A:$A,$C28,INPUT_DATA!$B:$B,"D"))</f>
        <v/>
      </c>
      <c r="AJ28" s="214" t="str">
        <f t="shared" si="12"/>
        <v/>
      </c>
      <c r="AK28" s="215" t="str">
        <f>IF($C28=0,"",SUMIFS(INPUT_DATA!BG:BG,INPUT_DATA!$A:$A,$C28,INPUT_DATA!$B:$B,"D"))</f>
        <v/>
      </c>
      <c r="AL28" s="215" t="str">
        <f>IF($C28=0,"",SUMIFS(INPUT_DATA!BH:BH,INPUT_DATA!$A:$A,$C28,INPUT_DATA!$B:$B,"D"))</f>
        <v/>
      </c>
      <c r="AM28" s="214" t="str">
        <f t="shared" si="13"/>
        <v/>
      </c>
      <c r="AN28" s="216" t="str">
        <f>IF($C28=0,"",SUMIFS(INPUT_DATA!BK:BK,INPUT_DATA!$A:$A,$C28,INPUT_DATA!$B:$B,"D"))</f>
        <v/>
      </c>
      <c r="AO28" s="217" t="str">
        <f t="shared" si="14"/>
        <v/>
      </c>
      <c r="AP28" s="218"/>
      <c r="AR28" s="217" t="str">
        <f t="shared" si="10"/>
        <v/>
      </c>
      <c r="AT28" s="209" t="str">
        <f>IF($C28=0,"",'03 - Monthly Asset Follow up'!E32+'03 - Monthly Asset Follow up'!F32-'03 - Monthly Asset Follow up'!V32+'03 - Monthly Asset Follow up'!Y32-H28)</f>
        <v/>
      </c>
      <c r="AU28" s="209" t="str">
        <f>IF($C28=0,"",'03 - Monthly Asset Follow up'!BB32+'03 - Monthly Asset Follow up'!BC32-'03 - Monthly Asset Follow up'!BR32+'03 - Monthly Asset Follow up'!BU32-AA28)</f>
        <v/>
      </c>
      <c r="AW28" s="221"/>
    </row>
    <row r="29" spans="2:49">
      <c r="B29" s="1672" t="str">
        <f t="shared" si="1"/>
        <v/>
      </c>
      <c r="C29" s="1673">
        <f>'03 - Monthly Asset Follow up'!B33</f>
        <v>0</v>
      </c>
      <c r="D29" s="218"/>
      <c r="E29" s="211" t="str">
        <f>IF($C29=0,"",SUMIFS(INPUT_DATA!AT:AT,INPUT_DATA!$A:$A,$C29,INPUT_DATA!$B:$B,"S"))</f>
        <v/>
      </c>
      <c r="F29" s="212" t="str">
        <f>IF($C29=0,"",SUMIFS(INPUT_DATA!AU:AU,INPUT_DATA!$A:$A,$C29,INPUT_DATA!$B:$B,"S"))</f>
        <v/>
      </c>
      <c r="G29" s="212" t="str">
        <f>IF($C29=0,"",SUMIFS(INPUT_DATA!AV:AV,INPUT_DATA!$A:$A,$C29,INPUT_DATA!$B:$B,"S"))</f>
        <v/>
      </c>
      <c r="H29" s="219" t="str">
        <f t="shared" si="2"/>
        <v/>
      </c>
      <c r="I29" s="212" t="str">
        <f>IF($C29=0,"",SUMIFS(INPUT_DATA!AX:AX,INPUT_DATA!$A:$A,$C29,INPUT_DATA!$B:$B,"S"))</f>
        <v/>
      </c>
      <c r="J29" s="212" t="str">
        <f>IF($C29=0,"",SUMIFS(INPUT_DATA!AY:AY,INPUT_DATA!$A:$A,$C29,INPUT_DATA!$B:$B,"S"))</f>
        <v/>
      </c>
      <c r="K29" s="212" t="str">
        <f>IF($C29=0,"",SUMIFS(INPUT_DATA!AZ:AZ,INPUT_DATA!$A:$A,$C29,INPUT_DATA!$B:$B,"S"))</f>
        <v/>
      </c>
      <c r="L29" s="212" t="str">
        <f>IF($C29=0,"",SUMIFS(INPUT_DATA!BA:BA,INPUT_DATA!$A:$A,$C29,INPUT_DATA!$B:$B,"S"))</f>
        <v/>
      </c>
      <c r="M29" s="212" t="str">
        <f>IF($C29=0,"",SUMIFS(INPUT_DATA!BB:BB,INPUT_DATA!$A:$A,$C29,INPUT_DATA!$B:$B,"S"))</f>
        <v/>
      </c>
      <c r="N29" s="212" t="str">
        <f>IF($C29=0,"",SUMIFS(INPUT_DATA!BC:BC,INPUT_DATA!$A:$A,$C29,INPUT_DATA!$B:$B,"S"))</f>
        <v/>
      </c>
      <c r="O29" s="212" t="str">
        <f>IF($C29=0,"",SUMIFS(INPUT_DATA!BD:BD,INPUT_DATA!$A:$A,$C29,INPUT_DATA!$B:$B,"S"))</f>
        <v/>
      </c>
      <c r="P29" s="212" t="str">
        <f>IF($C29=0,"",SUMIFS(INPUT_DATA!BE:BE,INPUT_DATA!$A:$A,$C29,INPUT_DATA!$B:$B,"S"))</f>
        <v/>
      </c>
      <c r="Q29" s="214" t="str">
        <f t="shared" si="3"/>
        <v/>
      </c>
      <c r="R29" s="215" t="str">
        <f>IF($C29=0,"",SUMIFS(INPUT_DATA!BG:BG,INPUT_DATA!$A:$A,$C29,INPUT_DATA!$B:$B,"S"))</f>
        <v/>
      </c>
      <c r="S29" s="215" t="str">
        <f>IF($C29=0,"",SUMIFS(INPUT_DATA!BH:BH,INPUT_DATA!$A:$A,$C29,INPUT_DATA!$B:$B,"S"))</f>
        <v/>
      </c>
      <c r="T29" s="214" t="str">
        <f t="shared" si="4"/>
        <v/>
      </c>
      <c r="U29" s="216" t="str">
        <f>IF($C29=0,"",SUMIFS(INPUT_DATA!BK:BK,INPUT_DATA!$A:$A,$C29,INPUT_DATA!$B:$B,"S"))</f>
        <v/>
      </c>
      <c r="V29" s="220" t="str">
        <f t="shared" si="5"/>
        <v/>
      </c>
      <c r="W29" s="218"/>
      <c r="X29" s="211" t="str">
        <f>IF($C29=0,"",SUMIFS(INPUT_DATA!AT:AT,INPUT_DATA!$A:$A,$C29,INPUT_DATA!$B:$B,"D"))</f>
        <v/>
      </c>
      <c r="Y29" s="212" t="str">
        <f>IF($C29=0,"",SUMIFS(INPUT_DATA!AU:AU,INPUT_DATA!$A:$A,$C29,INPUT_DATA!$B:$B,"D"))</f>
        <v/>
      </c>
      <c r="Z29" s="212" t="str">
        <f>IF($C29=0,"",SUMIFS(INPUT_DATA!AV:AV,INPUT_DATA!$A:$A,$C29,INPUT_DATA!$B:$B,"D"))</f>
        <v/>
      </c>
      <c r="AA29" s="213" t="str">
        <f t="shared" si="11"/>
        <v/>
      </c>
      <c r="AB29" s="212" t="str">
        <f>IF($C29=0,"",SUMIFS(INPUT_DATA!AX:AX,INPUT_DATA!$A:$A,$C29,INPUT_DATA!$B:$B,"D"))</f>
        <v/>
      </c>
      <c r="AC29" s="212" t="str">
        <f>IF($C29=0,"",SUMIFS(INPUT_DATA!AY:AY,INPUT_DATA!$A:$A,$C29,INPUT_DATA!$B:$B,"D"))</f>
        <v/>
      </c>
      <c r="AD29" s="212" t="str">
        <f>IF($C29=0,"",SUMIFS(INPUT_DATA!AZ:AZ,INPUT_DATA!$A:$A,$C29,INPUT_DATA!$B:$B,"D"))</f>
        <v/>
      </c>
      <c r="AE29" s="212" t="str">
        <f>IF($C29=0,"",SUMIFS(INPUT_DATA!BA:BA,INPUT_DATA!$A:$A,$C29,INPUT_DATA!$B:$B,"D"))</f>
        <v/>
      </c>
      <c r="AF29" s="212" t="str">
        <f>IF($C29=0,"",SUMIFS(INPUT_DATA!BB:BB,INPUT_DATA!$A:$A,$C29,INPUT_DATA!$B:$B,"D"))</f>
        <v/>
      </c>
      <c r="AG29" s="212" t="str">
        <f>IF($C29=0,"",SUMIFS(INPUT_DATA!BC:BC,INPUT_DATA!$A:$A,$C29,INPUT_DATA!$B:$B,"D"))</f>
        <v/>
      </c>
      <c r="AH29" s="212" t="str">
        <f>IF($C29=0,"",SUMIFS(INPUT_DATA!BD:BD,INPUT_DATA!$A:$A,$C29,INPUT_DATA!$B:$B,"D"))</f>
        <v/>
      </c>
      <c r="AI29" s="212" t="str">
        <f>IF($C29=0,"",SUMIFS(INPUT_DATA!BE:BE,INPUT_DATA!$A:$A,$C29,INPUT_DATA!$B:$B,"D"))</f>
        <v/>
      </c>
      <c r="AJ29" s="214" t="str">
        <f t="shared" si="12"/>
        <v/>
      </c>
      <c r="AK29" s="215" t="str">
        <f>IF($C29=0,"",SUMIFS(INPUT_DATA!BG:BG,INPUT_DATA!$A:$A,$C29,INPUT_DATA!$B:$B,"D"))</f>
        <v/>
      </c>
      <c r="AL29" s="215" t="str">
        <f>IF($C29=0,"",SUMIFS(INPUT_DATA!BH:BH,INPUT_DATA!$A:$A,$C29,INPUT_DATA!$B:$B,"D"))</f>
        <v/>
      </c>
      <c r="AM29" s="214" t="str">
        <f t="shared" si="13"/>
        <v/>
      </c>
      <c r="AN29" s="216" t="str">
        <f>IF($C29=0,"",SUMIFS(INPUT_DATA!BK:BK,INPUT_DATA!$A:$A,$C29,INPUT_DATA!$B:$B,"D"))</f>
        <v/>
      </c>
      <c r="AO29" s="217" t="str">
        <f t="shared" si="14"/>
        <v/>
      </c>
      <c r="AP29" s="218"/>
      <c r="AR29" s="217" t="str">
        <f t="shared" si="10"/>
        <v/>
      </c>
      <c r="AT29" s="209" t="str">
        <f>IF($C29=0,"",'03 - Monthly Asset Follow up'!E33+'03 - Monthly Asset Follow up'!F33-'03 - Monthly Asset Follow up'!V33+'03 - Monthly Asset Follow up'!Y33-H29)</f>
        <v/>
      </c>
      <c r="AU29" s="209" t="str">
        <f>IF($C29=0,"",'03 - Monthly Asset Follow up'!BB33+'03 - Monthly Asset Follow up'!BC33-'03 - Monthly Asset Follow up'!BR33+'03 - Monthly Asset Follow up'!BU33-AA29)</f>
        <v/>
      </c>
      <c r="AW29" s="221"/>
    </row>
    <row r="30" spans="2:49">
      <c r="B30" s="1672" t="str">
        <f t="shared" si="1"/>
        <v/>
      </c>
      <c r="C30" s="1673">
        <f>'03 - Monthly Asset Follow up'!B34</f>
        <v>0</v>
      </c>
      <c r="D30" s="218"/>
      <c r="E30" s="211" t="str">
        <f>IF($C30=0,"",SUMIFS(INPUT_DATA!AT:AT,INPUT_DATA!$A:$A,$C30,INPUT_DATA!$B:$B,"S"))</f>
        <v/>
      </c>
      <c r="F30" s="212" t="str">
        <f>IF($C30=0,"",SUMIFS(INPUT_DATA!AU:AU,INPUT_DATA!$A:$A,$C30,INPUT_DATA!$B:$B,"S"))</f>
        <v/>
      </c>
      <c r="G30" s="212" t="str">
        <f>IF($C30=0,"",SUMIFS(INPUT_DATA!AV:AV,INPUT_DATA!$A:$A,$C30,INPUT_DATA!$B:$B,"S"))</f>
        <v/>
      </c>
      <c r="H30" s="219" t="str">
        <f t="shared" si="2"/>
        <v/>
      </c>
      <c r="I30" s="212" t="str">
        <f>IF($C30=0,"",SUMIFS(INPUT_DATA!AX:AX,INPUT_DATA!$A:$A,$C30,INPUT_DATA!$B:$B,"S"))</f>
        <v/>
      </c>
      <c r="J30" s="212" t="str">
        <f>IF($C30=0,"",SUMIFS(INPUT_DATA!AY:AY,INPUT_DATA!$A:$A,$C30,INPUT_DATA!$B:$B,"S"))</f>
        <v/>
      </c>
      <c r="K30" s="212" t="str">
        <f>IF($C30=0,"",SUMIFS(INPUT_DATA!AZ:AZ,INPUT_DATA!$A:$A,$C30,INPUT_DATA!$B:$B,"S"))</f>
        <v/>
      </c>
      <c r="L30" s="212" t="str">
        <f>IF($C30=0,"",SUMIFS(INPUT_DATA!BA:BA,INPUT_DATA!$A:$A,$C30,INPUT_DATA!$B:$B,"S"))</f>
        <v/>
      </c>
      <c r="M30" s="212" t="str">
        <f>IF($C30=0,"",SUMIFS(INPUT_DATA!BB:BB,INPUT_DATA!$A:$A,$C30,INPUT_DATA!$B:$B,"S"))</f>
        <v/>
      </c>
      <c r="N30" s="212" t="str">
        <f>IF($C30=0,"",SUMIFS(INPUT_DATA!BC:BC,INPUT_DATA!$A:$A,$C30,INPUT_DATA!$B:$B,"S"))</f>
        <v/>
      </c>
      <c r="O30" s="212" t="str">
        <f>IF($C30=0,"",SUMIFS(INPUT_DATA!BD:BD,INPUT_DATA!$A:$A,$C30,INPUT_DATA!$B:$B,"S"))</f>
        <v/>
      </c>
      <c r="P30" s="212" t="str">
        <f>IF($C30=0,"",SUMIFS(INPUT_DATA!BE:BE,INPUT_DATA!$A:$A,$C30,INPUT_DATA!$B:$B,"S"))</f>
        <v/>
      </c>
      <c r="Q30" s="214" t="str">
        <f t="shared" si="3"/>
        <v/>
      </c>
      <c r="R30" s="215" t="str">
        <f>IF($C30=0,"",SUMIFS(INPUT_DATA!BG:BG,INPUT_DATA!$A:$A,$C30,INPUT_DATA!$B:$B,"S"))</f>
        <v/>
      </c>
      <c r="S30" s="215" t="str">
        <f>IF($C30=0,"",SUMIFS(INPUT_DATA!BH:BH,INPUT_DATA!$A:$A,$C30,INPUT_DATA!$B:$B,"S"))</f>
        <v/>
      </c>
      <c r="T30" s="214" t="str">
        <f t="shared" si="4"/>
        <v/>
      </c>
      <c r="U30" s="216" t="str">
        <f>IF($C30=0,"",SUMIFS(INPUT_DATA!BK:BK,INPUT_DATA!$A:$A,$C30,INPUT_DATA!$B:$B,"S"))</f>
        <v/>
      </c>
      <c r="V30" s="220" t="str">
        <f t="shared" si="5"/>
        <v/>
      </c>
      <c r="W30" s="218"/>
      <c r="X30" s="211" t="str">
        <f>IF($C30=0,"",SUMIFS(INPUT_DATA!AT:AT,INPUT_DATA!$A:$A,$C30,INPUT_DATA!$B:$B,"D"))</f>
        <v/>
      </c>
      <c r="Y30" s="212" t="str">
        <f>IF($C30=0,"",SUMIFS(INPUT_DATA!AU:AU,INPUT_DATA!$A:$A,$C30,INPUT_DATA!$B:$B,"D"))</f>
        <v/>
      </c>
      <c r="Z30" s="212" t="str">
        <f>IF($C30=0,"",SUMIFS(INPUT_DATA!AV:AV,INPUT_DATA!$A:$A,$C30,INPUT_DATA!$B:$B,"D"))</f>
        <v/>
      </c>
      <c r="AA30" s="213" t="str">
        <f t="shared" si="11"/>
        <v/>
      </c>
      <c r="AB30" s="212" t="str">
        <f>IF($C30=0,"",SUMIFS(INPUT_DATA!AX:AX,INPUT_DATA!$A:$A,$C30,INPUT_DATA!$B:$B,"D"))</f>
        <v/>
      </c>
      <c r="AC30" s="212" t="str">
        <f>IF($C30=0,"",SUMIFS(INPUT_DATA!AY:AY,INPUT_DATA!$A:$A,$C30,INPUT_DATA!$B:$B,"D"))</f>
        <v/>
      </c>
      <c r="AD30" s="212" t="str">
        <f>IF($C30=0,"",SUMIFS(INPUT_DATA!AZ:AZ,INPUT_DATA!$A:$A,$C30,INPUT_DATA!$B:$B,"D"))</f>
        <v/>
      </c>
      <c r="AE30" s="212" t="str">
        <f>IF($C30=0,"",SUMIFS(INPUT_DATA!BA:BA,INPUT_DATA!$A:$A,$C30,INPUT_DATA!$B:$B,"D"))</f>
        <v/>
      </c>
      <c r="AF30" s="212" t="str">
        <f>IF($C30=0,"",SUMIFS(INPUT_DATA!BB:BB,INPUT_DATA!$A:$A,$C30,INPUT_DATA!$B:$B,"D"))</f>
        <v/>
      </c>
      <c r="AG30" s="212" t="str">
        <f>IF($C30=0,"",SUMIFS(INPUT_DATA!BC:BC,INPUT_DATA!$A:$A,$C30,INPUT_DATA!$B:$B,"D"))</f>
        <v/>
      </c>
      <c r="AH30" s="212" t="str">
        <f>IF($C30=0,"",SUMIFS(INPUT_DATA!BD:BD,INPUT_DATA!$A:$A,$C30,INPUT_DATA!$B:$B,"D"))</f>
        <v/>
      </c>
      <c r="AI30" s="212" t="str">
        <f>IF($C30=0,"",SUMIFS(INPUT_DATA!BE:BE,INPUT_DATA!$A:$A,$C30,INPUT_DATA!$B:$B,"D"))</f>
        <v/>
      </c>
      <c r="AJ30" s="214" t="str">
        <f t="shared" si="12"/>
        <v/>
      </c>
      <c r="AK30" s="215" t="str">
        <f>IF($C30=0,"",SUMIFS(INPUT_DATA!BG:BG,INPUT_DATA!$A:$A,$C30,INPUT_DATA!$B:$B,"D"))</f>
        <v/>
      </c>
      <c r="AL30" s="215" t="str">
        <f>IF($C30=0,"",SUMIFS(INPUT_DATA!BH:BH,INPUT_DATA!$A:$A,$C30,INPUT_DATA!$B:$B,"D"))</f>
        <v/>
      </c>
      <c r="AM30" s="214" t="str">
        <f t="shared" si="13"/>
        <v/>
      </c>
      <c r="AN30" s="216" t="str">
        <f>IF($C30=0,"",SUMIFS(INPUT_DATA!BK:BK,INPUT_DATA!$A:$A,$C30,INPUT_DATA!$B:$B,"D"))</f>
        <v/>
      </c>
      <c r="AO30" s="217" t="str">
        <f t="shared" si="14"/>
        <v/>
      </c>
      <c r="AP30" s="218"/>
      <c r="AR30" s="217" t="str">
        <f t="shared" si="10"/>
        <v/>
      </c>
      <c r="AT30" s="209" t="str">
        <f>IF($C30=0,"",'03 - Monthly Asset Follow up'!E34+'03 - Monthly Asset Follow up'!F34-'03 - Monthly Asset Follow up'!V34+'03 - Monthly Asset Follow up'!Y34-H30)</f>
        <v/>
      </c>
      <c r="AU30" s="209" t="str">
        <f>IF($C30=0,"",'03 - Monthly Asset Follow up'!BB34+'03 - Monthly Asset Follow up'!BC34-'03 - Monthly Asset Follow up'!BR34+'03 - Monthly Asset Follow up'!BU34-AA30)</f>
        <v/>
      </c>
      <c r="AW30" s="221"/>
    </row>
    <row r="31" spans="2:49">
      <c r="B31" s="1672" t="str">
        <f t="shared" si="1"/>
        <v/>
      </c>
      <c r="C31" s="1673">
        <f>'03 - Monthly Asset Follow up'!B35</f>
        <v>0</v>
      </c>
      <c r="D31" s="218"/>
      <c r="E31" s="211" t="str">
        <f>IF($C31=0,"",SUMIFS(INPUT_DATA!AT:AT,INPUT_DATA!$A:$A,$C31,INPUT_DATA!$B:$B,"S"))</f>
        <v/>
      </c>
      <c r="F31" s="212" t="str">
        <f>IF($C31=0,"",SUMIFS(INPUT_DATA!AU:AU,INPUT_DATA!$A:$A,$C31,INPUT_DATA!$B:$B,"S"))</f>
        <v/>
      </c>
      <c r="G31" s="212" t="str">
        <f>IF($C31=0,"",SUMIFS(INPUT_DATA!AV:AV,INPUT_DATA!$A:$A,$C31,INPUT_DATA!$B:$B,"S"))</f>
        <v/>
      </c>
      <c r="H31" s="219" t="str">
        <f t="shared" si="2"/>
        <v/>
      </c>
      <c r="I31" s="212" t="str">
        <f>IF($C31=0,"",SUMIFS(INPUT_DATA!AX:AX,INPUT_DATA!$A:$A,$C31,INPUT_DATA!$B:$B,"S"))</f>
        <v/>
      </c>
      <c r="J31" s="212" t="str">
        <f>IF($C31=0,"",SUMIFS(INPUT_DATA!AY:AY,INPUT_DATA!$A:$A,$C31,INPUT_DATA!$B:$B,"S"))</f>
        <v/>
      </c>
      <c r="K31" s="212" t="str">
        <f>IF($C31=0,"",SUMIFS(INPUT_DATA!AZ:AZ,INPUT_DATA!$A:$A,$C31,INPUT_DATA!$B:$B,"S"))</f>
        <v/>
      </c>
      <c r="L31" s="212" t="str">
        <f>IF($C31=0,"",SUMIFS(INPUT_DATA!BA:BA,INPUT_DATA!$A:$A,$C31,INPUT_DATA!$B:$B,"S"))</f>
        <v/>
      </c>
      <c r="M31" s="212" t="str">
        <f>IF($C31=0,"",SUMIFS(INPUT_DATA!BB:BB,INPUT_DATA!$A:$A,$C31,INPUT_DATA!$B:$B,"S"))</f>
        <v/>
      </c>
      <c r="N31" s="212" t="str">
        <f>IF($C31=0,"",SUMIFS(INPUT_DATA!BC:BC,INPUT_DATA!$A:$A,$C31,INPUT_DATA!$B:$B,"S"))</f>
        <v/>
      </c>
      <c r="O31" s="212" t="str">
        <f>IF($C31=0,"",SUMIFS(INPUT_DATA!BD:BD,INPUT_DATA!$A:$A,$C31,INPUT_DATA!$B:$B,"S"))</f>
        <v/>
      </c>
      <c r="P31" s="212" t="str">
        <f>IF($C31=0,"",SUMIFS(INPUT_DATA!BE:BE,INPUT_DATA!$A:$A,$C31,INPUT_DATA!$B:$B,"S"))</f>
        <v/>
      </c>
      <c r="Q31" s="214" t="str">
        <f t="shared" si="3"/>
        <v/>
      </c>
      <c r="R31" s="215" t="str">
        <f>IF($C31=0,"",SUMIFS(INPUT_DATA!BG:BG,INPUT_DATA!$A:$A,$C31,INPUT_DATA!$B:$B,"S"))</f>
        <v/>
      </c>
      <c r="S31" s="215" t="str">
        <f>IF($C31=0,"",SUMIFS(INPUT_DATA!BH:BH,INPUT_DATA!$A:$A,$C31,INPUT_DATA!$B:$B,"S"))</f>
        <v/>
      </c>
      <c r="T31" s="214" t="str">
        <f t="shared" si="4"/>
        <v/>
      </c>
      <c r="U31" s="216" t="str">
        <f>IF($C31=0,"",SUMIFS(INPUT_DATA!BK:BK,INPUT_DATA!$A:$A,$C31,INPUT_DATA!$B:$B,"S"))</f>
        <v/>
      </c>
      <c r="V31" s="220" t="str">
        <f t="shared" si="5"/>
        <v/>
      </c>
      <c r="W31" s="218"/>
      <c r="X31" s="211" t="str">
        <f>IF($C31=0,"",SUMIFS(INPUT_DATA!AT:AT,INPUT_DATA!$A:$A,$C31,INPUT_DATA!$B:$B,"D"))</f>
        <v/>
      </c>
      <c r="Y31" s="212" t="str">
        <f>IF($C31=0,"",SUMIFS(INPUT_DATA!AU:AU,INPUT_DATA!$A:$A,$C31,INPUT_DATA!$B:$B,"D"))</f>
        <v/>
      </c>
      <c r="Z31" s="212" t="str">
        <f>IF($C31=0,"",SUMIFS(INPUT_DATA!AV:AV,INPUT_DATA!$A:$A,$C31,INPUT_DATA!$B:$B,"D"))</f>
        <v/>
      </c>
      <c r="AA31" s="213" t="str">
        <f t="shared" si="11"/>
        <v/>
      </c>
      <c r="AB31" s="212" t="str">
        <f>IF($C31=0,"",SUMIFS(INPUT_DATA!AX:AX,INPUT_DATA!$A:$A,$C31,INPUT_DATA!$B:$B,"D"))</f>
        <v/>
      </c>
      <c r="AC31" s="212" t="str">
        <f>IF($C31=0,"",SUMIFS(INPUT_DATA!AY:AY,INPUT_DATA!$A:$A,$C31,INPUT_DATA!$B:$B,"D"))</f>
        <v/>
      </c>
      <c r="AD31" s="212" t="str">
        <f>IF($C31=0,"",SUMIFS(INPUT_DATA!AZ:AZ,INPUT_DATA!$A:$A,$C31,INPUT_DATA!$B:$B,"D"))</f>
        <v/>
      </c>
      <c r="AE31" s="212" t="str">
        <f>IF($C31=0,"",SUMIFS(INPUT_DATA!BA:BA,INPUT_DATA!$A:$A,$C31,INPUT_DATA!$B:$B,"D"))</f>
        <v/>
      </c>
      <c r="AF31" s="212" t="str">
        <f>IF($C31=0,"",SUMIFS(INPUT_DATA!BB:BB,INPUT_DATA!$A:$A,$C31,INPUT_DATA!$B:$B,"D"))</f>
        <v/>
      </c>
      <c r="AG31" s="212" t="str">
        <f>IF($C31=0,"",SUMIFS(INPUT_DATA!BC:BC,INPUT_DATA!$A:$A,$C31,INPUT_DATA!$B:$B,"D"))</f>
        <v/>
      </c>
      <c r="AH31" s="212" t="str">
        <f>IF($C31=0,"",SUMIFS(INPUT_DATA!BD:BD,INPUT_DATA!$A:$A,$C31,INPUT_DATA!$B:$B,"D"))</f>
        <v/>
      </c>
      <c r="AI31" s="212" t="str">
        <f>IF($C31=0,"",SUMIFS(INPUT_DATA!BE:BE,INPUT_DATA!$A:$A,$C31,INPUT_DATA!$B:$B,"D"))</f>
        <v/>
      </c>
      <c r="AJ31" s="214" t="str">
        <f t="shared" si="12"/>
        <v/>
      </c>
      <c r="AK31" s="215" t="str">
        <f>IF($C31=0,"",SUMIFS(INPUT_DATA!BG:BG,INPUT_DATA!$A:$A,$C31,INPUT_DATA!$B:$B,"D"))</f>
        <v/>
      </c>
      <c r="AL31" s="215" t="str">
        <f>IF($C31=0,"",SUMIFS(INPUT_DATA!BH:BH,INPUT_DATA!$A:$A,$C31,INPUT_DATA!$B:$B,"D"))</f>
        <v/>
      </c>
      <c r="AM31" s="214" t="str">
        <f t="shared" si="13"/>
        <v/>
      </c>
      <c r="AN31" s="216" t="str">
        <f>IF($C31=0,"",SUMIFS(INPUT_DATA!BK:BK,INPUT_DATA!$A:$A,$C31,INPUT_DATA!$B:$B,"D"))</f>
        <v/>
      </c>
      <c r="AO31" s="217" t="str">
        <f t="shared" si="14"/>
        <v/>
      </c>
      <c r="AP31" s="218"/>
      <c r="AR31" s="217" t="str">
        <f t="shared" si="10"/>
        <v/>
      </c>
      <c r="AT31" s="209" t="str">
        <f>IF($C31=0,"",'03 - Monthly Asset Follow up'!E35+'03 - Monthly Asset Follow up'!F35-'03 - Monthly Asset Follow up'!V35+'03 - Monthly Asset Follow up'!Y35-H31)</f>
        <v/>
      </c>
      <c r="AU31" s="209" t="str">
        <f>IF($C31=0,"",'03 - Monthly Asset Follow up'!BB35+'03 - Monthly Asset Follow up'!BC35-'03 - Monthly Asset Follow up'!BR35+'03 - Monthly Asset Follow up'!BU35-AA31)</f>
        <v/>
      </c>
      <c r="AW31" s="221"/>
    </row>
    <row r="32" spans="2:49">
      <c r="B32" s="1672" t="str">
        <f t="shared" si="1"/>
        <v/>
      </c>
      <c r="C32" s="1673">
        <f>'03 - Monthly Asset Follow up'!B36</f>
        <v>0</v>
      </c>
      <c r="D32" s="218"/>
      <c r="E32" s="211" t="str">
        <f>IF($C32=0,"",SUMIFS(INPUT_DATA!AT:AT,INPUT_DATA!$A:$A,$C32,INPUT_DATA!$B:$B,"S"))</f>
        <v/>
      </c>
      <c r="F32" s="212" t="str">
        <f>IF($C32=0,"",SUMIFS(INPUT_DATA!AU:AU,INPUT_DATA!$A:$A,$C32,INPUT_DATA!$B:$B,"S"))</f>
        <v/>
      </c>
      <c r="G32" s="212" t="str">
        <f>IF($C32=0,"",SUMIFS(INPUT_DATA!AV:AV,INPUT_DATA!$A:$A,$C32,INPUT_DATA!$B:$B,"S"))</f>
        <v/>
      </c>
      <c r="H32" s="219" t="str">
        <f t="shared" si="2"/>
        <v/>
      </c>
      <c r="I32" s="212" t="str">
        <f>IF($C32=0,"",SUMIFS(INPUT_DATA!AX:AX,INPUT_DATA!$A:$A,$C32,INPUT_DATA!$B:$B,"S"))</f>
        <v/>
      </c>
      <c r="J32" s="212" t="str">
        <f>IF($C32=0,"",SUMIFS(INPUT_DATA!AY:AY,INPUT_DATA!$A:$A,$C32,INPUT_DATA!$B:$B,"S"))</f>
        <v/>
      </c>
      <c r="K32" s="212" t="str">
        <f>IF($C32=0,"",SUMIFS(INPUT_DATA!AZ:AZ,INPUT_DATA!$A:$A,$C32,INPUT_DATA!$B:$B,"S"))</f>
        <v/>
      </c>
      <c r="L32" s="212" t="str">
        <f>IF($C32=0,"",SUMIFS(INPUT_DATA!BA:BA,INPUT_DATA!$A:$A,$C32,INPUT_DATA!$B:$B,"S"))</f>
        <v/>
      </c>
      <c r="M32" s="212" t="str">
        <f>IF($C32=0,"",SUMIFS(INPUT_DATA!BB:BB,INPUT_DATA!$A:$A,$C32,INPUT_DATA!$B:$B,"S"))</f>
        <v/>
      </c>
      <c r="N32" s="212" t="str">
        <f>IF($C32=0,"",SUMIFS(INPUT_DATA!BC:BC,INPUT_DATA!$A:$A,$C32,INPUT_DATA!$B:$B,"S"))</f>
        <v/>
      </c>
      <c r="O32" s="212" t="str">
        <f>IF($C32=0,"",SUMIFS(INPUT_DATA!BD:BD,INPUT_DATA!$A:$A,$C32,INPUT_DATA!$B:$B,"S"))</f>
        <v/>
      </c>
      <c r="P32" s="212" t="str">
        <f>IF($C32=0,"",SUMIFS(INPUT_DATA!BE:BE,INPUT_DATA!$A:$A,$C32,INPUT_DATA!$B:$B,"S"))</f>
        <v/>
      </c>
      <c r="Q32" s="214" t="str">
        <f t="shared" si="3"/>
        <v/>
      </c>
      <c r="R32" s="215" t="str">
        <f>IF($C32=0,"",SUMIFS(INPUT_DATA!BG:BG,INPUT_DATA!$A:$A,$C32,INPUT_DATA!$B:$B,"S"))</f>
        <v/>
      </c>
      <c r="S32" s="215" t="str">
        <f>IF($C32=0,"",SUMIFS(INPUT_DATA!BH:BH,INPUT_DATA!$A:$A,$C32,INPUT_DATA!$B:$B,"S"))</f>
        <v/>
      </c>
      <c r="T32" s="214" t="str">
        <f t="shared" si="4"/>
        <v/>
      </c>
      <c r="U32" s="216" t="str">
        <f>IF($C32=0,"",SUMIFS(INPUT_DATA!BK:BK,INPUT_DATA!$A:$A,$C32,INPUT_DATA!$B:$B,"S"))</f>
        <v/>
      </c>
      <c r="V32" s="220" t="str">
        <f t="shared" si="5"/>
        <v/>
      </c>
      <c r="W32" s="218"/>
      <c r="X32" s="211" t="str">
        <f>IF($C32=0,"",SUMIFS(INPUT_DATA!AT:AT,INPUT_DATA!$A:$A,$C32,INPUT_DATA!$B:$B,"D"))</f>
        <v/>
      </c>
      <c r="Y32" s="212" t="str">
        <f>IF($C32=0,"",SUMIFS(INPUT_DATA!AU:AU,INPUT_DATA!$A:$A,$C32,INPUT_DATA!$B:$B,"D"))</f>
        <v/>
      </c>
      <c r="Z32" s="212" t="str">
        <f>IF($C32=0,"",SUMIFS(INPUT_DATA!AV:AV,INPUT_DATA!$A:$A,$C32,INPUT_DATA!$B:$B,"D"))</f>
        <v/>
      </c>
      <c r="AA32" s="213" t="str">
        <f t="shared" si="11"/>
        <v/>
      </c>
      <c r="AB32" s="212" t="str">
        <f>IF($C32=0,"",SUMIFS(INPUT_DATA!AX:AX,INPUT_DATA!$A:$A,$C32,INPUT_DATA!$B:$B,"D"))</f>
        <v/>
      </c>
      <c r="AC32" s="212" t="str">
        <f>IF($C32=0,"",SUMIFS(INPUT_DATA!AY:AY,INPUT_DATA!$A:$A,$C32,INPUT_DATA!$B:$B,"D"))</f>
        <v/>
      </c>
      <c r="AD32" s="212" t="str">
        <f>IF($C32=0,"",SUMIFS(INPUT_DATA!AZ:AZ,INPUT_DATA!$A:$A,$C32,INPUT_DATA!$B:$B,"D"))</f>
        <v/>
      </c>
      <c r="AE32" s="212" t="str">
        <f>IF($C32=0,"",SUMIFS(INPUT_DATA!BA:BA,INPUT_DATA!$A:$A,$C32,INPUT_DATA!$B:$B,"D"))</f>
        <v/>
      </c>
      <c r="AF32" s="212" t="str">
        <f>IF($C32=0,"",SUMIFS(INPUT_DATA!BB:BB,INPUT_DATA!$A:$A,$C32,INPUT_DATA!$B:$B,"D"))</f>
        <v/>
      </c>
      <c r="AG32" s="212" t="str">
        <f>IF($C32=0,"",SUMIFS(INPUT_DATA!BC:BC,INPUT_DATA!$A:$A,$C32,INPUT_DATA!$B:$B,"D"))</f>
        <v/>
      </c>
      <c r="AH32" s="212" t="str">
        <f>IF($C32=0,"",SUMIFS(INPUT_DATA!BD:BD,INPUT_DATA!$A:$A,$C32,INPUT_DATA!$B:$B,"D"))</f>
        <v/>
      </c>
      <c r="AI32" s="212" t="str">
        <f>IF($C32=0,"",SUMIFS(INPUT_DATA!BE:BE,INPUT_DATA!$A:$A,$C32,INPUT_DATA!$B:$B,"D"))</f>
        <v/>
      </c>
      <c r="AJ32" s="214" t="str">
        <f t="shared" si="12"/>
        <v/>
      </c>
      <c r="AK32" s="215" t="str">
        <f>IF($C32=0,"",SUMIFS(INPUT_DATA!BG:BG,INPUT_DATA!$A:$A,$C32,INPUT_DATA!$B:$B,"D"))</f>
        <v/>
      </c>
      <c r="AL32" s="215" t="str">
        <f>IF($C32=0,"",SUMIFS(INPUT_DATA!BH:BH,INPUT_DATA!$A:$A,$C32,INPUT_DATA!$B:$B,"D"))</f>
        <v/>
      </c>
      <c r="AM32" s="214" t="str">
        <f t="shared" si="13"/>
        <v/>
      </c>
      <c r="AN32" s="216" t="str">
        <f>IF($C32=0,"",SUMIFS(INPUT_DATA!BK:BK,INPUT_DATA!$A:$A,$C32,INPUT_DATA!$B:$B,"D"))</f>
        <v/>
      </c>
      <c r="AO32" s="217" t="str">
        <f t="shared" si="14"/>
        <v/>
      </c>
      <c r="AP32" s="218"/>
      <c r="AR32" s="217" t="str">
        <f t="shared" si="10"/>
        <v/>
      </c>
      <c r="AT32" s="209" t="str">
        <f>IF($C32=0,"",'03 - Monthly Asset Follow up'!E36+'03 - Monthly Asset Follow up'!F36-'03 - Monthly Asset Follow up'!V36+'03 - Monthly Asset Follow up'!Y36-H32)</f>
        <v/>
      </c>
      <c r="AU32" s="209" t="str">
        <f>IF($C32=0,"",'03 - Monthly Asset Follow up'!BB36+'03 - Monthly Asset Follow up'!BC36-'03 - Monthly Asset Follow up'!BR36+'03 - Monthly Asset Follow up'!BU36-AA32)</f>
        <v/>
      </c>
      <c r="AW32" s="221"/>
    </row>
    <row r="33" spans="2:49">
      <c r="B33" s="1672" t="str">
        <f t="shared" si="1"/>
        <v/>
      </c>
      <c r="C33" s="1673">
        <f>'03 - Monthly Asset Follow up'!B37</f>
        <v>0</v>
      </c>
      <c r="D33" s="218"/>
      <c r="E33" s="211" t="str">
        <f>IF($C33=0,"",SUMIFS(INPUT_DATA!AT:AT,INPUT_DATA!$A:$A,$C33,INPUT_DATA!$B:$B,"S"))</f>
        <v/>
      </c>
      <c r="F33" s="212" t="str">
        <f>IF($C33=0,"",SUMIFS(INPUT_DATA!AU:AU,INPUT_DATA!$A:$A,$C33,INPUT_DATA!$B:$B,"S"))</f>
        <v/>
      </c>
      <c r="G33" s="212" t="str">
        <f>IF($C33=0,"",SUMIFS(INPUT_DATA!AV:AV,INPUT_DATA!$A:$A,$C33,INPUT_DATA!$B:$B,"S"))</f>
        <v/>
      </c>
      <c r="H33" s="219" t="str">
        <f t="shared" si="2"/>
        <v/>
      </c>
      <c r="I33" s="212" t="str">
        <f>IF($C33=0,"",SUMIFS(INPUT_DATA!AX:AX,INPUT_DATA!$A:$A,$C33,INPUT_DATA!$B:$B,"S"))</f>
        <v/>
      </c>
      <c r="J33" s="212" t="str">
        <f>IF($C33=0,"",SUMIFS(INPUT_DATA!AY:AY,INPUT_DATA!$A:$A,$C33,INPUT_DATA!$B:$B,"S"))</f>
        <v/>
      </c>
      <c r="K33" s="212" t="str">
        <f>IF($C33=0,"",SUMIFS(INPUT_DATA!AZ:AZ,INPUT_DATA!$A:$A,$C33,INPUT_DATA!$B:$B,"S"))</f>
        <v/>
      </c>
      <c r="L33" s="212" t="str">
        <f>IF($C33=0,"",SUMIFS(INPUT_DATA!BA:BA,INPUT_DATA!$A:$A,$C33,INPUT_DATA!$B:$B,"S"))</f>
        <v/>
      </c>
      <c r="M33" s="212" t="str">
        <f>IF($C33=0,"",SUMIFS(INPUT_DATA!BB:BB,INPUT_DATA!$A:$A,$C33,INPUT_DATA!$B:$B,"S"))</f>
        <v/>
      </c>
      <c r="N33" s="212" t="str">
        <f>IF($C33=0,"",SUMIFS(INPUT_DATA!BC:BC,INPUT_DATA!$A:$A,$C33,INPUT_DATA!$B:$B,"S"))</f>
        <v/>
      </c>
      <c r="O33" s="212" t="str">
        <f>IF($C33=0,"",SUMIFS(INPUT_DATA!BD:BD,INPUT_DATA!$A:$A,$C33,INPUT_DATA!$B:$B,"S"))</f>
        <v/>
      </c>
      <c r="P33" s="212" t="str">
        <f>IF($C33=0,"",SUMIFS(INPUT_DATA!BE:BE,INPUT_DATA!$A:$A,$C33,INPUT_DATA!$B:$B,"S"))</f>
        <v/>
      </c>
      <c r="Q33" s="214" t="str">
        <f t="shared" si="3"/>
        <v/>
      </c>
      <c r="R33" s="215" t="str">
        <f>IF($C33=0,"",SUMIFS(INPUT_DATA!BG:BG,INPUT_DATA!$A:$A,$C33,INPUT_DATA!$B:$B,"S"))</f>
        <v/>
      </c>
      <c r="S33" s="215" t="str">
        <f>IF($C33=0,"",SUMIFS(INPUT_DATA!BH:BH,INPUT_DATA!$A:$A,$C33,INPUT_DATA!$B:$B,"S"))</f>
        <v/>
      </c>
      <c r="T33" s="214" t="str">
        <f t="shared" si="4"/>
        <v/>
      </c>
      <c r="U33" s="216" t="str">
        <f>IF($C33=0,"",SUMIFS(INPUT_DATA!BK:BK,INPUT_DATA!$A:$A,$C33,INPUT_DATA!$B:$B,"S"))</f>
        <v/>
      </c>
      <c r="V33" s="220" t="str">
        <f t="shared" si="5"/>
        <v/>
      </c>
      <c r="W33" s="218"/>
      <c r="X33" s="211" t="str">
        <f>IF($C33=0,"",SUMIFS(INPUT_DATA!AT:AT,INPUT_DATA!$A:$A,$C33,INPUT_DATA!$B:$B,"D"))</f>
        <v/>
      </c>
      <c r="Y33" s="212" t="str">
        <f>IF($C33=0,"",SUMIFS(INPUT_DATA!AU:AU,INPUT_DATA!$A:$A,$C33,INPUT_DATA!$B:$B,"D"))</f>
        <v/>
      </c>
      <c r="Z33" s="212" t="str">
        <f>IF($C33=0,"",SUMIFS(INPUT_DATA!AV:AV,INPUT_DATA!$A:$A,$C33,INPUT_DATA!$B:$B,"D"))</f>
        <v/>
      </c>
      <c r="AA33" s="213" t="str">
        <f t="shared" si="11"/>
        <v/>
      </c>
      <c r="AB33" s="212" t="str">
        <f>IF($C33=0,"",SUMIFS(INPUT_DATA!AX:AX,INPUT_DATA!$A:$A,$C33,INPUT_DATA!$B:$B,"D"))</f>
        <v/>
      </c>
      <c r="AC33" s="212" t="str">
        <f>IF($C33=0,"",SUMIFS(INPUT_DATA!AY:AY,INPUT_DATA!$A:$A,$C33,INPUT_DATA!$B:$B,"D"))</f>
        <v/>
      </c>
      <c r="AD33" s="212" t="str">
        <f>IF($C33=0,"",SUMIFS(INPUT_DATA!AZ:AZ,INPUT_DATA!$A:$A,$C33,INPUT_DATA!$B:$B,"D"))</f>
        <v/>
      </c>
      <c r="AE33" s="212" t="str">
        <f>IF($C33=0,"",SUMIFS(INPUT_DATA!BA:BA,INPUT_DATA!$A:$A,$C33,INPUT_DATA!$B:$B,"D"))</f>
        <v/>
      </c>
      <c r="AF33" s="212" t="str">
        <f>IF($C33=0,"",SUMIFS(INPUT_DATA!BB:BB,INPUT_DATA!$A:$A,$C33,INPUT_DATA!$B:$B,"D"))</f>
        <v/>
      </c>
      <c r="AG33" s="212" t="str">
        <f>IF($C33=0,"",SUMIFS(INPUT_DATA!BC:BC,INPUT_DATA!$A:$A,$C33,INPUT_DATA!$B:$B,"D"))</f>
        <v/>
      </c>
      <c r="AH33" s="212" t="str">
        <f>IF($C33=0,"",SUMIFS(INPUT_DATA!BD:BD,INPUT_DATA!$A:$A,$C33,INPUT_DATA!$B:$B,"D"))</f>
        <v/>
      </c>
      <c r="AI33" s="212" t="str">
        <f>IF($C33=0,"",SUMIFS(INPUT_DATA!BE:BE,INPUT_DATA!$A:$A,$C33,INPUT_DATA!$B:$B,"D"))</f>
        <v/>
      </c>
      <c r="AJ33" s="214" t="str">
        <f t="shared" si="12"/>
        <v/>
      </c>
      <c r="AK33" s="215" t="str">
        <f>IF($C33=0,"",SUMIFS(INPUT_DATA!BG:BG,INPUT_DATA!$A:$A,$C33,INPUT_DATA!$B:$B,"D"))</f>
        <v/>
      </c>
      <c r="AL33" s="215" t="str">
        <f>IF($C33=0,"",SUMIFS(INPUT_DATA!BH:BH,INPUT_DATA!$A:$A,$C33,INPUT_DATA!$B:$B,"D"))</f>
        <v/>
      </c>
      <c r="AM33" s="214" t="str">
        <f t="shared" si="13"/>
        <v/>
      </c>
      <c r="AN33" s="216" t="str">
        <f>IF($C33=0,"",SUMIFS(INPUT_DATA!BK:BK,INPUT_DATA!$A:$A,$C33,INPUT_DATA!$B:$B,"D"))</f>
        <v/>
      </c>
      <c r="AO33" s="217" t="str">
        <f t="shared" si="14"/>
        <v/>
      </c>
      <c r="AP33" s="218"/>
      <c r="AR33" s="217" t="str">
        <f t="shared" si="10"/>
        <v/>
      </c>
      <c r="AT33" s="209" t="str">
        <f>IF($C33=0,"",'03 - Monthly Asset Follow up'!E37+'03 - Monthly Asset Follow up'!F37-'03 - Monthly Asset Follow up'!V37+'03 - Monthly Asset Follow up'!Y37-H33)</f>
        <v/>
      </c>
      <c r="AU33" s="209" t="str">
        <f>IF($C33=0,"",'03 - Monthly Asset Follow up'!BB37+'03 - Monthly Asset Follow up'!BC37-'03 - Monthly Asset Follow up'!BR37+'03 - Monthly Asset Follow up'!BU37-AA33)</f>
        <v/>
      </c>
      <c r="AW33" s="221"/>
    </row>
    <row r="34" spans="2:49">
      <c r="B34" s="1672" t="str">
        <f t="shared" si="1"/>
        <v/>
      </c>
      <c r="C34" s="1673">
        <f>'03 - Monthly Asset Follow up'!B38</f>
        <v>0</v>
      </c>
      <c r="D34" s="218"/>
      <c r="E34" s="211" t="str">
        <f>IF($C34=0,"",SUMIFS(INPUT_DATA!AT:AT,INPUT_DATA!$A:$A,$C34,INPUT_DATA!$B:$B,"S"))</f>
        <v/>
      </c>
      <c r="F34" s="212" t="str">
        <f>IF($C34=0,"",SUMIFS(INPUT_DATA!AU:AU,INPUT_DATA!$A:$A,$C34,INPUT_DATA!$B:$B,"S"))</f>
        <v/>
      </c>
      <c r="G34" s="212" t="str">
        <f>IF($C34=0,"",SUMIFS(INPUT_DATA!AV:AV,INPUT_DATA!$A:$A,$C34,INPUT_DATA!$B:$B,"S"))</f>
        <v/>
      </c>
      <c r="H34" s="219" t="str">
        <f t="shared" si="2"/>
        <v/>
      </c>
      <c r="I34" s="212" t="str">
        <f>IF($C34=0,"",SUMIFS(INPUT_DATA!AX:AX,INPUT_DATA!$A:$A,$C34,INPUT_DATA!$B:$B,"S"))</f>
        <v/>
      </c>
      <c r="J34" s="212" t="str">
        <f>IF($C34=0,"",SUMIFS(INPUT_DATA!AY:AY,INPUT_DATA!$A:$A,$C34,INPUT_DATA!$B:$B,"S"))</f>
        <v/>
      </c>
      <c r="K34" s="212" t="str">
        <f>IF($C34=0,"",SUMIFS(INPUT_DATA!AZ:AZ,INPUT_DATA!$A:$A,$C34,INPUT_DATA!$B:$B,"S"))</f>
        <v/>
      </c>
      <c r="L34" s="212" t="str">
        <f>IF($C34=0,"",SUMIFS(INPUT_DATA!BA:BA,INPUT_DATA!$A:$A,$C34,INPUT_DATA!$B:$B,"S"))</f>
        <v/>
      </c>
      <c r="M34" s="212" t="str">
        <f>IF($C34=0,"",SUMIFS(INPUT_DATA!BB:BB,INPUT_DATA!$A:$A,$C34,INPUT_DATA!$B:$B,"S"))</f>
        <v/>
      </c>
      <c r="N34" s="212" t="str">
        <f>IF($C34=0,"",SUMIFS(INPUT_DATA!BC:BC,INPUT_DATA!$A:$A,$C34,INPUT_DATA!$B:$B,"S"))</f>
        <v/>
      </c>
      <c r="O34" s="212" t="str">
        <f>IF($C34=0,"",SUMIFS(INPUT_DATA!BD:BD,INPUT_DATA!$A:$A,$C34,INPUT_DATA!$B:$B,"S"))</f>
        <v/>
      </c>
      <c r="P34" s="212" t="str">
        <f>IF($C34=0,"",SUMIFS(INPUT_DATA!BE:BE,INPUT_DATA!$A:$A,$C34,INPUT_DATA!$B:$B,"S"))</f>
        <v/>
      </c>
      <c r="Q34" s="214" t="str">
        <f t="shared" si="3"/>
        <v/>
      </c>
      <c r="R34" s="215" t="str">
        <f>IF($C34=0,"",SUMIFS(INPUT_DATA!BG:BG,INPUT_DATA!$A:$A,$C34,INPUT_DATA!$B:$B,"S"))</f>
        <v/>
      </c>
      <c r="S34" s="215" t="str">
        <f>IF($C34=0,"",SUMIFS(INPUT_DATA!BH:BH,INPUT_DATA!$A:$A,$C34,INPUT_DATA!$B:$B,"S"))</f>
        <v/>
      </c>
      <c r="T34" s="214" t="str">
        <f t="shared" si="4"/>
        <v/>
      </c>
      <c r="U34" s="216" t="str">
        <f>IF($C34=0,"",SUMIFS(INPUT_DATA!BK:BK,INPUT_DATA!$A:$A,$C34,INPUT_DATA!$B:$B,"S"))</f>
        <v/>
      </c>
      <c r="V34" s="220" t="str">
        <f t="shared" si="5"/>
        <v/>
      </c>
      <c r="W34" s="218"/>
      <c r="X34" s="211" t="str">
        <f>IF($C34=0,"",SUMIFS(INPUT_DATA!AT:AT,INPUT_DATA!$A:$A,$C34,INPUT_DATA!$B:$B,"D"))</f>
        <v/>
      </c>
      <c r="Y34" s="212" t="str">
        <f>IF($C34=0,"",SUMIFS(INPUT_DATA!AU:AU,INPUT_DATA!$A:$A,$C34,INPUT_DATA!$B:$B,"D"))</f>
        <v/>
      </c>
      <c r="Z34" s="212" t="str">
        <f>IF($C34=0,"",SUMIFS(INPUT_DATA!AV:AV,INPUT_DATA!$A:$A,$C34,INPUT_DATA!$B:$B,"D"))</f>
        <v/>
      </c>
      <c r="AA34" s="213" t="str">
        <f t="shared" si="11"/>
        <v/>
      </c>
      <c r="AB34" s="212" t="str">
        <f>IF($C34=0,"",SUMIFS(INPUT_DATA!AX:AX,INPUT_DATA!$A:$A,$C34,INPUT_DATA!$B:$B,"D"))</f>
        <v/>
      </c>
      <c r="AC34" s="212" t="str">
        <f>IF($C34=0,"",SUMIFS(INPUT_DATA!AY:AY,INPUT_DATA!$A:$A,$C34,INPUT_DATA!$B:$B,"D"))</f>
        <v/>
      </c>
      <c r="AD34" s="212" t="str">
        <f>IF($C34=0,"",SUMIFS(INPUT_DATA!AZ:AZ,INPUT_DATA!$A:$A,$C34,INPUT_DATA!$B:$B,"D"))</f>
        <v/>
      </c>
      <c r="AE34" s="212" t="str">
        <f>IF($C34=0,"",SUMIFS(INPUT_DATA!BA:BA,INPUT_DATA!$A:$A,$C34,INPUT_DATA!$B:$B,"D"))</f>
        <v/>
      </c>
      <c r="AF34" s="212" t="str">
        <f>IF($C34=0,"",SUMIFS(INPUT_DATA!BB:BB,INPUT_DATA!$A:$A,$C34,INPUT_DATA!$B:$B,"D"))</f>
        <v/>
      </c>
      <c r="AG34" s="212" t="str">
        <f>IF($C34=0,"",SUMIFS(INPUT_DATA!BC:BC,INPUT_DATA!$A:$A,$C34,INPUT_DATA!$B:$B,"D"))</f>
        <v/>
      </c>
      <c r="AH34" s="212" t="str">
        <f>IF($C34=0,"",SUMIFS(INPUT_DATA!BD:BD,INPUT_DATA!$A:$A,$C34,INPUT_DATA!$B:$B,"D"))</f>
        <v/>
      </c>
      <c r="AI34" s="212" t="str">
        <f>IF($C34=0,"",SUMIFS(INPUT_DATA!BE:BE,INPUT_DATA!$A:$A,$C34,INPUT_DATA!$B:$B,"D"))</f>
        <v/>
      </c>
      <c r="AJ34" s="214" t="str">
        <f t="shared" si="12"/>
        <v/>
      </c>
      <c r="AK34" s="215" t="str">
        <f>IF($C34=0,"",SUMIFS(INPUT_DATA!BG:BG,INPUT_DATA!$A:$A,$C34,INPUT_DATA!$B:$B,"D"))</f>
        <v/>
      </c>
      <c r="AL34" s="215" t="str">
        <f>IF($C34=0,"",SUMIFS(INPUT_DATA!BH:BH,INPUT_DATA!$A:$A,$C34,INPUT_DATA!$B:$B,"D"))</f>
        <v/>
      </c>
      <c r="AM34" s="214" t="str">
        <f t="shared" si="13"/>
        <v/>
      </c>
      <c r="AN34" s="216" t="str">
        <f>IF($C34=0,"",SUMIFS(INPUT_DATA!BK:BK,INPUT_DATA!$A:$A,$C34,INPUT_DATA!$B:$B,"D"))</f>
        <v/>
      </c>
      <c r="AO34" s="217" t="str">
        <f t="shared" si="14"/>
        <v/>
      </c>
      <c r="AP34" s="218"/>
      <c r="AR34" s="217" t="str">
        <f t="shared" si="10"/>
        <v/>
      </c>
      <c r="AT34" s="209" t="str">
        <f>IF($C34=0,"",'03 - Monthly Asset Follow up'!E38+'03 - Monthly Asset Follow up'!F38-'03 - Monthly Asset Follow up'!V38+'03 - Monthly Asset Follow up'!Y38-H34)</f>
        <v/>
      </c>
      <c r="AU34" s="209" t="str">
        <f>IF($C34=0,"",'03 - Monthly Asset Follow up'!BB38+'03 - Monthly Asset Follow up'!BC38-'03 - Monthly Asset Follow up'!BR38+'03 - Monthly Asset Follow up'!BU38-AA34)</f>
        <v/>
      </c>
      <c r="AW34" s="221"/>
    </row>
    <row r="35" spans="2:49">
      <c r="B35" s="1672" t="str">
        <f t="shared" si="1"/>
        <v/>
      </c>
      <c r="C35" s="1673">
        <f>'03 - Monthly Asset Follow up'!B39</f>
        <v>0</v>
      </c>
      <c r="D35" s="218"/>
      <c r="E35" s="211" t="str">
        <f>IF($C35=0,"",SUMIFS(INPUT_DATA!AT:AT,INPUT_DATA!$A:$A,$C35,INPUT_DATA!$B:$B,"S"))</f>
        <v/>
      </c>
      <c r="F35" s="212" t="str">
        <f>IF($C35=0,"",SUMIFS(INPUT_DATA!AU:AU,INPUT_DATA!$A:$A,$C35,INPUT_DATA!$B:$B,"S"))</f>
        <v/>
      </c>
      <c r="G35" s="212" t="str">
        <f>IF($C35=0,"",SUMIFS(INPUT_DATA!AV:AV,INPUT_DATA!$A:$A,$C35,INPUT_DATA!$B:$B,"S"))</f>
        <v/>
      </c>
      <c r="H35" s="219" t="str">
        <f t="shared" si="2"/>
        <v/>
      </c>
      <c r="I35" s="212" t="str">
        <f>IF($C35=0,"",SUMIFS(INPUT_DATA!AX:AX,INPUT_DATA!$A:$A,$C35,INPUT_DATA!$B:$B,"S"))</f>
        <v/>
      </c>
      <c r="J35" s="212" t="str">
        <f>IF($C35=0,"",SUMIFS(INPUT_DATA!AY:AY,INPUT_DATA!$A:$A,$C35,INPUT_DATA!$B:$B,"S"))</f>
        <v/>
      </c>
      <c r="K35" s="212" t="str">
        <f>IF($C35=0,"",SUMIFS(INPUT_DATA!AZ:AZ,INPUT_DATA!$A:$A,$C35,INPUT_DATA!$B:$B,"S"))</f>
        <v/>
      </c>
      <c r="L35" s="212" t="str">
        <f>IF($C35=0,"",SUMIFS(INPUT_DATA!BA:BA,INPUT_DATA!$A:$A,$C35,INPUT_DATA!$B:$B,"S"))</f>
        <v/>
      </c>
      <c r="M35" s="212" t="str">
        <f>IF($C35=0,"",SUMIFS(INPUT_DATA!BB:BB,INPUT_DATA!$A:$A,$C35,INPUT_DATA!$B:$B,"S"))</f>
        <v/>
      </c>
      <c r="N35" s="212" t="str">
        <f>IF($C35=0,"",SUMIFS(INPUT_DATA!BC:BC,INPUT_DATA!$A:$A,$C35,INPUT_DATA!$B:$B,"S"))</f>
        <v/>
      </c>
      <c r="O35" s="212" t="str">
        <f>IF($C35=0,"",SUMIFS(INPUT_DATA!BD:BD,INPUT_DATA!$A:$A,$C35,INPUT_DATA!$B:$B,"S"))</f>
        <v/>
      </c>
      <c r="P35" s="212" t="str">
        <f>IF($C35=0,"",SUMIFS(INPUT_DATA!BE:BE,INPUT_DATA!$A:$A,$C35,INPUT_DATA!$B:$B,"S"))</f>
        <v/>
      </c>
      <c r="Q35" s="214" t="str">
        <f t="shared" si="3"/>
        <v/>
      </c>
      <c r="R35" s="215" t="str">
        <f>IF($C35=0,"",SUMIFS(INPUT_DATA!BG:BG,INPUT_DATA!$A:$A,$C35,INPUT_DATA!$B:$B,"S"))</f>
        <v/>
      </c>
      <c r="S35" s="215" t="str">
        <f>IF($C35=0,"",SUMIFS(INPUT_DATA!BH:BH,INPUT_DATA!$A:$A,$C35,INPUT_DATA!$B:$B,"S"))</f>
        <v/>
      </c>
      <c r="T35" s="214" t="str">
        <f t="shared" si="4"/>
        <v/>
      </c>
      <c r="U35" s="216" t="str">
        <f>IF($C35=0,"",SUMIFS(INPUT_DATA!BK:BK,INPUT_DATA!$A:$A,$C35,INPUT_DATA!$B:$B,"S"))</f>
        <v/>
      </c>
      <c r="V35" s="220" t="str">
        <f t="shared" si="5"/>
        <v/>
      </c>
      <c r="W35" s="218"/>
      <c r="X35" s="211" t="str">
        <f>IF($C35=0,"",SUMIFS(INPUT_DATA!AT:AT,INPUT_DATA!$A:$A,$C35,INPUT_DATA!$B:$B,"D"))</f>
        <v/>
      </c>
      <c r="Y35" s="212" t="str">
        <f>IF($C35=0,"",SUMIFS(INPUT_DATA!AU:AU,INPUT_DATA!$A:$A,$C35,INPUT_DATA!$B:$B,"D"))</f>
        <v/>
      </c>
      <c r="Z35" s="212" t="str">
        <f>IF($C35=0,"",SUMIFS(INPUT_DATA!AV:AV,INPUT_DATA!$A:$A,$C35,INPUT_DATA!$B:$B,"D"))</f>
        <v/>
      </c>
      <c r="AA35" s="213" t="str">
        <f t="shared" si="11"/>
        <v/>
      </c>
      <c r="AB35" s="212" t="str">
        <f>IF($C35=0,"",SUMIFS(INPUT_DATA!AX:AX,INPUT_DATA!$A:$A,$C35,INPUT_DATA!$B:$B,"D"))</f>
        <v/>
      </c>
      <c r="AC35" s="212" t="str">
        <f>IF($C35=0,"",SUMIFS(INPUT_DATA!AY:AY,INPUT_DATA!$A:$A,$C35,INPUT_DATA!$B:$B,"D"))</f>
        <v/>
      </c>
      <c r="AD35" s="212" t="str">
        <f>IF($C35=0,"",SUMIFS(INPUT_DATA!AZ:AZ,INPUT_DATA!$A:$A,$C35,INPUT_DATA!$B:$B,"D"))</f>
        <v/>
      </c>
      <c r="AE35" s="212" t="str">
        <f>IF($C35=0,"",SUMIFS(INPUT_DATA!BA:BA,INPUT_DATA!$A:$A,$C35,INPUT_DATA!$B:$B,"D"))</f>
        <v/>
      </c>
      <c r="AF35" s="212" t="str">
        <f>IF($C35=0,"",SUMIFS(INPUT_DATA!BB:BB,INPUT_DATA!$A:$A,$C35,INPUT_DATA!$B:$B,"D"))</f>
        <v/>
      </c>
      <c r="AG35" s="212" t="str">
        <f>IF($C35=0,"",SUMIFS(INPUT_DATA!BC:BC,INPUT_DATA!$A:$A,$C35,INPUT_DATA!$B:$B,"D"))</f>
        <v/>
      </c>
      <c r="AH35" s="212" t="str">
        <f>IF($C35=0,"",SUMIFS(INPUT_DATA!BD:BD,INPUT_DATA!$A:$A,$C35,INPUT_DATA!$B:$B,"D"))</f>
        <v/>
      </c>
      <c r="AI35" s="212" t="str">
        <f>IF($C35=0,"",SUMIFS(INPUT_DATA!BE:BE,INPUT_DATA!$A:$A,$C35,INPUT_DATA!$B:$B,"D"))</f>
        <v/>
      </c>
      <c r="AJ35" s="214" t="str">
        <f t="shared" si="12"/>
        <v/>
      </c>
      <c r="AK35" s="215" t="str">
        <f>IF($C35=0,"",SUMIFS(INPUT_DATA!BG:BG,INPUT_DATA!$A:$A,$C35,INPUT_DATA!$B:$B,"D"))</f>
        <v/>
      </c>
      <c r="AL35" s="215" t="str">
        <f>IF($C35=0,"",SUMIFS(INPUT_DATA!BH:BH,INPUT_DATA!$A:$A,$C35,INPUT_DATA!$B:$B,"D"))</f>
        <v/>
      </c>
      <c r="AM35" s="214" t="str">
        <f t="shared" si="13"/>
        <v/>
      </c>
      <c r="AN35" s="216" t="str">
        <f>IF($C35=0,"",SUMIFS(INPUT_DATA!BK:BK,INPUT_DATA!$A:$A,$C35,INPUT_DATA!$B:$B,"D"))</f>
        <v/>
      </c>
      <c r="AO35" s="217" t="str">
        <f t="shared" si="14"/>
        <v/>
      </c>
      <c r="AP35" s="218"/>
      <c r="AR35" s="217" t="str">
        <f t="shared" si="10"/>
        <v/>
      </c>
      <c r="AT35" s="209" t="str">
        <f>IF($C35=0,"",'03 - Monthly Asset Follow up'!E39+'03 - Monthly Asset Follow up'!F39-'03 - Monthly Asset Follow up'!V39+'03 - Monthly Asset Follow up'!Y39-H35)</f>
        <v/>
      </c>
      <c r="AU35" s="209" t="str">
        <f>IF($C35=0,"",'03 - Monthly Asset Follow up'!BB39+'03 - Monthly Asset Follow up'!BC39-'03 - Monthly Asset Follow up'!BR39+'03 - Monthly Asset Follow up'!BU39-AA35)</f>
        <v/>
      </c>
      <c r="AW35" s="221"/>
    </row>
    <row r="36" spans="2:49">
      <c r="B36" s="1672" t="str">
        <f t="shared" si="1"/>
        <v/>
      </c>
      <c r="C36" s="1673">
        <f>'03 - Monthly Asset Follow up'!B40</f>
        <v>0</v>
      </c>
      <c r="D36" s="218"/>
      <c r="E36" s="211" t="str">
        <f>IF($C36=0,"",SUMIFS(INPUT_DATA!AT:AT,INPUT_DATA!$A:$A,$C36,INPUT_DATA!$B:$B,"S"))</f>
        <v/>
      </c>
      <c r="F36" s="212" t="str">
        <f>IF($C36=0,"",SUMIFS(INPUT_DATA!AU:AU,INPUT_DATA!$A:$A,$C36,INPUT_DATA!$B:$B,"S"))</f>
        <v/>
      </c>
      <c r="G36" s="212" t="str">
        <f>IF($C36=0,"",SUMIFS(INPUT_DATA!AV:AV,INPUT_DATA!$A:$A,$C36,INPUT_DATA!$B:$B,"S"))</f>
        <v/>
      </c>
      <c r="H36" s="219" t="str">
        <f t="shared" si="2"/>
        <v/>
      </c>
      <c r="I36" s="212" t="str">
        <f>IF($C36=0,"",SUMIFS(INPUT_DATA!AX:AX,INPUT_DATA!$A:$A,$C36,INPUT_DATA!$B:$B,"S"))</f>
        <v/>
      </c>
      <c r="J36" s="212" t="str">
        <f>IF($C36=0,"",SUMIFS(INPUT_DATA!AY:AY,INPUT_DATA!$A:$A,$C36,INPUT_DATA!$B:$B,"S"))</f>
        <v/>
      </c>
      <c r="K36" s="212" t="str">
        <f>IF($C36=0,"",SUMIFS(INPUT_DATA!AZ:AZ,INPUT_DATA!$A:$A,$C36,INPUT_DATA!$B:$B,"S"))</f>
        <v/>
      </c>
      <c r="L36" s="212" t="str">
        <f>IF($C36=0,"",SUMIFS(INPUT_DATA!BA:BA,INPUT_DATA!$A:$A,$C36,INPUT_DATA!$B:$B,"S"))</f>
        <v/>
      </c>
      <c r="M36" s="212" t="str">
        <f>IF($C36=0,"",SUMIFS(INPUT_DATA!BB:BB,INPUT_DATA!$A:$A,$C36,INPUT_DATA!$B:$B,"S"))</f>
        <v/>
      </c>
      <c r="N36" s="212" t="str">
        <f>IF($C36=0,"",SUMIFS(INPUT_DATA!BC:BC,INPUT_DATA!$A:$A,$C36,INPUT_DATA!$B:$B,"S"))</f>
        <v/>
      </c>
      <c r="O36" s="212" t="str">
        <f>IF($C36=0,"",SUMIFS(INPUT_DATA!BD:BD,INPUT_DATA!$A:$A,$C36,INPUT_DATA!$B:$B,"S"))</f>
        <v/>
      </c>
      <c r="P36" s="212" t="str">
        <f>IF($C36=0,"",SUMIFS(INPUT_DATA!BE:BE,INPUT_DATA!$A:$A,$C36,INPUT_DATA!$B:$B,"S"))</f>
        <v/>
      </c>
      <c r="Q36" s="214" t="str">
        <f t="shared" si="3"/>
        <v/>
      </c>
      <c r="R36" s="215" t="str">
        <f>IF($C36=0,"",SUMIFS(INPUT_DATA!BG:BG,INPUT_DATA!$A:$A,$C36,INPUT_DATA!$B:$B,"S"))</f>
        <v/>
      </c>
      <c r="S36" s="215" t="str">
        <f>IF($C36=0,"",SUMIFS(INPUT_DATA!BH:BH,INPUT_DATA!$A:$A,$C36,INPUT_DATA!$B:$B,"S"))</f>
        <v/>
      </c>
      <c r="T36" s="214" t="str">
        <f t="shared" si="4"/>
        <v/>
      </c>
      <c r="U36" s="216" t="str">
        <f>IF($C36=0,"",SUMIFS(INPUT_DATA!BK:BK,INPUT_DATA!$A:$A,$C36,INPUT_DATA!$B:$B,"S"))</f>
        <v/>
      </c>
      <c r="V36" s="220" t="str">
        <f t="shared" si="5"/>
        <v/>
      </c>
      <c r="W36" s="218"/>
      <c r="X36" s="211" t="str">
        <f>IF($C36=0,"",SUMIFS(INPUT_DATA!AT:AT,INPUT_DATA!$A:$A,$C36,INPUT_DATA!$B:$B,"D"))</f>
        <v/>
      </c>
      <c r="Y36" s="212" t="str">
        <f>IF($C36=0,"",SUMIFS(INPUT_DATA!AU:AU,INPUT_DATA!$A:$A,$C36,INPUT_DATA!$B:$B,"D"))</f>
        <v/>
      </c>
      <c r="Z36" s="212" t="str">
        <f>IF($C36=0,"",SUMIFS(INPUT_DATA!AV:AV,INPUT_DATA!$A:$A,$C36,INPUT_DATA!$B:$B,"D"))</f>
        <v/>
      </c>
      <c r="AA36" s="213" t="str">
        <f t="shared" si="11"/>
        <v/>
      </c>
      <c r="AB36" s="212" t="str">
        <f>IF($C36=0,"",SUMIFS(INPUT_DATA!AX:AX,INPUT_DATA!$A:$A,$C36,INPUT_DATA!$B:$B,"D"))</f>
        <v/>
      </c>
      <c r="AC36" s="212" t="str">
        <f>IF($C36=0,"",SUMIFS(INPUT_DATA!AY:AY,INPUT_DATA!$A:$A,$C36,INPUT_DATA!$B:$B,"D"))</f>
        <v/>
      </c>
      <c r="AD36" s="212" t="str">
        <f>IF($C36=0,"",SUMIFS(INPUT_DATA!AZ:AZ,INPUT_DATA!$A:$A,$C36,INPUT_DATA!$B:$B,"D"))</f>
        <v/>
      </c>
      <c r="AE36" s="212" t="str">
        <f>IF($C36=0,"",SUMIFS(INPUT_DATA!BA:BA,INPUT_DATA!$A:$A,$C36,INPUT_DATA!$B:$B,"D"))</f>
        <v/>
      </c>
      <c r="AF36" s="212" t="str">
        <f>IF($C36=0,"",SUMIFS(INPUT_DATA!BB:BB,INPUT_DATA!$A:$A,$C36,INPUT_DATA!$B:$B,"D"))</f>
        <v/>
      </c>
      <c r="AG36" s="212" t="str">
        <f>IF($C36=0,"",SUMIFS(INPUT_DATA!BC:BC,INPUT_DATA!$A:$A,$C36,INPUT_DATA!$B:$B,"D"))</f>
        <v/>
      </c>
      <c r="AH36" s="212" t="str">
        <f>IF($C36=0,"",SUMIFS(INPUT_DATA!BD:BD,INPUT_DATA!$A:$A,$C36,INPUT_DATA!$B:$B,"D"))</f>
        <v/>
      </c>
      <c r="AI36" s="212" t="str">
        <f>IF($C36=0,"",SUMIFS(INPUT_DATA!BE:BE,INPUT_DATA!$A:$A,$C36,INPUT_DATA!$B:$B,"D"))</f>
        <v/>
      </c>
      <c r="AJ36" s="214" t="str">
        <f t="shared" si="12"/>
        <v/>
      </c>
      <c r="AK36" s="215" t="str">
        <f>IF($C36=0,"",SUMIFS(INPUT_DATA!BG:BG,INPUT_DATA!$A:$A,$C36,INPUT_DATA!$B:$B,"D"))</f>
        <v/>
      </c>
      <c r="AL36" s="215" t="str">
        <f>IF($C36=0,"",SUMIFS(INPUT_DATA!BH:BH,INPUT_DATA!$A:$A,$C36,INPUT_DATA!$B:$B,"D"))</f>
        <v/>
      </c>
      <c r="AM36" s="214" t="str">
        <f t="shared" si="13"/>
        <v/>
      </c>
      <c r="AN36" s="216" t="str">
        <f>IF($C36=0,"",SUMIFS(INPUT_DATA!BK:BK,INPUT_DATA!$A:$A,$C36,INPUT_DATA!$B:$B,"D"))</f>
        <v/>
      </c>
      <c r="AO36" s="217" t="str">
        <f t="shared" si="14"/>
        <v/>
      </c>
      <c r="AP36" s="218"/>
      <c r="AR36" s="217" t="str">
        <f t="shared" si="10"/>
        <v/>
      </c>
      <c r="AT36" s="209" t="str">
        <f>IF($C36=0,"",'03 - Monthly Asset Follow up'!E40+'03 - Monthly Asset Follow up'!F40-'03 - Monthly Asset Follow up'!V40+'03 - Monthly Asset Follow up'!Y40-H36)</f>
        <v/>
      </c>
      <c r="AU36" s="209" t="str">
        <f>IF($C36=0,"",'03 - Monthly Asset Follow up'!BB40+'03 - Monthly Asset Follow up'!BC40-'03 - Monthly Asset Follow up'!BR40+'03 - Monthly Asset Follow up'!BU40-AA36)</f>
        <v/>
      </c>
      <c r="AW36" s="221"/>
    </row>
    <row r="37" spans="2:49">
      <c r="B37" s="1672" t="str">
        <f t="shared" si="1"/>
        <v/>
      </c>
      <c r="C37" s="1673">
        <f>'03 - Monthly Asset Follow up'!B41</f>
        <v>0</v>
      </c>
      <c r="D37" s="218"/>
      <c r="E37" s="211" t="str">
        <f>IF($C37=0,"",SUMIFS(INPUT_DATA!AT:AT,INPUT_DATA!$A:$A,$C37,INPUT_DATA!$B:$B,"S"))</f>
        <v/>
      </c>
      <c r="F37" s="212" t="str">
        <f>IF($C37=0,"",SUMIFS(INPUT_DATA!AU:AU,INPUT_DATA!$A:$A,$C37,INPUT_DATA!$B:$B,"S"))</f>
        <v/>
      </c>
      <c r="G37" s="212" t="str">
        <f>IF($C37=0,"",SUMIFS(INPUT_DATA!AV:AV,INPUT_DATA!$A:$A,$C37,INPUT_DATA!$B:$B,"S"))</f>
        <v/>
      </c>
      <c r="H37" s="219" t="str">
        <f t="shared" si="2"/>
        <v/>
      </c>
      <c r="I37" s="212" t="str">
        <f>IF($C37=0,"",SUMIFS(INPUT_DATA!AX:AX,INPUT_DATA!$A:$A,$C37,INPUT_DATA!$B:$B,"S"))</f>
        <v/>
      </c>
      <c r="J37" s="212" t="str">
        <f>IF($C37=0,"",SUMIFS(INPUT_DATA!AY:AY,INPUT_DATA!$A:$A,$C37,INPUT_DATA!$B:$B,"S"))</f>
        <v/>
      </c>
      <c r="K37" s="212" t="str">
        <f>IF($C37=0,"",SUMIFS(INPUT_DATA!AZ:AZ,INPUT_DATA!$A:$A,$C37,INPUT_DATA!$B:$B,"S"))</f>
        <v/>
      </c>
      <c r="L37" s="212" t="str">
        <f>IF($C37=0,"",SUMIFS(INPUT_DATA!BA:BA,INPUT_DATA!$A:$A,$C37,INPUT_DATA!$B:$B,"S"))</f>
        <v/>
      </c>
      <c r="M37" s="212" t="str">
        <f>IF($C37=0,"",SUMIFS(INPUT_DATA!BB:BB,INPUT_DATA!$A:$A,$C37,INPUT_DATA!$B:$B,"S"))</f>
        <v/>
      </c>
      <c r="N37" s="212" t="str">
        <f>IF($C37=0,"",SUMIFS(INPUT_DATA!BC:BC,INPUT_DATA!$A:$A,$C37,INPUT_DATA!$B:$B,"S"))</f>
        <v/>
      </c>
      <c r="O37" s="212" t="str">
        <f>IF($C37=0,"",SUMIFS(INPUT_DATA!BD:BD,INPUT_DATA!$A:$A,$C37,INPUT_DATA!$B:$B,"S"))</f>
        <v/>
      </c>
      <c r="P37" s="212" t="str">
        <f>IF($C37=0,"",SUMIFS(INPUT_DATA!BE:BE,INPUT_DATA!$A:$A,$C37,INPUT_DATA!$B:$B,"S"))</f>
        <v/>
      </c>
      <c r="Q37" s="214" t="str">
        <f t="shared" si="3"/>
        <v/>
      </c>
      <c r="R37" s="215" t="str">
        <f>IF($C37=0,"",SUMIFS(INPUT_DATA!BG:BG,INPUT_DATA!$A:$A,$C37,INPUT_DATA!$B:$B,"S"))</f>
        <v/>
      </c>
      <c r="S37" s="215" t="str">
        <f>IF($C37=0,"",SUMIFS(INPUT_DATA!BH:BH,INPUT_DATA!$A:$A,$C37,INPUT_DATA!$B:$B,"S"))</f>
        <v/>
      </c>
      <c r="T37" s="214" t="str">
        <f t="shared" si="4"/>
        <v/>
      </c>
      <c r="U37" s="216" t="str">
        <f>IF($C37=0,"",SUMIFS(INPUT_DATA!BK:BK,INPUT_DATA!$A:$A,$C37,INPUT_DATA!$B:$B,"S"))</f>
        <v/>
      </c>
      <c r="V37" s="220" t="str">
        <f t="shared" si="5"/>
        <v/>
      </c>
      <c r="W37" s="218"/>
      <c r="X37" s="211" t="str">
        <f>IF($C37=0,"",SUMIFS(INPUT_DATA!AT:AT,INPUT_DATA!$A:$A,$C37,INPUT_DATA!$B:$B,"D"))</f>
        <v/>
      </c>
      <c r="Y37" s="212" t="str">
        <f>IF($C37=0,"",SUMIFS(INPUT_DATA!AU:AU,INPUT_DATA!$A:$A,$C37,INPUT_DATA!$B:$B,"D"))</f>
        <v/>
      </c>
      <c r="Z37" s="212" t="str">
        <f>IF($C37=0,"",SUMIFS(INPUT_DATA!AV:AV,INPUT_DATA!$A:$A,$C37,INPUT_DATA!$B:$B,"D"))</f>
        <v/>
      </c>
      <c r="AA37" s="213" t="str">
        <f t="shared" si="11"/>
        <v/>
      </c>
      <c r="AB37" s="212" t="str">
        <f>IF($C37=0,"",SUMIFS(INPUT_DATA!AX:AX,INPUT_DATA!$A:$A,$C37,INPUT_DATA!$B:$B,"D"))</f>
        <v/>
      </c>
      <c r="AC37" s="212" t="str">
        <f>IF($C37=0,"",SUMIFS(INPUT_DATA!AY:AY,INPUT_DATA!$A:$A,$C37,INPUT_DATA!$B:$B,"D"))</f>
        <v/>
      </c>
      <c r="AD37" s="212" t="str">
        <f>IF($C37=0,"",SUMIFS(INPUT_DATA!AZ:AZ,INPUT_DATA!$A:$A,$C37,INPUT_DATA!$B:$B,"D"))</f>
        <v/>
      </c>
      <c r="AE37" s="212" t="str">
        <f>IF($C37=0,"",SUMIFS(INPUT_DATA!BA:BA,INPUT_DATA!$A:$A,$C37,INPUT_DATA!$B:$B,"D"))</f>
        <v/>
      </c>
      <c r="AF37" s="212" t="str">
        <f>IF($C37=0,"",SUMIFS(INPUT_DATA!BB:BB,INPUT_DATA!$A:$A,$C37,INPUT_DATA!$B:$B,"D"))</f>
        <v/>
      </c>
      <c r="AG37" s="212" t="str">
        <f>IF($C37=0,"",SUMIFS(INPUT_DATA!BC:BC,INPUT_DATA!$A:$A,$C37,INPUT_DATA!$B:$B,"D"))</f>
        <v/>
      </c>
      <c r="AH37" s="212" t="str">
        <f>IF($C37=0,"",SUMIFS(INPUT_DATA!BD:BD,INPUT_DATA!$A:$A,$C37,INPUT_DATA!$B:$B,"D"))</f>
        <v/>
      </c>
      <c r="AI37" s="212" t="str">
        <f>IF($C37=0,"",SUMIFS(INPUT_DATA!BE:BE,INPUT_DATA!$A:$A,$C37,INPUT_DATA!$B:$B,"D"))</f>
        <v/>
      </c>
      <c r="AJ37" s="214" t="str">
        <f t="shared" si="12"/>
        <v/>
      </c>
      <c r="AK37" s="215" t="str">
        <f>IF($C37=0,"",SUMIFS(INPUT_DATA!BG:BG,INPUT_DATA!$A:$A,$C37,INPUT_DATA!$B:$B,"D"))</f>
        <v/>
      </c>
      <c r="AL37" s="215" t="str">
        <f>IF($C37=0,"",SUMIFS(INPUT_DATA!BH:BH,INPUT_DATA!$A:$A,$C37,INPUT_DATA!$B:$B,"D"))</f>
        <v/>
      </c>
      <c r="AM37" s="214" t="str">
        <f t="shared" si="13"/>
        <v/>
      </c>
      <c r="AN37" s="216" t="str">
        <f>IF($C37=0,"",SUMIFS(INPUT_DATA!BK:BK,INPUT_DATA!$A:$A,$C37,INPUT_DATA!$B:$B,"D"))</f>
        <v/>
      </c>
      <c r="AO37" s="217" t="str">
        <f t="shared" si="14"/>
        <v/>
      </c>
      <c r="AP37" s="218"/>
      <c r="AR37" s="217" t="str">
        <f t="shared" si="10"/>
        <v/>
      </c>
      <c r="AT37" s="209" t="str">
        <f>IF($C37=0,"",'03 - Monthly Asset Follow up'!E41+'03 - Monthly Asset Follow up'!F41-'03 - Monthly Asset Follow up'!V41+'03 - Monthly Asset Follow up'!Y41-H37)</f>
        <v/>
      </c>
      <c r="AU37" s="209" t="str">
        <f>IF($C37=0,"",'03 - Monthly Asset Follow up'!BB41+'03 - Monthly Asset Follow up'!BC41-'03 - Monthly Asset Follow up'!BR41+'03 - Monthly Asset Follow up'!BU41-AA37)</f>
        <v/>
      </c>
      <c r="AW37" s="221"/>
    </row>
    <row r="38" spans="2:49">
      <c r="B38" s="1672" t="str">
        <f t="shared" si="1"/>
        <v/>
      </c>
      <c r="C38" s="1673">
        <f>'03 - Monthly Asset Follow up'!B42</f>
        <v>0</v>
      </c>
      <c r="D38" s="218"/>
      <c r="E38" s="211" t="str">
        <f>IF($C38=0,"",SUMIFS(INPUT_DATA!AT:AT,INPUT_DATA!$A:$A,$C38,INPUT_DATA!$B:$B,"S"))</f>
        <v/>
      </c>
      <c r="F38" s="212" t="str">
        <f>IF($C38=0,"",SUMIFS(INPUT_DATA!AU:AU,INPUT_DATA!$A:$A,$C38,INPUT_DATA!$B:$B,"S"))</f>
        <v/>
      </c>
      <c r="G38" s="212" t="str">
        <f>IF($C38=0,"",SUMIFS(INPUT_DATA!AV:AV,INPUT_DATA!$A:$A,$C38,INPUT_DATA!$B:$B,"S"))</f>
        <v/>
      </c>
      <c r="H38" s="219" t="str">
        <f t="shared" si="2"/>
        <v/>
      </c>
      <c r="I38" s="212" t="str">
        <f>IF($C38=0,"",SUMIFS(INPUT_DATA!AX:AX,INPUT_DATA!$A:$A,$C38,INPUT_DATA!$B:$B,"S"))</f>
        <v/>
      </c>
      <c r="J38" s="212" t="str">
        <f>IF($C38=0,"",SUMIFS(INPUT_DATA!AY:AY,INPUT_DATA!$A:$A,$C38,INPUT_DATA!$B:$B,"S"))</f>
        <v/>
      </c>
      <c r="K38" s="212" t="str">
        <f>IF($C38=0,"",SUMIFS(INPUT_DATA!AZ:AZ,INPUT_DATA!$A:$A,$C38,INPUT_DATA!$B:$B,"S"))</f>
        <v/>
      </c>
      <c r="L38" s="212" t="str">
        <f>IF($C38=0,"",SUMIFS(INPUT_DATA!BA:BA,INPUT_DATA!$A:$A,$C38,INPUT_DATA!$B:$B,"S"))</f>
        <v/>
      </c>
      <c r="M38" s="212" t="str">
        <f>IF($C38=0,"",SUMIFS(INPUT_DATA!BB:BB,INPUT_DATA!$A:$A,$C38,INPUT_DATA!$B:$B,"S"))</f>
        <v/>
      </c>
      <c r="N38" s="212" t="str">
        <f>IF($C38=0,"",SUMIFS(INPUT_DATA!BC:BC,INPUT_DATA!$A:$A,$C38,INPUT_DATA!$B:$B,"S"))</f>
        <v/>
      </c>
      <c r="O38" s="212" t="str">
        <f>IF($C38=0,"",SUMIFS(INPUT_DATA!BD:BD,INPUT_DATA!$A:$A,$C38,INPUT_DATA!$B:$B,"S"))</f>
        <v/>
      </c>
      <c r="P38" s="212" t="str">
        <f>IF($C38=0,"",SUMIFS(INPUT_DATA!BE:BE,INPUT_DATA!$A:$A,$C38,INPUT_DATA!$B:$B,"S"))</f>
        <v/>
      </c>
      <c r="Q38" s="214" t="str">
        <f t="shared" si="3"/>
        <v/>
      </c>
      <c r="R38" s="215" t="str">
        <f>IF($C38=0,"",SUMIFS(INPUT_DATA!BG:BG,INPUT_DATA!$A:$A,$C38,INPUT_DATA!$B:$B,"S"))</f>
        <v/>
      </c>
      <c r="S38" s="215" t="str">
        <f>IF($C38=0,"",SUMIFS(INPUT_DATA!BH:BH,INPUT_DATA!$A:$A,$C38,INPUT_DATA!$B:$B,"S"))</f>
        <v/>
      </c>
      <c r="T38" s="214" t="str">
        <f t="shared" si="4"/>
        <v/>
      </c>
      <c r="U38" s="216" t="str">
        <f>IF($C38=0,"",SUMIFS(INPUT_DATA!BK:BK,INPUT_DATA!$A:$A,$C38,INPUT_DATA!$B:$B,"S"))</f>
        <v/>
      </c>
      <c r="V38" s="220" t="str">
        <f t="shared" si="5"/>
        <v/>
      </c>
      <c r="W38" s="218"/>
      <c r="X38" s="211" t="str">
        <f>IF($C38=0,"",SUMIFS(INPUT_DATA!AT:AT,INPUT_DATA!$A:$A,$C38,INPUT_DATA!$B:$B,"D"))</f>
        <v/>
      </c>
      <c r="Y38" s="212" t="str">
        <f>IF($C38=0,"",SUMIFS(INPUT_DATA!AU:AU,INPUT_DATA!$A:$A,$C38,INPUT_DATA!$B:$B,"D"))</f>
        <v/>
      </c>
      <c r="Z38" s="212" t="str">
        <f>IF($C38=0,"",SUMIFS(INPUT_DATA!AV:AV,INPUT_DATA!$A:$A,$C38,INPUT_DATA!$B:$B,"D"))</f>
        <v/>
      </c>
      <c r="AA38" s="213" t="str">
        <f t="shared" si="11"/>
        <v/>
      </c>
      <c r="AB38" s="212" t="str">
        <f>IF($C38=0,"",SUMIFS(INPUT_DATA!AX:AX,INPUT_DATA!$A:$A,$C38,INPUT_DATA!$B:$B,"D"))</f>
        <v/>
      </c>
      <c r="AC38" s="212" t="str">
        <f>IF($C38=0,"",SUMIFS(INPUT_DATA!AY:AY,INPUT_DATA!$A:$A,$C38,INPUT_DATA!$B:$B,"D"))</f>
        <v/>
      </c>
      <c r="AD38" s="212" t="str">
        <f>IF($C38=0,"",SUMIFS(INPUT_DATA!AZ:AZ,INPUT_DATA!$A:$A,$C38,INPUT_DATA!$B:$B,"D"))</f>
        <v/>
      </c>
      <c r="AE38" s="212" t="str">
        <f>IF($C38=0,"",SUMIFS(INPUT_DATA!BA:BA,INPUT_DATA!$A:$A,$C38,INPUT_DATA!$B:$B,"D"))</f>
        <v/>
      </c>
      <c r="AF38" s="212" t="str">
        <f>IF($C38=0,"",SUMIFS(INPUT_DATA!BB:BB,INPUT_DATA!$A:$A,$C38,INPUT_DATA!$B:$B,"D"))</f>
        <v/>
      </c>
      <c r="AG38" s="212" t="str">
        <f>IF($C38=0,"",SUMIFS(INPUT_DATA!BC:BC,INPUT_DATA!$A:$A,$C38,INPUT_DATA!$B:$B,"D"))</f>
        <v/>
      </c>
      <c r="AH38" s="212" t="str">
        <f>IF($C38=0,"",SUMIFS(INPUT_DATA!BD:BD,INPUT_DATA!$A:$A,$C38,INPUT_DATA!$B:$B,"D"))</f>
        <v/>
      </c>
      <c r="AI38" s="212" t="str">
        <f>IF($C38=0,"",SUMIFS(INPUT_DATA!BE:BE,INPUT_DATA!$A:$A,$C38,INPUT_DATA!$B:$B,"D"))</f>
        <v/>
      </c>
      <c r="AJ38" s="214" t="str">
        <f t="shared" si="12"/>
        <v/>
      </c>
      <c r="AK38" s="215" t="str">
        <f>IF($C38=0,"",SUMIFS(INPUT_DATA!BG:BG,INPUT_DATA!$A:$A,$C38,INPUT_DATA!$B:$B,"D"))</f>
        <v/>
      </c>
      <c r="AL38" s="215" t="str">
        <f>IF($C38=0,"",SUMIFS(INPUT_DATA!BH:BH,INPUT_DATA!$A:$A,$C38,INPUT_DATA!$B:$B,"D"))</f>
        <v/>
      </c>
      <c r="AM38" s="214" t="str">
        <f t="shared" si="13"/>
        <v/>
      </c>
      <c r="AN38" s="216" t="str">
        <f>IF($C38=0,"",SUMIFS(INPUT_DATA!BK:BK,INPUT_DATA!$A:$A,$C38,INPUT_DATA!$B:$B,"D"))</f>
        <v/>
      </c>
      <c r="AO38" s="217" t="str">
        <f t="shared" si="14"/>
        <v/>
      </c>
      <c r="AP38" s="218"/>
      <c r="AR38" s="217" t="str">
        <f t="shared" si="10"/>
        <v/>
      </c>
      <c r="AT38" s="209" t="str">
        <f>IF($C38=0,"",'03 - Monthly Asset Follow up'!E42+'03 - Monthly Asset Follow up'!F42-'03 - Monthly Asset Follow up'!V42+'03 - Monthly Asset Follow up'!Y42-H38)</f>
        <v/>
      </c>
      <c r="AU38" s="209" t="str">
        <f>IF($C38=0,"",'03 - Monthly Asset Follow up'!BB42+'03 - Monthly Asset Follow up'!BC42-'03 - Monthly Asset Follow up'!BR42+'03 - Monthly Asset Follow up'!BU42-AA38)</f>
        <v/>
      </c>
      <c r="AW38" s="221"/>
    </row>
    <row r="39" spans="2:49">
      <c r="B39" s="1672" t="str">
        <f t="shared" si="1"/>
        <v/>
      </c>
      <c r="C39" s="1673">
        <f>'03 - Monthly Asset Follow up'!B43</f>
        <v>0</v>
      </c>
      <c r="D39" s="218"/>
      <c r="E39" s="211" t="str">
        <f>IF($C39=0,"",SUMIFS(INPUT_DATA!AT:AT,INPUT_DATA!$A:$A,$C39,INPUT_DATA!$B:$B,"S"))</f>
        <v/>
      </c>
      <c r="F39" s="212" t="str">
        <f>IF($C39=0,"",SUMIFS(INPUT_DATA!AU:AU,INPUT_DATA!$A:$A,$C39,INPUT_DATA!$B:$B,"S"))</f>
        <v/>
      </c>
      <c r="G39" s="212" t="str">
        <f>IF($C39=0,"",SUMIFS(INPUT_DATA!AV:AV,INPUT_DATA!$A:$A,$C39,INPUT_DATA!$B:$B,"S"))</f>
        <v/>
      </c>
      <c r="H39" s="219" t="str">
        <f t="shared" si="2"/>
        <v/>
      </c>
      <c r="I39" s="212" t="str">
        <f>IF($C39=0,"",SUMIFS(INPUT_DATA!AX:AX,INPUT_DATA!$A:$A,$C39,INPUT_DATA!$B:$B,"S"))</f>
        <v/>
      </c>
      <c r="J39" s="212" t="str">
        <f>IF($C39=0,"",SUMIFS(INPUT_DATA!AY:AY,INPUT_DATA!$A:$A,$C39,INPUT_DATA!$B:$B,"S"))</f>
        <v/>
      </c>
      <c r="K39" s="212" t="str">
        <f>IF($C39=0,"",SUMIFS(INPUT_DATA!AZ:AZ,INPUT_DATA!$A:$A,$C39,INPUT_DATA!$B:$B,"S"))</f>
        <v/>
      </c>
      <c r="L39" s="212" t="str">
        <f>IF($C39=0,"",SUMIFS(INPUT_DATA!BA:BA,INPUT_DATA!$A:$A,$C39,INPUT_DATA!$B:$B,"S"))</f>
        <v/>
      </c>
      <c r="M39" s="212" t="str">
        <f>IF($C39=0,"",SUMIFS(INPUT_DATA!BB:BB,INPUT_DATA!$A:$A,$C39,INPUT_DATA!$B:$B,"S"))</f>
        <v/>
      </c>
      <c r="N39" s="212" t="str">
        <f>IF($C39=0,"",SUMIFS(INPUT_DATA!BC:BC,INPUT_DATA!$A:$A,$C39,INPUT_DATA!$B:$B,"S"))</f>
        <v/>
      </c>
      <c r="O39" s="212" t="str">
        <f>IF($C39=0,"",SUMIFS(INPUT_DATA!BD:BD,INPUT_DATA!$A:$A,$C39,INPUT_DATA!$B:$B,"S"))</f>
        <v/>
      </c>
      <c r="P39" s="212" t="str">
        <f>IF($C39=0,"",SUMIFS(INPUT_DATA!BE:BE,INPUT_DATA!$A:$A,$C39,INPUT_DATA!$B:$B,"S"))</f>
        <v/>
      </c>
      <c r="Q39" s="214" t="str">
        <f t="shared" si="3"/>
        <v/>
      </c>
      <c r="R39" s="215" t="str">
        <f>IF($C39=0,"",SUMIFS(INPUT_DATA!BG:BG,INPUT_DATA!$A:$A,$C39,INPUT_DATA!$B:$B,"S"))</f>
        <v/>
      </c>
      <c r="S39" s="215" t="str">
        <f>IF($C39=0,"",SUMIFS(INPUT_DATA!BH:BH,INPUT_DATA!$A:$A,$C39,INPUT_DATA!$B:$B,"S"))</f>
        <v/>
      </c>
      <c r="T39" s="214" t="str">
        <f t="shared" si="4"/>
        <v/>
      </c>
      <c r="U39" s="216" t="str">
        <f>IF($C39=0,"",SUMIFS(INPUT_DATA!BK:BK,INPUT_DATA!$A:$A,$C39,INPUT_DATA!$B:$B,"S"))</f>
        <v/>
      </c>
      <c r="V39" s="220" t="str">
        <f t="shared" si="5"/>
        <v/>
      </c>
      <c r="W39" s="218"/>
      <c r="X39" s="211" t="str">
        <f>IF($C39=0,"",SUMIFS(INPUT_DATA!AT:AT,INPUT_DATA!$A:$A,$C39,INPUT_DATA!$B:$B,"D"))</f>
        <v/>
      </c>
      <c r="Y39" s="212" t="str">
        <f>IF($C39=0,"",SUMIFS(INPUT_DATA!AU:AU,INPUT_DATA!$A:$A,$C39,INPUT_DATA!$B:$B,"D"))</f>
        <v/>
      </c>
      <c r="Z39" s="212" t="str">
        <f>IF($C39=0,"",SUMIFS(INPUT_DATA!AV:AV,INPUT_DATA!$A:$A,$C39,INPUT_DATA!$B:$B,"D"))</f>
        <v/>
      </c>
      <c r="AA39" s="213" t="str">
        <f t="shared" si="11"/>
        <v/>
      </c>
      <c r="AB39" s="212" t="str">
        <f>IF($C39=0,"",SUMIFS(INPUT_DATA!AX:AX,INPUT_DATA!$A:$A,$C39,INPUT_DATA!$B:$B,"D"))</f>
        <v/>
      </c>
      <c r="AC39" s="212" t="str">
        <f>IF($C39=0,"",SUMIFS(INPUT_DATA!AY:AY,INPUT_DATA!$A:$A,$C39,INPUT_DATA!$B:$B,"D"))</f>
        <v/>
      </c>
      <c r="AD39" s="212" t="str">
        <f>IF($C39=0,"",SUMIFS(INPUT_DATA!AZ:AZ,INPUT_DATA!$A:$A,$C39,INPUT_DATA!$B:$B,"D"))</f>
        <v/>
      </c>
      <c r="AE39" s="212" t="str">
        <f>IF($C39=0,"",SUMIFS(INPUT_DATA!BA:BA,INPUT_DATA!$A:$A,$C39,INPUT_DATA!$B:$B,"D"))</f>
        <v/>
      </c>
      <c r="AF39" s="212" t="str">
        <f>IF($C39=0,"",SUMIFS(INPUT_DATA!BB:BB,INPUT_DATA!$A:$A,$C39,INPUT_DATA!$B:$B,"D"))</f>
        <v/>
      </c>
      <c r="AG39" s="212" t="str">
        <f>IF($C39=0,"",SUMIFS(INPUT_DATA!BC:BC,INPUT_DATA!$A:$A,$C39,INPUT_DATA!$B:$B,"D"))</f>
        <v/>
      </c>
      <c r="AH39" s="212" t="str">
        <f>IF($C39=0,"",SUMIFS(INPUT_DATA!BD:BD,INPUT_DATA!$A:$A,$C39,INPUT_DATA!$B:$B,"D"))</f>
        <v/>
      </c>
      <c r="AI39" s="212" t="str">
        <f>IF($C39=0,"",SUMIFS(INPUT_DATA!BE:BE,INPUT_DATA!$A:$A,$C39,INPUT_DATA!$B:$B,"D"))</f>
        <v/>
      </c>
      <c r="AJ39" s="214" t="str">
        <f t="shared" si="12"/>
        <v/>
      </c>
      <c r="AK39" s="215" t="str">
        <f>IF($C39=0,"",SUMIFS(INPUT_DATA!BG:BG,INPUT_DATA!$A:$A,$C39,INPUT_DATA!$B:$B,"D"))</f>
        <v/>
      </c>
      <c r="AL39" s="215" t="str">
        <f>IF($C39=0,"",SUMIFS(INPUT_DATA!BH:BH,INPUT_DATA!$A:$A,$C39,INPUT_DATA!$B:$B,"D"))</f>
        <v/>
      </c>
      <c r="AM39" s="214" t="str">
        <f t="shared" si="13"/>
        <v/>
      </c>
      <c r="AN39" s="216" t="str">
        <f>IF($C39=0,"",SUMIFS(INPUT_DATA!BK:BK,INPUT_DATA!$A:$A,$C39,INPUT_DATA!$B:$B,"D"))</f>
        <v/>
      </c>
      <c r="AO39" s="217" t="str">
        <f t="shared" si="14"/>
        <v/>
      </c>
      <c r="AP39" s="218"/>
      <c r="AR39" s="217" t="str">
        <f t="shared" si="10"/>
        <v/>
      </c>
      <c r="AT39" s="209" t="str">
        <f>IF($C39=0,"",'03 - Monthly Asset Follow up'!E43+'03 - Monthly Asset Follow up'!F43-'03 - Monthly Asset Follow up'!V43+'03 - Monthly Asset Follow up'!Y43-H39)</f>
        <v/>
      </c>
      <c r="AU39" s="209" t="str">
        <f>IF($C39=0,"",'03 - Monthly Asset Follow up'!BB43+'03 - Monthly Asset Follow up'!BC43-'03 - Monthly Asset Follow up'!BR43+'03 - Monthly Asset Follow up'!BU43-AA39)</f>
        <v/>
      </c>
      <c r="AW39" s="221"/>
    </row>
    <row r="40" spans="2:49">
      <c r="B40" s="1672" t="str">
        <f t="shared" si="1"/>
        <v/>
      </c>
      <c r="C40" s="1673">
        <f>'03 - Monthly Asset Follow up'!B44</f>
        <v>0</v>
      </c>
      <c r="D40" s="218"/>
      <c r="E40" s="211" t="str">
        <f>IF($C40=0,"",SUMIFS(INPUT_DATA!AT:AT,INPUT_DATA!$A:$A,$C40,INPUT_DATA!$B:$B,"S"))</f>
        <v/>
      </c>
      <c r="F40" s="212" t="str">
        <f>IF($C40=0,"",SUMIFS(INPUT_DATA!AU:AU,INPUT_DATA!$A:$A,$C40,INPUT_DATA!$B:$B,"S"))</f>
        <v/>
      </c>
      <c r="G40" s="212" t="str">
        <f>IF($C40=0,"",SUMIFS(INPUT_DATA!AV:AV,INPUT_DATA!$A:$A,$C40,INPUT_DATA!$B:$B,"S"))</f>
        <v/>
      </c>
      <c r="H40" s="219" t="str">
        <f t="shared" si="2"/>
        <v/>
      </c>
      <c r="I40" s="212" t="str">
        <f>IF($C40=0,"",SUMIFS(INPUT_DATA!AX:AX,INPUT_DATA!$A:$A,$C40,INPUT_DATA!$B:$B,"S"))</f>
        <v/>
      </c>
      <c r="J40" s="212" t="str">
        <f>IF($C40=0,"",SUMIFS(INPUT_DATA!AY:AY,INPUT_DATA!$A:$A,$C40,INPUT_DATA!$B:$B,"S"))</f>
        <v/>
      </c>
      <c r="K40" s="212" t="str">
        <f>IF($C40=0,"",SUMIFS(INPUT_DATA!AZ:AZ,INPUT_DATA!$A:$A,$C40,INPUT_DATA!$B:$B,"S"))</f>
        <v/>
      </c>
      <c r="L40" s="212" t="str">
        <f>IF($C40=0,"",SUMIFS(INPUT_DATA!BA:BA,INPUT_DATA!$A:$A,$C40,INPUT_DATA!$B:$B,"S"))</f>
        <v/>
      </c>
      <c r="M40" s="212" t="str">
        <f>IF($C40=0,"",SUMIFS(INPUT_DATA!BB:BB,INPUT_DATA!$A:$A,$C40,INPUT_DATA!$B:$B,"S"))</f>
        <v/>
      </c>
      <c r="N40" s="212" t="str">
        <f>IF($C40=0,"",SUMIFS(INPUT_DATA!BC:BC,INPUT_DATA!$A:$A,$C40,INPUT_DATA!$B:$B,"S"))</f>
        <v/>
      </c>
      <c r="O40" s="212" t="str">
        <f>IF($C40=0,"",SUMIFS(INPUT_DATA!BD:BD,INPUT_DATA!$A:$A,$C40,INPUT_DATA!$B:$B,"S"))</f>
        <v/>
      </c>
      <c r="P40" s="212" t="str">
        <f>IF($C40=0,"",SUMIFS(INPUT_DATA!BE:BE,INPUT_DATA!$A:$A,$C40,INPUT_DATA!$B:$B,"S"))</f>
        <v/>
      </c>
      <c r="Q40" s="214" t="str">
        <f t="shared" si="3"/>
        <v/>
      </c>
      <c r="R40" s="215" t="str">
        <f>IF($C40=0,"",SUMIFS(INPUT_DATA!BG:BG,INPUT_DATA!$A:$A,$C40,INPUT_DATA!$B:$B,"S"))</f>
        <v/>
      </c>
      <c r="S40" s="215" t="str">
        <f>IF($C40=0,"",SUMIFS(INPUT_DATA!BH:BH,INPUT_DATA!$A:$A,$C40,INPUT_DATA!$B:$B,"S"))</f>
        <v/>
      </c>
      <c r="T40" s="214" t="str">
        <f t="shared" si="4"/>
        <v/>
      </c>
      <c r="U40" s="216" t="str">
        <f>IF($C40=0,"",SUMIFS(INPUT_DATA!BK:BK,INPUT_DATA!$A:$A,$C40,INPUT_DATA!$B:$B,"S"))</f>
        <v/>
      </c>
      <c r="V40" s="220" t="str">
        <f t="shared" si="5"/>
        <v/>
      </c>
      <c r="W40" s="218"/>
      <c r="X40" s="211" t="str">
        <f>IF($C40=0,"",SUMIFS(INPUT_DATA!AT:AT,INPUT_DATA!$A:$A,$C40,INPUT_DATA!$B:$B,"D"))</f>
        <v/>
      </c>
      <c r="Y40" s="212" t="str">
        <f>IF($C40=0,"",SUMIFS(INPUT_DATA!AU:AU,INPUT_DATA!$A:$A,$C40,INPUT_DATA!$B:$B,"D"))</f>
        <v/>
      </c>
      <c r="Z40" s="212" t="str">
        <f>IF($C40=0,"",SUMIFS(INPUT_DATA!AV:AV,INPUT_DATA!$A:$A,$C40,INPUT_DATA!$B:$B,"D"))</f>
        <v/>
      </c>
      <c r="AA40" s="213" t="str">
        <f t="shared" si="11"/>
        <v/>
      </c>
      <c r="AB40" s="212" t="str">
        <f>IF($C40=0,"",SUMIFS(INPUT_DATA!AX:AX,INPUT_DATA!$A:$A,$C40,INPUT_DATA!$B:$B,"D"))</f>
        <v/>
      </c>
      <c r="AC40" s="212" t="str">
        <f>IF($C40=0,"",SUMIFS(INPUT_DATA!AY:AY,INPUT_DATA!$A:$A,$C40,INPUT_DATA!$B:$B,"D"))</f>
        <v/>
      </c>
      <c r="AD40" s="212" t="str">
        <f>IF($C40=0,"",SUMIFS(INPUT_DATA!AZ:AZ,INPUT_DATA!$A:$A,$C40,INPUT_DATA!$B:$B,"D"))</f>
        <v/>
      </c>
      <c r="AE40" s="212" t="str">
        <f>IF($C40=0,"",SUMIFS(INPUT_DATA!BA:BA,INPUT_DATA!$A:$A,$C40,INPUT_DATA!$B:$B,"D"))</f>
        <v/>
      </c>
      <c r="AF40" s="212" t="str">
        <f>IF($C40=0,"",SUMIFS(INPUT_DATA!BB:BB,INPUT_DATA!$A:$A,$C40,INPUT_DATA!$B:$B,"D"))</f>
        <v/>
      </c>
      <c r="AG40" s="212" t="str">
        <f>IF($C40=0,"",SUMIFS(INPUT_DATA!BC:BC,INPUT_DATA!$A:$A,$C40,INPUT_DATA!$B:$B,"D"))</f>
        <v/>
      </c>
      <c r="AH40" s="212" t="str">
        <f>IF($C40=0,"",SUMIFS(INPUT_DATA!BD:BD,INPUT_DATA!$A:$A,$C40,INPUT_DATA!$B:$B,"D"))</f>
        <v/>
      </c>
      <c r="AI40" s="212" t="str">
        <f>IF($C40=0,"",SUMIFS(INPUT_DATA!BE:BE,INPUT_DATA!$A:$A,$C40,INPUT_DATA!$B:$B,"D"))</f>
        <v/>
      </c>
      <c r="AJ40" s="214" t="str">
        <f t="shared" si="12"/>
        <v/>
      </c>
      <c r="AK40" s="215" t="str">
        <f>IF($C40=0,"",SUMIFS(INPUT_DATA!BG:BG,INPUT_DATA!$A:$A,$C40,INPUT_DATA!$B:$B,"D"))</f>
        <v/>
      </c>
      <c r="AL40" s="215" t="str">
        <f>IF($C40=0,"",SUMIFS(INPUT_DATA!BH:BH,INPUT_DATA!$A:$A,$C40,INPUT_DATA!$B:$B,"D"))</f>
        <v/>
      </c>
      <c r="AM40" s="214" t="str">
        <f t="shared" si="13"/>
        <v/>
      </c>
      <c r="AN40" s="216" t="str">
        <f>IF($C40=0,"",SUMIFS(INPUT_DATA!BK:BK,INPUT_DATA!$A:$A,$C40,INPUT_DATA!$B:$B,"D"))</f>
        <v/>
      </c>
      <c r="AO40" s="217" t="str">
        <f t="shared" si="14"/>
        <v/>
      </c>
      <c r="AP40" s="218"/>
      <c r="AR40" s="217" t="str">
        <f t="shared" si="10"/>
        <v/>
      </c>
      <c r="AT40" s="209" t="str">
        <f>IF($C40=0,"",'03 - Monthly Asset Follow up'!E44+'03 - Monthly Asset Follow up'!F44-'03 - Monthly Asset Follow up'!V44+'03 - Monthly Asset Follow up'!Y44-H40)</f>
        <v/>
      </c>
      <c r="AU40" s="209" t="str">
        <f>IF($C40=0,"",'03 - Monthly Asset Follow up'!BB44+'03 - Monthly Asset Follow up'!BC44-'03 - Monthly Asset Follow up'!BR44+'03 - Monthly Asset Follow up'!BU44-AA40)</f>
        <v/>
      </c>
      <c r="AW40" s="221"/>
    </row>
    <row r="41" spans="2:49">
      <c r="B41" s="1672" t="str">
        <f t="shared" si="1"/>
        <v/>
      </c>
      <c r="C41" s="1673">
        <f>'03 - Monthly Asset Follow up'!B45</f>
        <v>0</v>
      </c>
      <c r="D41" s="218"/>
      <c r="E41" s="211" t="str">
        <f>IF($C41=0,"",SUMIFS(INPUT_DATA!AT:AT,INPUT_DATA!$A:$A,$C41,INPUT_DATA!$B:$B,"S"))</f>
        <v/>
      </c>
      <c r="F41" s="212" t="str">
        <f>IF($C41=0,"",SUMIFS(INPUT_DATA!AU:AU,INPUT_DATA!$A:$A,$C41,INPUT_DATA!$B:$B,"S"))</f>
        <v/>
      </c>
      <c r="G41" s="212" t="str">
        <f>IF($C41=0,"",SUMIFS(INPUT_DATA!AV:AV,INPUT_DATA!$A:$A,$C41,INPUT_DATA!$B:$B,"S"))</f>
        <v/>
      </c>
      <c r="H41" s="219" t="str">
        <f t="shared" si="2"/>
        <v/>
      </c>
      <c r="I41" s="212" t="str">
        <f>IF($C41=0,"",SUMIFS(INPUT_DATA!AX:AX,INPUT_DATA!$A:$A,$C41,INPUT_DATA!$B:$B,"S"))</f>
        <v/>
      </c>
      <c r="J41" s="212" t="str">
        <f>IF($C41=0,"",SUMIFS(INPUT_DATA!AY:AY,INPUT_DATA!$A:$A,$C41,INPUT_DATA!$B:$B,"S"))</f>
        <v/>
      </c>
      <c r="K41" s="212" t="str">
        <f>IF($C41=0,"",SUMIFS(INPUT_DATA!AZ:AZ,INPUT_DATA!$A:$A,$C41,INPUT_DATA!$B:$B,"S"))</f>
        <v/>
      </c>
      <c r="L41" s="212" t="str">
        <f>IF($C41=0,"",SUMIFS(INPUT_DATA!BA:BA,INPUT_DATA!$A:$A,$C41,INPUT_DATA!$B:$B,"S"))</f>
        <v/>
      </c>
      <c r="M41" s="212" t="str">
        <f>IF($C41=0,"",SUMIFS(INPUT_DATA!BB:BB,INPUT_DATA!$A:$A,$C41,INPUT_DATA!$B:$B,"S"))</f>
        <v/>
      </c>
      <c r="N41" s="212" t="str">
        <f>IF($C41=0,"",SUMIFS(INPUT_DATA!BC:BC,INPUT_DATA!$A:$A,$C41,INPUT_DATA!$B:$B,"S"))</f>
        <v/>
      </c>
      <c r="O41" s="212" t="str">
        <f>IF($C41=0,"",SUMIFS(INPUT_DATA!BD:BD,INPUT_DATA!$A:$A,$C41,INPUT_DATA!$B:$B,"S"))</f>
        <v/>
      </c>
      <c r="P41" s="212" t="str">
        <f>IF($C41=0,"",SUMIFS(INPUT_DATA!BE:BE,INPUT_DATA!$A:$A,$C41,INPUT_DATA!$B:$B,"S"))</f>
        <v/>
      </c>
      <c r="Q41" s="214" t="str">
        <f t="shared" si="3"/>
        <v/>
      </c>
      <c r="R41" s="215" t="str">
        <f>IF($C41=0,"",SUMIFS(INPUT_DATA!BG:BG,INPUT_DATA!$A:$A,$C41,INPUT_DATA!$B:$B,"S"))</f>
        <v/>
      </c>
      <c r="S41" s="215" t="str">
        <f>IF($C41=0,"",SUMIFS(INPUT_DATA!BH:BH,INPUT_DATA!$A:$A,$C41,INPUT_DATA!$B:$B,"S"))</f>
        <v/>
      </c>
      <c r="T41" s="214" t="str">
        <f t="shared" si="4"/>
        <v/>
      </c>
      <c r="U41" s="216" t="str">
        <f>IF($C41=0,"",SUMIFS(INPUT_DATA!BK:BK,INPUT_DATA!$A:$A,$C41,INPUT_DATA!$B:$B,"S"))</f>
        <v/>
      </c>
      <c r="V41" s="220" t="str">
        <f t="shared" si="5"/>
        <v/>
      </c>
      <c r="W41" s="218"/>
      <c r="X41" s="211" t="str">
        <f>IF($C41=0,"",SUMIFS(INPUT_DATA!AT:AT,INPUT_DATA!$A:$A,$C41,INPUT_DATA!$B:$B,"D"))</f>
        <v/>
      </c>
      <c r="Y41" s="212" t="str">
        <f>IF($C41=0,"",SUMIFS(INPUT_DATA!AU:AU,INPUT_DATA!$A:$A,$C41,INPUT_DATA!$B:$B,"D"))</f>
        <v/>
      </c>
      <c r="Z41" s="212" t="str">
        <f>IF($C41=0,"",SUMIFS(INPUT_DATA!AV:AV,INPUT_DATA!$A:$A,$C41,INPUT_DATA!$B:$B,"D"))</f>
        <v/>
      </c>
      <c r="AA41" s="213" t="str">
        <f t="shared" si="11"/>
        <v/>
      </c>
      <c r="AB41" s="212" t="str">
        <f>IF($C41=0,"",SUMIFS(INPUT_DATA!AX:AX,INPUT_DATA!$A:$A,$C41,INPUT_DATA!$B:$B,"D"))</f>
        <v/>
      </c>
      <c r="AC41" s="212" t="str">
        <f>IF($C41=0,"",SUMIFS(INPUT_DATA!AY:AY,INPUT_DATA!$A:$A,$C41,INPUT_DATA!$B:$B,"D"))</f>
        <v/>
      </c>
      <c r="AD41" s="212" t="str">
        <f>IF($C41=0,"",SUMIFS(INPUT_DATA!AZ:AZ,INPUT_DATA!$A:$A,$C41,INPUT_DATA!$B:$B,"D"))</f>
        <v/>
      </c>
      <c r="AE41" s="212" t="str">
        <f>IF($C41=0,"",SUMIFS(INPUT_DATA!BA:BA,INPUT_DATA!$A:$A,$C41,INPUT_DATA!$B:$B,"D"))</f>
        <v/>
      </c>
      <c r="AF41" s="212" t="str">
        <f>IF($C41=0,"",SUMIFS(INPUT_DATA!BB:BB,INPUT_DATA!$A:$A,$C41,INPUT_DATA!$B:$B,"D"))</f>
        <v/>
      </c>
      <c r="AG41" s="212" t="str">
        <f>IF($C41=0,"",SUMIFS(INPUT_DATA!BC:BC,INPUT_DATA!$A:$A,$C41,INPUT_DATA!$B:$B,"D"))</f>
        <v/>
      </c>
      <c r="AH41" s="212" t="str">
        <f>IF($C41=0,"",SUMIFS(INPUT_DATA!BD:BD,INPUT_DATA!$A:$A,$C41,INPUT_DATA!$B:$B,"D"))</f>
        <v/>
      </c>
      <c r="AI41" s="212" t="str">
        <f>IF($C41=0,"",SUMIFS(INPUT_DATA!BE:BE,INPUT_DATA!$A:$A,$C41,INPUT_DATA!$B:$B,"D"))</f>
        <v/>
      </c>
      <c r="AJ41" s="214" t="str">
        <f t="shared" si="12"/>
        <v/>
      </c>
      <c r="AK41" s="215" t="str">
        <f>IF($C41=0,"",SUMIFS(INPUT_DATA!BG:BG,INPUT_DATA!$A:$A,$C41,INPUT_DATA!$B:$B,"D"))</f>
        <v/>
      </c>
      <c r="AL41" s="215" t="str">
        <f>IF($C41=0,"",SUMIFS(INPUT_DATA!BH:BH,INPUT_DATA!$A:$A,$C41,INPUT_DATA!$B:$B,"D"))</f>
        <v/>
      </c>
      <c r="AM41" s="214" t="str">
        <f t="shared" si="13"/>
        <v/>
      </c>
      <c r="AN41" s="216" t="str">
        <f>IF($C41=0,"",SUMIFS(INPUT_DATA!BK:BK,INPUT_DATA!$A:$A,$C41,INPUT_DATA!$B:$B,"D"))</f>
        <v/>
      </c>
      <c r="AO41" s="217" t="str">
        <f t="shared" si="14"/>
        <v/>
      </c>
      <c r="AP41" s="218"/>
      <c r="AR41" s="217" t="str">
        <f t="shared" si="10"/>
        <v/>
      </c>
      <c r="AT41" s="209" t="str">
        <f>IF($C41=0,"",'03 - Monthly Asset Follow up'!E45+'03 - Monthly Asset Follow up'!F45-'03 - Monthly Asset Follow up'!V45+'03 - Monthly Asset Follow up'!Y45-H41)</f>
        <v/>
      </c>
      <c r="AU41" s="209" t="str">
        <f>IF($C41=0,"",'03 - Monthly Asset Follow up'!BB45+'03 - Monthly Asset Follow up'!BC45-'03 - Monthly Asset Follow up'!BR45+'03 - Monthly Asset Follow up'!BU45-AA41)</f>
        <v/>
      </c>
      <c r="AW41" s="221"/>
    </row>
    <row r="42" spans="2:49">
      <c r="B42" s="1672" t="str">
        <f t="shared" si="1"/>
        <v/>
      </c>
      <c r="C42" s="1673">
        <f>'03 - Monthly Asset Follow up'!B46</f>
        <v>0</v>
      </c>
      <c r="D42" s="218"/>
      <c r="E42" s="211" t="str">
        <f>IF($C42=0,"",SUMIFS(INPUT_DATA!AT:AT,INPUT_DATA!$A:$A,$C42,INPUT_DATA!$B:$B,"S"))</f>
        <v/>
      </c>
      <c r="F42" s="212" t="str">
        <f>IF($C42=0,"",SUMIFS(INPUT_DATA!AU:AU,INPUT_DATA!$A:$A,$C42,INPUT_DATA!$B:$B,"S"))</f>
        <v/>
      </c>
      <c r="G42" s="212" t="str">
        <f>IF($C42=0,"",SUMIFS(INPUT_DATA!AV:AV,INPUT_DATA!$A:$A,$C42,INPUT_DATA!$B:$B,"S"))</f>
        <v/>
      </c>
      <c r="H42" s="219" t="str">
        <f t="shared" si="2"/>
        <v/>
      </c>
      <c r="I42" s="212" t="str">
        <f>IF($C42=0,"",SUMIFS(INPUT_DATA!AX:AX,INPUT_DATA!$A:$A,$C42,INPUT_DATA!$B:$B,"S"))</f>
        <v/>
      </c>
      <c r="J42" s="212" t="str">
        <f>IF($C42=0,"",SUMIFS(INPUT_DATA!AY:AY,INPUT_DATA!$A:$A,$C42,INPUT_DATA!$B:$B,"S"))</f>
        <v/>
      </c>
      <c r="K42" s="212" t="str">
        <f>IF($C42=0,"",SUMIFS(INPUT_DATA!AZ:AZ,INPUT_DATA!$A:$A,$C42,INPUT_DATA!$B:$B,"S"))</f>
        <v/>
      </c>
      <c r="L42" s="212" t="str">
        <f>IF($C42=0,"",SUMIFS(INPUT_DATA!BA:BA,INPUT_DATA!$A:$A,$C42,INPUT_DATA!$B:$B,"S"))</f>
        <v/>
      </c>
      <c r="M42" s="212" t="str">
        <f>IF($C42=0,"",SUMIFS(INPUT_DATA!BB:BB,INPUT_DATA!$A:$A,$C42,INPUT_DATA!$B:$B,"S"))</f>
        <v/>
      </c>
      <c r="N42" s="212" t="str">
        <f>IF($C42=0,"",SUMIFS(INPUT_DATA!BC:BC,INPUT_DATA!$A:$A,$C42,INPUT_DATA!$B:$B,"S"))</f>
        <v/>
      </c>
      <c r="O42" s="212" t="str">
        <f>IF($C42=0,"",SUMIFS(INPUT_DATA!BD:BD,INPUT_DATA!$A:$A,$C42,INPUT_DATA!$B:$B,"S"))</f>
        <v/>
      </c>
      <c r="P42" s="212" t="str">
        <f>IF($C42=0,"",SUMIFS(INPUT_DATA!BE:BE,INPUT_DATA!$A:$A,$C42,INPUT_DATA!$B:$B,"S"))</f>
        <v/>
      </c>
      <c r="Q42" s="214" t="str">
        <f t="shared" si="3"/>
        <v/>
      </c>
      <c r="R42" s="215" t="str">
        <f>IF($C42=0,"",SUMIFS(INPUT_DATA!BG:BG,INPUT_DATA!$A:$A,$C42,INPUT_DATA!$B:$B,"S"))</f>
        <v/>
      </c>
      <c r="S42" s="215" t="str">
        <f>IF($C42=0,"",SUMIFS(INPUT_DATA!BH:BH,INPUT_DATA!$A:$A,$C42,INPUT_DATA!$B:$B,"S"))</f>
        <v/>
      </c>
      <c r="T42" s="214" t="str">
        <f t="shared" si="4"/>
        <v/>
      </c>
      <c r="U42" s="216" t="str">
        <f>IF($C42=0,"",SUMIFS(INPUT_DATA!BK:BK,INPUT_DATA!$A:$A,$C42,INPUT_DATA!$B:$B,"S"))</f>
        <v/>
      </c>
      <c r="V42" s="220" t="str">
        <f t="shared" si="5"/>
        <v/>
      </c>
      <c r="W42" s="218"/>
      <c r="X42" s="211" t="str">
        <f>IF($C42=0,"",SUMIFS(INPUT_DATA!AT:AT,INPUT_DATA!$A:$A,$C42,INPUT_DATA!$B:$B,"D"))</f>
        <v/>
      </c>
      <c r="Y42" s="212" t="str">
        <f>IF($C42=0,"",SUMIFS(INPUT_DATA!AU:AU,INPUT_DATA!$A:$A,$C42,INPUT_DATA!$B:$B,"D"))</f>
        <v/>
      </c>
      <c r="Z42" s="212" t="str">
        <f>IF($C42=0,"",SUMIFS(INPUT_DATA!AV:AV,INPUT_DATA!$A:$A,$C42,INPUT_DATA!$B:$B,"D"))</f>
        <v/>
      </c>
      <c r="AA42" s="213" t="str">
        <f t="shared" si="11"/>
        <v/>
      </c>
      <c r="AB42" s="212" t="str">
        <f>IF($C42=0,"",SUMIFS(INPUT_DATA!AX:AX,INPUT_DATA!$A:$A,$C42,INPUT_DATA!$B:$B,"D"))</f>
        <v/>
      </c>
      <c r="AC42" s="212" t="str">
        <f>IF($C42=0,"",SUMIFS(INPUT_DATA!AY:AY,INPUT_DATA!$A:$A,$C42,INPUT_DATA!$B:$B,"D"))</f>
        <v/>
      </c>
      <c r="AD42" s="212" t="str">
        <f>IF($C42=0,"",SUMIFS(INPUT_DATA!AZ:AZ,INPUT_DATA!$A:$A,$C42,INPUT_DATA!$B:$B,"D"))</f>
        <v/>
      </c>
      <c r="AE42" s="212" t="str">
        <f>IF($C42=0,"",SUMIFS(INPUT_DATA!BA:BA,INPUT_DATA!$A:$A,$C42,INPUT_DATA!$B:$B,"D"))</f>
        <v/>
      </c>
      <c r="AF42" s="212" t="str">
        <f>IF($C42=0,"",SUMIFS(INPUT_DATA!BB:BB,INPUT_DATA!$A:$A,$C42,INPUT_DATA!$B:$B,"D"))</f>
        <v/>
      </c>
      <c r="AG42" s="212" t="str">
        <f>IF($C42=0,"",SUMIFS(INPUT_DATA!BC:BC,INPUT_DATA!$A:$A,$C42,INPUT_DATA!$B:$B,"D"))</f>
        <v/>
      </c>
      <c r="AH42" s="212" t="str">
        <f>IF($C42=0,"",SUMIFS(INPUT_DATA!BD:BD,INPUT_DATA!$A:$A,$C42,INPUT_DATA!$B:$B,"D"))</f>
        <v/>
      </c>
      <c r="AI42" s="212" t="str">
        <f>IF($C42=0,"",SUMIFS(INPUT_DATA!BE:BE,INPUT_DATA!$A:$A,$C42,INPUT_DATA!$B:$B,"D"))</f>
        <v/>
      </c>
      <c r="AJ42" s="214" t="str">
        <f t="shared" si="12"/>
        <v/>
      </c>
      <c r="AK42" s="215" t="str">
        <f>IF($C42=0,"",SUMIFS(INPUT_DATA!BG:BG,INPUT_DATA!$A:$A,$C42,INPUT_DATA!$B:$B,"D"))</f>
        <v/>
      </c>
      <c r="AL42" s="215" t="str">
        <f>IF($C42=0,"",SUMIFS(INPUT_DATA!BH:BH,INPUT_DATA!$A:$A,$C42,INPUT_DATA!$B:$B,"D"))</f>
        <v/>
      </c>
      <c r="AM42" s="214" t="str">
        <f t="shared" si="13"/>
        <v/>
      </c>
      <c r="AN42" s="216" t="str">
        <f>IF($C42=0,"",SUMIFS(INPUT_DATA!BK:BK,INPUT_DATA!$A:$A,$C42,INPUT_DATA!$B:$B,"D"))</f>
        <v/>
      </c>
      <c r="AO42" s="217" t="str">
        <f t="shared" si="14"/>
        <v/>
      </c>
      <c r="AP42" s="218"/>
      <c r="AR42" s="217" t="str">
        <f t="shared" si="10"/>
        <v/>
      </c>
      <c r="AT42" s="209" t="str">
        <f>IF($C42=0,"",'03 - Monthly Asset Follow up'!E46+'03 - Monthly Asset Follow up'!F46-'03 - Monthly Asset Follow up'!V46+'03 - Monthly Asset Follow up'!Y46-H42)</f>
        <v/>
      </c>
      <c r="AU42" s="209" t="str">
        <f>IF($C42=0,"",'03 - Monthly Asset Follow up'!BB46+'03 - Monthly Asset Follow up'!BC46-'03 - Monthly Asset Follow up'!BR46+'03 - Monthly Asset Follow up'!BU46-AA42)</f>
        <v/>
      </c>
      <c r="AW42" s="221"/>
    </row>
    <row r="43" spans="2:49">
      <c r="B43" s="1672" t="str">
        <f t="shared" si="1"/>
        <v/>
      </c>
      <c r="C43" s="1673">
        <f>'03 - Monthly Asset Follow up'!B47</f>
        <v>0</v>
      </c>
      <c r="D43" s="218"/>
      <c r="E43" s="211" t="str">
        <f>IF($C43=0,"",SUMIFS(INPUT_DATA!AT:AT,INPUT_DATA!$A:$A,$C43,INPUT_DATA!$B:$B,"S"))</f>
        <v/>
      </c>
      <c r="F43" s="212" t="str">
        <f>IF($C43=0,"",SUMIFS(INPUT_DATA!AU:AU,INPUT_DATA!$A:$A,$C43,INPUT_DATA!$B:$B,"S"))</f>
        <v/>
      </c>
      <c r="G43" s="212" t="str">
        <f>IF($C43=0,"",SUMIFS(INPUT_DATA!AV:AV,INPUT_DATA!$A:$A,$C43,INPUT_DATA!$B:$B,"S"))</f>
        <v/>
      </c>
      <c r="H43" s="219" t="str">
        <f t="shared" si="2"/>
        <v/>
      </c>
      <c r="I43" s="212" t="str">
        <f>IF($C43=0,"",SUMIFS(INPUT_DATA!AX:AX,INPUT_DATA!$A:$A,$C43,INPUT_DATA!$B:$B,"S"))</f>
        <v/>
      </c>
      <c r="J43" s="212" t="str">
        <f>IF($C43=0,"",SUMIFS(INPUT_DATA!AY:AY,INPUT_DATA!$A:$A,$C43,INPUT_DATA!$B:$B,"S"))</f>
        <v/>
      </c>
      <c r="K43" s="212" t="str">
        <f>IF($C43=0,"",SUMIFS(INPUT_DATA!AZ:AZ,INPUT_DATA!$A:$A,$C43,INPUT_DATA!$B:$B,"S"))</f>
        <v/>
      </c>
      <c r="L43" s="212" t="str">
        <f>IF($C43=0,"",SUMIFS(INPUT_DATA!BA:BA,INPUT_DATA!$A:$A,$C43,INPUT_DATA!$B:$B,"S"))</f>
        <v/>
      </c>
      <c r="M43" s="212" t="str">
        <f>IF($C43=0,"",SUMIFS(INPUT_DATA!BB:BB,INPUT_DATA!$A:$A,$C43,INPUT_DATA!$B:$B,"S"))</f>
        <v/>
      </c>
      <c r="N43" s="212" t="str">
        <f>IF($C43=0,"",SUMIFS(INPUT_DATA!BC:BC,INPUT_DATA!$A:$A,$C43,INPUT_DATA!$B:$B,"S"))</f>
        <v/>
      </c>
      <c r="O43" s="212" t="str">
        <f>IF($C43=0,"",SUMIFS(INPUT_DATA!BD:BD,INPUT_DATA!$A:$A,$C43,INPUT_DATA!$B:$B,"S"))</f>
        <v/>
      </c>
      <c r="P43" s="212" t="str">
        <f>IF($C43=0,"",SUMIFS(INPUT_DATA!BE:BE,INPUT_DATA!$A:$A,$C43,INPUT_DATA!$B:$B,"S"))</f>
        <v/>
      </c>
      <c r="Q43" s="214" t="str">
        <f t="shared" si="3"/>
        <v/>
      </c>
      <c r="R43" s="215" t="str">
        <f>IF($C43=0,"",SUMIFS(INPUT_DATA!BG:BG,INPUT_DATA!$A:$A,$C43,INPUT_DATA!$B:$B,"S"))</f>
        <v/>
      </c>
      <c r="S43" s="215" t="str">
        <f>IF($C43=0,"",SUMIFS(INPUT_DATA!BH:BH,INPUT_DATA!$A:$A,$C43,INPUT_DATA!$B:$B,"S"))</f>
        <v/>
      </c>
      <c r="T43" s="214" t="str">
        <f t="shared" si="4"/>
        <v/>
      </c>
      <c r="U43" s="216" t="str">
        <f>IF($C43=0,"",SUMIFS(INPUT_DATA!BK:BK,INPUT_DATA!$A:$A,$C43,INPUT_DATA!$B:$B,"S"))</f>
        <v/>
      </c>
      <c r="V43" s="220" t="str">
        <f t="shared" si="5"/>
        <v/>
      </c>
      <c r="W43" s="218"/>
      <c r="X43" s="211" t="str">
        <f>IF($C43=0,"",SUMIFS(INPUT_DATA!AT:AT,INPUT_DATA!$A:$A,$C43,INPUT_DATA!$B:$B,"D"))</f>
        <v/>
      </c>
      <c r="Y43" s="212" t="str">
        <f>IF($C43=0,"",SUMIFS(INPUT_DATA!AU:AU,INPUT_DATA!$A:$A,$C43,INPUT_DATA!$B:$B,"D"))</f>
        <v/>
      </c>
      <c r="Z43" s="212" t="str">
        <f>IF($C43=0,"",SUMIFS(INPUT_DATA!AV:AV,INPUT_DATA!$A:$A,$C43,INPUT_DATA!$B:$B,"D"))</f>
        <v/>
      </c>
      <c r="AA43" s="213" t="str">
        <f t="shared" si="11"/>
        <v/>
      </c>
      <c r="AB43" s="212" t="str">
        <f>IF($C43=0,"",SUMIFS(INPUT_DATA!AX:AX,INPUT_DATA!$A:$A,$C43,INPUT_DATA!$B:$B,"D"))</f>
        <v/>
      </c>
      <c r="AC43" s="212" t="str">
        <f>IF($C43=0,"",SUMIFS(INPUT_DATA!AY:AY,INPUT_DATA!$A:$A,$C43,INPUT_DATA!$B:$B,"D"))</f>
        <v/>
      </c>
      <c r="AD43" s="212" t="str">
        <f>IF($C43=0,"",SUMIFS(INPUT_DATA!AZ:AZ,INPUT_DATA!$A:$A,$C43,INPUT_DATA!$B:$B,"D"))</f>
        <v/>
      </c>
      <c r="AE43" s="212" t="str">
        <f>IF($C43=0,"",SUMIFS(INPUT_DATA!BA:BA,INPUT_DATA!$A:$A,$C43,INPUT_DATA!$B:$B,"D"))</f>
        <v/>
      </c>
      <c r="AF43" s="212" t="str">
        <f>IF($C43=0,"",SUMIFS(INPUT_DATA!BB:BB,INPUT_DATA!$A:$A,$C43,INPUT_DATA!$B:$B,"D"))</f>
        <v/>
      </c>
      <c r="AG43" s="212" t="str">
        <f>IF($C43=0,"",SUMIFS(INPUT_DATA!BC:BC,INPUT_DATA!$A:$A,$C43,INPUT_DATA!$B:$B,"D"))</f>
        <v/>
      </c>
      <c r="AH43" s="212" t="str">
        <f>IF($C43=0,"",SUMIFS(INPUT_DATA!BD:BD,INPUT_DATA!$A:$A,$C43,INPUT_DATA!$B:$B,"D"))</f>
        <v/>
      </c>
      <c r="AI43" s="212" t="str">
        <f>IF($C43=0,"",SUMIFS(INPUT_DATA!BE:BE,INPUT_DATA!$A:$A,$C43,INPUT_DATA!$B:$B,"D"))</f>
        <v/>
      </c>
      <c r="AJ43" s="214" t="str">
        <f t="shared" si="12"/>
        <v/>
      </c>
      <c r="AK43" s="215" t="str">
        <f>IF($C43=0,"",SUMIFS(INPUT_DATA!BG:BG,INPUT_DATA!$A:$A,$C43,INPUT_DATA!$B:$B,"D"))</f>
        <v/>
      </c>
      <c r="AL43" s="215" t="str">
        <f>IF($C43=0,"",SUMIFS(INPUT_DATA!BH:BH,INPUT_DATA!$A:$A,$C43,INPUT_DATA!$B:$B,"D"))</f>
        <v/>
      </c>
      <c r="AM43" s="214" t="str">
        <f t="shared" si="13"/>
        <v/>
      </c>
      <c r="AN43" s="216" t="str">
        <f>IF($C43=0,"",SUMIFS(INPUT_DATA!BK:BK,INPUT_DATA!$A:$A,$C43,INPUT_DATA!$B:$B,"D"))</f>
        <v/>
      </c>
      <c r="AO43" s="217" t="str">
        <f t="shared" si="14"/>
        <v/>
      </c>
      <c r="AP43" s="218"/>
      <c r="AR43" s="217" t="str">
        <f t="shared" si="10"/>
        <v/>
      </c>
      <c r="AT43" s="209" t="str">
        <f>IF($C43=0,"",'03 - Monthly Asset Follow up'!E47+'03 - Monthly Asset Follow up'!F47-'03 - Monthly Asset Follow up'!V47+'03 - Monthly Asset Follow up'!Y47-H43)</f>
        <v/>
      </c>
      <c r="AU43" s="209" t="str">
        <f>IF($C43=0,"",'03 - Monthly Asset Follow up'!BB47+'03 - Monthly Asset Follow up'!BC47-'03 - Monthly Asset Follow up'!BR47+'03 - Monthly Asset Follow up'!BU47-AA43)</f>
        <v/>
      </c>
      <c r="AW43" s="221"/>
    </row>
    <row r="44" spans="2:49">
      <c r="B44" s="1672" t="str">
        <f t="shared" si="1"/>
        <v/>
      </c>
      <c r="C44" s="1673">
        <f>'03 - Monthly Asset Follow up'!B48</f>
        <v>0</v>
      </c>
      <c r="D44" s="218"/>
      <c r="E44" s="211" t="str">
        <f>IF($C44=0,"",SUMIFS(INPUT_DATA!AT:AT,INPUT_DATA!$A:$A,$C44,INPUT_DATA!$B:$B,"S"))</f>
        <v/>
      </c>
      <c r="F44" s="212" t="str">
        <f>IF($C44=0,"",SUMIFS(INPUT_DATA!AU:AU,INPUT_DATA!$A:$A,$C44,INPUT_DATA!$B:$B,"S"))</f>
        <v/>
      </c>
      <c r="G44" s="212" t="str">
        <f>IF($C44=0,"",SUMIFS(INPUT_DATA!AV:AV,INPUT_DATA!$A:$A,$C44,INPUT_DATA!$B:$B,"S"))</f>
        <v/>
      </c>
      <c r="H44" s="219" t="str">
        <f t="shared" si="2"/>
        <v/>
      </c>
      <c r="I44" s="212" t="str">
        <f>IF($C44=0,"",SUMIFS(INPUT_DATA!AX:AX,INPUT_DATA!$A:$A,$C44,INPUT_DATA!$B:$B,"S"))</f>
        <v/>
      </c>
      <c r="J44" s="212" t="str">
        <f>IF($C44=0,"",SUMIFS(INPUT_DATA!AY:AY,INPUT_DATA!$A:$A,$C44,INPUT_DATA!$B:$B,"S"))</f>
        <v/>
      </c>
      <c r="K44" s="212" t="str">
        <f>IF($C44=0,"",SUMIFS(INPUT_DATA!AZ:AZ,INPUT_DATA!$A:$A,$C44,INPUT_DATA!$B:$B,"S"))</f>
        <v/>
      </c>
      <c r="L44" s="212" t="str">
        <f>IF($C44=0,"",SUMIFS(INPUT_DATA!BA:BA,INPUT_DATA!$A:$A,$C44,INPUT_DATA!$B:$B,"S"))</f>
        <v/>
      </c>
      <c r="M44" s="212" t="str">
        <f>IF($C44=0,"",SUMIFS(INPUT_DATA!BB:BB,INPUT_DATA!$A:$A,$C44,INPUT_DATA!$B:$B,"S"))</f>
        <v/>
      </c>
      <c r="N44" s="212" t="str">
        <f>IF($C44=0,"",SUMIFS(INPUT_DATA!BC:BC,INPUT_DATA!$A:$A,$C44,INPUT_DATA!$B:$B,"S"))</f>
        <v/>
      </c>
      <c r="O44" s="212" t="str">
        <f>IF($C44=0,"",SUMIFS(INPUT_DATA!BD:BD,INPUT_DATA!$A:$A,$C44,INPUT_DATA!$B:$B,"S"))</f>
        <v/>
      </c>
      <c r="P44" s="212" t="str">
        <f>IF($C44=0,"",SUMIFS(INPUT_DATA!BE:BE,INPUT_DATA!$A:$A,$C44,INPUT_DATA!$B:$B,"S"))</f>
        <v/>
      </c>
      <c r="Q44" s="214" t="str">
        <f t="shared" si="3"/>
        <v/>
      </c>
      <c r="R44" s="215" t="str">
        <f>IF($C44=0,"",SUMIFS(INPUT_DATA!BG:BG,INPUT_DATA!$A:$A,$C44,INPUT_DATA!$B:$B,"S"))</f>
        <v/>
      </c>
      <c r="S44" s="215" t="str">
        <f>IF($C44=0,"",SUMIFS(INPUT_DATA!BH:BH,INPUT_DATA!$A:$A,$C44,INPUT_DATA!$B:$B,"S"))</f>
        <v/>
      </c>
      <c r="T44" s="214" t="str">
        <f t="shared" si="4"/>
        <v/>
      </c>
      <c r="U44" s="216" t="str">
        <f>IF($C44=0,"",SUMIFS(INPUT_DATA!BK:BK,INPUT_DATA!$A:$A,$C44,INPUT_DATA!$B:$B,"S"))</f>
        <v/>
      </c>
      <c r="V44" s="220" t="str">
        <f t="shared" si="5"/>
        <v/>
      </c>
      <c r="W44" s="218"/>
      <c r="X44" s="211" t="str">
        <f>IF($C44=0,"",SUMIFS(INPUT_DATA!AT:AT,INPUT_DATA!$A:$A,$C44,INPUT_DATA!$B:$B,"D"))</f>
        <v/>
      </c>
      <c r="Y44" s="212" t="str">
        <f>IF($C44=0,"",SUMIFS(INPUT_DATA!AU:AU,INPUT_DATA!$A:$A,$C44,INPUT_DATA!$B:$B,"D"))</f>
        <v/>
      </c>
      <c r="Z44" s="212" t="str">
        <f>IF($C44=0,"",SUMIFS(INPUT_DATA!AV:AV,INPUT_DATA!$A:$A,$C44,INPUT_DATA!$B:$B,"D"))</f>
        <v/>
      </c>
      <c r="AA44" s="213" t="str">
        <f t="shared" si="11"/>
        <v/>
      </c>
      <c r="AB44" s="212" t="str">
        <f>IF($C44=0,"",SUMIFS(INPUT_DATA!AX:AX,INPUT_DATA!$A:$A,$C44,INPUT_DATA!$B:$B,"D"))</f>
        <v/>
      </c>
      <c r="AC44" s="212" t="str">
        <f>IF($C44=0,"",SUMIFS(INPUT_DATA!AY:AY,INPUT_DATA!$A:$A,$C44,INPUT_DATA!$B:$B,"D"))</f>
        <v/>
      </c>
      <c r="AD44" s="212" t="str">
        <f>IF($C44=0,"",SUMIFS(INPUT_DATA!AZ:AZ,INPUT_DATA!$A:$A,$C44,INPUT_DATA!$B:$B,"D"))</f>
        <v/>
      </c>
      <c r="AE44" s="212" t="str">
        <f>IF($C44=0,"",SUMIFS(INPUT_DATA!BA:BA,INPUT_DATA!$A:$A,$C44,INPUT_DATA!$B:$B,"D"))</f>
        <v/>
      </c>
      <c r="AF44" s="212" t="str">
        <f>IF($C44=0,"",SUMIFS(INPUT_DATA!BB:BB,INPUT_DATA!$A:$A,$C44,INPUT_DATA!$B:$B,"D"))</f>
        <v/>
      </c>
      <c r="AG44" s="212" t="str">
        <f>IF($C44=0,"",SUMIFS(INPUT_DATA!BC:BC,INPUT_DATA!$A:$A,$C44,INPUT_DATA!$B:$B,"D"))</f>
        <v/>
      </c>
      <c r="AH44" s="212" t="str">
        <f>IF($C44=0,"",SUMIFS(INPUT_DATA!BD:BD,INPUT_DATA!$A:$A,$C44,INPUT_DATA!$B:$B,"D"))</f>
        <v/>
      </c>
      <c r="AI44" s="212" t="str">
        <f>IF($C44=0,"",SUMIFS(INPUT_DATA!BE:BE,INPUT_DATA!$A:$A,$C44,INPUT_DATA!$B:$B,"D"))</f>
        <v/>
      </c>
      <c r="AJ44" s="214" t="str">
        <f t="shared" si="12"/>
        <v/>
      </c>
      <c r="AK44" s="215" t="str">
        <f>IF($C44=0,"",SUMIFS(INPUT_DATA!BG:BG,INPUT_DATA!$A:$A,$C44,INPUT_DATA!$B:$B,"D"))</f>
        <v/>
      </c>
      <c r="AL44" s="215" t="str">
        <f>IF($C44=0,"",SUMIFS(INPUT_DATA!BH:BH,INPUT_DATA!$A:$A,$C44,INPUT_DATA!$B:$B,"D"))</f>
        <v/>
      </c>
      <c r="AM44" s="214" t="str">
        <f t="shared" si="13"/>
        <v/>
      </c>
      <c r="AN44" s="216" t="str">
        <f>IF($C44=0,"",SUMIFS(INPUT_DATA!BK:BK,INPUT_DATA!$A:$A,$C44,INPUT_DATA!$B:$B,"D"))</f>
        <v/>
      </c>
      <c r="AO44" s="217" t="str">
        <f t="shared" si="14"/>
        <v/>
      </c>
      <c r="AP44" s="218"/>
      <c r="AR44" s="217" t="str">
        <f t="shared" si="10"/>
        <v/>
      </c>
      <c r="AT44" s="209" t="str">
        <f>IF($C44=0,"",'03 - Monthly Asset Follow up'!E48+'03 - Monthly Asset Follow up'!F48-'03 - Monthly Asset Follow up'!V48+'03 - Monthly Asset Follow up'!Y48-H44)</f>
        <v/>
      </c>
      <c r="AU44" s="209" t="str">
        <f>IF($C44=0,"",'03 - Monthly Asset Follow up'!BB48+'03 - Monthly Asset Follow up'!BC48-'03 - Monthly Asset Follow up'!BR48+'03 - Monthly Asset Follow up'!BU48-AA44)</f>
        <v/>
      </c>
      <c r="AW44" s="221"/>
    </row>
    <row r="45" spans="2:49">
      <c r="B45" s="1672" t="str">
        <f t="shared" si="1"/>
        <v/>
      </c>
      <c r="C45" s="1673">
        <f>'03 - Monthly Asset Follow up'!B49</f>
        <v>0</v>
      </c>
      <c r="D45" s="218"/>
      <c r="E45" s="211" t="str">
        <f>IF($C45=0,"",SUMIFS(INPUT_DATA!AT:AT,INPUT_DATA!$A:$A,$C45,INPUT_DATA!$B:$B,"S"))</f>
        <v/>
      </c>
      <c r="F45" s="212" t="str">
        <f>IF($C45=0,"",SUMIFS(INPUT_DATA!AU:AU,INPUT_DATA!$A:$A,$C45,INPUT_DATA!$B:$B,"S"))</f>
        <v/>
      </c>
      <c r="G45" s="212" t="str">
        <f>IF($C45=0,"",SUMIFS(INPUT_DATA!AV:AV,INPUT_DATA!$A:$A,$C45,INPUT_DATA!$B:$B,"S"))</f>
        <v/>
      </c>
      <c r="H45" s="219" t="str">
        <f t="shared" si="2"/>
        <v/>
      </c>
      <c r="I45" s="212" t="str">
        <f>IF($C45=0,"",SUMIFS(INPUT_DATA!AX:AX,INPUT_DATA!$A:$A,$C45,INPUT_DATA!$B:$B,"S"))</f>
        <v/>
      </c>
      <c r="J45" s="212" t="str">
        <f>IF($C45=0,"",SUMIFS(INPUT_DATA!AY:AY,INPUT_DATA!$A:$A,$C45,INPUT_DATA!$B:$B,"S"))</f>
        <v/>
      </c>
      <c r="K45" s="212" t="str">
        <f>IF($C45=0,"",SUMIFS(INPUT_DATA!AZ:AZ,INPUT_DATA!$A:$A,$C45,INPUT_DATA!$B:$B,"S"))</f>
        <v/>
      </c>
      <c r="L45" s="212" t="str">
        <f>IF($C45=0,"",SUMIFS(INPUT_DATA!BA:BA,INPUT_DATA!$A:$A,$C45,INPUT_DATA!$B:$B,"S"))</f>
        <v/>
      </c>
      <c r="M45" s="212" t="str">
        <f>IF($C45=0,"",SUMIFS(INPUT_DATA!BB:BB,INPUT_DATA!$A:$A,$C45,INPUT_DATA!$B:$B,"S"))</f>
        <v/>
      </c>
      <c r="N45" s="212" t="str">
        <f>IF($C45=0,"",SUMIFS(INPUT_DATA!BC:BC,INPUT_DATA!$A:$A,$C45,INPUT_DATA!$B:$B,"S"))</f>
        <v/>
      </c>
      <c r="O45" s="212" t="str">
        <f>IF($C45=0,"",SUMIFS(INPUT_DATA!BD:BD,INPUT_DATA!$A:$A,$C45,INPUT_DATA!$B:$B,"S"))</f>
        <v/>
      </c>
      <c r="P45" s="212" t="str">
        <f>IF($C45=0,"",SUMIFS(INPUT_DATA!BE:BE,INPUT_DATA!$A:$A,$C45,INPUT_DATA!$B:$B,"S"))</f>
        <v/>
      </c>
      <c r="Q45" s="214" t="str">
        <f t="shared" si="3"/>
        <v/>
      </c>
      <c r="R45" s="215" t="str">
        <f>IF($C45=0,"",SUMIFS(INPUT_DATA!BG:BG,INPUT_DATA!$A:$A,$C45,INPUT_DATA!$B:$B,"S"))</f>
        <v/>
      </c>
      <c r="S45" s="215" t="str">
        <f>IF($C45=0,"",SUMIFS(INPUT_DATA!BH:BH,INPUT_DATA!$A:$A,$C45,INPUT_DATA!$B:$B,"S"))</f>
        <v/>
      </c>
      <c r="T45" s="214" t="str">
        <f t="shared" si="4"/>
        <v/>
      </c>
      <c r="U45" s="216" t="str">
        <f>IF($C45=0,"",SUMIFS(INPUT_DATA!BK:BK,INPUT_DATA!$A:$A,$C45,INPUT_DATA!$B:$B,"S"))</f>
        <v/>
      </c>
      <c r="V45" s="220" t="str">
        <f t="shared" si="5"/>
        <v/>
      </c>
      <c r="W45" s="218"/>
      <c r="X45" s="211" t="str">
        <f>IF($C45=0,"",SUMIFS(INPUT_DATA!AT:AT,INPUT_DATA!$A:$A,$C45,INPUT_DATA!$B:$B,"D"))</f>
        <v/>
      </c>
      <c r="Y45" s="212" t="str">
        <f>IF($C45=0,"",SUMIFS(INPUT_DATA!AU:AU,INPUT_DATA!$A:$A,$C45,INPUT_DATA!$B:$B,"D"))</f>
        <v/>
      </c>
      <c r="Z45" s="212" t="str">
        <f>IF($C45=0,"",SUMIFS(INPUT_DATA!AV:AV,INPUT_DATA!$A:$A,$C45,INPUT_DATA!$B:$B,"D"))</f>
        <v/>
      </c>
      <c r="AA45" s="213" t="str">
        <f t="shared" si="11"/>
        <v/>
      </c>
      <c r="AB45" s="212" t="str">
        <f>IF($C45=0,"",SUMIFS(INPUT_DATA!AX:AX,INPUT_DATA!$A:$A,$C45,INPUT_DATA!$B:$B,"D"))</f>
        <v/>
      </c>
      <c r="AC45" s="212" t="str">
        <f>IF($C45=0,"",SUMIFS(INPUT_DATA!AY:AY,INPUT_DATA!$A:$A,$C45,INPUT_DATA!$B:$B,"D"))</f>
        <v/>
      </c>
      <c r="AD45" s="212" t="str">
        <f>IF($C45=0,"",SUMIFS(INPUT_DATA!AZ:AZ,INPUT_DATA!$A:$A,$C45,INPUT_DATA!$B:$B,"D"))</f>
        <v/>
      </c>
      <c r="AE45" s="212" t="str">
        <f>IF($C45=0,"",SUMIFS(INPUT_DATA!BA:BA,INPUT_DATA!$A:$A,$C45,INPUT_DATA!$B:$B,"D"))</f>
        <v/>
      </c>
      <c r="AF45" s="212" t="str">
        <f>IF($C45=0,"",SUMIFS(INPUT_DATA!BB:BB,INPUT_DATA!$A:$A,$C45,INPUT_DATA!$B:$B,"D"))</f>
        <v/>
      </c>
      <c r="AG45" s="212" t="str">
        <f>IF($C45=0,"",SUMIFS(INPUT_DATA!BC:BC,INPUT_DATA!$A:$A,$C45,INPUT_DATA!$B:$B,"D"))</f>
        <v/>
      </c>
      <c r="AH45" s="212" t="str">
        <f>IF($C45=0,"",SUMIFS(INPUT_DATA!BD:BD,INPUT_DATA!$A:$A,$C45,INPUT_DATA!$B:$B,"D"))</f>
        <v/>
      </c>
      <c r="AI45" s="212" t="str">
        <f>IF($C45=0,"",SUMIFS(INPUT_DATA!BE:BE,INPUT_DATA!$A:$A,$C45,INPUT_DATA!$B:$B,"D"))</f>
        <v/>
      </c>
      <c r="AJ45" s="214" t="str">
        <f t="shared" si="12"/>
        <v/>
      </c>
      <c r="AK45" s="215" t="str">
        <f>IF($C45=0,"",SUMIFS(INPUT_DATA!BG:BG,INPUT_DATA!$A:$A,$C45,INPUT_DATA!$B:$B,"D"))</f>
        <v/>
      </c>
      <c r="AL45" s="215" t="str">
        <f>IF($C45=0,"",SUMIFS(INPUT_DATA!BH:BH,INPUT_DATA!$A:$A,$C45,INPUT_DATA!$B:$B,"D"))</f>
        <v/>
      </c>
      <c r="AM45" s="214" t="str">
        <f t="shared" si="13"/>
        <v/>
      </c>
      <c r="AN45" s="216" t="str">
        <f>IF($C45=0,"",SUMIFS(INPUT_DATA!BK:BK,INPUT_DATA!$A:$A,$C45,INPUT_DATA!$B:$B,"D"))</f>
        <v/>
      </c>
      <c r="AO45" s="217" t="str">
        <f t="shared" si="14"/>
        <v/>
      </c>
      <c r="AP45" s="218"/>
      <c r="AR45" s="217" t="str">
        <f t="shared" si="10"/>
        <v/>
      </c>
      <c r="AT45" s="209" t="str">
        <f>IF($C45=0,"",'03 - Monthly Asset Follow up'!E49+'03 - Monthly Asset Follow up'!F49-'03 - Monthly Asset Follow up'!V49+'03 - Monthly Asset Follow up'!Y49-H45)</f>
        <v/>
      </c>
      <c r="AU45" s="209" t="str">
        <f>IF($C45=0,"",'03 - Monthly Asset Follow up'!BB49+'03 - Monthly Asset Follow up'!BC49-'03 - Monthly Asset Follow up'!BR49+'03 - Monthly Asset Follow up'!BU49-AA45)</f>
        <v/>
      </c>
      <c r="AW45" s="221"/>
    </row>
    <row r="46" spans="2:49">
      <c r="B46" s="1672" t="str">
        <f t="shared" si="1"/>
        <v/>
      </c>
      <c r="C46" s="1673">
        <f>'03 - Monthly Asset Follow up'!B50</f>
        <v>0</v>
      </c>
      <c r="D46" s="218"/>
      <c r="E46" s="211" t="str">
        <f>IF($C46=0,"",SUMIFS(INPUT_DATA!AT:AT,INPUT_DATA!$A:$A,$C46,INPUT_DATA!$B:$B,"S"))</f>
        <v/>
      </c>
      <c r="F46" s="212" t="str">
        <f>IF($C46=0,"",SUMIFS(INPUT_DATA!AU:AU,INPUT_DATA!$A:$A,$C46,INPUT_DATA!$B:$B,"S"))</f>
        <v/>
      </c>
      <c r="G46" s="212" t="str">
        <f>IF($C46=0,"",SUMIFS(INPUT_DATA!AV:AV,INPUT_DATA!$A:$A,$C46,INPUT_DATA!$B:$B,"S"))</f>
        <v/>
      </c>
      <c r="H46" s="219" t="str">
        <f t="shared" si="2"/>
        <v/>
      </c>
      <c r="I46" s="212" t="str">
        <f>IF($C46=0,"",SUMIFS(INPUT_DATA!AX:AX,INPUT_DATA!$A:$A,$C46,INPUT_DATA!$B:$B,"S"))</f>
        <v/>
      </c>
      <c r="J46" s="212" t="str">
        <f>IF($C46=0,"",SUMIFS(INPUT_DATA!AY:AY,INPUT_DATA!$A:$A,$C46,INPUT_DATA!$B:$B,"S"))</f>
        <v/>
      </c>
      <c r="K46" s="212" t="str">
        <f>IF($C46=0,"",SUMIFS(INPUT_DATA!AZ:AZ,INPUT_DATA!$A:$A,$C46,INPUT_DATA!$B:$B,"S"))</f>
        <v/>
      </c>
      <c r="L46" s="212" t="str">
        <f>IF($C46=0,"",SUMIFS(INPUT_DATA!BA:BA,INPUT_DATA!$A:$A,$C46,INPUT_DATA!$B:$B,"S"))</f>
        <v/>
      </c>
      <c r="M46" s="212" t="str">
        <f>IF($C46=0,"",SUMIFS(INPUT_DATA!BB:BB,INPUT_DATA!$A:$A,$C46,INPUT_DATA!$B:$B,"S"))</f>
        <v/>
      </c>
      <c r="N46" s="212" t="str">
        <f>IF($C46=0,"",SUMIFS(INPUT_DATA!BC:BC,INPUT_DATA!$A:$A,$C46,INPUT_DATA!$B:$B,"S"))</f>
        <v/>
      </c>
      <c r="O46" s="212" t="str">
        <f>IF($C46=0,"",SUMIFS(INPUT_DATA!BD:BD,INPUT_DATA!$A:$A,$C46,INPUT_DATA!$B:$B,"S"))</f>
        <v/>
      </c>
      <c r="P46" s="212" t="str">
        <f>IF($C46=0,"",SUMIFS(INPUT_DATA!BE:BE,INPUT_DATA!$A:$A,$C46,INPUT_DATA!$B:$B,"S"))</f>
        <v/>
      </c>
      <c r="Q46" s="214" t="str">
        <f t="shared" si="3"/>
        <v/>
      </c>
      <c r="R46" s="215" t="str">
        <f>IF($C46=0,"",SUMIFS(INPUT_DATA!BG:BG,INPUT_DATA!$A:$A,$C46,INPUT_DATA!$B:$B,"S"))</f>
        <v/>
      </c>
      <c r="S46" s="215" t="str">
        <f>IF($C46=0,"",SUMIFS(INPUT_DATA!BH:BH,INPUT_DATA!$A:$A,$C46,INPUT_DATA!$B:$B,"S"))</f>
        <v/>
      </c>
      <c r="T46" s="214" t="str">
        <f t="shared" si="4"/>
        <v/>
      </c>
      <c r="U46" s="216" t="str">
        <f>IF($C46=0,"",SUMIFS(INPUT_DATA!BK:BK,INPUT_DATA!$A:$A,$C46,INPUT_DATA!$B:$B,"S"))</f>
        <v/>
      </c>
      <c r="V46" s="220" t="str">
        <f t="shared" si="5"/>
        <v/>
      </c>
      <c r="W46" s="218"/>
      <c r="X46" s="211" t="str">
        <f>IF($C46=0,"",SUMIFS(INPUT_DATA!AT:AT,INPUT_DATA!$A:$A,$C46,INPUT_DATA!$B:$B,"D"))</f>
        <v/>
      </c>
      <c r="Y46" s="212" t="str">
        <f>IF($C46=0,"",SUMIFS(INPUT_DATA!AU:AU,INPUT_DATA!$A:$A,$C46,INPUT_DATA!$B:$B,"D"))</f>
        <v/>
      </c>
      <c r="Z46" s="212" t="str">
        <f>IF($C46=0,"",SUMIFS(INPUT_DATA!AV:AV,INPUT_DATA!$A:$A,$C46,INPUT_DATA!$B:$B,"D"))</f>
        <v/>
      </c>
      <c r="AA46" s="213" t="str">
        <f t="shared" si="11"/>
        <v/>
      </c>
      <c r="AB46" s="212" t="str">
        <f>IF($C46=0,"",SUMIFS(INPUT_DATA!AX:AX,INPUT_DATA!$A:$A,$C46,INPUT_DATA!$B:$B,"D"))</f>
        <v/>
      </c>
      <c r="AC46" s="212" t="str">
        <f>IF($C46=0,"",SUMIFS(INPUT_DATA!AY:AY,INPUT_DATA!$A:$A,$C46,INPUT_DATA!$B:$B,"D"))</f>
        <v/>
      </c>
      <c r="AD46" s="212" t="str">
        <f>IF($C46=0,"",SUMIFS(INPUT_DATA!AZ:AZ,INPUT_DATA!$A:$A,$C46,INPUT_DATA!$B:$B,"D"))</f>
        <v/>
      </c>
      <c r="AE46" s="212" t="str">
        <f>IF($C46=0,"",SUMIFS(INPUT_DATA!BA:BA,INPUT_DATA!$A:$A,$C46,INPUT_DATA!$B:$B,"D"))</f>
        <v/>
      </c>
      <c r="AF46" s="212" t="str">
        <f>IF($C46=0,"",SUMIFS(INPUT_DATA!BB:BB,INPUT_DATA!$A:$A,$C46,INPUT_DATA!$B:$B,"D"))</f>
        <v/>
      </c>
      <c r="AG46" s="212" t="str">
        <f>IF($C46=0,"",SUMIFS(INPUT_DATA!BC:BC,INPUT_DATA!$A:$A,$C46,INPUT_DATA!$B:$B,"D"))</f>
        <v/>
      </c>
      <c r="AH46" s="212" t="str">
        <f>IF($C46=0,"",SUMIFS(INPUT_DATA!BD:BD,INPUT_DATA!$A:$A,$C46,INPUT_DATA!$B:$B,"D"))</f>
        <v/>
      </c>
      <c r="AI46" s="212" t="str">
        <f>IF($C46=0,"",SUMIFS(INPUT_DATA!BE:BE,INPUT_DATA!$A:$A,$C46,INPUT_DATA!$B:$B,"D"))</f>
        <v/>
      </c>
      <c r="AJ46" s="214" t="str">
        <f t="shared" si="12"/>
        <v/>
      </c>
      <c r="AK46" s="215" t="str">
        <f>IF($C46=0,"",SUMIFS(INPUT_DATA!BG:BG,INPUT_DATA!$A:$A,$C46,INPUT_DATA!$B:$B,"D"))</f>
        <v/>
      </c>
      <c r="AL46" s="215" t="str">
        <f>IF($C46=0,"",SUMIFS(INPUT_DATA!BH:BH,INPUT_DATA!$A:$A,$C46,INPUT_DATA!$B:$B,"D"))</f>
        <v/>
      </c>
      <c r="AM46" s="214" t="str">
        <f t="shared" si="13"/>
        <v/>
      </c>
      <c r="AN46" s="216" t="str">
        <f>IF($C46=0,"",SUMIFS(INPUT_DATA!BK:BK,INPUT_DATA!$A:$A,$C46,INPUT_DATA!$B:$B,"D"))</f>
        <v/>
      </c>
      <c r="AO46" s="217" t="str">
        <f t="shared" si="14"/>
        <v/>
      </c>
      <c r="AP46" s="218"/>
      <c r="AR46" s="217" t="str">
        <f t="shared" si="10"/>
        <v/>
      </c>
      <c r="AT46" s="209" t="str">
        <f>IF($C46=0,"",'03 - Monthly Asset Follow up'!E50+'03 - Monthly Asset Follow up'!F50-'03 - Monthly Asset Follow up'!V50+'03 - Monthly Asset Follow up'!Y50-H46)</f>
        <v/>
      </c>
      <c r="AU46" s="209" t="str">
        <f>IF($C46=0,"",'03 - Monthly Asset Follow up'!BB50+'03 - Monthly Asset Follow up'!BC50-'03 - Monthly Asset Follow up'!BR50+'03 - Monthly Asset Follow up'!BU50-AA46)</f>
        <v/>
      </c>
      <c r="AW46" s="221"/>
    </row>
    <row r="47" spans="2:49">
      <c r="B47" s="1672" t="str">
        <f t="shared" si="1"/>
        <v/>
      </c>
      <c r="C47" s="1673">
        <f>'03 - Monthly Asset Follow up'!B51</f>
        <v>0</v>
      </c>
      <c r="D47" s="218"/>
      <c r="E47" s="211" t="str">
        <f>IF($C47=0,"",SUMIFS(INPUT_DATA!AT:AT,INPUT_DATA!$A:$A,$C47,INPUT_DATA!$B:$B,"S"))</f>
        <v/>
      </c>
      <c r="F47" s="212" t="str">
        <f>IF($C47=0,"",SUMIFS(INPUT_DATA!AU:AU,INPUT_DATA!$A:$A,$C47,INPUT_DATA!$B:$B,"S"))</f>
        <v/>
      </c>
      <c r="G47" s="212" t="str">
        <f>IF($C47=0,"",SUMIFS(INPUT_DATA!AV:AV,INPUT_DATA!$A:$A,$C47,INPUT_DATA!$B:$B,"S"))</f>
        <v/>
      </c>
      <c r="H47" s="219" t="str">
        <f t="shared" si="2"/>
        <v/>
      </c>
      <c r="I47" s="212" t="str">
        <f>IF($C47=0,"",SUMIFS(INPUT_DATA!AX:AX,INPUT_DATA!$A:$A,$C47,INPUT_DATA!$B:$B,"S"))</f>
        <v/>
      </c>
      <c r="J47" s="212" t="str">
        <f>IF($C47=0,"",SUMIFS(INPUT_DATA!AY:AY,INPUT_DATA!$A:$A,$C47,INPUT_DATA!$B:$B,"S"))</f>
        <v/>
      </c>
      <c r="K47" s="212" t="str">
        <f>IF($C47=0,"",SUMIFS(INPUT_DATA!AZ:AZ,INPUT_DATA!$A:$A,$C47,INPUT_DATA!$B:$B,"S"))</f>
        <v/>
      </c>
      <c r="L47" s="212" t="str">
        <f>IF($C47=0,"",SUMIFS(INPUT_DATA!BA:BA,INPUT_DATA!$A:$A,$C47,INPUT_DATA!$B:$B,"S"))</f>
        <v/>
      </c>
      <c r="M47" s="212" t="str">
        <f>IF($C47=0,"",SUMIFS(INPUT_DATA!BB:BB,INPUT_DATA!$A:$A,$C47,INPUT_DATA!$B:$B,"S"))</f>
        <v/>
      </c>
      <c r="N47" s="212" t="str">
        <f>IF($C47=0,"",SUMIFS(INPUT_DATA!BC:BC,INPUT_DATA!$A:$A,$C47,INPUT_DATA!$B:$B,"S"))</f>
        <v/>
      </c>
      <c r="O47" s="212" t="str">
        <f>IF($C47=0,"",SUMIFS(INPUT_DATA!BD:BD,INPUT_DATA!$A:$A,$C47,INPUT_DATA!$B:$B,"S"))</f>
        <v/>
      </c>
      <c r="P47" s="212" t="str">
        <f>IF($C47=0,"",SUMIFS(INPUT_DATA!BE:BE,INPUT_DATA!$A:$A,$C47,INPUT_DATA!$B:$B,"S"))</f>
        <v/>
      </c>
      <c r="Q47" s="214" t="str">
        <f t="shared" si="3"/>
        <v/>
      </c>
      <c r="R47" s="215" t="str">
        <f>IF($C47=0,"",SUMIFS(INPUT_DATA!BG:BG,INPUT_DATA!$A:$A,$C47,INPUT_DATA!$B:$B,"S"))</f>
        <v/>
      </c>
      <c r="S47" s="215" t="str">
        <f>IF($C47=0,"",SUMIFS(INPUT_DATA!BH:BH,INPUT_DATA!$A:$A,$C47,INPUT_DATA!$B:$B,"S"))</f>
        <v/>
      </c>
      <c r="T47" s="214" t="str">
        <f t="shared" si="4"/>
        <v/>
      </c>
      <c r="U47" s="216" t="str">
        <f>IF($C47=0,"",SUMIFS(INPUT_DATA!BK:BK,INPUT_DATA!$A:$A,$C47,INPUT_DATA!$B:$B,"S"))</f>
        <v/>
      </c>
      <c r="V47" s="220" t="str">
        <f t="shared" si="5"/>
        <v/>
      </c>
      <c r="W47" s="218"/>
      <c r="X47" s="211" t="str">
        <f>IF($C47=0,"",SUMIFS(INPUT_DATA!AT:AT,INPUT_DATA!$A:$A,$C47,INPUT_DATA!$B:$B,"D"))</f>
        <v/>
      </c>
      <c r="Y47" s="212" t="str">
        <f>IF($C47=0,"",SUMIFS(INPUT_DATA!AU:AU,INPUT_DATA!$A:$A,$C47,INPUT_DATA!$B:$B,"D"))</f>
        <v/>
      </c>
      <c r="Z47" s="212" t="str">
        <f>IF($C47=0,"",SUMIFS(INPUT_DATA!AV:AV,INPUT_DATA!$A:$A,$C47,INPUT_DATA!$B:$B,"D"))</f>
        <v/>
      </c>
      <c r="AA47" s="213" t="str">
        <f t="shared" si="11"/>
        <v/>
      </c>
      <c r="AB47" s="212" t="str">
        <f>IF($C47=0,"",SUMIFS(INPUT_DATA!AX:AX,INPUT_DATA!$A:$A,$C47,INPUT_DATA!$B:$B,"D"))</f>
        <v/>
      </c>
      <c r="AC47" s="212" t="str">
        <f>IF($C47=0,"",SUMIFS(INPUT_DATA!AY:AY,INPUT_DATA!$A:$A,$C47,INPUT_DATA!$B:$B,"D"))</f>
        <v/>
      </c>
      <c r="AD47" s="212" t="str">
        <f>IF($C47=0,"",SUMIFS(INPUT_DATA!AZ:AZ,INPUT_DATA!$A:$A,$C47,INPUT_DATA!$B:$B,"D"))</f>
        <v/>
      </c>
      <c r="AE47" s="212" t="str">
        <f>IF($C47=0,"",SUMIFS(INPUT_DATA!BA:BA,INPUT_DATA!$A:$A,$C47,INPUT_DATA!$B:$B,"D"))</f>
        <v/>
      </c>
      <c r="AF47" s="212" t="str">
        <f>IF($C47=0,"",SUMIFS(INPUT_DATA!BB:BB,INPUT_DATA!$A:$A,$C47,INPUT_DATA!$B:$B,"D"))</f>
        <v/>
      </c>
      <c r="AG47" s="212" t="str">
        <f>IF($C47=0,"",SUMIFS(INPUT_DATA!BC:BC,INPUT_DATA!$A:$A,$C47,INPUT_DATA!$B:$B,"D"))</f>
        <v/>
      </c>
      <c r="AH47" s="212" t="str">
        <f>IF($C47=0,"",SUMIFS(INPUT_DATA!BD:BD,INPUT_DATA!$A:$A,$C47,INPUT_DATA!$B:$B,"D"))</f>
        <v/>
      </c>
      <c r="AI47" s="212" t="str">
        <f>IF($C47=0,"",SUMIFS(INPUT_DATA!BE:BE,INPUT_DATA!$A:$A,$C47,INPUT_DATA!$B:$B,"D"))</f>
        <v/>
      </c>
      <c r="AJ47" s="214" t="str">
        <f t="shared" si="12"/>
        <v/>
      </c>
      <c r="AK47" s="215" t="str">
        <f>IF($C47=0,"",SUMIFS(INPUT_DATA!BG:BG,INPUT_DATA!$A:$A,$C47,INPUT_DATA!$B:$B,"D"))</f>
        <v/>
      </c>
      <c r="AL47" s="215" t="str">
        <f>IF($C47=0,"",SUMIFS(INPUT_DATA!BH:BH,INPUT_DATA!$A:$A,$C47,INPUT_DATA!$B:$B,"D"))</f>
        <v/>
      </c>
      <c r="AM47" s="214" t="str">
        <f t="shared" si="13"/>
        <v/>
      </c>
      <c r="AN47" s="216" t="str">
        <f>IF($C47=0,"",SUMIFS(INPUT_DATA!BK:BK,INPUT_DATA!$A:$A,$C47,INPUT_DATA!$B:$B,"D"))</f>
        <v/>
      </c>
      <c r="AO47" s="217" t="str">
        <f t="shared" si="14"/>
        <v/>
      </c>
      <c r="AP47" s="218"/>
      <c r="AR47" s="217" t="str">
        <f t="shared" si="10"/>
        <v/>
      </c>
      <c r="AT47" s="209" t="str">
        <f>IF($C47=0,"",'03 - Monthly Asset Follow up'!E51+'03 - Monthly Asset Follow up'!F51-'03 - Monthly Asset Follow up'!V51+'03 - Monthly Asset Follow up'!Y51-H47)</f>
        <v/>
      </c>
      <c r="AU47" s="209" t="str">
        <f>IF($C47=0,"",'03 - Monthly Asset Follow up'!BB51+'03 - Monthly Asset Follow up'!BC51-'03 - Monthly Asset Follow up'!BR51+'03 - Monthly Asset Follow up'!BU51-AA47)</f>
        <v/>
      </c>
      <c r="AW47" s="221"/>
    </row>
    <row r="48" spans="2:49">
      <c r="B48" s="1672" t="str">
        <f t="shared" si="1"/>
        <v/>
      </c>
      <c r="C48" s="1673">
        <f>'03 - Monthly Asset Follow up'!B52</f>
        <v>0</v>
      </c>
      <c r="D48" s="218"/>
      <c r="E48" s="211" t="str">
        <f>IF($C48=0,"",SUMIFS(INPUT_DATA!AT:AT,INPUT_DATA!$A:$A,$C48,INPUT_DATA!$B:$B,"S"))</f>
        <v/>
      </c>
      <c r="F48" s="212" t="str">
        <f>IF($C48=0,"",SUMIFS(INPUT_DATA!AU:AU,INPUT_DATA!$A:$A,$C48,INPUT_DATA!$B:$B,"S"))</f>
        <v/>
      </c>
      <c r="G48" s="212" t="str">
        <f>IF($C48=0,"",SUMIFS(INPUT_DATA!AV:AV,INPUT_DATA!$A:$A,$C48,INPUT_DATA!$B:$B,"S"))</f>
        <v/>
      </c>
      <c r="H48" s="219" t="str">
        <f t="shared" si="2"/>
        <v/>
      </c>
      <c r="I48" s="212" t="str">
        <f>IF($C48=0,"",SUMIFS(INPUT_DATA!AX:AX,INPUT_DATA!$A:$A,$C48,INPUT_DATA!$B:$B,"S"))</f>
        <v/>
      </c>
      <c r="J48" s="212" t="str">
        <f>IF($C48=0,"",SUMIFS(INPUT_DATA!AY:AY,INPUT_DATA!$A:$A,$C48,INPUT_DATA!$B:$B,"S"))</f>
        <v/>
      </c>
      <c r="K48" s="212" t="str">
        <f>IF($C48=0,"",SUMIFS(INPUT_DATA!AZ:AZ,INPUT_DATA!$A:$A,$C48,INPUT_DATA!$B:$B,"S"))</f>
        <v/>
      </c>
      <c r="L48" s="212" t="str">
        <f>IF($C48=0,"",SUMIFS(INPUT_DATA!BA:BA,INPUT_DATA!$A:$A,$C48,INPUT_DATA!$B:$B,"S"))</f>
        <v/>
      </c>
      <c r="M48" s="212" t="str">
        <f>IF($C48=0,"",SUMIFS(INPUT_DATA!BB:BB,INPUT_DATA!$A:$A,$C48,INPUT_DATA!$B:$B,"S"))</f>
        <v/>
      </c>
      <c r="N48" s="212" t="str">
        <f>IF($C48=0,"",SUMIFS(INPUT_DATA!BC:BC,INPUT_DATA!$A:$A,$C48,INPUT_DATA!$B:$B,"S"))</f>
        <v/>
      </c>
      <c r="O48" s="212" t="str">
        <f>IF($C48=0,"",SUMIFS(INPUT_DATA!BD:BD,INPUT_DATA!$A:$A,$C48,INPUT_DATA!$B:$B,"S"))</f>
        <v/>
      </c>
      <c r="P48" s="212" t="str">
        <f>IF($C48=0,"",SUMIFS(INPUT_DATA!BE:BE,INPUT_DATA!$A:$A,$C48,INPUT_DATA!$B:$B,"S"))</f>
        <v/>
      </c>
      <c r="Q48" s="214" t="str">
        <f t="shared" si="3"/>
        <v/>
      </c>
      <c r="R48" s="215" t="str">
        <f>IF($C48=0,"",SUMIFS(INPUT_DATA!BG:BG,INPUT_DATA!$A:$A,$C48,INPUT_DATA!$B:$B,"S"))</f>
        <v/>
      </c>
      <c r="S48" s="215" t="str">
        <f>IF($C48=0,"",SUMIFS(INPUT_DATA!BH:BH,INPUT_DATA!$A:$A,$C48,INPUT_DATA!$B:$B,"S"))</f>
        <v/>
      </c>
      <c r="T48" s="214" t="str">
        <f t="shared" si="4"/>
        <v/>
      </c>
      <c r="U48" s="216" t="str">
        <f>IF($C48=0,"",SUMIFS(INPUT_DATA!BK:BK,INPUT_DATA!$A:$A,$C48,INPUT_DATA!$B:$B,"S"))</f>
        <v/>
      </c>
      <c r="V48" s="220" t="str">
        <f t="shared" si="5"/>
        <v/>
      </c>
      <c r="W48" s="218"/>
      <c r="X48" s="211" t="str">
        <f>IF($C48=0,"",SUMIFS(INPUT_DATA!AT:AT,INPUT_DATA!$A:$A,$C48,INPUT_DATA!$B:$B,"D"))</f>
        <v/>
      </c>
      <c r="Y48" s="212" t="str">
        <f>IF($C48=0,"",SUMIFS(INPUT_DATA!AU:AU,INPUT_DATA!$A:$A,$C48,INPUT_DATA!$B:$B,"D"))</f>
        <v/>
      </c>
      <c r="Z48" s="212" t="str">
        <f>IF($C48=0,"",SUMIFS(INPUT_DATA!AV:AV,INPUT_DATA!$A:$A,$C48,INPUT_DATA!$B:$B,"D"))</f>
        <v/>
      </c>
      <c r="AA48" s="213" t="str">
        <f t="shared" si="11"/>
        <v/>
      </c>
      <c r="AB48" s="212" t="str">
        <f>IF($C48=0,"",SUMIFS(INPUT_DATA!AX:AX,INPUT_DATA!$A:$A,$C48,INPUT_DATA!$B:$B,"D"))</f>
        <v/>
      </c>
      <c r="AC48" s="212" t="str">
        <f>IF($C48=0,"",SUMIFS(INPUT_DATA!AY:AY,INPUT_DATA!$A:$A,$C48,INPUT_DATA!$B:$B,"D"))</f>
        <v/>
      </c>
      <c r="AD48" s="212" t="str">
        <f>IF($C48=0,"",SUMIFS(INPUT_DATA!AZ:AZ,INPUT_DATA!$A:$A,$C48,INPUT_DATA!$B:$B,"D"))</f>
        <v/>
      </c>
      <c r="AE48" s="212" t="str">
        <f>IF($C48=0,"",SUMIFS(INPUT_DATA!BA:BA,INPUT_DATA!$A:$A,$C48,INPUT_DATA!$B:$B,"D"))</f>
        <v/>
      </c>
      <c r="AF48" s="212" t="str">
        <f>IF($C48=0,"",SUMIFS(INPUT_DATA!BB:BB,INPUT_DATA!$A:$A,$C48,INPUT_DATA!$B:$B,"D"))</f>
        <v/>
      </c>
      <c r="AG48" s="212" t="str">
        <f>IF($C48=0,"",SUMIFS(INPUT_DATA!BC:BC,INPUT_DATA!$A:$A,$C48,INPUT_DATA!$B:$B,"D"))</f>
        <v/>
      </c>
      <c r="AH48" s="212" t="str">
        <f>IF($C48=0,"",SUMIFS(INPUT_DATA!BD:BD,INPUT_DATA!$A:$A,$C48,INPUT_DATA!$B:$B,"D"))</f>
        <v/>
      </c>
      <c r="AI48" s="212" t="str">
        <f>IF($C48=0,"",SUMIFS(INPUT_DATA!BE:BE,INPUT_DATA!$A:$A,$C48,INPUT_DATA!$B:$B,"D"))</f>
        <v/>
      </c>
      <c r="AJ48" s="214" t="str">
        <f t="shared" si="12"/>
        <v/>
      </c>
      <c r="AK48" s="215" t="str">
        <f>IF($C48=0,"",SUMIFS(INPUT_DATA!BG:BG,INPUT_DATA!$A:$A,$C48,INPUT_DATA!$B:$B,"D"))</f>
        <v/>
      </c>
      <c r="AL48" s="215" t="str">
        <f>IF($C48=0,"",SUMIFS(INPUT_DATA!BH:BH,INPUT_DATA!$A:$A,$C48,INPUT_DATA!$B:$B,"D"))</f>
        <v/>
      </c>
      <c r="AM48" s="214" t="str">
        <f t="shared" si="13"/>
        <v/>
      </c>
      <c r="AN48" s="216" t="str">
        <f>IF($C48=0,"",SUMIFS(INPUT_DATA!BK:BK,INPUT_DATA!$A:$A,$C48,INPUT_DATA!$B:$B,"D"))</f>
        <v/>
      </c>
      <c r="AO48" s="217" t="str">
        <f t="shared" si="14"/>
        <v/>
      </c>
      <c r="AP48" s="218"/>
      <c r="AR48" s="217" t="str">
        <f t="shared" si="10"/>
        <v/>
      </c>
      <c r="AT48" s="209" t="str">
        <f>IF($C48=0,"",'03 - Monthly Asset Follow up'!E52+'03 - Monthly Asset Follow up'!F52-'03 - Monthly Asset Follow up'!V52+'03 - Monthly Asset Follow up'!Y52-H48)</f>
        <v/>
      </c>
      <c r="AU48" s="209" t="str">
        <f>IF($C48=0,"",'03 - Monthly Asset Follow up'!BB52+'03 - Monthly Asset Follow up'!BC52-'03 - Monthly Asset Follow up'!BR52+'03 - Monthly Asset Follow up'!BU52-AA48)</f>
        <v/>
      </c>
      <c r="AW48" s="221"/>
    </row>
    <row r="49" spans="2:49">
      <c r="B49" s="1672" t="str">
        <f t="shared" si="1"/>
        <v/>
      </c>
      <c r="C49" s="1673">
        <f>'03 - Monthly Asset Follow up'!B53</f>
        <v>0</v>
      </c>
      <c r="D49" s="218"/>
      <c r="E49" s="211" t="str">
        <f>IF($C49=0,"",SUMIFS(INPUT_DATA!AT:AT,INPUT_DATA!$A:$A,$C49,INPUT_DATA!$B:$B,"S"))</f>
        <v/>
      </c>
      <c r="F49" s="212" t="str">
        <f>IF($C49=0,"",SUMIFS(INPUT_DATA!AU:AU,INPUT_DATA!$A:$A,$C49,INPUT_DATA!$B:$B,"S"))</f>
        <v/>
      </c>
      <c r="G49" s="212" t="str">
        <f>IF($C49=0,"",SUMIFS(INPUT_DATA!AV:AV,INPUT_DATA!$A:$A,$C49,INPUT_DATA!$B:$B,"S"))</f>
        <v/>
      </c>
      <c r="H49" s="219" t="str">
        <f t="shared" si="2"/>
        <v/>
      </c>
      <c r="I49" s="212" t="str">
        <f>IF($C49=0,"",SUMIFS(INPUT_DATA!AX:AX,INPUT_DATA!$A:$A,$C49,INPUT_DATA!$B:$B,"S"))</f>
        <v/>
      </c>
      <c r="J49" s="212" t="str">
        <f>IF($C49=0,"",SUMIFS(INPUT_DATA!AY:AY,INPUT_DATA!$A:$A,$C49,INPUT_DATA!$B:$B,"S"))</f>
        <v/>
      </c>
      <c r="K49" s="212" t="str">
        <f>IF($C49=0,"",SUMIFS(INPUT_DATA!AZ:AZ,INPUT_DATA!$A:$A,$C49,INPUT_DATA!$B:$B,"S"))</f>
        <v/>
      </c>
      <c r="L49" s="212" t="str">
        <f>IF($C49=0,"",SUMIFS(INPUT_DATA!BA:BA,INPUT_DATA!$A:$A,$C49,INPUT_DATA!$B:$B,"S"))</f>
        <v/>
      </c>
      <c r="M49" s="212" t="str">
        <f>IF($C49=0,"",SUMIFS(INPUT_DATA!BB:BB,INPUT_DATA!$A:$A,$C49,INPUT_DATA!$B:$B,"S"))</f>
        <v/>
      </c>
      <c r="N49" s="212" t="str">
        <f>IF($C49=0,"",SUMIFS(INPUT_DATA!BC:BC,INPUT_DATA!$A:$A,$C49,INPUT_DATA!$B:$B,"S"))</f>
        <v/>
      </c>
      <c r="O49" s="212" t="str">
        <f>IF($C49=0,"",SUMIFS(INPUT_DATA!BD:BD,INPUT_DATA!$A:$A,$C49,INPUT_DATA!$B:$B,"S"))</f>
        <v/>
      </c>
      <c r="P49" s="212" t="str">
        <f>IF($C49=0,"",SUMIFS(INPUT_DATA!BE:BE,INPUT_DATA!$A:$A,$C49,INPUT_DATA!$B:$B,"S"))</f>
        <v/>
      </c>
      <c r="Q49" s="214" t="str">
        <f t="shared" si="3"/>
        <v/>
      </c>
      <c r="R49" s="215" t="str">
        <f>IF($C49=0,"",SUMIFS(INPUT_DATA!BG:BG,INPUT_DATA!$A:$A,$C49,INPUT_DATA!$B:$B,"S"))</f>
        <v/>
      </c>
      <c r="S49" s="215" t="str">
        <f>IF($C49=0,"",SUMIFS(INPUT_DATA!BH:BH,INPUT_DATA!$A:$A,$C49,INPUT_DATA!$B:$B,"S"))</f>
        <v/>
      </c>
      <c r="T49" s="214" t="str">
        <f t="shared" si="4"/>
        <v/>
      </c>
      <c r="U49" s="216" t="str">
        <f>IF($C49=0,"",SUMIFS(INPUT_DATA!BK:BK,INPUT_DATA!$A:$A,$C49,INPUT_DATA!$B:$B,"S"))</f>
        <v/>
      </c>
      <c r="V49" s="220" t="str">
        <f t="shared" si="5"/>
        <v/>
      </c>
      <c r="W49" s="218"/>
      <c r="X49" s="211" t="str">
        <f>IF($C49=0,"",SUMIFS(INPUT_DATA!AT:AT,INPUT_DATA!$A:$A,$C49,INPUT_DATA!$B:$B,"D"))</f>
        <v/>
      </c>
      <c r="Y49" s="212" t="str">
        <f>IF($C49=0,"",SUMIFS(INPUT_DATA!AU:AU,INPUT_DATA!$A:$A,$C49,INPUT_DATA!$B:$B,"D"))</f>
        <v/>
      </c>
      <c r="Z49" s="212" t="str">
        <f>IF($C49=0,"",SUMIFS(INPUT_DATA!AV:AV,INPUT_DATA!$A:$A,$C49,INPUT_DATA!$B:$B,"D"))</f>
        <v/>
      </c>
      <c r="AA49" s="213" t="str">
        <f t="shared" si="11"/>
        <v/>
      </c>
      <c r="AB49" s="212" t="str">
        <f>IF($C49=0,"",SUMIFS(INPUT_DATA!AX:AX,INPUT_DATA!$A:$A,$C49,INPUT_DATA!$B:$B,"D"))</f>
        <v/>
      </c>
      <c r="AC49" s="212" t="str">
        <f>IF($C49=0,"",SUMIFS(INPUT_DATA!AY:AY,INPUT_DATA!$A:$A,$C49,INPUT_DATA!$B:$B,"D"))</f>
        <v/>
      </c>
      <c r="AD49" s="212" t="str">
        <f>IF($C49=0,"",SUMIFS(INPUT_DATA!AZ:AZ,INPUT_DATA!$A:$A,$C49,INPUT_DATA!$B:$B,"D"))</f>
        <v/>
      </c>
      <c r="AE49" s="212" t="str">
        <f>IF($C49=0,"",SUMIFS(INPUT_DATA!BA:BA,INPUT_DATA!$A:$A,$C49,INPUT_DATA!$B:$B,"D"))</f>
        <v/>
      </c>
      <c r="AF49" s="212" t="str">
        <f>IF($C49=0,"",SUMIFS(INPUT_DATA!BB:BB,INPUT_DATA!$A:$A,$C49,INPUT_DATA!$B:$B,"D"))</f>
        <v/>
      </c>
      <c r="AG49" s="212" t="str">
        <f>IF($C49=0,"",SUMIFS(INPUT_DATA!BC:BC,INPUT_DATA!$A:$A,$C49,INPUT_DATA!$B:$B,"D"))</f>
        <v/>
      </c>
      <c r="AH49" s="212" t="str">
        <f>IF($C49=0,"",SUMIFS(INPUT_DATA!BD:BD,INPUT_DATA!$A:$A,$C49,INPUT_DATA!$B:$B,"D"))</f>
        <v/>
      </c>
      <c r="AI49" s="212" t="str">
        <f>IF($C49=0,"",SUMIFS(INPUT_DATA!BE:BE,INPUT_DATA!$A:$A,$C49,INPUT_DATA!$B:$B,"D"))</f>
        <v/>
      </c>
      <c r="AJ49" s="214" t="str">
        <f t="shared" si="12"/>
        <v/>
      </c>
      <c r="AK49" s="215" t="str">
        <f>IF($C49=0,"",SUMIFS(INPUT_DATA!BG:BG,INPUT_DATA!$A:$A,$C49,INPUT_DATA!$B:$B,"D"))</f>
        <v/>
      </c>
      <c r="AL49" s="215" t="str">
        <f>IF($C49=0,"",SUMIFS(INPUT_DATA!BH:BH,INPUT_DATA!$A:$A,$C49,INPUT_DATA!$B:$B,"D"))</f>
        <v/>
      </c>
      <c r="AM49" s="214" t="str">
        <f t="shared" si="13"/>
        <v/>
      </c>
      <c r="AN49" s="216" t="str">
        <f>IF($C49=0,"",SUMIFS(INPUT_DATA!BK:BK,INPUT_DATA!$A:$A,$C49,INPUT_DATA!$B:$B,"D"))</f>
        <v/>
      </c>
      <c r="AO49" s="217" t="str">
        <f t="shared" si="14"/>
        <v/>
      </c>
      <c r="AP49" s="218"/>
      <c r="AR49" s="217" t="str">
        <f t="shared" si="10"/>
        <v/>
      </c>
      <c r="AT49" s="209" t="str">
        <f>IF($C49=0,"",'03 - Monthly Asset Follow up'!E53+'03 - Monthly Asset Follow up'!F53-'03 - Monthly Asset Follow up'!V53+'03 - Monthly Asset Follow up'!Y53-H49)</f>
        <v/>
      </c>
      <c r="AU49" s="209" t="str">
        <f>IF($C49=0,"",'03 - Monthly Asset Follow up'!BB53+'03 - Monthly Asset Follow up'!BC53-'03 - Monthly Asset Follow up'!BR53+'03 - Monthly Asset Follow up'!BU53-AA49)</f>
        <v/>
      </c>
      <c r="AW49" s="221"/>
    </row>
    <row r="50" spans="2:49">
      <c r="B50" s="1672" t="str">
        <f t="shared" si="1"/>
        <v/>
      </c>
      <c r="C50" s="1673">
        <f>'03 - Monthly Asset Follow up'!B54</f>
        <v>0</v>
      </c>
      <c r="D50" s="218"/>
      <c r="E50" s="211" t="str">
        <f>IF($C50=0,"",SUMIFS(INPUT_DATA!AT:AT,INPUT_DATA!$A:$A,$C50,INPUT_DATA!$B:$B,"S"))</f>
        <v/>
      </c>
      <c r="F50" s="212" t="str">
        <f>IF($C50=0,"",SUMIFS(INPUT_DATA!AU:AU,INPUT_DATA!$A:$A,$C50,INPUT_DATA!$B:$B,"S"))</f>
        <v/>
      </c>
      <c r="G50" s="212" t="str">
        <f>IF($C50=0,"",SUMIFS(INPUT_DATA!AV:AV,INPUT_DATA!$A:$A,$C50,INPUT_DATA!$B:$B,"S"))</f>
        <v/>
      </c>
      <c r="H50" s="219" t="str">
        <f t="shared" si="2"/>
        <v/>
      </c>
      <c r="I50" s="212" t="str">
        <f>IF($C50=0,"",SUMIFS(INPUT_DATA!AX:AX,INPUT_DATA!$A:$A,$C50,INPUT_DATA!$B:$B,"S"))</f>
        <v/>
      </c>
      <c r="J50" s="212" t="str">
        <f>IF($C50=0,"",SUMIFS(INPUT_DATA!AY:AY,INPUT_DATA!$A:$A,$C50,INPUT_DATA!$B:$B,"S"))</f>
        <v/>
      </c>
      <c r="K50" s="212" t="str">
        <f>IF($C50=0,"",SUMIFS(INPUT_DATA!AZ:AZ,INPUT_DATA!$A:$A,$C50,INPUT_DATA!$B:$B,"S"))</f>
        <v/>
      </c>
      <c r="L50" s="212" t="str">
        <f>IF($C50=0,"",SUMIFS(INPUT_DATA!BA:BA,INPUT_DATA!$A:$A,$C50,INPUT_DATA!$B:$B,"S"))</f>
        <v/>
      </c>
      <c r="M50" s="212" t="str">
        <f>IF($C50=0,"",SUMIFS(INPUT_DATA!BB:BB,INPUT_DATA!$A:$A,$C50,INPUT_DATA!$B:$B,"S"))</f>
        <v/>
      </c>
      <c r="N50" s="212" t="str">
        <f>IF($C50=0,"",SUMIFS(INPUT_DATA!BC:BC,INPUT_DATA!$A:$A,$C50,INPUT_DATA!$B:$B,"S"))</f>
        <v/>
      </c>
      <c r="O50" s="212" t="str">
        <f>IF($C50=0,"",SUMIFS(INPUT_DATA!BD:BD,INPUT_DATA!$A:$A,$C50,INPUT_DATA!$B:$B,"S"))</f>
        <v/>
      </c>
      <c r="P50" s="212" t="str">
        <f>IF($C50=0,"",SUMIFS(INPUT_DATA!BE:BE,INPUT_DATA!$A:$A,$C50,INPUT_DATA!$B:$B,"S"))</f>
        <v/>
      </c>
      <c r="Q50" s="214" t="str">
        <f t="shared" si="3"/>
        <v/>
      </c>
      <c r="R50" s="215" t="str">
        <f>IF($C50=0,"",SUMIFS(INPUT_DATA!BG:BG,INPUT_DATA!$A:$A,$C50,INPUT_DATA!$B:$B,"S"))</f>
        <v/>
      </c>
      <c r="S50" s="215" t="str">
        <f>IF($C50=0,"",SUMIFS(INPUT_DATA!BH:BH,INPUT_DATA!$A:$A,$C50,INPUT_DATA!$B:$B,"S"))</f>
        <v/>
      </c>
      <c r="T50" s="214" t="str">
        <f t="shared" si="4"/>
        <v/>
      </c>
      <c r="U50" s="216" t="str">
        <f>IF($C50=0,"",SUMIFS(INPUT_DATA!BK:BK,INPUT_DATA!$A:$A,$C50,INPUT_DATA!$B:$B,"S"))</f>
        <v/>
      </c>
      <c r="V50" s="220" t="str">
        <f t="shared" si="5"/>
        <v/>
      </c>
      <c r="W50" s="218"/>
      <c r="X50" s="211" t="str">
        <f>IF($C50=0,"",SUMIFS(INPUT_DATA!AT:AT,INPUT_DATA!$A:$A,$C50,INPUT_DATA!$B:$B,"D"))</f>
        <v/>
      </c>
      <c r="Y50" s="212" t="str">
        <f>IF($C50=0,"",SUMIFS(INPUT_DATA!AU:AU,INPUT_DATA!$A:$A,$C50,INPUT_DATA!$B:$B,"D"))</f>
        <v/>
      </c>
      <c r="Z50" s="212" t="str">
        <f>IF($C50=0,"",SUMIFS(INPUT_DATA!AV:AV,INPUT_DATA!$A:$A,$C50,INPUT_DATA!$B:$B,"D"))</f>
        <v/>
      </c>
      <c r="AA50" s="213" t="str">
        <f t="shared" si="11"/>
        <v/>
      </c>
      <c r="AB50" s="212" t="str">
        <f>IF($C50=0,"",SUMIFS(INPUT_DATA!AX:AX,INPUT_DATA!$A:$A,$C50,INPUT_DATA!$B:$B,"D"))</f>
        <v/>
      </c>
      <c r="AC50" s="212" t="str">
        <f>IF($C50=0,"",SUMIFS(INPUT_DATA!AY:AY,INPUT_DATA!$A:$A,$C50,INPUT_DATA!$B:$B,"D"))</f>
        <v/>
      </c>
      <c r="AD50" s="212" t="str">
        <f>IF($C50=0,"",SUMIFS(INPUT_DATA!AZ:AZ,INPUT_DATA!$A:$A,$C50,INPUT_DATA!$B:$B,"D"))</f>
        <v/>
      </c>
      <c r="AE50" s="212" t="str">
        <f>IF($C50=0,"",SUMIFS(INPUT_DATA!BA:BA,INPUT_DATA!$A:$A,$C50,INPUT_DATA!$B:$B,"D"))</f>
        <v/>
      </c>
      <c r="AF50" s="212" t="str">
        <f>IF($C50=0,"",SUMIFS(INPUT_DATA!BB:BB,INPUT_DATA!$A:$A,$C50,INPUT_DATA!$B:$B,"D"))</f>
        <v/>
      </c>
      <c r="AG50" s="212" t="str">
        <f>IF($C50=0,"",SUMIFS(INPUT_DATA!BC:BC,INPUT_DATA!$A:$A,$C50,INPUT_DATA!$B:$B,"D"))</f>
        <v/>
      </c>
      <c r="AH50" s="212" t="str">
        <f>IF($C50=0,"",SUMIFS(INPUT_DATA!BD:BD,INPUT_DATA!$A:$A,$C50,INPUT_DATA!$B:$B,"D"))</f>
        <v/>
      </c>
      <c r="AI50" s="212" t="str">
        <f>IF($C50=0,"",SUMIFS(INPUT_DATA!BE:BE,INPUT_DATA!$A:$A,$C50,INPUT_DATA!$B:$B,"D"))</f>
        <v/>
      </c>
      <c r="AJ50" s="214" t="str">
        <f t="shared" si="12"/>
        <v/>
      </c>
      <c r="AK50" s="215" t="str">
        <f>IF($C50=0,"",SUMIFS(INPUT_DATA!BG:BG,INPUT_DATA!$A:$A,$C50,INPUT_DATA!$B:$B,"D"))</f>
        <v/>
      </c>
      <c r="AL50" s="215" t="str">
        <f>IF($C50=0,"",SUMIFS(INPUT_DATA!BH:BH,INPUT_DATA!$A:$A,$C50,INPUT_DATA!$B:$B,"D"))</f>
        <v/>
      </c>
      <c r="AM50" s="214" t="str">
        <f t="shared" si="13"/>
        <v/>
      </c>
      <c r="AN50" s="216" t="str">
        <f>IF($C50=0,"",SUMIFS(INPUT_DATA!BK:BK,INPUT_DATA!$A:$A,$C50,INPUT_DATA!$B:$B,"D"))</f>
        <v/>
      </c>
      <c r="AO50" s="217" t="str">
        <f t="shared" si="14"/>
        <v/>
      </c>
      <c r="AP50" s="218"/>
      <c r="AR50" s="217" t="str">
        <f t="shared" si="10"/>
        <v/>
      </c>
      <c r="AT50" s="209" t="str">
        <f>IF($C50=0,"",'03 - Monthly Asset Follow up'!E54+'03 - Monthly Asset Follow up'!F54-'03 - Monthly Asset Follow up'!V54+'03 - Monthly Asset Follow up'!Y54-H50)</f>
        <v/>
      </c>
      <c r="AU50" s="209" t="str">
        <f>IF($C50=0,"",'03 - Monthly Asset Follow up'!BB54+'03 - Monthly Asset Follow up'!BC54-'03 - Monthly Asset Follow up'!BR54+'03 - Monthly Asset Follow up'!BU54-AA50)</f>
        <v/>
      </c>
      <c r="AW50" s="221"/>
    </row>
    <row r="51" spans="2:49">
      <c r="B51" s="1672" t="str">
        <f t="shared" si="1"/>
        <v/>
      </c>
      <c r="C51" s="1673">
        <f>'03 - Monthly Asset Follow up'!B55</f>
        <v>0</v>
      </c>
      <c r="D51" s="218"/>
      <c r="E51" s="211" t="str">
        <f>IF($C51=0,"",SUMIFS(INPUT_DATA!AT:AT,INPUT_DATA!$A:$A,$C51,INPUT_DATA!$B:$B,"S"))</f>
        <v/>
      </c>
      <c r="F51" s="212" t="str">
        <f>IF($C51=0,"",SUMIFS(INPUT_DATA!AU:AU,INPUT_DATA!$A:$A,$C51,INPUT_DATA!$B:$B,"S"))</f>
        <v/>
      </c>
      <c r="G51" s="212" t="str">
        <f>IF($C51=0,"",SUMIFS(INPUT_DATA!AV:AV,INPUT_DATA!$A:$A,$C51,INPUT_DATA!$B:$B,"S"))</f>
        <v/>
      </c>
      <c r="H51" s="219" t="str">
        <f t="shared" si="2"/>
        <v/>
      </c>
      <c r="I51" s="212" t="str">
        <f>IF($C51=0,"",SUMIFS(INPUT_DATA!AX:AX,INPUT_DATA!$A:$A,$C51,INPUT_DATA!$B:$B,"S"))</f>
        <v/>
      </c>
      <c r="J51" s="212" t="str">
        <f>IF($C51=0,"",SUMIFS(INPUT_DATA!AY:AY,INPUT_DATA!$A:$A,$C51,INPUT_DATA!$B:$B,"S"))</f>
        <v/>
      </c>
      <c r="K51" s="212" t="str">
        <f>IF($C51=0,"",SUMIFS(INPUT_DATA!AZ:AZ,INPUT_DATA!$A:$A,$C51,INPUT_DATA!$B:$B,"S"))</f>
        <v/>
      </c>
      <c r="L51" s="212" t="str">
        <f>IF($C51=0,"",SUMIFS(INPUT_DATA!BA:BA,INPUT_DATA!$A:$A,$C51,INPUT_DATA!$B:$B,"S"))</f>
        <v/>
      </c>
      <c r="M51" s="212" t="str">
        <f>IF($C51=0,"",SUMIFS(INPUT_DATA!BB:BB,INPUT_DATA!$A:$A,$C51,INPUT_DATA!$B:$B,"S"))</f>
        <v/>
      </c>
      <c r="N51" s="212" t="str">
        <f>IF($C51=0,"",SUMIFS(INPUT_DATA!BC:BC,INPUT_DATA!$A:$A,$C51,INPUT_DATA!$B:$B,"S"))</f>
        <v/>
      </c>
      <c r="O51" s="212" t="str">
        <f>IF($C51=0,"",SUMIFS(INPUT_DATA!BD:BD,INPUT_DATA!$A:$A,$C51,INPUT_DATA!$B:$B,"S"))</f>
        <v/>
      </c>
      <c r="P51" s="212" t="str">
        <f>IF($C51=0,"",SUMIFS(INPUT_DATA!BE:BE,INPUT_DATA!$A:$A,$C51,INPUT_DATA!$B:$B,"S"))</f>
        <v/>
      </c>
      <c r="Q51" s="214" t="str">
        <f t="shared" si="3"/>
        <v/>
      </c>
      <c r="R51" s="215" t="str">
        <f>IF($C51=0,"",SUMIFS(INPUT_DATA!BG:BG,INPUT_DATA!$A:$A,$C51,INPUT_DATA!$B:$B,"S"))</f>
        <v/>
      </c>
      <c r="S51" s="215" t="str">
        <f>IF($C51=0,"",SUMIFS(INPUT_DATA!BH:BH,INPUT_DATA!$A:$A,$C51,INPUT_DATA!$B:$B,"S"))</f>
        <v/>
      </c>
      <c r="T51" s="214" t="str">
        <f t="shared" si="4"/>
        <v/>
      </c>
      <c r="U51" s="216" t="str">
        <f>IF($C51=0,"",SUMIFS(INPUT_DATA!BK:BK,INPUT_DATA!$A:$A,$C51,INPUT_DATA!$B:$B,"S"))</f>
        <v/>
      </c>
      <c r="V51" s="220" t="str">
        <f t="shared" si="5"/>
        <v/>
      </c>
      <c r="W51" s="218"/>
      <c r="X51" s="211" t="str">
        <f>IF($C51=0,"",SUMIFS(INPUT_DATA!AT:AT,INPUT_DATA!$A:$A,$C51,INPUT_DATA!$B:$B,"D"))</f>
        <v/>
      </c>
      <c r="Y51" s="212" t="str">
        <f>IF($C51=0,"",SUMIFS(INPUT_DATA!AU:AU,INPUT_DATA!$A:$A,$C51,INPUT_DATA!$B:$B,"D"))</f>
        <v/>
      </c>
      <c r="Z51" s="212" t="str">
        <f>IF($C51=0,"",SUMIFS(INPUT_DATA!AV:AV,INPUT_DATA!$A:$A,$C51,INPUT_DATA!$B:$B,"D"))</f>
        <v/>
      </c>
      <c r="AA51" s="213" t="str">
        <f t="shared" si="11"/>
        <v/>
      </c>
      <c r="AB51" s="212" t="str">
        <f>IF($C51=0,"",SUMIFS(INPUT_DATA!AX:AX,INPUT_DATA!$A:$A,$C51,INPUT_DATA!$B:$B,"D"))</f>
        <v/>
      </c>
      <c r="AC51" s="212" t="str">
        <f>IF($C51=0,"",SUMIFS(INPUT_DATA!AY:AY,INPUT_DATA!$A:$A,$C51,INPUT_DATA!$B:$B,"D"))</f>
        <v/>
      </c>
      <c r="AD51" s="212" t="str">
        <f>IF($C51=0,"",SUMIFS(INPUT_DATA!AZ:AZ,INPUT_DATA!$A:$A,$C51,INPUT_DATA!$B:$B,"D"))</f>
        <v/>
      </c>
      <c r="AE51" s="212" t="str">
        <f>IF($C51=0,"",SUMIFS(INPUT_DATA!BA:BA,INPUT_DATA!$A:$A,$C51,INPUT_DATA!$B:$B,"D"))</f>
        <v/>
      </c>
      <c r="AF51" s="212" t="str">
        <f>IF($C51=0,"",SUMIFS(INPUT_DATA!BB:BB,INPUT_DATA!$A:$A,$C51,INPUT_DATA!$B:$B,"D"))</f>
        <v/>
      </c>
      <c r="AG51" s="212" t="str">
        <f>IF($C51=0,"",SUMIFS(INPUT_DATA!BC:BC,INPUT_DATA!$A:$A,$C51,INPUT_DATA!$B:$B,"D"))</f>
        <v/>
      </c>
      <c r="AH51" s="212" t="str">
        <f>IF($C51=0,"",SUMIFS(INPUT_DATA!BD:BD,INPUT_DATA!$A:$A,$C51,INPUT_DATA!$B:$B,"D"))</f>
        <v/>
      </c>
      <c r="AI51" s="212" t="str">
        <f>IF($C51=0,"",SUMIFS(INPUT_DATA!BE:BE,INPUT_DATA!$A:$A,$C51,INPUT_DATA!$B:$B,"D"))</f>
        <v/>
      </c>
      <c r="AJ51" s="214" t="str">
        <f t="shared" si="12"/>
        <v/>
      </c>
      <c r="AK51" s="215" t="str">
        <f>IF($C51=0,"",SUMIFS(INPUT_DATA!BG:BG,INPUT_DATA!$A:$A,$C51,INPUT_DATA!$B:$B,"D"))</f>
        <v/>
      </c>
      <c r="AL51" s="215" t="str">
        <f>IF($C51=0,"",SUMIFS(INPUT_DATA!BH:BH,INPUT_DATA!$A:$A,$C51,INPUT_DATA!$B:$B,"D"))</f>
        <v/>
      </c>
      <c r="AM51" s="214" t="str">
        <f t="shared" si="13"/>
        <v/>
      </c>
      <c r="AN51" s="216" t="str">
        <f>IF($C51=0,"",SUMIFS(INPUT_DATA!BK:BK,INPUT_DATA!$A:$A,$C51,INPUT_DATA!$B:$B,"D"))</f>
        <v/>
      </c>
      <c r="AO51" s="217" t="str">
        <f t="shared" si="14"/>
        <v/>
      </c>
      <c r="AP51" s="218"/>
      <c r="AR51" s="217" t="str">
        <f t="shared" si="10"/>
        <v/>
      </c>
      <c r="AT51" s="209" t="str">
        <f>IF($C51=0,"",'03 - Monthly Asset Follow up'!E55+'03 - Monthly Asset Follow up'!F55-'03 - Monthly Asset Follow up'!V55+'03 - Monthly Asset Follow up'!Y55-H51)</f>
        <v/>
      </c>
      <c r="AU51" s="209" t="str">
        <f>IF($C51=0,"",'03 - Monthly Asset Follow up'!BB55+'03 - Monthly Asset Follow up'!BC55-'03 - Monthly Asset Follow up'!BR55+'03 - Monthly Asset Follow up'!BU55-AA51)</f>
        <v/>
      </c>
      <c r="AW51" s="221"/>
    </row>
    <row r="52" spans="2:49">
      <c r="B52" s="1672" t="str">
        <f t="shared" si="1"/>
        <v/>
      </c>
      <c r="C52" s="1673">
        <f>'03 - Monthly Asset Follow up'!B56</f>
        <v>0</v>
      </c>
      <c r="D52" s="218"/>
      <c r="E52" s="211" t="str">
        <f>IF($C52=0,"",SUMIFS(INPUT_DATA!AT:AT,INPUT_DATA!$A:$A,$C52,INPUT_DATA!$B:$B,"S"))</f>
        <v/>
      </c>
      <c r="F52" s="212" t="str">
        <f>IF($C52=0,"",SUMIFS(INPUT_DATA!AU:AU,INPUT_DATA!$A:$A,$C52,INPUT_DATA!$B:$B,"S"))</f>
        <v/>
      </c>
      <c r="G52" s="212" t="str">
        <f>IF($C52=0,"",SUMIFS(INPUT_DATA!AV:AV,INPUT_DATA!$A:$A,$C52,INPUT_DATA!$B:$B,"S"))</f>
        <v/>
      </c>
      <c r="H52" s="219" t="str">
        <f t="shared" si="2"/>
        <v/>
      </c>
      <c r="I52" s="212" t="str">
        <f>IF($C52=0,"",SUMIFS(INPUT_DATA!AX:AX,INPUT_DATA!$A:$A,$C52,INPUT_DATA!$B:$B,"S"))</f>
        <v/>
      </c>
      <c r="J52" s="212" t="str">
        <f>IF($C52=0,"",SUMIFS(INPUT_DATA!AY:AY,INPUT_DATA!$A:$A,$C52,INPUT_DATA!$B:$B,"S"))</f>
        <v/>
      </c>
      <c r="K52" s="212" t="str">
        <f>IF($C52=0,"",SUMIFS(INPUT_DATA!AZ:AZ,INPUT_DATA!$A:$A,$C52,INPUT_DATA!$B:$B,"S"))</f>
        <v/>
      </c>
      <c r="L52" s="212" t="str">
        <f>IF($C52=0,"",SUMIFS(INPUT_DATA!BA:BA,INPUT_DATA!$A:$A,$C52,INPUT_DATA!$B:$B,"S"))</f>
        <v/>
      </c>
      <c r="M52" s="212" t="str">
        <f>IF($C52=0,"",SUMIFS(INPUT_DATA!BB:BB,INPUT_DATA!$A:$A,$C52,INPUT_DATA!$B:$B,"S"))</f>
        <v/>
      </c>
      <c r="N52" s="212" t="str">
        <f>IF($C52=0,"",SUMIFS(INPUT_DATA!BC:BC,INPUT_DATA!$A:$A,$C52,INPUT_DATA!$B:$B,"S"))</f>
        <v/>
      </c>
      <c r="O52" s="212" t="str">
        <f>IF($C52=0,"",SUMIFS(INPUT_DATA!BD:BD,INPUT_DATA!$A:$A,$C52,INPUT_DATA!$B:$B,"S"))</f>
        <v/>
      </c>
      <c r="P52" s="212" t="str">
        <f>IF($C52=0,"",SUMIFS(INPUT_DATA!BE:BE,INPUT_DATA!$A:$A,$C52,INPUT_DATA!$B:$B,"S"))</f>
        <v/>
      </c>
      <c r="Q52" s="214" t="str">
        <f t="shared" si="3"/>
        <v/>
      </c>
      <c r="R52" s="215" t="str">
        <f>IF($C52=0,"",SUMIFS(INPUT_DATA!BG:BG,INPUT_DATA!$A:$A,$C52,INPUT_DATA!$B:$B,"S"))</f>
        <v/>
      </c>
      <c r="S52" s="215" t="str">
        <f>IF($C52=0,"",SUMIFS(INPUT_DATA!BH:BH,INPUT_DATA!$A:$A,$C52,INPUT_DATA!$B:$B,"S"))</f>
        <v/>
      </c>
      <c r="T52" s="214" t="str">
        <f t="shared" si="4"/>
        <v/>
      </c>
      <c r="U52" s="216" t="str">
        <f>IF($C52=0,"",SUMIFS(INPUT_DATA!BK:BK,INPUT_DATA!$A:$A,$C52,INPUT_DATA!$B:$B,"S"))</f>
        <v/>
      </c>
      <c r="V52" s="220" t="str">
        <f t="shared" si="5"/>
        <v/>
      </c>
      <c r="W52" s="218"/>
      <c r="X52" s="211" t="str">
        <f>IF($C52=0,"",SUMIFS(INPUT_DATA!AT:AT,INPUT_DATA!$A:$A,$C52,INPUT_DATA!$B:$B,"D"))</f>
        <v/>
      </c>
      <c r="Y52" s="212" t="str">
        <f>IF($C52=0,"",SUMIFS(INPUT_DATA!AU:AU,INPUT_DATA!$A:$A,$C52,INPUT_DATA!$B:$B,"D"))</f>
        <v/>
      </c>
      <c r="Z52" s="212" t="str">
        <f>IF($C52=0,"",SUMIFS(INPUT_DATA!AV:AV,INPUT_DATA!$A:$A,$C52,INPUT_DATA!$B:$B,"D"))</f>
        <v/>
      </c>
      <c r="AA52" s="213" t="str">
        <f t="shared" si="11"/>
        <v/>
      </c>
      <c r="AB52" s="212" t="str">
        <f>IF($C52=0,"",SUMIFS(INPUT_DATA!AX:AX,INPUT_DATA!$A:$A,$C52,INPUT_DATA!$B:$B,"D"))</f>
        <v/>
      </c>
      <c r="AC52" s="212" t="str">
        <f>IF($C52=0,"",SUMIFS(INPUT_DATA!AY:AY,INPUT_DATA!$A:$A,$C52,INPUT_DATA!$B:$B,"D"))</f>
        <v/>
      </c>
      <c r="AD52" s="212" t="str">
        <f>IF($C52=0,"",SUMIFS(INPUT_DATA!AZ:AZ,INPUT_DATA!$A:$A,$C52,INPUT_DATA!$B:$B,"D"))</f>
        <v/>
      </c>
      <c r="AE52" s="212" t="str">
        <f>IF($C52=0,"",SUMIFS(INPUT_DATA!BA:BA,INPUT_DATA!$A:$A,$C52,INPUT_DATA!$B:$B,"D"))</f>
        <v/>
      </c>
      <c r="AF52" s="212" t="str">
        <f>IF($C52=0,"",SUMIFS(INPUT_DATA!BB:BB,INPUT_DATA!$A:$A,$C52,INPUT_DATA!$B:$B,"D"))</f>
        <v/>
      </c>
      <c r="AG52" s="212" t="str">
        <f>IF($C52=0,"",SUMIFS(INPUT_DATA!BC:BC,INPUT_DATA!$A:$A,$C52,INPUT_DATA!$B:$B,"D"))</f>
        <v/>
      </c>
      <c r="AH52" s="212" t="str">
        <f>IF($C52=0,"",SUMIFS(INPUT_DATA!BD:BD,INPUT_DATA!$A:$A,$C52,INPUT_DATA!$B:$B,"D"))</f>
        <v/>
      </c>
      <c r="AI52" s="212" t="str">
        <f>IF($C52=0,"",SUMIFS(INPUT_DATA!BE:BE,INPUT_DATA!$A:$A,$C52,INPUT_DATA!$B:$B,"D"))</f>
        <v/>
      </c>
      <c r="AJ52" s="214" t="str">
        <f t="shared" si="12"/>
        <v/>
      </c>
      <c r="AK52" s="215" t="str">
        <f>IF($C52=0,"",SUMIFS(INPUT_DATA!BG:BG,INPUT_DATA!$A:$A,$C52,INPUT_DATA!$B:$B,"D"))</f>
        <v/>
      </c>
      <c r="AL52" s="215" t="str">
        <f>IF($C52=0,"",SUMIFS(INPUT_DATA!BH:BH,INPUT_DATA!$A:$A,$C52,INPUT_DATA!$B:$B,"D"))</f>
        <v/>
      </c>
      <c r="AM52" s="214" t="str">
        <f t="shared" si="13"/>
        <v/>
      </c>
      <c r="AN52" s="216" t="str">
        <f>IF($C52=0,"",SUMIFS(INPUT_DATA!BK:BK,INPUT_DATA!$A:$A,$C52,INPUT_DATA!$B:$B,"D"))</f>
        <v/>
      </c>
      <c r="AO52" s="217" t="str">
        <f t="shared" si="14"/>
        <v/>
      </c>
      <c r="AP52" s="218"/>
      <c r="AR52" s="217" t="str">
        <f t="shared" si="10"/>
        <v/>
      </c>
      <c r="AT52" s="209" t="str">
        <f>IF($C52=0,"",'03 - Monthly Asset Follow up'!E56+'03 - Monthly Asset Follow up'!F56-'03 - Monthly Asset Follow up'!V56+'03 - Monthly Asset Follow up'!Y56-H52)</f>
        <v/>
      </c>
      <c r="AU52" s="209" t="str">
        <f>IF($C52=0,"",'03 - Monthly Asset Follow up'!BB56+'03 - Monthly Asset Follow up'!BC56-'03 - Monthly Asset Follow up'!BR56+'03 - Monthly Asset Follow up'!BU56-AA52)</f>
        <v/>
      </c>
      <c r="AW52" s="221"/>
    </row>
    <row r="53" spans="2:49">
      <c r="B53" s="1672" t="str">
        <f t="shared" si="1"/>
        <v/>
      </c>
      <c r="C53" s="1673">
        <f>'03 - Monthly Asset Follow up'!B57</f>
        <v>0</v>
      </c>
      <c r="D53" s="218"/>
      <c r="E53" s="211" t="str">
        <f>IF($C53=0,"",SUMIFS(INPUT_DATA!AT:AT,INPUT_DATA!$A:$A,$C53,INPUT_DATA!$B:$B,"S"))</f>
        <v/>
      </c>
      <c r="F53" s="212" t="str">
        <f>IF($C53=0,"",SUMIFS(INPUT_DATA!AU:AU,INPUT_DATA!$A:$A,$C53,INPUT_DATA!$B:$B,"S"))</f>
        <v/>
      </c>
      <c r="G53" s="212" t="str">
        <f>IF($C53=0,"",SUMIFS(INPUT_DATA!AV:AV,INPUT_DATA!$A:$A,$C53,INPUT_DATA!$B:$B,"S"))</f>
        <v/>
      </c>
      <c r="H53" s="219" t="str">
        <f t="shared" si="2"/>
        <v/>
      </c>
      <c r="I53" s="212" t="str">
        <f>IF($C53=0,"",SUMIFS(INPUT_DATA!AX:AX,INPUT_DATA!$A:$A,$C53,INPUT_DATA!$B:$B,"S"))</f>
        <v/>
      </c>
      <c r="J53" s="212" t="str">
        <f>IF($C53=0,"",SUMIFS(INPUT_DATA!AY:AY,INPUT_DATA!$A:$A,$C53,INPUT_DATA!$B:$B,"S"))</f>
        <v/>
      </c>
      <c r="K53" s="212" t="str">
        <f>IF($C53=0,"",SUMIFS(INPUT_DATA!AZ:AZ,INPUT_DATA!$A:$A,$C53,INPUT_DATA!$B:$B,"S"))</f>
        <v/>
      </c>
      <c r="L53" s="212" t="str">
        <f>IF($C53=0,"",SUMIFS(INPUT_DATA!BA:BA,INPUT_DATA!$A:$A,$C53,INPUT_DATA!$B:$B,"S"))</f>
        <v/>
      </c>
      <c r="M53" s="212" t="str">
        <f>IF($C53=0,"",SUMIFS(INPUT_DATA!BB:BB,INPUT_DATA!$A:$A,$C53,INPUT_DATA!$B:$B,"S"))</f>
        <v/>
      </c>
      <c r="N53" s="212" t="str">
        <f>IF($C53=0,"",SUMIFS(INPUT_DATA!BC:BC,INPUT_DATA!$A:$A,$C53,INPUT_DATA!$B:$B,"S"))</f>
        <v/>
      </c>
      <c r="O53" s="212" t="str">
        <f>IF($C53=0,"",SUMIFS(INPUT_DATA!BD:BD,INPUT_DATA!$A:$A,$C53,INPUT_DATA!$B:$B,"S"))</f>
        <v/>
      </c>
      <c r="P53" s="212" t="str">
        <f>IF($C53=0,"",SUMIFS(INPUT_DATA!BE:BE,INPUT_DATA!$A:$A,$C53,INPUT_DATA!$B:$B,"S"))</f>
        <v/>
      </c>
      <c r="Q53" s="214" t="str">
        <f t="shared" si="3"/>
        <v/>
      </c>
      <c r="R53" s="215" t="str">
        <f>IF($C53=0,"",SUMIFS(INPUT_DATA!BG:BG,INPUT_DATA!$A:$A,$C53,INPUT_DATA!$B:$B,"S"))</f>
        <v/>
      </c>
      <c r="S53" s="215" t="str">
        <f>IF($C53=0,"",SUMIFS(INPUT_DATA!BH:BH,INPUT_DATA!$A:$A,$C53,INPUT_DATA!$B:$B,"S"))</f>
        <v/>
      </c>
      <c r="T53" s="214" t="str">
        <f t="shared" si="4"/>
        <v/>
      </c>
      <c r="U53" s="216" t="str">
        <f>IF($C53=0,"",SUMIFS(INPUT_DATA!BK:BK,INPUT_DATA!$A:$A,$C53,INPUT_DATA!$B:$B,"S"))</f>
        <v/>
      </c>
      <c r="V53" s="220" t="str">
        <f t="shared" si="5"/>
        <v/>
      </c>
      <c r="W53" s="218"/>
      <c r="X53" s="211" t="str">
        <f>IF($C53=0,"",SUMIFS(INPUT_DATA!AT:AT,INPUT_DATA!$A:$A,$C53,INPUT_DATA!$B:$B,"D"))</f>
        <v/>
      </c>
      <c r="Y53" s="212" t="str">
        <f>IF($C53=0,"",SUMIFS(INPUT_DATA!AU:AU,INPUT_DATA!$A:$A,$C53,INPUT_DATA!$B:$B,"D"))</f>
        <v/>
      </c>
      <c r="Z53" s="212" t="str">
        <f>IF($C53=0,"",SUMIFS(INPUT_DATA!AV:AV,INPUT_DATA!$A:$A,$C53,INPUT_DATA!$B:$B,"D"))</f>
        <v/>
      </c>
      <c r="AA53" s="213" t="str">
        <f t="shared" si="11"/>
        <v/>
      </c>
      <c r="AB53" s="212" t="str">
        <f>IF($C53=0,"",SUMIFS(INPUT_DATA!AX:AX,INPUT_DATA!$A:$A,$C53,INPUT_DATA!$B:$B,"D"))</f>
        <v/>
      </c>
      <c r="AC53" s="212" t="str">
        <f>IF($C53=0,"",SUMIFS(INPUT_DATA!AY:AY,INPUT_DATA!$A:$A,$C53,INPUT_DATA!$B:$B,"D"))</f>
        <v/>
      </c>
      <c r="AD53" s="212" t="str">
        <f>IF($C53=0,"",SUMIFS(INPUT_DATA!AZ:AZ,INPUT_DATA!$A:$A,$C53,INPUT_DATA!$B:$B,"D"))</f>
        <v/>
      </c>
      <c r="AE53" s="212" t="str">
        <f>IF($C53=0,"",SUMIFS(INPUT_DATA!BA:BA,INPUT_DATA!$A:$A,$C53,INPUT_DATA!$B:$B,"D"))</f>
        <v/>
      </c>
      <c r="AF53" s="212" t="str">
        <f>IF($C53=0,"",SUMIFS(INPUT_DATA!BB:BB,INPUT_DATA!$A:$A,$C53,INPUT_DATA!$B:$B,"D"))</f>
        <v/>
      </c>
      <c r="AG53" s="212" t="str">
        <f>IF($C53=0,"",SUMIFS(INPUT_DATA!BC:BC,INPUT_DATA!$A:$A,$C53,INPUT_DATA!$B:$B,"D"))</f>
        <v/>
      </c>
      <c r="AH53" s="212" t="str">
        <f>IF($C53=0,"",SUMIFS(INPUT_DATA!BD:BD,INPUT_DATA!$A:$A,$C53,INPUT_DATA!$B:$B,"D"))</f>
        <v/>
      </c>
      <c r="AI53" s="212" t="str">
        <f>IF($C53=0,"",SUMIFS(INPUT_DATA!BE:BE,INPUT_DATA!$A:$A,$C53,INPUT_DATA!$B:$B,"D"))</f>
        <v/>
      </c>
      <c r="AJ53" s="214" t="str">
        <f t="shared" si="12"/>
        <v/>
      </c>
      <c r="AK53" s="215" t="str">
        <f>IF($C53=0,"",SUMIFS(INPUT_DATA!BG:BG,INPUT_DATA!$A:$A,$C53,INPUT_DATA!$B:$B,"D"))</f>
        <v/>
      </c>
      <c r="AL53" s="215" t="str">
        <f>IF($C53=0,"",SUMIFS(INPUT_DATA!BH:BH,INPUT_DATA!$A:$A,$C53,INPUT_DATA!$B:$B,"D"))</f>
        <v/>
      </c>
      <c r="AM53" s="214" t="str">
        <f t="shared" si="13"/>
        <v/>
      </c>
      <c r="AN53" s="216" t="str">
        <f>IF($C53=0,"",SUMIFS(INPUT_DATA!BK:BK,INPUT_DATA!$A:$A,$C53,INPUT_DATA!$B:$B,"D"))</f>
        <v/>
      </c>
      <c r="AO53" s="217" t="str">
        <f t="shared" si="14"/>
        <v/>
      </c>
      <c r="AP53" s="218"/>
      <c r="AR53" s="217" t="str">
        <f t="shared" si="10"/>
        <v/>
      </c>
      <c r="AT53" s="209" t="str">
        <f>IF($C53=0,"",'03 - Monthly Asset Follow up'!E57+'03 - Monthly Asset Follow up'!F57-'03 - Monthly Asset Follow up'!V57+'03 - Monthly Asset Follow up'!Y57-H53)</f>
        <v/>
      </c>
      <c r="AU53" s="209" t="str">
        <f>IF($C53=0,"",'03 - Monthly Asset Follow up'!BB57+'03 - Monthly Asset Follow up'!BC57-'03 - Monthly Asset Follow up'!BR57+'03 - Monthly Asset Follow up'!BU57-AA53)</f>
        <v/>
      </c>
      <c r="AW53" s="221"/>
    </row>
    <row r="54" spans="2:49">
      <c r="B54" s="1672" t="str">
        <f t="shared" si="1"/>
        <v/>
      </c>
      <c r="C54" s="1673">
        <f>'03 - Monthly Asset Follow up'!B58</f>
        <v>0</v>
      </c>
      <c r="D54" s="218"/>
      <c r="E54" s="211" t="str">
        <f>IF($C54=0,"",SUMIFS(INPUT_DATA!AT:AT,INPUT_DATA!$A:$A,$C54,INPUT_DATA!$B:$B,"S"))</f>
        <v/>
      </c>
      <c r="F54" s="212" t="str">
        <f>IF($C54=0,"",SUMIFS(INPUT_DATA!AU:AU,INPUT_DATA!$A:$A,$C54,INPUT_DATA!$B:$B,"S"))</f>
        <v/>
      </c>
      <c r="G54" s="212" t="str">
        <f>IF($C54=0,"",SUMIFS(INPUT_DATA!AV:AV,INPUT_DATA!$A:$A,$C54,INPUT_DATA!$B:$B,"S"))</f>
        <v/>
      </c>
      <c r="H54" s="219" t="str">
        <f t="shared" si="2"/>
        <v/>
      </c>
      <c r="I54" s="212" t="str">
        <f>IF($C54=0,"",SUMIFS(INPUT_DATA!AX:AX,INPUT_DATA!$A:$A,$C54,INPUT_DATA!$B:$B,"S"))</f>
        <v/>
      </c>
      <c r="J54" s="212" t="str">
        <f>IF($C54=0,"",SUMIFS(INPUT_DATA!AY:AY,INPUT_DATA!$A:$A,$C54,INPUT_DATA!$B:$B,"S"))</f>
        <v/>
      </c>
      <c r="K54" s="212" t="str">
        <f>IF($C54=0,"",SUMIFS(INPUT_DATA!AZ:AZ,INPUT_DATA!$A:$A,$C54,INPUT_DATA!$B:$B,"S"))</f>
        <v/>
      </c>
      <c r="L54" s="212" t="str">
        <f>IF($C54=0,"",SUMIFS(INPUT_DATA!BA:BA,INPUT_DATA!$A:$A,$C54,INPUT_DATA!$B:$B,"S"))</f>
        <v/>
      </c>
      <c r="M54" s="212" t="str">
        <f>IF($C54=0,"",SUMIFS(INPUT_DATA!BB:BB,INPUT_DATA!$A:$A,$C54,INPUT_DATA!$B:$B,"S"))</f>
        <v/>
      </c>
      <c r="N54" s="212" t="str">
        <f>IF($C54=0,"",SUMIFS(INPUT_DATA!BC:BC,INPUT_DATA!$A:$A,$C54,INPUT_DATA!$B:$B,"S"))</f>
        <v/>
      </c>
      <c r="O54" s="212" t="str">
        <f>IF($C54=0,"",SUMIFS(INPUT_DATA!BD:BD,INPUT_DATA!$A:$A,$C54,INPUT_DATA!$B:$B,"S"))</f>
        <v/>
      </c>
      <c r="P54" s="212" t="str">
        <f>IF($C54=0,"",SUMIFS(INPUT_DATA!BE:BE,INPUT_DATA!$A:$A,$C54,INPUT_DATA!$B:$B,"S"))</f>
        <v/>
      </c>
      <c r="Q54" s="214" t="str">
        <f t="shared" si="3"/>
        <v/>
      </c>
      <c r="R54" s="215" t="str">
        <f>IF($C54=0,"",SUMIFS(INPUT_DATA!BG:BG,INPUT_DATA!$A:$A,$C54,INPUT_DATA!$B:$B,"S"))</f>
        <v/>
      </c>
      <c r="S54" s="215" t="str">
        <f>IF($C54=0,"",SUMIFS(INPUT_DATA!BH:BH,INPUT_DATA!$A:$A,$C54,INPUT_DATA!$B:$B,"S"))</f>
        <v/>
      </c>
      <c r="T54" s="214" t="str">
        <f t="shared" si="4"/>
        <v/>
      </c>
      <c r="U54" s="216" t="str">
        <f>IF($C54=0,"",SUMIFS(INPUT_DATA!BK:BK,INPUT_DATA!$A:$A,$C54,INPUT_DATA!$B:$B,"S"))</f>
        <v/>
      </c>
      <c r="V54" s="220" t="str">
        <f t="shared" si="5"/>
        <v/>
      </c>
      <c r="W54" s="218"/>
      <c r="X54" s="211" t="str">
        <f>IF($C54=0,"",SUMIFS(INPUT_DATA!AT:AT,INPUT_DATA!$A:$A,$C54,INPUT_DATA!$B:$B,"D"))</f>
        <v/>
      </c>
      <c r="Y54" s="212" t="str">
        <f>IF($C54=0,"",SUMIFS(INPUT_DATA!AU:AU,INPUT_DATA!$A:$A,$C54,INPUT_DATA!$B:$B,"D"))</f>
        <v/>
      </c>
      <c r="Z54" s="212" t="str">
        <f>IF($C54=0,"",SUMIFS(INPUT_DATA!AV:AV,INPUT_DATA!$A:$A,$C54,INPUT_DATA!$B:$B,"D"))</f>
        <v/>
      </c>
      <c r="AA54" s="213" t="str">
        <f t="shared" si="11"/>
        <v/>
      </c>
      <c r="AB54" s="212" t="str">
        <f>IF($C54=0,"",SUMIFS(INPUT_DATA!AX:AX,INPUT_DATA!$A:$A,$C54,INPUT_DATA!$B:$B,"D"))</f>
        <v/>
      </c>
      <c r="AC54" s="212" t="str">
        <f>IF($C54=0,"",SUMIFS(INPUT_DATA!AY:AY,INPUT_DATA!$A:$A,$C54,INPUT_DATA!$B:$B,"D"))</f>
        <v/>
      </c>
      <c r="AD54" s="212" t="str">
        <f>IF($C54=0,"",SUMIFS(INPUT_DATA!AZ:AZ,INPUT_DATA!$A:$A,$C54,INPUT_DATA!$B:$B,"D"))</f>
        <v/>
      </c>
      <c r="AE54" s="212" t="str">
        <f>IF($C54=0,"",SUMIFS(INPUT_DATA!BA:BA,INPUT_DATA!$A:$A,$C54,INPUT_DATA!$B:$B,"D"))</f>
        <v/>
      </c>
      <c r="AF54" s="212" t="str">
        <f>IF($C54=0,"",SUMIFS(INPUT_DATA!BB:BB,INPUT_DATA!$A:$A,$C54,INPUT_DATA!$B:$B,"D"))</f>
        <v/>
      </c>
      <c r="AG54" s="212" t="str">
        <f>IF($C54=0,"",SUMIFS(INPUT_DATA!BC:BC,INPUT_DATA!$A:$A,$C54,INPUT_DATA!$B:$B,"D"))</f>
        <v/>
      </c>
      <c r="AH54" s="212" t="str">
        <f>IF($C54=0,"",SUMIFS(INPUT_DATA!BD:BD,INPUT_DATA!$A:$A,$C54,INPUT_DATA!$B:$B,"D"))</f>
        <v/>
      </c>
      <c r="AI54" s="212" t="str">
        <f>IF($C54=0,"",SUMIFS(INPUT_DATA!BE:BE,INPUT_DATA!$A:$A,$C54,INPUT_DATA!$B:$B,"D"))</f>
        <v/>
      </c>
      <c r="AJ54" s="214" t="str">
        <f t="shared" si="12"/>
        <v/>
      </c>
      <c r="AK54" s="215" t="str">
        <f>IF($C54=0,"",SUMIFS(INPUT_DATA!BG:BG,INPUT_DATA!$A:$A,$C54,INPUT_DATA!$B:$B,"D"))</f>
        <v/>
      </c>
      <c r="AL54" s="215" t="str">
        <f>IF($C54=0,"",SUMIFS(INPUT_DATA!BH:BH,INPUT_DATA!$A:$A,$C54,INPUT_DATA!$B:$B,"D"))</f>
        <v/>
      </c>
      <c r="AM54" s="214" t="str">
        <f t="shared" si="13"/>
        <v/>
      </c>
      <c r="AN54" s="216" t="str">
        <f>IF($C54=0,"",SUMIFS(INPUT_DATA!BK:BK,INPUT_DATA!$A:$A,$C54,INPUT_DATA!$B:$B,"D"))</f>
        <v/>
      </c>
      <c r="AO54" s="217" t="str">
        <f t="shared" si="14"/>
        <v/>
      </c>
      <c r="AP54" s="218"/>
      <c r="AR54" s="217" t="str">
        <f t="shared" si="10"/>
        <v/>
      </c>
      <c r="AT54" s="209" t="str">
        <f>IF($C54=0,"",'03 - Monthly Asset Follow up'!E58+'03 - Monthly Asset Follow up'!F58-'03 - Monthly Asset Follow up'!V58+'03 - Monthly Asset Follow up'!Y58-H54)</f>
        <v/>
      </c>
      <c r="AU54" s="209" t="str">
        <f>IF($C54=0,"",'03 - Monthly Asset Follow up'!BB58+'03 - Monthly Asset Follow up'!BC58-'03 - Monthly Asset Follow up'!BR58+'03 - Monthly Asset Follow up'!BU58-AA54)</f>
        <v/>
      </c>
      <c r="AW54" s="221"/>
    </row>
    <row r="55" spans="2:49">
      <c r="B55" s="1672" t="str">
        <f t="shared" si="1"/>
        <v/>
      </c>
      <c r="C55" s="1673">
        <f>'03 - Monthly Asset Follow up'!B59</f>
        <v>0</v>
      </c>
      <c r="D55" s="218"/>
      <c r="E55" s="211" t="str">
        <f>IF($C55=0,"",SUMIFS(INPUT_DATA!AT:AT,INPUT_DATA!$A:$A,$C55,INPUT_DATA!$B:$B,"S"))</f>
        <v/>
      </c>
      <c r="F55" s="212" t="str">
        <f>IF($C55=0,"",SUMIFS(INPUT_DATA!AU:AU,INPUT_DATA!$A:$A,$C55,INPUT_DATA!$B:$B,"S"))</f>
        <v/>
      </c>
      <c r="G55" s="212" t="str">
        <f>IF($C55=0,"",SUMIFS(INPUT_DATA!AV:AV,INPUT_DATA!$A:$A,$C55,INPUT_DATA!$B:$B,"S"))</f>
        <v/>
      </c>
      <c r="H55" s="219" t="str">
        <f t="shared" si="2"/>
        <v/>
      </c>
      <c r="I55" s="212" t="str">
        <f>IF($C55=0,"",SUMIFS(INPUT_DATA!AX:AX,INPUT_DATA!$A:$A,$C55,INPUT_DATA!$B:$B,"S"))</f>
        <v/>
      </c>
      <c r="J55" s="212" t="str">
        <f>IF($C55=0,"",SUMIFS(INPUT_DATA!AY:AY,INPUT_DATA!$A:$A,$C55,INPUT_DATA!$B:$B,"S"))</f>
        <v/>
      </c>
      <c r="K55" s="212" t="str">
        <f>IF($C55=0,"",SUMIFS(INPUT_DATA!AZ:AZ,INPUT_DATA!$A:$A,$C55,INPUT_DATA!$B:$B,"S"))</f>
        <v/>
      </c>
      <c r="L55" s="212" t="str">
        <f>IF($C55=0,"",SUMIFS(INPUT_DATA!BA:BA,INPUT_DATA!$A:$A,$C55,INPUT_DATA!$B:$B,"S"))</f>
        <v/>
      </c>
      <c r="M55" s="212" t="str">
        <f>IF($C55=0,"",SUMIFS(INPUT_DATA!BB:BB,INPUT_DATA!$A:$A,$C55,INPUT_DATA!$B:$B,"S"))</f>
        <v/>
      </c>
      <c r="N55" s="212" t="str">
        <f>IF($C55=0,"",SUMIFS(INPUT_DATA!BC:BC,INPUT_DATA!$A:$A,$C55,INPUT_DATA!$B:$B,"S"))</f>
        <v/>
      </c>
      <c r="O55" s="212" t="str">
        <f>IF($C55=0,"",SUMIFS(INPUT_DATA!BD:BD,INPUT_DATA!$A:$A,$C55,INPUT_DATA!$B:$B,"S"))</f>
        <v/>
      </c>
      <c r="P55" s="212" t="str">
        <f>IF($C55=0,"",SUMIFS(INPUT_DATA!BE:BE,INPUT_DATA!$A:$A,$C55,INPUT_DATA!$B:$B,"S"))</f>
        <v/>
      </c>
      <c r="Q55" s="214" t="str">
        <f t="shared" si="3"/>
        <v/>
      </c>
      <c r="R55" s="215" t="str">
        <f>IF($C55=0,"",SUMIFS(INPUT_DATA!BG:BG,INPUT_DATA!$A:$A,$C55,INPUT_DATA!$B:$B,"S"))</f>
        <v/>
      </c>
      <c r="S55" s="215" t="str">
        <f>IF($C55=0,"",SUMIFS(INPUT_DATA!BH:BH,INPUT_DATA!$A:$A,$C55,INPUT_DATA!$B:$B,"S"))</f>
        <v/>
      </c>
      <c r="T55" s="214" t="str">
        <f t="shared" si="4"/>
        <v/>
      </c>
      <c r="U55" s="216" t="str">
        <f>IF($C55=0,"",SUMIFS(INPUT_DATA!BK:BK,INPUT_DATA!$A:$A,$C55,INPUT_DATA!$B:$B,"S"))</f>
        <v/>
      </c>
      <c r="V55" s="220" t="str">
        <f t="shared" si="5"/>
        <v/>
      </c>
      <c r="W55" s="218"/>
      <c r="X55" s="211" t="str">
        <f>IF($C55=0,"",SUMIFS(INPUT_DATA!AT:AT,INPUT_DATA!$A:$A,$C55,INPUT_DATA!$B:$B,"D"))</f>
        <v/>
      </c>
      <c r="Y55" s="212" t="str">
        <f>IF($C55=0,"",SUMIFS(INPUT_DATA!AU:AU,INPUT_DATA!$A:$A,$C55,INPUT_DATA!$B:$B,"D"))</f>
        <v/>
      </c>
      <c r="Z55" s="212" t="str">
        <f>IF($C55=0,"",SUMIFS(INPUT_DATA!AV:AV,INPUT_DATA!$A:$A,$C55,INPUT_DATA!$B:$B,"D"))</f>
        <v/>
      </c>
      <c r="AA55" s="213" t="str">
        <f t="shared" si="11"/>
        <v/>
      </c>
      <c r="AB55" s="212" t="str">
        <f>IF($C55=0,"",SUMIFS(INPUT_DATA!AX:AX,INPUT_DATA!$A:$A,$C55,INPUT_DATA!$B:$B,"D"))</f>
        <v/>
      </c>
      <c r="AC55" s="212" t="str">
        <f>IF($C55=0,"",SUMIFS(INPUT_DATA!AY:AY,INPUT_DATA!$A:$A,$C55,INPUT_DATA!$B:$B,"D"))</f>
        <v/>
      </c>
      <c r="AD55" s="212" t="str">
        <f>IF($C55=0,"",SUMIFS(INPUT_DATA!AZ:AZ,INPUT_DATA!$A:$A,$C55,INPUT_DATA!$B:$B,"D"))</f>
        <v/>
      </c>
      <c r="AE55" s="212" t="str">
        <f>IF($C55=0,"",SUMIFS(INPUT_DATA!BA:BA,INPUT_DATA!$A:$A,$C55,INPUT_DATA!$B:$B,"D"))</f>
        <v/>
      </c>
      <c r="AF55" s="212" t="str">
        <f>IF($C55=0,"",SUMIFS(INPUT_DATA!BB:BB,INPUT_DATA!$A:$A,$C55,INPUT_DATA!$B:$B,"D"))</f>
        <v/>
      </c>
      <c r="AG55" s="212" t="str">
        <f>IF($C55=0,"",SUMIFS(INPUT_DATA!BC:BC,INPUT_DATA!$A:$A,$C55,INPUT_DATA!$B:$B,"D"))</f>
        <v/>
      </c>
      <c r="AH55" s="212" t="str">
        <f>IF($C55=0,"",SUMIFS(INPUT_DATA!BD:BD,INPUT_DATA!$A:$A,$C55,INPUT_DATA!$B:$B,"D"))</f>
        <v/>
      </c>
      <c r="AI55" s="212" t="str">
        <f>IF($C55=0,"",SUMIFS(INPUT_DATA!BE:BE,INPUT_DATA!$A:$A,$C55,INPUT_DATA!$B:$B,"D"))</f>
        <v/>
      </c>
      <c r="AJ55" s="214" t="str">
        <f t="shared" si="12"/>
        <v/>
      </c>
      <c r="AK55" s="215" t="str">
        <f>IF($C55=0,"",SUMIFS(INPUT_DATA!BG:BG,INPUT_DATA!$A:$A,$C55,INPUT_DATA!$B:$B,"D"))</f>
        <v/>
      </c>
      <c r="AL55" s="215" t="str">
        <f>IF($C55=0,"",SUMIFS(INPUT_DATA!BH:BH,INPUT_DATA!$A:$A,$C55,INPUT_DATA!$B:$B,"D"))</f>
        <v/>
      </c>
      <c r="AM55" s="214" t="str">
        <f t="shared" si="13"/>
        <v/>
      </c>
      <c r="AN55" s="216" t="str">
        <f>IF($C55=0,"",SUMIFS(INPUT_DATA!BK:BK,INPUT_DATA!$A:$A,$C55,INPUT_DATA!$B:$B,"D"))</f>
        <v/>
      </c>
      <c r="AO55" s="217" t="str">
        <f t="shared" si="14"/>
        <v/>
      </c>
      <c r="AP55" s="218"/>
      <c r="AR55" s="217" t="str">
        <f t="shared" si="10"/>
        <v/>
      </c>
      <c r="AT55" s="209" t="str">
        <f>IF($C55=0,"",'03 - Monthly Asset Follow up'!E59+'03 - Monthly Asset Follow up'!F59-'03 - Monthly Asset Follow up'!V59+'03 - Monthly Asset Follow up'!Y59-H55)</f>
        <v/>
      </c>
      <c r="AU55" s="209" t="str">
        <f>IF($C55=0,"",'03 - Monthly Asset Follow up'!BB59+'03 - Monthly Asset Follow up'!BC59-'03 - Monthly Asset Follow up'!BR59+'03 - Monthly Asset Follow up'!BU59-AA55)</f>
        <v/>
      </c>
      <c r="AW55" s="221"/>
    </row>
    <row r="56" spans="2:49">
      <c r="B56" s="1672" t="str">
        <f t="shared" si="1"/>
        <v/>
      </c>
      <c r="C56" s="1673">
        <f>'03 - Monthly Asset Follow up'!B60</f>
        <v>0</v>
      </c>
      <c r="D56" s="218"/>
      <c r="E56" s="211" t="str">
        <f>IF($C56=0,"",SUMIFS(INPUT_DATA!AT:AT,INPUT_DATA!$A:$A,$C56,INPUT_DATA!$B:$B,"S"))</f>
        <v/>
      </c>
      <c r="F56" s="212" t="str">
        <f>IF($C56=0,"",SUMIFS(INPUT_DATA!AU:AU,INPUT_DATA!$A:$A,$C56,INPUT_DATA!$B:$B,"S"))</f>
        <v/>
      </c>
      <c r="G56" s="212" t="str">
        <f>IF($C56=0,"",SUMIFS(INPUT_DATA!AV:AV,INPUT_DATA!$A:$A,$C56,INPUT_DATA!$B:$B,"S"))</f>
        <v/>
      </c>
      <c r="H56" s="219" t="str">
        <f t="shared" si="2"/>
        <v/>
      </c>
      <c r="I56" s="212" t="str">
        <f>IF($C56=0,"",SUMIFS(INPUT_DATA!AX:AX,INPUT_DATA!$A:$A,$C56,INPUT_DATA!$B:$B,"S"))</f>
        <v/>
      </c>
      <c r="J56" s="212" t="str">
        <f>IF($C56=0,"",SUMIFS(INPUT_DATA!AY:AY,INPUT_DATA!$A:$A,$C56,INPUT_DATA!$B:$B,"S"))</f>
        <v/>
      </c>
      <c r="K56" s="212" t="str">
        <f>IF($C56=0,"",SUMIFS(INPUT_DATA!AZ:AZ,INPUT_DATA!$A:$A,$C56,INPUT_DATA!$B:$B,"S"))</f>
        <v/>
      </c>
      <c r="L56" s="212" t="str">
        <f>IF($C56=0,"",SUMIFS(INPUT_DATA!BA:BA,INPUT_DATA!$A:$A,$C56,INPUT_DATA!$B:$B,"S"))</f>
        <v/>
      </c>
      <c r="M56" s="212" t="str">
        <f>IF($C56=0,"",SUMIFS(INPUT_DATA!BB:BB,INPUT_DATA!$A:$A,$C56,INPUT_DATA!$B:$B,"S"))</f>
        <v/>
      </c>
      <c r="N56" s="212" t="str">
        <f>IF($C56=0,"",SUMIFS(INPUT_DATA!BC:BC,INPUT_DATA!$A:$A,$C56,INPUT_DATA!$B:$B,"S"))</f>
        <v/>
      </c>
      <c r="O56" s="212" t="str">
        <f>IF($C56=0,"",SUMIFS(INPUT_DATA!BD:BD,INPUT_DATA!$A:$A,$C56,INPUT_DATA!$B:$B,"S"))</f>
        <v/>
      </c>
      <c r="P56" s="212" t="str">
        <f>IF($C56=0,"",SUMIFS(INPUT_DATA!BE:BE,INPUT_DATA!$A:$A,$C56,INPUT_DATA!$B:$B,"S"))</f>
        <v/>
      </c>
      <c r="Q56" s="214" t="str">
        <f t="shared" si="3"/>
        <v/>
      </c>
      <c r="R56" s="215" t="str">
        <f>IF($C56=0,"",SUMIFS(INPUT_DATA!BG:BG,INPUT_DATA!$A:$A,$C56,INPUT_DATA!$B:$B,"S"))</f>
        <v/>
      </c>
      <c r="S56" s="215" t="str">
        <f>IF($C56=0,"",SUMIFS(INPUT_DATA!BH:BH,INPUT_DATA!$A:$A,$C56,INPUT_DATA!$B:$B,"S"))</f>
        <v/>
      </c>
      <c r="T56" s="214" t="str">
        <f t="shared" si="4"/>
        <v/>
      </c>
      <c r="U56" s="216" t="str">
        <f>IF($C56=0,"",SUMIFS(INPUT_DATA!BK:BK,INPUT_DATA!$A:$A,$C56,INPUT_DATA!$B:$B,"S"))</f>
        <v/>
      </c>
      <c r="V56" s="220" t="str">
        <f t="shared" si="5"/>
        <v/>
      </c>
      <c r="W56" s="218"/>
      <c r="X56" s="211" t="str">
        <f>IF($C56=0,"",SUMIFS(INPUT_DATA!AT:AT,INPUT_DATA!$A:$A,$C56,INPUT_DATA!$B:$B,"D"))</f>
        <v/>
      </c>
      <c r="Y56" s="212" t="str">
        <f>IF($C56=0,"",SUMIFS(INPUT_DATA!AU:AU,INPUT_DATA!$A:$A,$C56,INPUT_DATA!$B:$B,"D"))</f>
        <v/>
      </c>
      <c r="Z56" s="212" t="str">
        <f>IF($C56=0,"",SUMIFS(INPUT_DATA!AV:AV,INPUT_DATA!$A:$A,$C56,INPUT_DATA!$B:$B,"D"))</f>
        <v/>
      </c>
      <c r="AA56" s="213" t="str">
        <f t="shared" si="11"/>
        <v/>
      </c>
      <c r="AB56" s="212" t="str">
        <f>IF($C56=0,"",SUMIFS(INPUT_DATA!AX:AX,INPUT_DATA!$A:$A,$C56,INPUT_DATA!$B:$B,"D"))</f>
        <v/>
      </c>
      <c r="AC56" s="212" t="str">
        <f>IF($C56=0,"",SUMIFS(INPUT_DATA!AY:AY,INPUT_DATA!$A:$A,$C56,INPUT_DATA!$B:$B,"D"))</f>
        <v/>
      </c>
      <c r="AD56" s="212" t="str">
        <f>IF($C56=0,"",SUMIFS(INPUT_DATA!AZ:AZ,INPUT_DATA!$A:$A,$C56,INPUT_DATA!$B:$B,"D"))</f>
        <v/>
      </c>
      <c r="AE56" s="212" t="str">
        <f>IF($C56=0,"",SUMIFS(INPUT_DATA!BA:BA,INPUT_DATA!$A:$A,$C56,INPUT_DATA!$B:$B,"D"))</f>
        <v/>
      </c>
      <c r="AF56" s="212" t="str">
        <f>IF($C56=0,"",SUMIFS(INPUT_DATA!BB:BB,INPUT_DATA!$A:$A,$C56,INPUT_DATA!$B:$B,"D"))</f>
        <v/>
      </c>
      <c r="AG56" s="212" t="str">
        <f>IF($C56=0,"",SUMIFS(INPUT_DATA!BC:BC,INPUT_DATA!$A:$A,$C56,INPUT_DATA!$B:$B,"D"))</f>
        <v/>
      </c>
      <c r="AH56" s="212" t="str">
        <f>IF($C56=0,"",SUMIFS(INPUT_DATA!BD:BD,INPUT_DATA!$A:$A,$C56,INPUT_DATA!$B:$B,"D"))</f>
        <v/>
      </c>
      <c r="AI56" s="212" t="str">
        <f>IF($C56=0,"",SUMIFS(INPUT_DATA!BE:BE,INPUT_DATA!$A:$A,$C56,INPUT_DATA!$B:$B,"D"))</f>
        <v/>
      </c>
      <c r="AJ56" s="214" t="str">
        <f t="shared" si="12"/>
        <v/>
      </c>
      <c r="AK56" s="215" t="str">
        <f>IF($C56=0,"",SUMIFS(INPUT_DATA!BG:BG,INPUT_DATA!$A:$A,$C56,INPUT_DATA!$B:$B,"D"))</f>
        <v/>
      </c>
      <c r="AL56" s="215" t="str">
        <f>IF($C56=0,"",SUMIFS(INPUT_DATA!BH:BH,INPUT_DATA!$A:$A,$C56,INPUT_DATA!$B:$B,"D"))</f>
        <v/>
      </c>
      <c r="AM56" s="214" t="str">
        <f t="shared" si="13"/>
        <v/>
      </c>
      <c r="AN56" s="216" t="str">
        <f>IF($C56=0,"",SUMIFS(INPUT_DATA!BK:BK,INPUT_DATA!$A:$A,$C56,INPUT_DATA!$B:$B,"D"))</f>
        <v/>
      </c>
      <c r="AO56" s="217" t="str">
        <f t="shared" si="14"/>
        <v/>
      </c>
      <c r="AP56" s="218"/>
      <c r="AR56" s="217" t="str">
        <f t="shared" si="10"/>
        <v/>
      </c>
      <c r="AT56" s="209" t="str">
        <f>IF($C56=0,"",'03 - Monthly Asset Follow up'!E60+'03 - Monthly Asset Follow up'!F60-'03 - Monthly Asset Follow up'!V60+'03 - Monthly Asset Follow up'!Y60-H56)</f>
        <v/>
      </c>
      <c r="AU56" s="209" t="str">
        <f>IF($C56=0,"",'03 - Monthly Asset Follow up'!BB60+'03 - Monthly Asset Follow up'!BC60-'03 - Monthly Asset Follow up'!BR60+'03 - Monthly Asset Follow up'!BU60-AA56)</f>
        <v/>
      </c>
      <c r="AW56" s="221"/>
    </row>
    <row r="57" spans="2:49">
      <c r="B57" s="1672" t="str">
        <f t="shared" si="1"/>
        <v/>
      </c>
      <c r="C57" s="1673">
        <f>'03 - Monthly Asset Follow up'!B61</f>
        <v>0</v>
      </c>
      <c r="D57" s="218"/>
      <c r="E57" s="211" t="str">
        <f>IF($C57=0,"",SUMIFS(INPUT_DATA!AT:AT,INPUT_DATA!$A:$A,$C57,INPUT_DATA!$B:$B,"S"))</f>
        <v/>
      </c>
      <c r="F57" s="212" t="str">
        <f>IF($C57=0,"",SUMIFS(INPUT_DATA!AU:AU,INPUT_DATA!$A:$A,$C57,INPUT_DATA!$B:$B,"S"))</f>
        <v/>
      </c>
      <c r="G57" s="212" t="str">
        <f>IF($C57=0,"",SUMIFS(INPUT_DATA!AV:AV,INPUT_DATA!$A:$A,$C57,INPUT_DATA!$B:$B,"S"))</f>
        <v/>
      </c>
      <c r="H57" s="219" t="str">
        <f t="shared" si="2"/>
        <v/>
      </c>
      <c r="I57" s="212" t="str">
        <f>IF($C57=0,"",SUMIFS(INPUT_DATA!AX:AX,INPUT_DATA!$A:$A,$C57,INPUT_DATA!$B:$B,"S"))</f>
        <v/>
      </c>
      <c r="J57" s="212" t="str">
        <f>IF($C57=0,"",SUMIFS(INPUT_DATA!AY:AY,INPUT_DATA!$A:$A,$C57,INPUT_DATA!$B:$B,"S"))</f>
        <v/>
      </c>
      <c r="K57" s="212" t="str">
        <f>IF($C57=0,"",SUMIFS(INPUT_DATA!AZ:AZ,INPUT_DATA!$A:$A,$C57,INPUT_DATA!$B:$B,"S"))</f>
        <v/>
      </c>
      <c r="L57" s="212" t="str">
        <f>IF($C57=0,"",SUMIFS(INPUT_DATA!BA:BA,INPUT_DATA!$A:$A,$C57,INPUT_DATA!$B:$B,"S"))</f>
        <v/>
      </c>
      <c r="M57" s="212" t="str">
        <f>IF($C57=0,"",SUMIFS(INPUT_DATA!BB:BB,INPUT_DATA!$A:$A,$C57,INPUT_DATA!$B:$B,"S"))</f>
        <v/>
      </c>
      <c r="N57" s="212" t="str">
        <f>IF($C57=0,"",SUMIFS(INPUT_DATA!BC:BC,INPUT_DATA!$A:$A,$C57,INPUT_DATA!$B:$B,"S"))</f>
        <v/>
      </c>
      <c r="O57" s="212" t="str">
        <f>IF($C57=0,"",SUMIFS(INPUT_DATA!BD:BD,INPUT_DATA!$A:$A,$C57,INPUT_DATA!$B:$B,"S"))</f>
        <v/>
      </c>
      <c r="P57" s="212" t="str">
        <f>IF($C57=0,"",SUMIFS(INPUT_DATA!BE:BE,INPUT_DATA!$A:$A,$C57,INPUT_DATA!$B:$B,"S"))</f>
        <v/>
      </c>
      <c r="Q57" s="214" t="str">
        <f t="shared" si="3"/>
        <v/>
      </c>
      <c r="R57" s="215" t="str">
        <f>IF($C57=0,"",SUMIFS(INPUT_DATA!BG:BG,INPUT_DATA!$A:$A,$C57,INPUT_DATA!$B:$B,"S"))</f>
        <v/>
      </c>
      <c r="S57" s="215" t="str">
        <f>IF($C57=0,"",SUMIFS(INPUT_DATA!BH:BH,INPUT_DATA!$A:$A,$C57,INPUT_DATA!$B:$B,"S"))</f>
        <v/>
      </c>
      <c r="T57" s="214" t="str">
        <f t="shared" si="4"/>
        <v/>
      </c>
      <c r="U57" s="216" t="str">
        <f>IF($C57=0,"",SUMIFS(INPUT_DATA!BK:BK,INPUT_DATA!$A:$A,$C57,INPUT_DATA!$B:$B,"S"))</f>
        <v/>
      </c>
      <c r="V57" s="220" t="str">
        <f t="shared" si="5"/>
        <v/>
      </c>
      <c r="W57" s="218"/>
      <c r="X57" s="211" t="str">
        <f>IF($C57=0,"",SUMIFS(INPUT_DATA!AT:AT,INPUT_DATA!$A:$A,$C57,INPUT_DATA!$B:$B,"D"))</f>
        <v/>
      </c>
      <c r="Y57" s="212" t="str">
        <f>IF($C57=0,"",SUMIFS(INPUT_DATA!AU:AU,INPUT_DATA!$A:$A,$C57,INPUT_DATA!$B:$B,"D"))</f>
        <v/>
      </c>
      <c r="Z57" s="212" t="str">
        <f>IF($C57=0,"",SUMIFS(INPUT_DATA!AV:AV,INPUT_DATA!$A:$A,$C57,INPUT_DATA!$B:$B,"D"))</f>
        <v/>
      </c>
      <c r="AA57" s="213" t="str">
        <f t="shared" si="11"/>
        <v/>
      </c>
      <c r="AB57" s="212" t="str">
        <f>IF($C57=0,"",SUMIFS(INPUT_DATA!AX:AX,INPUT_DATA!$A:$A,$C57,INPUT_DATA!$B:$B,"D"))</f>
        <v/>
      </c>
      <c r="AC57" s="212" t="str">
        <f>IF($C57=0,"",SUMIFS(INPUT_DATA!AY:AY,INPUT_DATA!$A:$A,$C57,INPUT_DATA!$B:$B,"D"))</f>
        <v/>
      </c>
      <c r="AD57" s="212" t="str">
        <f>IF($C57=0,"",SUMIFS(INPUT_DATA!AZ:AZ,INPUT_DATA!$A:$A,$C57,INPUT_DATA!$B:$B,"D"))</f>
        <v/>
      </c>
      <c r="AE57" s="212" t="str">
        <f>IF($C57=0,"",SUMIFS(INPUT_DATA!BA:BA,INPUT_DATA!$A:$A,$C57,INPUT_DATA!$B:$B,"D"))</f>
        <v/>
      </c>
      <c r="AF57" s="212" t="str">
        <f>IF($C57=0,"",SUMIFS(INPUT_DATA!BB:BB,INPUT_DATA!$A:$A,$C57,INPUT_DATA!$B:$B,"D"))</f>
        <v/>
      </c>
      <c r="AG57" s="212" t="str">
        <f>IF($C57=0,"",SUMIFS(INPUT_DATA!BC:BC,INPUT_DATA!$A:$A,$C57,INPUT_DATA!$B:$B,"D"))</f>
        <v/>
      </c>
      <c r="AH57" s="212" t="str">
        <f>IF($C57=0,"",SUMIFS(INPUT_DATA!BD:BD,INPUT_DATA!$A:$A,$C57,INPUT_DATA!$B:$B,"D"))</f>
        <v/>
      </c>
      <c r="AI57" s="212" t="str">
        <f>IF($C57=0,"",SUMIFS(INPUT_DATA!BE:BE,INPUT_DATA!$A:$A,$C57,INPUT_DATA!$B:$B,"D"))</f>
        <v/>
      </c>
      <c r="AJ57" s="214" t="str">
        <f t="shared" si="12"/>
        <v/>
      </c>
      <c r="AK57" s="215" t="str">
        <f>IF($C57=0,"",SUMIFS(INPUT_DATA!BG:BG,INPUT_DATA!$A:$A,$C57,INPUT_DATA!$B:$B,"D"))</f>
        <v/>
      </c>
      <c r="AL57" s="215" t="str">
        <f>IF($C57=0,"",SUMIFS(INPUT_DATA!BH:BH,INPUT_DATA!$A:$A,$C57,INPUT_DATA!$B:$B,"D"))</f>
        <v/>
      </c>
      <c r="AM57" s="214" t="str">
        <f t="shared" si="13"/>
        <v/>
      </c>
      <c r="AN57" s="216" t="str">
        <f>IF($C57=0,"",SUMIFS(INPUT_DATA!BK:BK,INPUT_DATA!$A:$A,$C57,INPUT_DATA!$B:$B,"D"))</f>
        <v/>
      </c>
      <c r="AO57" s="217" t="str">
        <f t="shared" si="14"/>
        <v/>
      </c>
      <c r="AP57" s="218"/>
      <c r="AR57" s="217" t="str">
        <f t="shared" si="10"/>
        <v/>
      </c>
      <c r="AT57" s="209" t="str">
        <f>IF($C57=0,"",'03 - Monthly Asset Follow up'!E61+'03 - Monthly Asset Follow up'!F61-'03 - Monthly Asset Follow up'!V61+'03 - Monthly Asset Follow up'!Y61-H57)</f>
        <v/>
      </c>
      <c r="AU57" s="209" t="str">
        <f>IF($C57=0,"",'03 - Monthly Asset Follow up'!BB61+'03 - Monthly Asset Follow up'!BC61-'03 - Monthly Asset Follow up'!BR61+'03 - Monthly Asset Follow up'!BU61-AA57)</f>
        <v/>
      </c>
      <c r="AW57" s="221"/>
    </row>
    <row r="58" spans="2:49">
      <c r="B58" s="1672" t="str">
        <f t="shared" si="1"/>
        <v/>
      </c>
      <c r="C58" s="1673">
        <f>'03 - Monthly Asset Follow up'!B62</f>
        <v>0</v>
      </c>
      <c r="D58" s="218"/>
      <c r="E58" s="211" t="str">
        <f>IF($C58=0,"",SUMIFS(INPUT_DATA!AT:AT,INPUT_DATA!$A:$A,$C58,INPUT_DATA!$B:$B,"S"))</f>
        <v/>
      </c>
      <c r="F58" s="212" t="str">
        <f>IF($C58=0,"",SUMIFS(INPUT_DATA!AU:AU,INPUT_DATA!$A:$A,$C58,INPUT_DATA!$B:$B,"S"))</f>
        <v/>
      </c>
      <c r="G58" s="212" t="str">
        <f>IF($C58=0,"",SUMIFS(INPUT_DATA!AV:AV,INPUT_DATA!$A:$A,$C58,INPUT_DATA!$B:$B,"S"))</f>
        <v/>
      </c>
      <c r="H58" s="219" t="str">
        <f t="shared" si="2"/>
        <v/>
      </c>
      <c r="I58" s="212" t="str">
        <f>IF($C58=0,"",SUMIFS(INPUT_DATA!AX:AX,INPUT_DATA!$A:$A,$C58,INPUT_DATA!$B:$B,"S"))</f>
        <v/>
      </c>
      <c r="J58" s="212" t="str">
        <f>IF($C58=0,"",SUMIFS(INPUT_DATA!AY:AY,INPUT_DATA!$A:$A,$C58,INPUT_DATA!$B:$B,"S"))</f>
        <v/>
      </c>
      <c r="K58" s="212" t="str">
        <f>IF($C58=0,"",SUMIFS(INPUT_DATA!AZ:AZ,INPUT_DATA!$A:$A,$C58,INPUT_DATA!$B:$B,"S"))</f>
        <v/>
      </c>
      <c r="L58" s="212" t="str">
        <f>IF($C58=0,"",SUMIFS(INPUT_DATA!BA:BA,INPUT_DATA!$A:$A,$C58,INPUT_DATA!$B:$B,"S"))</f>
        <v/>
      </c>
      <c r="M58" s="212" t="str">
        <f>IF($C58=0,"",SUMIFS(INPUT_DATA!BB:BB,INPUT_DATA!$A:$A,$C58,INPUT_DATA!$B:$B,"S"))</f>
        <v/>
      </c>
      <c r="N58" s="212" t="str">
        <f>IF($C58=0,"",SUMIFS(INPUT_DATA!BC:BC,INPUT_DATA!$A:$A,$C58,INPUT_DATA!$B:$B,"S"))</f>
        <v/>
      </c>
      <c r="O58" s="212" t="str">
        <f>IF($C58=0,"",SUMIFS(INPUT_DATA!BD:BD,INPUT_DATA!$A:$A,$C58,INPUT_DATA!$B:$B,"S"))</f>
        <v/>
      </c>
      <c r="P58" s="212" t="str">
        <f>IF($C58=0,"",SUMIFS(INPUT_DATA!BE:BE,INPUT_DATA!$A:$A,$C58,INPUT_DATA!$B:$B,"S"))</f>
        <v/>
      </c>
      <c r="Q58" s="214" t="str">
        <f t="shared" si="3"/>
        <v/>
      </c>
      <c r="R58" s="215" t="str">
        <f>IF($C58=0,"",SUMIFS(INPUT_DATA!BG:BG,INPUT_DATA!$A:$A,$C58,INPUT_DATA!$B:$B,"S"))</f>
        <v/>
      </c>
      <c r="S58" s="215" t="str">
        <f>IF($C58=0,"",SUMIFS(INPUT_DATA!BH:BH,INPUT_DATA!$A:$A,$C58,INPUT_DATA!$B:$B,"S"))</f>
        <v/>
      </c>
      <c r="T58" s="214" t="str">
        <f t="shared" si="4"/>
        <v/>
      </c>
      <c r="U58" s="216" t="str">
        <f>IF($C58=0,"",SUMIFS(INPUT_DATA!BK:BK,INPUT_DATA!$A:$A,$C58,INPUT_DATA!$B:$B,"S"))</f>
        <v/>
      </c>
      <c r="V58" s="220" t="str">
        <f t="shared" si="5"/>
        <v/>
      </c>
      <c r="W58" s="218"/>
      <c r="X58" s="211" t="str">
        <f>IF($C58=0,"",SUMIFS(INPUT_DATA!AT:AT,INPUT_DATA!$A:$A,$C58,INPUT_DATA!$B:$B,"D"))</f>
        <v/>
      </c>
      <c r="Y58" s="212" t="str">
        <f>IF($C58=0,"",SUMIFS(INPUT_DATA!AU:AU,INPUT_DATA!$A:$A,$C58,INPUT_DATA!$B:$B,"D"))</f>
        <v/>
      </c>
      <c r="Z58" s="212" t="str">
        <f>IF($C58=0,"",SUMIFS(INPUT_DATA!AV:AV,INPUT_DATA!$A:$A,$C58,INPUT_DATA!$B:$B,"D"))</f>
        <v/>
      </c>
      <c r="AA58" s="213" t="str">
        <f t="shared" si="11"/>
        <v/>
      </c>
      <c r="AB58" s="212" t="str">
        <f>IF($C58=0,"",SUMIFS(INPUT_DATA!AX:AX,INPUT_DATA!$A:$A,$C58,INPUT_DATA!$B:$B,"D"))</f>
        <v/>
      </c>
      <c r="AC58" s="212" t="str">
        <f>IF($C58=0,"",SUMIFS(INPUT_DATA!AY:AY,INPUT_DATA!$A:$A,$C58,INPUT_DATA!$B:$B,"D"))</f>
        <v/>
      </c>
      <c r="AD58" s="212" t="str">
        <f>IF($C58=0,"",SUMIFS(INPUT_DATA!AZ:AZ,INPUT_DATA!$A:$A,$C58,INPUT_DATA!$B:$B,"D"))</f>
        <v/>
      </c>
      <c r="AE58" s="212" t="str">
        <f>IF($C58=0,"",SUMIFS(INPUT_DATA!BA:BA,INPUT_DATA!$A:$A,$C58,INPUT_DATA!$B:$B,"D"))</f>
        <v/>
      </c>
      <c r="AF58" s="212" t="str">
        <f>IF($C58=0,"",SUMIFS(INPUT_DATA!BB:BB,INPUT_DATA!$A:$A,$C58,INPUT_DATA!$B:$B,"D"))</f>
        <v/>
      </c>
      <c r="AG58" s="212" t="str">
        <f>IF($C58=0,"",SUMIFS(INPUT_DATA!BC:BC,INPUT_DATA!$A:$A,$C58,INPUT_DATA!$B:$B,"D"))</f>
        <v/>
      </c>
      <c r="AH58" s="212" t="str">
        <f>IF($C58=0,"",SUMIFS(INPUT_DATA!BD:BD,INPUT_DATA!$A:$A,$C58,INPUT_DATA!$B:$B,"D"))</f>
        <v/>
      </c>
      <c r="AI58" s="212" t="str">
        <f>IF($C58=0,"",SUMIFS(INPUT_DATA!BE:BE,INPUT_DATA!$A:$A,$C58,INPUT_DATA!$B:$B,"D"))</f>
        <v/>
      </c>
      <c r="AJ58" s="214" t="str">
        <f t="shared" si="12"/>
        <v/>
      </c>
      <c r="AK58" s="215" t="str">
        <f>IF($C58=0,"",SUMIFS(INPUT_DATA!BG:BG,INPUT_DATA!$A:$A,$C58,INPUT_DATA!$B:$B,"D"))</f>
        <v/>
      </c>
      <c r="AL58" s="215" t="str">
        <f>IF($C58=0,"",SUMIFS(INPUT_DATA!BH:BH,INPUT_DATA!$A:$A,$C58,INPUT_DATA!$B:$B,"D"))</f>
        <v/>
      </c>
      <c r="AM58" s="214" t="str">
        <f t="shared" si="13"/>
        <v/>
      </c>
      <c r="AN58" s="216" t="str">
        <f>IF($C58=0,"",SUMIFS(INPUT_DATA!BK:BK,INPUT_DATA!$A:$A,$C58,INPUT_DATA!$B:$B,"D"))</f>
        <v/>
      </c>
      <c r="AO58" s="217" t="str">
        <f t="shared" si="14"/>
        <v/>
      </c>
      <c r="AP58" s="218"/>
      <c r="AR58" s="217" t="str">
        <f t="shared" si="10"/>
        <v/>
      </c>
      <c r="AT58" s="209" t="str">
        <f>IF($C58=0,"",'03 - Monthly Asset Follow up'!E62+'03 - Monthly Asset Follow up'!F62-'03 - Monthly Asset Follow up'!V62+'03 - Monthly Asset Follow up'!Y62-H58)</f>
        <v/>
      </c>
      <c r="AU58" s="209" t="str">
        <f>IF($C58=0,"",'03 - Monthly Asset Follow up'!BB62+'03 - Monthly Asset Follow up'!BC62-'03 - Monthly Asset Follow up'!BR62+'03 - Monthly Asset Follow up'!BU62-AA58)</f>
        <v/>
      </c>
      <c r="AW58" s="221"/>
    </row>
    <row r="59" spans="2:49">
      <c r="B59" s="1672" t="str">
        <f t="shared" si="1"/>
        <v/>
      </c>
      <c r="C59" s="1673">
        <f>'03 - Monthly Asset Follow up'!B63</f>
        <v>0</v>
      </c>
      <c r="D59" s="218"/>
      <c r="E59" s="211" t="str">
        <f>IF($C59=0,"",SUMIFS(INPUT_DATA!AT:AT,INPUT_DATA!$A:$A,$C59,INPUT_DATA!$B:$B,"S"))</f>
        <v/>
      </c>
      <c r="F59" s="212" t="str">
        <f>IF($C59=0,"",SUMIFS(INPUT_DATA!AU:AU,INPUT_DATA!$A:$A,$C59,INPUT_DATA!$B:$B,"S"))</f>
        <v/>
      </c>
      <c r="G59" s="212" t="str">
        <f>IF($C59=0,"",SUMIFS(INPUT_DATA!AV:AV,INPUT_DATA!$A:$A,$C59,INPUT_DATA!$B:$B,"S"))</f>
        <v/>
      </c>
      <c r="H59" s="219" t="str">
        <f t="shared" si="2"/>
        <v/>
      </c>
      <c r="I59" s="212" t="str">
        <f>IF($C59=0,"",SUMIFS(INPUT_DATA!AX:AX,INPUT_DATA!$A:$A,$C59,INPUT_DATA!$B:$B,"S"))</f>
        <v/>
      </c>
      <c r="J59" s="212" t="str">
        <f>IF($C59=0,"",SUMIFS(INPUT_DATA!AY:AY,INPUT_DATA!$A:$A,$C59,INPUT_DATA!$B:$B,"S"))</f>
        <v/>
      </c>
      <c r="K59" s="212" t="str">
        <f>IF($C59=0,"",SUMIFS(INPUT_DATA!AZ:AZ,INPUT_DATA!$A:$A,$C59,INPUT_DATA!$B:$B,"S"))</f>
        <v/>
      </c>
      <c r="L59" s="212" t="str">
        <f>IF($C59=0,"",SUMIFS(INPUT_DATA!BA:BA,INPUT_DATA!$A:$A,$C59,INPUT_DATA!$B:$B,"S"))</f>
        <v/>
      </c>
      <c r="M59" s="212" t="str">
        <f>IF($C59=0,"",SUMIFS(INPUT_DATA!BB:BB,INPUT_DATA!$A:$A,$C59,INPUT_DATA!$B:$B,"S"))</f>
        <v/>
      </c>
      <c r="N59" s="212" t="str">
        <f>IF($C59=0,"",SUMIFS(INPUT_DATA!BC:BC,INPUT_DATA!$A:$A,$C59,INPUT_DATA!$B:$B,"S"))</f>
        <v/>
      </c>
      <c r="O59" s="212" t="str">
        <f>IF($C59=0,"",SUMIFS(INPUT_DATA!BD:BD,INPUT_DATA!$A:$A,$C59,INPUT_DATA!$B:$B,"S"))</f>
        <v/>
      </c>
      <c r="P59" s="212" t="str">
        <f>IF($C59=0,"",SUMIFS(INPUT_DATA!BE:BE,INPUT_DATA!$A:$A,$C59,INPUT_DATA!$B:$B,"S"))</f>
        <v/>
      </c>
      <c r="Q59" s="214" t="str">
        <f t="shared" si="3"/>
        <v/>
      </c>
      <c r="R59" s="215" t="str">
        <f>IF($C59=0,"",SUMIFS(INPUT_DATA!BG:BG,INPUT_DATA!$A:$A,$C59,INPUT_DATA!$B:$B,"S"))</f>
        <v/>
      </c>
      <c r="S59" s="215" t="str">
        <f>IF($C59=0,"",SUMIFS(INPUT_DATA!BH:BH,INPUT_DATA!$A:$A,$C59,INPUT_DATA!$B:$B,"S"))</f>
        <v/>
      </c>
      <c r="T59" s="214" t="str">
        <f t="shared" si="4"/>
        <v/>
      </c>
      <c r="U59" s="216" t="str">
        <f>IF($C59=0,"",SUMIFS(INPUT_DATA!BK:BK,INPUT_DATA!$A:$A,$C59,INPUT_DATA!$B:$B,"S"))</f>
        <v/>
      </c>
      <c r="V59" s="220" t="str">
        <f t="shared" si="5"/>
        <v/>
      </c>
      <c r="W59" s="218"/>
      <c r="X59" s="211" t="str">
        <f>IF($C59=0,"",SUMIFS(INPUT_DATA!AT:AT,INPUT_DATA!$A:$A,$C59,INPUT_DATA!$B:$B,"D"))</f>
        <v/>
      </c>
      <c r="Y59" s="212" t="str">
        <f>IF($C59=0,"",SUMIFS(INPUT_DATA!AU:AU,INPUT_DATA!$A:$A,$C59,INPUT_DATA!$B:$B,"D"))</f>
        <v/>
      </c>
      <c r="Z59" s="212" t="str">
        <f>IF($C59=0,"",SUMIFS(INPUT_DATA!AV:AV,INPUT_DATA!$A:$A,$C59,INPUT_DATA!$B:$B,"D"))</f>
        <v/>
      </c>
      <c r="AA59" s="213" t="str">
        <f t="shared" si="11"/>
        <v/>
      </c>
      <c r="AB59" s="212" t="str">
        <f>IF($C59=0,"",SUMIFS(INPUT_DATA!AX:AX,INPUT_DATA!$A:$A,$C59,INPUT_DATA!$B:$B,"D"))</f>
        <v/>
      </c>
      <c r="AC59" s="212" t="str">
        <f>IF($C59=0,"",SUMIFS(INPUT_DATA!AY:AY,INPUT_DATA!$A:$A,$C59,INPUT_DATA!$B:$B,"D"))</f>
        <v/>
      </c>
      <c r="AD59" s="212" t="str">
        <f>IF($C59=0,"",SUMIFS(INPUT_DATA!AZ:AZ,INPUT_DATA!$A:$A,$C59,INPUT_DATA!$B:$B,"D"))</f>
        <v/>
      </c>
      <c r="AE59" s="212" t="str">
        <f>IF($C59=0,"",SUMIFS(INPUT_DATA!BA:BA,INPUT_DATA!$A:$A,$C59,INPUT_DATA!$B:$B,"D"))</f>
        <v/>
      </c>
      <c r="AF59" s="212" t="str">
        <f>IF($C59=0,"",SUMIFS(INPUT_DATA!BB:BB,INPUT_DATA!$A:$A,$C59,INPUT_DATA!$B:$B,"D"))</f>
        <v/>
      </c>
      <c r="AG59" s="212" t="str">
        <f>IF($C59=0,"",SUMIFS(INPUT_DATA!BC:BC,INPUT_DATA!$A:$A,$C59,INPUT_DATA!$B:$B,"D"))</f>
        <v/>
      </c>
      <c r="AH59" s="212" t="str">
        <f>IF($C59=0,"",SUMIFS(INPUT_DATA!BD:BD,INPUT_DATA!$A:$A,$C59,INPUT_DATA!$B:$B,"D"))</f>
        <v/>
      </c>
      <c r="AI59" s="212" t="str">
        <f>IF($C59=0,"",SUMIFS(INPUT_DATA!BE:BE,INPUT_DATA!$A:$A,$C59,INPUT_DATA!$B:$B,"D"))</f>
        <v/>
      </c>
      <c r="AJ59" s="214" t="str">
        <f t="shared" si="12"/>
        <v/>
      </c>
      <c r="AK59" s="215" t="str">
        <f>IF($C59=0,"",SUMIFS(INPUT_DATA!BG:BG,INPUT_DATA!$A:$A,$C59,INPUT_DATA!$B:$B,"D"))</f>
        <v/>
      </c>
      <c r="AL59" s="215" t="str">
        <f>IF($C59=0,"",SUMIFS(INPUT_DATA!BH:BH,INPUT_DATA!$A:$A,$C59,INPUT_DATA!$B:$B,"D"))</f>
        <v/>
      </c>
      <c r="AM59" s="214" t="str">
        <f t="shared" si="13"/>
        <v/>
      </c>
      <c r="AN59" s="216" t="str">
        <f>IF($C59=0,"",SUMIFS(INPUT_DATA!BK:BK,INPUT_DATA!$A:$A,$C59,INPUT_DATA!$B:$B,"D"))</f>
        <v/>
      </c>
      <c r="AO59" s="217" t="str">
        <f t="shared" si="14"/>
        <v/>
      </c>
      <c r="AP59" s="218"/>
      <c r="AR59" s="217" t="str">
        <f t="shared" si="10"/>
        <v/>
      </c>
      <c r="AT59" s="209" t="str">
        <f>IF($C59=0,"",'03 - Monthly Asset Follow up'!E63+'03 - Monthly Asset Follow up'!F63-'03 - Monthly Asset Follow up'!V63+'03 - Monthly Asset Follow up'!Y63-H59)</f>
        <v/>
      </c>
      <c r="AU59" s="209" t="str">
        <f>IF($C59=0,"",'03 - Monthly Asset Follow up'!BB63+'03 - Monthly Asset Follow up'!BC63-'03 - Monthly Asset Follow up'!BR63+'03 - Monthly Asset Follow up'!BU63-AA59)</f>
        <v/>
      </c>
      <c r="AW59" s="221"/>
    </row>
    <row r="60" spans="2:49">
      <c r="B60" s="1672" t="str">
        <f t="shared" si="1"/>
        <v/>
      </c>
      <c r="C60" s="1673">
        <f>'03 - Monthly Asset Follow up'!B64</f>
        <v>0</v>
      </c>
      <c r="D60" s="218"/>
      <c r="E60" s="211" t="str">
        <f>IF($C60=0,"",SUMIFS(INPUT_DATA!AT:AT,INPUT_DATA!$A:$A,$C60,INPUT_DATA!$B:$B,"S"))</f>
        <v/>
      </c>
      <c r="F60" s="212" t="str">
        <f>IF($C60=0,"",SUMIFS(INPUT_DATA!AU:AU,INPUT_DATA!$A:$A,$C60,INPUT_DATA!$B:$B,"S"))</f>
        <v/>
      </c>
      <c r="G60" s="212" t="str">
        <f>IF($C60=0,"",SUMIFS(INPUT_DATA!AV:AV,INPUT_DATA!$A:$A,$C60,INPUT_DATA!$B:$B,"S"))</f>
        <v/>
      </c>
      <c r="H60" s="219" t="str">
        <f t="shared" si="2"/>
        <v/>
      </c>
      <c r="I60" s="212" t="str">
        <f>IF($C60=0,"",SUMIFS(INPUT_DATA!AX:AX,INPUT_DATA!$A:$A,$C60,INPUT_DATA!$B:$B,"S"))</f>
        <v/>
      </c>
      <c r="J60" s="212" t="str">
        <f>IF($C60=0,"",SUMIFS(INPUT_DATA!AY:AY,INPUT_DATA!$A:$A,$C60,INPUT_DATA!$B:$B,"S"))</f>
        <v/>
      </c>
      <c r="K60" s="212" t="str">
        <f>IF($C60=0,"",SUMIFS(INPUT_DATA!AZ:AZ,INPUT_DATA!$A:$A,$C60,INPUT_DATA!$B:$B,"S"))</f>
        <v/>
      </c>
      <c r="L60" s="212" t="str">
        <f>IF($C60=0,"",SUMIFS(INPUT_DATA!BA:BA,INPUT_DATA!$A:$A,$C60,INPUT_DATA!$B:$B,"S"))</f>
        <v/>
      </c>
      <c r="M60" s="212" t="str">
        <f>IF($C60=0,"",SUMIFS(INPUT_DATA!BB:BB,INPUT_DATA!$A:$A,$C60,INPUT_DATA!$B:$B,"S"))</f>
        <v/>
      </c>
      <c r="N60" s="212" t="str">
        <f>IF($C60=0,"",SUMIFS(INPUT_DATA!BC:BC,INPUT_DATA!$A:$A,$C60,INPUT_DATA!$B:$B,"S"))</f>
        <v/>
      </c>
      <c r="O60" s="212" t="str">
        <f>IF($C60=0,"",SUMIFS(INPUT_DATA!BD:BD,INPUT_DATA!$A:$A,$C60,INPUT_DATA!$B:$B,"S"))</f>
        <v/>
      </c>
      <c r="P60" s="212" t="str">
        <f>IF($C60=0,"",SUMIFS(INPUT_DATA!BE:BE,INPUT_DATA!$A:$A,$C60,INPUT_DATA!$B:$B,"S"))</f>
        <v/>
      </c>
      <c r="Q60" s="214" t="str">
        <f t="shared" si="3"/>
        <v/>
      </c>
      <c r="R60" s="215" t="str">
        <f>IF($C60=0,"",SUMIFS(INPUT_DATA!BG:BG,INPUT_DATA!$A:$A,$C60,INPUT_DATA!$B:$B,"S"))</f>
        <v/>
      </c>
      <c r="S60" s="215" t="str">
        <f>IF($C60=0,"",SUMIFS(INPUT_DATA!BH:BH,INPUT_DATA!$A:$A,$C60,INPUT_DATA!$B:$B,"S"))</f>
        <v/>
      </c>
      <c r="T60" s="214" t="str">
        <f t="shared" si="4"/>
        <v/>
      </c>
      <c r="U60" s="216" t="str">
        <f>IF($C60=0,"",SUMIFS(INPUT_DATA!BK:BK,INPUT_DATA!$A:$A,$C60,INPUT_DATA!$B:$B,"S"))</f>
        <v/>
      </c>
      <c r="V60" s="220" t="str">
        <f t="shared" si="5"/>
        <v/>
      </c>
      <c r="W60" s="218"/>
      <c r="X60" s="211" t="str">
        <f>IF($C60=0,"",SUMIFS(INPUT_DATA!AT:AT,INPUT_DATA!$A:$A,$C60,INPUT_DATA!$B:$B,"D"))</f>
        <v/>
      </c>
      <c r="Y60" s="212" t="str">
        <f>IF($C60=0,"",SUMIFS(INPUT_DATA!AU:AU,INPUT_DATA!$A:$A,$C60,INPUT_DATA!$B:$B,"D"))</f>
        <v/>
      </c>
      <c r="Z60" s="212" t="str">
        <f>IF($C60=0,"",SUMIFS(INPUT_DATA!AV:AV,INPUT_DATA!$A:$A,$C60,INPUT_DATA!$B:$B,"D"))</f>
        <v/>
      </c>
      <c r="AA60" s="213" t="str">
        <f t="shared" si="11"/>
        <v/>
      </c>
      <c r="AB60" s="212" t="str">
        <f>IF($C60=0,"",SUMIFS(INPUT_DATA!AX:AX,INPUT_DATA!$A:$A,$C60,INPUT_DATA!$B:$B,"D"))</f>
        <v/>
      </c>
      <c r="AC60" s="212" t="str">
        <f>IF($C60=0,"",SUMIFS(INPUT_DATA!AY:AY,INPUT_DATA!$A:$A,$C60,INPUT_DATA!$B:$B,"D"))</f>
        <v/>
      </c>
      <c r="AD60" s="212" t="str">
        <f>IF($C60=0,"",SUMIFS(INPUT_DATA!AZ:AZ,INPUT_DATA!$A:$A,$C60,INPUT_DATA!$B:$B,"D"))</f>
        <v/>
      </c>
      <c r="AE60" s="212" t="str">
        <f>IF($C60=0,"",SUMIFS(INPUT_DATA!BA:BA,INPUT_DATA!$A:$A,$C60,INPUT_DATA!$B:$B,"D"))</f>
        <v/>
      </c>
      <c r="AF60" s="212" t="str">
        <f>IF($C60=0,"",SUMIFS(INPUT_DATA!BB:BB,INPUT_DATA!$A:$A,$C60,INPUT_DATA!$B:$B,"D"))</f>
        <v/>
      </c>
      <c r="AG60" s="212" t="str">
        <f>IF($C60=0,"",SUMIFS(INPUT_DATA!BC:BC,INPUT_DATA!$A:$A,$C60,INPUT_DATA!$B:$B,"D"))</f>
        <v/>
      </c>
      <c r="AH60" s="212" t="str">
        <f>IF($C60=0,"",SUMIFS(INPUT_DATA!BD:BD,INPUT_DATA!$A:$A,$C60,INPUT_DATA!$B:$B,"D"))</f>
        <v/>
      </c>
      <c r="AI60" s="212" t="str">
        <f>IF($C60=0,"",SUMIFS(INPUT_DATA!BE:BE,INPUT_DATA!$A:$A,$C60,INPUT_DATA!$B:$B,"D"))</f>
        <v/>
      </c>
      <c r="AJ60" s="214" t="str">
        <f t="shared" si="12"/>
        <v/>
      </c>
      <c r="AK60" s="215" t="str">
        <f>IF($C60=0,"",SUMIFS(INPUT_DATA!BG:BG,INPUT_DATA!$A:$A,$C60,INPUT_DATA!$B:$B,"D"))</f>
        <v/>
      </c>
      <c r="AL60" s="215" t="str">
        <f>IF($C60=0,"",SUMIFS(INPUT_DATA!BH:BH,INPUT_DATA!$A:$A,$C60,INPUT_DATA!$B:$B,"D"))</f>
        <v/>
      </c>
      <c r="AM60" s="214" t="str">
        <f t="shared" si="13"/>
        <v/>
      </c>
      <c r="AN60" s="216" t="str">
        <f>IF($C60=0,"",SUMIFS(INPUT_DATA!BK:BK,INPUT_DATA!$A:$A,$C60,INPUT_DATA!$B:$B,"D"))</f>
        <v/>
      </c>
      <c r="AO60" s="217" t="str">
        <f t="shared" si="14"/>
        <v/>
      </c>
      <c r="AP60" s="218"/>
      <c r="AR60" s="217" t="str">
        <f t="shared" si="10"/>
        <v/>
      </c>
      <c r="AT60" s="209" t="str">
        <f>IF($C60=0,"",'03 - Monthly Asset Follow up'!E64+'03 - Monthly Asset Follow up'!F64-'03 - Monthly Asset Follow up'!V64+'03 - Monthly Asset Follow up'!Y64-H60)</f>
        <v/>
      </c>
      <c r="AU60" s="209" t="str">
        <f>IF($C60=0,"",'03 - Monthly Asset Follow up'!BB64+'03 - Monthly Asset Follow up'!BC64-'03 - Monthly Asset Follow up'!BR64+'03 - Monthly Asset Follow up'!BU64-AA60)</f>
        <v/>
      </c>
      <c r="AW60" s="221"/>
    </row>
    <row r="61" spans="2:49">
      <c r="B61" s="1672" t="str">
        <f t="shared" si="1"/>
        <v/>
      </c>
      <c r="C61" s="1673">
        <f>'03 - Monthly Asset Follow up'!B65</f>
        <v>0</v>
      </c>
      <c r="D61" s="218"/>
      <c r="E61" s="211" t="str">
        <f>IF($C61=0,"",SUMIFS(INPUT_DATA!AT:AT,INPUT_DATA!$A:$A,$C61,INPUT_DATA!$B:$B,"S"))</f>
        <v/>
      </c>
      <c r="F61" s="212" t="str">
        <f>IF($C61=0,"",SUMIFS(INPUT_DATA!AU:AU,INPUT_DATA!$A:$A,$C61,INPUT_DATA!$B:$B,"S"))</f>
        <v/>
      </c>
      <c r="G61" s="212" t="str">
        <f>IF($C61=0,"",SUMIFS(INPUT_DATA!AV:AV,INPUT_DATA!$A:$A,$C61,INPUT_DATA!$B:$B,"S"))</f>
        <v/>
      </c>
      <c r="H61" s="219" t="str">
        <f t="shared" si="2"/>
        <v/>
      </c>
      <c r="I61" s="212" t="str">
        <f>IF($C61=0,"",SUMIFS(INPUT_DATA!AX:AX,INPUT_DATA!$A:$A,$C61,INPUT_DATA!$B:$B,"S"))</f>
        <v/>
      </c>
      <c r="J61" s="212" t="str">
        <f>IF($C61=0,"",SUMIFS(INPUT_DATA!AY:AY,INPUT_DATA!$A:$A,$C61,INPUT_DATA!$B:$B,"S"))</f>
        <v/>
      </c>
      <c r="K61" s="212" t="str">
        <f>IF($C61=0,"",SUMIFS(INPUT_DATA!AZ:AZ,INPUT_DATA!$A:$A,$C61,INPUT_DATA!$B:$B,"S"))</f>
        <v/>
      </c>
      <c r="L61" s="212" t="str">
        <f>IF($C61=0,"",SUMIFS(INPUT_DATA!BA:BA,INPUT_DATA!$A:$A,$C61,INPUT_DATA!$B:$B,"S"))</f>
        <v/>
      </c>
      <c r="M61" s="212" t="str">
        <f>IF($C61=0,"",SUMIFS(INPUT_DATA!BB:BB,INPUT_DATA!$A:$A,$C61,INPUT_DATA!$B:$B,"S"))</f>
        <v/>
      </c>
      <c r="N61" s="212" t="str">
        <f>IF($C61=0,"",SUMIFS(INPUT_DATA!BC:BC,INPUT_DATA!$A:$A,$C61,INPUT_DATA!$B:$B,"S"))</f>
        <v/>
      </c>
      <c r="O61" s="212" t="str">
        <f>IF($C61=0,"",SUMIFS(INPUT_DATA!BD:BD,INPUT_DATA!$A:$A,$C61,INPUT_DATA!$B:$B,"S"))</f>
        <v/>
      </c>
      <c r="P61" s="212" t="str">
        <f>IF($C61=0,"",SUMIFS(INPUT_DATA!BE:BE,INPUT_DATA!$A:$A,$C61,INPUT_DATA!$B:$B,"S"))</f>
        <v/>
      </c>
      <c r="Q61" s="214" t="str">
        <f t="shared" si="3"/>
        <v/>
      </c>
      <c r="R61" s="215" t="str">
        <f>IF($C61=0,"",SUMIFS(INPUT_DATA!BG:BG,INPUT_DATA!$A:$A,$C61,INPUT_DATA!$B:$B,"S"))</f>
        <v/>
      </c>
      <c r="S61" s="215" t="str">
        <f>IF($C61=0,"",SUMIFS(INPUT_DATA!BH:BH,INPUT_DATA!$A:$A,$C61,INPUT_DATA!$B:$B,"S"))</f>
        <v/>
      </c>
      <c r="T61" s="214" t="str">
        <f t="shared" si="4"/>
        <v/>
      </c>
      <c r="U61" s="216" t="str">
        <f>IF($C61=0,"",SUMIFS(INPUT_DATA!BK:BK,INPUT_DATA!$A:$A,$C61,INPUT_DATA!$B:$B,"S"))</f>
        <v/>
      </c>
      <c r="V61" s="220" t="str">
        <f t="shared" si="5"/>
        <v/>
      </c>
      <c r="W61" s="218"/>
      <c r="X61" s="211" t="str">
        <f>IF($C61=0,"",SUMIFS(INPUT_DATA!AT:AT,INPUT_DATA!$A:$A,$C61,INPUT_DATA!$B:$B,"D"))</f>
        <v/>
      </c>
      <c r="Y61" s="212" t="str">
        <f>IF($C61=0,"",SUMIFS(INPUT_DATA!AU:AU,INPUT_DATA!$A:$A,$C61,INPUT_DATA!$B:$B,"D"))</f>
        <v/>
      </c>
      <c r="Z61" s="212" t="str">
        <f>IF($C61=0,"",SUMIFS(INPUT_DATA!AV:AV,INPUT_DATA!$A:$A,$C61,INPUT_DATA!$B:$B,"D"))</f>
        <v/>
      </c>
      <c r="AA61" s="213" t="str">
        <f t="shared" si="11"/>
        <v/>
      </c>
      <c r="AB61" s="212" t="str">
        <f>IF($C61=0,"",SUMIFS(INPUT_DATA!AX:AX,INPUT_DATA!$A:$A,$C61,INPUT_DATA!$B:$B,"D"))</f>
        <v/>
      </c>
      <c r="AC61" s="212" t="str">
        <f>IF($C61=0,"",SUMIFS(INPUT_DATA!AY:AY,INPUT_DATA!$A:$A,$C61,INPUT_DATA!$B:$B,"D"))</f>
        <v/>
      </c>
      <c r="AD61" s="212" t="str">
        <f>IF($C61=0,"",SUMIFS(INPUT_DATA!AZ:AZ,INPUT_DATA!$A:$A,$C61,INPUT_DATA!$B:$B,"D"))</f>
        <v/>
      </c>
      <c r="AE61" s="212" t="str">
        <f>IF($C61=0,"",SUMIFS(INPUT_DATA!BA:BA,INPUT_DATA!$A:$A,$C61,INPUT_DATA!$B:$B,"D"))</f>
        <v/>
      </c>
      <c r="AF61" s="212" t="str">
        <f>IF($C61=0,"",SUMIFS(INPUT_DATA!BB:BB,INPUT_DATA!$A:$A,$C61,INPUT_DATA!$B:$B,"D"))</f>
        <v/>
      </c>
      <c r="AG61" s="212" t="str">
        <f>IF($C61=0,"",SUMIFS(INPUT_DATA!BC:BC,INPUT_DATA!$A:$A,$C61,INPUT_DATA!$B:$B,"D"))</f>
        <v/>
      </c>
      <c r="AH61" s="212" t="str">
        <f>IF($C61=0,"",SUMIFS(INPUT_DATA!BD:BD,INPUT_DATA!$A:$A,$C61,INPUT_DATA!$B:$B,"D"))</f>
        <v/>
      </c>
      <c r="AI61" s="212" t="str">
        <f>IF($C61=0,"",SUMIFS(INPUT_DATA!BE:BE,INPUT_DATA!$A:$A,$C61,INPUT_DATA!$B:$B,"D"))</f>
        <v/>
      </c>
      <c r="AJ61" s="214" t="str">
        <f t="shared" si="12"/>
        <v/>
      </c>
      <c r="AK61" s="215" t="str">
        <f>IF($C61=0,"",SUMIFS(INPUT_DATA!BG:BG,INPUT_DATA!$A:$A,$C61,INPUT_DATA!$B:$B,"D"))</f>
        <v/>
      </c>
      <c r="AL61" s="215" t="str">
        <f>IF($C61=0,"",SUMIFS(INPUT_DATA!BH:BH,INPUT_DATA!$A:$A,$C61,INPUT_DATA!$B:$B,"D"))</f>
        <v/>
      </c>
      <c r="AM61" s="214" t="str">
        <f t="shared" si="13"/>
        <v/>
      </c>
      <c r="AN61" s="216" t="str">
        <f>IF($C61=0,"",SUMIFS(INPUT_DATA!BK:BK,INPUT_DATA!$A:$A,$C61,INPUT_DATA!$B:$B,"D"))</f>
        <v/>
      </c>
      <c r="AO61" s="217" t="str">
        <f t="shared" si="14"/>
        <v/>
      </c>
      <c r="AP61" s="218"/>
      <c r="AR61" s="217" t="str">
        <f t="shared" si="10"/>
        <v/>
      </c>
      <c r="AT61" s="209" t="str">
        <f>IF($C61=0,"",'03 - Monthly Asset Follow up'!E65+'03 - Monthly Asset Follow up'!F65-'03 - Monthly Asset Follow up'!V65+'03 - Monthly Asset Follow up'!Y65-H61)</f>
        <v/>
      </c>
      <c r="AU61" s="209" t="str">
        <f>IF($C61=0,"",'03 - Monthly Asset Follow up'!BB65+'03 - Monthly Asset Follow up'!BC65-'03 - Monthly Asset Follow up'!BR65+'03 - Monthly Asset Follow up'!BU65-AA61)</f>
        <v/>
      </c>
      <c r="AW61" s="221"/>
    </row>
    <row r="62" spans="2:49">
      <c r="B62" s="1672" t="str">
        <f t="shared" si="1"/>
        <v/>
      </c>
      <c r="C62" s="1673">
        <f>'03 - Monthly Asset Follow up'!B66</f>
        <v>0</v>
      </c>
      <c r="D62" s="218"/>
      <c r="E62" s="211" t="str">
        <f>IF($C62=0,"",SUMIFS(INPUT_DATA!AT:AT,INPUT_DATA!$A:$A,$C62,INPUT_DATA!$B:$B,"S"))</f>
        <v/>
      </c>
      <c r="F62" s="212" t="str">
        <f>IF($C62=0,"",SUMIFS(INPUT_DATA!AU:AU,INPUT_DATA!$A:$A,$C62,INPUT_DATA!$B:$B,"S"))</f>
        <v/>
      </c>
      <c r="G62" s="212" t="str">
        <f>IF($C62=0,"",SUMIFS(INPUT_DATA!AV:AV,INPUT_DATA!$A:$A,$C62,INPUT_DATA!$B:$B,"S"))</f>
        <v/>
      </c>
      <c r="H62" s="219" t="str">
        <f t="shared" si="2"/>
        <v/>
      </c>
      <c r="I62" s="212" t="str">
        <f>IF($C62=0,"",SUMIFS(INPUT_DATA!AX:AX,INPUT_DATA!$A:$A,$C62,INPUT_DATA!$B:$B,"S"))</f>
        <v/>
      </c>
      <c r="J62" s="212" t="str">
        <f>IF($C62=0,"",SUMIFS(INPUT_DATA!AY:AY,INPUT_DATA!$A:$A,$C62,INPUT_DATA!$B:$B,"S"))</f>
        <v/>
      </c>
      <c r="K62" s="212" t="str">
        <f>IF($C62=0,"",SUMIFS(INPUT_DATA!AZ:AZ,INPUT_DATA!$A:$A,$C62,INPUT_DATA!$B:$B,"S"))</f>
        <v/>
      </c>
      <c r="L62" s="212" t="str">
        <f>IF($C62=0,"",SUMIFS(INPUT_DATA!BA:BA,INPUT_DATA!$A:$A,$C62,INPUT_DATA!$B:$B,"S"))</f>
        <v/>
      </c>
      <c r="M62" s="212" t="str">
        <f>IF($C62=0,"",SUMIFS(INPUT_DATA!BB:BB,INPUT_DATA!$A:$A,$C62,INPUT_DATA!$B:$B,"S"))</f>
        <v/>
      </c>
      <c r="N62" s="212" t="str">
        <f>IF($C62=0,"",SUMIFS(INPUT_DATA!BC:BC,INPUT_DATA!$A:$A,$C62,INPUT_DATA!$B:$B,"S"))</f>
        <v/>
      </c>
      <c r="O62" s="212" t="str">
        <f>IF($C62=0,"",SUMIFS(INPUT_DATA!BD:BD,INPUT_DATA!$A:$A,$C62,INPUT_DATA!$B:$B,"S"))</f>
        <v/>
      </c>
      <c r="P62" s="212" t="str">
        <f>IF($C62=0,"",SUMIFS(INPUT_DATA!BE:BE,INPUT_DATA!$A:$A,$C62,INPUT_DATA!$B:$B,"S"))</f>
        <v/>
      </c>
      <c r="Q62" s="214" t="str">
        <f t="shared" si="3"/>
        <v/>
      </c>
      <c r="R62" s="215" t="str">
        <f>IF($C62=0,"",SUMIFS(INPUT_DATA!BG:BG,INPUT_DATA!$A:$A,$C62,INPUT_DATA!$B:$B,"S"))</f>
        <v/>
      </c>
      <c r="S62" s="215" t="str">
        <f>IF($C62=0,"",SUMIFS(INPUT_DATA!BH:BH,INPUT_DATA!$A:$A,$C62,INPUT_DATA!$B:$B,"S"))</f>
        <v/>
      </c>
      <c r="T62" s="214" t="str">
        <f t="shared" si="4"/>
        <v/>
      </c>
      <c r="U62" s="216" t="str">
        <f>IF($C62=0,"",SUMIFS(INPUT_DATA!BK:BK,INPUT_DATA!$A:$A,$C62,INPUT_DATA!$B:$B,"S"))</f>
        <v/>
      </c>
      <c r="V62" s="220" t="str">
        <f t="shared" si="5"/>
        <v/>
      </c>
      <c r="W62" s="218"/>
      <c r="X62" s="211" t="str">
        <f>IF($C62=0,"",SUMIFS(INPUT_DATA!AT:AT,INPUT_DATA!$A:$A,$C62,INPUT_DATA!$B:$B,"D"))</f>
        <v/>
      </c>
      <c r="Y62" s="212" t="str">
        <f>IF($C62=0,"",SUMIFS(INPUT_DATA!AU:AU,INPUT_DATA!$A:$A,$C62,INPUT_DATA!$B:$B,"D"))</f>
        <v/>
      </c>
      <c r="Z62" s="212" t="str">
        <f>IF($C62=0,"",SUMIFS(INPUT_DATA!AV:AV,INPUT_DATA!$A:$A,$C62,INPUT_DATA!$B:$B,"D"))</f>
        <v/>
      </c>
      <c r="AA62" s="213" t="str">
        <f t="shared" si="11"/>
        <v/>
      </c>
      <c r="AB62" s="212" t="str">
        <f>IF($C62=0,"",SUMIFS(INPUT_DATA!AX:AX,INPUT_DATA!$A:$A,$C62,INPUT_DATA!$B:$B,"D"))</f>
        <v/>
      </c>
      <c r="AC62" s="212" t="str">
        <f>IF($C62=0,"",SUMIFS(INPUT_DATA!AY:AY,INPUT_DATA!$A:$A,$C62,INPUT_DATA!$B:$B,"D"))</f>
        <v/>
      </c>
      <c r="AD62" s="212" t="str">
        <f>IF($C62=0,"",SUMIFS(INPUT_DATA!AZ:AZ,INPUT_DATA!$A:$A,$C62,INPUT_DATA!$B:$B,"D"))</f>
        <v/>
      </c>
      <c r="AE62" s="212" t="str">
        <f>IF($C62=0,"",SUMIFS(INPUT_DATA!BA:BA,INPUT_DATA!$A:$A,$C62,INPUT_DATA!$B:$B,"D"))</f>
        <v/>
      </c>
      <c r="AF62" s="212" t="str">
        <f>IF($C62=0,"",SUMIFS(INPUT_DATA!BB:BB,INPUT_DATA!$A:$A,$C62,INPUT_DATA!$B:$B,"D"))</f>
        <v/>
      </c>
      <c r="AG62" s="212" t="str">
        <f>IF($C62=0,"",SUMIFS(INPUT_DATA!BC:BC,INPUT_DATA!$A:$A,$C62,INPUT_DATA!$B:$B,"D"))</f>
        <v/>
      </c>
      <c r="AH62" s="212" t="str">
        <f>IF($C62=0,"",SUMIFS(INPUT_DATA!BD:BD,INPUT_DATA!$A:$A,$C62,INPUT_DATA!$B:$B,"D"))</f>
        <v/>
      </c>
      <c r="AI62" s="212" t="str">
        <f>IF($C62=0,"",SUMIFS(INPUT_DATA!BE:BE,INPUT_DATA!$A:$A,$C62,INPUT_DATA!$B:$B,"D"))</f>
        <v/>
      </c>
      <c r="AJ62" s="214" t="str">
        <f t="shared" si="12"/>
        <v/>
      </c>
      <c r="AK62" s="215" t="str">
        <f>IF($C62=0,"",SUMIFS(INPUT_DATA!BG:BG,INPUT_DATA!$A:$A,$C62,INPUT_DATA!$B:$B,"D"))</f>
        <v/>
      </c>
      <c r="AL62" s="215" t="str">
        <f>IF($C62=0,"",SUMIFS(INPUT_DATA!BH:BH,INPUT_DATA!$A:$A,$C62,INPUT_DATA!$B:$B,"D"))</f>
        <v/>
      </c>
      <c r="AM62" s="214" t="str">
        <f t="shared" si="13"/>
        <v/>
      </c>
      <c r="AN62" s="216" t="str">
        <f>IF($C62=0,"",SUMIFS(INPUT_DATA!BK:BK,INPUT_DATA!$A:$A,$C62,INPUT_DATA!$B:$B,"D"))</f>
        <v/>
      </c>
      <c r="AO62" s="217" t="str">
        <f t="shared" si="14"/>
        <v/>
      </c>
      <c r="AP62" s="218"/>
      <c r="AR62" s="217" t="str">
        <f t="shared" si="10"/>
        <v/>
      </c>
      <c r="AT62" s="209" t="str">
        <f>IF($C62=0,"",'03 - Monthly Asset Follow up'!E66+'03 - Monthly Asset Follow up'!F66-'03 - Monthly Asset Follow up'!V66+'03 - Monthly Asset Follow up'!Y66-H62)</f>
        <v/>
      </c>
      <c r="AU62" s="209" t="str">
        <f>IF($C62=0,"",'03 - Monthly Asset Follow up'!BB66+'03 - Monthly Asset Follow up'!BC66-'03 - Monthly Asset Follow up'!BR66+'03 - Monthly Asset Follow up'!BU66-AA62)</f>
        <v/>
      </c>
      <c r="AW62" s="221"/>
    </row>
    <row r="63" spans="2:49">
      <c r="B63" s="1672" t="str">
        <f t="shared" si="1"/>
        <v/>
      </c>
      <c r="C63" s="1673">
        <f>'03 - Monthly Asset Follow up'!B67</f>
        <v>0</v>
      </c>
      <c r="D63" s="218"/>
      <c r="E63" s="211" t="str">
        <f>IF($C63=0,"",SUMIFS(INPUT_DATA!AT:AT,INPUT_DATA!$A:$A,$C63,INPUT_DATA!$B:$B,"S"))</f>
        <v/>
      </c>
      <c r="F63" s="212" t="str">
        <f>IF($C63=0,"",SUMIFS(INPUT_DATA!AU:AU,INPUT_DATA!$A:$A,$C63,INPUT_DATA!$B:$B,"S"))</f>
        <v/>
      </c>
      <c r="G63" s="212" t="str">
        <f>IF($C63=0,"",SUMIFS(INPUT_DATA!AV:AV,INPUT_DATA!$A:$A,$C63,INPUT_DATA!$B:$B,"S"))</f>
        <v/>
      </c>
      <c r="H63" s="219" t="str">
        <f t="shared" si="2"/>
        <v/>
      </c>
      <c r="I63" s="212" t="str">
        <f>IF($C63=0,"",SUMIFS(INPUT_DATA!AX:AX,INPUT_DATA!$A:$A,$C63,INPUT_DATA!$B:$B,"S"))</f>
        <v/>
      </c>
      <c r="J63" s="212" t="str">
        <f>IF($C63=0,"",SUMIFS(INPUT_DATA!AY:AY,INPUT_DATA!$A:$A,$C63,INPUT_DATA!$B:$B,"S"))</f>
        <v/>
      </c>
      <c r="K63" s="212" t="str">
        <f>IF($C63=0,"",SUMIFS(INPUT_DATA!AZ:AZ,INPUT_DATA!$A:$A,$C63,INPUT_DATA!$B:$B,"S"))</f>
        <v/>
      </c>
      <c r="L63" s="212" t="str">
        <f>IF($C63=0,"",SUMIFS(INPUT_DATA!BA:BA,INPUT_DATA!$A:$A,$C63,INPUT_DATA!$B:$B,"S"))</f>
        <v/>
      </c>
      <c r="M63" s="212" t="str">
        <f>IF($C63=0,"",SUMIFS(INPUT_DATA!BB:BB,INPUT_DATA!$A:$A,$C63,INPUT_DATA!$B:$B,"S"))</f>
        <v/>
      </c>
      <c r="N63" s="212" t="str">
        <f>IF($C63=0,"",SUMIFS(INPUT_DATA!BC:BC,INPUT_DATA!$A:$A,$C63,INPUT_DATA!$B:$B,"S"))</f>
        <v/>
      </c>
      <c r="O63" s="212" t="str">
        <f>IF($C63=0,"",SUMIFS(INPUT_DATA!BD:BD,INPUT_DATA!$A:$A,$C63,INPUT_DATA!$B:$B,"S"))</f>
        <v/>
      </c>
      <c r="P63" s="212" t="str">
        <f>IF($C63=0,"",SUMIFS(INPUT_DATA!BE:BE,INPUT_DATA!$A:$A,$C63,INPUT_DATA!$B:$B,"S"))</f>
        <v/>
      </c>
      <c r="Q63" s="214" t="str">
        <f t="shared" si="3"/>
        <v/>
      </c>
      <c r="R63" s="215" t="str">
        <f>IF($C63=0,"",SUMIFS(INPUT_DATA!BG:BG,INPUT_DATA!$A:$A,$C63,INPUT_DATA!$B:$B,"S"))</f>
        <v/>
      </c>
      <c r="S63" s="215" t="str">
        <f>IF($C63=0,"",SUMIFS(INPUT_DATA!BH:BH,INPUT_DATA!$A:$A,$C63,INPUT_DATA!$B:$B,"S"))</f>
        <v/>
      </c>
      <c r="T63" s="214" t="str">
        <f t="shared" si="4"/>
        <v/>
      </c>
      <c r="U63" s="216" t="str">
        <f>IF($C63=0,"",SUMIFS(INPUT_DATA!BK:BK,INPUT_DATA!$A:$A,$C63,INPUT_DATA!$B:$B,"S"))</f>
        <v/>
      </c>
      <c r="V63" s="220" t="str">
        <f t="shared" si="5"/>
        <v/>
      </c>
      <c r="W63" s="218"/>
      <c r="X63" s="211" t="str">
        <f>IF($C63=0,"",SUMIFS(INPUT_DATA!AT:AT,INPUT_DATA!$A:$A,$C63,INPUT_DATA!$B:$B,"D"))</f>
        <v/>
      </c>
      <c r="Y63" s="212" t="str">
        <f>IF($C63=0,"",SUMIFS(INPUT_DATA!AU:AU,INPUT_DATA!$A:$A,$C63,INPUT_DATA!$B:$B,"D"))</f>
        <v/>
      </c>
      <c r="Z63" s="212" t="str">
        <f>IF($C63=0,"",SUMIFS(INPUT_DATA!AV:AV,INPUT_DATA!$A:$A,$C63,INPUT_DATA!$B:$B,"D"))</f>
        <v/>
      </c>
      <c r="AA63" s="213" t="str">
        <f t="shared" si="11"/>
        <v/>
      </c>
      <c r="AB63" s="212" t="str">
        <f>IF($C63=0,"",SUMIFS(INPUT_DATA!AX:AX,INPUT_DATA!$A:$A,$C63,INPUT_DATA!$B:$B,"D"))</f>
        <v/>
      </c>
      <c r="AC63" s="212" t="str">
        <f>IF($C63=0,"",SUMIFS(INPUT_DATA!AY:AY,INPUT_DATA!$A:$A,$C63,INPUT_DATA!$B:$B,"D"))</f>
        <v/>
      </c>
      <c r="AD63" s="212" t="str">
        <f>IF($C63=0,"",SUMIFS(INPUT_DATA!AZ:AZ,INPUT_DATA!$A:$A,$C63,INPUT_DATA!$B:$B,"D"))</f>
        <v/>
      </c>
      <c r="AE63" s="212" t="str">
        <f>IF($C63=0,"",SUMIFS(INPUT_DATA!BA:BA,INPUT_DATA!$A:$A,$C63,INPUT_DATA!$B:$B,"D"))</f>
        <v/>
      </c>
      <c r="AF63" s="212" t="str">
        <f>IF($C63=0,"",SUMIFS(INPUT_DATA!BB:BB,INPUT_DATA!$A:$A,$C63,INPUT_DATA!$B:$B,"D"))</f>
        <v/>
      </c>
      <c r="AG63" s="212" t="str">
        <f>IF($C63=0,"",SUMIFS(INPUT_DATA!BC:BC,INPUT_DATA!$A:$A,$C63,INPUT_DATA!$B:$B,"D"))</f>
        <v/>
      </c>
      <c r="AH63" s="212" t="str">
        <f>IF($C63=0,"",SUMIFS(INPUT_DATA!BD:BD,INPUT_DATA!$A:$A,$C63,INPUT_DATA!$B:$B,"D"))</f>
        <v/>
      </c>
      <c r="AI63" s="212" t="str">
        <f>IF($C63=0,"",SUMIFS(INPUT_DATA!BE:BE,INPUT_DATA!$A:$A,$C63,INPUT_DATA!$B:$B,"D"))</f>
        <v/>
      </c>
      <c r="AJ63" s="214" t="str">
        <f t="shared" si="12"/>
        <v/>
      </c>
      <c r="AK63" s="215" t="str">
        <f>IF($C63=0,"",SUMIFS(INPUT_DATA!BG:BG,INPUT_DATA!$A:$A,$C63,INPUT_DATA!$B:$B,"D"))</f>
        <v/>
      </c>
      <c r="AL63" s="215" t="str">
        <f>IF($C63=0,"",SUMIFS(INPUT_DATA!BH:BH,INPUT_DATA!$A:$A,$C63,INPUT_DATA!$B:$B,"D"))</f>
        <v/>
      </c>
      <c r="AM63" s="214" t="str">
        <f t="shared" si="13"/>
        <v/>
      </c>
      <c r="AN63" s="216" t="str">
        <f>IF($C63=0,"",SUMIFS(INPUT_DATA!BK:BK,INPUT_DATA!$A:$A,$C63,INPUT_DATA!$B:$B,"D"))</f>
        <v/>
      </c>
      <c r="AO63" s="217" t="str">
        <f t="shared" si="14"/>
        <v/>
      </c>
      <c r="AP63" s="218"/>
      <c r="AR63" s="217" t="str">
        <f t="shared" si="10"/>
        <v/>
      </c>
      <c r="AT63" s="209" t="str">
        <f>IF($C63=0,"",'03 - Monthly Asset Follow up'!E67+'03 - Monthly Asset Follow up'!F67-'03 - Monthly Asset Follow up'!V67+'03 - Monthly Asset Follow up'!Y67-H63)</f>
        <v/>
      </c>
      <c r="AU63" s="209" t="str">
        <f>IF($C63=0,"",'03 - Monthly Asset Follow up'!BB67+'03 - Monthly Asset Follow up'!BC67-'03 - Monthly Asset Follow up'!BR67+'03 - Monthly Asset Follow up'!BU67-AA63)</f>
        <v/>
      </c>
      <c r="AW63" s="221"/>
    </row>
    <row r="64" spans="2:49">
      <c r="B64" s="1672" t="str">
        <f t="shared" si="1"/>
        <v/>
      </c>
      <c r="C64" s="1673">
        <f>'03 - Monthly Asset Follow up'!B68</f>
        <v>0</v>
      </c>
      <c r="D64" s="218"/>
      <c r="E64" s="211" t="str">
        <f>IF($C64=0,"",SUMIFS(INPUT_DATA!AT:AT,INPUT_DATA!$A:$A,$C64,INPUT_DATA!$B:$B,"S"))</f>
        <v/>
      </c>
      <c r="F64" s="212" t="str">
        <f>IF($C64=0,"",SUMIFS(INPUT_DATA!AU:AU,INPUT_DATA!$A:$A,$C64,INPUT_DATA!$B:$B,"S"))</f>
        <v/>
      </c>
      <c r="G64" s="212" t="str">
        <f>IF($C64=0,"",SUMIFS(INPUT_DATA!AV:AV,INPUT_DATA!$A:$A,$C64,INPUT_DATA!$B:$B,"S"))</f>
        <v/>
      </c>
      <c r="H64" s="219" t="str">
        <f t="shared" si="2"/>
        <v/>
      </c>
      <c r="I64" s="212" t="str">
        <f>IF($C64=0,"",SUMIFS(INPUT_DATA!AX:AX,INPUT_DATA!$A:$A,$C64,INPUT_DATA!$B:$B,"S"))</f>
        <v/>
      </c>
      <c r="J64" s="212" t="str">
        <f>IF($C64=0,"",SUMIFS(INPUT_DATA!AY:AY,INPUT_DATA!$A:$A,$C64,INPUT_DATA!$B:$B,"S"))</f>
        <v/>
      </c>
      <c r="K64" s="212" t="str">
        <f>IF($C64=0,"",SUMIFS(INPUT_DATA!AZ:AZ,INPUT_DATA!$A:$A,$C64,INPUT_DATA!$B:$B,"S"))</f>
        <v/>
      </c>
      <c r="L64" s="212" t="str">
        <f>IF($C64=0,"",SUMIFS(INPUT_DATA!BA:BA,INPUT_DATA!$A:$A,$C64,INPUT_DATA!$B:$B,"S"))</f>
        <v/>
      </c>
      <c r="M64" s="212" t="str">
        <f>IF($C64=0,"",SUMIFS(INPUT_DATA!BB:BB,INPUT_DATA!$A:$A,$C64,INPUT_DATA!$B:$B,"S"))</f>
        <v/>
      </c>
      <c r="N64" s="212" t="str">
        <f>IF($C64=0,"",SUMIFS(INPUT_DATA!BC:BC,INPUT_DATA!$A:$A,$C64,INPUT_DATA!$B:$B,"S"))</f>
        <v/>
      </c>
      <c r="O64" s="212" t="str">
        <f>IF($C64=0,"",SUMIFS(INPUT_DATA!BD:BD,INPUT_DATA!$A:$A,$C64,INPUT_DATA!$B:$B,"S"))</f>
        <v/>
      </c>
      <c r="P64" s="212" t="str">
        <f>IF($C64=0,"",SUMIFS(INPUT_DATA!BE:BE,INPUT_DATA!$A:$A,$C64,INPUT_DATA!$B:$B,"S"))</f>
        <v/>
      </c>
      <c r="Q64" s="214" t="str">
        <f t="shared" si="3"/>
        <v/>
      </c>
      <c r="R64" s="215" t="str">
        <f>IF($C64=0,"",SUMIFS(INPUT_DATA!BG:BG,INPUT_DATA!$A:$A,$C64,INPUT_DATA!$B:$B,"S"))</f>
        <v/>
      </c>
      <c r="S64" s="215" t="str">
        <f>IF($C64=0,"",SUMIFS(INPUT_DATA!BH:BH,INPUT_DATA!$A:$A,$C64,INPUT_DATA!$B:$B,"S"))</f>
        <v/>
      </c>
      <c r="T64" s="214" t="str">
        <f t="shared" si="4"/>
        <v/>
      </c>
      <c r="U64" s="216" t="str">
        <f>IF($C64=0,"",SUMIFS(INPUT_DATA!BK:BK,INPUT_DATA!$A:$A,$C64,INPUT_DATA!$B:$B,"S"))</f>
        <v/>
      </c>
      <c r="V64" s="220" t="str">
        <f t="shared" si="5"/>
        <v/>
      </c>
      <c r="W64" s="218"/>
      <c r="X64" s="211" t="str">
        <f>IF($C64=0,"",SUMIFS(INPUT_DATA!AT:AT,INPUT_DATA!$A:$A,$C64,INPUT_DATA!$B:$B,"D"))</f>
        <v/>
      </c>
      <c r="Y64" s="212" t="str">
        <f>IF($C64=0,"",SUMIFS(INPUT_DATA!AU:AU,INPUT_DATA!$A:$A,$C64,INPUT_DATA!$B:$B,"D"))</f>
        <v/>
      </c>
      <c r="Z64" s="212" t="str">
        <f>IF($C64=0,"",SUMIFS(INPUT_DATA!AV:AV,INPUT_DATA!$A:$A,$C64,INPUT_DATA!$B:$B,"D"))</f>
        <v/>
      </c>
      <c r="AA64" s="213" t="str">
        <f t="shared" si="11"/>
        <v/>
      </c>
      <c r="AB64" s="212" t="str">
        <f>IF($C64=0,"",SUMIFS(INPUT_DATA!AX:AX,INPUT_DATA!$A:$A,$C64,INPUT_DATA!$B:$B,"D"))</f>
        <v/>
      </c>
      <c r="AC64" s="212" t="str">
        <f>IF($C64=0,"",SUMIFS(INPUT_DATA!AY:AY,INPUT_DATA!$A:$A,$C64,INPUT_DATA!$B:$B,"D"))</f>
        <v/>
      </c>
      <c r="AD64" s="212" t="str">
        <f>IF($C64=0,"",SUMIFS(INPUT_DATA!AZ:AZ,INPUT_DATA!$A:$A,$C64,INPUT_DATA!$B:$B,"D"))</f>
        <v/>
      </c>
      <c r="AE64" s="212" t="str">
        <f>IF($C64=0,"",SUMIFS(INPUT_DATA!BA:BA,INPUT_DATA!$A:$A,$C64,INPUT_DATA!$B:$B,"D"))</f>
        <v/>
      </c>
      <c r="AF64" s="212" t="str">
        <f>IF($C64=0,"",SUMIFS(INPUT_DATA!BB:BB,INPUT_DATA!$A:$A,$C64,INPUT_DATA!$B:$B,"D"))</f>
        <v/>
      </c>
      <c r="AG64" s="212" t="str">
        <f>IF($C64=0,"",SUMIFS(INPUT_DATA!BC:BC,INPUT_DATA!$A:$A,$C64,INPUT_DATA!$B:$B,"D"))</f>
        <v/>
      </c>
      <c r="AH64" s="212" t="str">
        <f>IF($C64=0,"",SUMIFS(INPUT_DATA!BD:BD,INPUT_DATA!$A:$A,$C64,INPUT_DATA!$B:$B,"D"))</f>
        <v/>
      </c>
      <c r="AI64" s="212" t="str">
        <f>IF($C64=0,"",SUMIFS(INPUT_DATA!BE:BE,INPUT_DATA!$A:$A,$C64,INPUT_DATA!$B:$B,"D"))</f>
        <v/>
      </c>
      <c r="AJ64" s="214" t="str">
        <f t="shared" si="12"/>
        <v/>
      </c>
      <c r="AK64" s="215" t="str">
        <f>IF($C64=0,"",SUMIFS(INPUT_DATA!BG:BG,INPUT_DATA!$A:$A,$C64,INPUT_DATA!$B:$B,"D"))</f>
        <v/>
      </c>
      <c r="AL64" s="215" t="str">
        <f>IF($C64=0,"",SUMIFS(INPUT_DATA!BH:BH,INPUT_DATA!$A:$A,$C64,INPUT_DATA!$B:$B,"D"))</f>
        <v/>
      </c>
      <c r="AM64" s="214" t="str">
        <f t="shared" si="13"/>
        <v/>
      </c>
      <c r="AN64" s="216" t="str">
        <f>IF($C64=0,"",SUMIFS(INPUT_DATA!BK:BK,INPUT_DATA!$A:$A,$C64,INPUT_DATA!$B:$B,"D"))</f>
        <v/>
      </c>
      <c r="AO64" s="217" t="str">
        <f t="shared" si="14"/>
        <v/>
      </c>
      <c r="AP64" s="218"/>
      <c r="AR64" s="217" t="str">
        <f t="shared" si="10"/>
        <v/>
      </c>
      <c r="AT64" s="209" t="str">
        <f>IF($C64=0,"",'03 - Monthly Asset Follow up'!E68+'03 - Monthly Asset Follow up'!F68-'03 - Monthly Asset Follow up'!V68+'03 - Monthly Asset Follow up'!Y68-H64)</f>
        <v/>
      </c>
      <c r="AU64" s="209" t="str">
        <f>IF($C64=0,"",'03 - Monthly Asset Follow up'!BB68+'03 - Monthly Asset Follow up'!BC68-'03 - Monthly Asset Follow up'!BR68+'03 - Monthly Asset Follow up'!BU68-AA64)</f>
        <v/>
      </c>
      <c r="AW64" s="221"/>
    </row>
    <row r="65" spans="2:49">
      <c r="B65" s="1672" t="str">
        <f t="shared" si="1"/>
        <v/>
      </c>
      <c r="C65" s="1673">
        <f>'03 - Monthly Asset Follow up'!B69</f>
        <v>0</v>
      </c>
      <c r="D65" s="218"/>
      <c r="E65" s="211" t="str">
        <f>IF($C65=0,"",SUMIFS(INPUT_DATA!AT:AT,INPUT_DATA!$A:$A,$C65,INPUT_DATA!$B:$B,"S"))</f>
        <v/>
      </c>
      <c r="F65" s="212" t="str">
        <f>IF($C65=0,"",SUMIFS(INPUT_DATA!AU:AU,INPUT_DATA!$A:$A,$C65,INPUT_DATA!$B:$B,"S"))</f>
        <v/>
      </c>
      <c r="G65" s="212" t="str">
        <f>IF($C65=0,"",SUMIFS(INPUT_DATA!AV:AV,INPUT_DATA!$A:$A,$C65,INPUT_DATA!$B:$B,"S"))</f>
        <v/>
      </c>
      <c r="H65" s="219" t="str">
        <f t="shared" si="2"/>
        <v/>
      </c>
      <c r="I65" s="212" t="str">
        <f>IF($C65=0,"",SUMIFS(INPUT_DATA!AX:AX,INPUT_DATA!$A:$A,$C65,INPUT_DATA!$B:$B,"S"))</f>
        <v/>
      </c>
      <c r="J65" s="212" t="str">
        <f>IF($C65=0,"",SUMIFS(INPUT_DATA!AY:AY,INPUT_DATA!$A:$A,$C65,INPUT_DATA!$B:$B,"S"))</f>
        <v/>
      </c>
      <c r="K65" s="212" t="str">
        <f>IF($C65=0,"",SUMIFS(INPUT_DATA!AZ:AZ,INPUT_DATA!$A:$A,$C65,INPUT_DATA!$B:$B,"S"))</f>
        <v/>
      </c>
      <c r="L65" s="212" t="str">
        <f>IF($C65=0,"",SUMIFS(INPUT_DATA!BA:BA,INPUT_DATA!$A:$A,$C65,INPUT_DATA!$B:$B,"S"))</f>
        <v/>
      </c>
      <c r="M65" s="212" t="str">
        <f>IF($C65=0,"",SUMIFS(INPUT_DATA!BB:BB,INPUT_DATA!$A:$A,$C65,INPUT_DATA!$B:$B,"S"))</f>
        <v/>
      </c>
      <c r="N65" s="212" t="str">
        <f>IF($C65=0,"",SUMIFS(INPUT_DATA!BC:BC,INPUT_DATA!$A:$A,$C65,INPUT_DATA!$B:$B,"S"))</f>
        <v/>
      </c>
      <c r="O65" s="212" t="str">
        <f>IF($C65=0,"",SUMIFS(INPUT_DATA!BD:BD,INPUT_DATA!$A:$A,$C65,INPUT_DATA!$B:$B,"S"))</f>
        <v/>
      </c>
      <c r="P65" s="212" t="str">
        <f>IF($C65=0,"",SUMIFS(INPUT_DATA!BE:BE,INPUT_DATA!$A:$A,$C65,INPUT_DATA!$B:$B,"S"))</f>
        <v/>
      </c>
      <c r="Q65" s="214" t="str">
        <f t="shared" si="3"/>
        <v/>
      </c>
      <c r="R65" s="215" t="str">
        <f>IF($C65=0,"",SUMIFS(INPUT_DATA!BG:BG,INPUT_DATA!$A:$A,$C65,INPUT_DATA!$B:$B,"S"))</f>
        <v/>
      </c>
      <c r="S65" s="215" t="str">
        <f>IF($C65=0,"",SUMIFS(INPUT_DATA!BH:BH,INPUT_DATA!$A:$A,$C65,INPUT_DATA!$B:$B,"S"))</f>
        <v/>
      </c>
      <c r="T65" s="214" t="str">
        <f t="shared" si="4"/>
        <v/>
      </c>
      <c r="U65" s="216" t="str">
        <f>IF($C65=0,"",SUMIFS(INPUT_DATA!BK:BK,INPUT_DATA!$A:$A,$C65,INPUT_DATA!$B:$B,"S"))</f>
        <v/>
      </c>
      <c r="V65" s="220" t="str">
        <f t="shared" si="5"/>
        <v/>
      </c>
      <c r="W65" s="218"/>
      <c r="X65" s="211" t="str">
        <f>IF($C65=0,"",SUMIFS(INPUT_DATA!AT:AT,INPUT_DATA!$A:$A,$C65,INPUT_DATA!$B:$B,"D"))</f>
        <v/>
      </c>
      <c r="Y65" s="212" t="str">
        <f>IF($C65=0,"",SUMIFS(INPUT_DATA!AU:AU,INPUT_DATA!$A:$A,$C65,INPUT_DATA!$B:$B,"D"))</f>
        <v/>
      </c>
      <c r="Z65" s="212" t="str">
        <f>IF($C65=0,"",SUMIFS(INPUT_DATA!AV:AV,INPUT_DATA!$A:$A,$C65,INPUT_DATA!$B:$B,"D"))</f>
        <v/>
      </c>
      <c r="AA65" s="213" t="str">
        <f t="shared" si="11"/>
        <v/>
      </c>
      <c r="AB65" s="212" t="str">
        <f>IF($C65=0,"",SUMIFS(INPUT_DATA!AX:AX,INPUT_DATA!$A:$A,$C65,INPUT_DATA!$B:$B,"D"))</f>
        <v/>
      </c>
      <c r="AC65" s="212" t="str">
        <f>IF($C65=0,"",SUMIFS(INPUT_DATA!AY:AY,INPUT_DATA!$A:$A,$C65,INPUT_DATA!$B:$B,"D"))</f>
        <v/>
      </c>
      <c r="AD65" s="212" t="str">
        <f>IF($C65=0,"",SUMIFS(INPUT_DATA!AZ:AZ,INPUT_DATA!$A:$A,$C65,INPUT_DATA!$B:$B,"D"))</f>
        <v/>
      </c>
      <c r="AE65" s="212" t="str">
        <f>IF($C65=0,"",SUMIFS(INPUT_DATA!BA:BA,INPUT_DATA!$A:$A,$C65,INPUT_DATA!$B:$B,"D"))</f>
        <v/>
      </c>
      <c r="AF65" s="212" t="str">
        <f>IF($C65=0,"",SUMIFS(INPUT_DATA!BB:BB,INPUT_DATA!$A:$A,$C65,INPUT_DATA!$B:$B,"D"))</f>
        <v/>
      </c>
      <c r="AG65" s="212" t="str">
        <f>IF($C65=0,"",SUMIFS(INPUT_DATA!BC:BC,INPUT_DATA!$A:$A,$C65,INPUT_DATA!$B:$B,"D"))</f>
        <v/>
      </c>
      <c r="AH65" s="212" t="str">
        <f>IF($C65=0,"",SUMIFS(INPUT_DATA!BD:BD,INPUT_DATA!$A:$A,$C65,INPUT_DATA!$B:$B,"D"))</f>
        <v/>
      </c>
      <c r="AI65" s="212" t="str">
        <f>IF($C65=0,"",SUMIFS(INPUT_DATA!BE:BE,INPUT_DATA!$A:$A,$C65,INPUT_DATA!$B:$B,"D"))</f>
        <v/>
      </c>
      <c r="AJ65" s="214" t="str">
        <f t="shared" si="12"/>
        <v/>
      </c>
      <c r="AK65" s="215" t="str">
        <f>IF($C65=0,"",SUMIFS(INPUT_DATA!BG:BG,INPUT_DATA!$A:$A,$C65,INPUT_DATA!$B:$B,"D"))</f>
        <v/>
      </c>
      <c r="AL65" s="215" t="str">
        <f>IF($C65=0,"",SUMIFS(INPUT_DATA!BH:BH,INPUT_DATA!$A:$A,$C65,INPUT_DATA!$B:$B,"D"))</f>
        <v/>
      </c>
      <c r="AM65" s="214" t="str">
        <f t="shared" si="13"/>
        <v/>
      </c>
      <c r="AN65" s="216" t="str">
        <f>IF($C65=0,"",SUMIFS(INPUT_DATA!BK:BK,INPUT_DATA!$A:$A,$C65,INPUT_DATA!$B:$B,"D"))</f>
        <v/>
      </c>
      <c r="AO65" s="217" t="str">
        <f t="shared" si="14"/>
        <v/>
      </c>
      <c r="AP65" s="218"/>
      <c r="AR65" s="217" t="str">
        <f t="shared" si="10"/>
        <v/>
      </c>
      <c r="AT65" s="209" t="str">
        <f>IF($C65=0,"",'03 - Monthly Asset Follow up'!E69+'03 - Monthly Asset Follow up'!F69-'03 - Monthly Asset Follow up'!V69+'03 - Monthly Asset Follow up'!Y69-H65)</f>
        <v/>
      </c>
      <c r="AU65" s="209" t="str">
        <f>IF($C65=0,"",'03 - Monthly Asset Follow up'!BB69+'03 - Monthly Asset Follow up'!BC69-'03 - Monthly Asset Follow up'!BR69+'03 - Monthly Asset Follow up'!BU69-AA65)</f>
        <v/>
      </c>
      <c r="AW65" s="221"/>
    </row>
    <row r="66" spans="2:49">
      <c r="B66" s="1672" t="str">
        <f t="shared" si="1"/>
        <v/>
      </c>
      <c r="C66" s="1673">
        <f>'03 - Monthly Asset Follow up'!B70</f>
        <v>0</v>
      </c>
      <c r="D66" s="218"/>
      <c r="E66" s="211" t="str">
        <f>IF($C66=0,"",SUMIFS(INPUT_DATA!AT:AT,INPUT_DATA!$A:$A,$C66,INPUT_DATA!$B:$B,"S"))</f>
        <v/>
      </c>
      <c r="F66" s="212" t="str">
        <f>IF($C66=0,"",SUMIFS(INPUT_DATA!AU:AU,INPUT_DATA!$A:$A,$C66,INPUT_DATA!$B:$B,"S"))</f>
        <v/>
      </c>
      <c r="G66" s="212" t="str">
        <f>IF($C66=0,"",SUMIFS(INPUT_DATA!AV:AV,INPUT_DATA!$A:$A,$C66,INPUT_DATA!$B:$B,"S"))</f>
        <v/>
      </c>
      <c r="H66" s="219" t="str">
        <f t="shared" si="2"/>
        <v/>
      </c>
      <c r="I66" s="212" t="str">
        <f>IF($C66=0,"",SUMIFS(INPUT_DATA!AX:AX,INPUT_DATA!$A:$A,$C66,INPUT_DATA!$B:$B,"S"))</f>
        <v/>
      </c>
      <c r="J66" s="212" t="str">
        <f>IF($C66=0,"",SUMIFS(INPUT_DATA!AY:AY,INPUT_DATA!$A:$A,$C66,INPUT_DATA!$B:$B,"S"))</f>
        <v/>
      </c>
      <c r="K66" s="212" t="str">
        <f>IF($C66=0,"",SUMIFS(INPUT_DATA!AZ:AZ,INPUT_DATA!$A:$A,$C66,INPUT_DATA!$B:$B,"S"))</f>
        <v/>
      </c>
      <c r="L66" s="212" t="str">
        <f>IF($C66=0,"",SUMIFS(INPUT_DATA!BA:BA,INPUT_DATA!$A:$A,$C66,INPUT_DATA!$B:$B,"S"))</f>
        <v/>
      </c>
      <c r="M66" s="212" t="str">
        <f>IF($C66=0,"",SUMIFS(INPUT_DATA!BB:BB,INPUT_DATA!$A:$A,$C66,INPUT_DATA!$B:$B,"S"))</f>
        <v/>
      </c>
      <c r="N66" s="212" t="str">
        <f>IF($C66=0,"",SUMIFS(INPUT_DATA!BC:BC,INPUT_DATA!$A:$A,$C66,INPUT_DATA!$B:$B,"S"))</f>
        <v/>
      </c>
      <c r="O66" s="212" t="str">
        <f>IF($C66=0,"",SUMIFS(INPUT_DATA!BD:BD,INPUT_DATA!$A:$A,$C66,INPUT_DATA!$B:$B,"S"))</f>
        <v/>
      </c>
      <c r="P66" s="212" t="str">
        <f>IF($C66=0,"",SUMIFS(INPUT_DATA!BE:BE,INPUT_DATA!$A:$A,$C66,INPUT_DATA!$B:$B,"S"))</f>
        <v/>
      </c>
      <c r="Q66" s="214" t="str">
        <f t="shared" si="3"/>
        <v/>
      </c>
      <c r="R66" s="215" t="str">
        <f>IF($C66=0,"",SUMIFS(INPUT_DATA!BG:BG,INPUT_DATA!$A:$A,$C66,INPUT_DATA!$B:$B,"S"))</f>
        <v/>
      </c>
      <c r="S66" s="215" t="str">
        <f>IF($C66=0,"",SUMIFS(INPUT_DATA!BH:BH,INPUT_DATA!$A:$A,$C66,INPUT_DATA!$B:$B,"S"))</f>
        <v/>
      </c>
      <c r="T66" s="214" t="str">
        <f t="shared" si="4"/>
        <v/>
      </c>
      <c r="U66" s="216" t="str">
        <f>IF($C66=0,"",SUMIFS(INPUT_DATA!BK:BK,INPUT_DATA!$A:$A,$C66,INPUT_DATA!$B:$B,"S"))</f>
        <v/>
      </c>
      <c r="V66" s="220" t="str">
        <f t="shared" si="5"/>
        <v/>
      </c>
      <c r="W66" s="218"/>
      <c r="X66" s="211" t="str">
        <f>IF($C66=0,"",SUMIFS(INPUT_DATA!AT:AT,INPUT_DATA!$A:$A,$C66,INPUT_DATA!$B:$B,"D"))</f>
        <v/>
      </c>
      <c r="Y66" s="212" t="str">
        <f>IF($C66=0,"",SUMIFS(INPUT_DATA!AU:AU,INPUT_DATA!$A:$A,$C66,INPUT_DATA!$B:$B,"D"))</f>
        <v/>
      </c>
      <c r="Z66" s="212" t="str">
        <f>IF($C66=0,"",SUMIFS(INPUT_DATA!AV:AV,INPUT_DATA!$A:$A,$C66,INPUT_DATA!$B:$B,"D"))</f>
        <v/>
      </c>
      <c r="AA66" s="213" t="str">
        <f t="shared" si="11"/>
        <v/>
      </c>
      <c r="AB66" s="212" t="str">
        <f>IF($C66=0,"",SUMIFS(INPUT_DATA!AX:AX,INPUT_DATA!$A:$A,$C66,INPUT_DATA!$B:$B,"D"))</f>
        <v/>
      </c>
      <c r="AC66" s="212" t="str">
        <f>IF($C66=0,"",SUMIFS(INPUT_DATA!AY:AY,INPUT_DATA!$A:$A,$C66,INPUT_DATA!$B:$B,"D"))</f>
        <v/>
      </c>
      <c r="AD66" s="212" t="str">
        <f>IF($C66=0,"",SUMIFS(INPUT_DATA!AZ:AZ,INPUT_DATA!$A:$A,$C66,INPUT_DATA!$B:$B,"D"))</f>
        <v/>
      </c>
      <c r="AE66" s="212" t="str">
        <f>IF($C66=0,"",SUMIFS(INPUT_DATA!BA:BA,INPUT_DATA!$A:$A,$C66,INPUT_DATA!$B:$B,"D"))</f>
        <v/>
      </c>
      <c r="AF66" s="212" t="str">
        <f>IF($C66=0,"",SUMIFS(INPUT_DATA!BB:BB,INPUT_DATA!$A:$A,$C66,INPUT_DATA!$B:$B,"D"))</f>
        <v/>
      </c>
      <c r="AG66" s="212" t="str">
        <f>IF($C66=0,"",SUMIFS(INPUT_DATA!BC:BC,INPUT_DATA!$A:$A,$C66,INPUT_DATA!$B:$B,"D"))</f>
        <v/>
      </c>
      <c r="AH66" s="212" t="str">
        <f>IF($C66=0,"",SUMIFS(INPUT_DATA!BD:BD,INPUT_DATA!$A:$A,$C66,INPUT_DATA!$B:$B,"D"))</f>
        <v/>
      </c>
      <c r="AI66" s="212" t="str">
        <f>IF($C66=0,"",SUMIFS(INPUT_DATA!BE:BE,INPUT_DATA!$A:$A,$C66,INPUT_DATA!$B:$B,"D"))</f>
        <v/>
      </c>
      <c r="AJ66" s="214" t="str">
        <f t="shared" si="12"/>
        <v/>
      </c>
      <c r="AK66" s="215" t="str">
        <f>IF($C66=0,"",SUMIFS(INPUT_DATA!BG:BG,INPUT_DATA!$A:$A,$C66,INPUT_DATA!$B:$B,"D"))</f>
        <v/>
      </c>
      <c r="AL66" s="215" t="str">
        <f>IF($C66=0,"",SUMIFS(INPUT_DATA!BH:BH,INPUT_DATA!$A:$A,$C66,INPUT_DATA!$B:$B,"D"))</f>
        <v/>
      </c>
      <c r="AM66" s="214" t="str">
        <f t="shared" si="13"/>
        <v/>
      </c>
      <c r="AN66" s="216" t="str">
        <f>IF($C66=0,"",SUMIFS(INPUT_DATA!BK:BK,INPUT_DATA!$A:$A,$C66,INPUT_DATA!$B:$B,"D"))</f>
        <v/>
      </c>
      <c r="AO66" s="217" t="str">
        <f t="shared" si="14"/>
        <v/>
      </c>
      <c r="AP66" s="218"/>
      <c r="AR66" s="217" t="str">
        <f t="shared" si="10"/>
        <v/>
      </c>
      <c r="AT66" s="209" t="str">
        <f>IF($C66=0,"",'03 - Monthly Asset Follow up'!E70+'03 - Monthly Asset Follow up'!F70-'03 - Monthly Asset Follow up'!V70+'03 - Monthly Asset Follow up'!Y70-H66)</f>
        <v/>
      </c>
      <c r="AU66" s="209" t="str">
        <f>IF($C66=0,"",'03 - Monthly Asset Follow up'!BB70+'03 - Monthly Asset Follow up'!BC70-'03 - Monthly Asset Follow up'!BR70+'03 - Monthly Asset Follow up'!BU70-AA66)</f>
        <v/>
      </c>
      <c r="AW66" s="221"/>
    </row>
    <row r="67" spans="2:49">
      <c r="B67" s="1672" t="str">
        <f t="shared" si="1"/>
        <v/>
      </c>
      <c r="C67" s="1673">
        <f>'03 - Monthly Asset Follow up'!B71</f>
        <v>0</v>
      </c>
      <c r="D67" s="218"/>
      <c r="E67" s="211" t="str">
        <f>IF($C67=0,"",SUMIFS(INPUT_DATA!AT:AT,INPUT_DATA!$A:$A,$C67,INPUT_DATA!$B:$B,"S"))</f>
        <v/>
      </c>
      <c r="F67" s="212" t="str">
        <f>IF($C67=0,"",SUMIFS(INPUT_DATA!AU:AU,INPUT_DATA!$A:$A,$C67,INPUT_DATA!$B:$B,"S"))</f>
        <v/>
      </c>
      <c r="G67" s="212" t="str">
        <f>IF($C67=0,"",SUMIFS(INPUT_DATA!AV:AV,INPUT_DATA!$A:$A,$C67,INPUT_DATA!$B:$B,"S"))</f>
        <v/>
      </c>
      <c r="H67" s="219" t="str">
        <f t="shared" si="2"/>
        <v/>
      </c>
      <c r="I67" s="212" t="str">
        <f>IF($C67=0,"",SUMIFS(INPUT_DATA!AX:AX,INPUT_DATA!$A:$A,$C67,INPUT_DATA!$B:$B,"S"))</f>
        <v/>
      </c>
      <c r="J67" s="212" t="str">
        <f>IF($C67=0,"",SUMIFS(INPUT_DATA!AY:AY,INPUT_DATA!$A:$A,$C67,INPUT_DATA!$B:$B,"S"))</f>
        <v/>
      </c>
      <c r="K67" s="212" t="str">
        <f>IF($C67=0,"",SUMIFS(INPUT_DATA!AZ:AZ,INPUT_DATA!$A:$A,$C67,INPUT_DATA!$B:$B,"S"))</f>
        <v/>
      </c>
      <c r="L67" s="212" t="str">
        <f>IF($C67=0,"",SUMIFS(INPUT_DATA!BA:BA,INPUT_DATA!$A:$A,$C67,INPUT_DATA!$B:$B,"S"))</f>
        <v/>
      </c>
      <c r="M67" s="212" t="str">
        <f>IF($C67=0,"",SUMIFS(INPUT_DATA!BB:BB,INPUT_DATA!$A:$A,$C67,INPUT_DATA!$B:$B,"S"))</f>
        <v/>
      </c>
      <c r="N67" s="212" t="str">
        <f>IF($C67=0,"",SUMIFS(INPUT_DATA!BC:BC,INPUT_DATA!$A:$A,$C67,INPUT_DATA!$B:$B,"S"))</f>
        <v/>
      </c>
      <c r="O67" s="212" t="str">
        <f>IF($C67=0,"",SUMIFS(INPUT_DATA!BD:BD,INPUT_DATA!$A:$A,$C67,INPUT_DATA!$B:$B,"S"))</f>
        <v/>
      </c>
      <c r="P67" s="212" t="str">
        <f>IF($C67=0,"",SUMIFS(INPUT_DATA!BE:BE,INPUT_DATA!$A:$A,$C67,INPUT_DATA!$B:$B,"S"))</f>
        <v/>
      </c>
      <c r="Q67" s="214" t="str">
        <f t="shared" si="3"/>
        <v/>
      </c>
      <c r="R67" s="215" t="str">
        <f>IF($C67=0,"",SUMIFS(INPUT_DATA!BG:BG,INPUT_DATA!$A:$A,$C67,INPUT_DATA!$B:$B,"S"))</f>
        <v/>
      </c>
      <c r="S67" s="215" t="str">
        <f>IF($C67=0,"",SUMIFS(INPUT_DATA!BH:BH,INPUT_DATA!$A:$A,$C67,INPUT_DATA!$B:$B,"S"))</f>
        <v/>
      </c>
      <c r="T67" s="214" t="str">
        <f t="shared" si="4"/>
        <v/>
      </c>
      <c r="U67" s="216" t="str">
        <f>IF($C67=0,"",SUMIFS(INPUT_DATA!BK:BK,INPUT_DATA!$A:$A,$C67,INPUT_DATA!$B:$B,"S"))</f>
        <v/>
      </c>
      <c r="V67" s="220" t="str">
        <f t="shared" si="5"/>
        <v/>
      </c>
      <c r="W67" s="218"/>
      <c r="X67" s="211" t="str">
        <f>IF($C67=0,"",SUMIFS(INPUT_DATA!AT:AT,INPUT_DATA!$A:$A,$C67,INPUT_DATA!$B:$B,"D"))</f>
        <v/>
      </c>
      <c r="Y67" s="212" t="str">
        <f>IF($C67=0,"",SUMIFS(INPUT_DATA!AU:AU,INPUT_DATA!$A:$A,$C67,INPUT_DATA!$B:$B,"D"))</f>
        <v/>
      </c>
      <c r="Z67" s="212" t="str">
        <f>IF($C67=0,"",SUMIFS(INPUT_DATA!AV:AV,INPUT_DATA!$A:$A,$C67,INPUT_DATA!$B:$B,"D"))</f>
        <v/>
      </c>
      <c r="AA67" s="213" t="str">
        <f t="shared" si="11"/>
        <v/>
      </c>
      <c r="AB67" s="212" t="str">
        <f>IF($C67=0,"",SUMIFS(INPUT_DATA!AX:AX,INPUT_DATA!$A:$A,$C67,INPUT_DATA!$B:$B,"D"))</f>
        <v/>
      </c>
      <c r="AC67" s="212" t="str">
        <f>IF($C67=0,"",SUMIFS(INPUT_DATA!AY:AY,INPUT_DATA!$A:$A,$C67,INPUT_DATA!$B:$B,"D"))</f>
        <v/>
      </c>
      <c r="AD67" s="212" t="str">
        <f>IF($C67=0,"",SUMIFS(INPUT_DATA!AZ:AZ,INPUT_DATA!$A:$A,$C67,INPUT_DATA!$B:$B,"D"))</f>
        <v/>
      </c>
      <c r="AE67" s="212" t="str">
        <f>IF($C67=0,"",SUMIFS(INPUT_DATA!BA:BA,INPUT_DATA!$A:$A,$C67,INPUT_DATA!$B:$B,"D"))</f>
        <v/>
      </c>
      <c r="AF67" s="212" t="str">
        <f>IF($C67=0,"",SUMIFS(INPUT_DATA!BB:BB,INPUT_DATA!$A:$A,$C67,INPUT_DATA!$B:$B,"D"))</f>
        <v/>
      </c>
      <c r="AG67" s="212" t="str">
        <f>IF($C67=0,"",SUMIFS(INPUT_DATA!BC:BC,INPUT_DATA!$A:$A,$C67,INPUT_DATA!$B:$B,"D"))</f>
        <v/>
      </c>
      <c r="AH67" s="212" t="str">
        <f>IF($C67=0,"",SUMIFS(INPUT_DATA!BD:BD,INPUT_DATA!$A:$A,$C67,INPUT_DATA!$B:$B,"D"))</f>
        <v/>
      </c>
      <c r="AI67" s="212" t="str">
        <f>IF($C67=0,"",SUMIFS(INPUT_DATA!BE:BE,INPUT_DATA!$A:$A,$C67,INPUT_DATA!$B:$B,"D"))</f>
        <v/>
      </c>
      <c r="AJ67" s="214" t="str">
        <f t="shared" si="12"/>
        <v/>
      </c>
      <c r="AK67" s="215" t="str">
        <f>IF($C67=0,"",SUMIFS(INPUT_DATA!BG:BG,INPUT_DATA!$A:$A,$C67,INPUT_DATA!$B:$B,"D"))</f>
        <v/>
      </c>
      <c r="AL67" s="215" t="str">
        <f>IF($C67=0,"",SUMIFS(INPUT_DATA!BH:BH,INPUT_DATA!$A:$A,$C67,INPUT_DATA!$B:$B,"D"))</f>
        <v/>
      </c>
      <c r="AM67" s="214" t="str">
        <f t="shared" si="13"/>
        <v/>
      </c>
      <c r="AN67" s="216" t="str">
        <f>IF($C67=0,"",SUMIFS(INPUT_DATA!BK:BK,INPUT_DATA!$A:$A,$C67,INPUT_DATA!$B:$B,"D"))</f>
        <v/>
      </c>
      <c r="AO67" s="217" t="str">
        <f t="shared" si="14"/>
        <v/>
      </c>
      <c r="AP67" s="218"/>
      <c r="AR67" s="217" t="str">
        <f t="shared" si="10"/>
        <v/>
      </c>
      <c r="AT67" s="209" t="str">
        <f>IF($C67=0,"",'03 - Monthly Asset Follow up'!E71+'03 - Monthly Asset Follow up'!F71-'03 - Monthly Asset Follow up'!V71+'03 - Monthly Asset Follow up'!Y71-H67)</f>
        <v/>
      </c>
      <c r="AU67" s="209" t="str">
        <f>IF($C67=0,"",'03 - Monthly Asset Follow up'!BB71+'03 - Monthly Asset Follow up'!BC71-'03 - Monthly Asset Follow up'!BR71+'03 - Monthly Asset Follow up'!BU71-AA67)</f>
        <v/>
      </c>
      <c r="AW67" s="221"/>
    </row>
    <row r="68" spans="2:49">
      <c r="B68" s="1672" t="str">
        <f t="shared" si="1"/>
        <v/>
      </c>
      <c r="C68" s="1673">
        <f>'03 - Monthly Asset Follow up'!B72</f>
        <v>0</v>
      </c>
      <c r="D68" s="218"/>
      <c r="E68" s="211" t="str">
        <f>IF($C68=0,"",SUMIFS(INPUT_DATA!AT:AT,INPUT_DATA!$A:$A,$C68,INPUT_DATA!$B:$B,"S"))</f>
        <v/>
      </c>
      <c r="F68" s="212" t="str">
        <f>IF($C68=0,"",SUMIFS(INPUT_DATA!AU:AU,INPUT_DATA!$A:$A,$C68,INPUT_DATA!$B:$B,"S"))</f>
        <v/>
      </c>
      <c r="G68" s="212" t="str">
        <f>IF($C68=0,"",SUMIFS(INPUT_DATA!AV:AV,INPUT_DATA!$A:$A,$C68,INPUT_DATA!$B:$B,"S"))</f>
        <v/>
      </c>
      <c r="H68" s="219" t="str">
        <f t="shared" si="2"/>
        <v/>
      </c>
      <c r="I68" s="212" t="str">
        <f>IF($C68=0,"",SUMIFS(INPUT_DATA!AX:AX,INPUT_DATA!$A:$A,$C68,INPUT_DATA!$B:$B,"S"))</f>
        <v/>
      </c>
      <c r="J68" s="212" t="str">
        <f>IF($C68=0,"",SUMIFS(INPUT_DATA!AY:AY,INPUT_DATA!$A:$A,$C68,INPUT_DATA!$B:$B,"S"))</f>
        <v/>
      </c>
      <c r="K68" s="212" t="str">
        <f>IF($C68=0,"",SUMIFS(INPUT_DATA!AZ:AZ,INPUT_DATA!$A:$A,$C68,INPUT_DATA!$B:$B,"S"))</f>
        <v/>
      </c>
      <c r="L68" s="212" t="str">
        <f>IF($C68=0,"",SUMIFS(INPUT_DATA!BA:BA,INPUT_DATA!$A:$A,$C68,INPUT_DATA!$B:$B,"S"))</f>
        <v/>
      </c>
      <c r="M68" s="212" t="str">
        <f>IF($C68=0,"",SUMIFS(INPUT_DATA!BB:BB,INPUT_DATA!$A:$A,$C68,INPUT_DATA!$B:$B,"S"))</f>
        <v/>
      </c>
      <c r="N68" s="212" t="str">
        <f>IF($C68=0,"",SUMIFS(INPUT_DATA!BC:BC,INPUT_DATA!$A:$A,$C68,INPUT_DATA!$B:$B,"S"))</f>
        <v/>
      </c>
      <c r="O68" s="212" t="str">
        <f>IF($C68=0,"",SUMIFS(INPUT_DATA!BD:BD,INPUT_DATA!$A:$A,$C68,INPUT_DATA!$B:$B,"S"))</f>
        <v/>
      </c>
      <c r="P68" s="212" t="str">
        <f>IF($C68=0,"",SUMIFS(INPUT_DATA!BE:BE,INPUT_DATA!$A:$A,$C68,INPUT_DATA!$B:$B,"S"))</f>
        <v/>
      </c>
      <c r="Q68" s="214" t="str">
        <f t="shared" si="3"/>
        <v/>
      </c>
      <c r="R68" s="215" t="str">
        <f>IF($C68=0,"",SUMIFS(INPUT_DATA!BG:BG,INPUT_DATA!$A:$A,$C68,INPUT_DATA!$B:$B,"S"))</f>
        <v/>
      </c>
      <c r="S68" s="215" t="str">
        <f>IF($C68=0,"",SUMIFS(INPUT_DATA!BH:BH,INPUT_DATA!$A:$A,$C68,INPUT_DATA!$B:$B,"S"))</f>
        <v/>
      </c>
      <c r="T68" s="214" t="str">
        <f t="shared" si="4"/>
        <v/>
      </c>
      <c r="U68" s="216" t="str">
        <f>IF($C68=0,"",SUMIFS(INPUT_DATA!BK:BK,INPUT_DATA!$A:$A,$C68,INPUT_DATA!$B:$B,"S"))</f>
        <v/>
      </c>
      <c r="V68" s="220" t="str">
        <f t="shared" si="5"/>
        <v/>
      </c>
      <c r="W68" s="218"/>
      <c r="X68" s="211" t="str">
        <f>IF($C68=0,"",SUMIFS(INPUT_DATA!AT:AT,INPUT_DATA!$A:$A,$C68,INPUT_DATA!$B:$B,"D"))</f>
        <v/>
      </c>
      <c r="Y68" s="212" t="str">
        <f>IF($C68=0,"",SUMIFS(INPUT_DATA!AU:AU,INPUT_DATA!$A:$A,$C68,INPUT_DATA!$B:$B,"D"))</f>
        <v/>
      </c>
      <c r="Z68" s="212" t="str">
        <f>IF($C68=0,"",SUMIFS(INPUT_DATA!AV:AV,INPUT_DATA!$A:$A,$C68,INPUT_DATA!$B:$B,"D"))</f>
        <v/>
      </c>
      <c r="AA68" s="213" t="str">
        <f t="shared" si="11"/>
        <v/>
      </c>
      <c r="AB68" s="212" t="str">
        <f>IF($C68=0,"",SUMIFS(INPUT_DATA!AX:AX,INPUT_DATA!$A:$A,$C68,INPUT_DATA!$B:$B,"D"))</f>
        <v/>
      </c>
      <c r="AC68" s="212" t="str">
        <f>IF($C68=0,"",SUMIFS(INPUT_DATA!AY:AY,INPUT_DATA!$A:$A,$C68,INPUT_DATA!$B:$B,"D"))</f>
        <v/>
      </c>
      <c r="AD68" s="212" t="str">
        <f>IF($C68=0,"",SUMIFS(INPUT_DATA!AZ:AZ,INPUT_DATA!$A:$A,$C68,INPUT_DATA!$B:$B,"D"))</f>
        <v/>
      </c>
      <c r="AE68" s="212" t="str">
        <f>IF($C68=0,"",SUMIFS(INPUT_DATA!BA:BA,INPUT_DATA!$A:$A,$C68,INPUT_DATA!$B:$B,"D"))</f>
        <v/>
      </c>
      <c r="AF68" s="212" t="str">
        <f>IF($C68=0,"",SUMIFS(INPUT_DATA!BB:BB,INPUT_DATA!$A:$A,$C68,INPUT_DATA!$B:$B,"D"))</f>
        <v/>
      </c>
      <c r="AG68" s="212" t="str">
        <f>IF($C68=0,"",SUMIFS(INPUT_DATA!BC:BC,INPUT_DATA!$A:$A,$C68,INPUT_DATA!$B:$B,"D"))</f>
        <v/>
      </c>
      <c r="AH68" s="212" t="str">
        <f>IF($C68=0,"",SUMIFS(INPUT_DATA!BD:BD,INPUT_DATA!$A:$A,$C68,INPUT_DATA!$B:$B,"D"))</f>
        <v/>
      </c>
      <c r="AI68" s="212" t="str">
        <f>IF($C68=0,"",SUMIFS(INPUT_DATA!BE:BE,INPUT_DATA!$A:$A,$C68,INPUT_DATA!$B:$B,"D"))</f>
        <v/>
      </c>
      <c r="AJ68" s="214" t="str">
        <f t="shared" si="12"/>
        <v/>
      </c>
      <c r="AK68" s="215" t="str">
        <f>IF($C68=0,"",SUMIFS(INPUT_DATA!BG:BG,INPUT_DATA!$A:$A,$C68,INPUT_DATA!$B:$B,"D"))</f>
        <v/>
      </c>
      <c r="AL68" s="215" t="str">
        <f>IF($C68=0,"",SUMIFS(INPUT_DATA!BH:BH,INPUT_DATA!$A:$A,$C68,INPUT_DATA!$B:$B,"D"))</f>
        <v/>
      </c>
      <c r="AM68" s="214" t="str">
        <f t="shared" si="13"/>
        <v/>
      </c>
      <c r="AN68" s="216" t="str">
        <f>IF($C68=0,"",SUMIFS(INPUT_DATA!BK:BK,INPUT_DATA!$A:$A,$C68,INPUT_DATA!$B:$B,"D"))</f>
        <v/>
      </c>
      <c r="AO68" s="217" t="str">
        <f t="shared" si="14"/>
        <v/>
      </c>
      <c r="AP68" s="218"/>
      <c r="AR68" s="217" t="str">
        <f t="shared" si="10"/>
        <v/>
      </c>
      <c r="AT68" s="209" t="str">
        <f>IF($C68=0,"",'03 - Monthly Asset Follow up'!E72+'03 - Monthly Asset Follow up'!F72-'03 - Monthly Asset Follow up'!V72+'03 - Monthly Asset Follow up'!Y72-H68)</f>
        <v/>
      </c>
      <c r="AU68" s="209" t="str">
        <f>IF($C68=0,"",'03 - Monthly Asset Follow up'!BB72+'03 - Monthly Asset Follow up'!BC72-'03 - Monthly Asset Follow up'!BR72+'03 - Monthly Asset Follow up'!BU72-AA68)</f>
        <v/>
      </c>
      <c r="AW68" s="221"/>
    </row>
    <row r="69" spans="2:49">
      <c r="B69" s="1672" t="str">
        <f t="shared" si="1"/>
        <v/>
      </c>
      <c r="C69" s="1673">
        <f>'03 - Monthly Asset Follow up'!B73</f>
        <v>0</v>
      </c>
      <c r="D69" s="218"/>
      <c r="E69" s="211" t="str">
        <f>IF($C69=0,"",SUMIFS(INPUT_DATA!AT:AT,INPUT_DATA!$A:$A,$C69,INPUT_DATA!$B:$B,"S"))</f>
        <v/>
      </c>
      <c r="F69" s="212" t="str">
        <f>IF($C69=0,"",SUMIFS(INPUT_DATA!AU:AU,INPUT_DATA!$A:$A,$C69,INPUT_DATA!$B:$B,"S"))</f>
        <v/>
      </c>
      <c r="G69" s="212" t="str">
        <f>IF($C69=0,"",SUMIFS(INPUT_DATA!AV:AV,INPUT_DATA!$A:$A,$C69,INPUT_DATA!$B:$B,"S"))</f>
        <v/>
      </c>
      <c r="H69" s="219" t="str">
        <f t="shared" si="2"/>
        <v/>
      </c>
      <c r="I69" s="212" t="str">
        <f>IF($C69=0,"",SUMIFS(INPUT_DATA!AX:AX,INPUT_DATA!$A:$A,$C69,INPUT_DATA!$B:$B,"S"))</f>
        <v/>
      </c>
      <c r="J69" s="212" t="str">
        <f>IF($C69=0,"",SUMIFS(INPUT_DATA!AY:AY,INPUT_DATA!$A:$A,$C69,INPUT_DATA!$B:$B,"S"))</f>
        <v/>
      </c>
      <c r="K69" s="212" t="str">
        <f>IF($C69=0,"",SUMIFS(INPUT_DATA!AZ:AZ,INPUT_DATA!$A:$A,$C69,INPUT_DATA!$B:$B,"S"))</f>
        <v/>
      </c>
      <c r="L69" s="212" t="str">
        <f>IF($C69=0,"",SUMIFS(INPUT_DATA!BA:BA,INPUT_DATA!$A:$A,$C69,INPUT_DATA!$B:$B,"S"))</f>
        <v/>
      </c>
      <c r="M69" s="212" t="str">
        <f>IF($C69=0,"",SUMIFS(INPUT_DATA!BB:BB,INPUT_DATA!$A:$A,$C69,INPUT_DATA!$B:$B,"S"))</f>
        <v/>
      </c>
      <c r="N69" s="212" t="str">
        <f>IF($C69=0,"",SUMIFS(INPUT_DATA!BC:BC,INPUT_DATA!$A:$A,$C69,INPUT_DATA!$B:$B,"S"))</f>
        <v/>
      </c>
      <c r="O69" s="212" t="str">
        <f>IF($C69=0,"",SUMIFS(INPUT_DATA!BD:BD,INPUT_DATA!$A:$A,$C69,INPUT_DATA!$B:$B,"S"))</f>
        <v/>
      </c>
      <c r="P69" s="212" t="str">
        <f>IF($C69=0,"",SUMIFS(INPUT_DATA!BE:BE,INPUT_DATA!$A:$A,$C69,INPUT_DATA!$B:$B,"S"))</f>
        <v/>
      </c>
      <c r="Q69" s="214" t="str">
        <f t="shared" si="3"/>
        <v/>
      </c>
      <c r="R69" s="215" t="str">
        <f>IF($C69=0,"",SUMIFS(INPUT_DATA!BG:BG,INPUT_DATA!$A:$A,$C69,INPUT_DATA!$B:$B,"S"))</f>
        <v/>
      </c>
      <c r="S69" s="215" t="str">
        <f>IF($C69=0,"",SUMIFS(INPUT_DATA!BH:BH,INPUT_DATA!$A:$A,$C69,INPUT_DATA!$B:$B,"S"))</f>
        <v/>
      </c>
      <c r="T69" s="214" t="str">
        <f t="shared" si="4"/>
        <v/>
      </c>
      <c r="U69" s="216" t="str">
        <f>IF($C69=0,"",SUMIFS(INPUT_DATA!BK:BK,INPUT_DATA!$A:$A,$C69,INPUT_DATA!$B:$B,"S"))</f>
        <v/>
      </c>
      <c r="V69" s="220" t="str">
        <f t="shared" si="5"/>
        <v/>
      </c>
      <c r="W69" s="218"/>
      <c r="X69" s="211" t="str">
        <f>IF($C69=0,"",SUMIFS(INPUT_DATA!AT:AT,INPUT_DATA!$A:$A,$C69,INPUT_DATA!$B:$B,"D"))</f>
        <v/>
      </c>
      <c r="Y69" s="212" t="str">
        <f>IF($C69=0,"",SUMIFS(INPUT_DATA!AU:AU,INPUT_DATA!$A:$A,$C69,INPUT_DATA!$B:$B,"D"))</f>
        <v/>
      </c>
      <c r="Z69" s="212" t="str">
        <f>IF($C69=0,"",SUMIFS(INPUT_DATA!AV:AV,INPUT_DATA!$A:$A,$C69,INPUT_DATA!$B:$B,"D"))</f>
        <v/>
      </c>
      <c r="AA69" s="213" t="str">
        <f t="shared" si="11"/>
        <v/>
      </c>
      <c r="AB69" s="212" t="str">
        <f>IF($C69=0,"",SUMIFS(INPUT_DATA!AX:AX,INPUT_DATA!$A:$A,$C69,INPUT_DATA!$B:$B,"D"))</f>
        <v/>
      </c>
      <c r="AC69" s="212" t="str">
        <f>IF($C69=0,"",SUMIFS(INPUT_DATA!AY:AY,INPUT_DATA!$A:$A,$C69,INPUT_DATA!$B:$B,"D"))</f>
        <v/>
      </c>
      <c r="AD69" s="212" t="str">
        <f>IF($C69=0,"",SUMIFS(INPUT_DATA!AZ:AZ,INPUT_DATA!$A:$A,$C69,INPUT_DATA!$B:$B,"D"))</f>
        <v/>
      </c>
      <c r="AE69" s="212" t="str">
        <f>IF($C69=0,"",SUMIFS(INPUT_DATA!BA:BA,INPUT_DATA!$A:$A,$C69,INPUT_DATA!$B:$B,"D"))</f>
        <v/>
      </c>
      <c r="AF69" s="212" t="str">
        <f>IF($C69=0,"",SUMIFS(INPUT_DATA!BB:BB,INPUT_DATA!$A:$A,$C69,INPUT_DATA!$B:$B,"D"))</f>
        <v/>
      </c>
      <c r="AG69" s="212" t="str">
        <f>IF($C69=0,"",SUMIFS(INPUT_DATA!BC:BC,INPUT_DATA!$A:$A,$C69,INPUT_DATA!$B:$B,"D"))</f>
        <v/>
      </c>
      <c r="AH69" s="212" t="str">
        <f>IF($C69=0,"",SUMIFS(INPUT_DATA!BD:BD,INPUT_DATA!$A:$A,$C69,INPUT_DATA!$B:$B,"D"))</f>
        <v/>
      </c>
      <c r="AI69" s="212" t="str">
        <f>IF($C69=0,"",SUMIFS(INPUT_DATA!BE:BE,INPUT_DATA!$A:$A,$C69,INPUT_DATA!$B:$B,"D"))</f>
        <v/>
      </c>
      <c r="AJ69" s="214" t="str">
        <f t="shared" si="12"/>
        <v/>
      </c>
      <c r="AK69" s="215" t="str">
        <f>IF($C69=0,"",SUMIFS(INPUT_DATA!BG:BG,INPUT_DATA!$A:$A,$C69,INPUT_DATA!$B:$B,"D"))</f>
        <v/>
      </c>
      <c r="AL69" s="215" t="str">
        <f>IF($C69=0,"",SUMIFS(INPUT_DATA!BH:BH,INPUT_DATA!$A:$A,$C69,INPUT_DATA!$B:$B,"D"))</f>
        <v/>
      </c>
      <c r="AM69" s="214" t="str">
        <f t="shared" si="13"/>
        <v/>
      </c>
      <c r="AN69" s="216" t="str">
        <f>IF($C69=0,"",SUMIFS(INPUT_DATA!BK:BK,INPUT_DATA!$A:$A,$C69,INPUT_DATA!$B:$B,"D"))</f>
        <v/>
      </c>
      <c r="AO69" s="217" t="str">
        <f t="shared" si="14"/>
        <v/>
      </c>
      <c r="AP69" s="218"/>
      <c r="AR69" s="217" t="str">
        <f t="shared" si="10"/>
        <v/>
      </c>
      <c r="AT69" s="209" t="str">
        <f>IF($C69=0,"",'03 - Monthly Asset Follow up'!E73+'03 - Monthly Asset Follow up'!F73-'03 - Monthly Asset Follow up'!V73+'03 - Monthly Asset Follow up'!Y73-H69)</f>
        <v/>
      </c>
      <c r="AU69" s="209" t="str">
        <f>IF($C69=0,"",'03 - Monthly Asset Follow up'!BB73+'03 - Monthly Asset Follow up'!BC73-'03 - Monthly Asset Follow up'!BR73+'03 - Monthly Asset Follow up'!BU73-AA69)</f>
        <v/>
      </c>
      <c r="AW69" s="221"/>
    </row>
    <row r="70" spans="2:49">
      <c r="B70" s="1672" t="str">
        <f t="shared" si="1"/>
        <v/>
      </c>
      <c r="C70" s="1673">
        <f>'03 - Monthly Asset Follow up'!B74</f>
        <v>0</v>
      </c>
      <c r="D70" s="218"/>
      <c r="E70" s="211" t="str">
        <f>IF($C70=0,"",SUMIFS(INPUT_DATA!AT:AT,INPUT_DATA!$A:$A,$C70,INPUT_DATA!$B:$B,"S"))</f>
        <v/>
      </c>
      <c r="F70" s="212" t="str">
        <f>IF($C70=0,"",SUMIFS(INPUT_DATA!AU:AU,INPUT_DATA!$A:$A,$C70,INPUT_DATA!$B:$B,"S"))</f>
        <v/>
      </c>
      <c r="G70" s="212" t="str">
        <f>IF($C70=0,"",SUMIFS(INPUT_DATA!AV:AV,INPUT_DATA!$A:$A,$C70,INPUT_DATA!$B:$B,"S"))</f>
        <v/>
      </c>
      <c r="H70" s="219" t="str">
        <f t="shared" si="2"/>
        <v/>
      </c>
      <c r="I70" s="212" t="str">
        <f>IF($C70=0,"",SUMIFS(INPUT_DATA!AX:AX,INPUT_DATA!$A:$A,$C70,INPUT_DATA!$B:$B,"S"))</f>
        <v/>
      </c>
      <c r="J70" s="212" t="str">
        <f>IF($C70=0,"",SUMIFS(INPUT_DATA!AY:AY,INPUT_DATA!$A:$A,$C70,INPUT_DATA!$B:$B,"S"))</f>
        <v/>
      </c>
      <c r="K70" s="212" t="str">
        <f>IF($C70=0,"",SUMIFS(INPUT_DATA!AZ:AZ,INPUT_DATA!$A:$A,$C70,INPUT_DATA!$B:$B,"S"))</f>
        <v/>
      </c>
      <c r="L70" s="212" t="str">
        <f>IF($C70=0,"",SUMIFS(INPUT_DATA!BA:BA,INPUT_DATA!$A:$A,$C70,INPUT_DATA!$B:$B,"S"))</f>
        <v/>
      </c>
      <c r="M70" s="212" t="str">
        <f>IF($C70=0,"",SUMIFS(INPUT_DATA!BB:BB,INPUT_DATA!$A:$A,$C70,INPUT_DATA!$B:$B,"S"))</f>
        <v/>
      </c>
      <c r="N70" s="212" t="str">
        <f>IF($C70=0,"",SUMIFS(INPUT_DATA!BC:BC,INPUT_DATA!$A:$A,$C70,INPUT_DATA!$B:$B,"S"))</f>
        <v/>
      </c>
      <c r="O70" s="212" t="str">
        <f>IF($C70=0,"",SUMIFS(INPUT_DATA!BD:BD,INPUT_DATA!$A:$A,$C70,INPUT_DATA!$B:$B,"S"))</f>
        <v/>
      </c>
      <c r="P70" s="212" t="str">
        <f>IF($C70=0,"",SUMIFS(INPUT_DATA!BE:BE,INPUT_DATA!$A:$A,$C70,INPUT_DATA!$B:$B,"S"))</f>
        <v/>
      </c>
      <c r="Q70" s="214" t="str">
        <f t="shared" si="3"/>
        <v/>
      </c>
      <c r="R70" s="215" t="str">
        <f>IF($C70=0,"",SUMIFS(INPUT_DATA!BG:BG,INPUT_DATA!$A:$A,$C70,INPUT_DATA!$B:$B,"S"))</f>
        <v/>
      </c>
      <c r="S70" s="215" t="str">
        <f>IF($C70=0,"",SUMIFS(INPUT_DATA!BH:BH,INPUT_DATA!$A:$A,$C70,INPUT_DATA!$B:$B,"S"))</f>
        <v/>
      </c>
      <c r="T70" s="214" t="str">
        <f t="shared" si="4"/>
        <v/>
      </c>
      <c r="U70" s="216" t="str">
        <f>IF($C70=0,"",SUMIFS(INPUT_DATA!BK:BK,INPUT_DATA!$A:$A,$C70,INPUT_DATA!$B:$B,"S"))</f>
        <v/>
      </c>
      <c r="V70" s="220" t="str">
        <f t="shared" si="5"/>
        <v/>
      </c>
      <c r="W70" s="218"/>
      <c r="X70" s="211" t="str">
        <f>IF($C70=0,"",SUMIFS(INPUT_DATA!AT:AT,INPUT_DATA!$A:$A,$C70,INPUT_DATA!$B:$B,"D"))</f>
        <v/>
      </c>
      <c r="Y70" s="212" t="str">
        <f>IF($C70=0,"",SUMIFS(INPUT_DATA!AU:AU,INPUT_DATA!$A:$A,$C70,INPUT_DATA!$B:$B,"D"))</f>
        <v/>
      </c>
      <c r="Z70" s="212" t="str">
        <f>IF($C70=0,"",SUMIFS(INPUT_DATA!AV:AV,INPUT_DATA!$A:$A,$C70,INPUT_DATA!$B:$B,"D"))</f>
        <v/>
      </c>
      <c r="AA70" s="213" t="str">
        <f t="shared" si="11"/>
        <v/>
      </c>
      <c r="AB70" s="212" t="str">
        <f>IF($C70=0,"",SUMIFS(INPUT_DATA!AX:AX,INPUT_DATA!$A:$A,$C70,INPUT_DATA!$B:$B,"D"))</f>
        <v/>
      </c>
      <c r="AC70" s="212" t="str">
        <f>IF($C70=0,"",SUMIFS(INPUT_DATA!AY:AY,INPUT_DATA!$A:$A,$C70,INPUT_DATA!$B:$B,"D"))</f>
        <v/>
      </c>
      <c r="AD70" s="212" t="str">
        <f>IF($C70=0,"",SUMIFS(INPUT_DATA!AZ:AZ,INPUT_DATA!$A:$A,$C70,INPUT_DATA!$B:$B,"D"))</f>
        <v/>
      </c>
      <c r="AE70" s="212" t="str">
        <f>IF($C70=0,"",SUMIFS(INPUT_DATA!BA:BA,INPUT_DATA!$A:$A,$C70,INPUT_DATA!$B:$B,"D"))</f>
        <v/>
      </c>
      <c r="AF70" s="212" t="str">
        <f>IF($C70=0,"",SUMIFS(INPUT_DATA!BB:BB,INPUT_DATA!$A:$A,$C70,INPUT_DATA!$B:$B,"D"))</f>
        <v/>
      </c>
      <c r="AG70" s="212" t="str">
        <f>IF($C70=0,"",SUMIFS(INPUT_DATA!BC:BC,INPUT_DATA!$A:$A,$C70,INPUT_DATA!$B:$B,"D"))</f>
        <v/>
      </c>
      <c r="AH70" s="212" t="str">
        <f>IF($C70=0,"",SUMIFS(INPUT_DATA!BD:BD,INPUT_DATA!$A:$A,$C70,INPUT_DATA!$B:$B,"D"))</f>
        <v/>
      </c>
      <c r="AI70" s="212" t="str">
        <f>IF($C70=0,"",SUMIFS(INPUT_DATA!BE:BE,INPUT_DATA!$A:$A,$C70,INPUT_DATA!$B:$B,"D"))</f>
        <v/>
      </c>
      <c r="AJ70" s="214" t="str">
        <f t="shared" si="12"/>
        <v/>
      </c>
      <c r="AK70" s="215" t="str">
        <f>IF($C70=0,"",SUMIFS(INPUT_DATA!BG:BG,INPUT_DATA!$A:$A,$C70,INPUT_DATA!$B:$B,"D"))</f>
        <v/>
      </c>
      <c r="AL70" s="215" t="str">
        <f>IF($C70=0,"",SUMIFS(INPUT_DATA!BH:BH,INPUT_DATA!$A:$A,$C70,INPUT_DATA!$B:$B,"D"))</f>
        <v/>
      </c>
      <c r="AM70" s="214" t="str">
        <f t="shared" si="13"/>
        <v/>
      </c>
      <c r="AN70" s="216" t="str">
        <f>IF($C70=0,"",SUMIFS(INPUT_DATA!BK:BK,INPUT_DATA!$A:$A,$C70,INPUT_DATA!$B:$B,"D"))</f>
        <v/>
      </c>
      <c r="AO70" s="217" t="str">
        <f t="shared" si="14"/>
        <v/>
      </c>
      <c r="AP70" s="218"/>
      <c r="AR70" s="217" t="str">
        <f t="shared" si="10"/>
        <v/>
      </c>
      <c r="AT70" s="209" t="str">
        <f>IF($C70=0,"",'03 - Monthly Asset Follow up'!E74+'03 - Monthly Asset Follow up'!F74-'03 - Monthly Asset Follow up'!V74+'03 - Monthly Asset Follow up'!Y74-H70)</f>
        <v/>
      </c>
      <c r="AU70" s="209" t="str">
        <f>IF($C70=0,"",'03 - Monthly Asset Follow up'!BB74+'03 - Monthly Asset Follow up'!BC74-'03 - Monthly Asset Follow up'!BR74+'03 - Monthly Asset Follow up'!BU74-AA70)</f>
        <v/>
      </c>
      <c r="AW70" s="221"/>
    </row>
    <row r="71" spans="2:49">
      <c r="B71" s="1672" t="str">
        <f t="shared" si="1"/>
        <v/>
      </c>
      <c r="C71" s="1673">
        <f>'03 - Monthly Asset Follow up'!B75</f>
        <v>0</v>
      </c>
      <c r="D71" s="218"/>
      <c r="E71" s="211" t="str">
        <f>IF($C71=0,"",SUMIFS(INPUT_DATA!AT:AT,INPUT_DATA!$A:$A,$C71,INPUT_DATA!$B:$B,"S"))</f>
        <v/>
      </c>
      <c r="F71" s="212" t="str">
        <f>IF($C71=0,"",SUMIFS(INPUT_DATA!AU:AU,INPUT_DATA!$A:$A,$C71,INPUT_DATA!$B:$B,"S"))</f>
        <v/>
      </c>
      <c r="G71" s="212" t="str">
        <f>IF($C71=0,"",SUMIFS(INPUT_DATA!AV:AV,INPUT_DATA!$A:$A,$C71,INPUT_DATA!$B:$B,"S"))</f>
        <v/>
      </c>
      <c r="H71" s="219" t="str">
        <f t="shared" si="2"/>
        <v/>
      </c>
      <c r="I71" s="212" t="str">
        <f>IF($C71=0,"",SUMIFS(INPUT_DATA!AX:AX,INPUT_DATA!$A:$A,$C71,INPUT_DATA!$B:$B,"S"))</f>
        <v/>
      </c>
      <c r="J71" s="212" t="str">
        <f>IF($C71=0,"",SUMIFS(INPUT_DATA!AY:AY,INPUT_DATA!$A:$A,$C71,INPUT_DATA!$B:$B,"S"))</f>
        <v/>
      </c>
      <c r="K71" s="212" t="str">
        <f>IF($C71=0,"",SUMIFS(INPUT_DATA!AZ:AZ,INPUT_DATA!$A:$A,$C71,INPUT_DATA!$B:$B,"S"))</f>
        <v/>
      </c>
      <c r="L71" s="212" t="str">
        <f>IF($C71=0,"",SUMIFS(INPUT_DATA!BA:BA,INPUT_DATA!$A:$A,$C71,INPUT_DATA!$B:$B,"S"))</f>
        <v/>
      </c>
      <c r="M71" s="212" t="str">
        <f>IF($C71=0,"",SUMIFS(INPUT_DATA!BB:BB,INPUT_DATA!$A:$A,$C71,INPUT_DATA!$B:$B,"S"))</f>
        <v/>
      </c>
      <c r="N71" s="212" t="str">
        <f>IF($C71=0,"",SUMIFS(INPUT_DATA!BC:BC,INPUT_DATA!$A:$A,$C71,INPUT_DATA!$B:$B,"S"))</f>
        <v/>
      </c>
      <c r="O71" s="212" t="str">
        <f>IF($C71=0,"",SUMIFS(INPUT_DATA!BD:BD,INPUT_DATA!$A:$A,$C71,INPUT_DATA!$B:$B,"S"))</f>
        <v/>
      </c>
      <c r="P71" s="212" t="str">
        <f>IF($C71=0,"",SUMIFS(INPUT_DATA!BE:BE,INPUT_DATA!$A:$A,$C71,INPUT_DATA!$B:$B,"S"))</f>
        <v/>
      </c>
      <c r="Q71" s="214" t="str">
        <f t="shared" si="3"/>
        <v/>
      </c>
      <c r="R71" s="215" t="str">
        <f>IF($C71=0,"",SUMIFS(INPUT_DATA!BG:BG,INPUT_DATA!$A:$A,$C71,INPUT_DATA!$B:$B,"S"))</f>
        <v/>
      </c>
      <c r="S71" s="215" t="str">
        <f>IF($C71=0,"",SUMIFS(INPUT_DATA!BH:BH,INPUT_DATA!$A:$A,$C71,INPUT_DATA!$B:$B,"S"))</f>
        <v/>
      </c>
      <c r="T71" s="214" t="str">
        <f t="shared" si="4"/>
        <v/>
      </c>
      <c r="U71" s="216" t="str">
        <f>IF($C71=0,"",SUMIFS(INPUT_DATA!BK:BK,INPUT_DATA!$A:$A,$C71,INPUT_DATA!$B:$B,"S"))</f>
        <v/>
      </c>
      <c r="V71" s="220" t="str">
        <f t="shared" si="5"/>
        <v/>
      </c>
      <c r="W71" s="218"/>
      <c r="X71" s="211" t="str">
        <f>IF($C71=0,"",SUMIFS(INPUT_DATA!AT:AT,INPUT_DATA!$A:$A,$C71,INPUT_DATA!$B:$B,"D"))</f>
        <v/>
      </c>
      <c r="Y71" s="212" t="str">
        <f>IF($C71=0,"",SUMIFS(INPUT_DATA!AU:AU,INPUT_DATA!$A:$A,$C71,INPUT_DATA!$B:$B,"D"))</f>
        <v/>
      </c>
      <c r="Z71" s="212" t="str">
        <f>IF($C71=0,"",SUMIFS(INPUT_DATA!AV:AV,INPUT_DATA!$A:$A,$C71,INPUT_DATA!$B:$B,"D"))</f>
        <v/>
      </c>
      <c r="AA71" s="213" t="str">
        <f t="shared" si="11"/>
        <v/>
      </c>
      <c r="AB71" s="212" t="str">
        <f>IF($C71=0,"",SUMIFS(INPUT_DATA!AX:AX,INPUT_DATA!$A:$A,$C71,INPUT_DATA!$B:$B,"D"))</f>
        <v/>
      </c>
      <c r="AC71" s="212" t="str">
        <f>IF($C71=0,"",SUMIFS(INPUT_DATA!AY:AY,INPUT_DATA!$A:$A,$C71,INPUT_DATA!$B:$B,"D"))</f>
        <v/>
      </c>
      <c r="AD71" s="212" t="str">
        <f>IF($C71=0,"",SUMIFS(INPUT_DATA!AZ:AZ,INPUT_DATA!$A:$A,$C71,INPUT_DATA!$B:$B,"D"))</f>
        <v/>
      </c>
      <c r="AE71" s="212" t="str">
        <f>IF($C71=0,"",SUMIFS(INPUT_DATA!BA:BA,INPUT_DATA!$A:$A,$C71,INPUT_DATA!$B:$B,"D"))</f>
        <v/>
      </c>
      <c r="AF71" s="212" t="str">
        <f>IF($C71=0,"",SUMIFS(INPUT_DATA!BB:BB,INPUT_DATA!$A:$A,$C71,INPUT_DATA!$B:$B,"D"))</f>
        <v/>
      </c>
      <c r="AG71" s="212" t="str">
        <f>IF($C71=0,"",SUMIFS(INPUT_DATA!BC:BC,INPUT_DATA!$A:$A,$C71,INPUT_DATA!$B:$B,"D"))</f>
        <v/>
      </c>
      <c r="AH71" s="212" t="str">
        <f>IF($C71=0,"",SUMIFS(INPUT_DATA!BD:BD,INPUT_DATA!$A:$A,$C71,INPUT_DATA!$B:$B,"D"))</f>
        <v/>
      </c>
      <c r="AI71" s="212" t="str">
        <f>IF($C71=0,"",SUMIFS(INPUT_DATA!BE:BE,INPUT_DATA!$A:$A,$C71,INPUT_DATA!$B:$B,"D"))</f>
        <v/>
      </c>
      <c r="AJ71" s="214" t="str">
        <f t="shared" si="12"/>
        <v/>
      </c>
      <c r="AK71" s="215" t="str">
        <f>IF($C71=0,"",SUMIFS(INPUT_DATA!BG:BG,INPUT_DATA!$A:$A,$C71,INPUT_DATA!$B:$B,"D"))</f>
        <v/>
      </c>
      <c r="AL71" s="215" t="str">
        <f>IF($C71=0,"",SUMIFS(INPUT_DATA!BH:BH,INPUT_DATA!$A:$A,$C71,INPUT_DATA!$B:$B,"D"))</f>
        <v/>
      </c>
      <c r="AM71" s="214" t="str">
        <f t="shared" si="13"/>
        <v/>
      </c>
      <c r="AN71" s="216" t="str">
        <f>IF($C71=0,"",SUMIFS(INPUT_DATA!BK:BK,INPUT_DATA!$A:$A,$C71,INPUT_DATA!$B:$B,"D"))</f>
        <v/>
      </c>
      <c r="AO71" s="217" t="str">
        <f t="shared" si="14"/>
        <v/>
      </c>
      <c r="AP71" s="218"/>
      <c r="AR71" s="217" t="str">
        <f t="shared" si="10"/>
        <v/>
      </c>
      <c r="AT71" s="209" t="str">
        <f>IF($C71=0,"",'03 - Monthly Asset Follow up'!E75+'03 - Monthly Asset Follow up'!F75-'03 - Monthly Asset Follow up'!V75+'03 - Monthly Asset Follow up'!Y75-H71)</f>
        <v/>
      </c>
      <c r="AU71" s="209" t="str">
        <f>IF($C71=0,"",'03 - Monthly Asset Follow up'!BB75+'03 - Monthly Asset Follow up'!BC75-'03 - Monthly Asset Follow up'!BR75+'03 - Monthly Asset Follow up'!BU75-AA71)</f>
        <v/>
      </c>
      <c r="AW71" s="221"/>
    </row>
    <row r="72" spans="2:49">
      <c r="B72" s="1672" t="str">
        <f t="shared" si="1"/>
        <v/>
      </c>
      <c r="C72" s="1673">
        <f>'03 - Monthly Asset Follow up'!B76</f>
        <v>0</v>
      </c>
      <c r="D72" s="218"/>
      <c r="E72" s="211" t="str">
        <f>IF($C72=0,"",SUMIFS(INPUT_DATA!AT:AT,INPUT_DATA!$A:$A,$C72,INPUT_DATA!$B:$B,"S"))</f>
        <v/>
      </c>
      <c r="F72" s="212" t="str">
        <f>IF($C72=0,"",SUMIFS(INPUT_DATA!AU:AU,INPUT_DATA!$A:$A,$C72,INPUT_DATA!$B:$B,"S"))</f>
        <v/>
      </c>
      <c r="G72" s="212" t="str">
        <f>IF($C72=0,"",SUMIFS(INPUT_DATA!AV:AV,INPUT_DATA!$A:$A,$C72,INPUT_DATA!$B:$B,"S"))</f>
        <v/>
      </c>
      <c r="H72" s="219" t="str">
        <f t="shared" si="2"/>
        <v/>
      </c>
      <c r="I72" s="212" t="str">
        <f>IF($C72=0,"",SUMIFS(INPUT_DATA!AX:AX,INPUT_DATA!$A:$A,$C72,INPUT_DATA!$B:$B,"S"))</f>
        <v/>
      </c>
      <c r="J72" s="212" t="str">
        <f>IF($C72=0,"",SUMIFS(INPUT_DATA!AY:AY,INPUT_DATA!$A:$A,$C72,INPUT_DATA!$B:$B,"S"))</f>
        <v/>
      </c>
      <c r="K72" s="212" t="str">
        <f>IF($C72=0,"",SUMIFS(INPUT_DATA!AZ:AZ,INPUT_DATA!$A:$A,$C72,INPUT_DATA!$B:$B,"S"))</f>
        <v/>
      </c>
      <c r="L72" s="212" t="str">
        <f>IF($C72=0,"",SUMIFS(INPUT_DATA!BA:BA,INPUT_DATA!$A:$A,$C72,INPUT_DATA!$B:$B,"S"))</f>
        <v/>
      </c>
      <c r="M72" s="212" t="str">
        <f>IF($C72=0,"",SUMIFS(INPUT_DATA!BB:BB,INPUT_DATA!$A:$A,$C72,INPUT_DATA!$B:$B,"S"))</f>
        <v/>
      </c>
      <c r="N72" s="212" t="str">
        <f>IF($C72=0,"",SUMIFS(INPUT_DATA!BC:BC,INPUT_DATA!$A:$A,$C72,INPUT_DATA!$B:$B,"S"))</f>
        <v/>
      </c>
      <c r="O72" s="212" t="str">
        <f>IF($C72=0,"",SUMIFS(INPUT_DATA!BD:BD,INPUT_DATA!$A:$A,$C72,INPUT_DATA!$B:$B,"S"))</f>
        <v/>
      </c>
      <c r="P72" s="212" t="str">
        <f>IF($C72=0,"",SUMIFS(INPUT_DATA!BE:BE,INPUT_DATA!$A:$A,$C72,INPUT_DATA!$B:$B,"S"))</f>
        <v/>
      </c>
      <c r="Q72" s="214" t="str">
        <f t="shared" si="3"/>
        <v/>
      </c>
      <c r="R72" s="215" t="str">
        <f>IF($C72=0,"",SUMIFS(INPUT_DATA!BG:BG,INPUT_DATA!$A:$A,$C72,INPUT_DATA!$B:$B,"S"))</f>
        <v/>
      </c>
      <c r="S72" s="215" t="str">
        <f>IF($C72=0,"",SUMIFS(INPUT_DATA!BH:BH,INPUT_DATA!$A:$A,$C72,INPUT_DATA!$B:$B,"S"))</f>
        <v/>
      </c>
      <c r="T72" s="214" t="str">
        <f t="shared" si="4"/>
        <v/>
      </c>
      <c r="U72" s="216" t="str">
        <f>IF($C72=0,"",SUMIFS(INPUT_DATA!BK:BK,INPUT_DATA!$A:$A,$C72,INPUT_DATA!$B:$B,"S"))</f>
        <v/>
      </c>
      <c r="V72" s="220" t="str">
        <f t="shared" si="5"/>
        <v/>
      </c>
      <c r="W72" s="218"/>
      <c r="X72" s="211" t="str">
        <f>IF($C72=0,"",SUMIFS(INPUT_DATA!AT:AT,INPUT_DATA!$A:$A,$C72,INPUT_DATA!$B:$B,"D"))</f>
        <v/>
      </c>
      <c r="Y72" s="212" t="str">
        <f>IF($C72=0,"",SUMIFS(INPUT_DATA!AU:AU,INPUT_DATA!$A:$A,$C72,INPUT_DATA!$B:$B,"D"))</f>
        <v/>
      </c>
      <c r="Z72" s="212" t="str">
        <f>IF($C72=0,"",SUMIFS(INPUT_DATA!AV:AV,INPUT_DATA!$A:$A,$C72,INPUT_DATA!$B:$B,"D"))</f>
        <v/>
      </c>
      <c r="AA72" s="213" t="str">
        <f t="shared" si="11"/>
        <v/>
      </c>
      <c r="AB72" s="212" t="str">
        <f>IF($C72=0,"",SUMIFS(INPUT_DATA!AX:AX,INPUT_DATA!$A:$A,$C72,INPUT_DATA!$B:$B,"D"))</f>
        <v/>
      </c>
      <c r="AC72" s="212" t="str">
        <f>IF($C72=0,"",SUMIFS(INPUT_DATA!AY:AY,INPUT_DATA!$A:$A,$C72,INPUT_DATA!$B:$B,"D"))</f>
        <v/>
      </c>
      <c r="AD72" s="212" t="str">
        <f>IF($C72=0,"",SUMIFS(INPUT_DATA!AZ:AZ,INPUT_DATA!$A:$A,$C72,INPUT_DATA!$B:$B,"D"))</f>
        <v/>
      </c>
      <c r="AE72" s="212" t="str">
        <f>IF($C72=0,"",SUMIFS(INPUT_DATA!BA:BA,INPUT_DATA!$A:$A,$C72,INPUT_DATA!$B:$B,"D"))</f>
        <v/>
      </c>
      <c r="AF72" s="212" t="str">
        <f>IF($C72=0,"",SUMIFS(INPUT_DATA!BB:BB,INPUT_DATA!$A:$A,$C72,INPUT_DATA!$B:$B,"D"))</f>
        <v/>
      </c>
      <c r="AG72" s="212" t="str">
        <f>IF($C72=0,"",SUMIFS(INPUT_DATA!BC:BC,INPUT_DATA!$A:$A,$C72,INPUT_DATA!$B:$B,"D"))</f>
        <v/>
      </c>
      <c r="AH72" s="212" t="str">
        <f>IF($C72=0,"",SUMIFS(INPUT_DATA!BD:BD,INPUT_DATA!$A:$A,$C72,INPUT_DATA!$B:$B,"D"))</f>
        <v/>
      </c>
      <c r="AI72" s="212" t="str">
        <f>IF($C72=0,"",SUMIFS(INPUT_DATA!BE:BE,INPUT_DATA!$A:$A,$C72,INPUT_DATA!$B:$B,"D"))</f>
        <v/>
      </c>
      <c r="AJ72" s="214" t="str">
        <f t="shared" si="12"/>
        <v/>
      </c>
      <c r="AK72" s="215" t="str">
        <f>IF($C72=0,"",SUMIFS(INPUT_DATA!BG:BG,INPUT_DATA!$A:$A,$C72,INPUT_DATA!$B:$B,"D"))</f>
        <v/>
      </c>
      <c r="AL72" s="215" t="str">
        <f>IF($C72=0,"",SUMIFS(INPUT_DATA!BH:BH,INPUT_DATA!$A:$A,$C72,INPUT_DATA!$B:$B,"D"))</f>
        <v/>
      </c>
      <c r="AM72" s="214" t="str">
        <f t="shared" si="13"/>
        <v/>
      </c>
      <c r="AN72" s="216" t="str">
        <f>IF($C72=0,"",SUMIFS(INPUT_DATA!BK:BK,INPUT_DATA!$A:$A,$C72,INPUT_DATA!$B:$B,"D"))</f>
        <v/>
      </c>
      <c r="AO72" s="217" t="str">
        <f t="shared" si="14"/>
        <v/>
      </c>
      <c r="AP72" s="218"/>
      <c r="AR72" s="217" t="str">
        <f t="shared" si="10"/>
        <v/>
      </c>
      <c r="AT72" s="209" t="str">
        <f>IF($C72=0,"",'03 - Monthly Asset Follow up'!E76+'03 - Monthly Asset Follow up'!F76-'03 - Monthly Asset Follow up'!V76+'03 - Monthly Asset Follow up'!Y76-H72)</f>
        <v/>
      </c>
      <c r="AU72" s="209" t="str">
        <f>IF($C72=0,"",'03 - Monthly Asset Follow up'!BB76+'03 - Monthly Asset Follow up'!BC76-'03 - Monthly Asset Follow up'!BR76+'03 - Monthly Asset Follow up'!BU76-AA72)</f>
        <v/>
      </c>
      <c r="AW72" s="221"/>
    </row>
    <row r="73" spans="2:49">
      <c r="B73" s="1672" t="str">
        <f t="shared" si="1"/>
        <v/>
      </c>
      <c r="C73" s="1673">
        <f>'03 - Monthly Asset Follow up'!B77</f>
        <v>0</v>
      </c>
      <c r="D73" s="218"/>
      <c r="E73" s="211" t="str">
        <f>IF($C73=0,"",SUMIFS(INPUT_DATA!AT:AT,INPUT_DATA!$A:$A,$C73,INPUT_DATA!$B:$B,"S"))</f>
        <v/>
      </c>
      <c r="F73" s="212" t="str">
        <f>IF($C73=0,"",SUMIFS(INPUT_DATA!AU:AU,INPUT_DATA!$A:$A,$C73,INPUT_DATA!$B:$B,"S"))</f>
        <v/>
      </c>
      <c r="G73" s="212" t="str">
        <f>IF($C73=0,"",SUMIFS(INPUT_DATA!AV:AV,INPUT_DATA!$A:$A,$C73,INPUT_DATA!$B:$B,"S"))</f>
        <v/>
      </c>
      <c r="H73" s="219" t="str">
        <f t="shared" si="2"/>
        <v/>
      </c>
      <c r="I73" s="212" t="str">
        <f>IF($C73=0,"",SUMIFS(INPUT_DATA!AX:AX,INPUT_DATA!$A:$A,$C73,INPUT_DATA!$B:$B,"S"))</f>
        <v/>
      </c>
      <c r="J73" s="212" t="str">
        <f>IF($C73=0,"",SUMIFS(INPUT_DATA!AY:AY,INPUT_DATA!$A:$A,$C73,INPUT_DATA!$B:$B,"S"))</f>
        <v/>
      </c>
      <c r="K73" s="212" t="str">
        <f>IF($C73=0,"",SUMIFS(INPUT_DATA!AZ:AZ,INPUT_DATA!$A:$A,$C73,INPUT_DATA!$B:$B,"S"))</f>
        <v/>
      </c>
      <c r="L73" s="212" t="str">
        <f>IF($C73=0,"",SUMIFS(INPUT_DATA!BA:BA,INPUT_DATA!$A:$A,$C73,INPUT_DATA!$B:$B,"S"))</f>
        <v/>
      </c>
      <c r="M73" s="212" t="str">
        <f>IF($C73=0,"",SUMIFS(INPUT_DATA!BB:BB,INPUT_DATA!$A:$A,$C73,INPUT_DATA!$B:$B,"S"))</f>
        <v/>
      </c>
      <c r="N73" s="212" t="str">
        <f>IF($C73=0,"",SUMIFS(INPUT_DATA!BC:BC,INPUT_DATA!$A:$A,$C73,INPUT_DATA!$B:$B,"S"))</f>
        <v/>
      </c>
      <c r="O73" s="212" t="str">
        <f>IF($C73=0,"",SUMIFS(INPUT_DATA!BD:BD,INPUT_DATA!$A:$A,$C73,INPUT_DATA!$B:$B,"S"))</f>
        <v/>
      </c>
      <c r="P73" s="212" t="str">
        <f>IF($C73=0,"",SUMIFS(INPUT_DATA!BE:BE,INPUT_DATA!$A:$A,$C73,INPUT_DATA!$B:$B,"S"))</f>
        <v/>
      </c>
      <c r="Q73" s="214" t="str">
        <f t="shared" si="3"/>
        <v/>
      </c>
      <c r="R73" s="215" t="str">
        <f>IF($C73=0,"",SUMIFS(INPUT_DATA!BG:BG,INPUT_DATA!$A:$A,$C73,INPUT_DATA!$B:$B,"S"))</f>
        <v/>
      </c>
      <c r="S73" s="215" t="str">
        <f>IF($C73=0,"",SUMIFS(INPUT_DATA!BH:BH,INPUT_DATA!$A:$A,$C73,INPUT_DATA!$B:$B,"S"))</f>
        <v/>
      </c>
      <c r="T73" s="214" t="str">
        <f t="shared" si="4"/>
        <v/>
      </c>
      <c r="U73" s="216" t="str">
        <f>IF($C73=0,"",SUMIFS(INPUT_DATA!BK:BK,INPUT_DATA!$A:$A,$C73,INPUT_DATA!$B:$B,"S"))</f>
        <v/>
      </c>
      <c r="V73" s="220" t="str">
        <f t="shared" si="5"/>
        <v/>
      </c>
      <c r="W73" s="218"/>
      <c r="X73" s="211" t="str">
        <f>IF($C73=0,"",SUMIFS(INPUT_DATA!AT:AT,INPUT_DATA!$A:$A,$C73,INPUT_DATA!$B:$B,"D"))</f>
        <v/>
      </c>
      <c r="Y73" s="212" t="str">
        <f>IF($C73=0,"",SUMIFS(INPUT_DATA!AU:AU,INPUT_DATA!$A:$A,$C73,INPUT_DATA!$B:$B,"D"))</f>
        <v/>
      </c>
      <c r="Z73" s="212" t="str">
        <f>IF($C73=0,"",SUMIFS(INPUT_DATA!AV:AV,INPUT_DATA!$A:$A,$C73,INPUT_DATA!$B:$B,"D"))</f>
        <v/>
      </c>
      <c r="AA73" s="213" t="str">
        <f t="shared" si="11"/>
        <v/>
      </c>
      <c r="AB73" s="212" t="str">
        <f>IF($C73=0,"",SUMIFS(INPUT_DATA!AX:AX,INPUT_DATA!$A:$A,$C73,INPUT_DATA!$B:$B,"D"))</f>
        <v/>
      </c>
      <c r="AC73" s="212" t="str">
        <f>IF($C73=0,"",SUMIFS(INPUT_DATA!AY:AY,INPUT_DATA!$A:$A,$C73,INPUT_DATA!$B:$B,"D"))</f>
        <v/>
      </c>
      <c r="AD73" s="212" t="str">
        <f>IF($C73=0,"",SUMIFS(INPUT_DATA!AZ:AZ,INPUT_DATA!$A:$A,$C73,INPUT_DATA!$B:$B,"D"))</f>
        <v/>
      </c>
      <c r="AE73" s="212" t="str">
        <f>IF($C73=0,"",SUMIFS(INPUT_DATA!BA:BA,INPUT_DATA!$A:$A,$C73,INPUT_DATA!$B:$B,"D"))</f>
        <v/>
      </c>
      <c r="AF73" s="212" t="str">
        <f>IF($C73=0,"",SUMIFS(INPUT_DATA!BB:BB,INPUT_DATA!$A:$A,$C73,INPUT_DATA!$B:$B,"D"))</f>
        <v/>
      </c>
      <c r="AG73" s="212" t="str">
        <f>IF($C73=0,"",SUMIFS(INPUT_DATA!BC:BC,INPUT_DATA!$A:$A,$C73,INPUT_DATA!$B:$B,"D"))</f>
        <v/>
      </c>
      <c r="AH73" s="212" t="str">
        <f>IF($C73=0,"",SUMIFS(INPUT_DATA!BD:BD,INPUT_DATA!$A:$A,$C73,INPUT_DATA!$B:$B,"D"))</f>
        <v/>
      </c>
      <c r="AI73" s="212" t="str">
        <f>IF($C73=0,"",SUMIFS(INPUT_DATA!BE:BE,INPUT_DATA!$A:$A,$C73,INPUT_DATA!$B:$B,"D"))</f>
        <v/>
      </c>
      <c r="AJ73" s="214" t="str">
        <f t="shared" si="12"/>
        <v/>
      </c>
      <c r="AK73" s="215" t="str">
        <f>IF($C73=0,"",SUMIFS(INPUT_DATA!BG:BG,INPUT_DATA!$A:$A,$C73,INPUT_DATA!$B:$B,"D"))</f>
        <v/>
      </c>
      <c r="AL73" s="215" t="str">
        <f>IF($C73=0,"",SUMIFS(INPUT_DATA!BH:BH,INPUT_DATA!$A:$A,$C73,INPUT_DATA!$B:$B,"D"))</f>
        <v/>
      </c>
      <c r="AM73" s="214" t="str">
        <f t="shared" si="13"/>
        <v/>
      </c>
      <c r="AN73" s="216" t="str">
        <f>IF($C73=0,"",SUMIFS(INPUT_DATA!BK:BK,INPUT_DATA!$A:$A,$C73,INPUT_DATA!$B:$B,"D"))</f>
        <v/>
      </c>
      <c r="AO73" s="217" t="str">
        <f t="shared" si="14"/>
        <v/>
      </c>
      <c r="AP73" s="218"/>
      <c r="AR73" s="217" t="str">
        <f t="shared" si="10"/>
        <v/>
      </c>
      <c r="AT73" s="209" t="str">
        <f>IF($C73=0,"",'03 - Monthly Asset Follow up'!E77+'03 - Monthly Asset Follow up'!F77-'03 - Monthly Asset Follow up'!V77+'03 - Monthly Asset Follow up'!Y77-H73)</f>
        <v/>
      </c>
      <c r="AU73" s="209" t="str">
        <f>IF($C73=0,"",'03 - Monthly Asset Follow up'!BB77+'03 - Monthly Asset Follow up'!BC77-'03 - Monthly Asset Follow up'!BR77+'03 - Monthly Asset Follow up'!BU77-AA73)</f>
        <v/>
      </c>
      <c r="AW73" s="221"/>
    </row>
    <row r="74" spans="2:49">
      <c r="B74" s="1672" t="str">
        <f t="shared" si="1"/>
        <v/>
      </c>
      <c r="C74" s="1673">
        <f>'03 - Monthly Asset Follow up'!B78</f>
        <v>0</v>
      </c>
      <c r="D74" s="218"/>
      <c r="E74" s="211" t="str">
        <f>IF($C74=0,"",SUMIFS(INPUT_DATA!AT:AT,INPUT_DATA!$A:$A,$C74,INPUT_DATA!$B:$B,"S"))</f>
        <v/>
      </c>
      <c r="F74" s="212" t="str">
        <f>IF($C74=0,"",SUMIFS(INPUT_DATA!AU:AU,INPUT_DATA!$A:$A,$C74,INPUT_DATA!$B:$B,"S"))</f>
        <v/>
      </c>
      <c r="G74" s="212" t="str">
        <f>IF($C74=0,"",SUMIFS(INPUT_DATA!AV:AV,INPUT_DATA!$A:$A,$C74,INPUT_DATA!$B:$B,"S"))</f>
        <v/>
      </c>
      <c r="H74" s="219" t="str">
        <f t="shared" si="2"/>
        <v/>
      </c>
      <c r="I74" s="212" t="str">
        <f>IF($C74=0,"",SUMIFS(INPUT_DATA!AX:AX,INPUT_DATA!$A:$A,$C74,INPUT_DATA!$B:$B,"S"))</f>
        <v/>
      </c>
      <c r="J74" s="212" t="str">
        <f>IF($C74=0,"",SUMIFS(INPUT_DATA!AY:AY,INPUT_DATA!$A:$A,$C74,INPUT_DATA!$B:$B,"S"))</f>
        <v/>
      </c>
      <c r="K74" s="212" t="str">
        <f>IF($C74=0,"",SUMIFS(INPUT_DATA!AZ:AZ,INPUT_DATA!$A:$A,$C74,INPUT_DATA!$B:$B,"S"))</f>
        <v/>
      </c>
      <c r="L74" s="212" t="str">
        <f>IF($C74=0,"",SUMIFS(INPUT_DATA!BA:BA,INPUT_DATA!$A:$A,$C74,INPUT_DATA!$B:$B,"S"))</f>
        <v/>
      </c>
      <c r="M74" s="212" t="str">
        <f>IF($C74=0,"",SUMIFS(INPUT_DATA!BB:BB,INPUT_DATA!$A:$A,$C74,INPUT_DATA!$B:$B,"S"))</f>
        <v/>
      </c>
      <c r="N74" s="212" t="str">
        <f>IF($C74=0,"",SUMIFS(INPUT_DATA!BC:BC,INPUT_DATA!$A:$A,$C74,INPUT_DATA!$B:$B,"S"))</f>
        <v/>
      </c>
      <c r="O74" s="212" t="str">
        <f>IF($C74=0,"",SUMIFS(INPUT_DATA!BD:BD,INPUT_DATA!$A:$A,$C74,INPUT_DATA!$B:$B,"S"))</f>
        <v/>
      </c>
      <c r="P74" s="212" t="str">
        <f>IF($C74=0,"",SUMIFS(INPUT_DATA!BE:BE,INPUT_DATA!$A:$A,$C74,INPUT_DATA!$B:$B,"S"))</f>
        <v/>
      </c>
      <c r="Q74" s="214" t="str">
        <f t="shared" si="3"/>
        <v/>
      </c>
      <c r="R74" s="215" t="str">
        <f>IF($C74=0,"",SUMIFS(INPUT_DATA!BG:BG,INPUT_DATA!$A:$A,$C74,INPUT_DATA!$B:$B,"S"))</f>
        <v/>
      </c>
      <c r="S74" s="215" t="str">
        <f>IF($C74=0,"",SUMIFS(INPUT_DATA!BH:BH,INPUT_DATA!$A:$A,$C74,INPUT_DATA!$B:$B,"S"))</f>
        <v/>
      </c>
      <c r="T74" s="214" t="str">
        <f t="shared" si="4"/>
        <v/>
      </c>
      <c r="U74" s="216" t="str">
        <f>IF($C74=0,"",SUMIFS(INPUT_DATA!BK:BK,INPUT_DATA!$A:$A,$C74,INPUT_DATA!$B:$B,"S"))</f>
        <v/>
      </c>
      <c r="V74" s="220" t="str">
        <f t="shared" si="5"/>
        <v/>
      </c>
      <c r="W74" s="218"/>
      <c r="X74" s="211" t="str">
        <f>IF($C74=0,"",SUMIFS(INPUT_DATA!AT:AT,INPUT_DATA!$A:$A,$C74,INPUT_DATA!$B:$B,"D"))</f>
        <v/>
      </c>
      <c r="Y74" s="212" t="str">
        <f>IF($C74=0,"",SUMIFS(INPUT_DATA!AU:AU,INPUT_DATA!$A:$A,$C74,INPUT_DATA!$B:$B,"D"))</f>
        <v/>
      </c>
      <c r="Z74" s="212" t="str">
        <f>IF($C74=0,"",SUMIFS(INPUT_DATA!AV:AV,INPUT_DATA!$A:$A,$C74,INPUT_DATA!$B:$B,"D"))</f>
        <v/>
      </c>
      <c r="AA74" s="213" t="str">
        <f t="shared" si="11"/>
        <v/>
      </c>
      <c r="AB74" s="212" t="str">
        <f>IF($C74=0,"",SUMIFS(INPUT_DATA!AX:AX,INPUT_DATA!$A:$A,$C74,INPUT_DATA!$B:$B,"D"))</f>
        <v/>
      </c>
      <c r="AC74" s="212" t="str">
        <f>IF($C74=0,"",SUMIFS(INPUT_DATA!AY:AY,INPUT_DATA!$A:$A,$C74,INPUT_DATA!$B:$B,"D"))</f>
        <v/>
      </c>
      <c r="AD74" s="212" t="str">
        <f>IF($C74=0,"",SUMIFS(INPUT_DATA!AZ:AZ,INPUT_DATA!$A:$A,$C74,INPUT_DATA!$B:$B,"D"))</f>
        <v/>
      </c>
      <c r="AE74" s="212" t="str">
        <f>IF($C74=0,"",SUMIFS(INPUT_DATA!BA:BA,INPUT_DATA!$A:$A,$C74,INPUT_DATA!$B:$B,"D"))</f>
        <v/>
      </c>
      <c r="AF74" s="212" t="str">
        <f>IF($C74=0,"",SUMIFS(INPUT_DATA!BB:BB,INPUT_DATA!$A:$A,$C74,INPUT_DATA!$B:$B,"D"))</f>
        <v/>
      </c>
      <c r="AG74" s="212" t="str">
        <f>IF($C74=0,"",SUMIFS(INPUT_DATA!BC:BC,INPUT_DATA!$A:$A,$C74,INPUT_DATA!$B:$B,"D"))</f>
        <v/>
      </c>
      <c r="AH74" s="212" t="str">
        <f>IF($C74=0,"",SUMIFS(INPUT_DATA!BD:BD,INPUT_DATA!$A:$A,$C74,INPUT_DATA!$B:$B,"D"))</f>
        <v/>
      </c>
      <c r="AI74" s="212" t="str">
        <f>IF($C74=0,"",SUMIFS(INPUT_DATA!BE:BE,INPUT_DATA!$A:$A,$C74,INPUT_DATA!$B:$B,"D"))</f>
        <v/>
      </c>
      <c r="AJ74" s="214" t="str">
        <f t="shared" si="12"/>
        <v/>
      </c>
      <c r="AK74" s="215" t="str">
        <f>IF($C74=0,"",SUMIFS(INPUT_DATA!BG:BG,INPUT_DATA!$A:$A,$C74,INPUT_DATA!$B:$B,"D"))</f>
        <v/>
      </c>
      <c r="AL74" s="215" t="str">
        <f>IF($C74=0,"",SUMIFS(INPUT_DATA!BH:BH,INPUT_DATA!$A:$A,$C74,INPUT_DATA!$B:$B,"D"))</f>
        <v/>
      </c>
      <c r="AM74" s="214" t="str">
        <f t="shared" si="13"/>
        <v/>
      </c>
      <c r="AN74" s="216" t="str">
        <f>IF($C74=0,"",SUMIFS(INPUT_DATA!BK:BK,INPUT_DATA!$A:$A,$C74,INPUT_DATA!$B:$B,"D"))</f>
        <v/>
      </c>
      <c r="AO74" s="217" t="str">
        <f t="shared" si="14"/>
        <v/>
      </c>
      <c r="AP74" s="218"/>
      <c r="AR74" s="217" t="str">
        <f t="shared" si="10"/>
        <v/>
      </c>
      <c r="AT74" s="209" t="str">
        <f>IF($C74=0,"",'03 - Monthly Asset Follow up'!E78+'03 - Monthly Asset Follow up'!F78-'03 - Monthly Asset Follow up'!V78+'03 - Monthly Asset Follow up'!Y78-H74)</f>
        <v/>
      </c>
      <c r="AU74" s="209" t="str">
        <f>IF($C74=0,"",'03 - Monthly Asset Follow up'!BB78+'03 - Monthly Asset Follow up'!BC78-'03 - Monthly Asset Follow up'!BR78+'03 - Monthly Asset Follow up'!BU78-AA74)</f>
        <v/>
      </c>
      <c r="AW74" s="221"/>
    </row>
    <row r="75" spans="2:49">
      <c r="B75" s="1672" t="str">
        <f t="shared" si="1"/>
        <v/>
      </c>
      <c r="C75" s="1673">
        <f>'03 - Monthly Asset Follow up'!B79</f>
        <v>0</v>
      </c>
      <c r="D75" s="218"/>
      <c r="E75" s="211" t="str">
        <f>IF($C75=0,"",SUMIFS(INPUT_DATA!AT:AT,INPUT_DATA!$A:$A,$C75,INPUT_DATA!$B:$B,"S"))</f>
        <v/>
      </c>
      <c r="F75" s="212" t="str">
        <f>IF($C75=0,"",SUMIFS(INPUT_DATA!AU:AU,INPUT_DATA!$A:$A,$C75,INPUT_DATA!$B:$B,"S"))</f>
        <v/>
      </c>
      <c r="G75" s="212" t="str">
        <f>IF($C75=0,"",SUMIFS(INPUT_DATA!AV:AV,INPUT_DATA!$A:$A,$C75,INPUT_DATA!$B:$B,"S"))</f>
        <v/>
      </c>
      <c r="H75" s="219" t="str">
        <f t="shared" si="2"/>
        <v/>
      </c>
      <c r="I75" s="212" t="str">
        <f>IF($C75=0,"",SUMIFS(INPUT_DATA!AX:AX,INPUT_DATA!$A:$A,$C75,INPUT_DATA!$B:$B,"S"))</f>
        <v/>
      </c>
      <c r="J75" s="212" t="str">
        <f>IF($C75=0,"",SUMIFS(INPUT_DATA!AY:AY,INPUT_DATA!$A:$A,$C75,INPUT_DATA!$B:$B,"S"))</f>
        <v/>
      </c>
      <c r="K75" s="212" t="str">
        <f>IF($C75=0,"",SUMIFS(INPUT_DATA!AZ:AZ,INPUT_DATA!$A:$A,$C75,INPUT_DATA!$B:$B,"S"))</f>
        <v/>
      </c>
      <c r="L75" s="212" t="str">
        <f>IF($C75=0,"",SUMIFS(INPUT_DATA!BA:BA,INPUT_DATA!$A:$A,$C75,INPUT_DATA!$B:$B,"S"))</f>
        <v/>
      </c>
      <c r="M75" s="212" t="str">
        <f>IF($C75=0,"",SUMIFS(INPUT_DATA!BB:BB,INPUT_DATA!$A:$A,$C75,INPUT_DATA!$B:$B,"S"))</f>
        <v/>
      </c>
      <c r="N75" s="212" t="str">
        <f>IF($C75=0,"",SUMIFS(INPUT_DATA!BC:BC,INPUT_DATA!$A:$A,$C75,INPUT_DATA!$B:$B,"S"))</f>
        <v/>
      </c>
      <c r="O75" s="212" t="str">
        <f>IF($C75=0,"",SUMIFS(INPUT_DATA!BD:BD,INPUT_DATA!$A:$A,$C75,INPUT_DATA!$B:$B,"S"))</f>
        <v/>
      </c>
      <c r="P75" s="212" t="str">
        <f>IF($C75=0,"",SUMIFS(INPUT_DATA!BE:BE,INPUT_DATA!$A:$A,$C75,INPUT_DATA!$B:$B,"S"))</f>
        <v/>
      </c>
      <c r="Q75" s="214" t="str">
        <f t="shared" si="3"/>
        <v/>
      </c>
      <c r="R75" s="215" t="str">
        <f>IF($C75=0,"",SUMIFS(INPUT_DATA!BG:BG,INPUT_DATA!$A:$A,$C75,INPUT_DATA!$B:$B,"S"))</f>
        <v/>
      </c>
      <c r="S75" s="215" t="str">
        <f>IF($C75=0,"",SUMIFS(INPUT_DATA!BH:BH,INPUT_DATA!$A:$A,$C75,INPUT_DATA!$B:$B,"S"))</f>
        <v/>
      </c>
      <c r="T75" s="214" t="str">
        <f t="shared" si="4"/>
        <v/>
      </c>
      <c r="U75" s="216" t="str">
        <f>IF($C75=0,"",SUMIFS(INPUT_DATA!BK:BK,INPUT_DATA!$A:$A,$C75,INPUT_DATA!$B:$B,"S"))</f>
        <v/>
      </c>
      <c r="V75" s="220" t="str">
        <f t="shared" si="5"/>
        <v/>
      </c>
      <c r="W75" s="218"/>
      <c r="X75" s="211" t="str">
        <f>IF($C75=0,"",SUMIFS(INPUT_DATA!AT:AT,INPUT_DATA!$A:$A,$C75,INPUT_DATA!$B:$B,"D"))</f>
        <v/>
      </c>
      <c r="Y75" s="212" t="str">
        <f>IF($C75=0,"",SUMIFS(INPUT_DATA!AU:AU,INPUT_DATA!$A:$A,$C75,INPUT_DATA!$B:$B,"D"))</f>
        <v/>
      </c>
      <c r="Z75" s="212" t="str">
        <f>IF($C75=0,"",SUMIFS(INPUT_DATA!AV:AV,INPUT_DATA!$A:$A,$C75,INPUT_DATA!$B:$B,"D"))</f>
        <v/>
      </c>
      <c r="AA75" s="213" t="str">
        <f t="shared" si="11"/>
        <v/>
      </c>
      <c r="AB75" s="212" t="str">
        <f>IF($C75=0,"",SUMIFS(INPUT_DATA!AX:AX,INPUT_DATA!$A:$A,$C75,INPUT_DATA!$B:$B,"D"))</f>
        <v/>
      </c>
      <c r="AC75" s="212" t="str">
        <f>IF($C75=0,"",SUMIFS(INPUT_DATA!AY:AY,INPUT_DATA!$A:$A,$C75,INPUT_DATA!$B:$B,"D"))</f>
        <v/>
      </c>
      <c r="AD75" s="212" t="str">
        <f>IF($C75=0,"",SUMIFS(INPUT_DATA!AZ:AZ,INPUT_DATA!$A:$A,$C75,INPUT_DATA!$B:$B,"D"))</f>
        <v/>
      </c>
      <c r="AE75" s="212" t="str">
        <f>IF($C75=0,"",SUMIFS(INPUT_DATA!BA:BA,INPUT_DATA!$A:$A,$C75,INPUT_DATA!$B:$B,"D"))</f>
        <v/>
      </c>
      <c r="AF75" s="212" t="str">
        <f>IF($C75=0,"",SUMIFS(INPUT_DATA!BB:BB,INPUT_DATA!$A:$A,$C75,INPUT_DATA!$B:$B,"D"))</f>
        <v/>
      </c>
      <c r="AG75" s="212" t="str">
        <f>IF($C75=0,"",SUMIFS(INPUT_DATA!BC:BC,INPUT_DATA!$A:$A,$C75,INPUT_DATA!$B:$B,"D"))</f>
        <v/>
      </c>
      <c r="AH75" s="212" t="str">
        <f>IF($C75=0,"",SUMIFS(INPUT_DATA!BD:BD,INPUT_DATA!$A:$A,$C75,INPUT_DATA!$B:$B,"D"))</f>
        <v/>
      </c>
      <c r="AI75" s="212" t="str">
        <f>IF($C75=0,"",SUMIFS(INPUT_DATA!BE:BE,INPUT_DATA!$A:$A,$C75,INPUT_DATA!$B:$B,"D"))</f>
        <v/>
      </c>
      <c r="AJ75" s="214" t="str">
        <f t="shared" si="12"/>
        <v/>
      </c>
      <c r="AK75" s="215" t="str">
        <f>IF($C75=0,"",SUMIFS(INPUT_DATA!BG:BG,INPUT_DATA!$A:$A,$C75,INPUT_DATA!$B:$B,"D"))</f>
        <v/>
      </c>
      <c r="AL75" s="215" t="str">
        <f>IF($C75=0,"",SUMIFS(INPUT_DATA!BH:BH,INPUT_DATA!$A:$A,$C75,INPUT_DATA!$B:$B,"D"))</f>
        <v/>
      </c>
      <c r="AM75" s="214" t="str">
        <f t="shared" si="13"/>
        <v/>
      </c>
      <c r="AN75" s="216" t="str">
        <f>IF($C75=0,"",SUMIFS(INPUT_DATA!BK:BK,INPUT_DATA!$A:$A,$C75,INPUT_DATA!$B:$B,"D"))</f>
        <v/>
      </c>
      <c r="AO75" s="217" t="str">
        <f t="shared" si="14"/>
        <v/>
      </c>
      <c r="AP75" s="218"/>
      <c r="AR75" s="217" t="str">
        <f t="shared" si="10"/>
        <v/>
      </c>
      <c r="AT75" s="209" t="str">
        <f>IF($C75=0,"",'03 - Monthly Asset Follow up'!E79+'03 - Monthly Asset Follow up'!F79-'03 - Monthly Asset Follow up'!V79+'03 - Monthly Asset Follow up'!Y79-H75)</f>
        <v/>
      </c>
      <c r="AU75" s="209" t="str">
        <f>IF($C75=0,"",'03 - Monthly Asset Follow up'!BB79+'03 - Monthly Asset Follow up'!BC79-'03 - Monthly Asset Follow up'!BR79+'03 - Monthly Asset Follow up'!BU79-AA75)</f>
        <v/>
      </c>
      <c r="AW75" s="221"/>
    </row>
    <row r="76" spans="2:49">
      <c r="B76" s="1672" t="str">
        <f t="shared" si="1"/>
        <v/>
      </c>
      <c r="C76" s="1673">
        <f>'03 - Monthly Asset Follow up'!B80</f>
        <v>0</v>
      </c>
      <c r="D76" s="218"/>
      <c r="E76" s="211" t="str">
        <f>IF($C76=0,"",SUMIFS(INPUT_DATA!AT:AT,INPUT_DATA!$A:$A,$C76,INPUT_DATA!$B:$B,"S"))</f>
        <v/>
      </c>
      <c r="F76" s="212" t="str">
        <f>IF($C76=0,"",SUMIFS(INPUT_DATA!AU:AU,INPUT_DATA!$A:$A,$C76,INPUT_DATA!$B:$B,"S"))</f>
        <v/>
      </c>
      <c r="G76" s="212" t="str">
        <f>IF($C76=0,"",SUMIFS(INPUT_DATA!AV:AV,INPUT_DATA!$A:$A,$C76,INPUT_DATA!$B:$B,"S"))</f>
        <v/>
      </c>
      <c r="H76" s="219" t="str">
        <f t="shared" si="2"/>
        <v/>
      </c>
      <c r="I76" s="212" t="str">
        <f>IF($C76=0,"",SUMIFS(INPUT_DATA!AX:AX,INPUT_DATA!$A:$A,$C76,INPUT_DATA!$B:$B,"S"))</f>
        <v/>
      </c>
      <c r="J76" s="212" t="str">
        <f>IF($C76=0,"",SUMIFS(INPUT_DATA!AY:AY,INPUT_DATA!$A:$A,$C76,INPUT_DATA!$B:$B,"S"))</f>
        <v/>
      </c>
      <c r="K76" s="212" t="str">
        <f>IF($C76=0,"",SUMIFS(INPUT_DATA!AZ:AZ,INPUT_DATA!$A:$A,$C76,INPUT_DATA!$B:$B,"S"))</f>
        <v/>
      </c>
      <c r="L76" s="212" t="str">
        <f>IF($C76=0,"",SUMIFS(INPUT_DATA!BA:BA,INPUT_DATA!$A:$A,$C76,INPUT_DATA!$B:$B,"S"))</f>
        <v/>
      </c>
      <c r="M76" s="212" t="str">
        <f>IF($C76=0,"",SUMIFS(INPUT_DATA!BB:BB,INPUT_DATA!$A:$A,$C76,INPUT_DATA!$B:$B,"S"))</f>
        <v/>
      </c>
      <c r="N76" s="212" t="str">
        <f>IF($C76=0,"",SUMIFS(INPUT_DATA!BC:BC,INPUT_DATA!$A:$A,$C76,INPUT_DATA!$B:$B,"S"))</f>
        <v/>
      </c>
      <c r="O76" s="212" t="str">
        <f>IF($C76=0,"",SUMIFS(INPUT_DATA!BD:BD,INPUT_DATA!$A:$A,$C76,INPUT_DATA!$B:$B,"S"))</f>
        <v/>
      </c>
      <c r="P76" s="212" t="str">
        <f>IF($C76=0,"",SUMIFS(INPUT_DATA!BE:BE,INPUT_DATA!$A:$A,$C76,INPUT_DATA!$B:$B,"S"))</f>
        <v/>
      </c>
      <c r="Q76" s="214" t="str">
        <f t="shared" si="3"/>
        <v/>
      </c>
      <c r="R76" s="215" t="str">
        <f>IF($C76=0,"",SUMIFS(INPUT_DATA!BG:BG,INPUT_DATA!$A:$A,$C76,INPUT_DATA!$B:$B,"S"))</f>
        <v/>
      </c>
      <c r="S76" s="215" t="str">
        <f>IF($C76=0,"",SUMIFS(INPUT_DATA!BH:BH,INPUT_DATA!$A:$A,$C76,INPUT_DATA!$B:$B,"S"))</f>
        <v/>
      </c>
      <c r="T76" s="214" t="str">
        <f t="shared" si="4"/>
        <v/>
      </c>
      <c r="U76" s="216" t="str">
        <f>IF($C76=0,"",SUMIFS(INPUT_DATA!BK:BK,INPUT_DATA!$A:$A,$C76,INPUT_DATA!$B:$B,"S"))</f>
        <v/>
      </c>
      <c r="V76" s="220" t="str">
        <f t="shared" si="5"/>
        <v/>
      </c>
      <c r="W76" s="218"/>
      <c r="X76" s="211" t="str">
        <f>IF($C76=0,"",SUMIFS(INPUT_DATA!AT:AT,INPUT_DATA!$A:$A,$C76,INPUT_DATA!$B:$B,"D"))</f>
        <v/>
      </c>
      <c r="Y76" s="212" t="str">
        <f>IF($C76=0,"",SUMIFS(INPUT_DATA!AU:AU,INPUT_DATA!$A:$A,$C76,INPUT_DATA!$B:$B,"D"))</f>
        <v/>
      </c>
      <c r="Z76" s="212" t="str">
        <f>IF($C76=0,"",SUMIFS(INPUT_DATA!AV:AV,INPUT_DATA!$A:$A,$C76,INPUT_DATA!$B:$B,"D"))</f>
        <v/>
      </c>
      <c r="AA76" s="213" t="str">
        <f t="shared" si="11"/>
        <v/>
      </c>
      <c r="AB76" s="212" t="str">
        <f>IF($C76=0,"",SUMIFS(INPUT_DATA!AX:AX,INPUT_DATA!$A:$A,$C76,INPUT_DATA!$B:$B,"D"))</f>
        <v/>
      </c>
      <c r="AC76" s="212" t="str">
        <f>IF($C76=0,"",SUMIFS(INPUT_DATA!AY:AY,INPUT_DATA!$A:$A,$C76,INPUT_DATA!$B:$B,"D"))</f>
        <v/>
      </c>
      <c r="AD76" s="212" t="str">
        <f>IF($C76=0,"",SUMIFS(INPUT_DATA!AZ:AZ,INPUT_DATA!$A:$A,$C76,INPUT_DATA!$B:$B,"D"))</f>
        <v/>
      </c>
      <c r="AE76" s="212" t="str">
        <f>IF($C76=0,"",SUMIFS(INPUT_DATA!BA:BA,INPUT_DATA!$A:$A,$C76,INPUT_DATA!$B:$B,"D"))</f>
        <v/>
      </c>
      <c r="AF76" s="212" t="str">
        <f>IF($C76=0,"",SUMIFS(INPUT_DATA!BB:BB,INPUT_DATA!$A:$A,$C76,INPUT_DATA!$B:$B,"D"))</f>
        <v/>
      </c>
      <c r="AG76" s="212" t="str">
        <f>IF($C76=0,"",SUMIFS(INPUT_DATA!BC:BC,INPUT_DATA!$A:$A,$C76,INPUT_DATA!$B:$B,"D"))</f>
        <v/>
      </c>
      <c r="AH76" s="212" t="str">
        <f>IF($C76=0,"",SUMIFS(INPUT_DATA!BD:BD,INPUT_DATA!$A:$A,$C76,INPUT_DATA!$B:$B,"D"))</f>
        <v/>
      </c>
      <c r="AI76" s="212" t="str">
        <f>IF($C76=0,"",SUMIFS(INPUT_DATA!BE:BE,INPUT_DATA!$A:$A,$C76,INPUT_DATA!$B:$B,"D"))</f>
        <v/>
      </c>
      <c r="AJ76" s="214" t="str">
        <f t="shared" si="12"/>
        <v/>
      </c>
      <c r="AK76" s="215" t="str">
        <f>IF($C76=0,"",SUMIFS(INPUT_DATA!BG:BG,INPUT_DATA!$A:$A,$C76,INPUT_DATA!$B:$B,"D"))</f>
        <v/>
      </c>
      <c r="AL76" s="215" t="str">
        <f>IF($C76=0,"",SUMIFS(INPUT_DATA!BH:BH,INPUT_DATA!$A:$A,$C76,INPUT_DATA!$B:$B,"D"))</f>
        <v/>
      </c>
      <c r="AM76" s="214" t="str">
        <f t="shared" si="13"/>
        <v/>
      </c>
      <c r="AN76" s="216" t="str">
        <f>IF($C76=0,"",SUMIFS(INPUT_DATA!BK:BK,INPUT_DATA!$A:$A,$C76,INPUT_DATA!$B:$B,"D"))</f>
        <v/>
      </c>
      <c r="AO76" s="217" t="str">
        <f t="shared" si="14"/>
        <v/>
      </c>
      <c r="AP76" s="218"/>
      <c r="AR76" s="217" t="str">
        <f t="shared" si="10"/>
        <v/>
      </c>
      <c r="AT76" s="209" t="str">
        <f>IF($C76=0,"",'03 - Monthly Asset Follow up'!E80+'03 - Monthly Asset Follow up'!F80-'03 - Monthly Asset Follow up'!V80+'03 - Monthly Asset Follow up'!Y80-H76)</f>
        <v/>
      </c>
      <c r="AU76" s="209" t="str">
        <f>IF($C76=0,"",'03 - Monthly Asset Follow up'!BB80+'03 - Monthly Asset Follow up'!BC80-'03 - Monthly Asset Follow up'!BR80+'03 - Monthly Asset Follow up'!BU80-AA76)</f>
        <v/>
      </c>
      <c r="AW76" s="221"/>
    </row>
    <row r="77" spans="2:49">
      <c r="B77" s="1672" t="str">
        <f t="shared" si="1"/>
        <v/>
      </c>
      <c r="C77" s="1673">
        <f>'03 - Monthly Asset Follow up'!B81</f>
        <v>0</v>
      </c>
      <c r="D77" s="218"/>
      <c r="E77" s="211" t="str">
        <f>IF($C77=0,"",SUMIFS(INPUT_DATA!AT:AT,INPUT_DATA!$A:$A,$C77,INPUT_DATA!$B:$B,"S"))</f>
        <v/>
      </c>
      <c r="F77" s="212" t="str">
        <f>IF($C77=0,"",SUMIFS(INPUT_DATA!AU:AU,INPUT_DATA!$A:$A,$C77,INPUT_DATA!$B:$B,"S"))</f>
        <v/>
      </c>
      <c r="G77" s="212" t="str">
        <f>IF($C77=0,"",SUMIFS(INPUT_DATA!AV:AV,INPUT_DATA!$A:$A,$C77,INPUT_DATA!$B:$B,"S"))</f>
        <v/>
      </c>
      <c r="H77" s="219" t="str">
        <f t="shared" si="2"/>
        <v/>
      </c>
      <c r="I77" s="212" t="str">
        <f>IF($C77=0,"",SUMIFS(INPUT_DATA!AX:AX,INPUT_DATA!$A:$A,$C77,INPUT_DATA!$B:$B,"S"))</f>
        <v/>
      </c>
      <c r="J77" s="212" t="str">
        <f>IF($C77=0,"",SUMIFS(INPUT_DATA!AY:AY,INPUT_DATA!$A:$A,$C77,INPUT_DATA!$B:$B,"S"))</f>
        <v/>
      </c>
      <c r="K77" s="212" t="str">
        <f>IF($C77=0,"",SUMIFS(INPUT_DATA!AZ:AZ,INPUT_DATA!$A:$A,$C77,INPUT_DATA!$B:$B,"S"))</f>
        <v/>
      </c>
      <c r="L77" s="212" t="str">
        <f>IF($C77=0,"",SUMIFS(INPUT_DATA!BA:BA,INPUT_DATA!$A:$A,$C77,INPUT_DATA!$B:$B,"S"))</f>
        <v/>
      </c>
      <c r="M77" s="212" t="str">
        <f>IF($C77=0,"",SUMIFS(INPUT_DATA!BB:BB,INPUT_DATA!$A:$A,$C77,INPUT_DATA!$B:$B,"S"))</f>
        <v/>
      </c>
      <c r="N77" s="212" t="str">
        <f>IF($C77=0,"",SUMIFS(INPUT_DATA!BC:BC,INPUT_DATA!$A:$A,$C77,INPUT_DATA!$B:$B,"S"))</f>
        <v/>
      </c>
      <c r="O77" s="212" t="str">
        <f>IF($C77=0,"",SUMIFS(INPUT_DATA!BD:BD,INPUT_DATA!$A:$A,$C77,INPUT_DATA!$B:$B,"S"))</f>
        <v/>
      </c>
      <c r="P77" s="212" t="str">
        <f>IF($C77=0,"",SUMIFS(INPUT_DATA!BE:BE,INPUT_DATA!$A:$A,$C77,INPUT_DATA!$B:$B,"S"))</f>
        <v/>
      </c>
      <c r="Q77" s="214" t="str">
        <f t="shared" si="3"/>
        <v/>
      </c>
      <c r="R77" s="215" t="str">
        <f>IF($C77=0,"",SUMIFS(INPUT_DATA!BG:BG,INPUT_DATA!$A:$A,$C77,INPUT_DATA!$B:$B,"S"))</f>
        <v/>
      </c>
      <c r="S77" s="215" t="str">
        <f>IF($C77=0,"",SUMIFS(INPUT_DATA!BH:BH,INPUT_DATA!$A:$A,$C77,INPUT_DATA!$B:$B,"S"))</f>
        <v/>
      </c>
      <c r="T77" s="214" t="str">
        <f t="shared" si="4"/>
        <v/>
      </c>
      <c r="U77" s="216" t="str">
        <f>IF($C77=0,"",SUMIFS(INPUT_DATA!BK:BK,INPUT_DATA!$A:$A,$C77,INPUT_DATA!$B:$B,"S"))</f>
        <v/>
      </c>
      <c r="V77" s="220" t="str">
        <f t="shared" si="5"/>
        <v/>
      </c>
      <c r="W77" s="218"/>
      <c r="X77" s="211" t="str">
        <f>IF($C77=0,"",SUMIFS(INPUT_DATA!AT:AT,INPUT_DATA!$A:$A,$C77,INPUT_DATA!$B:$B,"D"))</f>
        <v/>
      </c>
      <c r="Y77" s="212" t="str">
        <f>IF($C77=0,"",SUMIFS(INPUT_DATA!AU:AU,INPUT_DATA!$A:$A,$C77,INPUT_DATA!$B:$B,"D"))</f>
        <v/>
      </c>
      <c r="Z77" s="212" t="str">
        <f>IF($C77=0,"",SUMIFS(INPUT_DATA!AV:AV,INPUT_DATA!$A:$A,$C77,INPUT_DATA!$B:$B,"D"))</f>
        <v/>
      </c>
      <c r="AA77" s="213" t="str">
        <f t="shared" si="11"/>
        <v/>
      </c>
      <c r="AB77" s="212" t="str">
        <f>IF($C77=0,"",SUMIFS(INPUT_DATA!AX:AX,INPUT_DATA!$A:$A,$C77,INPUT_DATA!$B:$B,"D"))</f>
        <v/>
      </c>
      <c r="AC77" s="212" t="str">
        <f>IF($C77=0,"",SUMIFS(INPUT_DATA!AY:AY,INPUT_DATA!$A:$A,$C77,INPUT_DATA!$B:$B,"D"))</f>
        <v/>
      </c>
      <c r="AD77" s="212" t="str">
        <f>IF($C77=0,"",SUMIFS(INPUT_DATA!AZ:AZ,INPUT_DATA!$A:$A,$C77,INPUT_DATA!$B:$B,"D"))</f>
        <v/>
      </c>
      <c r="AE77" s="212" t="str">
        <f>IF($C77=0,"",SUMIFS(INPUT_DATA!BA:BA,INPUT_DATA!$A:$A,$C77,INPUT_DATA!$B:$B,"D"))</f>
        <v/>
      </c>
      <c r="AF77" s="212" t="str">
        <f>IF($C77=0,"",SUMIFS(INPUT_DATA!BB:BB,INPUT_DATA!$A:$A,$C77,INPUT_DATA!$B:$B,"D"))</f>
        <v/>
      </c>
      <c r="AG77" s="212" t="str">
        <f>IF($C77=0,"",SUMIFS(INPUT_DATA!BC:BC,INPUT_DATA!$A:$A,$C77,INPUT_DATA!$B:$B,"D"))</f>
        <v/>
      </c>
      <c r="AH77" s="212" t="str">
        <f>IF($C77=0,"",SUMIFS(INPUT_DATA!BD:BD,INPUT_DATA!$A:$A,$C77,INPUT_DATA!$B:$B,"D"))</f>
        <v/>
      </c>
      <c r="AI77" s="212" t="str">
        <f>IF($C77=0,"",SUMIFS(INPUT_DATA!BE:BE,INPUT_DATA!$A:$A,$C77,INPUT_DATA!$B:$B,"D"))</f>
        <v/>
      </c>
      <c r="AJ77" s="214" t="str">
        <f t="shared" si="12"/>
        <v/>
      </c>
      <c r="AK77" s="215" t="str">
        <f>IF($C77=0,"",SUMIFS(INPUT_DATA!BG:BG,INPUT_DATA!$A:$A,$C77,INPUT_DATA!$B:$B,"D"))</f>
        <v/>
      </c>
      <c r="AL77" s="215" t="str">
        <f>IF($C77=0,"",SUMIFS(INPUT_DATA!BH:BH,INPUT_DATA!$A:$A,$C77,INPUT_DATA!$B:$B,"D"))</f>
        <v/>
      </c>
      <c r="AM77" s="214" t="str">
        <f t="shared" si="13"/>
        <v/>
      </c>
      <c r="AN77" s="216" t="str">
        <f>IF($C77=0,"",SUMIFS(INPUT_DATA!BK:BK,INPUT_DATA!$A:$A,$C77,INPUT_DATA!$B:$B,"D"))</f>
        <v/>
      </c>
      <c r="AO77" s="217" t="str">
        <f t="shared" si="14"/>
        <v/>
      </c>
      <c r="AP77" s="218"/>
      <c r="AR77" s="217" t="str">
        <f t="shared" si="10"/>
        <v/>
      </c>
      <c r="AT77" s="209" t="str">
        <f>IF($C77=0,"",'03 - Monthly Asset Follow up'!E81+'03 - Monthly Asset Follow up'!F81-'03 - Monthly Asset Follow up'!V81+'03 - Monthly Asset Follow up'!Y81-H77)</f>
        <v/>
      </c>
      <c r="AU77" s="209" t="str">
        <f>IF($C77=0,"",'03 - Monthly Asset Follow up'!BB81+'03 - Monthly Asset Follow up'!BC81-'03 - Monthly Asset Follow up'!BR81+'03 - Monthly Asset Follow up'!BU81-AA77)</f>
        <v/>
      </c>
      <c r="AW77" s="221"/>
    </row>
    <row r="78" spans="2:49">
      <c r="B78" s="1672" t="str">
        <f t="shared" si="1"/>
        <v/>
      </c>
      <c r="C78" s="1673">
        <f>'03 - Monthly Asset Follow up'!B82</f>
        <v>0</v>
      </c>
      <c r="D78" s="218"/>
      <c r="E78" s="211" t="str">
        <f>IF($C78=0,"",SUMIFS(INPUT_DATA!AT:AT,INPUT_DATA!$A:$A,$C78,INPUT_DATA!$B:$B,"S"))</f>
        <v/>
      </c>
      <c r="F78" s="212" t="str">
        <f>IF($C78=0,"",SUMIFS(INPUT_DATA!AU:AU,INPUT_DATA!$A:$A,$C78,INPUT_DATA!$B:$B,"S"))</f>
        <v/>
      </c>
      <c r="G78" s="212" t="str">
        <f>IF($C78=0,"",SUMIFS(INPUT_DATA!AV:AV,INPUT_DATA!$A:$A,$C78,INPUT_DATA!$B:$B,"S"))</f>
        <v/>
      </c>
      <c r="H78" s="219" t="str">
        <f t="shared" si="2"/>
        <v/>
      </c>
      <c r="I78" s="212" t="str">
        <f>IF($C78=0,"",SUMIFS(INPUT_DATA!AX:AX,INPUT_DATA!$A:$A,$C78,INPUT_DATA!$B:$B,"S"))</f>
        <v/>
      </c>
      <c r="J78" s="212" t="str">
        <f>IF($C78=0,"",SUMIFS(INPUT_DATA!AY:AY,INPUT_DATA!$A:$A,$C78,INPUT_DATA!$B:$B,"S"))</f>
        <v/>
      </c>
      <c r="K78" s="212" t="str">
        <f>IF($C78=0,"",SUMIFS(INPUT_DATA!AZ:AZ,INPUT_DATA!$A:$A,$C78,INPUT_DATA!$B:$B,"S"))</f>
        <v/>
      </c>
      <c r="L78" s="212" t="str">
        <f>IF($C78=0,"",SUMIFS(INPUT_DATA!BA:BA,INPUT_DATA!$A:$A,$C78,INPUT_DATA!$B:$B,"S"))</f>
        <v/>
      </c>
      <c r="M78" s="212" t="str">
        <f>IF($C78=0,"",SUMIFS(INPUT_DATA!BB:BB,INPUT_DATA!$A:$A,$C78,INPUT_DATA!$B:$B,"S"))</f>
        <v/>
      </c>
      <c r="N78" s="212" t="str">
        <f>IF($C78=0,"",SUMIFS(INPUT_DATA!BC:BC,INPUT_DATA!$A:$A,$C78,INPUT_DATA!$B:$B,"S"))</f>
        <v/>
      </c>
      <c r="O78" s="212" t="str">
        <f>IF($C78=0,"",SUMIFS(INPUT_DATA!BD:BD,INPUT_DATA!$A:$A,$C78,INPUT_DATA!$B:$B,"S"))</f>
        <v/>
      </c>
      <c r="P78" s="212" t="str">
        <f>IF($C78=0,"",SUMIFS(INPUT_DATA!BE:BE,INPUT_DATA!$A:$A,$C78,INPUT_DATA!$B:$B,"S"))</f>
        <v/>
      </c>
      <c r="Q78" s="214" t="str">
        <f t="shared" si="3"/>
        <v/>
      </c>
      <c r="R78" s="215" t="str">
        <f>IF($C78=0,"",SUMIFS(INPUT_DATA!BG:BG,INPUT_DATA!$A:$A,$C78,INPUT_DATA!$B:$B,"S"))</f>
        <v/>
      </c>
      <c r="S78" s="215" t="str">
        <f>IF($C78=0,"",SUMIFS(INPUT_DATA!BH:BH,INPUT_DATA!$A:$A,$C78,INPUT_DATA!$B:$B,"S"))</f>
        <v/>
      </c>
      <c r="T78" s="214" t="str">
        <f t="shared" si="4"/>
        <v/>
      </c>
      <c r="U78" s="216" t="str">
        <f>IF($C78=0,"",SUMIFS(INPUT_DATA!BK:BK,INPUT_DATA!$A:$A,$C78,INPUT_DATA!$B:$B,"S"))</f>
        <v/>
      </c>
      <c r="V78" s="220" t="str">
        <f t="shared" si="5"/>
        <v/>
      </c>
      <c r="W78" s="218"/>
      <c r="X78" s="211" t="str">
        <f>IF($C78=0,"",SUMIFS(INPUT_DATA!AT:AT,INPUT_DATA!$A:$A,$C78,INPUT_DATA!$B:$B,"D"))</f>
        <v/>
      </c>
      <c r="Y78" s="212" t="str">
        <f>IF($C78=0,"",SUMIFS(INPUT_DATA!AU:AU,INPUT_DATA!$A:$A,$C78,INPUT_DATA!$B:$B,"D"))</f>
        <v/>
      </c>
      <c r="Z78" s="212" t="str">
        <f>IF($C78=0,"",SUMIFS(INPUT_DATA!AV:AV,INPUT_DATA!$A:$A,$C78,INPUT_DATA!$B:$B,"D"))</f>
        <v/>
      </c>
      <c r="AA78" s="213" t="str">
        <f t="shared" si="11"/>
        <v/>
      </c>
      <c r="AB78" s="212" t="str">
        <f>IF($C78=0,"",SUMIFS(INPUT_DATA!AX:AX,INPUT_DATA!$A:$A,$C78,INPUT_DATA!$B:$B,"D"))</f>
        <v/>
      </c>
      <c r="AC78" s="212" t="str">
        <f>IF($C78=0,"",SUMIFS(INPUT_DATA!AY:AY,INPUT_DATA!$A:$A,$C78,INPUT_DATA!$B:$B,"D"))</f>
        <v/>
      </c>
      <c r="AD78" s="212" t="str">
        <f>IF($C78=0,"",SUMIFS(INPUT_DATA!AZ:AZ,INPUT_DATA!$A:$A,$C78,INPUT_DATA!$B:$B,"D"))</f>
        <v/>
      </c>
      <c r="AE78" s="212" t="str">
        <f>IF($C78=0,"",SUMIFS(INPUT_DATA!BA:BA,INPUT_DATA!$A:$A,$C78,INPUT_DATA!$B:$B,"D"))</f>
        <v/>
      </c>
      <c r="AF78" s="212" t="str">
        <f>IF($C78=0,"",SUMIFS(INPUT_DATA!BB:BB,INPUT_DATA!$A:$A,$C78,INPUT_DATA!$B:$B,"D"))</f>
        <v/>
      </c>
      <c r="AG78" s="212" t="str">
        <f>IF($C78=0,"",SUMIFS(INPUT_DATA!BC:BC,INPUT_DATA!$A:$A,$C78,INPUT_DATA!$B:$B,"D"))</f>
        <v/>
      </c>
      <c r="AH78" s="212" t="str">
        <f>IF($C78=0,"",SUMIFS(INPUT_DATA!BD:BD,INPUT_DATA!$A:$A,$C78,INPUT_DATA!$B:$B,"D"))</f>
        <v/>
      </c>
      <c r="AI78" s="212" t="str">
        <f>IF($C78=0,"",SUMIFS(INPUT_DATA!BE:BE,INPUT_DATA!$A:$A,$C78,INPUT_DATA!$B:$B,"D"))</f>
        <v/>
      </c>
      <c r="AJ78" s="214" t="str">
        <f t="shared" si="12"/>
        <v/>
      </c>
      <c r="AK78" s="215" t="str">
        <f>IF($C78=0,"",SUMIFS(INPUT_DATA!BG:BG,INPUT_DATA!$A:$A,$C78,INPUT_DATA!$B:$B,"D"))</f>
        <v/>
      </c>
      <c r="AL78" s="215" t="str">
        <f>IF($C78=0,"",SUMIFS(INPUT_DATA!BH:BH,INPUT_DATA!$A:$A,$C78,INPUT_DATA!$B:$B,"D"))</f>
        <v/>
      </c>
      <c r="AM78" s="214" t="str">
        <f t="shared" si="13"/>
        <v/>
      </c>
      <c r="AN78" s="216" t="str">
        <f>IF($C78=0,"",SUMIFS(INPUT_DATA!BK:BK,INPUT_DATA!$A:$A,$C78,INPUT_DATA!$B:$B,"D"))</f>
        <v/>
      </c>
      <c r="AO78" s="217" t="str">
        <f t="shared" si="14"/>
        <v/>
      </c>
      <c r="AP78" s="218"/>
      <c r="AR78" s="217" t="str">
        <f t="shared" si="10"/>
        <v/>
      </c>
      <c r="AT78" s="209" t="str">
        <f>IF($C78=0,"",'03 - Monthly Asset Follow up'!E82+'03 - Monthly Asset Follow up'!F82-'03 - Monthly Asset Follow up'!V82+'03 - Monthly Asset Follow up'!Y82-H78)</f>
        <v/>
      </c>
      <c r="AU78" s="209" t="str">
        <f>IF($C78=0,"",'03 - Monthly Asset Follow up'!BB82+'03 - Monthly Asset Follow up'!BC82-'03 - Monthly Asset Follow up'!BR82+'03 - Monthly Asset Follow up'!BU82-AA78)</f>
        <v/>
      </c>
      <c r="AW78" s="221"/>
    </row>
    <row r="79" spans="2:49">
      <c r="B79" s="1672" t="str">
        <f t="shared" ref="B79:B121" si="15">IF(C80=0,"",C80+1)</f>
        <v/>
      </c>
      <c r="C79" s="1673">
        <f>'03 - Monthly Asset Follow up'!B83</f>
        <v>0</v>
      </c>
      <c r="D79" s="218"/>
      <c r="E79" s="211" t="str">
        <f>IF($C79=0,"",SUMIFS(INPUT_DATA!AT:AT,INPUT_DATA!$A:$A,$C79,INPUT_DATA!$B:$B,"S"))</f>
        <v/>
      </c>
      <c r="F79" s="212" t="str">
        <f>IF($C79=0,"",SUMIFS(INPUT_DATA!AU:AU,INPUT_DATA!$A:$A,$C79,INPUT_DATA!$B:$B,"S"))</f>
        <v/>
      </c>
      <c r="G79" s="212" t="str">
        <f>IF($C79=0,"",SUMIFS(INPUT_DATA!AV:AV,INPUT_DATA!$A:$A,$C79,INPUT_DATA!$B:$B,"S"))</f>
        <v/>
      </c>
      <c r="H79" s="219" t="str">
        <f t="shared" ref="H79:H121" si="16">IF($C79=0,"",E79+F79+G79)</f>
        <v/>
      </c>
      <c r="I79" s="212" t="str">
        <f>IF($C79=0,"",SUMIFS(INPUT_DATA!AX:AX,INPUT_DATA!$A:$A,$C79,INPUT_DATA!$B:$B,"S"))</f>
        <v/>
      </c>
      <c r="J79" s="212" t="str">
        <f>IF($C79=0,"",SUMIFS(INPUT_DATA!AY:AY,INPUT_DATA!$A:$A,$C79,INPUT_DATA!$B:$B,"S"))</f>
        <v/>
      </c>
      <c r="K79" s="212" t="str">
        <f>IF($C79=0,"",SUMIFS(INPUT_DATA!AZ:AZ,INPUT_DATA!$A:$A,$C79,INPUT_DATA!$B:$B,"S"))</f>
        <v/>
      </c>
      <c r="L79" s="212" t="str">
        <f>IF($C79=0,"",SUMIFS(INPUT_DATA!BA:BA,INPUT_DATA!$A:$A,$C79,INPUT_DATA!$B:$B,"S"))</f>
        <v/>
      </c>
      <c r="M79" s="212" t="str">
        <f>IF($C79=0,"",SUMIFS(INPUT_DATA!BB:BB,INPUT_DATA!$A:$A,$C79,INPUT_DATA!$B:$B,"S"))</f>
        <v/>
      </c>
      <c r="N79" s="212" t="str">
        <f>IF($C79=0,"",SUMIFS(INPUT_DATA!BC:BC,INPUT_DATA!$A:$A,$C79,INPUT_DATA!$B:$B,"S"))</f>
        <v/>
      </c>
      <c r="O79" s="212" t="str">
        <f>IF($C79=0,"",SUMIFS(INPUT_DATA!BD:BD,INPUT_DATA!$A:$A,$C79,INPUT_DATA!$B:$B,"S"))</f>
        <v/>
      </c>
      <c r="P79" s="212" t="str">
        <f>IF($C79=0,"",SUMIFS(INPUT_DATA!BE:BE,INPUT_DATA!$A:$A,$C79,INPUT_DATA!$B:$B,"S"))</f>
        <v/>
      </c>
      <c r="Q79" s="214" t="str">
        <f t="shared" ref="Q79:Q121" si="17">IF($C79=0,"",I79+J79+K79+L79+M79+N79+O79+P79)</f>
        <v/>
      </c>
      <c r="R79" s="215" t="str">
        <f>IF($C79=0,"",SUMIFS(INPUT_DATA!BG:BG,INPUT_DATA!$A:$A,$C79,INPUT_DATA!$B:$B,"S"))</f>
        <v/>
      </c>
      <c r="S79" s="215" t="str">
        <f>IF($C79=0,"",SUMIFS(INPUT_DATA!BH:BH,INPUT_DATA!$A:$A,$C79,INPUT_DATA!$B:$B,"S"))</f>
        <v/>
      </c>
      <c r="T79" s="214" t="str">
        <f t="shared" ref="T79:T121" si="18">IF($C79=0,"",H79+Q79+R79-S79)</f>
        <v/>
      </c>
      <c r="U79" s="216" t="str">
        <f>IF($C79=0,"",SUMIFS(INPUT_DATA!BK:BK,INPUT_DATA!$A:$A,$C79,INPUT_DATA!$B:$B,"S"))</f>
        <v/>
      </c>
      <c r="V79" s="220" t="str">
        <f t="shared" ref="V79:V121" si="19">IF($C79=0,"",T79-U79)</f>
        <v/>
      </c>
      <c r="W79" s="218"/>
      <c r="X79" s="211" t="str">
        <f>IF($C79=0,"",SUMIFS(INPUT_DATA!AT:AT,INPUT_DATA!$A:$A,$C79,INPUT_DATA!$B:$B,"D"))</f>
        <v/>
      </c>
      <c r="Y79" s="212" t="str">
        <f>IF($C79=0,"",SUMIFS(INPUT_DATA!AU:AU,INPUT_DATA!$A:$A,$C79,INPUT_DATA!$B:$B,"D"))</f>
        <v/>
      </c>
      <c r="Z79" s="212" t="str">
        <f>IF($C79=0,"",SUMIFS(INPUT_DATA!AV:AV,INPUT_DATA!$A:$A,$C79,INPUT_DATA!$B:$B,"D"))</f>
        <v/>
      </c>
      <c r="AA79" s="213" t="str">
        <f t="shared" si="11"/>
        <v/>
      </c>
      <c r="AB79" s="212" t="str">
        <f>IF($C79=0,"",SUMIFS(INPUT_DATA!AX:AX,INPUT_DATA!$A:$A,$C79,INPUT_DATA!$B:$B,"D"))</f>
        <v/>
      </c>
      <c r="AC79" s="212" t="str">
        <f>IF($C79=0,"",SUMIFS(INPUT_DATA!AY:AY,INPUT_DATA!$A:$A,$C79,INPUT_DATA!$B:$B,"D"))</f>
        <v/>
      </c>
      <c r="AD79" s="212" t="str">
        <f>IF($C79=0,"",SUMIFS(INPUT_DATA!AZ:AZ,INPUT_DATA!$A:$A,$C79,INPUT_DATA!$B:$B,"D"))</f>
        <v/>
      </c>
      <c r="AE79" s="212" t="str">
        <f>IF($C79=0,"",SUMIFS(INPUT_DATA!BA:BA,INPUT_DATA!$A:$A,$C79,INPUT_DATA!$B:$B,"D"))</f>
        <v/>
      </c>
      <c r="AF79" s="212" t="str">
        <f>IF($C79=0,"",SUMIFS(INPUT_DATA!BB:BB,INPUT_DATA!$A:$A,$C79,INPUT_DATA!$B:$B,"D"))</f>
        <v/>
      </c>
      <c r="AG79" s="212" t="str">
        <f>IF($C79=0,"",SUMIFS(INPUT_DATA!BC:BC,INPUT_DATA!$A:$A,$C79,INPUT_DATA!$B:$B,"D"))</f>
        <v/>
      </c>
      <c r="AH79" s="212" t="str">
        <f>IF($C79=0,"",SUMIFS(INPUT_DATA!BD:BD,INPUT_DATA!$A:$A,$C79,INPUT_DATA!$B:$B,"D"))</f>
        <v/>
      </c>
      <c r="AI79" s="212" t="str">
        <f>IF($C79=0,"",SUMIFS(INPUT_DATA!BE:BE,INPUT_DATA!$A:$A,$C79,INPUT_DATA!$B:$B,"D"))</f>
        <v/>
      </c>
      <c r="AJ79" s="214" t="str">
        <f t="shared" si="12"/>
        <v/>
      </c>
      <c r="AK79" s="215" t="str">
        <f>IF($C79=0,"",SUMIFS(INPUT_DATA!BG:BG,INPUT_DATA!$A:$A,$C79,INPUT_DATA!$B:$B,"D"))</f>
        <v/>
      </c>
      <c r="AL79" s="215" t="str">
        <f>IF($C79=0,"",SUMIFS(INPUT_DATA!BH:BH,INPUT_DATA!$A:$A,$C79,INPUT_DATA!$B:$B,"D"))</f>
        <v/>
      </c>
      <c r="AM79" s="214" t="str">
        <f t="shared" si="13"/>
        <v/>
      </c>
      <c r="AN79" s="216" t="str">
        <f>IF($C79=0,"",SUMIFS(INPUT_DATA!BK:BK,INPUT_DATA!$A:$A,$C79,INPUT_DATA!$B:$B,"D"))</f>
        <v/>
      </c>
      <c r="AO79" s="217" t="str">
        <f t="shared" si="14"/>
        <v/>
      </c>
      <c r="AP79" s="218"/>
      <c r="AR79" s="217" t="str">
        <f t="shared" ref="AR79:AR121" si="20">IF($C79=0,"",T79+AO79)</f>
        <v/>
      </c>
      <c r="AT79" s="209" t="str">
        <f>IF($C79=0,"",'03 - Monthly Asset Follow up'!E83+'03 - Monthly Asset Follow up'!F83-'03 - Monthly Asset Follow up'!V83+'03 - Monthly Asset Follow up'!Y83-H79)</f>
        <v/>
      </c>
      <c r="AU79" s="209" t="str">
        <f>IF($C79=0,"",'03 - Monthly Asset Follow up'!BB83+'03 - Monthly Asset Follow up'!BC83-'03 - Monthly Asset Follow up'!BR83+'03 - Monthly Asset Follow up'!BU83-AA79)</f>
        <v/>
      </c>
      <c r="AW79" s="221"/>
    </row>
    <row r="80" spans="2:49">
      <c r="B80" s="1672" t="str">
        <f t="shared" si="15"/>
        <v/>
      </c>
      <c r="C80" s="1673">
        <f>'03 - Monthly Asset Follow up'!B84</f>
        <v>0</v>
      </c>
      <c r="D80" s="218"/>
      <c r="E80" s="211" t="str">
        <f>IF($C80=0,"",SUMIFS(INPUT_DATA!AT:AT,INPUT_DATA!$A:$A,$C80,INPUT_DATA!$B:$B,"S"))</f>
        <v/>
      </c>
      <c r="F80" s="212" t="str">
        <f>IF($C80=0,"",SUMIFS(INPUT_DATA!AU:AU,INPUT_DATA!$A:$A,$C80,INPUT_DATA!$B:$B,"S"))</f>
        <v/>
      </c>
      <c r="G80" s="212" t="str">
        <f>IF($C80=0,"",SUMIFS(INPUT_DATA!AV:AV,INPUT_DATA!$A:$A,$C80,INPUT_DATA!$B:$B,"S"))</f>
        <v/>
      </c>
      <c r="H80" s="219" t="str">
        <f t="shared" si="16"/>
        <v/>
      </c>
      <c r="I80" s="212" t="str">
        <f>IF($C80=0,"",SUMIFS(INPUT_DATA!AX:AX,INPUT_DATA!$A:$A,$C80,INPUT_DATA!$B:$B,"S"))</f>
        <v/>
      </c>
      <c r="J80" s="212" t="str">
        <f>IF($C80=0,"",SUMIFS(INPUT_DATA!AY:AY,INPUT_DATA!$A:$A,$C80,INPUT_DATA!$B:$B,"S"))</f>
        <v/>
      </c>
      <c r="K80" s="212" t="str">
        <f>IF($C80=0,"",SUMIFS(INPUT_DATA!AZ:AZ,INPUT_DATA!$A:$A,$C80,INPUT_DATA!$B:$B,"S"))</f>
        <v/>
      </c>
      <c r="L80" s="212" t="str">
        <f>IF($C80=0,"",SUMIFS(INPUT_DATA!BA:BA,INPUT_DATA!$A:$A,$C80,INPUT_DATA!$B:$B,"S"))</f>
        <v/>
      </c>
      <c r="M80" s="212" t="str">
        <f>IF($C80=0,"",SUMIFS(INPUT_DATA!BB:BB,INPUT_DATA!$A:$A,$C80,INPUT_DATA!$B:$B,"S"))</f>
        <v/>
      </c>
      <c r="N80" s="212" t="str">
        <f>IF($C80=0,"",SUMIFS(INPUT_DATA!BC:BC,INPUT_DATA!$A:$A,$C80,INPUT_DATA!$B:$B,"S"))</f>
        <v/>
      </c>
      <c r="O80" s="212" t="str">
        <f>IF($C80=0,"",SUMIFS(INPUT_DATA!BD:BD,INPUT_DATA!$A:$A,$C80,INPUT_DATA!$B:$B,"S"))</f>
        <v/>
      </c>
      <c r="P80" s="212" t="str">
        <f>IF($C80=0,"",SUMIFS(INPUT_DATA!BE:BE,INPUT_DATA!$A:$A,$C80,INPUT_DATA!$B:$B,"S"))</f>
        <v/>
      </c>
      <c r="Q80" s="214" t="str">
        <f t="shared" si="17"/>
        <v/>
      </c>
      <c r="R80" s="215" t="str">
        <f>IF($C80=0,"",SUMIFS(INPUT_DATA!BG:BG,INPUT_DATA!$A:$A,$C80,INPUT_DATA!$B:$B,"S"))</f>
        <v/>
      </c>
      <c r="S80" s="215" t="str">
        <f>IF($C80=0,"",SUMIFS(INPUT_DATA!BH:BH,INPUT_DATA!$A:$A,$C80,INPUT_DATA!$B:$B,"S"))</f>
        <v/>
      </c>
      <c r="T80" s="214" t="str">
        <f t="shared" si="18"/>
        <v/>
      </c>
      <c r="U80" s="216" t="str">
        <f>IF($C80=0,"",SUMIFS(INPUT_DATA!BK:BK,INPUT_DATA!$A:$A,$C80,INPUT_DATA!$B:$B,"S"))</f>
        <v/>
      </c>
      <c r="V80" s="220" t="str">
        <f t="shared" si="19"/>
        <v/>
      </c>
      <c r="W80" s="218"/>
      <c r="X80" s="211" t="str">
        <f>IF($C80=0,"",SUMIFS(INPUT_DATA!AT:AT,INPUT_DATA!$A:$A,$C80,INPUT_DATA!$B:$B,"D"))</f>
        <v/>
      </c>
      <c r="Y80" s="212" t="str">
        <f>IF($C80=0,"",SUMIFS(INPUT_DATA!AU:AU,INPUT_DATA!$A:$A,$C80,INPUT_DATA!$B:$B,"D"))</f>
        <v/>
      </c>
      <c r="Z80" s="212" t="str">
        <f>IF($C80=0,"",SUMIFS(INPUT_DATA!AV:AV,INPUT_DATA!$A:$A,$C80,INPUT_DATA!$B:$B,"D"))</f>
        <v/>
      </c>
      <c r="AA80" s="213" t="str">
        <f t="shared" si="11"/>
        <v/>
      </c>
      <c r="AB80" s="212" t="str">
        <f>IF($C80=0,"",SUMIFS(INPUT_DATA!AX:AX,INPUT_DATA!$A:$A,$C80,INPUT_DATA!$B:$B,"D"))</f>
        <v/>
      </c>
      <c r="AC80" s="212" t="str">
        <f>IF($C80=0,"",SUMIFS(INPUT_DATA!AY:AY,INPUT_DATA!$A:$A,$C80,INPUT_DATA!$B:$B,"D"))</f>
        <v/>
      </c>
      <c r="AD80" s="212" t="str">
        <f>IF($C80=0,"",SUMIFS(INPUT_DATA!AZ:AZ,INPUT_DATA!$A:$A,$C80,INPUT_DATA!$B:$B,"D"))</f>
        <v/>
      </c>
      <c r="AE80" s="212" t="str">
        <f>IF($C80=0,"",SUMIFS(INPUT_DATA!BA:BA,INPUT_DATA!$A:$A,$C80,INPUT_DATA!$B:$B,"D"))</f>
        <v/>
      </c>
      <c r="AF80" s="212" t="str">
        <f>IF($C80=0,"",SUMIFS(INPUT_DATA!BB:BB,INPUT_DATA!$A:$A,$C80,INPUT_DATA!$B:$B,"D"))</f>
        <v/>
      </c>
      <c r="AG80" s="212" t="str">
        <f>IF($C80=0,"",SUMIFS(INPUT_DATA!BC:BC,INPUT_DATA!$A:$A,$C80,INPUT_DATA!$B:$B,"D"))</f>
        <v/>
      </c>
      <c r="AH80" s="212" t="str">
        <f>IF($C80=0,"",SUMIFS(INPUT_DATA!BD:BD,INPUT_DATA!$A:$A,$C80,INPUT_DATA!$B:$B,"D"))</f>
        <v/>
      </c>
      <c r="AI80" s="212" t="str">
        <f>IF($C80=0,"",SUMIFS(INPUT_DATA!BE:BE,INPUT_DATA!$A:$A,$C80,INPUT_DATA!$B:$B,"D"))</f>
        <v/>
      </c>
      <c r="AJ80" s="214" t="str">
        <f t="shared" si="12"/>
        <v/>
      </c>
      <c r="AK80" s="215" t="str">
        <f>IF($C80=0,"",SUMIFS(INPUT_DATA!BG:BG,INPUT_DATA!$A:$A,$C80,INPUT_DATA!$B:$B,"D"))</f>
        <v/>
      </c>
      <c r="AL80" s="215" t="str">
        <f>IF($C80=0,"",SUMIFS(INPUT_DATA!BH:BH,INPUT_DATA!$A:$A,$C80,INPUT_DATA!$B:$B,"D"))</f>
        <v/>
      </c>
      <c r="AM80" s="214" t="str">
        <f t="shared" si="13"/>
        <v/>
      </c>
      <c r="AN80" s="216" t="str">
        <f>IF($C80=0,"",SUMIFS(INPUT_DATA!BK:BK,INPUT_DATA!$A:$A,$C80,INPUT_DATA!$B:$B,"D"))</f>
        <v/>
      </c>
      <c r="AO80" s="217" t="str">
        <f t="shared" si="14"/>
        <v/>
      </c>
      <c r="AP80" s="218"/>
      <c r="AR80" s="217" t="str">
        <f t="shared" si="20"/>
        <v/>
      </c>
      <c r="AT80" s="209" t="str">
        <f>IF($C80=0,"",'03 - Monthly Asset Follow up'!E84+'03 - Monthly Asset Follow up'!F84-'03 - Monthly Asset Follow up'!V84+'03 - Monthly Asset Follow up'!Y84-H80)</f>
        <v/>
      </c>
      <c r="AU80" s="209" t="str">
        <f>IF($C80=0,"",'03 - Monthly Asset Follow up'!BB84+'03 - Monthly Asset Follow up'!BC84-'03 - Monthly Asset Follow up'!BR84+'03 - Monthly Asset Follow up'!BU84-AA80)</f>
        <v/>
      </c>
      <c r="AW80" s="221"/>
    </row>
    <row r="81" spans="2:49">
      <c r="B81" s="1672" t="str">
        <f t="shared" si="15"/>
        <v/>
      </c>
      <c r="C81" s="1673">
        <f>'03 - Monthly Asset Follow up'!B85</f>
        <v>0</v>
      </c>
      <c r="D81" s="218"/>
      <c r="E81" s="211" t="str">
        <f>IF($C81=0,"",SUMIFS(INPUT_DATA!AT:AT,INPUT_DATA!$A:$A,$C81,INPUT_DATA!$B:$B,"S"))</f>
        <v/>
      </c>
      <c r="F81" s="212" t="str">
        <f>IF($C81=0,"",SUMIFS(INPUT_DATA!AU:AU,INPUT_DATA!$A:$A,$C81,INPUT_DATA!$B:$B,"S"))</f>
        <v/>
      </c>
      <c r="G81" s="212" t="str">
        <f>IF($C81=0,"",SUMIFS(INPUT_DATA!AV:AV,INPUT_DATA!$A:$A,$C81,INPUT_DATA!$B:$B,"S"))</f>
        <v/>
      </c>
      <c r="H81" s="219" t="str">
        <f t="shared" si="16"/>
        <v/>
      </c>
      <c r="I81" s="212" t="str">
        <f>IF($C81=0,"",SUMIFS(INPUT_DATA!AX:AX,INPUT_DATA!$A:$A,$C81,INPUT_DATA!$B:$B,"S"))</f>
        <v/>
      </c>
      <c r="J81" s="212" t="str">
        <f>IF($C81=0,"",SUMIFS(INPUT_DATA!AY:AY,INPUT_DATA!$A:$A,$C81,INPUT_DATA!$B:$B,"S"))</f>
        <v/>
      </c>
      <c r="K81" s="212" t="str">
        <f>IF($C81=0,"",SUMIFS(INPUT_DATA!AZ:AZ,INPUT_DATA!$A:$A,$C81,INPUT_DATA!$B:$B,"S"))</f>
        <v/>
      </c>
      <c r="L81" s="212" t="str">
        <f>IF($C81=0,"",SUMIFS(INPUT_DATA!BA:BA,INPUT_DATA!$A:$A,$C81,INPUT_DATA!$B:$B,"S"))</f>
        <v/>
      </c>
      <c r="M81" s="212" t="str">
        <f>IF($C81=0,"",SUMIFS(INPUT_DATA!BB:BB,INPUT_DATA!$A:$A,$C81,INPUT_DATA!$B:$B,"S"))</f>
        <v/>
      </c>
      <c r="N81" s="212" t="str">
        <f>IF($C81=0,"",SUMIFS(INPUT_DATA!BC:BC,INPUT_DATA!$A:$A,$C81,INPUT_DATA!$B:$B,"S"))</f>
        <v/>
      </c>
      <c r="O81" s="212" t="str">
        <f>IF($C81=0,"",SUMIFS(INPUT_DATA!BD:BD,INPUT_DATA!$A:$A,$C81,INPUT_DATA!$B:$B,"S"))</f>
        <v/>
      </c>
      <c r="P81" s="212" t="str">
        <f>IF($C81=0,"",SUMIFS(INPUT_DATA!BE:BE,INPUT_DATA!$A:$A,$C81,INPUT_DATA!$B:$B,"S"))</f>
        <v/>
      </c>
      <c r="Q81" s="214" t="str">
        <f t="shared" si="17"/>
        <v/>
      </c>
      <c r="R81" s="215" t="str">
        <f>IF($C81=0,"",SUMIFS(INPUT_DATA!BG:BG,INPUT_DATA!$A:$A,$C81,INPUT_DATA!$B:$B,"S"))</f>
        <v/>
      </c>
      <c r="S81" s="215" t="str">
        <f>IF($C81=0,"",SUMIFS(INPUT_DATA!BH:BH,INPUT_DATA!$A:$A,$C81,INPUT_DATA!$B:$B,"S"))</f>
        <v/>
      </c>
      <c r="T81" s="214" t="str">
        <f t="shared" si="18"/>
        <v/>
      </c>
      <c r="U81" s="216" t="str">
        <f>IF($C81=0,"",SUMIFS(INPUT_DATA!BK:BK,INPUT_DATA!$A:$A,$C81,INPUT_DATA!$B:$B,"S"))</f>
        <v/>
      </c>
      <c r="V81" s="220" t="str">
        <f t="shared" si="19"/>
        <v/>
      </c>
      <c r="W81" s="218"/>
      <c r="X81" s="211" t="str">
        <f>IF($C81=0,"",SUMIFS(INPUT_DATA!AT:AT,INPUT_DATA!$A:$A,$C81,INPUT_DATA!$B:$B,"D"))</f>
        <v/>
      </c>
      <c r="Y81" s="212" t="str">
        <f>IF($C81=0,"",SUMIFS(INPUT_DATA!AU:AU,INPUT_DATA!$A:$A,$C81,INPUT_DATA!$B:$B,"D"))</f>
        <v/>
      </c>
      <c r="Z81" s="212" t="str">
        <f>IF($C81=0,"",SUMIFS(INPUT_DATA!AV:AV,INPUT_DATA!$A:$A,$C81,INPUT_DATA!$B:$B,"D"))</f>
        <v/>
      </c>
      <c r="AA81" s="213" t="str">
        <f t="shared" si="11"/>
        <v/>
      </c>
      <c r="AB81" s="212" t="str">
        <f>IF($C81=0,"",SUMIFS(INPUT_DATA!AX:AX,INPUT_DATA!$A:$A,$C81,INPUT_DATA!$B:$B,"D"))</f>
        <v/>
      </c>
      <c r="AC81" s="212" t="str">
        <f>IF($C81=0,"",SUMIFS(INPUT_DATA!AY:AY,INPUT_DATA!$A:$A,$C81,INPUT_DATA!$B:$B,"D"))</f>
        <v/>
      </c>
      <c r="AD81" s="212" t="str">
        <f>IF($C81=0,"",SUMIFS(INPUT_DATA!AZ:AZ,INPUT_DATA!$A:$A,$C81,INPUT_DATA!$B:$B,"D"))</f>
        <v/>
      </c>
      <c r="AE81" s="212" t="str">
        <f>IF($C81=0,"",SUMIFS(INPUT_DATA!BA:BA,INPUT_DATA!$A:$A,$C81,INPUT_DATA!$B:$B,"D"))</f>
        <v/>
      </c>
      <c r="AF81" s="212" t="str">
        <f>IF($C81=0,"",SUMIFS(INPUT_DATA!BB:BB,INPUT_DATA!$A:$A,$C81,INPUT_DATA!$B:$B,"D"))</f>
        <v/>
      </c>
      <c r="AG81" s="212" t="str">
        <f>IF($C81=0,"",SUMIFS(INPUT_DATA!BC:BC,INPUT_DATA!$A:$A,$C81,INPUT_DATA!$B:$B,"D"))</f>
        <v/>
      </c>
      <c r="AH81" s="212" t="str">
        <f>IF($C81=0,"",SUMIFS(INPUT_DATA!BD:BD,INPUT_DATA!$A:$A,$C81,INPUT_DATA!$B:$B,"D"))</f>
        <v/>
      </c>
      <c r="AI81" s="212" t="str">
        <f>IF($C81=0,"",SUMIFS(INPUT_DATA!BE:BE,INPUT_DATA!$A:$A,$C81,INPUT_DATA!$B:$B,"D"))</f>
        <v/>
      </c>
      <c r="AJ81" s="214" t="str">
        <f t="shared" si="12"/>
        <v/>
      </c>
      <c r="AK81" s="215" t="str">
        <f>IF($C81=0,"",SUMIFS(INPUT_DATA!BG:BG,INPUT_DATA!$A:$A,$C81,INPUT_DATA!$B:$B,"D"))</f>
        <v/>
      </c>
      <c r="AL81" s="215" t="str">
        <f>IF($C81=0,"",SUMIFS(INPUT_DATA!BH:BH,INPUT_DATA!$A:$A,$C81,INPUT_DATA!$B:$B,"D"))</f>
        <v/>
      </c>
      <c r="AM81" s="214" t="str">
        <f t="shared" si="13"/>
        <v/>
      </c>
      <c r="AN81" s="216" t="str">
        <f>IF($C81=0,"",SUMIFS(INPUT_DATA!BK:BK,INPUT_DATA!$A:$A,$C81,INPUT_DATA!$B:$B,"D"))</f>
        <v/>
      </c>
      <c r="AO81" s="217" t="str">
        <f t="shared" si="14"/>
        <v/>
      </c>
      <c r="AP81" s="218"/>
      <c r="AR81" s="217" t="str">
        <f t="shared" si="20"/>
        <v/>
      </c>
      <c r="AT81" s="209" t="str">
        <f>IF($C81=0,"",'03 - Monthly Asset Follow up'!E85+'03 - Monthly Asset Follow up'!F85-'03 - Monthly Asset Follow up'!V85+'03 - Monthly Asset Follow up'!Y85-H81)</f>
        <v/>
      </c>
      <c r="AU81" s="209" t="str">
        <f>IF($C81=0,"",'03 - Monthly Asset Follow up'!BB85+'03 - Monthly Asset Follow up'!BC85-'03 - Monthly Asset Follow up'!BR85+'03 - Monthly Asset Follow up'!BU85-AA81)</f>
        <v/>
      </c>
      <c r="AW81" s="221"/>
    </row>
    <row r="82" spans="2:49">
      <c r="B82" s="1672" t="str">
        <f t="shared" si="15"/>
        <v/>
      </c>
      <c r="C82" s="1673">
        <f>'03 - Monthly Asset Follow up'!B86</f>
        <v>0</v>
      </c>
      <c r="D82" s="218"/>
      <c r="E82" s="211" t="str">
        <f>IF($C82=0,"",SUMIFS(INPUT_DATA!AT:AT,INPUT_DATA!$A:$A,$C82,INPUT_DATA!$B:$B,"S"))</f>
        <v/>
      </c>
      <c r="F82" s="212" t="str">
        <f>IF($C82=0,"",SUMIFS(INPUT_DATA!AU:AU,INPUT_DATA!$A:$A,$C82,INPUT_DATA!$B:$B,"S"))</f>
        <v/>
      </c>
      <c r="G82" s="212" t="str">
        <f>IF($C82=0,"",SUMIFS(INPUT_DATA!AV:AV,INPUT_DATA!$A:$A,$C82,INPUT_DATA!$B:$B,"S"))</f>
        <v/>
      </c>
      <c r="H82" s="219" t="str">
        <f t="shared" si="16"/>
        <v/>
      </c>
      <c r="I82" s="212" t="str">
        <f>IF($C82=0,"",SUMIFS(INPUT_DATA!AX:AX,INPUT_DATA!$A:$A,$C82,INPUT_DATA!$B:$B,"S"))</f>
        <v/>
      </c>
      <c r="J82" s="212" t="str">
        <f>IF($C82=0,"",SUMIFS(INPUT_DATA!AY:AY,INPUT_DATA!$A:$A,$C82,INPUT_DATA!$B:$B,"S"))</f>
        <v/>
      </c>
      <c r="K82" s="212" t="str">
        <f>IF($C82=0,"",SUMIFS(INPUT_DATA!AZ:AZ,INPUT_DATA!$A:$A,$C82,INPUT_DATA!$B:$B,"S"))</f>
        <v/>
      </c>
      <c r="L82" s="212" t="str">
        <f>IF($C82=0,"",SUMIFS(INPUT_DATA!BA:BA,INPUT_DATA!$A:$A,$C82,INPUT_DATA!$B:$B,"S"))</f>
        <v/>
      </c>
      <c r="M82" s="212" t="str">
        <f>IF($C82=0,"",SUMIFS(INPUT_DATA!BB:BB,INPUT_DATA!$A:$A,$C82,INPUT_DATA!$B:$B,"S"))</f>
        <v/>
      </c>
      <c r="N82" s="212" t="str">
        <f>IF($C82=0,"",SUMIFS(INPUT_DATA!BC:BC,INPUT_DATA!$A:$A,$C82,INPUT_DATA!$B:$B,"S"))</f>
        <v/>
      </c>
      <c r="O82" s="212" t="str">
        <f>IF($C82=0,"",SUMIFS(INPUT_DATA!BD:BD,INPUT_DATA!$A:$A,$C82,INPUT_DATA!$B:$B,"S"))</f>
        <v/>
      </c>
      <c r="P82" s="212" t="str">
        <f>IF($C82=0,"",SUMIFS(INPUT_DATA!BE:BE,INPUT_DATA!$A:$A,$C82,INPUT_DATA!$B:$B,"S"))</f>
        <v/>
      </c>
      <c r="Q82" s="214" t="str">
        <f t="shared" si="17"/>
        <v/>
      </c>
      <c r="R82" s="215" t="str">
        <f>IF($C82=0,"",SUMIFS(INPUT_DATA!BG:BG,INPUT_DATA!$A:$A,$C82,INPUT_DATA!$B:$B,"S"))</f>
        <v/>
      </c>
      <c r="S82" s="215" t="str">
        <f>IF($C82=0,"",SUMIFS(INPUT_DATA!BH:BH,INPUT_DATA!$A:$A,$C82,INPUT_DATA!$B:$B,"S"))</f>
        <v/>
      </c>
      <c r="T82" s="214" t="str">
        <f t="shared" si="18"/>
        <v/>
      </c>
      <c r="U82" s="216" t="str">
        <f>IF($C82=0,"",SUMIFS(INPUT_DATA!BK:BK,INPUT_DATA!$A:$A,$C82,INPUT_DATA!$B:$B,"S"))</f>
        <v/>
      </c>
      <c r="V82" s="220" t="str">
        <f t="shared" si="19"/>
        <v/>
      </c>
      <c r="W82" s="218"/>
      <c r="X82" s="211" t="str">
        <f>IF($C82=0,"",SUMIFS(INPUT_DATA!AT:AT,INPUT_DATA!$A:$A,$C82,INPUT_DATA!$B:$B,"D"))</f>
        <v/>
      </c>
      <c r="Y82" s="212" t="str">
        <f>IF($C82=0,"",SUMIFS(INPUT_DATA!AU:AU,INPUT_DATA!$A:$A,$C82,INPUT_DATA!$B:$B,"D"))</f>
        <v/>
      </c>
      <c r="Z82" s="212" t="str">
        <f>IF($C82=0,"",SUMIFS(INPUT_DATA!AV:AV,INPUT_DATA!$A:$A,$C82,INPUT_DATA!$B:$B,"D"))</f>
        <v/>
      </c>
      <c r="AA82" s="213" t="str">
        <f t="shared" ref="AA82:AA120" si="21">IF($C82=0,"",X82+Y82+Z82)</f>
        <v/>
      </c>
      <c r="AB82" s="212" t="str">
        <f>IF($C82=0,"",SUMIFS(INPUT_DATA!AX:AX,INPUT_DATA!$A:$A,$C82,INPUT_DATA!$B:$B,"D"))</f>
        <v/>
      </c>
      <c r="AC82" s="212" t="str">
        <f>IF($C82=0,"",SUMIFS(INPUT_DATA!AY:AY,INPUT_DATA!$A:$A,$C82,INPUT_DATA!$B:$B,"D"))</f>
        <v/>
      </c>
      <c r="AD82" s="212" t="str">
        <f>IF($C82=0,"",SUMIFS(INPUT_DATA!AZ:AZ,INPUT_DATA!$A:$A,$C82,INPUT_DATA!$B:$B,"D"))</f>
        <v/>
      </c>
      <c r="AE82" s="212" t="str">
        <f>IF($C82=0,"",SUMIFS(INPUT_DATA!BA:BA,INPUT_DATA!$A:$A,$C82,INPUT_DATA!$B:$B,"D"))</f>
        <v/>
      </c>
      <c r="AF82" s="212" t="str">
        <f>IF($C82=0,"",SUMIFS(INPUT_DATA!BB:BB,INPUT_DATA!$A:$A,$C82,INPUT_DATA!$B:$B,"D"))</f>
        <v/>
      </c>
      <c r="AG82" s="212" t="str">
        <f>IF($C82=0,"",SUMIFS(INPUT_DATA!BC:BC,INPUT_DATA!$A:$A,$C82,INPUT_DATA!$B:$B,"D"))</f>
        <v/>
      </c>
      <c r="AH82" s="212" t="str">
        <f>IF($C82=0,"",SUMIFS(INPUT_DATA!BD:BD,INPUT_DATA!$A:$A,$C82,INPUT_DATA!$B:$B,"D"))</f>
        <v/>
      </c>
      <c r="AI82" s="212" t="str">
        <f>IF($C82=0,"",SUMIFS(INPUT_DATA!BE:BE,INPUT_DATA!$A:$A,$C82,INPUT_DATA!$B:$B,"D"))</f>
        <v/>
      </c>
      <c r="AJ82" s="214" t="str">
        <f t="shared" ref="AJ82:AJ120" si="22">IF($C82=0,"",AB82+AC82+AD82+AE82+AF82+AG82+AH82+AI82)</f>
        <v/>
      </c>
      <c r="AK82" s="215" t="str">
        <f>IF($C82=0,"",SUMIFS(INPUT_DATA!BG:BG,INPUT_DATA!$A:$A,$C82,INPUT_DATA!$B:$B,"D"))</f>
        <v/>
      </c>
      <c r="AL82" s="215" t="str">
        <f>IF($C82=0,"",SUMIFS(INPUT_DATA!BH:BH,INPUT_DATA!$A:$A,$C82,INPUT_DATA!$B:$B,"D"))</f>
        <v/>
      </c>
      <c r="AM82" s="214" t="str">
        <f t="shared" ref="AM82:AM120" si="23">IF($C82=0,"",AA82+AJ82+AK82)</f>
        <v/>
      </c>
      <c r="AN82" s="216" t="str">
        <f>IF($C82=0,"",SUMIFS(INPUT_DATA!BK:BK,INPUT_DATA!$A:$A,$C82,INPUT_DATA!$B:$B,"D"))</f>
        <v/>
      </c>
      <c r="AO82" s="217" t="str">
        <f t="shared" ref="AO82:AO120" si="24">IF($C82=0,"",AM82-AN82)</f>
        <v/>
      </c>
      <c r="AP82" s="218"/>
      <c r="AR82" s="217" t="str">
        <f t="shared" si="20"/>
        <v/>
      </c>
      <c r="AT82" s="209" t="str">
        <f>IF($C82=0,"",'03 - Monthly Asset Follow up'!E86+'03 - Monthly Asset Follow up'!F86-'03 - Monthly Asset Follow up'!V86+'03 - Monthly Asset Follow up'!Y86-H82)</f>
        <v/>
      </c>
      <c r="AU82" s="209" t="str">
        <f>IF($C82=0,"",'03 - Monthly Asset Follow up'!BB86+'03 - Monthly Asset Follow up'!BC86-'03 - Monthly Asset Follow up'!BR86+'03 - Monthly Asset Follow up'!BU86-AA82)</f>
        <v/>
      </c>
      <c r="AW82" s="221"/>
    </row>
    <row r="83" spans="2:49">
      <c r="B83" s="1672" t="str">
        <f t="shared" si="15"/>
        <v/>
      </c>
      <c r="C83" s="1673">
        <f>'03 - Monthly Asset Follow up'!B87</f>
        <v>0</v>
      </c>
      <c r="D83" s="218"/>
      <c r="E83" s="211" t="str">
        <f>IF($C83=0,"",SUMIFS(INPUT_DATA!AT:AT,INPUT_DATA!$A:$A,$C83,INPUT_DATA!$B:$B,"S"))</f>
        <v/>
      </c>
      <c r="F83" s="212" t="str">
        <f>IF($C83=0,"",SUMIFS(INPUT_DATA!AU:AU,INPUT_DATA!$A:$A,$C83,INPUT_DATA!$B:$B,"S"))</f>
        <v/>
      </c>
      <c r="G83" s="212" t="str">
        <f>IF($C83=0,"",SUMIFS(INPUT_DATA!AV:AV,INPUT_DATA!$A:$A,$C83,INPUT_DATA!$B:$B,"S"))</f>
        <v/>
      </c>
      <c r="H83" s="219" t="str">
        <f t="shared" si="16"/>
        <v/>
      </c>
      <c r="I83" s="212" t="str">
        <f>IF($C83=0,"",SUMIFS(INPUT_DATA!AX:AX,INPUT_DATA!$A:$A,$C83,INPUT_DATA!$B:$B,"S"))</f>
        <v/>
      </c>
      <c r="J83" s="212" t="str">
        <f>IF($C83=0,"",SUMIFS(INPUT_DATA!AY:AY,INPUT_DATA!$A:$A,$C83,INPUT_DATA!$B:$B,"S"))</f>
        <v/>
      </c>
      <c r="K83" s="212" t="str">
        <f>IF($C83=0,"",SUMIFS(INPUT_DATA!AZ:AZ,INPUT_DATA!$A:$A,$C83,INPUT_DATA!$B:$B,"S"))</f>
        <v/>
      </c>
      <c r="L83" s="212" t="str">
        <f>IF($C83=0,"",SUMIFS(INPUT_DATA!BA:BA,INPUT_DATA!$A:$A,$C83,INPUT_DATA!$B:$B,"S"))</f>
        <v/>
      </c>
      <c r="M83" s="212" t="str">
        <f>IF($C83=0,"",SUMIFS(INPUT_DATA!BB:BB,INPUT_DATA!$A:$A,$C83,INPUT_DATA!$B:$B,"S"))</f>
        <v/>
      </c>
      <c r="N83" s="212" t="str">
        <f>IF($C83=0,"",SUMIFS(INPUT_DATA!BC:BC,INPUT_DATA!$A:$A,$C83,INPUT_DATA!$B:$B,"S"))</f>
        <v/>
      </c>
      <c r="O83" s="212" t="str">
        <f>IF($C83=0,"",SUMIFS(INPUT_DATA!BD:BD,INPUT_DATA!$A:$A,$C83,INPUT_DATA!$B:$B,"S"))</f>
        <v/>
      </c>
      <c r="P83" s="212" t="str">
        <f>IF($C83=0,"",SUMIFS(INPUT_DATA!BE:BE,INPUT_DATA!$A:$A,$C83,INPUT_DATA!$B:$B,"S"))</f>
        <v/>
      </c>
      <c r="Q83" s="214" t="str">
        <f t="shared" si="17"/>
        <v/>
      </c>
      <c r="R83" s="215" t="str">
        <f>IF($C83=0,"",SUMIFS(INPUT_DATA!BG:BG,INPUT_DATA!$A:$A,$C83,INPUT_DATA!$B:$B,"S"))</f>
        <v/>
      </c>
      <c r="S83" s="215" t="str">
        <f>IF($C83=0,"",SUMIFS(INPUT_DATA!BH:BH,INPUT_DATA!$A:$A,$C83,INPUT_DATA!$B:$B,"S"))</f>
        <v/>
      </c>
      <c r="T83" s="214" t="str">
        <f t="shared" si="18"/>
        <v/>
      </c>
      <c r="U83" s="216" t="str">
        <f>IF($C83=0,"",SUMIFS(INPUT_DATA!BK:BK,INPUT_DATA!$A:$A,$C83,INPUT_DATA!$B:$B,"S"))</f>
        <v/>
      </c>
      <c r="V83" s="220" t="str">
        <f t="shared" si="19"/>
        <v/>
      </c>
      <c r="W83" s="218"/>
      <c r="X83" s="211" t="str">
        <f>IF($C83=0,"",SUMIFS(INPUT_DATA!AT:AT,INPUT_DATA!$A:$A,$C83,INPUT_DATA!$B:$B,"D"))</f>
        <v/>
      </c>
      <c r="Y83" s="212" t="str">
        <f>IF($C83=0,"",SUMIFS(INPUT_DATA!AU:AU,INPUT_DATA!$A:$A,$C83,INPUT_DATA!$B:$B,"D"))</f>
        <v/>
      </c>
      <c r="Z83" s="212" t="str">
        <f>IF($C83=0,"",SUMIFS(INPUT_DATA!AV:AV,INPUT_DATA!$A:$A,$C83,INPUT_DATA!$B:$B,"D"))</f>
        <v/>
      </c>
      <c r="AA83" s="213" t="str">
        <f t="shared" si="21"/>
        <v/>
      </c>
      <c r="AB83" s="212" t="str">
        <f>IF($C83=0,"",SUMIFS(INPUT_DATA!AX:AX,INPUT_DATA!$A:$A,$C83,INPUT_DATA!$B:$B,"D"))</f>
        <v/>
      </c>
      <c r="AC83" s="212" t="str">
        <f>IF($C83=0,"",SUMIFS(INPUT_DATA!AY:AY,INPUT_DATA!$A:$A,$C83,INPUT_DATA!$B:$B,"D"))</f>
        <v/>
      </c>
      <c r="AD83" s="212" t="str">
        <f>IF($C83=0,"",SUMIFS(INPUT_DATA!AZ:AZ,INPUT_DATA!$A:$A,$C83,INPUT_DATA!$B:$B,"D"))</f>
        <v/>
      </c>
      <c r="AE83" s="212" t="str">
        <f>IF($C83=0,"",SUMIFS(INPUT_DATA!BA:BA,INPUT_DATA!$A:$A,$C83,INPUT_DATA!$B:$B,"D"))</f>
        <v/>
      </c>
      <c r="AF83" s="212" t="str">
        <f>IF($C83=0,"",SUMIFS(INPUT_DATA!BB:BB,INPUT_DATA!$A:$A,$C83,INPUT_DATA!$B:$B,"D"))</f>
        <v/>
      </c>
      <c r="AG83" s="212" t="str">
        <f>IF($C83=0,"",SUMIFS(INPUT_DATA!BC:BC,INPUT_DATA!$A:$A,$C83,INPUT_DATA!$B:$B,"D"))</f>
        <v/>
      </c>
      <c r="AH83" s="212" t="str">
        <f>IF($C83=0,"",SUMIFS(INPUT_DATA!BD:BD,INPUT_DATA!$A:$A,$C83,INPUT_DATA!$B:$B,"D"))</f>
        <v/>
      </c>
      <c r="AI83" s="212" t="str">
        <f>IF($C83=0,"",SUMIFS(INPUT_DATA!BE:BE,INPUT_DATA!$A:$A,$C83,INPUT_DATA!$B:$B,"D"))</f>
        <v/>
      </c>
      <c r="AJ83" s="214" t="str">
        <f t="shared" si="22"/>
        <v/>
      </c>
      <c r="AK83" s="215" t="str">
        <f>IF($C83=0,"",SUMIFS(INPUT_DATA!BG:BG,INPUT_DATA!$A:$A,$C83,INPUT_DATA!$B:$B,"D"))</f>
        <v/>
      </c>
      <c r="AL83" s="215" t="str">
        <f>IF($C83=0,"",SUMIFS(INPUT_DATA!BH:BH,INPUT_DATA!$A:$A,$C83,INPUT_DATA!$B:$B,"D"))</f>
        <v/>
      </c>
      <c r="AM83" s="214" t="str">
        <f t="shared" si="23"/>
        <v/>
      </c>
      <c r="AN83" s="216" t="str">
        <f>IF($C83=0,"",SUMIFS(INPUT_DATA!BK:BK,INPUT_DATA!$A:$A,$C83,INPUT_DATA!$B:$B,"D"))</f>
        <v/>
      </c>
      <c r="AO83" s="217" t="str">
        <f t="shared" si="24"/>
        <v/>
      </c>
      <c r="AP83" s="218"/>
      <c r="AR83" s="217" t="str">
        <f t="shared" si="20"/>
        <v/>
      </c>
      <c r="AT83" s="209" t="str">
        <f>IF($C83=0,"",'03 - Monthly Asset Follow up'!E87+'03 - Monthly Asset Follow up'!F87-'03 - Monthly Asset Follow up'!V87+'03 - Monthly Asset Follow up'!Y87-H83)</f>
        <v/>
      </c>
      <c r="AU83" s="209" t="str">
        <f>IF($C83=0,"",'03 - Monthly Asset Follow up'!BB87+'03 - Monthly Asset Follow up'!BC87-'03 - Monthly Asset Follow up'!BR87+'03 - Monthly Asset Follow up'!BU87-AA83)</f>
        <v/>
      </c>
      <c r="AW83" s="221"/>
    </row>
    <row r="84" spans="2:49">
      <c r="B84" s="1672" t="str">
        <f t="shared" si="15"/>
        <v/>
      </c>
      <c r="C84" s="1673">
        <f>'03 - Monthly Asset Follow up'!B88</f>
        <v>0</v>
      </c>
      <c r="D84" s="218"/>
      <c r="E84" s="211" t="str">
        <f>IF($C84=0,"",SUMIFS(INPUT_DATA!AT:AT,INPUT_DATA!$A:$A,$C84,INPUT_DATA!$B:$B,"S"))</f>
        <v/>
      </c>
      <c r="F84" s="212" t="str">
        <f>IF($C84=0,"",SUMIFS(INPUT_DATA!AU:AU,INPUT_DATA!$A:$A,$C84,INPUT_DATA!$B:$B,"S"))</f>
        <v/>
      </c>
      <c r="G84" s="212" t="str">
        <f>IF($C84=0,"",SUMIFS(INPUT_DATA!AV:AV,INPUT_DATA!$A:$A,$C84,INPUT_DATA!$B:$B,"S"))</f>
        <v/>
      </c>
      <c r="H84" s="219" t="str">
        <f t="shared" si="16"/>
        <v/>
      </c>
      <c r="I84" s="212" t="str">
        <f>IF($C84=0,"",SUMIFS(INPUT_DATA!AX:AX,INPUT_DATA!$A:$A,$C84,INPUT_DATA!$B:$B,"S"))</f>
        <v/>
      </c>
      <c r="J84" s="212" t="str">
        <f>IF($C84=0,"",SUMIFS(INPUT_DATA!AY:AY,INPUT_DATA!$A:$A,$C84,INPUT_DATA!$B:$B,"S"))</f>
        <v/>
      </c>
      <c r="K84" s="212" t="str">
        <f>IF($C84=0,"",SUMIFS(INPUT_DATA!AZ:AZ,INPUT_DATA!$A:$A,$C84,INPUT_DATA!$B:$B,"S"))</f>
        <v/>
      </c>
      <c r="L84" s="212" t="str">
        <f>IF($C84=0,"",SUMIFS(INPUT_DATA!BA:BA,INPUT_DATA!$A:$A,$C84,INPUT_DATA!$B:$B,"S"))</f>
        <v/>
      </c>
      <c r="M84" s="212" t="str">
        <f>IF($C84=0,"",SUMIFS(INPUT_DATA!BB:BB,INPUT_DATA!$A:$A,$C84,INPUT_DATA!$B:$B,"S"))</f>
        <v/>
      </c>
      <c r="N84" s="212" t="str">
        <f>IF($C84=0,"",SUMIFS(INPUT_DATA!BC:BC,INPUT_DATA!$A:$A,$C84,INPUT_DATA!$B:$B,"S"))</f>
        <v/>
      </c>
      <c r="O84" s="212" t="str">
        <f>IF($C84=0,"",SUMIFS(INPUT_DATA!BD:BD,INPUT_DATA!$A:$A,$C84,INPUT_DATA!$B:$B,"S"))</f>
        <v/>
      </c>
      <c r="P84" s="212" t="str">
        <f>IF($C84=0,"",SUMIFS(INPUT_DATA!BE:BE,INPUT_DATA!$A:$A,$C84,INPUT_DATA!$B:$B,"S"))</f>
        <v/>
      </c>
      <c r="Q84" s="214" t="str">
        <f t="shared" si="17"/>
        <v/>
      </c>
      <c r="R84" s="215" t="str">
        <f>IF($C84=0,"",SUMIFS(INPUT_DATA!BG:BG,INPUT_DATA!$A:$A,$C84,INPUT_DATA!$B:$B,"S"))</f>
        <v/>
      </c>
      <c r="S84" s="215" t="str">
        <f>IF($C84=0,"",SUMIFS(INPUT_DATA!BH:BH,INPUT_DATA!$A:$A,$C84,INPUT_DATA!$B:$B,"S"))</f>
        <v/>
      </c>
      <c r="T84" s="214" t="str">
        <f t="shared" si="18"/>
        <v/>
      </c>
      <c r="U84" s="216" t="str">
        <f>IF($C84=0,"",SUMIFS(INPUT_DATA!BK:BK,INPUT_DATA!$A:$A,$C84,INPUT_DATA!$B:$B,"S"))</f>
        <v/>
      </c>
      <c r="V84" s="220" t="str">
        <f t="shared" si="19"/>
        <v/>
      </c>
      <c r="W84" s="218"/>
      <c r="X84" s="211" t="str">
        <f>IF($C84=0,"",SUMIFS(INPUT_DATA!AT:AT,INPUT_DATA!$A:$A,$C84,INPUT_DATA!$B:$B,"D"))</f>
        <v/>
      </c>
      <c r="Y84" s="212" t="str">
        <f>IF($C84=0,"",SUMIFS(INPUT_DATA!AU:AU,INPUT_DATA!$A:$A,$C84,INPUT_DATA!$B:$B,"D"))</f>
        <v/>
      </c>
      <c r="Z84" s="212" t="str">
        <f>IF($C84=0,"",SUMIFS(INPUT_DATA!AV:AV,INPUT_DATA!$A:$A,$C84,INPUT_DATA!$B:$B,"D"))</f>
        <v/>
      </c>
      <c r="AA84" s="213" t="str">
        <f t="shared" si="21"/>
        <v/>
      </c>
      <c r="AB84" s="212" t="str">
        <f>IF($C84=0,"",SUMIFS(INPUT_DATA!AX:AX,INPUT_DATA!$A:$A,$C84,INPUT_DATA!$B:$B,"D"))</f>
        <v/>
      </c>
      <c r="AC84" s="212" t="str">
        <f>IF($C84=0,"",SUMIFS(INPUT_DATA!AY:AY,INPUT_DATA!$A:$A,$C84,INPUT_DATA!$B:$B,"D"))</f>
        <v/>
      </c>
      <c r="AD84" s="212" t="str">
        <f>IF($C84=0,"",SUMIFS(INPUT_DATA!AZ:AZ,INPUT_DATA!$A:$A,$C84,INPUT_DATA!$B:$B,"D"))</f>
        <v/>
      </c>
      <c r="AE84" s="212" t="str">
        <f>IF($C84=0,"",SUMIFS(INPUT_DATA!BA:BA,INPUT_DATA!$A:$A,$C84,INPUT_DATA!$B:$B,"D"))</f>
        <v/>
      </c>
      <c r="AF84" s="212" t="str">
        <f>IF($C84=0,"",SUMIFS(INPUT_DATA!BB:BB,INPUT_DATA!$A:$A,$C84,INPUT_DATA!$B:$B,"D"))</f>
        <v/>
      </c>
      <c r="AG84" s="212" t="str">
        <f>IF($C84=0,"",SUMIFS(INPUT_DATA!BC:BC,INPUT_DATA!$A:$A,$C84,INPUT_DATA!$B:$B,"D"))</f>
        <v/>
      </c>
      <c r="AH84" s="212" t="str">
        <f>IF($C84=0,"",SUMIFS(INPUT_DATA!BD:BD,INPUT_DATA!$A:$A,$C84,INPUT_DATA!$B:$B,"D"))</f>
        <v/>
      </c>
      <c r="AI84" s="212" t="str">
        <f>IF($C84=0,"",SUMIFS(INPUT_DATA!BE:BE,INPUT_DATA!$A:$A,$C84,INPUT_DATA!$B:$B,"D"))</f>
        <v/>
      </c>
      <c r="AJ84" s="214" t="str">
        <f t="shared" si="22"/>
        <v/>
      </c>
      <c r="AK84" s="215" t="str">
        <f>IF($C84=0,"",SUMIFS(INPUT_DATA!BG:BG,INPUT_DATA!$A:$A,$C84,INPUT_DATA!$B:$B,"D"))</f>
        <v/>
      </c>
      <c r="AL84" s="215" t="str">
        <f>IF($C84=0,"",SUMIFS(INPUT_DATA!BH:BH,INPUT_DATA!$A:$A,$C84,INPUT_DATA!$B:$B,"D"))</f>
        <v/>
      </c>
      <c r="AM84" s="214" t="str">
        <f t="shared" si="23"/>
        <v/>
      </c>
      <c r="AN84" s="216" t="str">
        <f>IF($C84=0,"",SUMIFS(INPUT_DATA!BK:BK,INPUT_DATA!$A:$A,$C84,INPUT_DATA!$B:$B,"D"))</f>
        <v/>
      </c>
      <c r="AO84" s="217" t="str">
        <f t="shared" si="24"/>
        <v/>
      </c>
      <c r="AP84" s="218"/>
      <c r="AR84" s="217" t="str">
        <f t="shared" si="20"/>
        <v/>
      </c>
      <c r="AT84" s="209" t="str">
        <f>IF($C84=0,"",'03 - Monthly Asset Follow up'!E88+'03 - Monthly Asset Follow up'!F88-'03 - Monthly Asset Follow up'!V88+'03 - Monthly Asset Follow up'!Y88-H84)</f>
        <v/>
      </c>
      <c r="AU84" s="209" t="str">
        <f>IF($C84=0,"",'03 - Monthly Asset Follow up'!BB88+'03 - Monthly Asset Follow up'!BC88-'03 - Monthly Asset Follow up'!BR88+'03 - Monthly Asset Follow up'!BU88-AA84)</f>
        <v/>
      </c>
      <c r="AW84" s="221"/>
    </row>
    <row r="85" spans="2:49">
      <c r="B85" s="1672" t="str">
        <f t="shared" si="15"/>
        <v/>
      </c>
      <c r="C85" s="1673">
        <f>'03 - Monthly Asset Follow up'!B89</f>
        <v>0</v>
      </c>
      <c r="D85" s="218"/>
      <c r="E85" s="211" t="str">
        <f>IF($C85=0,"",SUMIFS(INPUT_DATA!AT:AT,INPUT_DATA!$A:$A,$C85,INPUT_DATA!$B:$B,"S"))</f>
        <v/>
      </c>
      <c r="F85" s="212" t="str">
        <f>IF($C85=0,"",SUMIFS(INPUT_DATA!AU:AU,INPUT_DATA!$A:$A,$C85,INPUT_DATA!$B:$B,"S"))</f>
        <v/>
      </c>
      <c r="G85" s="212" t="str">
        <f>IF($C85=0,"",SUMIFS(INPUT_DATA!AV:AV,INPUT_DATA!$A:$A,$C85,INPUT_DATA!$B:$B,"S"))</f>
        <v/>
      </c>
      <c r="H85" s="219" t="str">
        <f t="shared" si="16"/>
        <v/>
      </c>
      <c r="I85" s="212" t="str">
        <f>IF($C85=0,"",SUMIFS(INPUT_DATA!AX:AX,INPUT_DATA!$A:$A,$C85,INPUT_DATA!$B:$B,"S"))</f>
        <v/>
      </c>
      <c r="J85" s="212" t="str">
        <f>IF($C85=0,"",SUMIFS(INPUT_DATA!AY:AY,INPUT_DATA!$A:$A,$C85,INPUT_DATA!$B:$B,"S"))</f>
        <v/>
      </c>
      <c r="K85" s="212" t="str">
        <f>IF($C85=0,"",SUMIFS(INPUT_DATA!AZ:AZ,INPUT_DATA!$A:$A,$C85,INPUT_DATA!$B:$B,"S"))</f>
        <v/>
      </c>
      <c r="L85" s="212" t="str">
        <f>IF($C85=0,"",SUMIFS(INPUT_DATA!BA:BA,INPUT_DATA!$A:$A,$C85,INPUT_DATA!$B:$B,"S"))</f>
        <v/>
      </c>
      <c r="M85" s="212" t="str">
        <f>IF($C85=0,"",SUMIFS(INPUT_DATA!BB:BB,INPUT_DATA!$A:$A,$C85,INPUT_DATA!$B:$B,"S"))</f>
        <v/>
      </c>
      <c r="N85" s="212" t="str">
        <f>IF($C85=0,"",SUMIFS(INPUT_DATA!BC:BC,INPUT_DATA!$A:$A,$C85,INPUT_DATA!$B:$B,"S"))</f>
        <v/>
      </c>
      <c r="O85" s="212" t="str">
        <f>IF($C85=0,"",SUMIFS(INPUT_DATA!BD:BD,INPUT_DATA!$A:$A,$C85,INPUT_DATA!$B:$B,"S"))</f>
        <v/>
      </c>
      <c r="P85" s="212" t="str">
        <f>IF($C85=0,"",SUMIFS(INPUT_DATA!BE:BE,INPUT_DATA!$A:$A,$C85,INPUT_DATA!$B:$B,"S"))</f>
        <v/>
      </c>
      <c r="Q85" s="214" t="str">
        <f t="shared" si="17"/>
        <v/>
      </c>
      <c r="R85" s="215" t="str">
        <f>IF($C85=0,"",SUMIFS(INPUT_DATA!BG:BG,INPUT_DATA!$A:$A,$C85,INPUT_DATA!$B:$B,"S"))</f>
        <v/>
      </c>
      <c r="S85" s="215" t="str">
        <f>IF($C85=0,"",SUMIFS(INPUT_DATA!BH:BH,INPUT_DATA!$A:$A,$C85,INPUT_DATA!$B:$B,"S"))</f>
        <v/>
      </c>
      <c r="T85" s="214" t="str">
        <f t="shared" si="18"/>
        <v/>
      </c>
      <c r="U85" s="216" t="str">
        <f>IF($C85=0,"",SUMIFS(INPUT_DATA!BK:BK,INPUT_DATA!$A:$A,$C85,INPUT_DATA!$B:$B,"S"))</f>
        <v/>
      </c>
      <c r="V85" s="220" t="str">
        <f t="shared" si="19"/>
        <v/>
      </c>
      <c r="W85" s="218"/>
      <c r="X85" s="211" t="str">
        <f>IF($C85=0,"",SUMIFS(INPUT_DATA!AT:AT,INPUT_DATA!$A:$A,$C85,INPUT_DATA!$B:$B,"D"))</f>
        <v/>
      </c>
      <c r="Y85" s="212" t="str">
        <f>IF($C85=0,"",SUMIFS(INPUT_DATA!AU:AU,INPUT_DATA!$A:$A,$C85,INPUT_DATA!$B:$B,"D"))</f>
        <v/>
      </c>
      <c r="Z85" s="212" t="str">
        <f>IF($C85=0,"",SUMIFS(INPUT_DATA!AV:AV,INPUT_DATA!$A:$A,$C85,INPUT_DATA!$B:$B,"D"))</f>
        <v/>
      </c>
      <c r="AA85" s="213" t="str">
        <f t="shared" si="21"/>
        <v/>
      </c>
      <c r="AB85" s="212" t="str">
        <f>IF($C85=0,"",SUMIFS(INPUT_DATA!AX:AX,INPUT_DATA!$A:$A,$C85,INPUT_DATA!$B:$B,"D"))</f>
        <v/>
      </c>
      <c r="AC85" s="212" t="str">
        <f>IF($C85=0,"",SUMIFS(INPUT_DATA!AY:AY,INPUT_DATA!$A:$A,$C85,INPUT_DATA!$B:$B,"D"))</f>
        <v/>
      </c>
      <c r="AD85" s="212" t="str">
        <f>IF($C85=0,"",SUMIFS(INPUT_DATA!AZ:AZ,INPUT_DATA!$A:$A,$C85,INPUT_DATA!$B:$B,"D"))</f>
        <v/>
      </c>
      <c r="AE85" s="212" t="str">
        <f>IF($C85=0,"",SUMIFS(INPUT_DATA!BA:BA,INPUT_DATA!$A:$A,$C85,INPUT_DATA!$B:$B,"D"))</f>
        <v/>
      </c>
      <c r="AF85" s="212" t="str">
        <f>IF($C85=0,"",SUMIFS(INPUT_DATA!BB:BB,INPUT_DATA!$A:$A,$C85,INPUT_DATA!$B:$B,"D"))</f>
        <v/>
      </c>
      <c r="AG85" s="212" t="str">
        <f>IF($C85=0,"",SUMIFS(INPUT_DATA!BC:BC,INPUT_DATA!$A:$A,$C85,INPUT_DATA!$B:$B,"D"))</f>
        <v/>
      </c>
      <c r="AH85" s="212" t="str">
        <f>IF($C85=0,"",SUMIFS(INPUT_DATA!BD:BD,INPUT_DATA!$A:$A,$C85,INPUT_DATA!$B:$B,"D"))</f>
        <v/>
      </c>
      <c r="AI85" s="212" t="str">
        <f>IF($C85=0,"",SUMIFS(INPUT_DATA!BE:BE,INPUT_DATA!$A:$A,$C85,INPUT_DATA!$B:$B,"D"))</f>
        <v/>
      </c>
      <c r="AJ85" s="214" t="str">
        <f t="shared" si="22"/>
        <v/>
      </c>
      <c r="AK85" s="215" t="str">
        <f>IF($C85=0,"",SUMIFS(INPUT_DATA!BG:BG,INPUT_DATA!$A:$A,$C85,INPUT_DATA!$B:$B,"D"))</f>
        <v/>
      </c>
      <c r="AL85" s="215" t="str">
        <f>IF($C85=0,"",SUMIFS(INPUT_DATA!BH:BH,INPUT_DATA!$A:$A,$C85,INPUT_DATA!$B:$B,"D"))</f>
        <v/>
      </c>
      <c r="AM85" s="214" t="str">
        <f t="shared" si="23"/>
        <v/>
      </c>
      <c r="AN85" s="216" t="str">
        <f>IF($C85=0,"",SUMIFS(INPUT_DATA!BK:BK,INPUT_DATA!$A:$A,$C85,INPUT_DATA!$B:$B,"D"))</f>
        <v/>
      </c>
      <c r="AO85" s="217" t="str">
        <f t="shared" si="24"/>
        <v/>
      </c>
      <c r="AP85" s="218"/>
      <c r="AR85" s="217" t="str">
        <f t="shared" si="20"/>
        <v/>
      </c>
      <c r="AT85" s="209" t="str">
        <f>IF($C85=0,"",'03 - Monthly Asset Follow up'!E89+'03 - Monthly Asset Follow up'!F89-'03 - Monthly Asset Follow up'!V89+'03 - Monthly Asset Follow up'!Y89-H85)</f>
        <v/>
      </c>
      <c r="AU85" s="209" t="str">
        <f>IF($C85=0,"",'03 - Monthly Asset Follow up'!BB89+'03 - Monthly Asset Follow up'!BC89-'03 - Monthly Asset Follow up'!BR89+'03 - Monthly Asset Follow up'!BU89-AA85)</f>
        <v/>
      </c>
      <c r="AW85" s="221"/>
    </row>
    <row r="86" spans="2:49">
      <c r="B86" s="1672" t="str">
        <f t="shared" si="15"/>
        <v/>
      </c>
      <c r="C86" s="1673">
        <f>'03 - Monthly Asset Follow up'!B90</f>
        <v>0</v>
      </c>
      <c r="D86" s="218"/>
      <c r="E86" s="211" t="str">
        <f>IF($C86=0,"",SUMIFS(INPUT_DATA!AT:AT,INPUT_DATA!$A:$A,$C86,INPUT_DATA!$B:$B,"S"))</f>
        <v/>
      </c>
      <c r="F86" s="212" t="str">
        <f>IF($C86=0,"",SUMIFS(INPUT_DATA!AU:AU,INPUT_DATA!$A:$A,$C86,INPUT_DATA!$B:$B,"S"))</f>
        <v/>
      </c>
      <c r="G86" s="212" t="str">
        <f>IF($C86=0,"",SUMIFS(INPUT_DATA!AV:AV,INPUT_DATA!$A:$A,$C86,INPUT_DATA!$B:$B,"S"))</f>
        <v/>
      </c>
      <c r="H86" s="219" t="str">
        <f t="shared" si="16"/>
        <v/>
      </c>
      <c r="I86" s="212" t="str">
        <f>IF($C86=0,"",SUMIFS(INPUT_DATA!AX:AX,INPUT_DATA!$A:$A,$C86,INPUT_DATA!$B:$B,"S"))</f>
        <v/>
      </c>
      <c r="J86" s="212" t="str">
        <f>IF($C86=0,"",SUMIFS(INPUT_DATA!AY:AY,INPUT_DATA!$A:$A,$C86,INPUT_DATA!$B:$B,"S"))</f>
        <v/>
      </c>
      <c r="K86" s="212" t="str">
        <f>IF($C86=0,"",SUMIFS(INPUT_DATA!AZ:AZ,INPUT_DATA!$A:$A,$C86,INPUT_DATA!$B:$B,"S"))</f>
        <v/>
      </c>
      <c r="L86" s="212" t="str">
        <f>IF($C86=0,"",SUMIFS(INPUT_DATA!BA:BA,INPUT_DATA!$A:$A,$C86,INPUT_DATA!$B:$B,"S"))</f>
        <v/>
      </c>
      <c r="M86" s="212" t="str">
        <f>IF($C86=0,"",SUMIFS(INPUT_DATA!BB:BB,INPUT_DATA!$A:$A,$C86,INPUT_DATA!$B:$B,"S"))</f>
        <v/>
      </c>
      <c r="N86" s="212" t="str">
        <f>IF($C86=0,"",SUMIFS(INPUT_DATA!BC:BC,INPUT_DATA!$A:$A,$C86,INPUT_DATA!$B:$B,"S"))</f>
        <v/>
      </c>
      <c r="O86" s="212" t="str">
        <f>IF($C86=0,"",SUMIFS(INPUT_DATA!BD:BD,INPUT_DATA!$A:$A,$C86,INPUT_DATA!$B:$B,"S"))</f>
        <v/>
      </c>
      <c r="P86" s="212" t="str">
        <f>IF($C86=0,"",SUMIFS(INPUT_DATA!BE:BE,INPUT_DATA!$A:$A,$C86,INPUT_DATA!$B:$B,"S"))</f>
        <v/>
      </c>
      <c r="Q86" s="214" t="str">
        <f t="shared" si="17"/>
        <v/>
      </c>
      <c r="R86" s="215" t="str">
        <f>IF($C86=0,"",SUMIFS(INPUT_DATA!BG:BG,INPUT_DATA!$A:$A,$C86,INPUT_DATA!$B:$B,"S"))</f>
        <v/>
      </c>
      <c r="S86" s="215" t="str">
        <f>IF($C86=0,"",SUMIFS(INPUT_DATA!BH:BH,INPUT_DATA!$A:$A,$C86,INPUT_DATA!$B:$B,"S"))</f>
        <v/>
      </c>
      <c r="T86" s="214" t="str">
        <f t="shared" si="18"/>
        <v/>
      </c>
      <c r="U86" s="216" t="str">
        <f>IF($C86=0,"",SUMIFS(INPUT_DATA!BK:BK,INPUT_DATA!$A:$A,$C86,INPUT_DATA!$B:$B,"S"))</f>
        <v/>
      </c>
      <c r="V86" s="220" t="str">
        <f t="shared" si="19"/>
        <v/>
      </c>
      <c r="W86" s="218"/>
      <c r="X86" s="211" t="str">
        <f>IF($C86=0,"",SUMIFS(INPUT_DATA!AT:AT,INPUT_DATA!$A:$A,$C86,INPUT_DATA!$B:$B,"D"))</f>
        <v/>
      </c>
      <c r="Y86" s="212" t="str">
        <f>IF($C86=0,"",SUMIFS(INPUT_DATA!AU:AU,INPUT_DATA!$A:$A,$C86,INPUT_DATA!$B:$B,"D"))</f>
        <v/>
      </c>
      <c r="Z86" s="212" t="str">
        <f>IF($C86=0,"",SUMIFS(INPUT_DATA!AV:AV,INPUT_DATA!$A:$A,$C86,INPUT_DATA!$B:$B,"D"))</f>
        <v/>
      </c>
      <c r="AA86" s="213" t="str">
        <f t="shared" si="21"/>
        <v/>
      </c>
      <c r="AB86" s="212" t="str">
        <f>IF($C86=0,"",SUMIFS(INPUT_DATA!AX:AX,INPUT_DATA!$A:$A,$C86,INPUT_DATA!$B:$B,"D"))</f>
        <v/>
      </c>
      <c r="AC86" s="212" t="str">
        <f>IF($C86=0,"",SUMIFS(INPUT_DATA!AY:AY,INPUT_DATA!$A:$A,$C86,INPUT_DATA!$B:$B,"D"))</f>
        <v/>
      </c>
      <c r="AD86" s="212" t="str">
        <f>IF($C86=0,"",SUMIFS(INPUT_DATA!AZ:AZ,INPUT_DATA!$A:$A,$C86,INPUT_DATA!$B:$B,"D"))</f>
        <v/>
      </c>
      <c r="AE86" s="212" t="str">
        <f>IF($C86=0,"",SUMIFS(INPUT_DATA!BA:BA,INPUT_DATA!$A:$A,$C86,INPUT_DATA!$B:$B,"D"))</f>
        <v/>
      </c>
      <c r="AF86" s="212" t="str">
        <f>IF($C86=0,"",SUMIFS(INPUT_DATA!BB:BB,INPUT_DATA!$A:$A,$C86,INPUT_DATA!$B:$B,"D"))</f>
        <v/>
      </c>
      <c r="AG86" s="212" t="str">
        <f>IF($C86=0,"",SUMIFS(INPUT_DATA!BC:BC,INPUT_DATA!$A:$A,$C86,INPUT_DATA!$B:$B,"D"))</f>
        <v/>
      </c>
      <c r="AH86" s="212" t="str">
        <f>IF($C86=0,"",SUMIFS(INPUT_DATA!BD:BD,INPUT_DATA!$A:$A,$C86,INPUT_DATA!$B:$B,"D"))</f>
        <v/>
      </c>
      <c r="AI86" s="212" t="str">
        <f>IF($C86=0,"",SUMIFS(INPUT_DATA!BE:BE,INPUT_DATA!$A:$A,$C86,INPUT_DATA!$B:$B,"D"))</f>
        <v/>
      </c>
      <c r="AJ86" s="214" t="str">
        <f t="shared" si="22"/>
        <v/>
      </c>
      <c r="AK86" s="215" t="str">
        <f>IF($C86=0,"",SUMIFS(INPUT_DATA!BG:BG,INPUT_DATA!$A:$A,$C86,INPUT_DATA!$B:$B,"D"))</f>
        <v/>
      </c>
      <c r="AL86" s="215" t="str">
        <f>IF($C86=0,"",SUMIFS(INPUT_DATA!BH:BH,INPUT_DATA!$A:$A,$C86,INPUT_DATA!$B:$B,"D"))</f>
        <v/>
      </c>
      <c r="AM86" s="214" t="str">
        <f t="shared" si="23"/>
        <v/>
      </c>
      <c r="AN86" s="216" t="str">
        <f>IF($C86=0,"",SUMIFS(INPUT_DATA!BK:BK,INPUT_DATA!$A:$A,$C86,INPUT_DATA!$B:$B,"D"))</f>
        <v/>
      </c>
      <c r="AO86" s="217" t="str">
        <f t="shared" si="24"/>
        <v/>
      </c>
      <c r="AP86" s="218"/>
      <c r="AR86" s="217" t="str">
        <f t="shared" si="20"/>
        <v/>
      </c>
      <c r="AT86" s="209" t="str">
        <f>IF($C86=0,"",'03 - Monthly Asset Follow up'!E90+'03 - Monthly Asset Follow up'!F90-'03 - Monthly Asset Follow up'!V90+'03 - Monthly Asset Follow up'!Y90-H86)</f>
        <v/>
      </c>
      <c r="AU86" s="209" t="str">
        <f>IF($C86=0,"",'03 - Monthly Asset Follow up'!BB90+'03 - Monthly Asset Follow up'!BC90-'03 - Monthly Asset Follow up'!BR90+'03 - Monthly Asset Follow up'!BU90-AA86)</f>
        <v/>
      </c>
      <c r="AW86" s="221"/>
    </row>
    <row r="87" spans="2:49">
      <c r="B87" s="1672" t="str">
        <f t="shared" si="15"/>
        <v/>
      </c>
      <c r="C87" s="1673">
        <f>'03 - Monthly Asset Follow up'!B91</f>
        <v>0</v>
      </c>
      <c r="D87" s="218"/>
      <c r="E87" s="211" t="str">
        <f>IF($C87=0,"",SUMIFS(INPUT_DATA!AT:AT,INPUT_DATA!$A:$A,$C87,INPUT_DATA!$B:$B,"S"))</f>
        <v/>
      </c>
      <c r="F87" s="212" t="str">
        <f>IF($C87=0,"",SUMIFS(INPUT_DATA!AU:AU,INPUT_DATA!$A:$A,$C87,INPUT_DATA!$B:$B,"S"))</f>
        <v/>
      </c>
      <c r="G87" s="212" t="str">
        <f>IF($C87=0,"",SUMIFS(INPUT_DATA!AV:AV,INPUT_DATA!$A:$A,$C87,INPUT_DATA!$B:$B,"S"))</f>
        <v/>
      </c>
      <c r="H87" s="219" t="str">
        <f t="shared" si="16"/>
        <v/>
      </c>
      <c r="I87" s="212" t="str">
        <f>IF($C87=0,"",SUMIFS(INPUT_DATA!AX:AX,INPUT_DATA!$A:$A,$C87,INPUT_DATA!$B:$B,"S"))</f>
        <v/>
      </c>
      <c r="J87" s="212" t="str">
        <f>IF($C87=0,"",SUMIFS(INPUT_DATA!AY:AY,INPUT_DATA!$A:$A,$C87,INPUT_DATA!$B:$B,"S"))</f>
        <v/>
      </c>
      <c r="K87" s="212" t="str">
        <f>IF($C87=0,"",SUMIFS(INPUT_DATA!AZ:AZ,INPUT_DATA!$A:$A,$C87,INPUT_DATA!$B:$B,"S"))</f>
        <v/>
      </c>
      <c r="L87" s="212" t="str">
        <f>IF($C87=0,"",SUMIFS(INPUT_DATA!BA:BA,INPUT_DATA!$A:$A,$C87,INPUT_DATA!$B:$B,"S"))</f>
        <v/>
      </c>
      <c r="M87" s="212" t="str">
        <f>IF($C87=0,"",SUMIFS(INPUT_DATA!BB:BB,INPUT_DATA!$A:$A,$C87,INPUT_DATA!$B:$B,"S"))</f>
        <v/>
      </c>
      <c r="N87" s="212" t="str">
        <f>IF($C87=0,"",SUMIFS(INPUT_DATA!BC:BC,INPUT_DATA!$A:$A,$C87,INPUT_DATA!$B:$B,"S"))</f>
        <v/>
      </c>
      <c r="O87" s="212" t="str">
        <f>IF($C87=0,"",SUMIFS(INPUT_DATA!BD:BD,INPUT_DATA!$A:$A,$C87,INPUT_DATA!$B:$B,"S"))</f>
        <v/>
      </c>
      <c r="P87" s="212" t="str">
        <f>IF($C87=0,"",SUMIFS(INPUT_DATA!BE:BE,INPUT_DATA!$A:$A,$C87,INPUT_DATA!$B:$B,"S"))</f>
        <v/>
      </c>
      <c r="Q87" s="214" t="str">
        <f t="shared" si="17"/>
        <v/>
      </c>
      <c r="R87" s="215" t="str">
        <f>IF($C87=0,"",SUMIFS(INPUT_DATA!BG:BG,INPUT_DATA!$A:$A,$C87,INPUT_DATA!$B:$B,"S"))</f>
        <v/>
      </c>
      <c r="S87" s="215" t="str">
        <f>IF($C87=0,"",SUMIFS(INPUT_DATA!BH:BH,INPUT_DATA!$A:$A,$C87,INPUT_DATA!$B:$B,"S"))</f>
        <v/>
      </c>
      <c r="T87" s="214" t="str">
        <f t="shared" si="18"/>
        <v/>
      </c>
      <c r="U87" s="216" t="str">
        <f>IF($C87=0,"",SUMIFS(INPUT_DATA!BK:BK,INPUT_DATA!$A:$A,$C87,INPUT_DATA!$B:$B,"S"))</f>
        <v/>
      </c>
      <c r="V87" s="220" t="str">
        <f t="shared" si="19"/>
        <v/>
      </c>
      <c r="W87" s="218"/>
      <c r="X87" s="211" t="str">
        <f>IF($C87=0,"",SUMIFS(INPUT_DATA!AT:AT,INPUT_DATA!$A:$A,$C87,INPUT_DATA!$B:$B,"D"))</f>
        <v/>
      </c>
      <c r="Y87" s="212" t="str">
        <f>IF($C87=0,"",SUMIFS(INPUT_DATA!AU:AU,INPUT_DATA!$A:$A,$C87,INPUT_DATA!$B:$B,"D"))</f>
        <v/>
      </c>
      <c r="Z87" s="212" t="str">
        <f>IF($C87=0,"",SUMIFS(INPUT_DATA!AV:AV,INPUT_DATA!$A:$A,$C87,INPUT_DATA!$B:$B,"D"))</f>
        <v/>
      </c>
      <c r="AA87" s="213" t="str">
        <f t="shared" si="21"/>
        <v/>
      </c>
      <c r="AB87" s="212" t="str">
        <f>IF($C87=0,"",SUMIFS(INPUT_DATA!AX:AX,INPUT_DATA!$A:$A,$C87,INPUT_DATA!$B:$B,"D"))</f>
        <v/>
      </c>
      <c r="AC87" s="212" t="str">
        <f>IF($C87=0,"",SUMIFS(INPUT_DATA!AY:AY,INPUT_DATA!$A:$A,$C87,INPUT_DATA!$B:$B,"D"))</f>
        <v/>
      </c>
      <c r="AD87" s="212" t="str">
        <f>IF($C87=0,"",SUMIFS(INPUT_DATA!AZ:AZ,INPUT_DATA!$A:$A,$C87,INPUT_DATA!$B:$B,"D"))</f>
        <v/>
      </c>
      <c r="AE87" s="212" t="str">
        <f>IF($C87=0,"",SUMIFS(INPUT_DATA!BA:BA,INPUT_DATA!$A:$A,$C87,INPUT_DATA!$B:$B,"D"))</f>
        <v/>
      </c>
      <c r="AF87" s="212" t="str">
        <f>IF($C87=0,"",SUMIFS(INPUT_DATA!BB:BB,INPUT_DATA!$A:$A,$C87,INPUT_DATA!$B:$B,"D"))</f>
        <v/>
      </c>
      <c r="AG87" s="212" t="str">
        <f>IF($C87=0,"",SUMIFS(INPUT_DATA!BC:BC,INPUT_DATA!$A:$A,$C87,INPUT_DATA!$B:$B,"D"))</f>
        <v/>
      </c>
      <c r="AH87" s="212" t="str">
        <f>IF($C87=0,"",SUMIFS(INPUT_DATA!BD:BD,INPUT_DATA!$A:$A,$C87,INPUT_DATA!$B:$B,"D"))</f>
        <v/>
      </c>
      <c r="AI87" s="212" t="str">
        <f>IF($C87=0,"",SUMIFS(INPUT_DATA!BE:BE,INPUT_DATA!$A:$A,$C87,INPUT_DATA!$B:$B,"D"))</f>
        <v/>
      </c>
      <c r="AJ87" s="214" t="str">
        <f t="shared" si="22"/>
        <v/>
      </c>
      <c r="AK87" s="215" t="str">
        <f>IF($C87=0,"",SUMIFS(INPUT_DATA!BG:BG,INPUT_DATA!$A:$A,$C87,INPUT_DATA!$B:$B,"D"))</f>
        <v/>
      </c>
      <c r="AL87" s="215" t="str">
        <f>IF($C87=0,"",SUMIFS(INPUT_DATA!BH:BH,INPUT_DATA!$A:$A,$C87,INPUT_DATA!$B:$B,"D"))</f>
        <v/>
      </c>
      <c r="AM87" s="214" t="str">
        <f t="shared" si="23"/>
        <v/>
      </c>
      <c r="AN87" s="216" t="str">
        <f>IF($C87=0,"",SUMIFS(INPUT_DATA!BK:BK,INPUT_DATA!$A:$A,$C87,INPUT_DATA!$B:$B,"D"))</f>
        <v/>
      </c>
      <c r="AO87" s="217" t="str">
        <f t="shared" si="24"/>
        <v/>
      </c>
      <c r="AP87" s="218"/>
      <c r="AR87" s="217" t="str">
        <f t="shared" si="20"/>
        <v/>
      </c>
      <c r="AT87" s="209" t="str">
        <f>IF($C87=0,"",'03 - Monthly Asset Follow up'!E91+'03 - Monthly Asset Follow up'!F91-'03 - Monthly Asset Follow up'!V91+'03 - Monthly Asset Follow up'!Y91-H87)</f>
        <v/>
      </c>
      <c r="AU87" s="209" t="str">
        <f>IF($C87=0,"",'03 - Monthly Asset Follow up'!BB91+'03 - Monthly Asset Follow up'!BC91-'03 - Monthly Asset Follow up'!BR91+'03 - Monthly Asset Follow up'!BU91-AA87)</f>
        <v/>
      </c>
      <c r="AW87" s="221"/>
    </row>
    <row r="88" spans="2:49">
      <c r="B88" s="1672" t="str">
        <f t="shared" si="15"/>
        <v/>
      </c>
      <c r="C88" s="1673">
        <f>'03 - Monthly Asset Follow up'!B92</f>
        <v>0</v>
      </c>
      <c r="D88" s="218"/>
      <c r="E88" s="211" t="str">
        <f>IF($C88=0,"",SUMIFS(INPUT_DATA!AT:AT,INPUT_DATA!$A:$A,$C88,INPUT_DATA!$B:$B,"S"))</f>
        <v/>
      </c>
      <c r="F88" s="212" t="str">
        <f>IF($C88=0,"",SUMIFS(INPUT_DATA!AU:AU,INPUT_DATA!$A:$A,$C88,INPUT_DATA!$B:$B,"S"))</f>
        <v/>
      </c>
      <c r="G88" s="212" t="str">
        <f>IF($C88=0,"",SUMIFS(INPUT_DATA!AV:AV,INPUT_DATA!$A:$A,$C88,INPUT_DATA!$B:$B,"S"))</f>
        <v/>
      </c>
      <c r="H88" s="219" t="str">
        <f t="shared" si="16"/>
        <v/>
      </c>
      <c r="I88" s="212" t="str">
        <f>IF($C88=0,"",SUMIFS(INPUT_DATA!AX:AX,INPUT_DATA!$A:$A,$C88,INPUT_DATA!$B:$B,"S"))</f>
        <v/>
      </c>
      <c r="J88" s="212" t="str">
        <f>IF($C88=0,"",SUMIFS(INPUT_DATA!AY:AY,INPUT_DATA!$A:$A,$C88,INPUT_DATA!$B:$B,"S"))</f>
        <v/>
      </c>
      <c r="K88" s="212" t="str">
        <f>IF($C88=0,"",SUMIFS(INPUT_DATA!AZ:AZ,INPUT_DATA!$A:$A,$C88,INPUT_DATA!$B:$B,"S"))</f>
        <v/>
      </c>
      <c r="L88" s="212" t="str">
        <f>IF($C88=0,"",SUMIFS(INPUT_DATA!BA:BA,INPUT_DATA!$A:$A,$C88,INPUT_DATA!$B:$B,"S"))</f>
        <v/>
      </c>
      <c r="M88" s="212" t="str">
        <f>IF($C88=0,"",SUMIFS(INPUT_DATA!BB:BB,INPUT_DATA!$A:$A,$C88,INPUT_DATA!$B:$B,"S"))</f>
        <v/>
      </c>
      <c r="N88" s="212" t="str">
        <f>IF($C88=0,"",SUMIFS(INPUT_DATA!BC:BC,INPUT_DATA!$A:$A,$C88,INPUT_DATA!$B:$B,"S"))</f>
        <v/>
      </c>
      <c r="O88" s="212" t="str">
        <f>IF($C88=0,"",SUMIFS(INPUT_DATA!BD:BD,INPUT_DATA!$A:$A,$C88,INPUT_DATA!$B:$B,"S"))</f>
        <v/>
      </c>
      <c r="P88" s="212" t="str">
        <f>IF($C88=0,"",SUMIFS(INPUT_DATA!BE:BE,INPUT_DATA!$A:$A,$C88,INPUT_DATA!$B:$B,"S"))</f>
        <v/>
      </c>
      <c r="Q88" s="214" t="str">
        <f t="shared" si="17"/>
        <v/>
      </c>
      <c r="R88" s="215" t="str">
        <f>IF($C88=0,"",SUMIFS(INPUT_DATA!BG:BG,INPUT_DATA!$A:$A,$C88,INPUT_DATA!$B:$B,"S"))</f>
        <v/>
      </c>
      <c r="S88" s="215" t="str">
        <f>IF($C88=0,"",SUMIFS(INPUT_DATA!BH:BH,INPUT_DATA!$A:$A,$C88,INPUT_DATA!$B:$B,"S"))</f>
        <v/>
      </c>
      <c r="T88" s="214" t="str">
        <f t="shared" si="18"/>
        <v/>
      </c>
      <c r="U88" s="216" t="str">
        <f>IF($C88=0,"",SUMIFS(INPUT_DATA!BK:BK,INPUT_DATA!$A:$A,$C88,INPUT_DATA!$B:$B,"S"))</f>
        <v/>
      </c>
      <c r="V88" s="220" t="str">
        <f t="shared" si="19"/>
        <v/>
      </c>
      <c r="W88" s="218"/>
      <c r="X88" s="211" t="str">
        <f>IF($C88=0,"",SUMIFS(INPUT_DATA!AT:AT,INPUT_DATA!$A:$A,$C88,INPUT_DATA!$B:$B,"D"))</f>
        <v/>
      </c>
      <c r="Y88" s="212" t="str">
        <f>IF($C88=0,"",SUMIFS(INPUT_DATA!AU:AU,INPUT_DATA!$A:$A,$C88,INPUT_DATA!$B:$B,"D"))</f>
        <v/>
      </c>
      <c r="Z88" s="212" t="str">
        <f>IF($C88=0,"",SUMIFS(INPUT_DATA!AV:AV,INPUT_DATA!$A:$A,$C88,INPUT_DATA!$B:$B,"D"))</f>
        <v/>
      </c>
      <c r="AA88" s="213" t="str">
        <f t="shared" si="21"/>
        <v/>
      </c>
      <c r="AB88" s="212" t="str">
        <f>IF($C88=0,"",SUMIFS(INPUT_DATA!AX:AX,INPUT_DATA!$A:$A,$C88,INPUT_DATA!$B:$B,"D"))</f>
        <v/>
      </c>
      <c r="AC88" s="212" t="str">
        <f>IF($C88=0,"",SUMIFS(INPUT_DATA!AY:AY,INPUT_DATA!$A:$A,$C88,INPUT_DATA!$B:$B,"D"))</f>
        <v/>
      </c>
      <c r="AD88" s="212" t="str">
        <f>IF($C88=0,"",SUMIFS(INPUT_DATA!AZ:AZ,INPUT_DATA!$A:$A,$C88,INPUT_DATA!$B:$B,"D"))</f>
        <v/>
      </c>
      <c r="AE88" s="212" t="str">
        <f>IF($C88=0,"",SUMIFS(INPUT_DATA!BA:BA,INPUT_DATA!$A:$A,$C88,INPUT_DATA!$B:$B,"D"))</f>
        <v/>
      </c>
      <c r="AF88" s="212" t="str">
        <f>IF($C88=0,"",SUMIFS(INPUT_DATA!BB:BB,INPUT_DATA!$A:$A,$C88,INPUT_DATA!$B:$B,"D"))</f>
        <v/>
      </c>
      <c r="AG88" s="212" t="str">
        <f>IF($C88=0,"",SUMIFS(INPUT_DATA!BC:BC,INPUT_DATA!$A:$A,$C88,INPUT_DATA!$B:$B,"D"))</f>
        <v/>
      </c>
      <c r="AH88" s="212" t="str">
        <f>IF($C88=0,"",SUMIFS(INPUT_DATA!BD:BD,INPUT_DATA!$A:$A,$C88,INPUT_DATA!$B:$B,"D"))</f>
        <v/>
      </c>
      <c r="AI88" s="212" t="str">
        <f>IF($C88=0,"",SUMIFS(INPUT_DATA!BE:BE,INPUT_DATA!$A:$A,$C88,INPUT_DATA!$B:$B,"D"))</f>
        <v/>
      </c>
      <c r="AJ88" s="214" t="str">
        <f t="shared" si="22"/>
        <v/>
      </c>
      <c r="AK88" s="215" t="str">
        <f>IF($C88=0,"",SUMIFS(INPUT_DATA!BG:BG,INPUT_DATA!$A:$A,$C88,INPUT_DATA!$B:$B,"D"))</f>
        <v/>
      </c>
      <c r="AL88" s="215" t="str">
        <f>IF($C88=0,"",SUMIFS(INPUT_DATA!BH:BH,INPUT_DATA!$A:$A,$C88,INPUT_DATA!$B:$B,"D"))</f>
        <v/>
      </c>
      <c r="AM88" s="214" t="str">
        <f t="shared" si="23"/>
        <v/>
      </c>
      <c r="AN88" s="216" t="str">
        <f>IF($C88=0,"",SUMIFS(INPUT_DATA!BK:BK,INPUT_DATA!$A:$A,$C88,INPUT_DATA!$B:$B,"D"))</f>
        <v/>
      </c>
      <c r="AO88" s="217" t="str">
        <f t="shared" si="24"/>
        <v/>
      </c>
      <c r="AP88" s="218"/>
      <c r="AR88" s="217" t="str">
        <f t="shared" si="20"/>
        <v/>
      </c>
      <c r="AT88" s="209" t="str">
        <f>IF($C88=0,"",'03 - Monthly Asset Follow up'!E92+'03 - Monthly Asset Follow up'!F92-'03 - Monthly Asset Follow up'!V92+'03 - Monthly Asset Follow up'!Y92-H88)</f>
        <v/>
      </c>
      <c r="AU88" s="209" t="str">
        <f>IF($C88=0,"",'03 - Monthly Asset Follow up'!BB92+'03 - Monthly Asset Follow up'!BC92-'03 - Monthly Asset Follow up'!BR92+'03 - Monthly Asset Follow up'!BU92-AA88)</f>
        <v/>
      </c>
      <c r="AW88" s="221"/>
    </row>
    <row r="89" spans="2:49">
      <c r="B89" s="1672" t="str">
        <f t="shared" si="15"/>
        <v/>
      </c>
      <c r="C89" s="1673">
        <f>'03 - Monthly Asset Follow up'!B93</f>
        <v>0</v>
      </c>
      <c r="D89" s="218"/>
      <c r="E89" s="211" t="str">
        <f>IF($C89=0,"",SUMIFS(INPUT_DATA!AT:AT,INPUT_DATA!$A:$A,$C89,INPUT_DATA!$B:$B,"S"))</f>
        <v/>
      </c>
      <c r="F89" s="212" t="str">
        <f>IF($C89=0,"",SUMIFS(INPUT_DATA!AU:AU,INPUT_DATA!$A:$A,$C89,INPUT_DATA!$B:$B,"S"))</f>
        <v/>
      </c>
      <c r="G89" s="212" t="str">
        <f>IF($C89=0,"",SUMIFS(INPUT_DATA!AV:AV,INPUT_DATA!$A:$A,$C89,INPUT_DATA!$B:$B,"S"))</f>
        <v/>
      </c>
      <c r="H89" s="219" t="str">
        <f t="shared" si="16"/>
        <v/>
      </c>
      <c r="I89" s="212" t="str">
        <f>IF($C89=0,"",SUMIFS(INPUT_DATA!AX:AX,INPUT_DATA!$A:$A,$C89,INPUT_DATA!$B:$B,"S"))</f>
        <v/>
      </c>
      <c r="J89" s="212" t="str">
        <f>IF($C89=0,"",SUMIFS(INPUT_DATA!AY:AY,INPUT_DATA!$A:$A,$C89,INPUT_DATA!$B:$B,"S"))</f>
        <v/>
      </c>
      <c r="K89" s="212" t="str">
        <f>IF($C89=0,"",SUMIFS(INPUT_DATA!AZ:AZ,INPUT_DATA!$A:$A,$C89,INPUT_DATA!$B:$B,"S"))</f>
        <v/>
      </c>
      <c r="L89" s="212" t="str">
        <f>IF($C89=0,"",SUMIFS(INPUT_DATA!BA:BA,INPUT_DATA!$A:$A,$C89,INPUT_DATA!$B:$B,"S"))</f>
        <v/>
      </c>
      <c r="M89" s="212" t="str">
        <f>IF($C89=0,"",SUMIFS(INPUT_DATA!BB:BB,INPUT_DATA!$A:$A,$C89,INPUT_DATA!$B:$B,"S"))</f>
        <v/>
      </c>
      <c r="N89" s="212" t="str">
        <f>IF($C89=0,"",SUMIFS(INPUT_DATA!BC:BC,INPUT_DATA!$A:$A,$C89,INPUT_DATA!$B:$B,"S"))</f>
        <v/>
      </c>
      <c r="O89" s="212" t="str">
        <f>IF($C89=0,"",SUMIFS(INPUT_DATA!BD:BD,INPUT_DATA!$A:$A,$C89,INPUT_DATA!$B:$B,"S"))</f>
        <v/>
      </c>
      <c r="P89" s="212" t="str">
        <f>IF($C89=0,"",SUMIFS(INPUT_DATA!BE:BE,INPUT_DATA!$A:$A,$C89,INPUT_DATA!$B:$B,"S"))</f>
        <v/>
      </c>
      <c r="Q89" s="214" t="str">
        <f t="shared" si="17"/>
        <v/>
      </c>
      <c r="R89" s="215" t="str">
        <f>IF($C89=0,"",SUMIFS(INPUT_DATA!BG:BG,INPUT_DATA!$A:$A,$C89,INPUT_DATA!$B:$B,"S"))</f>
        <v/>
      </c>
      <c r="S89" s="215" t="str">
        <f>IF($C89=0,"",SUMIFS(INPUT_DATA!BH:BH,INPUT_DATA!$A:$A,$C89,INPUT_DATA!$B:$B,"S"))</f>
        <v/>
      </c>
      <c r="T89" s="214" t="str">
        <f t="shared" si="18"/>
        <v/>
      </c>
      <c r="U89" s="216" t="str">
        <f>IF($C89=0,"",SUMIFS(INPUT_DATA!BK:BK,INPUT_DATA!$A:$A,$C89,INPUT_DATA!$B:$B,"S"))</f>
        <v/>
      </c>
      <c r="V89" s="220" t="str">
        <f t="shared" si="19"/>
        <v/>
      </c>
      <c r="W89" s="218"/>
      <c r="X89" s="211" t="str">
        <f>IF($C89=0,"",SUMIFS(INPUT_DATA!AT:AT,INPUT_DATA!$A:$A,$C89,INPUT_DATA!$B:$B,"D"))</f>
        <v/>
      </c>
      <c r="Y89" s="212" t="str">
        <f>IF($C89=0,"",SUMIFS(INPUT_DATA!AU:AU,INPUT_DATA!$A:$A,$C89,INPUT_DATA!$B:$B,"D"))</f>
        <v/>
      </c>
      <c r="Z89" s="212" t="str">
        <f>IF($C89=0,"",SUMIFS(INPUT_DATA!AV:AV,INPUT_DATA!$A:$A,$C89,INPUT_DATA!$B:$B,"D"))</f>
        <v/>
      </c>
      <c r="AA89" s="213" t="str">
        <f t="shared" si="21"/>
        <v/>
      </c>
      <c r="AB89" s="212" t="str">
        <f>IF($C89=0,"",SUMIFS(INPUT_DATA!AX:AX,INPUT_DATA!$A:$A,$C89,INPUT_DATA!$B:$B,"D"))</f>
        <v/>
      </c>
      <c r="AC89" s="212" t="str">
        <f>IF($C89=0,"",SUMIFS(INPUT_DATA!AY:AY,INPUT_DATA!$A:$A,$C89,INPUT_DATA!$B:$B,"D"))</f>
        <v/>
      </c>
      <c r="AD89" s="212" t="str">
        <f>IF($C89=0,"",SUMIFS(INPUT_DATA!AZ:AZ,INPUT_DATA!$A:$A,$C89,INPUT_DATA!$B:$B,"D"))</f>
        <v/>
      </c>
      <c r="AE89" s="212" t="str">
        <f>IF($C89=0,"",SUMIFS(INPUT_DATA!BA:BA,INPUT_DATA!$A:$A,$C89,INPUT_DATA!$B:$B,"D"))</f>
        <v/>
      </c>
      <c r="AF89" s="212" t="str">
        <f>IF($C89=0,"",SUMIFS(INPUT_DATA!BB:BB,INPUT_DATA!$A:$A,$C89,INPUT_DATA!$B:$B,"D"))</f>
        <v/>
      </c>
      <c r="AG89" s="212" t="str">
        <f>IF($C89=0,"",SUMIFS(INPUT_DATA!BC:BC,INPUT_DATA!$A:$A,$C89,INPUT_DATA!$B:$B,"D"))</f>
        <v/>
      </c>
      <c r="AH89" s="212" t="str">
        <f>IF($C89=0,"",SUMIFS(INPUT_DATA!BD:BD,INPUT_DATA!$A:$A,$C89,INPUT_DATA!$B:$B,"D"))</f>
        <v/>
      </c>
      <c r="AI89" s="212" t="str">
        <f>IF($C89=0,"",SUMIFS(INPUT_DATA!BE:BE,INPUT_DATA!$A:$A,$C89,INPUT_DATA!$B:$B,"D"))</f>
        <v/>
      </c>
      <c r="AJ89" s="214" t="str">
        <f t="shared" si="22"/>
        <v/>
      </c>
      <c r="AK89" s="215" t="str">
        <f>IF($C89=0,"",SUMIFS(INPUT_DATA!BG:BG,INPUT_DATA!$A:$A,$C89,INPUT_DATA!$B:$B,"D"))</f>
        <v/>
      </c>
      <c r="AL89" s="215" t="str">
        <f>IF($C89=0,"",SUMIFS(INPUT_DATA!BH:BH,INPUT_DATA!$A:$A,$C89,INPUT_DATA!$B:$B,"D"))</f>
        <v/>
      </c>
      <c r="AM89" s="214" t="str">
        <f t="shared" si="23"/>
        <v/>
      </c>
      <c r="AN89" s="216" t="str">
        <f>IF($C89=0,"",SUMIFS(INPUT_DATA!BK:BK,INPUT_DATA!$A:$A,$C89,INPUT_DATA!$B:$B,"D"))</f>
        <v/>
      </c>
      <c r="AO89" s="217" t="str">
        <f t="shared" si="24"/>
        <v/>
      </c>
      <c r="AP89" s="218"/>
      <c r="AR89" s="217" t="str">
        <f t="shared" si="20"/>
        <v/>
      </c>
      <c r="AT89" s="209" t="str">
        <f>IF($C89=0,"",'03 - Monthly Asset Follow up'!E93+'03 - Monthly Asset Follow up'!F93-'03 - Monthly Asset Follow up'!V93+'03 - Monthly Asset Follow up'!Y93-H89)</f>
        <v/>
      </c>
      <c r="AU89" s="209" t="str">
        <f>IF($C89=0,"",'03 - Monthly Asset Follow up'!BB93+'03 - Monthly Asset Follow up'!BC93-'03 - Monthly Asset Follow up'!BR93+'03 - Monthly Asset Follow up'!BU93-AA89)</f>
        <v/>
      </c>
      <c r="AW89" s="221"/>
    </row>
    <row r="90" spans="2:49">
      <c r="B90" s="1672" t="str">
        <f t="shared" si="15"/>
        <v/>
      </c>
      <c r="C90" s="1673">
        <f>'03 - Monthly Asset Follow up'!B94</f>
        <v>0</v>
      </c>
      <c r="D90" s="218"/>
      <c r="E90" s="211" t="str">
        <f>IF($C90=0,"",SUMIFS(INPUT_DATA!AT:AT,INPUT_DATA!$A:$A,$C90,INPUT_DATA!$B:$B,"S"))</f>
        <v/>
      </c>
      <c r="F90" s="212" t="str">
        <f>IF($C90=0,"",SUMIFS(INPUT_DATA!AU:AU,INPUT_DATA!$A:$A,$C90,INPUT_DATA!$B:$B,"S"))</f>
        <v/>
      </c>
      <c r="G90" s="212" t="str">
        <f>IF($C90=0,"",SUMIFS(INPUT_DATA!AV:AV,INPUT_DATA!$A:$A,$C90,INPUT_DATA!$B:$B,"S"))</f>
        <v/>
      </c>
      <c r="H90" s="219" t="str">
        <f t="shared" si="16"/>
        <v/>
      </c>
      <c r="I90" s="212" t="str">
        <f>IF($C90=0,"",SUMIFS(INPUT_DATA!AX:AX,INPUT_DATA!$A:$A,$C90,INPUT_DATA!$B:$B,"S"))</f>
        <v/>
      </c>
      <c r="J90" s="212" t="str">
        <f>IF($C90=0,"",SUMIFS(INPUT_DATA!AY:AY,INPUT_DATA!$A:$A,$C90,INPUT_DATA!$B:$B,"S"))</f>
        <v/>
      </c>
      <c r="K90" s="212" t="str">
        <f>IF($C90=0,"",SUMIFS(INPUT_DATA!AZ:AZ,INPUT_DATA!$A:$A,$C90,INPUT_DATA!$B:$B,"S"))</f>
        <v/>
      </c>
      <c r="L90" s="212" t="str">
        <f>IF($C90=0,"",SUMIFS(INPUT_DATA!BA:BA,INPUT_DATA!$A:$A,$C90,INPUT_DATA!$B:$B,"S"))</f>
        <v/>
      </c>
      <c r="M90" s="212" t="str">
        <f>IF($C90=0,"",SUMIFS(INPUT_DATA!BB:BB,INPUT_DATA!$A:$A,$C90,INPUT_DATA!$B:$B,"S"))</f>
        <v/>
      </c>
      <c r="N90" s="212" t="str">
        <f>IF($C90=0,"",SUMIFS(INPUT_DATA!BC:BC,INPUT_DATA!$A:$A,$C90,INPUT_DATA!$B:$B,"S"))</f>
        <v/>
      </c>
      <c r="O90" s="212" t="str">
        <f>IF($C90=0,"",SUMIFS(INPUT_DATA!BD:BD,INPUT_DATA!$A:$A,$C90,INPUT_DATA!$B:$B,"S"))</f>
        <v/>
      </c>
      <c r="P90" s="212" t="str">
        <f>IF($C90=0,"",SUMIFS(INPUT_DATA!BE:BE,INPUT_DATA!$A:$A,$C90,INPUT_DATA!$B:$B,"S"))</f>
        <v/>
      </c>
      <c r="Q90" s="214" t="str">
        <f t="shared" si="17"/>
        <v/>
      </c>
      <c r="R90" s="215" t="str">
        <f>IF($C90=0,"",SUMIFS(INPUT_DATA!BG:BG,INPUT_DATA!$A:$A,$C90,INPUT_DATA!$B:$B,"S"))</f>
        <v/>
      </c>
      <c r="S90" s="215" t="str">
        <f>IF($C90=0,"",SUMIFS(INPUT_DATA!BH:BH,INPUT_DATA!$A:$A,$C90,INPUT_DATA!$B:$B,"S"))</f>
        <v/>
      </c>
      <c r="T90" s="214" t="str">
        <f t="shared" si="18"/>
        <v/>
      </c>
      <c r="U90" s="216" t="str">
        <f>IF($C90=0,"",SUMIFS(INPUT_DATA!BK:BK,INPUT_DATA!$A:$A,$C90,INPUT_DATA!$B:$B,"S"))</f>
        <v/>
      </c>
      <c r="V90" s="220" t="str">
        <f t="shared" si="19"/>
        <v/>
      </c>
      <c r="W90" s="218"/>
      <c r="X90" s="211" t="str">
        <f>IF($C90=0,"",SUMIFS(INPUT_DATA!AT:AT,INPUT_DATA!$A:$A,$C90,INPUT_DATA!$B:$B,"D"))</f>
        <v/>
      </c>
      <c r="Y90" s="212" t="str">
        <f>IF($C90=0,"",SUMIFS(INPUT_DATA!AU:AU,INPUT_DATA!$A:$A,$C90,INPUT_DATA!$B:$B,"D"))</f>
        <v/>
      </c>
      <c r="Z90" s="212" t="str">
        <f>IF($C90=0,"",SUMIFS(INPUT_DATA!AV:AV,INPUT_DATA!$A:$A,$C90,INPUT_DATA!$B:$B,"D"))</f>
        <v/>
      </c>
      <c r="AA90" s="213" t="str">
        <f t="shared" si="21"/>
        <v/>
      </c>
      <c r="AB90" s="212" t="str">
        <f>IF($C90=0,"",SUMIFS(INPUT_DATA!AX:AX,INPUT_DATA!$A:$A,$C90,INPUT_DATA!$B:$B,"D"))</f>
        <v/>
      </c>
      <c r="AC90" s="212" t="str">
        <f>IF($C90=0,"",SUMIFS(INPUT_DATA!AY:AY,INPUT_DATA!$A:$A,$C90,INPUT_DATA!$B:$B,"D"))</f>
        <v/>
      </c>
      <c r="AD90" s="212" t="str">
        <f>IF($C90=0,"",SUMIFS(INPUT_DATA!AZ:AZ,INPUT_DATA!$A:$A,$C90,INPUT_DATA!$B:$B,"D"))</f>
        <v/>
      </c>
      <c r="AE90" s="212" t="str">
        <f>IF($C90=0,"",SUMIFS(INPUT_DATA!BA:BA,INPUT_DATA!$A:$A,$C90,INPUT_DATA!$B:$B,"D"))</f>
        <v/>
      </c>
      <c r="AF90" s="212" t="str">
        <f>IF($C90=0,"",SUMIFS(INPUT_DATA!BB:BB,INPUT_DATA!$A:$A,$C90,INPUT_DATA!$B:$B,"D"))</f>
        <v/>
      </c>
      <c r="AG90" s="212" t="str">
        <f>IF($C90=0,"",SUMIFS(INPUT_DATA!BC:BC,INPUT_DATA!$A:$A,$C90,INPUT_DATA!$B:$B,"D"))</f>
        <v/>
      </c>
      <c r="AH90" s="212" t="str">
        <f>IF($C90=0,"",SUMIFS(INPUT_DATA!BD:BD,INPUT_DATA!$A:$A,$C90,INPUT_DATA!$B:$B,"D"))</f>
        <v/>
      </c>
      <c r="AI90" s="212" t="str">
        <f>IF($C90=0,"",SUMIFS(INPUT_DATA!BE:BE,INPUT_DATA!$A:$A,$C90,INPUT_DATA!$B:$B,"D"))</f>
        <v/>
      </c>
      <c r="AJ90" s="214" t="str">
        <f t="shared" si="22"/>
        <v/>
      </c>
      <c r="AK90" s="215" t="str">
        <f>IF($C90=0,"",SUMIFS(INPUT_DATA!BG:BG,INPUT_DATA!$A:$A,$C90,INPUT_DATA!$B:$B,"D"))</f>
        <v/>
      </c>
      <c r="AL90" s="215" t="str">
        <f>IF($C90=0,"",SUMIFS(INPUT_DATA!BH:BH,INPUT_DATA!$A:$A,$C90,INPUT_DATA!$B:$B,"D"))</f>
        <v/>
      </c>
      <c r="AM90" s="214" t="str">
        <f t="shared" si="23"/>
        <v/>
      </c>
      <c r="AN90" s="216" t="str">
        <f>IF($C90=0,"",SUMIFS(INPUT_DATA!BK:BK,INPUT_DATA!$A:$A,$C90,INPUT_DATA!$B:$B,"D"))</f>
        <v/>
      </c>
      <c r="AO90" s="217" t="str">
        <f t="shared" si="24"/>
        <v/>
      </c>
      <c r="AP90" s="218"/>
      <c r="AR90" s="217" t="str">
        <f t="shared" si="20"/>
        <v/>
      </c>
      <c r="AT90" s="209" t="str">
        <f>IF($C90=0,"",'03 - Monthly Asset Follow up'!E94+'03 - Monthly Asset Follow up'!F94-'03 - Monthly Asset Follow up'!V94+'03 - Monthly Asset Follow up'!Y94-H90)</f>
        <v/>
      </c>
      <c r="AU90" s="209" t="str">
        <f>IF($C90=0,"",'03 - Monthly Asset Follow up'!BB94+'03 - Monthly Asset Follow up'!BC94-'03 - Monthly Asset Follow up'!BR94+'03 - Monthly Asset Follow up'!BU94-AA90)</f>
        <v/>
      </c>
      <c r="AW90" s="221"/>
    </row>
    <row r="91" spans="2:49">
      <c r="B91" s="1672" t="str">
        <f t="shared" si="15"/>
        <v/>
      </c>
      <c r="C91" s="1673">
        <f>'03 - Monthly Asset Follow up'!B95</f>
        <v>0</v>
      </c>
      <c r="D91" s="218"/>
      <c r="E91" s="211" t="str">
        <f>IF($C91=0,"",SUMIFS(INPUT_DATA!AT:AT,INPUT_DATA!$A:$A,$C91,INPUT_DATA!$B:$B,"S"))</f>
        <v/>
      </c>
      <c r="F91" s="212" t="str">
        <f>IF($C91=0,"",SUMIFS(INPUT_DATA!AU:AU,INPUT_DATA!$A:$A,$C91,INPUT_DATA!$B:$B,"S"))</f>
        <v/>
      </c>
      <c r="G91" s="212" t="str">
        <f>IF($C91=0,"",SUMIFS(INPUT_DATA!AV:AV,INPUT_DATA!$A:$A,$C91,INPUT_DATA!$B:$B,"S"))</f>
        <v/>
      </c>
      <c r="H91" s="219" t="str">
        <f t="shared" si="16"/>
        <v/>
      </c>
      <c r="I91" s="212" t="str">
        <f>IF($C91=0,"",SUMIFS(INPUT_DATA!AX:AX,INPUT_DATA!$A:$A,$C91,INPUT_DATA!$B:$B,"S"))</f>
        <v/>
      </c>
      <c r="J91" s="212" t="str">
        <f>IF($C91=0,"",SUMIFS(INPUT_DATA!AY:AY,INPUT_DATA!$A:$A,$C91,INPUT_DATA!$B:$B,"S"))</f>
        <v/>
      </c>
      <c r="K91" s="212" t="str">
        <f>IF($C91=0,"",SUMIFS(INPUT_DATA!AZ:AZ,INPUT_DATA!$A:$A,$C91,INPUT_DATA!$B:$B,"S"))</f>
        <v/>
      </c>
      <c r="L91" s="212" t="str">
        <f>IF($C91=0,"",SUMIFS(INPUT_DATA!BA:BA,INPUT_DATA!$A:$A,$C91,INPUT_DATA!$B:$B,"S"))</f>
        <v/>
      </c>
      <c r="M91" s="212" t="str">
        <f>IF($C91=0,"",SUMIFS(INPUT_DATA!BB:BB,INPUT_DATA!$A:$A,$C91,INPUT_DATA!$B:$B,"S"))</f>
        <v/>
      </c>
      <c r="N91" s="212" t="str">
        <f>IF($C91=0,"",SUMIFS(INPUT_DATA!BC:BC,INPUT_DATA!$A:$A,$C91,INPUT_DATA!$B:$B,"S"))</f>
        <v/>
      </c>
      <c r="O91" s="212" t="str">
        <f>IF($C91=0,"",SUMIFS(INPUT_DATA!BD:BD,INPUT_DATA!$A:$A,$C91,INPUT_DATA!$B:$B,"S"))</f>
        <v/>
      </c>
      <c r="P91" s="212" t="str">
        <f>IF($C91=0,"",SUMIFS(INPUT_DATA!BE:BE,INPUT_DATA!$A:$A,$C91,INPUT_DATA!$B:$B,"S"))</f>
        <v/>
      </c>
      <c r="Q91" s="214" t="str">
        <f t="shared" si="17"/>
        <v/>
      </c>
      <c r="R91" s="215" t="str">
        <f>IF($C91=0,"",SUMIFS(INPUT_DATA!BG:BG,INPUT_DATA!$A:$A,$C91,INPUT_DATA!$B:$B,"S"))</f>
        <v/>
      </c>
      <c r="S91" s="215" t="str">
        <f>IF($C91=0,"",SUMIFS(INPUT_DATA!BH:BH,INPUT_DATA!$A:$A,$C91,INPUT_DATA!$B:$B,"S"))</f>
        <v/>
      </c>
      <c r="T91" s="214" t="str">
        <f t="shared" si="18"/>
        <v/>
      </c>
      <c r="U91" s="216" t="str">
        <f>IF($C91=0,"",SUMIFS(INPUT_DATA!BK:BK,INPUT_DATA!$A:$A,$C91,INPUT_DATA!$B:$B,"S"))</f>
        <v/>
      </c>
      <c r="V91" s="220" t="str">
        <f t="shared" si="19"/>
        <v/>
      </c>
      <c r="W91" s="218"/>
      <c r="X91" s="211" t="str">
        <f>IF($C91=0,"",SUMIFS(INPUT_DATA!AT:AT,INPUT_DATA!$A:$A,$C91,INPUT_DATA!$B:$B,"D"))</f>
        <v/>
      </c>
      <c r="Y91" s="212" t="str">
        <f>IF($C91=0,"",SUMIFS(INPUT_DATA!AU:AU,INPUT_DATA!$A:$A,$C91,INPUT_DATA!$B:$B,"D"))</f>
        <v/>
      </c>
      <c r="Z91" s="212" t="str">
        <f>IF($C91=0,"",SUMIFS(INPUT_DATA!AV:AV,INPUT_DATA!$A:$A,$C91,INPUT_DATA!$B:$B,"D"))</f>
        <v/>
      </c>
      <c r="AA91" s="213" t="str">
        <f t="shared" si="21"/>
        <v/>
      </c>
      <c r="AB91" s="212" t="str">
        <f>IF($C91=0,"",SUMIFS(INPUT_DATA!AX:AX,INPUT_DATA!$A:$A,$C91,INPUT_DATA!$B:$B,"D"))</f>
        <v/>
      </c>
      <c r="AC91" s="212" t="str">
        <f>IF($C91=0,"",SUMIFS(INPUT_DATA!AY:AY,INPUT_DATA!$A:$A,$C91,INPUT_DATA!$B:$B,"D"))</f>
        <v/>
      </c>
      <c r="AD91" s="212" t="str">
        <f>IF($C91=0,"",SUMIFS(INPUT_DATA!AZ:AZ,INPUT_DATA!$A:$A,$C91,INPUT_DATA!$B:$B,"D"))</f>
        <v/>
      </c>
      <c r="AE91" s="212" t="str">
        <f>IF($C91=0,"",SUMIFS(INPUT_DATA!BA:BA,INPUT_DATA!$A:$A,$C91,INPUT_DATA!$B:$B,"D"))</f>
        <v/>
      </c>
      <c r="AF91" s="212" t="str">
        <f>IF($C91=0,"",SUMIFS(INPUT_DATA!BB:BB,INPUT_DATA!$A:$A,$C91,INPUT_DATA!$B:$B,"D"))</f>
        <v/>
      </c>
      <c r="AG91" s="212" t="str">
        <f>IF($C91=0,"",SUMIFS(INPUT_DATA!BC:BC,INPUT_DATA!$A:$A,$C91,INPUT_DATA!$B:$B,"D"))</f>
        <v/>
      </c>
      <c r="AH91" s="212" t="str">
        <f>IF($C91=0,"",SUMIFS(INPUT_DATA!BD:BD,INPUT_DATA!$A:$A,$C91,INPUT_DATA!$B:$B,"D"))</f>
        <v/>
      </c>
      <c r="AI91" s="212" t="str">
        <f>IF($C91=0,"",SUMIFS(INPUT_DATA!BE:BE,INPUT_DATA!$A:$A,$C91,INPUT_DATA!$B:$B,"D"))</f>
        <v/>
      </c>
      <c r="AJ91" s="214" t="str">
        <f t="shared" si="22"/>
        <v/>
      </c>
      <c r="AK91" s="215" t="str">
        <f>IF($C91=0,"",SUMIFS(INPUT_DATA!BG:BG,INPUT_DATA!$A:$A,$C91,INPUT_DATA!$B:$B,"D"))</f>
        <v/>
      </c>
      <c r="AL91" s="215" t="str">
        <f>IF($C91=0,"",SUMIFS(INPUT_DATA!BH:BH,INPUT_DATA!$A:$A,$C91,INPUT_DATA!$B:$B,"D"))</f>
        <v/>
      </c>
      <c r="AM91" s="214" t="str">
        <f t="shared" si="23"/>
        <v/>
      </c>
      <c r="AN91" s="216" t="str">
        <f>IF($C91=0,"",SUMIFS(INPUT_DATA!BK:BK,INPUT_DATA!$A:$A,$C91,INPUT_DATA!$B:$B,"D"))</f>
        <v/>
      </c>
      <c r="AO91" s="217" t="str">
        <f t="shared" si="24"/>
        <v/>
      </c>
      <c r="AP91" s="218"/>
      <c r="AR91" s="217" t="str">
        <f t="shared" si="20"/>
        <v/>
      </c>
      <c r="AT91" s="209" t="str">
        <f>IF($C91=0,"",'03 - Monthly Asset Follow up'!E95+'03 - Monthly Asset Follow up'!F95-'03 - Monthly Asset Follow up'!V95+'03 - Monthly Asset Follow up'!Y95-H91)</f>
        <v/>
      </c>
      <c r="AU91" s="209" t="str">
        <f>IF($C91=0,"",'03 - Monthly Asset Follow up'!BB95+'03 - Monthly Asset Follow up'!BC95-'03 - Monthly Asset Follow up'!BR95+'03 - Monthly Asset Follow up'!BU95-AA91)</f>
        <v/>
      </c>
      <c r="AW91" s="221"/>
    </row>
    <row r="92" spans="2:49">
      <c r="B92" s="1672" t="str">
        <f t="shared" si="15"/>
        <v/>
      </c>
      <c r="C92" s="1673">
        <f>'03 - Monthly Asset Follow up'!B96</f>
        <v>0</v>
      </c>
      <c r="D92" s="218"/>
      <c r="E92" s="211" t="str">
        <f>IF($C92=0,"",SUMIFS(INPUT_DATA!AT:AT,INPUT_DATA!$A:$A,$C92,INPUT_DATA!$B:$B,"S"))</f>
        <v/>
      </c>
      <c r="F92" s="212" t="str">
        <f>IF($C92=0,"",SUMIFS(INPUT_DATA!AU:AU,INPUT_DATA!$A:$A,$C92,INPUT_DATA!$B:$B,"S"))</f>
        <v/>
      </c>
      <c r="G92" s="212" t="str">
        <f>IF($C92=0,"",SUMIFS(INPUT_DATA!AV:AV,INPUT_DATA!$A:$A,$C92,INPUT_DATA!$B:$B,"S"))</f>
        <v/>
      </c>
      <c r="H92" s="219" t="str">
        <f t="shared" si="16"/>
        <v/>
      </c>
      <c r="I92" s="212" t="str">
        <f>IF($C92=0,"",SUMIFS(INPUT_DATA!AX:AX,INPUT_DATA!$A:$A,$C92,INPUT_DATA!$B:$B,"S"))</f>
        <v/>
      </c>
      <c r="J92" s="212" t="str">
        <f>IF($C92=0,"",SUMIFS(INPUT_DATA!AY:AY,INPUT_DATA!$A:$A,$C92,INPUT_DATA!$B:$B,"S"))</f>
        <v/>
      </c>
      <c r="K92" s="212" t="str">
        <f>IF($C92=0,"",SUMIFS(INPUT_DATA!AZ:AZ,INPUT_DATA!$A:$A,$C92,INPUT_DATA!$B:$B,"S"))</f>
        <v/>
      </c>
      <c r="L92" s="212" t="str">
        <f>IF($C92=0,"",SUMIFS(INPUT_DATA!BA:BA,INPUT_DATA!$A:$A,$C92,INPUT_DATA!$B:$B,"S"))</f>
        <v/>
      </c>
      <c r="M92" s="212" t="str">
        <f>IF($C92=0,"",SUMIFS(INPUT_DATA!BB:BB,INPUT_DATA!$A:$A,$C92,INPUT_DATA!$B:$B,"S"))</f>
        <v/>
      </c>
      <c r="N92" s="212" t="str">
        <f>IF($C92=0,"",SUMIFS(INPUT_DATA!BC:BC,INPUT_DATA!$A:$A,$C92,INPUT_DATA!$B:$B,"S"))</f>
        <v/>
      </c>
      <c r="O92" s="212" t="str">
        <f>IF($C92=0,"",SUMIFS(INPUT_DATA!BD:BD,INPUT_DATA!$A:$A,$C92,INPUT_DATA!$B:$B,"S"))</f>
        <v/>
      </c>
      <c r="P92" s="212" t="str">
        <f>IF($C92=0,"",SUMIFS(INPUT_DATA!BE:BE,INPUT_DATA!$A:$A,$C92,INPUT_DATA!$B:$B,"S"))</f>
        <v/>
      </c>
      <c r="Q92" s="214" t="str">
        <f t="shared" si="17"/>
        <v/>
      </c>
      <c r="R92" s="215" t="str">
        <f>IF($C92=0,"",SUMIFS(INPUT_DATA!BG:BG,INPUT_DATA!$A:$A,$C92,INPUT_DATA!$B:$B,"S"))</f>
        <v/>
      </c>
      <c r="S92" s="215" t="str">
        <f>IF($C92=0,"",SUMIFS(INPUT_DATA!BH:BH,INPUT_DATA!$A:$A,$C92,INPUT_DATA!$B:$B,"S"))</f>
        <v/>
      </c>
      <c r="T92" s="214" t="str">
        <f t="shared" si="18"/>
        <v/>
      </c>
      <c r="U92" s="216" t="str">
        <f>IF($C92=0,"",SUMIFS(INPUT_DATA!BK:BK,INPUT_DATA!$A:$A,$C92,INPUT_DATA!$B:$B,"S"))</f>
        <v/>
      </c>
      <c r="V92" s="220" t="str">
        <f t="shared" si="19"/>
        <v/>
      </c>
      <c r="W92" s="218"/>
      <c r="X92" s="211" t="str">
        <f>IF($C92=0,"",SUMIFS(INPUT_DATA!AT:AT,INPUT_DATA!$A:$A,$C92,INPUT_DATA!$B:$B,"D"))</f>
        <v/>
      </c>
      <c r="Y92" s="212" t="str">
        <f>IF($C92=0,"",SUMIFS(INPUT_DATA!AU:AU,INPUT_DATA!$A:$A,$C92,INPUT_DATA!$B:$B,"D"))</f>
        <v/>
      </c>
      <c r="Z92" s="212" t="str">
        <f>IF($C92=0,"",SUMIFS(INPUT_DATA!AV:AV,INPUT_DATA!$A:$A,$C92,INPUT_DATA!$B:$B,"D"))</f>
        <v/>
      </c>
      <c r="AA92" s="213" t="str">
        <f t="shared" si="21"/>
        <v/>
      </c>
      <c r="AB92" s="212" t="str">
        <f>IF($C92=0,"",SUMIFS(INPUT_DATA!AX:AX,INPUT_DATA!$A:$A,$C92,INPUT_DATA!$B:$B,"D"))</f>
        <v/>
      </c>
      <c r="AC92" s="212" t="str">
        <f>IF($C92=0,"",SUMIFS(INPUT_DATA!AY:AY,INPUT_DATA!$A:$A,$C92,INPUT_DATA!$B:$B,"D"))</f>
        <v/>
      </c>
      <c r="AD92" s="212" t="str">
        <f>IF($C92=0,"",SUMIFS(INPUT_DATA!AZ:AZ,INPUT_DATA!$A:$A,$C92,INPUT_DATA!$B:$B,"D"))</f>
        <v/>
      </c>
      <c r="AE92" s="212" t="str">
        <f>IF($C92=0,"",SUMIFS(INPUT_DATA!BA:BA,INPUT_DATA!$A:$A,$C92,INPUT_DATA!$B:$B,"D"))</f>
        <v/>
      </c>
      <c r="AF92" s="212" t="str">
        <f>IF($C92=0,"",SUMIFS(INPUT_DATA!BB:BB,INPUT_DATA!$A:$A,$C92,INPUT_DATA!$B:$B,"D"))</f>
        <v/>
      </c>
      <c r="AG92" s="212" t="str">
        <f>IF($C92=0,"",SUMIFS(INPUT_DATA!BC:BC,INPUT_DATA!$A:$A,$C92,INPUT_DATA!$B:$B,"D"))</f>
        <v/>
      </c>
      <c r="AH92" s="212" t="str">
        <f>IF($C92=0,"",SUMIFS(INPUT_DATA!BD:BD,INPUT_DATA!$A:$A,$C92,INPUT_DATA!$B:$B,"D"))</f>
        <v/>
      </c>
      <c r="AI92" s="212" t="str">
        <f>IF($C92=0,"",SUMIFS(INPUT_DATA!BE:BE,INPUT_DATA!$A:$A,$C92,INPUT_DATA!$B:$B,"D"))</f>
        <v/>
      </c>
      <c r="AJ92" s="214" t="str">
        <f t="shared" si="22"/>
        <v/>
      </c>
      <c r="AK92" s="215" t="str">
        <f>IF($C92=0,"",SUMIFS(INPUT_DATA!BG:BG,INPUT_DATA!$A:$A,$C92,INPUT_DATA!$B:$B,"D"))</f>
        <v/>
      </c>
      <c r="AL92" s="215" t="str">
        <f>IF($C92=0,"",SUMIFS(INPUT_DATA!BH:BH,INPUT_DATA!$A:$A,$C92,INPUT_DATA!$B:$B,"D"))</f>
        <v/>
      </c>
      <c r="AM92" s="214" t="str">
        <f t="shared" si="23"/>
        <v/>
      </c>
      <c r="AN92" s="216" t="str">
        <f>IF($C92=0,"",SUMIFS(INPUT_DATA!BK:BK,INPUT_DATA!$A:$A,$C92,INPUT_DATA!$B:$B,"D"))</f>
        <v/>
      </c>
      <c r="AO92" s="217" t="str">
        <f t="shared" si="24"/>
        <v/>
      </c>
      <c r="AP92" s="218"/>
      <c r="AR92" s="217" t="str">
        <f t="shared" si="20"/>
        <v/>
      </c>
      <c r="AT92" s="209" t="str">
        <f>IF($C92=0,"",'03 - Monthly Asset Follow up'!E96+'03 - Monthly Asset Follow up'!F96-'03 - Monthly Asset Follow up'!V96+'03 - Monthly Asset Follow up'!Y96-H92)</f>
        <v/>
      </c>
      <c r="AU92" s="209" t="str">
        <f>IF($C92=0,"",'03 - Monthly Asset Follow up'!BB96+'03 - Monthly Asset Follow up'!BC96-'03 - Monthly Asset Follow up'!BR96+'03 - Monthly Asset Follow up'!BU96-AA92)</f>
        <v/>
      </c>
      <c r="AW92" s="221"/>
    </row>
    <row r="93" spans="2:49">
      <c r="B93" s="1672" t="str">
        <f t="shared" si="15"/>
        <v/>
      </c>
      <c r="C93" s="1673">
        <f>'03 - Monthly Asset Follow up'!B97</f>
        <v>0</v>
      </c>
      <c r="D93" s="218"/>
      <c r="E93" s="211" t="str">
        <f>IF($C93=0,"",SUMIFS(INPUT_DATA!AT:AT,INPUT_DATA!$A:$A,$C93,INPUT_DATA!$B:$B,"S"))</f>
        <v/>
      </c>
      <c r="F93" s="212" t="str">
        <f>IF($C93=0,"",SUMIFS(INPUT_DATA!AU:AU,INPUT_DATA!$A:$A,$C93,INPUT_DATA!$B:$B,"S"))</f>
        <v/>
      </c>
      <c r="G93" s="212" t="str">
        <f>IF($C93=0,"",SUMIFS(INPUT_DATA!AV:AV,INPUT_DATA!$A:$A,$C93,INPUT_DATA!$B:$B,"S"))</f>
        <v/>
      </c>
      <c r="H93" s="219" t="str">
        <f t="shared" si="16"/>
        <v/>
      </c>
      <c r="I93" s="212" t="str">
        <f>IF($C93=0,"",SUMIFS(INPUT_DATA!AX:AX,INPUT_DATA!$A:$A,$C93,INPUT_DATA!$B:$B,"S"))</f>
        <v/>
      </c>
      <c r="J93" s="212" t="str">
        <f>IF($C93=0,"",SUMIFS(INPUT_DATA!AY:AY,INPUT_DATA!$A:$A,$C93,INPUT_DATA!$B:$B,"S"))</f>
        <v/>
      </c>
      <c r="K93" s="212" t="str">
        <f>IF($C93=0,"",SUMIFS(INPUT_DATA!AZ:AZ,INPUT_DATA!$A:$A,$C93,INPUT_DATA!$B:$B,"S"))</f>
        <v/>
      </c>
      <c r="L93" s="212" t="str">
        <f>IF($C93=0,"",SUMIFS(INPUT_DATA!BA:BA,INPUT_DATA!$A:$A,$C93,INPUT_DATA!$B:$B,"S"))</f>
        <v/>
      </c>
      <c r="M93" s="212" t="str">
        <f>IF($C93=0,"",SUMIFS(INPUT_DATA!BB:BB,INPUT_DATA!$A:$A,$C93,INPUT_DATA!$B:$B,"S"))</f>
        <v/>
      </c>
      <c r="N93" s="212" t="str">
        <f>IF($C93=0,"",SUMIFS(INPUT_DATA!BC:BC,INPUT_DATA!$A:$A,$C93,INPUT_DATA!$B:$B,"S"))</f>
        <v/>
      </c>
      <c r="O93" s="212" t="str">
        <f>IF($C93=0,"",SUMIFS(INPUT_DATA!BD:BD,INPUT_DATA!$A:$A,$C93,INPUT_DATA!$B:$B,"S"))</f>
        <v/>
      </c>
      <c r="P93" s="212" t="str">
        <f>IF($C93=0,"",SUMIFS(INPUT_DATA!BE:BE,INPUT_DATA!$A:$A,$C93,INPUT_DATA!$B:$B,"S"))</f>
        <v/>
      </c>
      <c r="Q93" s="214" t="str">
        <f t="shared" si="17"/>
        <v/>
      </c>
      <c r="R93" s="215" t="str">
        <f>IF($C93=0,"",SUMIFS(INPUT_DATA!BG:BG,INPUT_DATA!$A:$A,$C93,INPUT_DATA!$B:$B,"S"))</f>
        <v/>
      </c>
      <c r="S93" s="215" t="str">
        <f>IF($C93=0,"",SUMIFS(INPUT_DATA!BH:BH,INPUT_DATA!$A:$A,$C93,INPUT_DATA!$B:$B,"S"))</f>
        <v/>
      </c>
      <c r="T93" s="214" t="str">
        <f t="shared" si="18"/>
        <v/>
      </c>
      <c r="U93" s="216" t="str">
        <f>IF($C93=0,"",SUMIFS(INPUT_DATA!BK:BK,INPUT_DATA!$A:$A,$C93,INPUT_DATA!$B:$B,"S"))</f>
        <v/>
      </c>
      <c r="V93" s="220" t="str">
        <f t="shared" si="19"/>
        <v/>
      </c>
      <c r="W93" s="218"/>
      <c r="X93" s="211" t="str">
        <f>IF($C93=0,"",SUMIFS(INPUT_DATA!AT:AT,INPUT_DATA!$A:$A,$C93,INPUT_DATA!$B:$B,"D"))</f>
        <v/>
      </c>
      <c r="Y93" s="212" t="str">
        <f>IF($C93=0,"",SUMIFS(INPUT_DATA!AU:AU,INPUT_DATA!$A:$A,$C93,INPUT_DATA!$B:$B,"D"))</f>
        <v/>
      </c>
      <c r="Z93" s="212" t="str">
        <f>IF($C93=0,"",SUMIFS(INPUT_DATA!AV:AV,INPUT_DATA!$A:$A,$C93,INPUT_DATA!$B:$B,"D"))</f>
        <v/>
      </c>
      <c r="AA93" s="213" t="str">
        <f t="shared" si="21"/>
        <v/>
      </c>
      <c r="AB93" s="212" t="str">
        <f>IF($C93=0,"",SUMIFS(INPUT_DATA!AX:AX,INPUT_DATA!$A:$A,$C93,INPUT_DATA!$B:$B,"D"))</f>
        <v/>
      </c>
      <c r="AC93" s="212" t="str">
        <f>IF($C93=0,"",SUMIFS(INPUT_DATA!AY:AY,INPUT_DATA!$A:$A,$C93,INPUT_DATA!$B:$B,"D"))</f>
        <v/>
      </c>
      <c r="AD93" s="212" t="str">
        <f>IF($C93=0,"",SUMIFS(INPUT_DATA!AZ:AZ,INPUT_DATA!$A:$A,$C93,INPUT_DATA!$B:$B,"D"))</f>
        <v/>
      </c>
      <c r="AE93" s="212" t="str">
        <f>IF($C93=0,"",SUMIFS(INPUT_DATA!BA:BA,INPUT_DATA!$A:$A,$C93,INPUT_DATA!$B:$B,"D"))</f>
        <v/>
      </c>
      <c r="AF93" s="212" t="str">
        <f>IF($C93=0,"",SUMIFS(INPUT_DATA!BB:BB,INPUT_DATA!$A:$A,$C93,INPUT_DATA!$B:$B,"D"))</f>
        <v/>
      </c>
      <c r="AG93" s="212" t="str">
        <f>IF($C93=0,"",SUMIFS(INPUT_DATA!BC:BC,INPUT_DATA!$A:$A,$C93,INPUT_DATA!$B:$B,"D"))</f>
        <v/>
      </c>
      <c r="AH93" s="212" t="str">
        <f>IF($C93=0,"",SUMIFS(INPUT_DATA!BD:BD,INPUT_DATA!$A:$A,$C93,INPUT_DATA!$B:$B,"D"))</f>
        <v/>
      </c>
      <c r="AI93" s="212" t="str">
        <f>IF($C93=0,"",SUMIFS(INPUT_DATA!BE:BE,INPUT_DATA!$A:$A,$C93,INPUT_DATA!$B:$B,"D"))</f>
        <v/>
      </c>
      <c r="AJ93" s="214" t="str">
        <f t="shared" si="22"/>
        <v/>
      </c>
      <c r="AK93" s="215" t="str">
        <f>IF($C93=0,"",SUMIFS(INPUT_DATA!BG:BG,INPUT_DATA!$A:$A,$C93,INPUT_DATA!$B:$B,"D"))</f>
        <v/>
      </c>
      <c r="AL93" s="215" t="str">
        <f>IF($C93=0,"",SUMIFS(INPUT_DATA!BH:BH,INPUT_DATA!$A:$A,$C93,INPUT_DATA!$B:$B,"D"))</f>
        <v/>
      </c>
      <c r="AM93" s="214" t="str">
        <f t="shared" si="23"/>
        <v/>
      </c>
      <c r="AN93" s="216" t="str">
        <f>IF($C93=0,"",SUMIFS(INPUT_DATA!BK:BK,INPUT_DATA!$A:$A,$C93,INPUT_DATA!$B:$B,"D"))</f>
        <v/>
      </c>
      <c r="AO93" s="217" t="str">
        <f t="shared" si="24"/>
        <v/>
      </c>
      <c r="AP93" s="218"/>
      <c r="AR93" s="217" t="str">
        <f t="shared" si="20"/>
        <v/>
      </c>
      <c r="AT93" s="209" t="str">
        <f>IF($C93=0,"",'03 - Monthly Asset Follow up'!E97+'03 - Monthly Asset Follow up'!F97-'03 - Monthly Asset Follow up'!V97+'03 - Monthly Asset Follow up'!Y97-H93)</f>
        <v/>
      </c>
      <c r="AU93" s="209" t="str">
        <f>IF($C93=0,"",'03 - Monthly Asset Follow up'!BB97+'03 - Monthly Asset Follow up'!BC97-'03 - Monthly Asset Follow up'!BR97+'03 - Monthly Asset Follow up'!BU97-AA93)</f>
        <v/>
      </c>
      <c r="AW93" s="221"/>
    </row>
    <row r="94" spans="2:49">
      <c r="B94" s="1672" t="str">
        <f t="shared" si="15"/>
        <v/>
      </c>
      <c r="C94" s="1673">
        <f>'03 - Monthly Asset Follow up'!B98</f>
        <v>0</v>
      </c>
      <c r="D94" s="218"/>
      <c r="E94" s="211" t="str">
        <f>IF($C94=0,"",SUMIFS(INPUT_DATA!AT:AT,INPUT_DATA!$A:$A,$C94,INPUT_DATA!$B:$B,"S"))</f>
        <v/>
      </c>
      <c r="F94" s="212" t="str">
        <f>IF($C94=0,"",SUMIFS(INPUT_DATA!AU:AU,INPUT_DATA!$A:$A,$C94,INPUT_DATA!$B:$B,"S"))</f>
        <v/>
      </c>
      <c r="G94" s="212" t="str">
        <f>IF($C94=0,"",SUMIFS(INPUT_DATA!AV:AV,INPUT_DATA!$A:$A,$C94,INPUT_DATA!$B:$B,"S"))</f>
        <v/>
      </c>
      <c r="H94" s="219" t="str">
        <f t="shared" si="16"/>
        <v/>
      </c>
      <c r="I94" s="212" t="str">
        <f>IF($C94=0,"",SUMIFS(INPUT_DATA!AX:AX,INPUT_DATA!$A:$A,$C94,INPUT_DATA!$B:$B,"S"))</f>
        <v/>
      </c>
      <c r="J94" s="212" t="str">
        <f>IF($C94=0,"",SUMIFS(INPUT_DATA!AY:AY,INPUT_DATA!$A:$A,$C94,INPUT_DATA!$B:$B,"S"))</f>
        <v/>
      </c>
      <c r="K94" s="212" t="str">
        <f>IF($C94=0,"",SUMIFS(INPUT_DATA!AZ:AZ,INPUT_DATA!$A:$A,$C94,INPUT_DATA!$B:$B,"S"))</f>
        <v/>
      </c>
      <c r="L94" s="212" t="str">
        <f>IF($C94=0,"",SUMIFS(INPUT_DATA!BA:BA,INPUT_DATA!$A:$A,$C94,INPUT_DATA!$B:$B,"S"))</f>
        <v/>
      </c>
      <c r="M94" s="212" t="str">
        <f>IF($C94=0,"",SUMIFS(INPUT_DATA!BB:BB,INPUT_DATA!$A:$A,$C94,INPUT_DATA!$B:$B,"S"))</f>
        <v/>
      </c>
      <c r="N94" s="212" t="str">
        <f>IF($C94=0,"",SUMIFS(INPUT_DATA!BC:BC,INPUT_DATA!$A:$A,$C94,INPUT_DATA!$B:$B,"S"))</f>
        <v/>
      </c>
      <c r="O94" s="212" t="str">
        <f>IF($C94=0,"",SUMIFS(INPUT_DATA!BD:BD,INPUT_DATA!$A:$A,$C94,INPUT_DATA!$B:$B,"S"))</f>
        <v/>
      </c>
      <c r="P94" s="212" t="str">
        <f>IF($C94=0,"",SUMIFS(INPUT_DATA!BE:BE,INPUT_DATA!$A:$A,$C94,INPUT_DATA!$B:$B,"S"))</f>
        <v/>
      </c>
      <c r="Q94" s="214" t="str">
        <f t="shared" si="17"/>
        <v/>
      </c>
      <c r="R94" s="215" t="str">
        <f>IF($C94=0,"",SUMIFS(INPUT_DATA!BG:BG,INPUT_DATA!$A:$A,$C94,INPUT_DATA!$B:$B,"S"))</f>
        <v/>
      </c>
      <c r="S94" s="215" t="str">
        <f>IF($C94=0,"",SUMIFS(INPUT_DATA!BH:BH,INPUT_DATA!$A:$A,$C94,INPUT_DATA!$B:$B,"S"))</f>
        <v/>
      </c>
      <c r="T94" s="214" t="str">
        <f t="shared" si="18"/>
        <v/>
      </c>
      <c r="U94" s="216" t="str">
        <f>IF($C94=0,"",SUMIFS(INPUT_DATA!BK:BK,INPUT_DATA!$A:$A,$C94,INPUT_DATA!$B:$B,"S"))</f>
        <v/>
      </c>
      <c r="V94" s="220" t="str">
        <f t="shared" si="19"/>
        <v/>
      </c>
      <c r="W94" s="218"/>
      <c r="X94" s="211" t="str">
        <f>IF($C94=0,"",SUMIFS(INPUT_DATA!AT:AT,INPUT_DATA!$A:$A,$C94,INPUT_DATA!$B:$B,"D"))</f>
        <v/>
      </c>
      <c r="Y94" s="212" t="str">
        <f>IF($C94=0,"",SUMIFS(INPUT_DATA!AU:AU,INPUT_DATA!$A:$A,$C94,INPUT_DATA!$B:$B,"D"))</f>
        <v/>
      </c>
      <c r="Z94" s="212" t="str">
        <f>IF($C94=0,"",SUMIFS(INPUT_DATA!AV:AV,INPUT_DATA!$A:$A,$C94,INPUT_DATA!$B:$B,"D"))</f>
        <v/>
      </c>
      <c r="AA94" s="213" t="str">
        <f t="shared" si="21"/>
        <v/>
      </c>
      <c r="AB94" s="212" t="str">
        <f>IF($C94=0,"",SUMIFS(INPUT_DATA!AX:AX,INPUT_DATA!$A:$A,$C94,INPUT_DATA!$B:$B,"D"))</f>
        <v/>
      </c>
      <c r="AC94" s="212" t="str">
        <f>IF($C94=0,"",SUMIFS(INPUT_DATA!AY:AY,INPUT_DATA!$A:$A,$C94,INPUT_DATA!$B:$B,"D"))</f>
        <v/>
      </c>
      <c r="AD94" s="212" t="str">
        <f>IF($C94=0,"",SUMIFS(INPUT_DATA!AZ:AZ,INPUT_DATA!$A:$A,$C94,INPUT_DATA!$B:$B,"D"))</f>
        <v/>
      </c>
      <c r="AE94" s="212" t="str">
        <f>IF($C94=0,"",SUMIFS(INPUT_DATA!BA:BA,INPUT_DATA!$A:$A,$C94,INPUT_DATA!$B:$B,"D"))</f>
        <v/>
      </c>
      <c r="AF94" s="212" t="str">
        <f>IF($C94=0,"",SUMIFS(INPUT_DATA!BB:BB,INPUT_DATA!$A:$A,$C94,INPUT_DATA!$B:$B,"D"))</f>
        <v/>
      </c>
      <c r="AG94" s="212" t="str">
        <f>IF($C94=0,"",SUMIFS(INPUT_DATA!BC:BC,INPUT_DATA!$A:$A,$C94,INPUT_DATA!$B:$B,"D"))</f>
        <v/>
      </c>
      <c r="AH94" s="212" t="str">
        <f>IF($C94=0,"",SUMIFS(INPUT_DATA!BD:BD,INPUT_DATA!$A:$A,$C94,INPUT_DATA!$B:$B,"D"))</f>
        <v/>
      </c>
      <c r="AI94" s="212" t="str">
        <f>IF($C94=0,"",SUMIFS(INPUT_DATA!BE:BE,INPUT_DATA!$A:$A,$C94,INPUT_DATA!$B:$B,"D"))</f>
        <v/>
      </c>
      <c r="AJ94" s="214" t="str">
        <f t="shared" si="22"/>
        <v/>
      </c>
      <c r="AK94" s="215" t="str">
        <f>IF($C94=0,"",SUMIFS(INPUT_DATA!BG:BG,INPUT_DATA!$A:$A,$C94,INPUT_DATA!$B:$B,"D"))</f>
        <v/>
      </c>
      <c r="AL94" s="215" t="str">
        <f>IF($C94=0,"",SUMIFS(INPUT_DATA!BH:BH,INPUT_DATA!$A:$A,$C94,INPUT_DATA!$B:$B,"D"))</f>
        <v/>
      </c>
      <c r="AM94" s="214" t="str">
        <f t="shared" si="23"/>
        <v/>
      </c>
      <c r="AN94" s="216" t="str">
        <f>IF($C94=0,"",SUMIFS(INPUT_DATA!BK:BK,INPUT_DATA!$A:$A,$C94,INPUT_DATA!$B:$B,"D"))</f>
        <v/>
      </c>
      <c r="AO94" s="217" t="str">
        <f t="shared" si="24"/>
        <v/>
      </c>
      <c r="AP94" s="218"/>
      <c r="AR94" s="217" t="str">
        <f t="shared" si="20"/>
        <v/>
      </c>
      <c r="AT94" s="209" t="str">
        <f>IF($C94=0,"",'03 - Monthly Asset Follow up'!E98+'03 - Monthly Asset Follow up'!F98-'03 - Monthly Asset Follow up'!V98+'03 - Monthly Asset Follow up'!Y98-H94)</f>
        <v/>
      </c>
      <c r="AU94" s="209" t="str">
        <f>IF($C94=0,"",'03 - Monthly Asset Follow up'!BB98+'03 - Monthly Asset Follow up'!BC98-'03 - Monthly Asset Follow up'!BR98+'03 - Monthly Asset Follow up'!BU98-AA94)</f>
        <v/>
      </c>
      <c r="AW94" s="221"/>
    </row>
    <row r="95" spans="2:49">
      <c r="B95" s="1672" t="str">
        <f t="shared" si="15"/>
        <v/>
      </c>
      <c r="C95" s="1673">
        <f>'03 - Monthly Asset Follow up'!B99</f>
        <v>0</v>
      </c>
      <c r="D95" s="218"/>
      <c r="E95" s="211" t="str">
        <f>IF($C95=0,"",SUMIFS(INPUT_DATA!AT:AT,INPUT_DATA!$A:$A,$C95,INPUT_DATA!$B:$B,"S"))</f>
        <v/>
      </c>
      <c r="F95" s="212" t="str">
        <f>IF($C95=0,"",SUMIFS(INPUT_DATA!AU:AU,INPUT_DATA!$A:$A,$C95,INPUT_DATA!$B:$B,"S"))</f>
        <v/>
      </c>
      <c r="G95" s="212" t="str">
        <f>IF($C95=0,"",SUMIFS(INPUT_DATA!AV:AV,INPUT_DATA!$A:$A,$C95,INPUT_DATA!$B:$B,"S"))</f>
        <v/>
      </c>
      <c r="H95" s="219" t="str">
        <f t="shared" si="16"/>
        <v/>
      </c>
      <c r="I95" s="212" t="str">
        <f>IF($C95=0,"",SUMIFS(INPUT_DATA!AX:AX,INPUT_DATA!$A:$A,$C95,INPUT_DATA!$B:$B,"S"))</f>
        <v/>
      </c>
      <c r="J95" s="212" t="str">
        <f>IF($C95=0,"",SUMIFS(INPUT_DATA!AY:AY,INPUT_DATA!$A:$A,$C95,INPUT_DATA!$B:$B,"S"))</f>
        <v/>
      </c>
      <c r="K95" s="212" t="str">
        <f>IF($C95=0,"",SUMIFS(INPUT_DATA!AZ:AZ,INPUT_DATA!$A:$A,$C95,INPUT_DATA!$B:$B,"S"))</f>
        <v/>
      </c>
      <c r="L95" s="212" t="str">
        <f>IF($C95=0,"",SUMIFS(INPUT_DATA!BA:BA,INPUT_DATA!$A:$A,$C95,INPUT_DATA!$B:$B,"S"))</f>
        <v/>
      </c>
      <c r="M95" s="212" t="str">
        <f>IF($C95=0,"",SUMIFS(INPUT_DATA!BB:BB,INPUT_DATA!$A:$A,$C95,INPUT_DATA!$B:$B,"S"))</f>
        <v/>
      </c>
      <c r="N95" s="212" t="str">
        <f>IF($C95=0,"",SUMIFS(INPUT_DATA!BC:BC,INPUT_DATA!$A:$A,$C95,INPUT_DATA!$B:$B,"S"))</f>
        <v/>
      </c>
      <c r="O95" s="212" t="str">
        <f>IF($C95=0,"",SUMIFS(INPUT_DATA!BD:BD,INPUT_DATA!$A:$A,$C95,INPUT_DATA!$B:$B,"S"))</f>
        <v/>
      </c>
      <c r="P95" s="212" t="str">
        <f>IF($C95=0,"",SUMIFS(INPUT_DATA!BE:BE,INPUT_DATA!$A:$A,$C95,INPUT_DATA!$B:$B,"S"))</f>
        <v/>
      </c>
      <c r="Q95" s="214" t="str">
        <f t="shared" si="17"/>
        <v/>
      </c>
      <c r="R95" s="215" t="str">
        <f>IF($C95=0,"",SUMIFS(INPUT_DATA!BG:BG,INPUT_DATA!$A:$A,$C95,INPUT_DATA!$B:$B,"S"))</f>
        <v/>
      </c>
      <c r="S95" s="215" t="str">
        <f>IF($C95=0,"",SUMIFS(INPUT_DATA!BH:BH,INPUT_DATA!$A:$A,$C95,INPUT_DATA!$B:$B,"S"))</f>
        <v/>
      </c>
      <c r="T95" s="214" t="str">
        <f t="shared" si="18"/>
        <v/>
      </c>
      <c r="U95" s="216" t="str">
        <f>IF($C95=0,"",SUMIFS(INPUT_DATA!BK:BK,INPUT_DATA!$A:$A,$C95,INPUT_DATA!$B:$B,"S"))</f>
        <v/>
      </c>
      <c r="V95" s="220" t="str">
        <f t="shared" si="19"/>
        <v/>
      </c>
      <c r="W95" s="218"/>
      <c r="X95" s="211" t="str">
        <f>IF($C95=0,"",SUMIFS(INPUT_DATA!AT:AT,INPUT_DATA!$A:$A,$C95,INPUT_DATA!$B:$B,"D"))</f>
        <v/>
      </c>
      <c r="Y95" s="212" t="str">
        <f>IF($C95=0,"",SUMIFS(INPUT_DATA!AU:AU,INPUT_DATA!$A:$A,$C95,INPUT_DATA!$B:$B,"D"))</f>
        <v/>
      </c>
      <c r="Z95" s="212" t="str">
        <f>IF($C95=0,"",SUMIFS(INPUT_DATA!AV:AV,INPUT_DATA!$A:$A,$C95,INPUT_DATA!$B:$B,"D"))</f>
        <v/>
      </c>
      <c r="AA95" s="213" t="str">
        <f t="shared" si="21"/>
        <v/>
      </c>
      <c r="AB95" s="212" t="str">
        <f>IF($C95=0,"",SUMIFS(INPUT_DATA!AX:AX,INPUT_DATA!$A:$A,$C95,INPUT_DATA!$B:$B,"D"))</f>
        <v/>
      </c>
      <c r="AC95" s="212" t="str">
        <f>IF($C95=0,"",SUMIFS(INPUT_DATA!AY:AY,INPUT_DATA!$A:$A,$C95,INPUT_DATA!$B:$B,"D"))</f>
        <v/>
      </c>
      <c r="AD95" s="212" t="str">
        <f>IF($C95=0,"",SUMIFS(INPUT_DATA!AZ:AZ,INPUT_DATA!$A:$A,$C95,INPUT_DATA!$B:$B,"D"))</f>
        <v/>
      </c>
      <c r="AE95" s="212" t="str">
        <f>IF($C95=0,"",SUMIFS(INPUT_DATA!BA:BA,INPUT_DATA!$A:$A,$C95,INPUT_DATA!$B:$B,"D"))</f>
        <v/>
      </c>
      <c r="AF95" s="212" t="str">
        <f>IF($C95=0,"",SUMIFS(INPUT_DATA!BB:BB,INPUT_DATA!$A:$A,$C95,INPUT_DATA!$B:$B,"D"))</f>
        <v/>
      </c>
      <c r="AG95" s="212" t="str">
        <f>IF($C95=0,"",SUMIFS(INPUT_DATA!BC:BC,INPUT_DATA!$A:$A,$C95,INPUT_DATA!$B:$B,"D"))</f>
        <v/>
      </c>
      <c r="AH95" s="212" t="str">
        <f>IF($C95=0,"",SUMIFS(INPUT_DATA!BD:BD,INPUT_DATA!$A:$A,$C95,INPUT_DATA!$B:$B,"D"))</f>
        <v/>
      </c>
      <c r="AI95" s="212" t="str">
        <f>IF($C95=0,"",SUMIFS(INPUT_DATA!BE:BE,INPUT_DATA!$A:$A,$C95,INPUT_DATA!$B:$B,"D"))</f>
        <v/>
      </c>
      <c r="AJ95" s="214" t="str">
        <f t="shared" si="22"/>
        <v/>
      </c>
      <c r="AK95" s="215" t="str">
        <f>IF($C95=0,"",SUMIFS(INPUT_DATA!BG:BG,INPUT_DATA!$A:$A,$C95,INPUT_DATA!$B:$B,"D"))</f>
        <v/>
      </c>
      <c r="AL95" s="215" t="str">
        <f>IF($C95=0,"",SUMIFS(INPUT_DATA!BH:BH,INPUT_DATA!$A:$A,$C95,INPUT_DATA!$B:$B,"D"))</f>
        <v/>
      </c>
      <c r="AM95" s="214" t="str">
        <f t="shared" si="23"/>
        <v/>
      </c>
      <c r="AN95" s="216" t="str">
        <f>IF($C95=0,"",SUMIFS(INPUT_DATA!BK:BK,INPUT_DATA!$A:$A,$C95,INPUT_DATA!$B:$B,"D"))</f>
        <v/>
      </c>
      <c r="AO95" s="217" t="str">
        <f t="shared" si="24"/>
        <v/>
      </c>
      <c r="AP95" s="218"/>
      <c r="AR95" s="217" t="str">
        <f t="shared" si="20"/>
        <v/>
      </c>
      <c r="AT95" s="209" t="str">
        <f>IF($C95=0,"",'03 - Monthly Asset Follow up'!E99+'03 - Monthly Asset Follow up'!F99-'03 - Monthly Asset Follow up'!V99+'03 - Monthly Asset Follow up'!Y99-H95)</f>
        <v/>
      </c>
      <c r="AU95" s="209" t="str">
        <f>IF($C95=0,"",'03 - Monthly Asset Follow up'!BB99+'03 - Monthly Asset Follow up'!BC99-'03 - Monthly Asset Follow up'!BR99+'03 - Monthly Asset Follow up'!BU99-AA95)</f>
        <v/>
      </c>
      <c r="AW95" s="221"/>
    </row>
    <row r="96" spans="2:49">
      <c r="B96" s="1672" t="str">
        <f t="shared" si="15"/>
        <v/>
      </c>
      <c r="C96" s="1673">
        <f>'03 - Monthly Asset Follow up'!B100</f>
        <v>0</v>
      </c>
      <c r="D96" s="218"/>
      <c r="E96" s="211" t="str">
        <f>IF($C96=0,"",SUMIFS(INPUT_DATA!AT:AT,INPUT_DATA!$A:$A,$C96,INPUT_DATA!$B:$B,"S"))</f>
        <v/>
      </c>
      <c r="F96" s="212" t="str">
        <f>IF($C96=0,"",SUMIFS(INPUT_DATA!AU:AU,INPUT_DATA!$A:$A,$C96,INPUT_DATA!$B:$B,"S"))</f>
        <v/>
      </c>
      <c r="G96" s="212" t="str">
        <f>IF($C96=0,"",SUMIFS(INPUT_DATA!AV:AV,INPUT_DATA!$A:$A,$C96,INPUT_DATA!$B:$B,"S"))</f>
        <v/>
      </c>
      <c r="H96" s="219" t="str">
        <f t="shared" si="16"/>
        <v/>
      </c>
      <c r="I96" s="212" t="str">
        <f>IF($C96=0,"",SUMIFS(INPUT_DATA!AX:AX,INPUT_DATA!$A:$A,$C96,INPUT_DATA!$B:$B,"S"))</f>
        <v/>
      </c>
      <c r="J96" s="212" t="str">
        <f>IF($C96=0,"",SUMIFS(INPUT_DATA!AY:AY,INPUT_DATA!$A:$A,$C96,INPUT_DATA!$B:$B,"S"))</f>
        <v/>
      </c>
      <c r="K96" s="212" t="str">
        <f>IF($C96=0,"",SUMIFS(INPUT_DATA!AZ:AZ,INPUT_DATA!$A:$A,$C96,INPUT_DATA!$B:$B,"S"))</f>
        <v/>
      </c>
      <c r="L96" s="212" t="str">
        <f>IF($C96=0,"",SUMIFS(INPUT_DATA!BA:BA,INPUT_DATA!$A:$A,$C96,INPUT_DATA!$B:$B,"S"))</f>
        <v/>
      </c>
      <c r="M96" s="212" t="str">
        <f>IF($C96=0,"",SUMIFS(INPUT_DATA!BB:BB,INPUT_DATA!$A:$A,$C96,INPUT_DATA!$B:$B,"S"))</f>
        <v/>
      </c>
      <c r="N96" s="212" t="str">
        <f>IF($C96=0,"",SUMIFS(INPUT_DATA!BC:BC,INPUT_DATA!$A:$A,$C96,INPUT_DATA!$B:$B,"S"))</f>
        <v/>
      </c>
      <c r="O96" s="212" t="str">
        <f>IF($C96=0,"",SUMIFS(INPUT_DATA!BD:BD,INPUT_DATA!$A:$A,$C96,INPUT_DATA!$B:$B,"S"))</f>
        <v/>
      </c>
      <c r="P96" s="212" t="str">
        <f>IF($C96=0,"",SUMIFS(INPUT_DATA!BE:BE,INPUT_DATA!$A:$A,$C96,INPUT_DATA!$B:$B,"S"))</f>
        <v/>
      </c>
      <c r="Q96" s="214" t="str">
        <f t="shared" si="17"/>
        <v/>
      </c>
      <c r="R96" s="215" t="str">
        <f>IF($C96=0,"",SUMIFS(INPUT_DATA!BG:BG,INPUT_DATA!$A:$A,$C96,INPUT_DATA!$B:$B,"S"))</f>
        <v/>
      </c>
      <c r="S96" s="215" t="str">
        <f>IF($C96=0,"",SUMIFS(INPUT_DATA!BH:BH,INPUT_DATA!$A:$A,$C96,INPUT_DATA!$B:$B,"S"))</f>
        <v/>
      </c>
      <c r="T96" s="214" t="str">
        <f t="shared" si="18"/>
        <v/>
      </c>
      <c r="U96" s="216" t="str">
        <f>IF($C96=0,"",SUMIFS(INPUT_DATA!BK:BK,INPUT_DATA!$A:$A,$C96,INPUT_DATA!$B:$B,"S"))</f>
        <v/>
      </c>
      <c r="V96" s="220" t="str">
        <f t="shared" si="19"/>
        <v/>
      </c>
      <c r="W96" s="218"/>
      <c r="X96" s="211" t="str">
        <f>IF($C96=0,"",SUMIFS(INPUT_DATA!AT:AT,INPUT_DATA!$A:$A,$C96,INPUT_DATA!$B:$B,"D"))</f>
        <v/>
      </c>
      <c r="Y96" s="212" t="str">
        <f>IF($C96=0,"",SUMIFS(INPUT_DATA!AU:AU,INPUT_DATA!$A:$A,$C96,INPUT_DATA!$B:$B,"D"))</f>
        <v/>
      </c>
      <c r="Z96" s="212" t="str">
        <f>IF($C96=0,"",SUMIFS(INPUT_DATA!AV:AV,INPUT_DATA!$A:$A,$C96,INPUT_DATA!$B:$B,"D"))</f>
        <v/>
      </c>
      <c r="AA96" s="213" t="str">
        <f t="shared" si="21"/>
        <v/>
      </c>
      <c r="AB96" s="212" t="str">
        <f>IF($C96=0,"",SUMIFS(INPUT_DATA!AX:AX,INPUT_DATA!$A:$A,$C96,INPUT_DATA!$B:$B,"D"))</f>
        <v/>
      </c>
      <c r="AC96" s="212" t="str">
        <f>IF($C96=0,"",SUMIFS(INPUT_DATA!AY:AY,INPUT_DATA!$A:$A,$C96,INPUT_DATA!$B:$B,"D"))</f>
        <v/>
      </c>
      <c r="AD96" s="212" t="str">
        <f>IF($C96=0,"",SUMIFS(INPUT_DATA!AZ:AZ,INPUT_DATA!$A:$A,$C96,INPUT_DATA!$B:$B,"D"))</f>
        <v/>
      </c>
      <c r="AE96" s="212" t="str">
        <f>IF($C96=0,"",SUMIFS(INPUT_DATA!BA:BA,INPUT_DATA!$A:$A,$C96,INPUT_DATA!$B:$B,"D"))</f>
        <v/>
      </c>
      <c r="AF96" s="212" t="str">
        <f>IF($C96=0,"",SUMIFS(INPUT_DATA!BB:BB,INPUT_DATA!$A:$A,$C96,INPUT_DATA!$B:$B,"D"))</f>
        <v/>
      </c>
      <c r="AG96" s="212" t="str">
        <f>IF($C96=0,"",SUMIFS(INPUT_DATA!BC:BC,INPUT_DATA!$A:$A,$C96,INPUT_DATA!$B:$B,"D"))</f>
        <v/>
      </c>
      <c r="AH96" s="212" t="str">
        <f>IF($C96=0,"",SUMIFS(INPUT_DATA!BD:BD,INPUT_DATA!$A:$A,$C96,INPUT_DATA!$B:$B,"D"))</f>
        <v/>
      </c>
      <c r="AI96" s="212" t="str">
        <f>IF($C96=0,"",SUMIFS(INPUT_DATA!BE:BE,INPUT_DATA!$A:$A,$C96,INPUT_DATA!$B:$B,"D"))</f>
        <v/>
      </c>
      <c r="AJ96" s="214" t="str">
        <f t="shared" si="22"/>
        <v/>
      </c>
      <c r="AK96" s="215" t="str">
        <f>IF($C96=0,"",SUMIFS(INPUT_DATA!BG:BG,INPUT_DATA!$A:$A,$C96,INPUT_DATA!$B:$B,"D"))</f>
        <v/>
      </c>
      <c r="AL96" s="215" t="str">
        <f>IF($C96=0,"",SUMIFS(INPUT_DATA!BH:BH,INPUT_DATA!$A:$A,$C96,INPUT_DATA!$B:$B,"D"))</f>
        <v/>
      </c>
      <c r="AM96" s="214" t="str">
        <f t="shared" si="23"/>
        <v/>
      </c>
      <c r="AN96" s="216" t="str">
        <f>IF($C96=0,"",SUMIFS(INPUT_DATA!BK:BK,INPUT_DATA!$A:$A,$C96,INPUT_DATA!$B:$B,"D"))</f>
        <v/>
      </c>
      <c r="AO96" s="217" t="str">
        <f t="shared" si="24"/>
        <v/>
      </c>
      <c r="AP96" s="218"/>
      <c r="AR96" s="217" t="str">
        <f t="shared" si="20"/>
        <v/>
      </c>
      <c r="AT96" s="209" t="str">
        <f>IF($C96=0,"",'03 - Monthly Asset Follow up'!E100+'03 - Monthly Asset Follow up'!F100-'03 - Monthly Asset Follow up'!V100+'03 - Monthly Asset Follow up'!Y100-H96)</f>
        <v/>
      </c>
      <c r="AU96" s="209" t="str">
        <f>IF($C96=0,"",'03 - Monthly Asset Follow up'!BB100+'03 - Monthly Asset Follow up'!BC100-'03 - Monthly Asset Follow up'!BR100+'03 - Monthly Asset Follow up'!BU100-AA96)</f>
        <v/>
      </c>
      <c r="AW96" s="221"/>
    </row>
    <row r="97" spans="2:49">
      <c r="B97" s="1672" t="str">
        <f t="shared" si="15"/>
        <v/>
      </c>
      <c r="C97" s="1673">
        <f>'03 - Monthly Asset Follow up'!B101</f>
        <v>0</v>
      </c>
      <c r="D97" s="218"/>
      <c r="E97" s="211" t="str">
        <f>IF($C97=0,"",SUMIFS(INPUT_DATA!AT:AT,INPUT_DATA!$A:$A,$C97,INPUT_DATA!$B:$B,"S"))</f>
        <v/>
      </c>
      <c r="F97" s="212" t="str">
        <f>IF($C97=0,"",SUMIFS(INPUT_DATA!AU:AU,INPUT_DATA!$A:$A,$C97,INPUT_DATA!$B:$B,"S"))</f>
        <v/>
      </c>
      <c r="G97" s="212" t="str">
        <f>IF($C97=0,"",SUMIFS(INPUT_DATA!AV:AV,INPUT_DATA!$A:$A,$C97,INPUT_DATA!$B:$B,"S"))</f>
        <v/>
      </c>
      <c r="H97" s="219" t="str">
        <f t="shared" si="16"/>
        <v/>
      </c>
      <c r="I97" s="212" t="str">
        <f>IF($C97=0,"",SUMIFS(INPUT_DATA!AX:AX,INPUT_DATA!$A:$A,$C97,INPUT_DATA!$B:$B,"S"))</f>
        <v/>
      </c>
      <c r="J97" s="212" t="str">
        <f>IF($C97=0,"",SUMIFS(INPUT_DATA!AY:AY,INPUT_DATA!$A:$A,$C97,INPUT_DATA!$B:$B,"S"))</f>
        <v/>
      </c>
      <c r="K97" s="212" t="str">
        <f>IF($C97=0,"",SUMIFS(INPUT_DATA!AZ:AZ,INPUT_DATA!$A:$A,$C97,INPUT_DATA!$B:$B,"S"))</f>
        <v/>
      </c>
      <c r="L97" s="212" t="str">
        <f>IF($C97=0,"",SUMIFS(INPUT_DATA!BA:BA,INPUT_DATA!$A:$A,$C97,INPUT_DATA!$B:$B,"S"))</f>
        <v/>
      </c>
      <c r="M97" s="212" t="str">
        <f>IF($C97=0,"",SUMIFS(INPUT_DATA!BB:BB,INPUT_DATA!$A:$A,$C97,INPUT_DATA!$B:$B,"S"))</f>
        <v/>
      </c>
      <c r="N97" s="212" t="str">
        <f>IF($C97=0,"",SUMIFS(INPUT_DATA!BC:BC,INPUT_DATA!$A:$A,$C97,INPUT_DATA!$B:$B,"S"))</f>
        <v/>
      </c>
      <c r="O97" s="212" t="str">
        <f>IF($C97=0,"",SUMIFS(INPUT_DATA!BD:BD,INPUT_DATA!$A:$A,$C97,INPUT_DATA!$B:$B,"S"))</f>
        <v/>
      </c>
      <c r="P97" s="212" t="str">
        <f>IF($C97=0,"",SUMIFS(INPUT_DATA!BE:BE,INPUT_DATA!$A:$A,$C97,INPUT_DATA!$B:$B,"S"))</f>
        <v/>
      </c>
      <c r="Q97" s="214" t="str">
        <f t="shared" si="17"/>
        <v/>
      </c>
      <c r="R97" s="215" t="str">
        <f>IF($C97=0,"",SUMIFS(INPUT_DATA!BG:BG,INPUT_DATA!$A:$A,$C97,INPUT_DATA!$B:$B,"S"))</f>
        <v/>
      </c>
      <c r="S97" s="215" t="str">
        <f>IF($C97=0,"",SUMIFS(INPUT_DATA!BH:BH,INPUT_DATA!$A:$A,$C97,INPUT_DATA!$B:$B,"S"))</f>
        <v/>
      </c>
      <c r="T97" s="214" t="str">
        <f t="shared" si="18"/>
        <v/>
      </c>
      <c r="U97" s="216" t="str">
        <f>IF($C97=0,"",SUMIFS(INPUT_DATA!BK:BK,INPUT_DATA!$A:$A,$C97,INPUT_DATA!$B:$B,"S"))</f>
        <v/>
      </c>
      <c r="V97" s="220" t="str">
        <f t="shared" si="19"/>
        <v/>
      </c>
      <c r="W97" s="218"/>
      <c r="X97" s="211" t="str">
        <f>IF($C97=0,"",SUMIFS(INPUT_DATA!AT:AT,INPUT_DATA!$A:$A,$C97,INPUT_DATA!$B:$B,"D"))</f>
        <v/>
      </c>
      <c r="Y97" s="212" t="str">
        <f>IF($C97=0,"",SUMIFS(INPUT_DATA!AU:AU,INPUT_DATA!$A:$A,$C97,INPUT_DATA!$B:$B,"D"))</f>
        <v/>
      </c>
      <c r="Z97" s="212" t="str">
        <f>IF($C97=0,"",SUMIFS(INPUT_DATA!AV:AV,INPUT_DATA!$A:$A,$C97,INPUT_DATA!$B:$B,"D"))</f>
        <v/>
      </c>
      <c r="AA97" s="213" t="str">
        <f t="shared" si="21"/>
        <v/>
      </c>
      <c r="AB97" s="212" t="str">
        <f>IF($C97=0,"",SUMIFS(INPUT_DATA!AX:AX,INPUT_DATA!$A:$A,$C97,INPUT_DATA!$B:$B,"D"))</f>
        <v/>
      </c>
      <c r="AC97" s="212" t="str">
        <f>IF($C97=0,"",SUMIFS(INPUT_DATA!AY:AY,INPUT_DATA!$A:$A,$C97,INPUT_DATA!$B:$B,"D"))</f>
        <v/>
      </c>
      <c r="AD97" s="212" t="str">
        <f>IF($C97=0,"",SUMIFS(INPUT_DATA!AZ:AZ,INPUT_DATA!$A:$A,$C97,INPUT_DATA!$B:$B,"D"))</f>
        <v/>
      </c>
      <c r="AE97" s="212" t="str">
        <f>IF($C97=0,"",SUMIFS(INPUT_DATA!BA:BA,INPUT_DATA!$A:$A,$C97,INPUT_DATA!$B:$B,"D"))</f>
        <v/>
      </c>
      <c r="AF97" s="212" t="str">
        <f>IF($C97=0,"",SUMIFS(INPUT_DATA!BB:BB,INPUT_DATA!$A:$A,$C97,INPUT_DATA!$B:$B,"D"))</f>
        <v/>
      </c>
      <c r="AG97" s="212" t="str">
        <f>IF($C97=0,"",SUMIFS(INPUT_DATA!BC:BC,INPUT_DATA!$A:$A,$C97,INPUT_DATA!$B:$B,"D"))</f>
        <v/>
      </c>
      <c r="AH97" s="212" t="str">
        <f>IF($C97=0,"",SUMIFS(INPUT_DATA!BD:BD,INPUT_DATA!$A:$A,$C97,INPUT_DATA!$B:$B,"D"))</f>
        <v/>
      </c>
      <c r="AI97" s="212" t="str">
        <f>IF($C97=0,"",SUMIFS(INPUT_DATA!BE:BE,INPUT_DATA!$A:$A,$C97,INPUT_DATA!$B:$B,"D"))</f>
        <v/>
      </c>
      <c r="AJ97" s="214" t="str">
        <f t="shared" si="22"/>
        <v/>
      </c>
      <c r="AK97" s="215" t="str">
        <f>IF($C97=0,"",SUMIFS(INPUT_DATA!BG:BG,INPUT_DATA!$A:$A,$C97,INPUT_DATA!$B:$B,"D"))</f>
        <v/>
      </c>
      <c r="AL97" s="215" t="str">
        <f>IF($C97=0,"",SUMIFS(INPUT_DATA!BH:BH,INPUT_DATA!$A:$A,$C97,INPUT_DATA!$B:$B,"D"))</f>
        <v/>
      </c>
      <c r="AM97" s="214" t="str">
        <f t="shared" si="23"/>
        <v/>
      </c>
      <c r="AN97" s="216" t="str">
        <f>IF($C97=0,"",SUMIFS(INPUT_DATA!BK:BK,INPUT_DATA!$A:$A,$C97,INPUT_DATA!$B:$B,"D"))</f>
        <v/>
      </c>
      <c r="AO97" s="217" t="str">
        <f t="shared" si="24"/>
        <v/>
      </c>
      <c r="AP97" s="218"/>
      <c r="AR97" s="217" t="str">
        <f t="shared" si="20"/>
        <v/>
      </c>
      <c r="AT97" s="209" t="str">
        <f>IF($C97=0,"",'03 - Monthly Asset Follow up'!E101+'03 - Monthly Asset Follow up'!F101-'03 - Monthly Asset Follow up'!V101+'03 - Monthly Asset Follow up'!Y101-H97)</f>
        <v/>
      </c>
      <c r="AU97" s="209" t="str">
        <f>IF($C97=0,"",'03 - Monthly Asset Follow up'!BB101+'03 - Monthly Asset Follow up'!BC101-'03 - Monthly Asset Follow up'!BR101+'03 - Monthly Asset Follow up'!BU101-AA97)</f>
        <v/>
      </c>
      <c r="AW97" s="221"/>
    </row>
    <row r="98" spans="2:49">
      <c r="B98" s="1672" t="str">
        <f t="shared" si="15"/>
        <v/>
      </c>
      <c r="C98" s="1673">
        <f>'03 - Monthly Asset Follow up'!B102</f>
        <v>0</v>
      </c>
      <c r="D98" s="218"/>
      <c r="E98" s="211" t="str">
        <f>IF($C98=0,"",SUMIFS(INPUT_DATA!AT:AT,INPUT_DATA!$A:$A,$C98,INPUT_DATA!$B:$B,"S"))</f>
        <v/>
      </c>
      <c r="F98" s="212" t="str">
        <f>IF($C98=0,"",SUMIFS(INPUT_DATA!AU:AU,INPUT_DATA!$A:$A,$C98,INPUT_DATA!$B:$B,"S"))</f>
        <v/>
      </c>
      <c r="G98" s="212" t="str">
        <f>IF($C98=0,"",SUMIFS(INPUT_DATA!AV:AV,INPUT_DATA!$A:$A,$C98,INPUT_DATA!$B:$B,"S"))</f>
        <v/>
      </c>
      <c r="H98" s="219" t="str">
        <f t="shared" si="16"/>
        <v/>
      </c>
      <c r="I98" s="212" t="str">
        <f>IF($C98=0,"",SUMIFS(INPUT_DATA!AX:AX,INPUT_DATA!$A:$A,$C98,INPUT_DATA!$B:$B,"S"))</f>
        <v/>
      </c>
      <c r="J98" s="212" t="str">
        <f>IF($C98=0,"",SUMIFS(INPUT_DATA!AY:AY,INPUT_DATA!$A:$A,$C98,INPUT_DATA!$B:$B,"S"))</f>
        <v/>
      </c>
      <c r="K98" s="212" t="str">
        <f>IF($C98=0,"",SUMIFS(INPUT_DATA!AZ:AZ,INPUT_DATA!$A:$A,$C98,INPUT_DATA!$B:$B,"S"))</f>
        <v/>
      </c>
      <c r="L98" s="212" t="str">
        <f>IF($C98=0,"",SUMIFS(INPUT_DATA!BA:BA,INPUT_DATA!$A:$A,$C98,INPUT_DATA!$B:$B,"S"))</f>
        <v/>
      </c>
      <c r="M98" s="212" t="str">
        <f>IF($C98=0,"",SUMIFS(INPUT_DATA!BB:BB,INPUT_DATA!$A:$A,$C98,INPUT_DATA!$B:$B,"S"))</f>
        <v/>
      </c>
      <c r="N98" s="212" t="str">
        <f>IF($C98=0,"",SUMIFS(INPUT_DATA!BC:BC,INPUT_DATA!$A:$A,$C98,INPUT_DATA!$B:$B,"S"))</f>
        <v/>
      </c>
      <c r="O98" s="212" t="str">
        <f>IF($C98=0,"",SUMIFS(INPUT_DATA!BD:BD,INPUT_DATA!$A:$A,$C98,INPUT_DATA!$B:$B,"S"))</f>
        <v/>
      </c>
      <c r="P98" s="212" t="str">
        <f>IF($C98=0,"",SUMIFS(INPUT_DATA!BE:BE,INPUT_DATA!$A:$A,$C98,INPUT_DATA!$B:$B,"S"))</f>
        <v/>
      </c>
      <c r="Q98" s="214" t="str">
        <f t="shared" si="17"/>
        <v/>
      </c>
      <c r="R98" s="215" t="str">
        <f>IF($C98=0,"",SUMIFS(INPUT_DATA!BG:BG,INPUT_DATA!$A:$A,$C98,INPUT_DATA!$B:$B,"S"))</f>
        <v/>
      </c>
      <c r="S98" s="215" t="str">
        <f>IF($C98=0,"",SUMIFS(INPUT_DATA!BH:BH,INPUT_DATA!$A:$A,$C98,INPUT_DATA!$B:$B,"S"))</f>
        <v/>
      </c>
      <c r="T98" s="214" t="str">
        <f t="shared" si="18"/>
        <v/>
      </c>
      <c r="U98" s="216" t="str">
        <f>IF($C98=0,"",SUMIFS(INPUT_DATA!BK:BK,INPUT_DATA!$A:$A,$C98,INPUT_DATA!$B:$B,"S"))</f>
        <v/>
      </c>
      <c r="V98" s="220" t="str">
        <f t="shared" si="19"/>
        <v/>
      </c>
      <c r="W98" s="218"/>
      <c r="X98" s="211" t="str">
        <f>IF($C98=0,"",SUMIFS(INPUT_DATA!AT:AT,INPUT_DATA!$A:$A,$C98,INPUT_DATA!$B:$B,"D"))</f>
        <v/>
      </c>
      <c r="Y98" s="212" t="str">
        <f>IF($C98=0,"",SUMIFS(INPUT_DATA!AU:AU,INPUT_DATA!$A:$A,$C98,INPUT_DATA!$B:$B,"D"))</f>
        <v/>
      </c>
      <c r="Z98" s="212" t="str">
        <f>IF($C98=0,"",SUMIFS(INPUT_DATA!AV:AV,INPUT_DATA!$A:$A,$C98,INPUT_DATA!$B:$B,"D"))</f>
        <v/>
      </c>
      <c r="AA98" s="213" t="str">
        <f t="shared" si="21"/>
        <v/>
      </c>
      <c r="AB98" s="212" t="str">
        <f>IF($C98=0,"",SUMIFS(INPUT_DATA!AX:AX,INPUT_DATA!$A:$A,$C98,INPUT_DATA!$B:$B,"D"))</f>
        <v/>
      </c>
      <c r="AC98" s="212" t="str">
        <f>IF($C98=0,"",SUMIFS(INPUT_DATA!AY:AY,INPUT_DATA!$A:$A,$C98,INPUT_DATA!$B:$B,"D"))</f>
        <v/>
      </c>
      <c r="AD98" s="212" t="str">
        <f>IF($C98=0,"",SUMIFS(INPUT_DATA!AZ:AZ,INPUT_DATA!$A:$A,$C98,INPUT_DATA!$B:$B,"D"))</f>
        <v/>
      </c>
      <c r="AE98" s="212" t="str">
        <f>IF($C98=0,"",SUMIFS(INPUT_DATA!BA:BA,INPUT_DATA!$A:$A,$C98,INPUT_DATA!$B:$B,"D"))</f>
        <v/>
      </c>
      <c r="AF98" s="212" t="str">
        <f>IF($C98=0,"",SUMIFS(INPUT_DATA!BB:BB,INPUT_DATA!$A:$A,$C98,INPUT_DATA!$B:$B,"D"))</f>
        <v/>
      </c>
      <c r="AG98" s="212" t="str">
        <f>IF($C98=0,"",SUMIFS(INPUT_DATA!BC:BC,INPUT_DATA!$A:$A,$C98,INPUT_DATA!$B:$B,"D"))</f>
        <v/>
      </c>
      <c r="AH98" s="212" t="str">
        <f>IF($C98=0,"",SUMIFS(INPUT_DATA!BD:BD,INPUT_DATA!$A:$A,$C98,INPUT_DATA!$B:$B,"D"))</f>
        <v/>
      </c>
      <c r="AI98" s="212" t="str">
        <f>IF($C98=0,"",SUMIFS(INPUT_DATA!BE:BE,INPUT_DATA!$A:$A,$C98,INPUT_DATA!$B:$B,"D"))</f>
        <v/>
      </c>
      <c r="AJ98" s="214" t="str">
        <f t="shared" si="22"/>
        <v/>
      </c>
      <c r="AK98" s="215" t="str">
        <f>IF($C98=0,"",SUMIFS(INPUT_DATA!BG:BG,INPUT_DATA!$A:$A,$C98,INPUT_DATA!$B:$B,"D"))</f>
        <v/>
      </c>
      <c r="AL98" s="215" t="str">
        <f>IF($C98=0,"",SUMIFS(INPUT_DATA!BH:BH,INPUT_DATA!$A:$A,$C98,INPUT_DATA!$B:$B,"D"))</f>
        <v/>
      </c>
      <c r="AM98" s="214" t="str">
        <f t="shared" si="23"/>
        <v/>
      </c>
      <c r="AN98" s="216" t="str">
        <f>IF($C98=0,"",SUMIFS(INPUT_DATA!BK:BK,INPUT_DATA!$A:$A,$C98,INPUT_DATA!$B:$B,"D"))</f>
        <v/>
      </c>
      <c r="AO98" s="217" t="str">
        <f t="shared" si="24"/>
        <v/>
      </c>
      <c r="AP98" s="218"/>
      <c r="AR98" s="217" t="str">
        <f t="shared" si="20"/>
        <v/>
      </c>
      <c r="AT98" s="209" t="str">
        <f>IF($C98=0,"",'03 - Monthly Asset Follow up'!E102+'03 - Monthly Asset Follow up'!F102-'03 - Monthly Asset Follow up'!V102+'03 - Monthly Asset Follow up'!Y102-H98)</f>
        <v/>
      </c>
      <c r="AU98" s="209" t="str">
        <f>IF($C98=0,"",'03 - Monthly Asset Follow up'!BB102+'03 - Monthly Asset Follow up'!BC102-'03 - Monthly Asset Follow up'!BR102+'03 - Monthly Asset Follow up'!BU102-AA98)</f>
        <v/>
      </c>
      <c r="AW98" s="221"/>
    </row>
    <row r="99" spans="2:49">
      <c r="B99" s="1672" t="str">
        <f t="shared" si="15"/>
        <v/>
      </c>
      <c r="C99" s="1673">
        <f>'03 - Monthly Asset Follow up'!B103</f>
        <v>0</v>
      </c>
      <c r="D99" s="218"/>
      <c r="E99" s="211" t="str">
        <f>IF($C99=0,"",SUMIFS(INPUT_DATA!AT:AT,INPUT_DATA!$A:$A,$C99,INPUT_DATA!$B:$B,"S"))</f>
        <v/>
      </c>
      <c r="F99" s="212" t="str">
        <f>IF($C99=0,"",SUMIFS(INPUT_DATA!AU:AU,INPUT_DATA!$A:$A,$C99,INPUT_DATA!$B:$B,"S"))</f>
        <v/>
      </c>
      <c r="G99" s="212" t="str">
        <f>IF($C99=0,"",SUMIFS(INPUT_DATA!AV:AV,INPUT_DATA!$A:$A,$C99,INPUT_DATA!$B:$B,"S"))</f>
        <v/>
      </c>
      <c r="H99" s="219" t="str">
        <f t="shared" si="16"/>
        <v/>
      </c>
      <c r="I99" s="212" t="str">
        <f>IF($C99=0,"",SUMIFS(INPUT_DATA!AX:AX,INPUT_DATA!$A:$A,$C99,INPUT_DATA!$B:$B,"S"))</f>
        <v/>
      </c>
      <c r="J99" s="212" t="str">
        <f>IF($C99=0,"",SUMIFS(INPUT_DATA!AY:AY,INPUT_DATA!$A:$A,$C99,INPUT_DATA!$B:$B,"S"))</f>
        <v/>
      </c>
      <c r="K99" s="212" t="str">
        <f>IF($C99=0,"",SUMIFS(INPUT_DATA!AZ:AZ,INPUT_DATA!$A:$A,$C99,INPUT_DATA!$B:$B,"S"))</f>
        <v/>
      </c>
      <c r="L99" s="212" t="str">
        <f>IF($C99=0,"",SUMIFS(INPUT_DATA!BA:BA,INPUT_DATA!$A:$A,$C99,INPUT_DATA!$B:$B,"S"))</f>
        <v/>
      </c>
      <c r="M99" s="212" t="str">
        <f>IF($C99=0,"",SUMIFS(INPUT_DATA!BB:BB,INPUT_DATA!$A:$A,$C99,INPUT_DATA!$B:$B,"S"))</f>
        <v/>
      </c>
      <c r="N99" s="212" t="str">
        <f>IF($C99=0,"",SUMIFS(INPUT_DATA!BC:BC,INPUT_DATA!$A:$A,$C99,INPUT_DATA!$B:$B,"S"))</f>
        <v/>
      </c>
      <c r="O99" s="212" t="str">
        <f>IF($C99=0,"",SUMIFS(INPUT_DATA!BD:BD,INPUT_DATA!$A:$A,$C99,INPUT_DATA!$B:$B,"S"))</f>
        <v/>
      </c>
      <c r="P99" s="212" t="str">
        <f>IF($C99=0,"",SUMIFS(INPUT_DATA!BE:BE,INPUT_DATA!$A:$A,$C99,INPUT_DATA!$B:$B,"S"))</f>
        <v/>
      </c>
      <c r="Q99" s="214" t="str">
        <f t="shared" si="17"/>
        <v/>
      </c>
      <c r="R99" s="215" t="str">
        <f>IF($C99=0,"",SUMIFS(INPUT_DATA!BG:BG,INPUT_DATA!$A:$A,$C99,INPUT_DATA!$B:$B,"S"))</f>
        <v/>
      </c>
      <c r="S99" s="215" t="str">
        <f>IF($C99=0,"",SUMIFS(INPUT_DATA!BH:BH,INPUT_DATA!$A:$A,$C99,INPUT_DATA!$B:$B,"S"))</f>
        <v/>
      </c>
      <c r="T99" s="214" t="str">
        <f t="shared" si="18"/>
        <v/>
      </c>
      <c r="U99" s="216" t="str">
        <f>IF($C99=0,"",SUMIFS(INPUT_DATA!BK:BK,INPUT_DATA!$A:$A,$C99,INPUT_DATA!$B:$B,"S"))</f>
        <v/>
      </c>
      <c r="V99" s="220" t="str">
        <f t="shared" si="19"/>
        <v/>
      </c>
      <c r="W99" s="218"/>
      <c r="X99" s="211" t="str">
        <f>IF($C99=0,"",SUMIFS(INPUT_DATA!AT:AT,INPUT_DATA!$A:$A,$C99,INPUT_DATA!$B:$B,"D"))</f>
        <v/>
      </c>
      <c r="Y99" s="212" t="str">
        <f>IF($C99=0,"",SUMIFS(INPUT_DATA!AU:AU,INPUT_DATA!$A:$A,$C99,INPUT_DATA!$B:$B,"D"))</f>
        <v/>
      </c>
      <c r="Z99" s="212" t="str">
        <f>IF($C99=0,"",SUMIFS(INPUT_DATA!AV:AV,INPUT_DATA!$A:$A,$C99,INPUT_DATA!$B:$B,"D"))</f>
        <v/>
      </c>
      <c r="AA99" s="213" t="str">
        <f t="shared" si="21"/>
        <v/>
      </c>
      <c r="AB99" s="212" t="str">
        <f>IF($C99=0,"",SUMIFS(INPUT_DATA!AX:AX,INPUT_DATA!$A:$A,$C99,INPUT_DATA!$B:$B,"D"))</f>
        <v/>
      </c>
      <c r="AC99" s="212" t="str">
        <f>IF($C99=0,"",SUMIFS(INPUT_DATA!AY:AY,INPUT_DATA!$A:$A,$C99,INPUT_DATA!$B:$B,"D"))</f>
        <v/>
      </c>
      <c r="AD99" s="212" t="str">
        <f>IF($C99=0,"",SUMIFS(INPUT_DATA!AZ:AZ,INPUT_DATA!$A:$A,$C99,INPUT_DATA!$B:$B,"D"))</f>
        <v/>
      </c>
      <c r="AE99" s="212" t="str">
        <f>IF($C99=0,"",SUMIFS(INPUT_DATA!BA:BA,INPUT_DATA!$A:$A,$C99,INPUT_DATA!$B:$B,"D"))</f>
        <v/>
      </c>
      <c r="AF99" s="212" t="str">
        <f>IF($C99=0,"",SUMIFS(INPUT_DATA!BB:BB,INPUT_DATA!$A:$A,$C99,INPUT_DATA!$B:$B,"D"))</f>
        <v/>
      </c>
      <c r="AG99" s="212" t="str">
        <f>IF($C99=0,"",SUMIFS(INPUT_DATA!BC:BC,INPUT_DATA!$A:$A,$C99,INPUT_DATA!$B:$B,"D"))</f>
        <v/>
      </c>
      <c r="AH99" s="212" t="str">
        <f>IF($C99=0,"",SUMIFS(INPUT_DATA!BD:BD,INPUT_DATA!$A:$A,$C99,INPUT_DATA!$B:$B,"D"))</f>
        <v/>
      </c>
      <c r="AI99" s="212" t="str">
        <f>IF($C99=0,"",SUMIFS(INPUT_DATA!BE:BE,INPUT_DATA!$A:$A,$C99,INPUT_DATA!$B:$B,"D"))</f>
        <v/>
      </c>
      <c r="AJ99" s="214" t="str">
        <f t="shared" si="22"/>
        <v/>
      </c>
      <c r="AK99" s="215" t="str">
        <f>IF($C99=0,"",SUMIFS(INPUT_DATA!BG:BG,INPUT_DATA!$A:$A,$C99,INPUT_DATA!$B:$B,"D"))</f>
        <v/>
      </c>
      <c r="AL99" s="215" t="str">
        <f>IF($C99=0,"",SUMIFS(INPUT_DATA!BH:BH,INPUT_DATA!$A:$A,$C99,INPUT_DATA!$B:$B,"D"))</f>
        <v/>
      </c>
      <c r="AM99" s="214" t="str">
        <f t="shared" si="23"/>
        <v/>
      </c>
      <c r="AN99" s="216" t="str">
        <f>IF($C99=0,"",SUMIFS(INPUT_DATA!BK:BK,INPUT_DATA!$A:$A,$C99,INPUT_DATA!$B:$B,"D"))</f>
        <v/>
      </c>
      <c r="AO99" s="217" t="str">
        <f t="shared" si="24"/>
        <v/>
      </c>
      <c r="AP99" s="218"/>
      <c r="AR99" s="217" t="str">
        <f t="shared" si="20"/>
        <v/>
      </c>
      <c r="AT99" s="209" t="str">
        <f>IF($C99=0,"",'03 - Monthly Asset Follow up'!E103+'03 - Monthly Asset Follow up'!F103-'03 - Monthly Asset Follow up'!V103+'03 - Monthly Asset Follow up'!Y103-H99)</f>
        <v/>
      </c>
      <c r="AU99" s="209" t="str">
        <f>IF($C99=0,"",'03 - Monthly Asset Follow up'!BB103+'03 - Monthly Asset Follow up'!BC103-'03 - Monthly Asset Follow up'!BR103+'03 - Monthly Asset Follow up'!BU103-AA99)</f>
        <v/>
      </c>
      <c r="AW99" s="221"/>
    </row>
    <row r="100" spans="2:49">
      <c r="B100" s="1672" t="str">
        <f t="shared" si="15"/>
        <v/>
      </c>
      <c r="C100" s="1673">
        <f>'03 - Monthly Asset Follow up'!B104</f>
        <v>0</v>
      </c>
      <c r="D100" s="218"/>
      <c r="E100" s="211" t="str">
        <f>IF($C100=0,"",SUMIFS(INPUT_DATA!AT:AT,INPUT_DATA!$A:$A,$C100,INPUT_DATA!$B:$B,"S"))</f>
        <v/>
      </c>
      <c r="F100" s="212" t="str">
        <f>IF($C100=0,"",SUMIFS(INPUT_DATA!AU:AU,INPUT_DATA!$A:$A,$C100,INPUT_DATA!$B:$B,"S"))</f>
        <v/>
      </c>
      <c r="G100" s="212" t="str">
        <f>IF($C100=0,"",SUMIFS(INPUT_DATA!AV:AV,INPUT_DATA!$A:$A,$C100,INPUT_DATA!$B:$B,"S"))</f>
        <v/>
      </c>
      <c r="H100" s="219" t="str">
        <f t="shared" si="16"/>
        <v/>
      </c>
      <c r="I100" s="212" t="str">
        <f>IF($C100=0,"",SUMIFS(INPUT_DATA!AX:AX,INPUT_DATA!$A:$A,$C100,INPUT_DATA!$B:$B,"S"))</f>
        <v/>
      </c>
      <c r="J100" s="212" t="str">
        <f>IF($C100=0,"",SUMIFS(INPUT_DATA!AY:AY,INPUT_DATA!$A:$A,$C100,INPUT_DATA!$B:$B,"S"))</f>
        <v/>
      </c>
      <c r="K100" s="212" t="str">
        <f>IF($C100=0,"",SUMIFS(INPUT_DATA!AZ:AZ,INPUT_DATA!$A:$A,$C100,INPUT_DATA!$B:$B,"S"))</f>
        <v/>
      </c>
      <c r="L100" s="212" t="str">
        <f>IF($C100=0,"",SUMIFS(INPUT_DATA!BA:BA,INPUT_DATA!$A:$A,$C100,INPUT_DATA!$B:$B,"S"))</f>
        <v/>
      </c>
      <c r="M100" s="212" t="str">
        <f>IF($C100=0,"",SUMIFS(INPUT_DATA!BB:BB,INPUT_DATA!$A:$A,$C100,INPUT_DATA!$B:$B,"S"))</f>
        <v/>
      </c>
      <c r="N100" s="212" t="str">
        <f>IF($C100=0,"",SUMIFS(INPUT_DATA!BC:BC,INPUT_DATA!$A:$A,$C100,INPUT_DATA!$B:$B,"S"))</f>
        <v/>
      </c>
      <c r="O100" s="212" t="str">
        <f>IF($C100=0,"",SUMIFS(INPUT_DATA!BD:BD,INPUT_DATA!$A:$A,$C100,INPUT_DATA!$B:$B,"S"))</f>
        <v/>
      </c>
      <c r="P100" s="212" t="str">
        <f>IF($C100=0,"",SUMIFS(INPUT_DATA!BE:BE,INPUT_DATA!$A:$A,$C100,INPUT_DATA!$B:$B,"S"))</f>
        <v/>
      </c>
      <c r="Q100" s="214" t="str">
        <f t="shared" si="17"/>
        <v/>
      </c>
      <c r="R100" s="215" t="str">
        <f>IF($C100=0,"",SUMIFS(INPUT_DATA!BG:BG,INPUT_DATA!$A:$A,$C100,INPUT_DATA!$B:$B,"S"))</f>
        <v/>
      </c>
      <c r="S100" s="215" t="str">
        <f>IF($C100=0,"",SUMIFS(INPUT_DATA!BH:BH,INPUT_DATA!$A:$A,$C100,INPUT_DATA!$B:$B,"S"))</f>
        <v/>
      </c>
      <c r="T100" s="214" t="str">
        <f t="shared" si="18"/>
        <v/>
      </c>
      <c r="U100" s="216" t="str">
        <f>IF($C100=0,"",SUMIFS(INPUT_DATA!BK:BK,INPUT_DATA!$A:$A,$C100,INPUT_DATA!$B:$B,"S"))</f>
        <v/>
      </c>
      <c r="V100" s="220" t="str">
        <f t="shared" si="19"/>
        <v/>
      </c>
      <c r="W100" s="218"/>
      <c r="X100" s="211" t="str">
        <f>IF($C100=0,"",SUMIFS(INPUT_DATA!AT:AT,INPUT_DATA!$A:$A,$C100,INPUT_DATA!$B:$B,"D"))</f>
        <v/>
      </c>
      <c r="Y100" s="212" t="str">
        <f>IF($C100=0,"",SUMIFS(INPUT_DATA!AU:AU,INPUT_DATA!$A:$A,$C100,INPUT_DATA!$B:$B,"D"))</f>
        <v/>
      </c>
      <c r="Z100" s="212" t="str">
        <f>IF($C100=0,"",SUMIFS(INPUT_DATA!AV:AV,INPUT_DATA!$A:$A,$C100,INPUT_DATA!$B:$B,"D"))</f>
        <v/>
      </c>
      <c r="AA100" s="213" t="str">
        <f t="shared" si="21"/>
        <v/>
      </c>
      <c r="AB100" s="212" t="str">
        <f>IF($C100=0,"",SUMIFS(INPUT_DATA!AX:AX,INPUT_DATA!$A:$A,$C100,INPUT_DATA!$B:$B,"D"))</f>
        <v/>
      </c>
      <c r="AC100" s="212" t="str">
        <f>IF($C100=0,"",SUMIFS(INPUT_DATA!AY:AY,INPUT_DATA!$A:$A,$C100,INPUT_DATA!$B:$B,"D"))</f>
        <v/>
      </c>
      <c r="AD100" s="212" t="str">
        <f>IF($C100=0,"",SUMIFS(INPUT_DATA!AZ:AZ,INPUT_DATA!$A:$A,$C100,INPUT_DATA!$B:$B,"D"))</f>
        <v/>
      </c>
      <c r="AE100" s="212" t="str">
        <f>IF($C100=0,"",SUMIFS(INPUT_DATA!BA:BA,INPUT_DATA!$A:$A,$C100,INPUT_DATA!$B:$B,"D"))</f>
        <v/>
      </c>
      <c r="AF100" s="212" t="str">
        <f>IF($C100=0,"",SUMIFS(INPUT_DATA!BB:BB,INPUT_DATA!$A:$A,$C100,INPUT_DATA!$B:$B,"D"))</f>
        <v/>
      </c>
      <c r="AG100" s="212" t="str">
        <f>IF($C100=0,"",SUMIFS(INPUT_DATA!BC:BC,INPUT_DATA!$A:$A,$C100,INPUT_DATA!$B:$B,"D"))</f>
        <v/>
      </c>
      <c r="AH100" s="212" t="str">
        <f>IF($C100=0,"",SUMIFS(INPUT_DATA!BD:BD,INPUT_DATA!$A:$A,$C100,INPUT_DATA!$B:$B,"D"))</f>
        <v/>
      </c>
      <c r="AI100" s="212" t="str">
        <f>IF($C100=0,"",SUMIFS(INPUT_DATA!BE:BE,INPUT_DATA!$A:$A,$C100,INPUT_DATA!$B:$B,"D"))</f>
        <v/>
      </c>
      <c r="AJ100" s="214" t="str">
        <f t="shared" si="22"/>
        <v/>
      </c>
      <c r="AK100" s="215" t="str">
        <f>IF($C100=0,"",SUMIFS(INPUT_DATA!BG:BG,INPUT_DATA!$A:$A,$C100,INPUT_DATA!$B:$B,"D"))</f>
        <v/>
      </c>
      <c r="AL100" s="215" t="str">
        <f>IF($C100=0,"",SUMIFS(INPUT_DATA!BH:BH,INPUT_DATA!$A:$A,$C100,INPUT_DATA!$B:$B,"D"))</f>
        <v/>
      </c>
      <c r="AM100" s="214" t="str">
        <f t="shared" si="23"/>
        <v/>
      </c>
      <c r="AN100" s="216" t="str">
        <f>IF($C100=0,"",SUMIFS(INPUT_DATA!BK:BK,INPUT_DATA!$A:$A,$C100,INPUT_DATA!$B:$B,"D"))</f>
        <v/>
      </c>
      <c r="AO100" s="217" t="str">
        <f t="shared" si="24"/>
        <v/>
      </c>
      <c r="AP100" s="218"/>
      <c r="AR100" s="217" t="str">
        <f t="shared" si="20"/>
        <v/>
      </c>
      <c r="AT100" s="209" t="str">
        <f>IF($C100=0,"",'03 - Monthly Asset Follow up'!E104+'03 - Monthly Asset Follow up'!F104-'03 - Monthly Asset Follow up'!V104+'03 - Monthly Asset Follow up'!Y104-H100)</f>
        <v/>
      </c>
      <c r="AU100" s="209" t="str">
        <f>IF($C100=0,"",'03 - Monthly Asset Follow up'!BB104+'03 - Monthly Asset Follow up'!BC104-'03 - Monthly Asset Follow up'!BR104+'03 - Monthly Asset Follow up'!BU104-AA100)</f>
        <v/>
      </c>
      <c r="AW100" s="221"/>
    </row>
    <row r="101" spans="2:49">
      <c r="B101" s="1672" t="str">
        <f t="shared" si="15"/>
        <v/>
      </c>
      <c r="C101" s="1673">
        <f>'03 - Monthly Asset Follow up'!B105</f>
        <v>0</v>
      </c>
      <c r="D101" s="218"/>
      <c r="E101" s="211" t="str">
        <f>IF($C101=0,"",SUMIFS(INPUT_DATA!AT:AT,INPUT_DATA!$A:$A,$C101,INPUT_DATA!$B:$B,"S"))</f>
        <v/>
      </c>
      <c r="F101" s="212" t="str">
        <f>IF($C101=0,"",SUMIFS(INPUT_DATA!AU:AU,INPUT_DATA!$A:$A,$C101,INPUT_DATA!$B:$B,"S"))</f>
        <v/>
      </c>
      <c r="G101" s="212" t="str">
        <f>IF($C101=0,"",SUMIFS(INPUT_DATA!AV:AV,INPUT_DATA!$A:$A,$C101,INPUT_DATA!$B:$B,"S"))</f>
        <v/>
      </c>
      <c r="H101" s="219" t="str">
        <f t="shared" si="16"/>
        <v/>
      </c>
      <c r="I101" s="212" t="str">
        <f>IF($C101=0,"",SUMIFS(INPUT_DATA!AX:AX,INPUT_DATA!$A:$A,$C101,INPUT_DATA!$B:$B,"S"))</f>
        <v/>
      </c>
      <c r="J101" s="212" t="str">
        <f>IF($C101=0,"",SUMIFS(INPUT_DATA!AY:AY,INPUT_DATA!$A:$A,$C101,INPUT_DATA!$B:$B,"S"))</f>
        <v/>
      </c>
      <c r="K101" s="212" t="str">
        <f>IF($C101=0,"",SUMIFS(INPUT_DATA!AZ:AZ,INPUT_DATA!$A:$A,$C101,INPUT_DATA!$B:$B,"S"))</f>
        <v/>
      </c>
      <c r="L101" s="212" t="str">
        <f>IF($C101=0,"",SUMIFS(INPUT_DATA!BA:BA,INPUT_DATA!$A:$A,$C101,INPUT_DATA!$B:$B,"S"))</f>
        <v/>
      </c>
      <c r="M101" s="212" t="str">
        <f>IF($C101=0,"",SUMIFS(INPUT_DATA!BB:BB,INPUT_DATA!$A:$A,$C101,INPUT_DATA!$B:$B,"S"))</f>
        <v/>
      </c>
      <c r="N101" s="212" t="str">
        <f>IF($C101=0,"",SUMIFS(INPUT_DATA!BC:BC,INPUT_DATA!$A:$A,$C101,INPUT_DATA!$B:$B,"S"))</f>
        <v/>
      </c>
      <c r="O101" s="212" t="str">
        <f>IF($C101=0,"",SUMIFS(INPUT_DATA!BD:BD,INPUT_DATA!$A:$A,$C101,INPUT_DATA!$B:$B,"S"))</f>
        <v/>
      </c>
      <c r="P101" s="212" t="str">
        <f>IF($C101=0,"",SUMIFS(INPUT_DATA!BE:BE,INPUT_DATA!$A:$A,$C101,INPUT_DATA!$B:$B,"S"))</f>
        <v/>
      </c>
      <c r="Q101" s="214" t="str">
        <f t="shared" si="17"/>
        <v/>
      </c>
      <c r="R101" s="215" t="str">
        <f>IF($C101=0,"",SUMIFS(INPUT_DATA!BG:BG,INPUT_DATA!$A:$A,$C101,INPUT_DATA!$B:$B,"S"))</f>
        <v/>
      </c>
      <c r="S101" s="215" t="str">
        <f>IF($C101=0,"",SUMIFS(INPUT_DATA!BH:BH,INPUT_DATA!$A:$A,$C101,INPUT_DATA!$B:$B,"S"))</f>
        <v/>
      </c>
      <c r="T101" s="214" t="str">
        <f t="shared" si="18"/>
        <v/>
      </c>
      <c r="U101" s="216" t="str">
        <f>IF($C101=0,"",SUMIFS(INPUT_DATA!BK:BK,INPUT_DATA!$A:$A,$C101,INPUT_DATA!$B:$B,"S"))</f>
        <v/>
      </c>
      <c r="V101" s="220" t="str">
        <f t="shared" si="19"/>
        <v/>
      </c>
      <c r="W101" s="218"/>
      <c r="X101" s="211" t="str">
        <f>IF($C101=0,"",SUMIFS(INPUT_DATA!AT:AT,INPUT_DATA!$A:$A,$C101,INPUT_DATA!$B:$B,"D"))</f>
        <v/>
      </c>
      <c r="Y101" s="212" t="str">
        <f>IF($C101=0,"",SUMIFS(INPUT_DATA!AU:AU,INPUT_DATA!$A:$A,$C101,INPUT_DATA!$B:$B,"D"))</f>
        <v/>
      </c>
      <c r="Z101" s="212" t="str">
        <f>IF($C101=0,"",SUMIFS(INPUT_DATA!AV:AV,INPUT_DATA!$A:$A,$C101,INPUT_DATA!$B:$B,"D"))</f>
        <v/>
      </c>
      <c r="AA101" s="213" t="str">
        <f t="shared" si="21"/>
        <v/>
      </c>
      <c r="AB101" s="212" t="str">
        <f>IF($C101=0,"",SUMIFS(INPUT_DATA!AX:AX,INPUT_DATA!$A:$A,$C101,INPUT_DATA!$B:$B,"D"))</f>
        <v/>
      </c>
      <c r="AC101" s="212" t="str">
        <f>IF($C101=0,"",SUMIFS(INPUT_DATA!AY:AY,INPUT_DATA!$A:$A,$C101,INPUT_DATA!$B:$B,"D"))</f>
        <v/>
      </c>
      <c r="AD101" s="212" t="str">
        <f>IF($C101=0,"",SUMIFS(INPUT_DATA!AZ:AZ,INPUT_DATA!$A:$A,$C101,INPUT_DATA!$B:$B,"D"))</f>
        <v/>
      </c>
      <c r="AE101" s="212" t="str">
        <f>IF($C101=0,"",SUMIFS(INPUT_DATA!BA:BA,INPUT_DATA!$A:$A,$C101,INPUT_DATA!$B:$B,"D"))</f>
        <v/>
      </c>
      <c r="AF101" s="212" t="str">
        <f>IF($C101=0,"",SUMIFS(INPUT_DATA!BB:BB,INPUT_DATA!$A:$A,$C101,INPUT_DATA!$B:$B,"D"))</f>
        <v/>
      </c>
      <c r="AG101" s="212" t="str">
        <f>IF($C101=0,"",SUMIFS(INPUT_DATA!BC:BC,INPUT_DATA!$A:$A,$C101,INPUT_DATA!$B:$B,"D"))</f>
        <v/>
      </c>
      <c r="AH101" s="212" t="str">
        <f>IF($C101=0,"",SUMIFS(INPUT_DATA!BD:BD,INPUT_DATA!$A:$A,$C101,INPUT_DATA!$B:$B,"D"))</f>
        <v/>
      </c>
      <c r="AI101" s="212" t="str">
        <f>IF($C101=0,"",SUMIFS(INPUT_DATA!BE:BE,INPUT_DATA!$A:$A,$C101,INPUT_DATA!$B:$B,"D"))</f>
        <v/>
      </c>
      <c r="AJ101" s="214" t="str">
        <f t="shared" si="22"/>
        <v/>
      </c>
      <c r="AK101" s="215" t="str">
        <f>IF($C101=0,"",SUMIFS(INPUT_DATA!BG:BG,INPUT_DATA!$A:$A,$C101,INPUT_DATA!$B:$B,"D"))</f>
        <v/>
      </c>
      <c r="AL101" s="215" t="str">
        <f>IF($C101=0,"",SUMIFS(INPUT_DATA!BH:BH,INPUT_DATA!$A:$A,$C101,INPUT_DATA!$B:$B,"D"))</f>
        <v/>
      </c>
      <c r="AM101" s="214" t="str">
        <f t="shared" si="23"/>
        <v/>
      </c>
      <c r="AN101" s="216" t="str">
        <f>IF($C101=0,"",SUMIFS(INPUT_DATA!BK:BK,INPUT_DATA!$A:$A,$C101,INPUT_DATA!$B:$B,"D"))</f>
        <v/>
      </c>
      <c r="AO101" s="217" t="str">
        <f t="shared" si="24"/>
        <v/>
      </c>
      <c r="AP101" s="218"/>
      <c r="AR101" s="217" t="str">
        <f t="shared" si="20"/>
        <v/>
      </c>
      <c r="AT101" s="209" t="str">
        <f>IF($C101=0,"",'03 - Monthly Asset Follow up'!E105+'03 - Monthly Asset Follow up'!F105-'03 - Monthly Asset Follow up'!V105+'03 - Monthly Asset Follow up'!Y105-H101)</f>
        <v/>
      </c>
      <c r="AU101" s="209" t="str">
        <f>IF($C101=0,"",'03 - Monthly Asset Follow up'!BB105+'03 - Monthly Asset Follow up'!BC105-'03 - Monthly Asset Follow up'!BR105+'03 - Monthly Asset Follow up'!BU105-AA101)</f>
        <v/>
      </c>
      <c r="AW101" s="221"/>
    </row>
    <row r="102" spans="2:49">
      <c r="B102" s="1672" t="str">
        <f t="shared" si="15"/>
        <v/>
      </c>
      <c r="C102" s="1673">
        <f>'03 - Monthly Asset Follow up'!B106</f>
        <v>0</v>
      </c>
      <c r="D102" s="218"/>
      <c r="E102" s="211" t="str">
        <f>IF($C102=0,"",SUMIFS(INPUT_DATA!AT:AT,INPUT_DATA!$A:$A,$C102,INPUT_DATA!$B:$B,"S"))</f>
        <v/>
      </c>
      <c r="F102" s="212" t="str">
        <f>IF($C102=0,"",SUMIFS(INPUT_DATA!AU:AU,INPUT_DATA!$A:$A,$C102,INPUT_DATA!$B:$B,"S"))</f>
        <v/>
      </c>
      <c r="G102" s="212" t="str">
        <f>IF($C102=0,"",SUMIFS(INPUT_DATA!AV:AV,INPUT_DATA!$A:$A,$C102,INPUT_DATA!$B:$B,"S"))</f>
        <v/>
      </c>
      <c r="H102" s="219" t="str">
        <f t="shared" si="16"/>
        <v/>
      </c>
      <c r="I102" s="212" t="str">
        <f>IF($C102=0,"",SUMIFS(INPUT_DATA!AX:AX,INPUT_DATA!$A:$A,$C102,INPUT_DATA!$B:$B,"S"))</f>
        <v/>
      </c>
      <c r="J102" s="212" t="str">
        <f>IF($C102=0,"",SUMIFS(INPUT_DATA!AY:AY,INPUT_DATA!$A:$A,$C102,INPUT_DATA!$B:$B,"S"))</f>
        <v/>
      </c>
      <c r="K102" s="212" t="str">
        <f>IF($C102=0,"",SUMIFS(INPUT_DATA!AZ:AZ,INPUT_DATA!$A:$A,$C102,INPUT_DATA!$B:$B,"S"))</f>
        <v/>
      </c>
      <c r="L102" s="212" t="str">
        <f>IF($C102=0,"",SUMIFS(INPUT_DATA!BA:BA,INPUT_DATA!$A:$A,$C102,INPUT_DATA!$B:$B,"S"))</f>
        <v/>
      </c>
      <c r="M102" s="212" t="str">
        <f>IF($C102=0,"",SUMIFS(INPUT_DATA!BB:BB,INPUT_DATA!$A:$A,$C102,INPUT_DATA!$B:$B,"S"))</f>
        <v/>
      </c>
      <c r="N102" s="212" t="str">
        <f>IF($C102=0,"",SUMIFS(INPUT_DATA!BC:BC,INPUT_DATA!$A:$A,$C102,INPUT_DATA!$B:$B,"S"))</f>
        <v/>
      </c>
      <c r="O102" s="212" t="str">
        <f>IF($C102=0,"",SUMIFS(INPUT_DATA!BD:BD,INPUT_DATA!$A:$A,$C102,INPUT_DATA!$B:$B,"S"))</f>
        <v/>
      </c>
      <c r="P102" s="212" t="str">
        <f>IF($C102=0,"",SUMIFS(INPUT_DATA!BE:BE,INPUT_DATA!$A:$A,$C102,INPUT_DATA!$B:$B,"S"))</f>
        <v/>
      </c>
      <c r="Q102" s="214" t="str">
        <f t="shared" si="17"/>
        <v/>
      </c>
      <c r="R102" s="215" t="str">
        <f>IF($C102=0,"",SUMIFS(INPUT_DATA!BG:BG,INPUT_DATA!$A:$A,$C102,INPUT_DATA!$B:$B,"S"))</f>
        <v/>
      </c>
      <c r="S102" s="215" t="str">
        <f>IF($C102=0,"",SUMIFS(INPUT_DATA!BH:BH,INPUT_DATA!$A:$A,$C102,INPUT_DATA!$B:$B,"S"))</f>
        <v/>
      </c>
      <c r="T102" s="214" t="str">
        <f t="shared" si="18"/>
        <v/>
      </c>
      <c r="U102" s="216" t="str">
        <f>IF($C102=0,"",SUMIFS(INPUT_DATA!BK:BK,INPUT_DATA!$A:$A,$C102,INPUT_DATA!$B:$B,"S"))</f>
        <v/>
      </c>
      <c r="V102" s="220" t="str">
        <f t="shared" si="19"/>
        <v/>
      </c>
      <c r="W102" s="218"/>
      <c r="X102" s="211" t="str">
        <f>IF($C102=0,"",SUMIFS(INPUT_DATA!AT:AT,INPUT_DATA!$A:$A,$C102,INPUT_DATA!$B:$B,"D"))</f>
        <v/>
      </c>
      <c r="Y102" s="212" t="str">
        <f>IF($C102=0,"",SUMIFS(INPUT_DATA!AU:AU,INPUT_DATA!$A:$A,$C102,INPUT_DATA!$B:$B,"D"))</f>
        <v/>
      </c>
      <c r="Z102" s="212" t="str">
        <f>IF($C102=0,"",SUMIFS(INPUT_DATA!AV:AV,INPUT_DATA!$A:$A,$C102,INPUT_DATA!$B:$B,"D"))</f>
        <v/>
      </c>
      <c r="AA102" s="213" t="str">
        <f t="shared" si="21"/>
        <v/>
      </c>
      <c r="AB102" s="212" t="str">
        <f>IF($C102=0,"",SUMIFS(INPUT_DATA!AX:AX,INPUT_DATA!$A:$A,$C102,INPUT_DATA!$B:$B,"D"))</f>
        <v/>
      </c>
      <c r="AC102" s="212" t="str">
        <f>IF($C102=0,"",SUMIFS(INPUT_DATA!AY:AY,INPUT_DATA!$A:$A,$C102,INPUT_DATA!$B:$B,"D"))</f>
        <v/>
      </c>
      <c r="AD102" s="212" t="str">
        <f>IF($C102=0,"",SUMIFS(INPUT_DATA!AZ:AZ,INPUT_DATA!$A:$A,$C102,INPUT_DATA!$B:$B,"D"))</f>
        <v/>
      </c>
      <c r="AE102" s="212" t="str">
        <f>IF($C102=0,"",SUMIFS(INPUT_DATA!BA:BA,INPUT_DATA!$A:$A,$C102,INPUT_DATA!$B:$B,"D"))</f>
        <v/>
      </c>
      <c r="AF102" s="212" t="str">
        <f>IF($C102=0,"",SUMIFS(INPUT_DATA!BB:BB,INPUT_DATA!$A:$A,$C102,INPUT_DATA!$B:$B,"D"))</f>
        <v/>
      </c>
      <c r="AG102" s="212" t="str">
        <f>IF($C102=0,"",SUMIFS(INPUT_DATA!BC:BC,INPUT_DATA!$A:$A,$C102,INPUT_DATA!$B:$B,"D"))</f>
        <v/>
      </c>
      <c r="AH102" s="212" t="str">
        <f>IF($C102=0,"",SUMIFS(INPUT_DATA!BD:BD,INPUT_DATA!$A:$A,$C102,INPUT_DATA!$B:$B,"D"))</f>
        <v/>
      </c>
      <c r="AI102" s="212" t="str">
        <f>IF($C102=0,"",SUMIFS(INPUT_DATA!BE:BE,INPUT_DATA!$A:$A,$C102,INPUT_DATA!$B:$B,"D"))</f>
        <v/>
      </c>
      <c r="AJ102" s="214" t="str">
        <f t="shared" si="22"/>
        <v/>
      </c>
      <c r="AK102" s="215" t="str">
        <f>IF($C102=0,"",SUMIFS(INPUT_DATA!BG:BG,INPUT_DATA!$A:$A,$C102,INPUT_DATA!$B:$B,"D"))</f>
        <v/>
      </c>
      <c r="AL102" s="215" t="str">
        <f>IF($C102=0,"",SUMIFS(INPUT_DATA!BH:BH,INPUT_DATA!$A:$A,$C102,INPUT_DATA!$B:$B,"D"))</f>
        <v/>
      </c>
      <c r="AM102" s="214" t="str">
        <f t="shared" si="23"/>
        <v/>
      </c>
      <c r="AN102" s="216" t="str">
        <f>IF($C102=0,"",SUMIFS(INPUT_DATA!BK:BK,INPUT_DATA!$A:$A,$C102,INPUT_DATA!$B:$B,"D"))</f>
        <v/>
      </c>
      <c r="AO102" s="217" t="str">
        <f t="shared" si="24"/>
        <v/>
      </c>
      <c r="AP102" s="218"/>
      <c r="AR102" s="217" t="str">
        <f t="shared" si="20"/>
        <v/>
      </c>
      <c r="AT102" s="209" t="str">
        <f>IF($C102=0,"",'03 - Monthly Asset Follow up'!E106+'03 - Monthly Asset Follow up'!F106-'03 - Monthly Asset Follow up'!V106+'03 - Monthly Asset Follow up'!Y106-H102)</f>
        <v/>
      </c>
      <c r="AU102" s="209" t="str">
        <f>IF($C102=0,"",'03 - Monthly Asset Follow up'!BB106+'03 - Monthly Asset Follow up'!BC106-'03 - Monthly Asset Follow up'!BR106+'03 - Monthly Asset Follow up'!BU106-AA102)</f>
        <v/>
      </c>
      <c r="AW102" s="221"/>
    </row>
    <row r="103" spans="2:49">
      <c r="B103" s="1672" t="str">
        <f t="shared" si="15"/>
        <v/>
      </c>
      <c r="C103" s="1673">
        <f>'03 - Monthly Asset Follow up'!B107</f>
        <v>0</v>
      </c>
      <c r="D103" s="218"/>
      <c r="E103" s="211" t="str">
        <f>IF($C103=0,"",SUMIFS(INPUT_DATA!AT:AT,INPUT_DATA!$A:$A,$C103,INPUT_DATA!$B:$B,"S"))</f>
        <v/>
      </c>
      <c r="F103" s="212" t="str">
        <f>IF($C103=0,"",SUMIFS(INPUT_DATA!AU:AU,INPUT_DATA!$A:$A,$C103,INPUT_DATA!$B:$B,"S"))</f>
        <v/>
      </c>
      <c r="G103" s="212" t="str">
        <f>IF($C103=0,"",SUMIFS(INPUT_DATA!AV:AV,INPUT_DATA!$A:$A,$C103,INPUT_DATA!$B:$B,"S"))</f>
        <v/>
      </c>
      <c r="H103" s="219" t="str">
        <f t="shared" si="16"/>
        <v/>
      </c>
      <c r="I103" s="212" t="str">
        <f>IF($C103=0,"",SUMIFS(INPUT_DATA!AX:AX,INPUT_DATA!$A:$A,$C103,INPUT_DATA!$B:$B,"S"))</f>
        <v/>
      </c>
      <c r="J103" s="212" t="str">
        <f>IF($C103=0,"",SUMIFS(INPUT_DATA!AY:AY,INPUT_DATA!$A:$A,$C103,INPUT_DATA!$B:$B,"S"))</f>
        <v/>
      </c>
      <c r="K103" s="212" t="str">
        <f>IF($C103=0,"",SUMIFS(INPUT_DATA!AZ:AZ,INPUT_DATA!$A:$A,$C103,INPUT_DATA!$B:$B,"S"))</f>
        <v/>
      </c>
      <c r="L103" s="212" t="str">
        <f>IF($C103=0,"",SUMIFS(INPUT_DATA!BA:BA,INPUT_DATA!$A:$A,$C103,INPUT_DATA!$B:$B,"S"))</f>
        <v/>
      </c>
      <c r="M103" s="212" t="str">
        <f>IF($C103=0,"",SUMIFS(INPUT_DATA!BB:BB,INPUT_DATA!$A:$A,$C103,INPUT_DATA!$B:$B,"S"))</f>
        <v/>
      </c>
      <c r="N103" s="212" t="str">
        <f>IF($C103=0,"",SUMIFS(INPUT_DATA!BC:BC,INPUT_DATA!$A:$A,$C103,INPUT_DATA!$B:$B,"S"))</f>
        <v/>
      </c>
      <c r="O103" s="212" t="str">
        <f>IF($C103=0,"",SUMIFS(INPUT_DATA!BD:BD,INPUT_DATA!$A:$A,$C103,INPUT_DATA!$B:$B,"S"))</f>
        <v/>
      </c>
      <c r="P103" s="212" t="str">
        <f>IF($C103=0,"",SUMIFS(INPUT_DATA!BE:BE,INPUT_DATA!$A:$A,$C103,INPUT_DATA!$B:$B,"S"))</f>
        <v/>
      </c>
      <c r="Q103" s="214" t="str">
        <f t="shared" si="17"/>
        <v/>
      </c>
      <c r="R103" s="215" t="str">
        <f>IF($C103=0,"",SUMIFS(INPUT_DATA!BG:BG,INPUT_DATA!$A:$A,$C103,INPUT_DATA!$B:$B,"S"))</f>
        <v/>
      </c>
      <c r="S103" s="215" t="str">
        <f>IF($C103=0,"",SUMIFS(INPUT_DATA!BH:BH,INPUT_DATA!$A:$A,$C103,INPUT_DATA!$B:$B,"S"))</f>
        <v/>
      </c>
      <c r="T103" s="214" t="str">
        <f t="shared" si="18"/>
        <v/>
      </c>
      <c r="U103" s="216" t="str">
        <f>IF($C103=0,"",SUMIFS(INPUT_DATA!BK:BK,INPUT_DATA!$A:$A,$C103,INPUT_DATA!$B:$B,"S"))</f>
        <v/>
      </c>
      <c r="V103" s="220" t="str">
        <f t="shared" si="19"/>
        <v/>
      </c>
      <c r="W103" s="218"/>
      <c r="X103" s="211" t="str">
        <f>IF($C103=0,"",SUMIFS(INPUT_DATA!AT:AT,INPUT_DATA!$A:$A,$C103,INPUT_DATA!$B:$B,"D"))</f>
        <v/>
      </c>
      <c r="Y103" s="212" t="str">
        <f>IF($C103=0,"",SUMIFS(INPUT_DATA!AU:AU,INPUT_DATA!$A:$A,$C103,INPUT_DATA!$B:$B,"D"))</f>
        <v/>
      </c>
      <c r="Z103" s="212" t="str">
        <f>IF($C103=0,"",SUMIFS(INPUT_DATA!AV:AV,INPUT_DATA!$A:$A,$C103,INPUT_DATA!$B:$B,"D"))</f>
        <v/>
      </c>
      <c r="AA103" s="213" t="str">
        <f t="shared" si="21"/>
        <v/>
      </c>
      <c r="AB103" s="212" t="str">
        <f>IF($C103=0,"",SUMIFS(INPUT_DATA!AX:AX,INPUT_DATA!$A:$A,$C103,INPUT_DATA!$B:$B,"D"))</f>
        <v/>
      </c>
      <c r="AC103" s="212" t="str">
        <f>IF($C103=0,"",SUMIFS(INPUT_DATA!AY:AY,INPUT_DATA!$A:$A,$C103,INPUT_DATA!$B:$B,"D"))</f>
        <v/>
      </c>
      <c r="AD103" s="212" t="str">
        <f>IF($C103=0,"",SUMIFS(INPUT_DATA!AZ:AZ,INPUT_DATA!$A:$A,$C103,INPUT_DATA!$B:$B,"D"))</f>
        <v/>
      </c>
      <c r="AE103" s="212" t="str">
        <f>IF($C103=0,"",SUMIFS(INPUT_DATA!BA:BA,INPUT_DATA!$A:$A,$C103,INPUT_DATA!$B:$B,"D"))</f>
        <v/>
      </c>
      <c r="AF103" s="212" t="str">
        <f>IF($C103=0,"",SUMIFS(INPUT_DATA!BB:BB,INPUT_DATA!$A:$A,$C103,INPUT_DATA!$B:$B,"D"))</f>
        <v/>
      </c>
      <c r="AG103" s="212" t="str">
        <f>IF($C103=0,"",SUMIFS(INPUT_DATA!BC:BC,INPUT_DATA!$A:$A,$C103,INPUT_DATA!$B:$B,"D"))</f>
        <v/>
      </c>
      <c r="AH103" s="212" t="str">
        <f>IF($C103=0,"",SUMIFS(INPUT_DATA!BD:BD,INPUT_DATA!$A:$A,$C103,INPUT_DATA!$B:$B,"D"))</f>
        <v/>
      </c>
      <c r="AI103" s="212" t="str">
        <f>IF($C103=0,"",SUMIFS(INPUT_DATA!BE:BE,INPUT_DATA!$A:$A,$C103,INPUT_DATA!$B:$B,"D"))</f>
        <v/>
      </c>
      <c r="AJ103" s="214" t="str">
        <f t="shared" si="22"/>
        <v/>
      </c>
      <c r="AK103" s="215" t="str">
        <f>IF($C103=0,"",SUMIFS(INPUT_DATA!BG:BG,INPUT_DATA!$A:$A,$C103,INPUT_DATA!$B:$B,"D"))</f>
        <v/>
      </c>
      <c r="AL103" s="215" t="str">
        <f>IF($C103=0,"",SUMIFS(INPUT_DATA!BH:BH,INPUT_DATA!$A:$A,$C103,INPUT_DATA!$B:$B,"D"))</f>
        <v/>
      </c>
      <c r="AM103" s="214" t="str">
        <f t="shared" si="23"/>
        <v/>
      </c>
      <c r="AN103" s="216" t="str">
        <f>IF($C103=0,"",SUMIFS(INPUT_DATA!BK:BK,INPUT_DATA!$A:$A,$C103,INPUT_DATA!$B:$B,"D"))</f>
        <v/>
      </c>
      <c r="AO103" s="217" t="str">
        <f t="shared" si="24"/>
        <v/>
      </c>
      <c r="AP103" s="218"/>
      <c r="AR103" s="217" t="str">
        <f t="shared" si="20"/>
        <v/>
      </c>
      <c r="AT103" s="209" t="str">
        <f>IF($C103=0,"",'03 - Monthly Asset Follow up'!E107+'03 - Monthly Asset Follow up'!F107-'03 - Monthly Asset Follow up'!V107+'03 - Monthly Asset Follow up'!Y107-H103)</f>
        <v/>
      </c>
      <c r="AU103" s="209" t="str">
        <f>IF($C103=0,"",'03 - Monthly Asset Follow up'!BB107+'03 - Monthly Asset Follow up'!BC107-'03 - Monthly Asset Follow up'!BR107+'03 - Monthly Asset Follow up'!BU107-AA103)</f>
        <v/>
      </c>
      <c r="AW103" s="221"/>
    </row>
    <row r="104" spans="2:49">
      <c r="B104" s="1672" t="str">
        <f t="shared" si="15"/>
        <v/>
      </c>
      <c r="C104" s="1673">
        <f>'03 - Monthly Asset Follow up'!B108</f>
        <v>0</v>
      </c>
      <c r="D104" s="218"/>
      <c r="E104" s="211" t="str">
        <f>IF($C104=0,"",SUMIFS(INPUT_DATA!AT:AT,INPUT_DATA!$A:$A,$C104,INPUT_DATA!$B:$B,"S"))</f>
        <v/>
      </c>
      <c r="F104" s="212" t="str">
        <f>IF($C104=0,"",SUMIFS(INPUT_DATA!AU:AU,INPUT_DATA!$A:$A,$C104,INPUT_DATA!$B:$B,"S"))</f>
        <v/>
      </c>
      <c r="G104" s="212" t="str">
        <f>IF($C104=0,"",SUMIFS(INPUT_DATA!AV:AV,INPUT_DATA!$A:$A,$C104,INPUT_DATA!$B:$B,"S"))</f>
        <v/>
      </c>
      <c r="H104" s="219" t="str">
        <f t="shared" si="16"/>
        <v/>
      </c>
      <c r="I104" s="212" t="str">
        <f>IF($C104=0,"",SUMIFS(INPUT_DATA!AX:AX,INPUT_DATA!$A:$A,$C104,INPUT_DATA!$B:$B,"S"))</f>
        <v/>
      </c>
      <c r="J104" s="212" t="str">
        <f>IF($C104=0,"",SUMIFS(INPUT_DATA!AY:AY,INPUT_DATA!$A:$A,$C104,INPUT_DATA!$B:$B,"S"))</f>
        <v/>
      </c>
      <c r="K104" s="212" t="str">
        <f>IF($C104=0,"",SUMIFS(INPUT_DATA!AZ:AZ,INPUT_DATA!$A:$A,$C104,INPUT_DATA!$B:$B,"S"))</f>
        <v/>
      </c>
      <c r="L104" s="212" t="str">
        <f>IF($C104=0,"",SUMIFS(INPUT_DATA!BA:BA,INPUT_DATA!$A:$A,$C104,INPUT_DATA!$B:$B,"S"))</f>
        <v/>
      </c>
      <c r="M104" s="212" t="str">
        <f>IF($C104=0,"",SUMIFS(INPUT_DATA!BB:BB,INPUT_DATA!$A:$A,$C104,INPUT_DATA!$B:$B,"S"))</f>
        <v/>
      </c>
      <c r="N104" s="212" t="str">
        <f>IF($C104=0,"",SUMIFS(INPUT_DATA!BC:BC,INPUT_DATA!$A:$A,$C104,INPUT_DATA!$B:$B,"S"))</f>
        <v/>
      </c>
      <c r="O104" s="212" t="str">
        <f>IF($C104=0,"",SUMIFS(INPUT_DATA!BD:BD,INPUT_DATA!$A:$A,$C104,INPUT_DATA!$B:$B,"S"))</f>
        <v/>
      </c>
      <c r="P104" s="212" t="str">
        <f>IF($C104=0,"",SUMIFS(INPUT_DATA!BE:BE,INPUT_DATA!$A:$A,$C104,INPUT_DATA!$B:$B,"S"))</f>
        <v/>
      </c>
      <c r="Q104" s="214" t="str">
        <f t="shared" si="17"/>
        <v/>
      </c>
      <c r="R104" s="215" t="str">
        <f>IF($C104=0,"",SUMIFS(INPUT_DATA!BG:BG,INPUT_DATA!$A:$A,$C104,INPUT_DATA!$B:$B,"S"))</f>
        <v/>
      </c>
      <c r="S104" s="215" t="str">
        <f>IF($C104=0,"",SUMIFS(INPUT_DATA!BH:BH,INPUT_DATA!$A:$A,$C104,INPUT_DATA!$B:$B,"S"))</f>
        <v/>
      </c>
      <c r="T104" s="214" t="str">
        <f t="shared" si="18"/>
        <v/>
      </c>
      <c r="U104" s="216" t="str">
        <f>IF($C104=0,"",SUMIFS(INPUT_DATA!BK:BK,INPUT_DATA!$A:$A,$C104,INPUT_DATA!$B:$B,"S"))</f>
        <v/>
      </c>
      <c r="V104" s="220" t="str">
        <f t="shared" si="19"/>
        <v/>
      </c>
      <c r="W104" s="218"/>
      <c r="X104" s="211" t="str">
        <f>IF($C104=0,"",SUMIFS(INPUT_DATA!AT:AT,INPUT_DATA!$A:$A,$C104,INPUT_DATA!$B:$B,"D"))</f>
        <v/>
      </c>
      <c r="Y104" s="212" t="str">
        <f>IF($C104=0,"",SUMIFS(INPUT_DATA!AU:AU,INPUT_DATA!$A:$A,$C104,INPUT_DATA!$B:$B,"D"))</f>
        <v/>
      </c>
      <c r="Z104" s="212" t="str">
        <f>IF($C104=0,"",SUMIFS(INPUT_DATA!AV:AV,INPUT_DATA!$A:$A,$C104,INPUT_DATA!$B:$B,"D"))</f>
        <v/>
      </c>
      <c r="AA104" s="213" t="str">
        <f t="shared" si="21"/>
        <v/>
      </c>
      <c r="AB104" s="212" t="str">
        <f>IF($C104=0,"",SUMIFS(INPUT_DATA!AX:AX,INPUT_DATA!$A:$A,$C104,INPUT_DATA!$B:$B,"D"))</f>
        <v/>
      </c>
      <c r="AC104" s="212" t="str">
        <f>IF($C104=0,"",SUMIFS(INPUT_DATA!AY:AY,INPUT_DATA!$A:$A,$C104,INPUT_DATA!$B:$B,"D"))</f>
        <v/>
      </c>
      <c r="AD104" s="212" t="str">
        <f>IF($C104=0,"",SUMIFS(INPUT_DATA!AZ:AZ,INPUT_DATA!$A:$A,$C104,INPUT_DATA!$B:$B,"D"))</f>
        <v/>
      </c>
      <c r="AE104" s="212" t="str">
        <f>IF($C104=0,"",SUMIFS(INPUT_DATA!BA:BA,INPUT_DATA!$A:$A,$C104,INPUT_DATA!$B:$B,"D"))</f>
        <v/>
      </c>
      <c r="AF104" s="212" t="str">
        <f>IF($C104=0,"",SUMIFS(INPUT_DATA!BB:BB,INPUT_DATA!$A:$A,$C104,INPUT_DATA!$B:$B,"D"))</f>
        <v/>
      </c>
      <c r="AG104" s="212" t="str">
        <f>IF($C104=0,"",SUMIFS(INPUT_DATA!BC:BC,INPUT_DATA!$A:$A,$C104,INPUT_DATA!$B:$B,"D"))</f>
        <v/>
      </c>
      <c r="AH104" s="212" t="str">
        <f>IF($C104=0,"",SUMIFS(INPUT_DATA!BD:BD,INPUT_DATA!$A:$A,$C104,INPUT_DATA!$B:$B,"D"))</f>
        <v/>
      </c>
      <c r="AI104" s="212" t="str">
        <f>IF($C104=0,"",SUMIFS(INPUT_DATA!BE:BE,INPUT_DATA!$A:$A,$C104,INPUT_DATA!$B:$B,"D"))</f>
        <v/>
      </c>
      <c r="AJ104" s="214" t="str">
        <f t="shared" si="22"/>
        <v/>
      </c>
      <c r="AK104" s="215" t="str">
        <f>IF($C104=0,"",SUMIFS(INPUT_DATA!BG:BG,INPUT_DATA!$A:$A,$C104,INPUT_DATA!$B:$B,"D"))</f>
        <v/>
      </c>
      <c r="AL104" s="215" t="str">
        <f>IF($C104=0,"",SUMIFS(INPUT_DATA!BH:BH,INPUT_DATA!$A:$A,$C104,INPUT_DATA!$B:$B,"D"))</f>
        <v/>
      </c>
      <c r="AM104" s="214" t="str">
        <f t="shared" si="23"/>
        <v/>
      </c>
      <c r="AN104" s="216" t="str">
        <f>IF($C104=0,"",SUMIFS(INPUT_DATA!BK:BK,INPUT_DATA!$A:$A,$C104,INPUT_DATA!$B:$B,"D"))</f>
        <v/>
      </c>
      <c r="AO104" s="217" t="str">
        <f t="shared" si="24"/>
        <v/>
      </c>
      <c r="AP104" s="218"/>
      <c r="AR104" s="217" t="str">
        <f t="shared" si="20"/>
        <v/>
      </c>
      <c r="AT104" s="209" t="str">
        <f>IF($C104=0,"",'03 - Monthly Asset Follow up'!E108+'03 - Monthly Asset Follow up'!F108-'03 - Monthly Asset Follow up'!V108+'03 - Monthly Asset Follow up'!Y108-H104)</f>
        <v/>
      </c>
      <c r="AU104" s="209" t="str">
        <f>IF($C104=0,"",'03 - Monthly Asset Follow up'!BB108+'03 - Monthly Asset Follow up'!BC108-'03 - Monthly Asset Follow up'!BR108+'03 - Monthly Asset Follow up'!BU108-AA104)</f>
        <v/>
      </c>
      <c r="AW104" s="221"/>
    </row>
    <row r="105" spans="2:49">
      <c r="B105" s="1672" t="str">
        <f t="shared" si="15"/>
        <v/>
      </c>
      <c r="C105" s="1673">
        <f>'03 - Monthly Asset Follow up'!B109</f>
        <v>0</v>
      </c>
      <c r="D105" s="218"/>
      <c r="E105" s="211" t="str">
        <f>IF($C105=0,"",SUMIFS(INPUT_DATA!AT:AT,INPUT_DATA!$A:$A,$C105,INPUT_DATA!$B:$B,"S"))</f>
        <v/>
      </c>
      <c r="F105" s="212" t="str">
        <f>IF($C105=0,"",SUMIFS(INPUT_DATA!AU:AU,INPUT_DATA!$A:$A,$C105,INPUT_DATA!$B:$B,"S"))</f>
        <v/>
      </c>
      <c r="G105" s="212" t="str">
        <f>IF($C105=0,"",SUMIFS(INPUT_DATA!AV:AV,INPUT_DATA!$A:$A,$C105,INPUT_DATA!$B:$B,"S"))</f>
        <v/>
      </c>
      <c r="H105" s="219" t="str">
        <f t="shared" si="16"/>
        <v/>
      </c>
      <c r="I105" s="212" t="str">
        <f>IF($C105=0,"",SUMIFS(INPUT_DATA!AX:AX,INPUT_DATA!$A:$A,$C105,INPUT_DATA!$B:$B,"S"))</f>
        <v/>
      </c>
      <c r="J105" s="212" t="str">
        <f>IF($C105=0,"",SUMIFS(INPUT_DATA!AY:AY,INPUT_DATA!$A:$A,$C105,INPUT_DATA!$B:$B,"S"))</f>
        <v/>
      </c>
      <c r="K105" s="212" t="str">
        <f>IF($C105=0,"",SUMIFS(INPUT_DATA!AZ:AZ,INPUT_DATA!$A:$A,$C105,INPUT_DATA!$B:$B,"S"))</f>
        <v/>
      </c>
      <c r="L105" s="212" t="str">
        <f>IF($C105=0,"",SUMIFS(INPUT_DATA!BA:BA,INPUT_DATA!$A:$A,$C105,INPUT_DATA!$B:$B,"S"))</f>
        <v/>
      </c>
      <c r="M105" s="212" t="str">
        <f>IF($C105=0,"",SUMIFS(INPUT_DATA!BB:BB,INPUT_DATA!$A:$A,$C105,INPUT_DATA!$B:$B,"S"))</f>
        <v/>
      </c>
      <c r="N105" s="212" t="str">
        <f>IF($C105=0,"",SUMIFS(INPUT_DATA!BC:BC,INPUT_DATA!$A:$A,$C105,INPUT_DATA!$B:$B,"S"))</f>
        <v/>
      </c>
      <c r="O105" s="212" t="str">
        <f>IF($C105=0,"",SUMIFS(INPUT_DATA!BD:BD,INPUT_DATA!$A:$A,$C105,INPUT_DATA!$B:$B,"S"))</f>
        <v/>
      </c>
      <c r="P105" s="212" t="str">
        <f>IF($C105=0,"",SUMIFS(INPUT_DATA!BE:BE,INPUT_DATA!$A:$A,$C105,INPUT_DATA!$B:$B,"S"))</f>
        <v/>
      </c>
      <c r="Q105" s="214" t="str">
        <f t="shared" si="17"/>
        <v/>
      </c>
      <c r="R105" s="215" t="str">
        <f>IF($C105=0,"",SUMIFS(INPUT_DATA!BG:BG,INPUT_DATA!$A:$A,$C105,INPUT_DATA!$B:$B,"S"))</f>
        <v/>
      </c>
      <c r="S105" s="215" t="str">
        <f>IF($C105=0,"",SUMIFS(INPUT_DATA!BH:BH,INPUT_DATA!$A:$A,$C105,INPUT_DATA!$B:$B,"S"))</f>
        <v/>
      </c>
      <c r="T105" s="214" t="str">
        <f t="shared" si="18"/>
        <v/>
      </c>
      <c r="U105" s="216" t="str">
        <f>IF($C105=0,"",SUMIFS(INPUT_DATA!BK:BK,INPUT_DATA!$A:$A,$C105,INPUT_DATA!$B:$B,"S"))</f>
        <v/>
      </c>
      <c r="V105" s="220" t="str">
        <f t="shared" si="19"/>
        <v/>
      </c>
      <c r="W105" s="218"/>
      <c r="X105" s="211" t="str">
        <f>IF($C105=0,"",SUMIFS(INPUT_DATA!AT:AT,INPUT_DATA!$A:$A,$C105,INPUT_DATA!$B:$B,"D"))</f>
        <v/>
      </c>
      <c r="Y105" s="212" t="str">
        <f>IF($C105=0,"",SUMIFS(INPUT_DATA!AU:AU,INPUT_DATA!$A:$A,$C105,INPUT_DATA!$B:$B,"D"))</f>
        <v/>
      </c>
      <c r="Z105" s="212" t="str">
        <f>IF($C105=0,"",SUMIFS(INPUT_DATA!AV:AV,INPUT_DATA!$A:$A,$C105,INPUT_DATA!$B:$B,"D"))</f>
        <v/>
      </c>
      <c r="AA105" s="213" t="str">
        <f t="shared" si="21"/>
        <v/>
      </c>
      <c r="AB105" s="212" t="str">
        <f>IF($C105=0,"",SUMIFS(INPUT_DATA!AX:AX,INPUT_DATA!$A:$A,$C105,INPUT_DATA!$B:$B,"D"))</f>
        <v/>
      </c>
      <c r="AC105" s="212" t="str">
        <f>IF($C105=0,"",SUMIFS(INPUT_DATA!AY:AY,INPUT_DATA!$A:$A,$C105,INPUT_DATA!$B:$B,"D"))</f>
        <v/>
      </c>
      <c r="AD105" s="212" t="str">
        <f>IF($C105=0,"",SUMIFS(INPUT_DATA!AZ:AZ,INPUT_DATA!$A:$A,$C105,INPUT_DATA!$B:$B,"D"))</f>
        <v/>
      </c>
      <c r="AE105" s="212" t="str">
        <f>IF($C105=0,"",SUMIFS(INPUT_DATA!BA:BA,INPUT_DATA!$A:$A,$C105,INPUT_DATA!$B:$B,"D"))</f>
        <v/>
      </c>
      <c r="AF105" s="212" t="str">
        <f>IF($C105=0,"",SUMIFS(INPUT_DATA!BB:BB,INPUT_DATA!$A:$A,$C105,INPUT_DATA!$B:$B,"D"))</f>
        <v/>
      </c>
      <c r="AG105" s="212" t="str">
        <f>IF($C105=0,"",SUMIFS(INPUT_DATA!BC:BC,INPUT_DATA!$A:$A,$C105,INPUT_DATA!$B:$B,"D"))</f>
        <v/>
      </c>
      <c r="AH105" s="212" t="str">
        <f>IF($C105=0,"",SUMIFS(INPUT_DATA!BD:BD,INPUT_DATA!$A:$A,$C105,INPUT_DATA!$B:$B,"D"))</f>
        <v/>
      </c>
      <c r="AI105" s="212" t="str">
        <f>IF($C105=0,"",SUMIFS(INPUT_DATA!BE:BE,INPUT_DATA!$A:$A,$C105,INPUT_DATA!$B:$B,"D"))</f>
        <v/>
      </c>
      <c r="AJ105" s="214" t="str">
        <f t="shared" si="22"/>
        <v/>
      </c>
      <c r="AK105" s="215" t="str">
        <f>IF($C105=0,"",SUMIFS(INPUT_DATA!BG:BG,INPUT_DATA!$A:$A,$C105,INPUT_DATA!$B:$B,"D"))</f>
        <v/>
      </c>
      <c r="AL105" s="215" t="str">
        <f>IF($C105=0,"",SUMIFS(INPUT_DATA!BH:BH,INPUT_DATA!$A:$A,$C105,INPUT_DATA!$B:$B,"D"))</f>
        <v/>
      </c>
      <c r="AM105" s="214" t="str">
        <f t="shared" si="23"/>
        <v/>
      </c>
      <c r="AN105" s="216" t="str">
        <f>IF($C105=0,"",SUMIFS(INPUT_DATA!BK:BK,INPUT_DATA!$A:$A,$C105,INPUT_DATA!$B:$B,"D"))</f>
        <v/>
      </c>
      <c r="AO105" s="217" t="str">
        <f t="shared" si="24"/>
        <v/>
      </c>
      <c r="AP105" s="218"/>
      <c r="AR105" s="217" t="str">
        <f t="shared" si="20"/>
        <v/>
      </c>
      <c r="AT105" s="209" t="str">
        <f>IF($C105=0,"",'03 - Monthly Asset Follow up'!E109+'03 - Monthly Asset Follow up'!F109-'03 - Monthly Asset Follow up'!V109+'03 - Monthly Asset Follow up'!Y109-H105)</f>
        <v/>
      </c>
      <c r="AU105" s="209" t="str">
        <f>IF($C105=0,"",'03 - Monthly Asset Follow up'!BB109+'03 - Monthly Asset Follow up'!BC109-'03 - Monthly Asset Follow up'!BR109+'03 - Monthly Asset Follow up'!BU109-AA105)</f>
        <v/>
      </c>
      <c r="AW105" s="221"/>
    </row>
    <row r="106" spans="2:49">
      <c r="B106" s="1672" t="str">
        <f t="shared" si="15"/>
        <v/>
      </c>
      <c r="C106" s="1673">
        <f>'03 - Monthly Asset Follow up'!B110</f>
        <v>0</v>
      </c>
      <c r="D106" s="218"/>
      <c r="E106" s="211" t="str">
        <f>IF($C106=0,"",SUMIFS(INPUT_DATA!AT:AT,INPUT_DATA!$A:$A,$C106,INPUT_DATA!$B:$B,"S"))</f>
        <v/>
      </c>
      <c r="F106" s="212" t="str">
        <f>IF($C106=0,"",SUMIFS(INPUT_DATA!AU:AU,INPUT_DATA!$A:$A,$C106,INPUT_DATA!$B:$B,"S"))</f>
        <v/>
      </c>
      <c r="G106" s="212" t="str">
        <f>IF($C106=0,"",SUMIFS(INPUT_DATA!AV:AV,INPUT_DATA!$A:$A,$C106,INPUT_DATA!$B:$B,"S"))</f>
        <v/>
      </c>
      <c r="H106" s="219" t="str">
        <f t="shared" si="16"/>
        <v/>
      </c>
      <c r="I106" s="212" t="str">
        <f>IF($C106=0,"",SUMIFS(INPUT_DATA!AX:AX,INPUT_DATA!$A:$A,$C106,INPUT_DATA!$B:$B,"S"))</f>
        <v/>
      </c>
      <c r="J106" s="212" t="str">
        <f>IF($C106=0,"",SUMIFS(INPUT_DATA!AY:AY,INPUT_DATA!$A:$A,$C106,INPUT_DATA!$B:$B,"S"))</f>
        <v/>
      </c>
      <c r="K106" s="212" t="str">
        <f>IF($C106=0,"",SUMIFS(INPUT_DATA!AZ:AZ,INPUT_DATA!$A:$A,$C106,INPUT_DATA!$B:$B,"S"))</f>
        <v/>
      </c>
      <c r="L106" s="212" t="str">
        <f>IF($C106=0,"",SUMIFS(INPUT_DATA!BA:BA,INPUT_DATA!$A:$A,$C106,INPUT_DATA!$B:$B,"S"))</f>
        <v/>
      </c>
      <c r="M106" s="212" t="str">
        <f>IF($C106=0,"",SUMIFS(INPUT_DATA!BB:BB,INPUT_DATA!$A:$A,$C106,INPUT_DATA!$B:$B,"S"))</f>
        <v/>
      </c>
      <c r="N106" s="212" t="str">
        <f>IF($C106=0,"",SUMIFS(INPUT_DATA!BC:BC,INPUT_DATA!$A:$A,$C106,INPUT_DATA!$B:$B,"S"))</f>
        <v/>
      </c>
      <c r="O106" s="212" t="str">
        <f>IF($C106=0,"",SUMIFS(INPUT_DATA!BD:BD,INPUT_DATA!$A:$A,$C106,INPUT_DATA!$B:$B,"S"))</f>
        <v/>
      </c>
      <c r="P106" s="212" t="str">
        <f>IF($C106=0,"",SUMIFS(INPUT_DATA!BE:BE,INPUT_DATA!$A:$A,$C106,INPUT_DATA!$B:$B,"S"))</f>
        <v/>
      </c>
      <c r="Q106" s="214" t="str">
        <f t="shared" si="17"/>
        <v/>
      </c>
      <c r="R106" s="215" t="str">
        <f>IF($C106=0,"",SUMIFS(INPUT_DATA!BG:BG,INPUT_DATA!$A:$A,$C106,INPUT_DATA!$B:$B,"S"))</f>
        <v/>
      </c>
      <c r="S106" s="215" t="str">
        <f>IF($C106=0,"",SUMIFS(INPUT_DATA!BH:BH,INPUT_DATA!$A:$A,$C106,INPUT_DATA!$B:$B,"S"))</f>
        <v/>
      </c>
      <c r="T106" s="214" t="str">
        <f t="shared" si="18"/>
        <v/>
      </c>
      <c r="U106" s="216" t="str">
        <f>IF($C106=0,"",SUMIFS(INPUT_DATA!BK:BK,INPUT_DATA!$A:$A,$C106,INPUT_DATA!$B:$B,"S"))</f>
        <v/>
      </c>
      <c r="V106" s="220" t="str">
        <f t="shared" si="19"/>
        <v/>
      </c>
      <c r="W106" s="218"/>
      <c r="X106" s="211" t="str">
        <f>IF($C106=0,"",SUMIFS(INPUT_DATA!AT:AT,INPUT_DATA!$A:$A,$C106,INPUT_DATA!$B:$B,"D"))</f>
        <v/>
      </c>
      <c r="Y106" s="212" t="str">
        <f>IF($C106=0,"",SUMIFS(INPUT_DATA!AU:AU,INPUT_DATA!$A:$A,$C106,INPUT_DATA!$B:$B,"D"))</f>
        <v/>
      </c>
      <c r="Z106" s="212" t="str">
        <f>IF($C106=0,"",SUMIFS(INPUT_DATA!AV:AV,INPUT_DATA!$A:$A,$C106,INPUT_DATA!$B:$B,"D"))</f>
        <v/>
      </c>
      <c r="AA106" s="213" t="str">
        <f t="shared" si="21"/>
        <v/>
      </c>
      <c r="AB106" s="212" t="str">
        <f>IF($C106=0,"",SUMIFS(INPUT_DATA!AX:AX,INPUT_DATA!$A:$A,$C106,INPUT_DATA!$B:$B,"D"))</f>
        <v/>
      </c>
      <c r="AC106" s="212" t="str">
        <f>IF($C106=0,"",SUMIFS(INPUT_DATA!AY:AY,INPUT_DATA!$A:$A,$C106,INPUT_DATA!$B:$B,"D"))</f>
        <v/>
      </c>
      <c r="AD106" s="212" t="str">
        <f>IF($C106=0,"",SUMIFS(INPUT_DATA!AZ:AZ,INPUT_DATA!$A:$A,$C106,INPUT_DATA!$B:$B,"D"))</f>
        <v/>
      </c>
      <c r="AE106" s="212" t="str">
        <f>IF($C106=0,"",SUMIFS(INPUT_DATA!BA:BA,INPUT_DATA!$A:$A,$C106,INPUT_DATA!$B:$B,"D"))</f>
        <v/>
      </c>
      <c r="AF106" s="212" t="str">
        <f>IF($C106=0,"",SUMIFS(INPUT_DATA!BB:BB,INPUT_DATA!$A:$A,$C106,INPUT_DATA!$B:$B,"D"))</f>
        <v/>
      </c>
      <c r="AG106" s="212" t="str">
        <f>IF($C106=0,"",SUMIFS(INPUT_DATA!BC:BC,INPUT_DATA!$A:$A,$C106,INPUT_DATA!$B:$B,"D"))</f>
        <v/>
      </c>
      <c r="AH106" s="212" t="str">
        <f>IF($C106=0,"",SUMIFS(INPUT_DATA!BD:BD,INPUT_DATA!$A:$A,$C106,INPUT_DATA!$B:$B,"D"))</f>
        <v/>
      </c>
      <c r="AI106" s="212" t="str">
        <f>IF($C106=0,"",SUMIFS(INPUT_DATA!BE:BE,INPUT_DATA!$A:$A,$C106,INPUT_DATA!$B:$B,"D"))</f>
        <v/>
      </c>
      <c r="AJ106" s="214" t="str">
        <f t="shared" si="22"/>
        <v/>
      </c>
      <c r="AK106" s="215" t="str">
        <f>IF($C106=0,"",SUMIFS(INPUT_DATA!BG:BG,INPUT_DATA!$A:$A,$C106,INPUT_DATA!$B:$B,"D"))</f>
        <v/>
      </c>
      <c r="AL106" s="215" t="str">
        <f>IF($C106=0,"",SUMIFS(INPUT_DATA!BH:BH,INPUT_DATA!$A:$A,$C106,INPUT_DATA!$B:$B,"D"))</f>
        <v/>
      </c>
      <c r="AM106" s="214" t="str">
        <f t="shared" si="23"/>
        <v/>
      </c>
      <c r="AN106" s="216" t="str">
        <f>IF($C106=0,"",SUMIFS(INPUT_DATA!BK:BK,INPUT_DATA!$A:$A,$C106,INPUT_DATA!$B:$B,"D"))</f>
        <v/>
      </c>
      <c r="AO106" s="217" t="str">
        <f t="shared" si="24"/>
        <v/>
      </c>
      <c r="AP106" s="218"/>
      <c r="AR106" s="217" t="str">
        <f t="shared" si="20"/>
        <v/>
      </c>
      <c r="AT106" s="209" t="str">
        <f>IF($C106=0,"",'03 - Monthly Asset Follow up'!E110+'03 - Monthly Asset Follow up'!F110-'03 - Monthly Asset Follow up'!V110+'03 - Monthly Asset Follow up'!Y110-H106)</f>
        <v/>
      </c>
      <c r="AU106" s="209" t="str">
        <f>IF($C106=0,"",'03 - Monthly Asset Follow up'!BB110+'03 - Monthly Asset Follow up'!BC110-'03 - Monthly Asset Follow up'!BR110+'03 - Monthly Asset Follow up'!BU110-AA106)</f>
        <v/>
      </c>
      <c r="AW106" s="221"/>
    </row>
    <row r="107" spans="2:49">
      <c r="B107" s="1672" t="str">
        <f t="shared" si="15"/>
        <v/>
      </c>
      <c r="C107" s="1673">
        <f>'03 - Monthly Asset Follow up'!B111</f>
        <v>0</v>
      </c>
      <c r="D107" s="218"/>
      <c r="E107" s="211" t="str">
        <f>IF($C107=0,"",SUMIFS(INPUT_DATA!AT:AT,INPUT_DATA!$A:$A,$C107,INPUT_DATA!$B:$B,"S"))</f>
        <v/>
      </c>
      <c r="F107" s="212" t="str">
        <f>IF($C107=0,"",SUMIFS(INPUT_DATA!AU:AU,INPUT_DATA!$A:$A,$C107,INPUT_DATA!$B:$B,"S"))</f>
        <v/>
      </c>
      <c r="G107" s="212" t="str">
        <f>IF($C107=0,"",SUMIFS(INPUT_DATA!AV:AV,INPUT_DATA!$A:$A,$C107,INPUT_DATA!$B:$B,"S"))</f>
        <v/>
      </c>
      <c r="H107" s="219" t="str">
        <f t="shared" si="16"/>
        <v/>
      </c>
      <c r="I107" s="212" t="str">
        <f>IF($C107=0,"",SUMIFS(INPUT_DATA!AX:AX,INPUT_DATA!$A:$A,$C107,INPUT_DATA!$B:$B,"S"))</f>
        <v/>
      </c>
      <c r="J107" s="212" t="str">
        <f>IF($C107=0,"",SUMIFS(INPUT_DATA!AY:AY,INPUT_DATA!$A:$A,$C107,INPUT_DATA!$B:$B,"S"))</f>
        <v/>
      </c>
      <c r="K107" s="212" t="str">
        <f>IF($C107=0,"",SUMIFS(INPUT_DATA!AZ:AZ,INPUT_DATA!$A:$A,$C107,INPUT_DATA!$B:$B,"S"))</f>
        <v/>
      </c>
      <c r="L107" s="212" t="str">
        <f>IF($C107=0,"",SUMIFS(INPUT_DATA!BA:BA,INPUT_DATA!$A:$A,$C107,INPUT_DATA!$B:$B,"S"))</f>
        <v/>
      </c>
      <c r="M107" s="212" t="str">
        <f>IF($C107=0,"",SUMIFS(INPUT_DATA!BB:BB,INPUT_DATA!$A:$A,$C107,INPUT_DATA!$B:$B,"S"))</f>
        <v/>
      </c>
      <c r="N107" s="212" t="str">
        <f>IF($C107=0,"",SUMIFS(INPUT_DATA!BC:BC,INPUT_DATA!$A:$A,$C107,INPUT_DATA!$B:$B,"S"))</f>
        <v/>
      </c>
      <c r="O107" s="212" t="str">
        <f>IF($C107=0,"",SUMIFS(INPUT_DATA!BD:BD,INPUT_DATA!$A:$A,$C107,INPUT_DATA!$B:$B,"S"))</f>
        <v/>
      </c>
      <c r="P107" s="212" t="str">
        <f>IF($C107=0,"",SUMIFS(INPUT_DATA!BE:BE,INPUT_DATA!$A:$A,$C107,INPUT_DATA!$B:$B,"S"))</f>
        <v/>
      </c>
      <c r="Q107" s="214" t="str">
        <f t="shared" si="17"/>
        <v/>
      </c>
      <c r="R107" s="215" t="str">
        <f>IF($C107=0,"",SUMIFS(INPUT_DATA!BG:BG,INPUT_DATA!$A:$A,$C107,INPUT_DATA!$B:$B,"S"))</f>
        <v/>
      </c>
      <c r="S107" s="215" t="str">
        <f>IF($C107=0,"",SUMIFS(INPUT_DATA!BH:BH,INPUT_DATA!$A:$A,$C107,INPUT_DATA!$B:$B,"S"))</f>
        <v/>
      </c>
      <c r="T107" s="214" t="str">
        <f t="shared" si="18"/>
        <v/>
      </c>
      <c r="U107" s="216" t="str">
        <f>IF($C107=0,"",SUMIFS(INPUT_DATA!BK:BK,INPUT_DATA!$A:$A,$C107,INPUT_DATA!$B:$B,"S"))</f>
        <v/>
      </c>
      <c r="V107" s="220" t="str">
        <f t="shared" si="19"/>
        <v/>
      </c>
      <c r="W107" s="218"/>
      <c r="X107" s="211" t="str">
        <f>IF($C107=0,"",SUMIFS(INPUT_DATA!AT:AT,INPUT_DATA!$A:$A,$C107,INPUT_DATA!$B:$B,"D"))</f>
        <v/>
      </c>
      <c r="Y107" s="212" t="str">
        <f>IF($C107=0,"",SUMIFS(INPUT_DATA!AU:AU,INPUT_DATA!$A:$A,$C107,INPUT_DATA!$B:$B,"D"))</f>
        <v/>
      </c>
      <c r="Z107" s="212" t="str">
        <f>IF($C107=0,"",SUMIFS(INPUT_DATA!AV:AV,INPUT_DATA!$A:$A,$C107,INPUT_DATA!$B:$B,"D"))</f>
        <v/>
      </c>
      <c r="AA107" s="213" t="str">
        <f t="shared" si="21"/>
        <v/>
      </c>
      <c r="AB107" s="212" t="str">
        <f>IF($C107=0,"",SUMIFS(INPUT_DATA!AX:AX,INPUT_DATA!$A:$A,$C107,INPUT_DATA!$B:$B,"D"))</f>
        <v/>
      </c>
      <c r="AC107" s="212" t="str">
        <f>IF($C107=0,"",SUMIFS(INPUT_DATA!AY:AY,INPUT_DATA!$A:$A,$C107,INPUT_DATA!$B:$B,"D"))</f>
        <v/>
      </c>
      <c r="AD107" s="212" t="str">
        <f>IF($C107=0,"",SUMIFS(INPUT_DATA!AZ:AZ,INPUT_DATA!$A:$A,$C107,INPUT_DATA!$B:$B,"D"))</f>
        <v/>
      </c>
      <c r="AE107" s="212" t="str">
        <f>IF($C107=0,"",SUMIFS(INPUT_DATA!BA:BA,INPUT_DATA!$A:$A,$C107,INPUT_DATA!$B:$B,"D"))</f>
        <v/>
      </c>
      <c r="AF107" s="212" t="str">
        <f>IF($C107=0,"",SUMIFS(INPUT_DATA!BB:BB,INPUT_DATA!$A:$A,$C107,INPUT_DATA!$B:$B,"D"))</f>
        <v/>
      </c>
      <c r="AG107" s="212" t="str">
        <f>IF($C107=0,"",SUMIFS(INPUT_DATA!BC:BC,INPUT_DATA!$A:$A,$C107,INPUT_DATA!$B:$B,"D"))</f>
        <v/>
      </c>
      <c r="AH107" s="212" t="str">
        <f>IF($C107=0,"",SUMIFS(INPUT_DATA!BD:BD,INPUT_DATA!$A:$A,$C107,INPUT_DATA!$B:$B,"D"))</f>
        <v/>
      </c>
      <c r="AI107" s="212" t="str">
        <f>IF($C107=0,"",SUMIFS(INPUT_DATA!BE:BE,INPUT_DATA!$A:$A,$C107,INPUT_DATA!$B:$B,"D"))</f>
        <v/>
      </c>
      <c r="AJ107" s="214" t="str">
        <f t="shared" si="22"/>
        <v/>
      </c>
      <c r="AK107" s="215" t="str">
        <f>IF($C107=0,"",SUMIFS(INPUT_DATA!BG:BG,INPUT_DATA!$A:$A,$C107,INPUT_DATA!$B:$B,"D"))</f>
        <v/>
      </c>
      <c r="AL107" s="215" t="str">
        <f>IF($C107=0,"",SUMIFS(INPUT_DATA!BH:BH,INPUT_DATA!$A:$A,$C107,INPUT_DATA!$B:$B,"D"))</f>
        <v/>
      </c>
      <c r="AM107" s="214" t="str">
        <f t="shared" si="23"/>
        <v/>
      </c>
      <c r="AN107" s="216" t="str">
        <f>IF($C107=0,"",SUMIFS(INPUT_DATA!BK:BK,INPUT_DATA!$A:$A,$C107,INPUT_DATA!$B:$B,"D"))</f>
        <v/>
      </c>
      <c r="AO107" s="217" t="str">
        <f t="shared" si="24"/>
        <v/>
      </c>
      <c r="AP107" s="218"/>
      <c r="AR107" s="217" t="str">
        <f t="shared" si="20"/>
        <v/>
      </c>
      <c r="AT107" s="209" t="str">
        <f>IF($C107=0,"",'03 - Monthly Asset Follow up'!E111+'03 - Monthly Asset Follow up'!F111-'03 - Monthly Asset Follow up'!V111+'03 - Monthly Asset Follow up'!Y111-H107)</f>
        <v/>
      </c>
      <c r="AU107" s="209" t="str">
        <f>IF($C107=0,"",'03 - Monthly Asset Follow up'!BB111+'03 - Monthly Asset Follow up'!BC111-'03 - Monthly Asset Follow up'!BR111+'03 - Monthly Asset Follow up'!BU111-AA107)</f>
        <v/>
      </c>
      <c r="AW107" s="221"/>
    </row>
    <row r="108" spans="2:49">
      <c r="B108" s="1672" t="str">
        <f t="shared" si="15"/>
        <v/>
      </c>
      <c r="C108" s="1673">
        <f>'03 - Monthly Asset Follow up'!B112</f>
        <v>0</v>
      </c>
      <c r="D108" s="218"/>
      <c r="E108" s="211" t="str">
        <f>IF($C108=0,"",SUMIFS(INPUT_DATA!AT:AT,INPUT_DATA!$A:$A,$C108,INPUT_DATA!$B:$B,"S"))</f>
        <v/>
      </c>
      <c r="F108" s="212" t="str">
        <f>IF($C108=0,"",SUMIFS(INPUT_DATA!AU:AU,INPUT_DATA!$A:$A,$C108,INPUT_DATA!$B:$B,"S"))</f>
        <v/>
      </c>
      <c r="G108" s="212" t="str">
        <f>IF($C108=0,"",SUMIFS(INPUT_DATA!AV:AV,INPUT_DATA!$A:$A,$C108,INPUT_DATA!$B:$B,"S"))</f>
        <v/>
      </c>
      <c r="H108" s="219" t="str">
        <f t="shared" si="16"/>
        <v/>
      </c>
      <c r="I108" s="212" t="str">
        <f>IF($C108=0,"",SUMIFS(INPUT_DATA!AX:AX,INPUT_DATA!$A:$A,$C108,INPUT_DATA!$B:$B,"S"))</f>
        <v/>
      </c>
      <c r="J108" s="212" t="str">
        <f>IF($C108=0,"",SUMIFS(INPUT_DATA!AY:AY,INPUT_DATA!$A:$A,$C108,INPUT_DATA!$B:$B,"S"))</f>
        <v/>
      </c>
      <c r="K108" s="212" t="str">
        <f>IF($C108=0,"",SUMIFS(INPUT_DATA!AZ:AZ,INPUT_DATA!$A:$A,$C108,INPUT_DATA!$B:$B,"S"))</f>
        <v/>
      </c>
      <c r="L108" s="212" t="str">
        <f>IF($C108=0,"",SUMIFS(INPUT_DATA!BA:BA,INPUT_DATA!$A:$A,$C108,INPUT_DATA!$B:$B,"S"))</f>
        <v/>
      </c>
      <c r="M108" s="212" t="str">
        <f>IF($C108=0,"",SUMIFS(INPUT_DATA!BB:BB,INPUT_DATA!$A:$A,$C108,INPUT_DATA!$B:$B,"S"))</f>
        <v/>
      </c>
      <c r="N108" s="212" t="str">
        <f>IF($C108=0,"",SUMIFS(INPUT_DATA!BC:BC,INPUT_DATA!$A:$A,$C108,INPUT_DATA!$B:$B,"S"))</f>
        <v/>
      </c>
      <c r="O108" s="212" t="str">
        <f>IF($C108=0,"",SUMIFS(INPUT_DATA!BD:BD,INPUT_DATA!$A:$A,$C108,INPUT_DATA!$B:$B,"S"))</f>
        <v/>
      </c>
      <c r="P108" s="212" t="str">
        <f>IF($C108=0,"",SUMIFS(INPUT_DATA!BE:BE,INPUT_DATA!$A:$A,$C108,INPUT_DATA!$B:$B,"S"))</f>
        <v/>
      </c>
      <c r="Q108" s="214" t="str">
        <f t="shared" si="17"/>
        <v/>
      </c>
      <c r="R108" s="215" t="str">
        <f>IF($C108=0,"",SUMIFS(INPUT_DATA!BG:BG,INPUT_DATA!$A:$A,$C108,INPUT_DATA!$B:$B,"S"))</f>
        <v/>
      </c>
      <c r="S108" s="215" t="str">
        <f>IF($C108=0,"",SUMIFS(INPUT_DATA!BH:BH,INPUT_DATA!$A:$A,$C108,INPUT_DATA!$B:$B,"S"))</f>
        <v/>
      </c>
      <c r="T108" s="214" t="str">
        <f t="shared" si="18"/>
        <v/>
      </c>
      <c r="U108" s="216" t="str">
        <f>IF($C108=0,"",SUMIFS(INPUT_DATA!BK:BK,INPUT_DATA!$A:$A,$C108,INPUT_DATA!$B:$B,"S"))</f>
        <v/>
      </c>
      <c r="V108" s="220" t="str">
        <f t="shared" si="19"/>
        <v/>
      </c>
      <c r="W108" s="218"/>
      <c r="X108" s="211" t="str">
        <f>IF($C108=0,"",SUMIFS(INPUT_DATA!AT:AT,INPUT_DATA!$A:$A,$C108,INPUT_DATA!$B:$B,"D"))</f>
        <v/>
      </c>
      <c r="Y108" s="212" t="str">
        <f>IF($C108=0,"",SUMIFS(INPUT_DATA!AU:AU,INPUT_DATA!$A:$A,$C108,INPUT_DATA!$B:$B,"D"))</f>
        <v/>
      </c>
      <c r="Z108" s="212" t="str">
        <f>IF($C108=0,"",SUMIFS(INPUT_DATA!AV:AV,INPUT_DATA!$A:$A,$C108,INPUT_DATA!$B:$B,"D"))</f>
        <v/>
      </c>
      <c r="AA108" s="213" t="str">
        <f t="shared" si="21"/>
        <v/>
      </c>
      <c r="AB108" s="212" t="str">
        <f>IF($C108=0,"",SUMIFS(INPUT_DATA!AX:AX,INPUT_DATA!$A:$A,$C108,INPUT_DATA!$B:$B,"D"))</f>
        <v/>
      </c>
      <c r="AC108" s="212" t="str">
        <f>IF($C108=0,"",SUMIFS(INPUT_DATA!AY:AY,INPUT_DATA!$A:$A,$C108,INPUT_DATA!$B:$B,"D"))</f>
        <v/>
      </c>
      <c r="AD108" s="212" t="str">
        <f>IF($C108=0,"",SUMIFS(INPUT_DATA!AZ:AZ,INPUT_DATA!$A:$A,$C108,INPUT_DATA!$B:$B,"D"))</f>
        <v/>
      </c>
      <c r="AE108" s="212" t="str">
        <f>IF($C108=0,"",SUMIFS(INPUT_DATA!BA:BA,INPUT_DATA!$A:$A,$C108,INPUT_DATA!$B:$B,"D"))</f>
        <v/>
      </c>
      <c r="AF108" s="212" t="str">
        <f>IF($C108=0,"",SUMIFS(INPUT_DATA!BB:BB,INPUT_DATA!$A:$A,$C108,INPUT_DATA!$B:$B,"D"))</f>
        <v/>
      </c>
      <c r="AG108" s="212" t="str">
        <f>IF($C108=0,"",SUMIFS(INPUT_DATA!BC:BC,INPUT_DATA!$A:$A,$C108,INPUT_DATA!$B:$B,"D"))</f>
        <v/>
      </c>
      <c r="AH108" s="212" t="str">
        <f>IF($C108=0,"",SUMIFS(INPUT_DATA!BD:BD,INPUT_DATA!$A:$A,$C108,INPUT_DATA!$B:$B,"D"))</f>
        <v/>
      </c>
      <c r="AI108" s="212" t="str">
        <f>IF($C108=0,"",SUMIFS(INPUT_DATA!BE:BE,INPUT_DATA!$A:$A,$C108,INPUT_DATA!$B:$B,"D"))</f>
        <v/>
      </c>
      <c r="AJ108" s="214" t="str">
        <f t="shared" si="22"/>
        <v/>
      </c>
      <c r="AK108" s="215" t="str">
        <f>IF($C108=0,"",SUMIFS(INPUT_DATA!BG:BG,INPUT_DATA!$A:$A,$C108,INPUT_DATA!$B:$B,"D"))</f>
        <v/>
      </c>
      <c r="AL108" s="215" t="str">
        <f>IF($C108=0,"",SUMIFS(INPUT_DATA!BH:BH,INPUT_DATA!$A:$A,$C108,INPUT_DATA!$B:$B,"D"))</f>
        <v/>
      </c>
      <c r="AM108" s="214" t="str">
        <f t="shared" si="23"/>
        <v/>
      </c>
      <c r="AN108" s="216" t="str">
        <f>IF($C108=0,"",SUMIFS(INPUT_DATA!BK:BK,INPUT_DATA!$A:$A,$C108,INPUT_DATA!$B:$B,"D"))</f>
        <v/>
      </c>
      <c r="AO108" s="217" t="str">
        <f t="shared" si="24"/>
        <v/>
      </c>
      <c r="AP108" s="218"/>
      <c r="AR108" s="217" t="str">
        <f t="shared" si="20"/>
        <v/>
      </c>
      <c r="AT108" s="209" t="str">
        <f>IF($C108=0,"",'03 - Monthly Asset Follow up'!E112+'03 - Monthly Asset Follow up'!F112-'03 - Monthly Asset Follow up'!V112+'03 - Monthly Asset Follow up'!Y112-H108)</f>
        <v/>
      </c>
      <c r="AU108" s="209" t="str">
        <f>IF($C108=0,"",'03 - Monthly Asset Follow up'!BB112+'03 - Monthly Asset Follow up'!BC112-'03 - Monthly Asset Follow up'!BR112+'03 - Monthly Asset Follow up'!BU112-AA108)</f>
        <v/>
      </c>
      <c r="AW108" s="221"/>
    </row>
    <row r="109" spans="2:49">
      <c r="B109" s="1672" t="str">
        <f t="shared" si="15"/>
        <v/>
      </c>
      <c r="C109" s="1673">
        <f>'03 - Monthly Asset Follow up'!B113</f>
        <v>0</v>
      </c>
      <c r="D109" s="218"/>
      <c r="E109" s="211" t="str">
        <f>IF($C109=0,"",SUMIFS(INPUT_DATA!AT:AT,INPUT_DATA!$A:$A,$C109,INPUT_DATA!$B:$B,"S"))</f>
        <v/>
      </c>
      <c r="F109" s="212" t="str">
        <f>IF($C109=0,"",SUMIFS(INPUT_DATA!AU:AU,INPUT_DATA!$A:$A,$C109,INPUT_DATA!$B:$B,"S"))</f>
        <v/>
      </c>
      <c r="G109" s="212" t="str">
        <f>IF($C109=0,"",SUMIFS(INPUT_DATA!AV:AV,INPUT_DATA!$A:$A,$C109,INPUT_DATA!$B:$B,"S"))</f>
        <v/>
      </c>
      <c r="H109" s="219" t="str">
        <f t="shared" si="16"/>
        <v/>
      </c>
      <c r="I109" s="212" t="str">
        <f>IF($C109=0,"",SUMIFS(INPUT_DATA!AX:AX,INPUT_DATA!$A:$A,$C109,INPUT_DATA!$B:$B,"S"))</f>
        <v/>
      </c>
      <c r="J109" s="212" t="str">
        <f>IF($C109=0,"",SUMIFS(INPUT_DATA!AY:AY,INPUT_DATA!$A:$A,$C109,INPUT_DATA!$B:$B,"S"))</f>
        <v/>
      </c>
      <c r="K109" s="212" t="str">
        <f>IF($C109=0,"",SUMIFS(INPUT_DATA!AZ:AZ,INPUT_DATA!$A:$A,$C109,INPUT_DATA!$B:$B,"S"))</f>
        <v/>
      </c>
      <c r="L109" s="212" t="str">
        <f>IF($C109=0,"",SUMIFS(INPUT_DATA!BA:BA,INPUT_DATA!$A:$A,$C109,INPUT_DATA!$B:$B,"S"))</f>
        <v/>
      </c>
      <c r="M109" s="212" t="str">
        <f>IF($C109=0,"",SUMIFS(INPUT_DATA!BB:BB,INPUT_DATA!$A:$A,$C109,INPUT_DATA!$B:$B,"S"))</f>
        <v/>
      </c>
      <c r="N109" s="212" t="str">
        <f>IF($C109=0,"",SUMIFS(INPUT_DATA!BC:BC,INPUT_DATA!$A:$A,$C109,INPUT_DATA!$B:$B,"S"))</f>
        <v/>
      </c>
      <c r="O109" s="212" t="str">
        <f>IF($C109=0,"",SUMIFS(INPUT_DATA!BD:BD,INPUT_DATA!$A:$A,$C109,INPUT_DATA!$B:$B,"S"))</f>
        <v/>
      </c>
      <c r="P109" s="212" t="str">
        <f>IF($C109=0,"",SUMIFS(INPUT_DATA!BE:BE,INPUT_DATA!$A:$A,$C109,INPUT_DATA!$B:$B,"S"))</f>
        <v/>
      </c>
      <c r="Q109" s="214" t="str">
        <f t="shared" si="17"/>
        <v/>
      </c>
      <c r="R109" s="215" t="str">
        <f>IF($C109=0,"",SUMIFS(INPUT_DATA!BG:BG,INPUT_DATA!$A:$A,$C109,INPUT_DATA!$B:$B,"S"))</f>
        <v/>
      </c>
      <c r="S109" s="215" t="str">
        <f>IF($C109=0,"",SUMIFS(INPUT_DATA!BH:BH,INPUT_DATA!$A:$A,$C109,INPUT_DATA!$B:$B,"S"))</f>
        <v/>
      </c>
      <c r="T109" s="214" t="str">
        <f t="shared" si="18"/>
        <v/>
      </c>
      <c r="U109" s="216" t="str">
        <f>IF($C109=0,"",SUMIFS(INPUT_DATA!BK:BK,INPUT_DATA!$A:$A,$C109,INPUT_DATA!$B:$B,"S"))</f>
        <v/>
      </c>
      <c r="V109" s="220" t="str">
        <f t="shared" si="19"/>
        <v/>
      </c>
      <c r="W109" s="218"/>
      <c r="X109" s="211" t="str">
        <f>IF($C109=0,"",SUMIFS(INPUT_DATA!AT:AT,INPUT_DATA!$A:$A,$C109,INPUT_DATA!$B:$B,"D"))</f>
        <v/>
      </c>
      <c r="Y109" s="212" t="str">
        <f>IF($C109=0,"",SUMIFS(INPUT_DATA!AU:AU,INPUT_DATA!$A:$A,$C109,INPUT_DATA!$B:$B,"D"))</f>
        <v/>
      </c>
      <c r="Z109" s="212" t="str">
        <f>IF($C109=0,"",SUMIFS(INPUT_DATA!AV:AV,INPUT_DATA!$A:$A,$C109,INPUT_DATA!$B:$B,"D"))</f>
        <v/>
      </c>
      <c r="AA109" s="213" t="str">
        <f t="shared" si="21"/>
        <v/>
      </c>
      <c r="AB109" s="212" t="str">
        <f>IF($C109=0,"",SUMIFS(INPUT_DATA!AX:AX,INPUT_DATA!$A:$A,$C109,INPUT_DATA!$B:$B,"D"))</f>
        <v/>
      </c>
      <c r="AC109" s="212" t="str">
        <f>IF($C109=0,"",SUMIFS(INPUT_DATA!AY:AY,INPUT_DATA!$A:$A,$C109,INPUT_DATA!$B:$B,"D"))</f>
        <v/>
      </c>
      <c r="AD109" s="212" t="str">
        <f>IF($C109=0,"",SUMIFS(INPUT_DATA!AZ:AZ,INPUT_DATA!$A:$A,$C109,INPUT_DATA!$B:$B,"D"))</f>
        <v/>
      </c>
      <c r="AE109" s="212" t="str">
        <f>IF($C109=0,"",SUMIFS(INPUT_DATA!BA:BA,INPUT_DATA!$A:$A,$C109,INPUT_DATA!$B:$B,"D"))</f>
        <v/>
      </c>
      <c r="AF109" s="212" t="str">
        <f>IF($C109=0,"",SUMIFS(INPUT_DATA!BB:BB,INPUT_DATA!$A:$A,$C109,INPUT_DATA!$B:$B,"D"))</f>
        <v/>
      </c>
      <c r="AG109" s="212" t="str">
        <f>IF($C109=0,"",SUMIFS(INPUT_DATA!BC:BC,INPUT_DATA!$A:$A,$C109,INPUT_DATA!$B:$B,"D"))</f>
        <v/>
      </c>
      <c r="AH109" s="212" t="str">
        <f>IF($C109=0,"",SUMIFS(INPUT_DATA!BD:BD,INPUT_DATA!$A:$A,$C109,INPUT_DATA!$B:$B,"D"))</f>
        <v/>
      </c>
      <c r="AI109" s="212" t="str">
        <f>IF($C109=0,"",SUMIFS(INPUT_DATA!BE:BE,INPUT_DATA!$A:$A,$C109,INPUT_DATA!$B:$B,"D"))</f>
        <v/>
      </c>
      <c r="AJ109" s="214" t="str">
        <f t="shared" si="22"/>
        <v/>
      </c>
      <c r="AK109" s="215" t="str">
        <f>IF($C109=0,"",SUMIFS(INPUT_DATA!BG:BG,INPUT_DATA!$A:$A,$C109,INPUT_DATA!$B:$B,"D"))</f>
        <v/>
      </c>
      <c r="AL109" s="215" t="str">
        <f>IF($C109=0,"",SUMIFS(INPUT_DATA!BH:BH,INPUT_DATA!$A:$A,$C109,INPUT_DATA!$B:$B,"D"))</f>
        <v/>
      </c>
      <c r="AM109" s="214" t="str">
        <f t="shared" si="23"/>
        <v/>
      </c>
      <c r="AN109" s="216" t="str">
        <f>IF($C109=0,"",SUMIFS(INPUT_DATA!BK:BK,INPUT_DATA!$A:$A,$C109,INPUT_DATA!$B:$B,"D"))</f>
        <v/>
      </c>
      <c r="AO109" s="217" t="str">
        <f t="shared" si="24"/>
        <v/>
      </c>
      <c r="AP109" s="218"/>
      <c r="AR109" s="217" t="str">
        <f t="shared" si="20"/>
        <v/>
      </c>
      <c r="AT109" s="209" t="str">
        <f>IF($C109=0,"",'03 - Monthly Asset Follow up'!E113+'03 - Monthly Asset Follow up'!F113-'03 - Monthly Asset Follow up'!V113+'03 - Monthly Asset Follow up'!Y113-H109)</f>
        <v/>
      </c>
      <c r="AU109" s="209" t="str">
        <f>IF($C109=0,"",'03 - Monthly Asset Follow up'!BB113+'03 - Monthly Asset Follow up'!BC113-'03 - Monthly Asset Follow up'!BR113+'03 - Monthly Asset Follow up'!BU113-AA109)</f>
        <v/>
      </c>
      <c r="AW109" s="221"/>
    </row>
    <row r="110" spans="2:49">
      <c r="B110" s="1672" t="str">
        <f t="shared" si="15"/>
        <v/>
      </c>
      <c r="C110" s="1673">
        <f>'03 - Monthly Asset Follow up'!B114</f>
        <v>0</v>
      </c>
      <c r="D110" s="218"/>
      <c r="E110" s="211" t="str">
        <f>IF($C110=0,"",SUMIFS(INPUT_DATA!AT:AT,INPUT_DATA!$A:$A,$C110,INPUT_DATA!$B:$B,"S"))</f>
        <v/>
      </c>
      <c r="F110" s="212" t="str">
        <f>IF($C110=0,"",SUMIFS(INPUT_DATA!AU:AU,INPUT_DATA!$A:$A,$C110,INPUT_DATA!$B:$B,"S"))</f>
        <v/>
      </c>
      <c r="G110" s="212" t="str">
        <f>IF($C110=0,"",SUMIFS(INPUT_DATA!AV:AV,INPUT_DATA!$A:$A,$C110,INPUT_DATA!$B:$B,"S"))</f>
        <v/>
      </c>
      <c r="H110" s="219" t="str">
        <f t="shared" si="16"/>
        <v/>
      </c>
      <c r="I110" s="212" t="str">
        <f>IF($C110=0,"",SUMIFS(INPUT_DATA!AX:AX,INPUT_DATA!$A:$A,$C110,INPUT_DATA!$B:$B,"S"))</f>
        <v/>
      </c>
      <c r="J110" s="212" t="str">
        <f>IF($C110=0,"",SUMIFS(INPUT_DATA!AY:AY,INPUT_DATA!$A:$A,$C110,INPUT_DATA!$B:$B,"S"))</f>
        <v/>
      </c>
      <c r="K110" s="212" t="str">
        <f>IF($C110=0,"",SUMIFS(INPUT_DATA!AZ:AZ,INPUT_DATA!$A:$A,$C110,INPUT_DATA!$B:$B,"S"))</f>
        <v/>
      </c>
      <c r="L110" s="212" t="str">
        <f>IF($C110=0,"",SUMIFS(INPUT_DATA!BA:BA,INPUT_DATA!$A:$A,$C110,INPUT_DATA!$B:$B,"S"))</f>
        <v/>
      </c>
      <c r="M110" s="212" t="str">
        <f>IF($C110=0,"",SUMIFS(INPUT_DATA!BB:BB,INPUT_DATA!$A:$A,$C110,INPUT_DATA!$B:$B,"S"))</f>
        <v/>
      </c>
      <c r="N110" s="212" t="str">
        <f>IF($C110=0,"",SUMIFS(INPUT_DATA!BC:BC,INPUT_DATA!$A:$A,$C110,INPUT_DATA!$B:$B,"S"))</f>
        <v/>
      </c>
      <c r="O110" s="212" t="str">
        <f>IF($C110=0,"",SUMIFS(INPUT_DATA!BD:BD,INPUT_DATA!$A:$A,$C110,INPUT_DATA!$B:$B,"S"))</f>
        <v/>
      </c>
      <c r="P110" s="212" t="str">
        <f>IF($C110=0,"",SUMIFS(INPUT_DATA!BE:BE,INPUT_DATA!$A:$A,$C110,INPUT_DATA!$B:$B,"S"))</f>
        <v/>
      </c>
      <c r="Q110" s="214" t="str">
        <f t="shared" si="17"/>
        <v/>
      </c>
      <c r="R110" s="215" t="str">
        <f>IF($C110=0,"",SUMIFS(INPUT_DATA!BG:BG,INPUT_DATA!$A:$A,$C110,INPUT_DATA!$B:$B,"S"))</f>
        <v/>
      </c>
      <c r="S110" s="215" t="str">
        <f>IF($C110=0,"",SUMIFS(INPUT_DATA!BH:BH,INPUT_DATA!$A:$A,$C110,INPUT_DATA!$B:$B,"S"))</f>
        <v/>
      </c>
      <c r="T110" s="214" t="str">
        <f t="shared" si="18"/>
        <v/>
      </c>
      <c r="U110" s="216" t="str">
        <f>IF($C110=0,"",SUMIFS(INPUT_DATA!BK:BK,INPUT_DATA!$A:$A,$C110,INPUT_DATA!$B:$B,"S"))</f>
        <v/>
      </c>
      <c r="V110" s="220" t="str">
        <f t="shared" si="19"/>
        <v/>
      </c>
      <c r="W110" s="218"/>
      <c r="X110" s="211" t="str">
        <f>IF($C110=0,"",SUMIFS(INPUT_DATA!AT:AT,INPUT_DATA!$A:$A,$C110,INPUT_DATA!$B:$B,"D"))</f>
        <v/>
      </c>
      <c r="Y110" s="212" t="str">
        <f>IF($C110=0,"",SUMIFS(INPUT_DATA!AU:AU,INPUT_DATA!$A:$A,$C110,INPUT_DATA!$B:$B,"D"))</f>
        <v/>
      </c>
      <c r="Z110" s="212" t="str">
        <f>IF($C110=0,"",SUMIFS(INPUT_DATA!AV:AV,INPUT_DATA!$A:$A,$C110,INPUT_DATA!$B:$B,"D"))</f>
        <v/>
      </c>
      <c r="AA110" s="213" t="str">
        <f t="shared" si="21"/>
        <v/>
      </c>
      <c r="AB110" s="212" t="str">
        <f>IF($C110=0,"",SUMIFS(INPUT_DATA!AX:AX,INPUT_DATA!$A:$A,$C110,INPUT_DATA!$B:$B,"D"))</f>
        <v/>
      </c>
      <c r="AC110" s="212" t="str">
        <f>IF($C110=0,"",SUMIFS(INPUT_DATA!AY:AY,INPUT_DATA!$A:$A,$C110,INPUT_DATA!$B:$B,"D"))</f>
        <v/>
      </c>
      <c r="AD110" s="212" t="str">
        <f>IF($C110=0,"",SUMIFS(INPUT_DATA!AZ:AZ,INPUT_DATA!$A:$A,$C110,INPUT_DATA!$B:$B,"D"))</f>
        <v/>
      </c>
      <c r="AE110" s="212" t="str">
        <f>IF($C110=0,"",SUMIFS(INPUT_DATA!BA:BA,INPUT_DATA!$A:$A,$C110,INPUT_DATA!$B:$B,"D"))</f>
        <v/>
      </c>
      <c r="AF110" s="212" t="str">
        <f>IF($C110=0,"",SUMIFS(INPUT_DATA!BB:BB,INPUT_DATA!$A:$A,$C110,INPUT_DATA!$B:$B,"D"))</f>
        <v/>
      </c>
      <c r="AG110" s="212" t="str">
        <f>IF($C110=0,"",SUMIFS(INPUT_DATA!BC:BC,INPUT_DATA!$A:$A,$C110,INPUT_DATA!$B:$B,"D"))</f>
        <v/>
      </c>
      <c r="AH110" s="212" t="str">
        <f>IF($C110=0,"",SUMIFS(INPUT_DATA!BD:BD,INPUT_DATA!$A:$A,$C110,INPUT_DATA!$B:$B,"D"))</f>
        <v/>
      </c>
      <c r="AI110" s="212" t="str">
        <f>IF($C110=0,"",SUMIFS(INPUT_DATA!BE:BE,INPUT_DATA!$A:$A,$C110,INPUT_DATA!$B:$B,"D"))</f>
        <v/>
      </c>
      <c r="AJ110" s="214" t="str">
        <f t="shared" si="22"/>
        <v/>
      </c>
      <c r="AK110" s="215" t="str">
        <f>IF($C110=0,"",SUMIFS(INPUT_DATA!BG:BG,INPUT_DATA!$A:$A,$C110,INPUT_DATA!$B:$B,"D"))</f>
        <v/>
      </c>
      <c r="AL110" s="215" t="str">
        <f>IF($C110=0,"",SUMIFS(INPUT_DATA!BH:BH,INPUT_DATA!$A:$A,$C110,INPUT_DATA!$B:$B,"D"))</f>
        <v/>
      </c>
      <c r="AM110" s="214" t="str">
        <f t="shared" si="23"/>
        <v/>
      </c>
      <c r="AN110" s="216" t="str">
        <f>IF($C110=0,"",SUMIFS(INPUT_DATA!BK:BK,INPUT_DATA!$A:$A,$C110,INPUT_DATA!$B:$B,"D"))</f>
        <v/>
      </c>
      <c r="AO110" s="217" t="str">
        <f t="shared" si="24"/>
        <v/>
      </c>
      <c r="AP110" s="218"/>
      <c r="AR110" s="217" t="str">
        <f t="shared" si="20"/>
        <v/>
      </c>
      <c r="AT110" s="209" t="str">
        <f>IF($C110=0,"",'03 - Monthly Asset Follow up'!E114+'03 - Monthly Asset Follow up'!F114-'03 - Monthly Asset Follow up'!V114+'03 - Monthly Asset Follow up'!Y114-H110)</f>
        <v/>
      </c>
      <c r="AU110" s="209" t="str">
        <f>IF($C110=0,"",'03 - Monthly Asset Follow up'!BB114+'03 - Monthly Asset Follow up'!BC114-'03 - Monthly Asset Follow up'!BR114+'03 - Monthly Asset Follow up'!BU114-AA110)</f>
        <v/>
      </c>
      <c r="AW110" s="221"/>
    </row>
    <row r="111" spans="2:49">
      <c r="B111" s="1672" t="str">
        <f t="shared" si="15"/>
        <v/>
      </c>
      <c r="C111" s="1673">
        <f>'03 - Monthly Asset Follow up'!B115</f>
        <v>0</v>
      </c>
      <c r="D111" s="218"/>
      <c r="E111" s="211" t="str">
        <f>IF($C111=0,"",SUMIFS(INPUT_DATA!AT:AT,INPUT_DATA!$A:$A,$C111,INPUT_DATA!$B:$B,"S"))</f>
        <v/>
      </c>
      <c r="F111" s="212" t="str">
        <f>IF($C111=0,"",SUMIFS(INPUT_DATA!AU:AU,INPUT_DATA!$A:$A,$C111,INPUT_DATA!$B:$B,"S"))</f>
        <v/>
      </c>
      <c r="G111" s="212" t="str">
        <f>IF($C111=0,"",SUMIFS(INPUT_DATA!AV:AV,INPUT_DATA!$A:$A,$C111,INPUT_DATA!$B:$B,"S"))</f>
        <v/>
      </c>
      <c r="H111" s="219" t="str">
        <f t="shared" si="16"/>
        <v/>
      </c>
      <c r="I111" s="212" t="str">
        <f>IF($C111=0,"",SUMIFS(INPUT_DATA!AX:AX,INPUT_DATA!$A:$A,$C111,INPUT_DATA!$B:$B,"S"))</f>
        <v/>
      </c>
      <c r="J111" s="212" t="str">
        <f>IF($C111=0,"",SUMIFS(INPUT_DATA!AY:AY,INPUT_DATA!$A:$A,$C111,INPUT_DATA!$B:$B,"S"))</f>
        <v/>
      </c>
      <c r="K111" s="212" t="str">
        <f>IF($C111=0,"",SUMIFS(INPUT_DATA!AZ:AZ,INPUT_DATA!$A:$A,$C111,INPUT_DATA!$B:$B,"S"))</f>
        <v/>
      </c>
      <c r="L111" s="212" t="str">
        <f>IF($C111=0,"",SUMIFS(INPUT_DATA!BA:BA,INPUT_DATA!$A:$A,$C111,INPUT_DATA!$B:$B,"S"))</f>
        <v/>
      </c>
      <c r="M111" s="212" t="str">
        <f>IF($C111=0,"",SUMIFS(INPUT_DATA!BB:BB,INPUT_DATA!$A:$A,$C111,INPUT_DATA!$B:$B,"S"))</f>
        <v/>
      </c>
      <c r="N111" s="212" t="str">
        <f>IF($C111=0,"",SUMIFS(INPUT_DATA!BC:BC,INPUT_DATA!$A:$A,$C111,INPUT_DATA!$B:$B,"S"))</f>
        <v/>
      </c>
      <c r="O111" s="212" t="str">
        <f>IF($C111=0,"",SUMIFS(INPUT_DATA!BD:BD,INPUT_DATA!$A:$A,$C111,INPUT_DATA!$B:$B,"S"))</f>
        <v/>
      </c>
      <c r="P111" s="212" t="str">
        <f>IF($C111=0,"",SUMIFS(INPUT_DATA!BE:BE,INPUT_DATA!$A:$A,$C111,INPUT_DATA!$B:$B,"S"))</f>
        <v/>
      </c>
      <c r="Q111" s="214" t="str">
        <f t="shared" si="17"/>
        <v/>
      </c>
      <c r="R111" s="215" t="str">
        <f>IF($C111=0,"",SUMIFS(INPUT_DATA!BG:BG,INPUT_DATA!$A:$A,$C111,INPUT_DATA!$B:$B,"S"))</f>
        <v/>
      </c>
      <c r="S111" s="215" t="str">
        <f>IF($C111=0,"",SUMIFS(INPUT_DATA!BH:BH,INPUT_DATA!$A:$A,$C111,INPUT_DATA!$B:$B,"S"))</f>
        <v/>
      </c>
      <c r="T111" s="214" t="str">
        <f t="shared" si="18"/>
        <v/>
      </c>
      <c r="U111" s="216" t="str">
        <f>IF($C111=0,"",SUMIFS(INPUT_DATA!BK:BK,INPUT_DATA!$A:$A,$C111,INPUT_DATA!$B:$B,"S"))</f>
        <v/>
      </c>
      <c r="V111" s="220" t="str">
        <f t="shared" si="19"/>
        <v/>
      </c>
      <c r="W111" s="218"/>
      <c r="X111" s="211" t="str">
        <f>IF($C111=0,"",SUMIFS(INPUT_DATA!AT:AT,INPUT_DATA!$A:$A,$C111,INPUT_DATA!$B:$B,"D"))</f>
        <v/>
      </c>
      <c r="Y111" s="212" t="str">
        <f>IF($C111=0,"",SUMIFS(INPUT_DATA!AU:AU,INPUT_DATA!$A:$A,$C111,INPUT_DATA!$B:$B,"D"))</f>
        <v/>
      </c>
      <c r="Z111" s="212" t="str">
        <f>IF($C111=0,"",SUMIFS(INPUT_DATA!AV:AV,INPUT_DATA!$A:$A,$C111,INPUT_DATA!$B:$B,"D"))</f>
        <v/>
      </c>
      <c r="AA111" s="213" t="str">
        <f t="shared" si="21"/>
        <v/>
      </c>
      <c r="AB111" s="212" t="str">
        <f>IF($C111=0,"",SUMIFS(INPUT_DATA!AX:AX,INPUT_DATA!$A:$A,$C111,INPUT_DATA!$B:$B,"D"))</f>
        <v/>
      </c>
      <c r="AC111" s="212" t="str">
        <f>IF($C111=0,"",SUMIFS(INPUT_DATA!AY:AY,INPUT_DATA!$A:$A,$C111,INPUT_DATA!$B:$B,"D"))</f>
        <v/>
      </c>
      <c r="AD111" s="212" t="str">
        <f>IF($C111=0,"",SUMIFS(INPUT_DATA!AZ:AZ,INPUT_DATA!$A:$A,$C111,INPUT_DATA!$B:$B,"D"))</f>
        <v/>
      </c>
      <c r="AE111" s="212" t="str">
        <f>IF($C111=0,"",SUMIFS(INPUT_DATA!BA:BA,INPUT_DATA!$A:$A,$C111,INPUT_DATA!$B:$B,"D"))</f>
        <v/>
      </c>
      <c r="AF111" s="212" t="str">
        <f>IF($C111=0,"",SUMIFS(INPUT_DATA!BB:BB,INPUT_DATA!$A:$A,$C111,INPUT_DATA!$B:$B,"D"))</f>
        <v/>
      </c>
      <c r="AG111" s="212" t="str">
        <f>IF($C111=0,"",SUMIFS(INPUT_DATA!BC:BC,INPUT_DATA!$A:$A,$C111,INPUT_DATA!$B:$B,"D"))</f>
        <v/>
      </c>
      <c r="AH111" s="212" t="str">
        <f>IF($C111=0,"",SUMIFS(INPUT_DATA!BD:BD,INPUT_DATA!$A:$A,$C111,INPUT_DATA!$B:$B,"D"))</f>
        <v/>
      </c>
      <c r="AI111" s="212" t="str">
        <f>IF($C111=0,"",SUMIFS(INPUT_DATA!BE:BE,INPUT_DATA!$A:$A,$C111,INPUT_DATA!$B:$B,"D"))</f>
        <v/>
      </c>
      <c r="AJ111" s="214" t="str">
        <f t="shared" si="22"/>
        <v/>
      </c>
      <c r="AK111" s="215" t="str">
        <f>IF($C111=0,"",SUMIFS(INPUT_DATA!BG:BG,INPUT_DATA!$A:$A,$C111,INPUT_DATA!$B:$B,"D"))</f>
        <v/>
      </c>
      <c r="AL111" s="215" t="str">
        <f>IF($C111=0,"",SUMIFS(INPUT_DATA!BH:BH,INPUT_DATA!$A:$A,$C111,INPUT_DATA!$B:$B,"D"))</f>
        <v/>
      </c>
      <c r="AM111" s="214" t="str">
        <f t="shared" si="23"/>
        <v/>
      </c>
      <c r="AN111" s="216" t="str">
        <f>IF($C111=0,"",SUMIFS(INPUT_DATA!BK:BK,INPUT_DATA!$A:$A,$C111,INPUT_DATA!$B:$B,"D"))</f>
        <v/>
      </c>
      <c r="AO111" s="217" t="str">
        <f t="shared" si="24"/>
        <v/>
      </c>
      <c r="AP111" s="218"/>
      <c r="AR111" s="217" t="str">
        <f t="shared" si="20"/>
        <v/>
      </c>
      <c r="AT111" s="209" t="str">
        <f>IF($C111=0,"",'03 - Monthly Asset Follow up'!E115+'03 - Monthly Asset Follow up'!F115-'03 - Monthly Asset Follow up'!V115+'03 - Monthly Asset Follow up'!Y115-H111)</f>
        <v/>
      </c>
      <c r="AU111" s="209" t="str">
        <f>IF($C111=0,"",'03 - Monthly Asset Follow up'!BB115+'03 - Monthly Asset Follow up'!BC115-'03 - Monthly Asset Follow up'!BR115+'03 - Monthly Asset Follow up'!BU115-AA111)</f>
        <v/>
      </c>
      <c r="AW111" s="221"/>
    </row>
    <row r="112" spans="2:49">
      <c r="B112" s="1672" t="str">
        <f t="shared" si="15"/>
        <v/>
      </c>
      <c r="C112" s="1673">
        <f>'03 - Monthly Asset Follow up'!B116</f>
        <v>0</v>
      </c>
      <c r="D112" s="218"/>
      <c r="E112" s="211" t="str">
        <f>IF($C112=0,"",SUMIFS(INPUT_DATA!AT:AT,INPUT_DATA!$A:$A,$C112,INPUT_DATA!$B:$B,"S"))</f>
        <v/>
      </c>
      <c r="F112" s="212" t="str">
        <f>IF($C112=0,"",SUMIFS(INPUT_DATA!AU:AU,INPUT_DATA!$A:$A,$C112,INPUT_DATA!$B:$B,"S"))</f>
        <v/>
      </c>
      <c r="G112" s="212" t="str">
        <f>IF($C112=0,"",SUMIFS(INPUT_DATA!AV:AV,INPUT_DATA!$A:$A,$C112,INPUT_DATA!$B:$B,"S"))</f>
        <v/>
      </c>
      <c r="H112" s="219" t="str">
        <f t="shared" si="16"/>
        <v/>
      </c>
      <c r="I112" s="212" t="str">
        <f>IF($C112=0,"",SUMIFS(INPUT_DATA!AX:AX,INPUT_DATA!$A:$A,$C112,INPUT_DATA!$B:$B,"S"))</f>
        <v/>
      </c>
      <c r="J112" s="212" t="str">
        <f>IF($C112=0,"",SUMIFS(INPUT_DATA!AY:AY,INPUT_DATA!$A:$A,$C112,INPUT_DATA!$B:$B,"S"))</f>
        <v/>
      </c>
      <c r="K112" s="212" t="str">
        <f>IF($C112=0,"",SUMIFS(INPUT_DATA!AZ:AZ,INPUT_DATA!$A:$A,$C112,INPUT_DATA!$B:$B,"S"))</f>
        <v/>
      </c>
      <c r="L112" s="212" t="str">
        <f>IF($C112=0,"",SUMIFS(INPUT_DATA!BA:BA,INPUT_DATA!$A:$A,$C112,INPUT_DATA!$B:$B,"S"))</f>
        <v/>
      </c>
      <c r="M112" s="212" t="str">
        <f>IF($C112=0,"",SUMIFS(INPUT_DATA!BB:BB,INPUT_DATA!$A:$A,$C112,INPUT_DATA!$B:$B,"S"))</f>
        <v/>
      </c>
      <c r="N112" s="212" t="str">
        <f>IF($C112=0,"",SUMIFS(INPUT_DATA!BC:BC,INPUT_DATA!$A:$A,$C112,INPUT_DATA!$B:$B,"S"))</f>
        <v/>
      </c>
      <c r="O112" s="212" t="str">
        <f>IF($C112=0,"",SUMIFS(INPUT_DATA!BD:BD,INPUT_DATA!$A:$A,$C112,INPUT_DATA!$B:$B,"S"))</f>
        <v/>
      </c>
      <c r="P112" s="212" t="str">
        <f>IF($C112=0,"",SUMIFS(INPUT_DATA!BE:BE,INPUT_DATA!$A:$A,$C112,INPUT_DATA!$B:$B,"S"))</f>
        <v/>
      </c>
      <c r="Q112" s="214" t="str">
        <f t="shared" si="17"/>
        <v/>
      </c>
      <c r="R112" s="215" t="str">
        <f>IF($C112=0,"",SUMIFS(INPUT_DATA!BG:BG,INPUT_DATA!$A:$A,$C112,INPUT_DATA!$B:$B,"S"))</f>
        <v/>
      </c>
      <c r="S112" s="215" t="str">
        <f>IF($C112=0,"",SUMIFS(INPUT_DATA!BH:BH,INPUT_DATA!$A:$A,$C112,INPUT_DATA!$B:$B,"S"))</f>
        <v/>
      </c>
      <c r="T112" s="214" t="str">
        <f t="shared" si="18"/>
        <v/>
      </c>
      <c r="U112" s="216" t="str">
        <f>IF($C112=0,"",SUMIFS(INPUT_DATA!BK:BK,INPUT_DATA!$A:$A,$C112,INPUT_DATA!$B:$B,"S"))</f>
        <v/>
      </c>
      <c r="V112" s="220" t="str">
        <f t="shared" si="19"/>
        <v/>
      </c>
      <c r="W112" s="218"/>
      <c r="X112" s="211" t="str">
        <f>IF($C112=0,"",SUMIFS(INPUT_DATA!AT:AT,INPUT_DATA!$A:$A,$C112,INPUT_DATA!$B:$B,"D"))</f>
        <v/>
      </c>
      <c r="Y112" s="212" t="str">
        <f>IF($C112=0,"",SUMIFS(INPUT_DATA!AU:AU,INPUT_DATA!$A:$A,$C112,INPUT_DATA!$B:$B,"D"))</f>
        <v/>
      </c>
      <c r="Z112" s="212" t="str">
        <f>IF($C112=0,"",SUMIFS(INPUT_DATA!AV:AV,INPUT_DATA!$A:$A,$C112,INPUT_DATA!$B:$B,"D"))</f>
        <v/>
      </c>
      <c r="AA112" s="213" t="str">
        <f t="shared" si="21"/>
        <v/>
      </c>
      <c r="AB112" s="212" t="str">
        <f>IF($C112=0,"",SUMIFS(INPUT_DATA!AX:AX,INPUT_DATA!$A:$A,$C112,INPUT_DATA!$B:$B,"D"))</f>
        <v/>
      </c>
      <c r="AC112" s="212" t="str">
        <f>IF($C112=0,"",SUMIFS(INPUT_DATA!AY:AY,INPUT_DATA!$A:$A,$C112,INPUT_DATA!$B:$B,"D"))</f>
        <v/>
      </c>
      <c r="AD112" s="212" t="str">
        <f>IF($C112=0,"",SUMIFS(INPUT_DATA!AZ:AZ,INPUT_DATA!$A:$A,$C112,INPUT_DATA!$B:$B,"D"))</f>
        <v/>
      </c>
      <c r="AE112" s="212" t="str">
        <f>IF($C112=0,"",SUMIFS(INPUT_DATA!BA:BA,INPUT_DATA!$A:$A,$C112,INPUT_DATA!$B:$B,"D"))</f>
        <v/>
      </c>
      <c r="AF112" s="212" t="str">
        <f>IF($C112=0,"",SUMIFS(INPUT_DATA!BB:BB,INPUT_DATA!$A:$A,$C112,INPUT_DATA!$B:$B,"D"))</f>
        <v/>
      </c>
      <c r="AG112" s="212" t="str">
        <f>IF($C112=0,"",SUMIFS(INPUT_DATA!BC:BC,INPUT_DATA!$A:$A,$C112,INPUT_DATA!$B:$B,"D"))</f>
        <v/>
      </c>
      <c r="AH112" s="212" t="str">
        <f>IF($C112=0,"",SUMIFS(INPUT_DATA!BD:BD,INPUT_DATA!$A:$A,$C112,INPUT_DATA!$B:$B,"D"))</f>
        <v/>
      </c>
      <c r="AI112" s="212" t="str">
        <f>IF($C112=0,"",SUMIFS(INPUT_DATA!BE:BE,INPUT_DATA!$A:$A,$C112,INPUT_DATA!$B:$B,"D"))</f>
        <v/>
      </c>
      <c r="AJ112" s="214" t="str">
        <f t="shared" si="22"/>
        <v/>
      </c>
      <c r="AK112" s="215" t="str">
        <f>IF($C112=0,"",SUMIFS(INPUT_DATA!BG:BG,INPUT_DATA!$A:$A,$C112,INPUT_DATA!$B:$B,"D"))</f>
        <v/>
      </c>
      <c r="AL112" s="215" t="str">
        <f>IF($C112=0,"",SUMIFS(INPUT_DATA!BH:BH,INPUT_DATA!$A:$A,$C112,INPUT_DATA!$B:$B,"D"))</f>
        <v/>
      </c>
      <c r="AM112" s="214" t="str">
        <f t="shared" si="23"/>
        <v/>
      </c>
      <c r="AN112" s="216" t="str">
        <f>IF($C112=0,"",SUMIFS(INPUT_DATA!BK:BK,INPUT_DATA!$A:$A,$C112,INPUT_DATA!$B:$B,"D"))</f>
        <v/>
      </c>
      <c r="AO112" s="217" t="str">
        <f t="shared" si="24"/>
        <v/>
      </c>
      <c r="AP112" s="218"/>
      <c r="AR112" s="217" t="str">
        <f t="shared" si="20"/>
        <v/>
      </c>
      <c r="AT112" s="209" t="str">
        <f>IF($C112=0,"",'03 - Monthly Asset Follow up'!E116+'03 - Monthly Asset Follow up'!F116-'03 - Monthly Asset Follow up'!V116+'03 - Monthly Asset Follow up'!Y116-H112)</f>
        <v/>
      </c>
      <c r="AU112" s="209" t="str">
        <f>IF($C112=0,"",'03 - Monthly Asset Follow up'!BB116+'03 - Monthly Asset Follow up'!BC116-'03 - Monthly Asset Follow up'!BR116+'03 - Monthly Asset Follow up'!BU116-AA112)</f>
        <v/>
      </c>
      <c r="AW112" s="221"/>
    </row>
    <row r="113" spans="2:49">
      <c r="B113" s="1672" t="str">
        <f t="shared" si="15"/>
        <v/>
      </c>
      <c r="C113" s="1673">
        <f>'03 - Monthly Asset Follow up'!B117</f>
        <v>0</v>
      </c>
      <c r="D113" s="218"/>
      <c r="E113" s="211" t="str">
        <f>IF($C113=0,"",SUMIFS(INPUT_DATA!AT:AT,INPUT_DATA!$A:$A,$C113,INPUT_DATA!$B:$B,"S"))</f>
        <v/>
      </c>
      <c r="F113" s="212" t="str">
        <f>IF($C113=0,"",SUMIFS(INPUT_DATA!AU:AU,INPUT_DATA!$A:$A,$C113,INPUT_DATA!$B:$B,"S"))</f>
        <v/>
      </c>
      <c r="G113" s="212" t="str">
        <f>IF($C113=0,"",SUMIFS(INPUT_DATA!AV:AV,INPUT_DATA!$A:$A,$C113,INPUT_DATA!$B:$B,"S"))</f>
        <v/>
      </c>
      <c r="H113" s="219" t="str">
        <f t="shared" si="16"/>
        <v/>
      </c>
      <c r="I113" s="212" t="str">
        <f>IF($C113=0,"",SUMIFS(INPUT_DATA!AX:AX,INPUT_DATA!$A:$A,$C113,INPUT_DATA!$B:$B,"S"))</f>
        <v/>
      </c>
      <c r="J113" s="212" t="str">
        <f>IF($C113=0,"",SUMIFS(INPUT_DATA!AY:AY,INPUT_DATA!$A:$A,$C113,INPUT_DATA!$B:$B,"S"))</f>
        <v/>
      </c>
      <c r="K113" s="212" t="str">
        <f>IF($C113=0,"",SUMIFS(INPUT_DATA!AZ:AZ,INPUT_DATA!$A:$A,$C113,INPUT_DATA!$B:$B,"S"))</f>
        <v/>
      </c>
      <c r="L113" s="212" t="str">
        <f>IF($C113=0,"",SUMIFS(INPUT_DATA!BA:BA,INPUT_DATA!$A:$A,$C113,INPUT_DATA!$B:$B,"S"))</f>
        <v/>
      </c>
      <c r="M113" s="212" t="str">
        <f>IF($C113=0,"",SUMIFS(INPUT_DATA!BB:BB,INPUT_DATA!$A:$A,$C113,INPUT_DATA!$B:$B,"S"))</f>
        <v/>
      </c>
      <c r="N113" s="212" t="str">
        <f>IF($C113=0,"",SUMIFS(INPUT_DATA!BC:BC,INPUT_DATA!$A:$A,$C113,INPUT_DATA!$B:$B,"S"))</f>
        <v/>
      </c>
      <c r="O113" s="212" t="str">
        <f>IF($C113=0,"",SUMIFS(INPUT_DATA!BD:BD,INPUT_DATA!$A:$A,$C113,INPUT_DATA!$B:$B,"S"))</f>
        <v/>
      </c>
      <c r="P113" s="212" t="str">
        <f>IF($C113=0,"",SUMIFS(INPUT_DATA!BE:BE,INPUT_DATA!$A:$A,$C113,INPUT_DATA!$B:$B,"S"))</f>
        <v/>
      </c>
      <c r="Q113" s="214" t="str">
        <f t="shared" si="17"/>
        <v/>
      </c>
      <c r="R113" s="215" t="str">
        <f>IF($C113=0,"",SUMIFS(INPUT_DATA!BG:BG,INPUT_DATA!$A:$A,$C113,INPUT_DATA!$B:$B,"S"))</f>
        <v/>
      </c>
      <c r="S113" s="215" t="str">
        <f>IF($C113=0,"",SUMIFS(INPUT_DATA!BH:BH,INPUT_DATA!$A:$A,$C113,INPUT_DATA!$B:$B,"S"))</f>
        <v/>
      </c>
      <c r="T113" s="214" t="str">
        <f t="shared" si="18"/>
        <v/>
      </c>
      <c r="U113" s="216" t="str">
        <f>IF($C113=0,"",SUMIFS(INPUT_DATA!BK:BK,INPUT_DATA!$A:$A,$C113,INPUT_DATA!$B:$B,"S"))</f>
        <v/>
      </c>
      <c r="V113" s="220" t="str">
        <f t="shared" si="19"/>
        <v/>
      </c>
      <c r="W113" s="218"/>
      <c r="X113" s="211" t="str">
        <f>IF($C113=0,"",SUMIFS(INPUT_DATA!AT:AT,INPUT_DATA!$A:$A,$C113,INPUT_DATA!$B:$B,"D"))</f>
        <v/>
      </c>
      <c r="Y113" s="212" t="str">
        <f>IF($C113=0,"",SUMIFS(INPUT_DATA!AU:AU,INPUT_DATA!$A:$A,$C113,INPUT_DATA!$B:$B,"D"))</f>
        <v/>
      </c>
      <c r="Z113" s="212" t="str">
        <f>IF($C113=0,"",SUMIFS(INPUT_DATA!AV:AV,INPUT_DATA!$A:$A,$C113,INPUT_DATA!$B:$B,"D"))</f>
        <v/>
      </c>
      <c r="AA113" s="213" t="str">
        <f t="shared" si="21"/>
        <v/>
      </c>
      <c r="AB113" s="212" t="str">
        <f>IF($C113=0,"",SUMIFS(INPUT_DATA!AX:AX,INPUT_DATA!$A:$A,$C113,INPUT_DATA!$B:$B,"D"))</f>
        <v/>
      </c>
      <c r="AC113" s="212" t="str">
        <f>IF($C113=0,"",SUMIFS(INPUT_DATA!AY:AY,INPUT_DATA!$A:$A,$C113,INPUT_DATA!$B:$B,"D"))</f>
        <v/>
      </c>
      <c r="AD113" s="212" t="str">
        <f>IF($C113=0,"",SUMIFS(INPUT_DATA!AZ:AZ,INPUT_DATA!$A:$A,$C113,INPUT_DATA!$B:$B,"D"))</f>
        <v/>
      </c>
      <c r="AE113" s="212" t="str">
        <f>IF($C113=0,"",SUMIFS(INPUT_DATA!BA:BA,INPUT_DATA!$A:$A,$C113,INPUT_DATA!$B:$B,"D"))</f>
        <v/>
      </c>
      <c r="AF113" s="212" t="str">
        <f>IF($C113=0,"",SUMIFS(INPUT_DATA!BB:BB,INPUT_DATA!$A:$A,$C113,INPUT_DATA!$B:$B,"D"))</f>
        <v/>
      </c>
      <c r="AG113" s="212" t="str">
        <f>IF($C113=0,"",SUMIFS(INPUT_DATA!BC:BC,INPUT_DATA!$A:$A,$C113,INPUT_DATA!$B:$B,"D"))</f>
        <v/>
      </c>
      <c r="AH113" s="212" t="str">
        <f>IF($C113=0,"",SUMIFS(INPUT_DATA!BD:BD,INPUT_DATA!$A:$A,$C113,INPUT_DATA!$B:$B,"D"))</f>
        <v/>
      </c>
      <c r="AI113" s="212" t="str">
        <f>IF($C113=0,"",SUMIFS(INPUT_DATA!BE:BE,INPUT_DATA!$A:$A,$C113,INPUT_DATA!$B:$B,"D"))</f>
        <v/>
      </c>
      <c r="AJ113" s="214" t="str">
        <f t="shared" si="22"/>
        <v/>
      </c>
      <c r="AK113" s="215" t="str">
        <f>IF($C113=0,"",SUMIFS(INPUT_DATA!BG:BG,INPUT_DATA!$A:$A,$C113,INPUT_DATA!$B:$B,"D"))</f>
        <v/>
      </c>
      <c r="AL113" s="215" t="str">
        <f>IF($C113=0,"",SUMIFS(INPUT_DATA!BH:BH,INPUT_DATA!$A:$A,$C113,INPUT_DATA!$B:$B,"D"))</f>
        <v/>
      </c>
      <c r="AM113" s="214" t="str">
        <f t="shared" si="23"/>
        <v/>
      </c>
      <c r="AN113" s="216" t="str">
        <f>IF($C113=0,"",SUMIFS(INPUT_DATA!BK:BK,INPUT_DATA!$A:$A,$C113,INPUT_DATA!$B:$B,"D"))</f>
        <v/>
      </c>
      <c r="AO113" s="217" t="str">
        <f t="shared" si="24"/>
        <v/>
      </c>
      <c r="AP113" s="218"/>
      <c r="AR113" s="217" t="str">
        <f t="shared" si="20"/>
        <v/>
      </c>
      <c r="AT113" s="209" t="str">
        <f>IF($C113=0,"",'03 - Monthly Asset Follow up'!E117+'03 - Monthly Asset Follow up'!F117-'03 - Monthly Asset Follow up'!V117+'03 - Monthly Asset Follow up'!Y117-H113)</f>
        <v/>
      </c>
      <c r="AU113" s="209" t="str">
        <f>IF($C113=0,"",'03 - Monthly Asset Follow up'!BB117+'03 - Monthly Asset Follow up'!BC117-'03 - Monthly Asset Follow up'!BR117+'03 - Monthly Asset Follow up'!BU117-AA113)</f>
        <v/>
      </c>
      <c r="AW113" s="221"/>
    </row>
    <row r="114" spans="2:49">
      <c r="B114" s="1672" t="str">
        <f t="shared" si="15"/>
        <v/>
      </c>
      <c r="C114" s="1673">
        <f>'03 - Monthly Asset Follow up'!B118</f>
        <v>0</v>
      </c>
      <c r="D114" s="218"/>
      <c r="E114" s="211" t="str">
        <f>IF($C114=0,"",SUMIFS(INPUT_DATA!AT:AT,INPUT_DATA!$A:$A,$C114,INPUT_DATA!$B:$B,"S"))</f>
        <v/>
      </c>
      <c r="F114" s="212" t="str">
        <f>IF($C114=0,"",SUMIFS(INPUT_DATA!AU:AU,INPUT_DATA!$A:$A,$C114,INPUT_DATA!$B:$B,"S"))</f>
        <v/>
      </c>
      <c r="G114" s="212" t="str">
        <f>IF($C114=0,"",SUMIFS(INPUT_DATA!AV:AV,INPUT_DATA!$A:$A,$C114,INPUT_DATA!$B:$B,"S"))</f>
        <v/>
      </c>
      <c r="H114" s="219" t="str">
        <f t="shared" si="16"/>
        <v/>
      </c>
      <c r="I114" s="212" t="str">
        <f>IF($C114=0,"",SUMIFS(INPUT_DATA!AX:AX,INPUT_DATA!$A:$A,$C114,INPUT_DATA!$B:$B,"S"))</f>
        <v/>
      </c>
      <c r="J114" s="212" t="str">
        <f>IF($C114=0,"",SUMIFS(INPUT_DATA!AY:AY,INPUT_DATA!$A:$A,$C114,INPUT_DATA!$B:$B,"S"))</f>
        <v/>
      </c>
      <c r="K114" s="212" t="str">
        <f>IF($C114=0,"",SUMIFS(INPUT_DATA!AZ:AZ,INPUT_DATA!$A:$A,$C114,INPUT_DATA!$B:$B,"S"))</f>
        <v/>
      </c>
      <c r="L114" s="212" t="str">
        <f>IF($C114=0,"",SUMIFS(INPUT_DATA!BA:BA,INPUT_DATA!$A:$A,$C114,INPUT_DATA!$B:$B,"S"))</f>
        <v/>
      </c>
      <c r="M114" s="212" t="str">
        <f>IF($C114=0,"",SUMIFS(INPUT_DATA!BB:BB,INPUT_DATA!$A:$A,$C114,INPUT_DATA!$B:$B,"S"))</f>
        <v/>
      </c>
      <c r="N114" s="212" t="str">
        <f>IF($C114=0,"",SUMIFS(INPUT_DATA!BC:BC,INPUT_DATA!$A:$A,$C114,INPUT_DATA!$B:$B,"S"))</f>
        <v/>
      </c>
      <c r="O114" s="212" t="str">
        <f>IF($C114=0,"",SUMIFS(INPUT_DATA!BD:BD,INPUT_DATA!$A:$A,$C114,INPUT_DATA!$B:$B,"S"))</f>
        <v/>
      </c>
      <c r="P114" s="212" t="str">
        <f>IF($C114=0,"",SUMIFS(INPUT_DATA!BE:BE,INPUT_DATA!$A:$A,$C114,INPUT_DATA!$B:$B,"S"))</f>
        <v/>
      </c>
      <c r="Q114" s="214" t="str">
        <f t="shared" si="17"/>
        <v/>
      </c>
      <c r="R114" s="215" t="str">
        <f>IF($C114=0,"",SUMIFS(INPUT_DATA!BG:BG,INPUT_DATA!$A:$A,$C114,INPUT_DATA!$B:$B,"S"))</f>
        <v/>
      </c>
      <c r="S114" s="215" t="str">
        <f>IF($C114=0,"",SUMIFS(INPUT_DATA!BH:BH,INPUT_DATA!$A:$A,$C114,INPUT_DATA!$B:$B,"S"))</f>
        <v/>
      </c>
      <c r="T114" s="214" t="str">
        <f t="shared" si="18"/>
        <v/>
      </c>
      <c r="U114" s="216" t="str">
        <f>IF($C114=0,"",SUMIFS(INPUT_DATA!BK:BK,INPUT_DATA!$A:$A,$C114,INPUT_DATA!$B:$B,"S"))</f>
        <v/>
      </c>
      <c r="V114" s="220" t="str">
        <f t="shared" si="19"/>
        <v/>
      </c>
      <c r="W114" s="218"/>
      <c r="X114" s="211" t="str">
        <f>IF($C114=0,"",SUMIFS(INPUT_DATA!AT:AT,INPUT_DATA!$A:$A,$C114,INPUT_DATA!$B:$B,"D"))</f>
        <v/>
      </c>
      <c r="Y114" s="212" t="str">
        <f>IF($C114=0,"",SUMIFS(INPUT_DATA!AU:AU,INPUT_DATA!$A:$A,$C114,INPUT_DATA!$B:$B,"D"))</f>
        <v/>
      </c>
      <c r="Z114" s="212" t="str">
        <f>IF($C114=0,"",SUMIFS(INPUT_DATA!AV:AV,INPUT_DATA!$A:$A,$C114,INPUT_DATA!$B:$B,"D"))</f>
        <v/>
      </c>
      <c r="AA114" s="213" t="str">
        <f t="shared" si="21"/>
        <v/>
      </c>
      <c r="AB114" s="212" t="str">
        <f>IF($C114=0,"",SUMIFS(INPUT_DATA!AX:AX,INPUT_DATA!$A:$A,$C114,INPUT_DATA!$B:$B,"D"))</f>
        <v/>
      </c>
      <c r="AC114" s="212" t="str">
        <f>IF($C114=0,"",SUMIFS(INPUT_DATA!AY:AY,INPUT_DATA!$A:$A,$C114,INPUT_DATA!$B:$B,"D"))</f>
        <v/>
      </c>
      <c r="AD114" s="212" t="str">
        <f>IF($C114=0,"",SUMIFS(INPUT_DATA!AZ:AZ,INPUT_DATA!$A:$A,$C114,INPUT_DATA!$B:$B,"D"))</f>
        <v/>
      </c>
      <c r="AE114" s="212" t="str">
        <f>IF($C114=0,"",SUMIFS(INPUT_DATA!BA:BA,INPUT_DATA!$A:$A,$C114,INPUT_DATA!$B:$B,"D"))</f>
        <v/>
      </c>
      <c r="AF114" s="212" t="str">
        <f>IF($C114=0,"",SUMIFS(INPUT_DATA!BB:BB,INPUT_DATA!$A:$A,$C114,INPUT_DATA!$B:$B,"D"))</f>
        <v/>
      </c>
      <c r="AG114" s="212" t="str">
        <f>IF($C114=0,"",SUMIFS(INPUT_DATA!BC:BC,INPUT_DATA!$A:$A,$C114,INPUT_DATA!$B:$B,"D"))</f>
        <v/>
      </c>
      <c r="AH114" s="212" t="str">
        <f>IF($C114=0,"",SUMIFS(INPUT_DATA!BD:BD,INPUT_DATA!$A:$A,$C114,INPUT_DATA!$B:$B,"D"))</f>
        <v/>
      </c>
      <c r="AI114" s="212" t="str">
        <f>IF($C114=0,"",SUMIFS(INPUT_DATA!BE:BE,INPUT_DATA!$A:$A,$C114,INPUT_DATA!$B:$B,"D"))</f>
        <v/>
      </c>
      <c r="AJ114" s="214" t="str">
        <f t="shared" si="22"/>
        <v/>
      </c>
      <c r="AK114" s="215" t="str">
        <f>IF($C114=0,"",SUMIFS(INPUT_DATA!BG:BG,INPUT_DATA!$A:$A,$C114,INPUT_DATA!$B:$B,"D"))</f>
        <v/>
      </c>
      <c r="AL114" s="215" t="str">
        <f>IF($C114=0,"",SUMIFS(INPUT_DATA!BH:BH,INPUT_DATA!$A:$A,$C114,INPUT_DATA!$B:$B,"D"))</f>
        <v/>
      </c>
      <c r="AM114" s="214" t="str">
        <f t="shared" si="23"/>
        <v/>
      </c>
      <c r="AN114" s="216" t="str">
        <f>IF($C114=0,"",SUMIFS(INPUT_DATA!BK:BK,INPUT_DATA!$A:$A,$C114,INPUT_DATA!$B:$B,"D"))</f>
        <v/>
      </c>
      <c r="AO114" s="217" t="str">
        <f t="shared" si="24"/>
        <v/>
      </c>
      <c r="AP114" s="218"/>
      <c r="AR114" s="217" t="str">
        <f t="shared" si="20"/>
        <v/>
      </c>
      <c r="AT114" s="209" t="str">
        <f>IF($C114=0,"",'03 - Monthly Asset Follow up'!E118+'03 - Monthly Asset Follow up'!F118-'03 - Monthly Asset Follow up'!V118+'03 - Monthly Asset Follow up'!Y118-H114)</f>
        <v/>
      </c>
      <c r="AU114" s="209" t="str">
        <f>IF($C114=0,"",'03 - Monthly Asset Follow up'!BB118+'03 - Monthly Asset Follow up'!BC118-'03 - Monthly Asset Follow up'!BR118+'03 - Monthly Asset Follow up'!BU118-AA114)</f>
        <v/>
      </c>
      <c r="AW114" s="221"/>
    </row>
    <row r="115" spans="2:49">
      <c r="B115" s="1672" t="str">
        <f t="shared" si="15"/>
        <v/>
      </c>
      <c r="C115" s="1673">
        <f>'03 - Monthly Asset Follow up'!B119</f>
        <v>0</v>
      </c>
      <c r="D115" s="218"/>
      <c r="E115" s="211" t="str">
        <f>IF($C115=0,"",SUMIFS(INPUT_DATA!AT:AT,INPUT_DATA!$A:$A,$C115,INPUT_DATA!$B:$B,"S"))</f>
        <v/>
      </c>
      <c r="F115" s="212" t="str">
        <f>IF($C115=0,"",SUMIFS(INPUT_DATA!AU:AU,INPUT_DATA!$A:$A,$C115,INPUT_DATA!$B:$B,"S"))</f>
        <v/>
      </c>
      <c r="G115" s="212" t="str">
        <f>IF($C115=0,"",SUMIFS(INPUT_DATA!AV:AV,INPUT_DATA!$A:$A,$C115,INPUT_DATA!$B:$B,"S"))</f>
        <v/>
      </c>
      <c r="H115" s="219" t="str">
        <f t="shared" si="16"/>
        <v/>
      </c>
      <c r="I115" s="212" t="str">
        <f>IF($C115=0,"",SUMIFS(INPUT_DATA!AX:AX,INPUT_DATA!$A:$A,$C115,INPUT_DATA!$B:$B,"S"))</f>
        <v/>
      </c>
      <c r="J115" s="212" t="str">
        <f>IF($C115=0,"",SUMIFS(INPUT_DATA!AY:AY,INPUT_DATA!$A:$A,$C115,INPUT_DATA!$B:$B,"S"))</f>
        <v/>
      </c>
      <c r="K115" s="212" t="str">
        <f>IF($C115=0,"",SUMIFS(INPUT_DATA!AZ:AZ,INPUT_DATA!$A:$A,$C115,INPUT_DATA!$B:$B,"S"))</f>
        <v/>
      </c>
      <c r="L115" s="212" t="str">
        <f>IF($C115=0,"",SUMIFS(INPUT_DATA!BA:BA,INPUT_DATA!$A:$A,$C115,INPUT_DATA!$B:$B,"S"))</f>
        <v/>
      </c>
      <c r="M115" s="212" t="str">
        <f>IF($C115=0,"",SUMIFS(INPUT_DATA!BB:BB,INPUT_DATA!$A:$A,$C115,INPUT_DATA!$B:$B,"S"))</f>
        <v/>
      </c>
      <c r="N115" s="212" t="str">
        <f>IF($C115=0,"",SUMIFS(INPUT_DATA!BC:BC,INPUT_DATA!$A:$A,$C115,INPUT_DATA!$B:$B,"S"))</f>
        <v/>
      </c>
      <c r="O115" s="212" t="str">
        <f>IF($C115=0,"",SUMIFS(INPUT_DATA!BD:BD,INPUT_DATA!$A:$A,$C115,INPUT_DATA!$B:$B,"S"))</f>
        <v/>
      </c>
      <c r="P115" s="212" t="str">
        <f>IF($C115=0,"",SUMIFS(INPUT_DATA!BE:BE,INPUT_DATA!$A:$A,$C115,INPUT_DATA!$B:$B,"S"))</f>
        <v/>
      </c>
      <c r="Q115" s="214" t="str">
        <f t="shared" si="17"/>
        <v/>
      </c>
      <c r="R115" s="215" t="str">
        <f>IF($C115=0,"",SUMIFS(INPUT_DATA!BG:BG,INPUT_DATA!$A:$A,$C115,INPUT_DATA!$B:$B,"S"))</f>
        <v/>
      </c>
      <c r="S115" s="215" t="str">
        <f>IF($C115=0,"",SUMIFS(INPUT_DATA!BH:BH,INPUT_DATA!$A:$A,$C115,INPUT_DATA!$B:$B,"S"))</f>
        <v/>
      </c>
      <c r="T115" s="214" t="str">
        <f t="shared" si="18"/>
        <v/>
      </c>
      <c r="U115" s="216" t="str">
        <f>IF($C115=0,"",SUMIFS(INPUT_DATA!BK:BK,INPUT_DATA!$A:$A,$C115,INPUT_DATA!$B:$B,"S"))</f>
        <v/>
      </c>
      <c r="V115" s="220" t="str">
        <f t="shared" si="19"/>
        <v/>
      </c>
      <c r="W115" s="218"/>
      <c r="X115" s="211" t="str">
        <f>IF($C115=0,"",SUMIFS(INPUT_DATA!AT:AT,INPUT_DATA!$A:$A,$C115,INPUT_DATA!$B:$B,"D"))</f>
        <v/>
      </c>
      <c r="Y115" s="212" t="str">
        <f>IF($C115=0,"",SUMIFS(INPUT_DATA!AU:AU,INPUT_DATA!$A:$A,$C115,INPUT_DATA!$B:$B,"D"))</f>
        <v/>
      </c>
      <c r="Z115" s="212" t="str">
        <f>IF($C115=0,"",SUMIFS(INPUT_DATA!AV:AV,INPUT_DATA!$A:$A,$C115,INPUT_DATA!$B:$B,"D"))</f>
        <v/>
      </c>
      <c r="AA115" s="213" t="str">
        <f t="shared" si="21"/>
        <v/>
      </c>
      <c r="AB115" s="212" t="str">
        <f>IF($C115=0,"",SUMIFS(INPUT_DATA!AX:AX,INPUT_DATA!$A:$A,$C115,INPUT_DATA!$B:$B,"D"))</f>
        <v/>
      </c>
      <c r="AC115" s="212" t="str">
        <f>IF($C115=0,"",SUMIFS(INPUT_DATA!AY:AY,INPUT_DATA!$A:$A,$C115,INPUT_DATA!$B:$B,"D"))</f>
        <v/>
      </c>
      <c r="AD115" s="212" t="str">
        <f>IF($C115=0,"",SUMIFS(INPUT_DATA!AZ:AZ,INPUT_DATA!$A:$A,$C115,INPUT_DATA!$B:$B,"D"))</f>
        <v/>
      </c>
      <c r="AE115" s="212" t="str">
        <f>IF($C115=0,"",SUMIFS(INPUT_DATA!BA:BA,INPUT_DATA!$A:$A,$C115,INPUT_DATA!$B:$B,"D"))</f>
        <v/>
      </c>
      <c r="AF115" s="212" t="str">
        <f>IF($C115=0,"",SUMIFS(INPUT_DATA!BB:BB,INPUT_DATA!$A:$A,$C115,INPUT_DATA!$B:$B,"D"))</f>
        <v/>
      </c>
      <c r="AG115" s="212" t="str">
        <f>IF($C115=0,"",SUMIFS(INPUT_DATA!BC:BC,INPUT_DATA!$A:$A,$C115,INPUT_DATA!$B:$B,"D"))</f>
        <v/>
      </c>
      <c r="AH115" s="212" t="str">
        <f>IF($C115=0,"",SUMIFS(INPUT_DATA!BD:BD,INPUT_DATA!$A:$A,$C115,INPUT_DATA!$B:$B,"D"))</f>
        <v/>
      </c>
      <c r="AI115" s="212" t="str">
        <f>IF($C115=0,"",SUMIFS(INPUT_DATA!BE:BE,INPUT_DATA!$A:$A,$C115,INPUT_DATA!$B:$B,"D"))</f>
        <v/>
      </c>
      <c r="AJ115" s="214" t="str">
        <f t="shared" si="22"/>
        <v/>
      </c>
      <c r="AK115" s="215" t="str">
        <f>IF($C115=0,"",SUMIFS(INPUT_DATA!BG:BG,INPUT_DATA!$A:$A,$C115,INPUT_DATA!$B:$B,"D"))</f>
        <v/>
      </c>
      <c r="AL115" s="215" t="str">
        <f>IF($C115=0,"",SUMIFS(INPUT_DATA!BH:BH,INPUT_DATA!$A:$A,$C115,INPUT_DATA!$B:$B,"D"))</f>
        <v/>
      </c>
      <c r="AM115" s="214" t="str">
        <f t="shared" si="23"/>
        <v/>
      </c>
      <c r="AN115" s="216" t="str">
        <f>IF($C115=0,"",SUMIFS(INPUT_DATA!BK:BK,INPUT_DATA!$A:$A,$C115,INPUT_DATA!$B:$B,"D"))</f>
        <v/>
      </c>
      <c r="AO115" s="217" t="str">
        <f t="shared" si="24"/>
        <v/>
      </c>
      <c r="AP115" s="218"/>
      <c r="AR115" s="217" t="str">
        <f t="shared" si="20"/>
        <v/>
      </c>
      <c r="AT115" s="209" t="str">
        <f>IF($C115=0,"",'03 - Monthly Asset Follow up'!E119+'03 - Monthly Asset Follow up'!F119-'03 - Monthly Asset Follow up'!V119+'03 - Monthly Asset Follow up'!Y119-H115)</f>
        <v/>
      </c>
      <c r="AU115" s="209" t="str">
        <f>IF($C115=0,"",'03 - Monthly Asset Follow up'!BB119+'03 - Monthly Asset Follow up'!BC119-'03 - Monthly Asset Follow up'!BR119+'03 - Monthly Asset Follow up'!BU119-AA115)</f>
        <v/>
      </c>
      <c r="AW115" s="221"/>
    </row>
    <row r="116" spans="2:49">
      <c r="B116" s="1672" t="str">
        <f t="shared" si="15"/>
        <v/>
      </c>
      <c r="C116" s="1673">
        <f>'03 - Monthly Asset Follow up'!B120</f>
        <v>0</v>
      </c>
      <c r="D116" s="218"/>
      <c r="E116" s="211" t="str">
        <f>IF($C116=0,"",SUMIFS(INPUT_DATA!AT:AT,INPUT_DATA!$A:$A,$C116,INPUT_DATA!$B:$B,"S"))</f>
        <v/>
      </c>
      <c r="F116" s="212" t="str">
        <f>IF($C116=0,"",SUMIFS(INPUT_DATA!AU:AU,INPUT_DATA!$A:$A,$C116,INPUT_DATA!$B:$B,"S"))</f>
        <v/>
      </c>
      <c r="G116" s="212" t="str">
        <f>IF($C116=0,"",SUMIFS(INPUT_DATA!AV:AV,INPUT_DATA!$A:$A,$C116,INPUT_DATA!$B:$B,"S"))</f>
        <v/>
      </c>
      <c r="H116" s="219" t="str">
        <f t="shared" si="16"/>
        <v/>
      </c>
      <c r="I116" s="212" t="str">
        <f>IF($C116=0,"",SUMIFS(INPUT_DATA!AX:AX,INPUT_DATA!$A:$A,$C116,INPUT_DATA!$B:$B,"S"))</f>
        <v/>
      </c>
      <c r="J116" s="212" t="str">
        <f>IF($C116=0,"",SUMIFS(INPUT_DATA!AY:AY,INPUT_DATA!$A:$A,$C116,INPUT_DATA!$B:$B,"S"))</f>
        <v/>
      </c>
      <c r="K116" s="212" t="str">
        <f>IF($C116=0,"",SUMIFS(INPUT_DATA!AZ:AZ,INPUT_DATA!$A:$A,$C116,INPUT_DATA!$B:$B,"S"))</f>
        <v/>
      </c>
      <c r="L116" s="212" t="str">
        <f>IF($C116=0,"",SUMIFS(INPUT_DATA!BA:BA,INPUT_DATA!$A:$A,$C116,INPUT_DATA!$B:$B,"S"))</f>
        <v/>
      </c>
      <c r="M116" s="212" t="str">
        <f>IF($C116=0,"",SUMIFS(INPUT_DATA!BB:BB,INPUT_DATA!$A:$A,$C116,INPUT_DATA!$B:$B,"S"))</f>
        <v/>
      </c>
      <c r="N116" s="212" t="str">
        <f>IF($C116=0,"",SUMIFS(INPUT_DATA!BC:BC,INPUT_DATA!$A:$A,$C116,INPUT_DATA!$B:$B,"S"))</f>
        <v/>
      </c>
      <c r="O116" s="212" t="str">
        <f>IF($C116=0,"",SUMIFS(INPUT_DATA!BD:BD,INPUT_DATA!$A:$A,$C116,INPUT_DATA!$B:$B,"S"))</f>
        <v/>
      </c>
      <c r="P116" s="212" t="str">
        <f>IF($C116=0,"",SUMIFS(INPUT_DATA!BE:BE,INPUT_DATA!$A:$A,$C116,INPUT_DATA!$B:$B,"S"))</f>
        <v/>
      </c>
      <c r="Q116" s="214" t="str">
        <f t="shared" si="17"/>
        <v/>
      </c>
      <c r="R116" s="215" t="str">
        <f>IF($C116=0,"",SUMIFS(INPUT_DATA!BG:BG,INPUT_DATA!$A:$A,$C116,INPUT_DATA!$B:$B,"S"))</f>
        <v/>
      </c>
      <c r="S116" s="215" t="str">
        <f>IF($C116=0,"",SUMIFS(INPUT_DATA!BH:BH,INPUT_DATA!$A:$A,$C116,INPUT_DATA!$B:$B,"S"))</f>
        <v/>
      </c>
      <c r="T116" s="214" t="str">
        <f t="shared" si="18"/>
        <v/>
      </c>
      <c r="U116" s="216" t="str">
        <f>IF($C116=0,"",SUMIFS(INPUT_DATA!BK:BK,INPUT_DATA!$A:$A,$C116,INPUT_DATA!$B:$B,"S"))</f>
        <v/>
      </c>
      <c r="V116" s="220" t="str">
        <f t="shared" si="19"/>
        <v/>
      </c>
      <c r="W116" s="218"/>
      <c r="X116" s="211" t="str">
        <f>IF($C116=0,"",SUMIFS(INPUT_DATA!AT:AT,INPUT_DATA!$A:$A,$C116,INPUT_DATA!$B:$B,"D"))</f>
        <v/>
      </c>
      <c r="Y116" s="212" t="str">
        <f>IF($C116=0,"",SUMIFS(INPUT_DATA!AU:AU,INPUT_DATA!$A:$A,$C116,INPUT_DATA!$B:$B,"D"))</f>
        <v/>
      </c>
      <c r="Z116" s="212" t="str">
        <f>IF($C116=0,"",SUMIFS(INPUT_DATA!AV:AV,INPUT_DATA!$A:$A,$C116,INPUT_DATA!$B:$B,"D"))</f>
        <v/>
      </c>
      <c r="AA116" s="213" t="str">
        <f t="shared" si="21"/>
        <v/>
      </c>
      <c r="AB116" s="212" t="str">
        <f>IF($C116=0,"",SUMIFS(INPUT_DATA!AX:AX,INPUT_DATA!$A:$A,$C116,INPUT_DATA!$B:$B,"D"))</f>
        <v/>
      </c>
      <c r="AC116" s="212" t="str">
        <f>IF($C116=0,"",SUMIFS(INPUT_DATA!AY:AY,INPUT_DATA!$A:$A,$C116,INPUT_DATA!$B:$B,"D"))</f>
        <v/>
      </c>
      <c r="AD116" s="212" t="str">
        <f>IF($C116=0,"",SUMIFS(INPUT_DATA!AZ:AZ,INPUT_DATA!$A:$A,$C116,INPUT_DATA!$B:$B,"D"))</f>
        <v/>
      </c>
      <c r="AE116" s="212" t="str">
        <f>IF($C116=0,"",SUMIFS(INPUT_DATA!BA:BA,INPUT_DATA!$A:$A,$C116,INPUT_DATA!$B:$B,"D"))</f>
        <v/>
      </c>
      <c r="AF116" s="212" t="str">
        <f>IF($C116=0,"",SUMIFS(INPUT_DATA!BB:BB,INPUT_DATA!$A:$A,$C116,INPUT_DATA!$B:$B,"D"))</f>
        <v/>
      </c>
      <c r="AG116" s="212" t="str">
        <f>IF($C116=0,"",SUMIFS(INPUT_DATA!BC:BC,INPUT_DATA!$A:$A,$C116,INPUT_DATA!$B:$B,"D"))</f>
        <v/>
      </c>
      <c r="AH116" s="212" t="str">
        <f>IF($C116=0,"",SUMIFS(INPUT_DATA!BD:BD,INPUT_DATA!$A:$A,$C116,INPUT_DATA!$B:$B,"D"))</f>
        <v/>
      </c>
      <c r="AI116" s="212" t="str">
        <f>IF($C116=0,"",SUMIFS(INPUT_DATA!BE:BE,INPUT_DATA!$A:$A,$C116,INPUT_DATA!$B:$B,"D"))</f>
        <v/>
      </c>
      <c r="AJ116" s="214" t="str">
        <f t="shared" si="22"/>
        <v/>
      </c>
      <c r="AK116" s="215" t="str">
        <f>IF($C116=0,"",SUMIFS(INPUT_DATA!BG:BG,INPUT_DATA!$A:$A,$C116,INPUT_DATA!$B:$B,"D"))</f>
        <v/>
      </c>
      <c r="AL116" s="215" t="str">
        <f>IF($C116=0,"",SUMIFS(INPUT_DATA!BH:BH,INPUT_DATA!$A:$A,$C116,INPUT_DATA!$B:$B,"D"))</f>
        <v/>
      </c>
      <c r="AM116" s="214" t="str">
        <f t="shared" si="23"/>
        <v/>
      </c>
      <c r="AN116" s="216" t="str">
        <f>IF($C116=0,"",SUMIFS(INPUT_DATA!BK:BK,INPUT_DATA!$A:$A,$C116,INPUT_DATA!$B:$B,"D"))</f>
        <v/>
      </c>
      <c r="AO116" s="217" t="str">
        <f t="shared" si="24"/>
        <v/>
      </c>
      <c r="AP116" s="218"/>
      <c r="AR116" s="217" t="str">
        <f t="shared" si="20"/>
        <v/>
      </c>
      <c r="AT116" s="209" t="str">
        <f>IF($C116=0,"",'03 - Monthly Asset Follow up'!E120+'03 - Monthly Asset Follow up'!F120-'03 - Monthly Asset Follow up'!V120+'03 - Monthly Asset Follow up'!Y120-H116)</f>
        <v/>
      </c>
      <c r="AU116" s="209" t="str">
        <f>IF($C116=0,"",'03 - Monthly Asset Follow up'!BB120+'03 - Monthly Asset Follow up'!BC120-'03 - Monthly Asset Follow up'!BR120+'03 - Monthly Asset Follow up'!BU120-AA116)</f>
        <v/>
      </c>
      <c r="AW116" s="221"/>
    </row>
    <row r="117" spans="2:49">
      <c r="B117" s="1672" t="str">
        <f t="shared" si="15"/>
        <v/>
      </c>
      <c r="C117" s="1673">
        <f>'03 - Monthly Asset Follow up'!B121</f>
        <v>0</v>
      </c>
      <c r="D117" s="218"/>
      <c r="E117" s="211" t="str">
        <f>IF($C117=0,"",SUMIFS(INPUT_DATA!AT:AT,INPUT_DATA!$A:$A,$C117,INPUT_DATA!$B:$B,"S"))</f>
        <v/>
      </c>
      <c r="F117" s="212" t="str">
        <f>IF($C117=0,"",SUMIFS(INPUT_DATA!AU:AU,INPUT_DATA!$A:$A,$C117,INPUT_DATA!$B:$B,"S"))</f>
        <v/>
      </c>
      <c r="G117" s="212" t="str">
        <f>IF($C117=0,"",SUMIFS(INPUT_DATA!AV:AV,INPUT_DATA!$A:$A,$C117,INPUT_DATA!$B:$B,"S"))</f>
        <v/>
      </c>
      <c r="H117" s="219" t="str">
        <f t="shared" si="16"/>
        <v/>
      </c>
      <c r="I117" s="212" t="str">
        <f>IF($C117=0,"",SUMIFS(INPUT_DATA!AX:AX,INPUT_DATA!$A:$A,$C117,INPUT_DATA!$B:$B,"S"))</f>
        <v/>
      </c>
      <c r="J117" s="212" t="str">
        <f>IF($C117=0,"",SUMIFS(INPUT_DATA!AY:AY,INPUT_DATA!$A:$A,$C117,INPUT_DATA!$B:$B,"S"))</f>
        <v/>
      </c>
      <c r="K117" s="212" t="str">
        <f>IF($C117=0,"",SUMIFS(INPUT_DATA!AZ:AZ,INPUT_DATA!$A:$A,$C117,INPUT_DATA!$B:$B,"S"))</f>
        <v/>
      </c>
      <c r="L117" s="212" t="str">
        <f>IF($C117=0,"",SUMIFS(INPUT_DATA!BA:BA,INPUT_DATA!$A:$A,$C117,INPUT_DATA!$B:$B,"S"))</f>
        <v/>
      </c>
      <c r="M117" s="212" t="str">
        <f>IF($C117=0,"",SUMIFS(INPUT_DATA!BB:BB,INPUT_DATA!$A:$A,$C117,INPUT_DATA!$B:$B,"S"))</f>
        <v/>
      </c>
      <c r="N117" s="212" t="str">
        <f>IF($C117=0,"",SUMIFS(INPUT_DATA!BC:BC,INPUT_DATA!$A:$A,$C117,INPUT_DATA!$B:$B,"S"))</f>
        <v/>
      </c>
      <c r="O117" s="212" t="str">
        <f>IF($C117=0,"",SUMIFS(INPUT_DATA!BD:BD,INPUT_DATA!$A:$A,$C117,INPUT_DATA!$B:$B,"S"))</f>
        <v/>
      </c>
      <c r="P117" s="212" t="str">
        <f>IF($C117=0,"",SUMIFS(INPUT_DATA!BE:BE,INPUT_DATA!$A:$A,$C117,INPUT_DATA!$B:$B,"S"))</f>
        <v/>
      </c>
      <c r="Q117" s="214" t="str">
        <f t="shared" si="17"/>
        <v/>
      </c>
      <c r="R117" s="215" t="str">
        <f>IF($C117=0,"",SUMIFS(INPUT_DATA!BG:BG,INPUT_DATA!$A:$A,$C117,INPUT_DATA!$B:$B,"S"))</f>
        <v/>
      </c>
      <c r="S117" s="215" t="str">
        <f>IF($C117=0,"",SUMIFS(INPUT_DATA!BH:BH,INPUT_DATA!$A:$A,$C117,INPUT_DATA!$B:$B,"S"))</f>
        <v/>
      </c>
      <c r="T117" s="214" t="str">
        <f t="shared" si="18"/>
        <v/>
      </c>
      <c r="U117" s="216" t="str">
        <f>IF($C117=0,"",SUMIFS(INPUT_DATA!BK:BK,INPUT_DATA!$A:$A,$C117,INPUT_DATA!$B:$B,"S"))</f>
        <v/>
      </c>
      <c r="V117" s="220" t="str">
        <f t="shared" si="19"/>
        <v/>
      </c>
      <c r="W117" s="218"/>
      <c r="X117" s="211" t="str">
        <f>IF($C117=0,"",SUMIFS(INPUT_DATA!AT:AT,INPUT_DATA!$A:$A,$C117,INPUT_DATA!$B:$B,"D"))</f>
        <v/>
      </c>
      <c r="Y117" s="212" t="str">
        <f>IF($C117=0,"",SUMIFS(INPUT_DATA!AU:AU,INPUT_DATA!$A:$A,$C117,INPUT_DATA!$B:$B,"D"))</f>
        <v/>
      </c>
      <c r="Z117" s="212" t="str">
        <f>IF($C117=0,"",SUMIFS(INPUT_DATA!AV:AV,INPUT_DATA!$A:$A,$C117,INPUT_DATA!$B:$B,"D"))</f>
        <v/>
      </c>
      <c r="AA117" s="213" t="str">
        <f t="shared" si="21"/>
        <v/>
      </c>
      <c r="AB117" s="212" t="str">
        <f>IF($C117=0,"",SUMIFS(INPUT_DATA!AX:AX,INPUT_DATA!$A:$A,$C117,INPUT_DATA!$B:$B,"D"))</f>
        <v/>
      </c>
      <c r="AC117" s="212" t="str">
        <f>IF($C117=0,"",SUMIFS(INPUT_DATA!AY:AY,INPUT_DATA!$A:$A,$C117,INPUT_DATA!$B:$B,"D"))</f>
        <v/>
      </c>
      <c r="AD117" s="212" t="str">
        <f>IF($C117=0,"",SUMIFS(INPUT_DATA!AZ:AZ,INPUT_DATA!$A:$A,$C117,INPUT_DATA!$B:$B,"D"))</f>
        <v/>
      </c>
      <c r="AE117" s="212" t="str">
        <f>IF($C117=0,"",SUMIFS(INPUT_DATA!BA:BA,INPUT_DATA!$A:$A,$C117,INPUT_DATA!$B:$B,"D"))</f>
        <v/>
      </c>
      <c r="AF117" s="212" t="str">
        <f>IF($C117=0,"",SUMIFS(INPUT_DATA!BB:BB,INPUT_DATA!$A:$A,$C117,INPUT_DATA!$B:$B,"D"))</f>
        <v/>
      </c>
      <c r="AG117" s="212" t="str">
        <f>IF($C117=0,"",SUMIFS(INPUT_DATA!BC:BC,INPUT_DATA!$A:$A,$C117,INPUT_DATA!$B:$B,"D"))</f>
        <v/>
      </c>
      <c r="AH117" s="212" t="str">
        <f>IF($C117=0,"",SUMIFS(INPUT_DATA!BD:BD,INPUT_DATA!$A:$A,$C117,INPUT_DATA!$B:$B,"D"))</f>
        <v/>
      </c>
      <c r="AI117" s="212" t="str">
        <f>IF($C117=0,"",SUMIFS(INPUT_DATA!BE:BE,INPUT_DATA!$A:$A,$C117,INPUT_DATA!$B:$B,"D"))</f>
        <v/>
      </c>
      <c r="AJ117" s="214" t="str">
        <f t="shared" si="22"/>
        <v/>
      </c>
      <c r="AK117" s="215" t="str">
        <f>IF($C117=0,"",SUMIFS(INPUT_DATA!BG:BG,INPUT_DATA!$A:$A,$C117,INPUT_DATA!$B:$B,"D"))</f>
        <v/>
      </c>
      <c r="AL117" s="215" t="str">
        <f>IF($C117=0,"",SUMIFS(INPUT_DATA!BH:BH,INPUT_DATA!$A:$A,$C117,INPUT_DATA!$B:$B,"D"))</f>
        <v/>
      </c>
      <c r="AM117" s="214" t="str">
        <f t="shared" si="23"/>
        <v/>
      </c>
      <c r="AN117" s="216" t="str">
        <f>IF($C117=0,"",SUMIFS(INPUT_DATA!BK:BK,INPUT_DATA!$A:$A,$C117,INPUT_DATA!$B:$B,"D"))</f>
        <v/>
      </c>
      <c r="AO117" s="217" t="str">
        <f t="shared" si="24"/>
        <v/>
      </c>
      <c r="AP117" s="218"/>
      <c r="AR117" s="217" t="str">
        <f t="shared" si="20"/>
        <v/>
      </c>
      <c r="AT117" s="209" t="str">
        <f>IF($C117=0,"",'03 - Monthly Asset Follow up'!E121+'03 - Monthly Asset Follow up'!F121-'03 - Monthly Asset Follow up'!V121+'03 - Monthly Asset Follow up'!Y121-H117)</f>
        <v/>
      </c>
      <c r="AU117" s="209" t="str">
        <f>IF($C117=0,"",'03 - Monthly Asset Follow up'!BB121+'03 - Monthly Asset Follow up'!BC121-'03 - Monthly Asset Follow up'!BR121+'03 - Monthly Asset Follow up'!BU121-AA117)</f>
        <v/>
      </c>
      <c r="AW117" s="221"/>
    </row>
    <row r="118" spans="2:49">
      <c r="B118" s="1672" t="str">
        <f t="shared" si="15"/>
        <v/>
      </c>
      <c r="C118" s="1673">
        <f>'03 - Monthly Asset Follow up'!B122</f>
        <v>0</v>
      </c>
      <c r="D118" s="218"/>
      <c r="E118" s="211" t="str">
        <f>IF($C118=0,"",SUMIFS(INPUT_DATA!AT:AT,INPUT_DATA!$A:$A,$C118,INPUT_DATA!$B:$B,"S"))</f>
        <v/>
      </c>
      <c r="F118" s="212" t="str">
        <f>IF($C118=0,"",SUMIFS(INPUT_DATA!AU:AU,INPUT_DATA!$A:$A,$C118,INPUT_DATA!$B:$B,"S"))</f>
        <v/>
      </c>
      <c r="G118" s="212" t="str">
        <f>IF($C118=0,"",SUMIFS(INPUT_DATA!AV:AV,INPUT_DATA!$A:$A,$C118,INPUT_DATA!$B:$B,"S"))</f>
        <v/>
      </c>
      <c r="H118" s="219" t="str">
        <f t="shared" si="16"/>
        <v/>
      </c>
      <c r="I118" s="212" t="str">
        <f>IF($C118=0,"",SUMIFS(INPUT_DATA!AX:AX,INPUT_DATA!$A:$A,$C118,INPUT_DATA!$B:$B,"S"))</f>
        <v/>
      </c>
      <c r="J118" s="212" t="str">
        <f>IF($C118=0,"",SUMIFS(INPUT_DATA!AY:AY,INPUT_DATA!$A:$A,$C118,INPUT_DATA!$B:$B,"S"))</f>
        <v/>
      </c>
      <c r="K118" s="212" t="str">
        <f>IF($C118=0,"",SUMIFS(INPUT_DATA!AZ:AZ,INPUT_DATA!$A:$A,$C118,INPUT_DATA!$B:$B,"S"))</f>
        <v/>
      </c>
      <c r="L118" s="212" t="str">
        <f>IF($C118=0,"",SUMIFS(INPUT_DATA!BA:BA,INPUT_DATA!$A:$A,$C118,INPUT_DATA!$B:$B,"S"))</f>
        <v/>
      </c>
      <c r="M118" s="212" t="str">
        <f>IF($C118=0,"",SUMIFS(INPUT_DATA!BB:BB,INPUT_DATA!$A:$A,$C118,INPUT_DATA!$B:$B,"S"))</f>
        <v/>
      </c>
      <c r="N118" s="212" t="str">
        <f>IF($C118=0,"",SUMIFS(INPUT_DATA!BC:BC,INPUT_DATA!$A:$A,$C118,INPUT_DATA!$B:$B,"S"))</f>
        <v/>
      </c>
      <c r="O118" s="212" t="str">
        <f>IF($C118=0,"",SUMIFS(INPUT_DATA!BD:BD,INPUT_DATA!$A:$A,$C118,INPUT_DATA!$B:$B,"S"))</f>
        <v/>
      </c>
      <c r="P118" s="212" t="str">
        <f>IF($C118=0,"",SUMIFS(INPUT_DATA!BE:BE,INPUT_DATA!$A:$A,$C118,INPUT_DATA!$B:$B,"S"))</f>
        <v/>
      </c>
      <c r="Q118" s="214" t="str">
        <f t="shared" si="17"/>
        <v/>
      </c>
      <c r="R118" s="215" t="str">
        <f>IF($C118=0,"",SUMIFS(INPUT_DATA!BG:BG,INPUT_DATA!$A:$A,$C118,INPUT_DATA!$B:$B,"S"))</f>
        <v/>
      </c>
      <c r="S118" s="215" t="str">
        <f>IF($C118=0,"",SUMIFS(INPUT_DATA!BH:BH,INPUT_DATA!$A:$A,$C118,INPUT_DATA!$B:$B,"S"))</f>
        <v/>
      </c>
      <c r="T118" s="214" t="str">
        <f t="shared" si="18"/>
        <v/>
      </c>
      <c r="U118" s="216" t="str">
        <f>IF($C118=0,"",SUMIFS(INPUT_DATA!BK:BK,INPUT_DATA!$A:$A,$C118,INPUT_DATA!$B:$B,"S"))</f>
        <v/>
      </c>
      <c r="V118" s="220" t="str">
        <f t="shared" si="19"/>
        <v/>
      </c>
      <c r="W118" s="218"/>
      <c r="X118" s="211" t="str">
        <f>IF($C118=0,"",SUMIFS(INPUT_DATA!AT:AT,INPUT_DATA!$A:$A,$C118,INPUT_DATA!$B:$B,"D"))</f>
        <v/>
      </c>
      <c r="Y118" s="212" t="str">
        <f>IF($C118=0,"",SUMIFS(INPUT_DATA!AU:AU,INPUT_DATA!$A:$A,$C118,INPUT_DATA!$B:$B,"D"))</f>
        <v/>
      </c>
      <c r="Z118" s="212" t="str">
        <f>IF($C118=0,"",SUMIFS(INPUT_DATA!AV:AV,INPUT_DATA!$A:$A,$C118,INPUT_DATA!$B:$B,"D"))</f>
        <v/>
      </c>
      <c r="AA118" s="213" t="str">
        <f t="shared" si="21"/>
        <v/>
      </c>
      <c r="AB118" s="212" t="str">
        <f>IF($C118=0,"",SUMIFS(INPUT_DATA!AX:AX,INPUT_DATA!$A:$A,$C118,INPUT_DATA!$B:$B,"D"))</f>
        <v/>
      </c>
      <c r="AC118" s="212" t="str">
        <f>IF($C118=0,"",SUMIFS(INPUT_DATA!AY:AY,INPUT_DATA!$A:$A,$C118,INPUT_DATA!$B:$B,"D"))</f>
        <v/>
      </c>
      <c r="AD118" s="212" t="str">
        <f>IF($C118=0,"",SUMIFS(INPUT_DATA!AZ:AZ,INPUT_DATA!$A:$A,$C118,INPUT_DATA!$B:$B,"D"))</f>
        <v/>
      </c>
      <c r="AE118" s="212" t="str">
        <f>IF($C118=0,"",SUMIFS(INPUT_DATA!BA:BA,INPUT_DATA!$A:$A,$C118,INPUT_DATA!$B:$B,"D"))</f>
        <v/>
      </c>
      <c r="AF118" s="212" t="str">
        <f>IF($C118=0,"",SUMIFS(INPUT_DATA!BB:BB,INPUT_DATA!$A:$A,$C118,INPUT_DATA!$B:$B,"D"))</f>
        <v/>
      </c>
      <c r="AG118" s="212" t="str">
        <f>IF($C118=0,"",SUMIFS(INPUT_DATA!BC:BC,INPUT_DATA!$A:$A,$C118,INPUT_DATA!$B:$B,"D"))</f>
        <v/>
      </c>
      <c r="AH118" s="212" t="str">
        <f>IF($C118=0,"",SUMIFS(INPUT_DATA!BD:BD,INPUT_DATA!$A:$A,$C118,INPUT_DATA!$B:$B,"D"))</f>
        <v/>
      </c>
      <c r="AI118" s="212" t="str">
        <f>IF($C118=0,"",SUMIFS(INPUT_DATA!BE:BE,INPUT_DATA!$A:$A,$C118,INPUT_DATA!$B:$B,"D"))</f>
        <v/>
      </c>
      <c r="AJ118" s="214" t="str">
        <f t="shared" si="22"/>
        <v/>
      </c>
      <c r="AK118" s="215" t="str">
        <f>IF($C118=0,"",SUMIFS(INPUT_DATA!BG:BG,INPUT_DATA!$A:$A,$C118,INPUT_DATA!$B:$B,"D"))</f>
        <v/>
      </c>
      <c r="AL118" s="215" t="str">
        <f>IF($C118=0,"",SUMIFS(INPUT_DATA!BH:BH,INPUT_DATA!$A:$A,$C118,INPUT_DATA!$B:$B,"D"))</f>
        <v/>
      </c>
      <c r="AM118" s="214" t="str">
        <f t="shared" si="23"/>
        <v/>
      </c>
      <c r="AN118" s="216" t="str">
        <f>IF($C118=0,"",SUMIFS(INPUT_DATA!BK:BK,INPUT_DATA!$A:$A,$C118,INPUT_DATA!$B:$B,"D"))</f>
        <v/>
      </c>
      <c r="AO118" s="217" t="str">
        <f t="shared" si="24"/>
        <v/>
      </c>
      <c r="AP118" s="218"/>
      <c r="AR118" s="217" t="str">
        <f t="shared" si="20"/>
        <v/>
      </c>
      <c r="AT118" s="209" t="str">
        <f>IF($C118=0,"",'03 - Monthly Asset Follow up'!E122+'03 - Monthly Asset Follow up'!F122-'03 - Monthly Asset Follow up'!V122+'03 - Monthly Asset Follow up'!Y122-H118)</f>
        <v/>
      </c>
      <c r="AU118" s="209" t="str">
        <f>IF($C118=0,"",'03 - Monthly Asset Follow up'!BB122+'03 - Monthly Asset Follow up'!BC122-'03 - Monthly Asset Follow up'!BR122+'03 - Monthly Asset Follow up'!BU122-AA118)</f>
        <v/>
      </c>
      <c r="AW118" s="221"/>
    </row>
    <row r="119" spans="2:49">
      <c r="B119" s="1672" t="str">
        <f t="shared" si="15"/>
        <v/>
      </c>
      <c r="C119" s="1673">
        <f>'03 - Monthly Asset Follow up'!B123</f>
        <v>0</v>
      </c>
      <c r="D119" s="218"/>
      <c r="E119" s="211" t="str">
        <f>IF($C119=0,"",SUMIFS(INPUT_DATA!AT:AT,INPUT_DATA!$A:$A,$C119,INPUT_DATA!$B:$B,"S"))</f>
        <v/>
      </c>
      <c r="F119" s="212" t="str">
        <f>IF($C119=0,"",SUMIFS(INPUT_DATA!AU:AU,INPUT_DATA!$A:$A,$C119,INPUT_DATA!$B:$B,"S"))</f>
        <v/>
      </c>
      <c r="G119" s="212" t="str">
        <f>IF($C119=0,"",SUMIFS(INPUT_DATA!AV:AV,INPUT_DATA!$A:$A,$C119,INPUT_DATA!$B:$B,"S"))</f>
        <v/>
      </c>
      <c r="H119" s="219" t="str">
        <f t="shared" si="16"/>
        <v/>
      </c>
      <c r="I119" s="212" t="str">
        <f>IF($C119=0,"",SUMIFS(INPUT_DATA!AX:AX,INPUT_DATA!$A:$A,$C119,INPUT_DATA!$B:$B,"S"))</f>
        <v/>
      </c>
      <c r="J119" s="212" t="str">
        <f>IF($C119=0,"",SUMIFS(INPUT_DATA!AY:AY,INPUT_DATA!$A:$A,$C119,INPUT_DATA!$B:$B,"S"))</f>
        <v/>
      </c>
      <c r="K119" s="212" t="str">
        <f>IF($C119=0,"",SUMIFS(INPUT_DATA!AZ:AZ,INPUT_DATA!$A:$A,$C119,INPUT_DATA!$B:$B,"S"))</f>
        <v/>
      </c>
      <c r="L119" s="212" t="str">
        <f>IF($C119=0,"",SUMIFS(INPUT_DATA!BA:BA,INPUT_DATA!$A:$A,$C119,INPUT_DATA!$B:$B,"S"))</f>
        <v/>
      </c>
      <c r="M119" s="212" t="str">
        <f>IF($C119=0,"",SUMIFS(INPUT_DATA!BB:BB,INPUT_DATA!$A:$A,$C119,INPUT_DATA!$B:$B,"S"))</f>
        <v/>
      </c>
      <c r="N119" s="212" t="str">
        <f>IF($C119=0,"",SUMIFS(INPUT_DATA!BC:BC,INPUT_DATA!$A:$A,$C119,INPUT_DATA!$B:$B,"S"))</f>
        <v/>
      </c>
      <c r="O119" s="212" t="str">
        <f>IF($C119=0,"",SUMIFS(INPUT_DATA!BD:BD,INPUT_DATA!$A:$A,$C119,INPUT_DATA!$B:$B,"S"))</f>
        <v/>
      </c>
      <c r="P119" s="212" t="str">
        <f>IF($C119=0,"",SUMIFS(INPUT_DATA!BE:BE,INPUT_DATA!$A:$A,$C119,INPUT_DATA!$B:$B,"S"))</f>
        <v/>
      </c>
      <c r="Q119" s="214" t="str">
        <f t="shared" si="17"/>
        <v/>
      </c>
      <c r="R119" s="215" t="str">
        <f>IF($C119=0,"",SUMIFS(INPUT_DATA!BG:BG,INPUT_DATA!$A:$A,$C119,INPUT_DATA!$B:$B,"S"))</f>
        <v/>
      </c>
      <c r="S119" s="215" t="str">
        <f>IF($C119=0,"",SUMIFS(INPUT_DATA!BH:BH,INPUT_DATA!$A:$A,$C119,INPUT_DATA!$B:$B,"S"))</f>
        <v/>
      </c>
      <c r="T119" s="214" t="str">
        <f t="shared" si="18"/>
        <v/>
      </c>
      <c r="U119" s="216" t="str">
        <f>IF($C119=0,"",SUMIFS(INPUT_DATA!BK:BK,INPUT_DATA!$A:$A,$C119,INPUT_DATA!$B:$B,"S"))</f>
        <v/>
      </c>
      <c r="V119" s="220" t="str">
        <f t="shared" si="19"/>
        <v/>
      </c>
      <c r="W119" s="218"/>
      <c r="X119" s="211" t="str">
        <f>IF($C119=0,"",SUMIFS(INPUT_DATA!AT:AT,INPUT_DATA!$A:$A,$C119,INPUT_DATA!$B:$B,"D"))</f>
        <v/>
      </c>
      <c r="Y119" s="212" t="str">
        <f>IF($C119=0,"",SUMIFS(INPUT_DATA!AU:AU,INPUT_DATA!$A:$A,$C119,INPUT_DATA!$B:$B,"D"))</f>
        <v/>
      </c>
      <c r="Z119" s="212" t="str">
        <f>IF($C119=0,"",SUMIFS(INPUT_DATA!AV:AV,INPUT_DATA!$A:$A,$C119,INPUT_DATA!$B:$B,"D"))</f>
        <v/>
      </c>
      <c r="AA119" s="213" t="str">
        <f t="shared" si="21"/>
        <v/>
      </c>
      <c r="AB119" s="212" t="str">
        <f>IF($C119=0,"",SUMIFS(INPUT_DATA!AX:AX,INPUT_DATA!$A:$A,$C119,INPUT_DATA!$B:$B,"D"))</f>
        <v/>
      </c>
      <c r="AC119" s="212" t="str">
        <f>IF($C119=0,"",SUMIFS(INPUT_DATA!AY:AY,INPUT_DATA!$A:$A,$C119,INPUT_DATA!$B:$B,"D"))</f>
        <v/>
      </c>
      <c r="AD119" s="212" t="str">
        <f>IF($C119=0,"",SUMIFS(INPUT_DATA!AZ:AZ,INPUT_DATA!$A:$A,$C119,INPUT_DATA!$B:$B,"D"))</f>
        <v/>
      </c>
      <c r="AE119" s="212" t="str">
        <f>IF($C119=0,"",SUMIFS(INPUT_DATA!BA:BA,INPUT_DATA!$A:$A,$C119,INPUT_DATA!$B:$B,"D"))</f>
        <v/>
      </c>
      <c r="AF119" s="212" t="str">
        <f>IF($C119=0,"",SUMIFS(INPUT_DATA!BB:BB,INPUT_DATA!$A:$A,$C119,INPUT_DATA!$B:$B,"D"))</f>
        <v/>
      </c>
      <c r="AG119" s="212" t="str">
        <f>IF($C119=0,"",SUMIFS(INPUT_DATA!BC:BC,INPUT_DATA!$A:$A,$C119,INPUT_DATA!$B:$B,"D"))</f>
        <v/>
      </c>
      <c r="AH119" s="212" t="str">
        <f>IF($C119=0,"",SUMIFS(INPUT_DATA!BD:BD,INPUT_DATA!$A:$A,$C119,INPUT_DATA!$B:$B,"D"))</f>
        <v/>
      </c>
      <c r="AI119" s="212" t="str">
        <f>IF($C119=0,"",SUMIFS(INPUT_DATA!BE:BE,INPUT_DATA!$A:$A,$C119,INPUT_DATA!$B:$B,"D"))</f>
        <v/>
      </c>
      <c r="AJ119" s="214" t="str">
        <f t="shared" si="22"/>
        <v/>
      </c>
      <c r="AK119" s="215" t="str">
        <f>IF($C119=0,"",SUMIFS(INPUT_DATA!BG:BG,INPUT_DATA!$A:$A,$C119,INPUT_DATA!$B:$B,"D"))</f>
        <v/>
      </c>
      <c r="AL119" s="215" t="str">
        <f>IF($C119=0,"",SUMIFS(INPUT_DATA!BH:BH,INPUT_DATA!$A:$A,$C119,INPUT_DATA!$B:$B,"D"))</f>
        <v/>
      </c>
      <c r="AM119" s="214" t="str">
        <f t="shared" si="23"/>
        <v/>
      </c>
      <c r="AN119" s="216" t="str">
        <f>IF($C119=0,"",SUMIFS(INPUT_DATA!BK:BK,INPUT_DATA!$A:$A,$C119,INPUT_DATA!$B:$B,"D"))</f>
        <v/>
      </c>
      <c r="AO119" s="217" t="str">
        <f t="shared" si="24"/>
        <v/>
      </c>
      <c r="AP119" s="218"/>
      <c r="AR119" s="217" t="str">
        <f t="shared" si="20"/>
        <v/>
      </c>
      <c r="AT119" s="209" t="str">
        <f>IF($C119=0,"",'03 - Monthly Asset Follow up'!E123+'03 - Monthly Asset Follow up'!F123-'03 - Monthly Asset Follow up'!V123+'03 - Monthly Asset Follow up'!Y123-H119)</f>
        <v/>
      </c>
      <c r="AU119" s="209" t="str">
        <f>IF($C119=0,"",'03 - Monthly Asset Follow up'!BB123+'03 - Monthly Asset Follow up'!BC123-'03 - Monthly Asset Follow up'!BR123+'03 - Monthly Asset Follow up'!BU123-AA119)</f>
        <v/>
      </c>
      <c r="AW119" s="221"/>
    </row>
    <row r="120" spans="2:49">
      <c r="B120" s="1672" t="str">
        <f t="shared" si="15"/>
        <v/>
      </c>
      <c r="C120" s="1673">
        <f>'03 - Monthly Asset Follow up'!B124</f>
        <v>0</v>
      </c>
      <c r="D120" s="218"/>
      <c r="E120" s="211" t="str">
        <f>IF($C120=0,"",SUMIFS(INPUT_DATA!AT:AT,INPUT_DATA!$A:$A,$C120,INPUT_DATA!$B:$B,"S"))</f>
        <v/>
      </c>
      <c r="F120" s="212" t="str">
        <f>IF($C120=0,"",SUMIFS(INPUT_DATA!AU:AU,INPUT_DATA!$A:$A,$C120,INPUT_DATA!$B:$B,"S"))</f>
        <v/>
      </c>
      <c r="G120" s="212" t="str">
        <f>IF($C120=0,"",SUMIFS(INPUT_DATA!AV:AV,INPUT_DATA!$A:$A,$C120,INPUT_DATA!$B:$B,"S"))</f>
        <v/>
      </c>
      <c r="H120" s="219" t="str">
        <f t="shared" si="16"/>
        <v/>
      </c>
      <c r="I120" s="212" t="str">
        <f>IF($C120=0,"",SUMIFS(INPUT_DATA!AX:AX,INPUT_DATA!$A:$A,$C120,INPUT_DATA!$B:$B,"S"))</f>
        <v/>
      </c>
      <c r="J120" s="212" t="str">
        <f>IF($C120=0,"",SUMIFS(INPUT_DATA!AY:AY,INPUT_DATA!$A:$A,$C120,INPUT_DATA!$B:$B,"S"))</f>
        <v/>
      </c>
      <c r="K120" s="212" t="str">
        <f>IF($C120=0,"",SUMIFS(INPUT_DATA!AZ:AZ,INPUT_DATA!$A:$A,$C120,INPUT_DATA!$B:$B,"S"))</f>
        <v/>
      </c>
      <c r="L120" s="212" t="str">
        <f>IF($C120=0,"",SUMIFS(INPUT_DATA!BA:BA,INPUT_DATA!$A:$A,$C120,INPUT_DATA!$B:$B,"S"))</f>
        <v/>
      </c>
      <c r="M120" s="212" t="str">
        <f>IF($C120=0,"",SUMIFS(INPUT_DATA!BB:BB,INPUT_DATA!$A:$A,$C120,INPUT_DATA!$B:$B,"S"))</f>
        <v/>
      </c>
      <c r="N120" s="212" t="str">
        <f>IF($C120=0,"",SUMIFS(INPUT_DATA!BC:BC,INPUT_DATA!$A:$A,$C120,INPUT_DATA!$B:$B,"S"))</f>
        <v/>
      </c>
      <c r="O120" s="212" t="str">
        <f>IF($C120=0,"",SUMIFS(INPUT_DATA!BD:BD,INPUT_DATA!$A:$A,$C120,INPUT_DATA!$B:$B,"S"))</f>
        <v/>
      </c>
      <c r="P120" s="212" t="str">
        <f>IF($C120=0,"",SUMIFS(INPUT_DATA!BE:BE,INPUT_DATA!$A:$A,$C120,INPUT_DATA!$B:$B,"S"))</f>
        <v/>
      </c>
      <c r="Q120" s="214" t="str">
        <f t="shared" si="17"/>
        <v/>
      </c>
      <c r="R120" s="215" t="str">
        <f>IF($C120=0,"",SUMIFS(INPUT_DATA!BG:BG,INPUT_DATA!$A:$A,$C120,INPUT_DATA!$B:$B,"S"))</f>
        <v/>
      </c>
      <c r="S120" s="215" t="str">
        <f>IF($C120=0,"",SUMIFS(INPUT_DATA!BH:BH,INPUT_DATA!$A:$A,$C120,INPUT_DATA!$B:$B,"S"))</f>
        <v/>
      </c>
      <c r="T120" s="214" t="str">
        <f t="shared" si="18"/>
        <v/>
      </c>
      <c r="U120" s="216" t="str">
        <f>IF($C120=0,"",SUMIFS(INPUT_DATA!BK:BK,INPUT_DATA!$A:$A,$C120,INPUT_DATA!$B:$B,"S"))</f>
        <v/>
      </c>
      <c r="V120" s="220" t="str">
        <f t="shared" si="19"/>
        <v/>
      </c>
      <c r="W120" s="218"/>
      <c r="X120" s="211" t="str">
        <f>IF($C120=0,"",SUMIFS(INPUT_DATA!AT:AT,INPUT_DATA!$A:$A,$C120,INPUT_DATA!$B:$B,"D"))</f>
        <v/>
      </c>
      <c r="Y120" s="212" t="str">
        <f>IF($C120=0,"",SUMIFS(INPUT_DATA!AU:AU,INPUT_DATA!$A:$A,$C120,INPUT_DATA!$B:$B,"D"))</f>
        <v/>
      </c>
      <c r="Z120" s="212" t="str">
        <f>IF($C120=0,"",SUMIFS(INPUT_DATA!AV:AV,INPUT_DATA!$A:$A,$C120,INPUT_DATA!$B:$B,"D"))</f>
        <v/>
      </c>
      <c r="AA120" s="213" t="str">
        <f t="shared" si="21"/>
        <v/>
      </c>
      <c r="AB120" s="212" t="str">
        <f>IF($C120=0,"",SUMIFS(INPUT_DATA!AX:AX,INPUT_DATA!$A:$A,$C120,INPUT_DATA!$B:$B,"D"))</f>
        <v/>
      </c>
      <c r="AC120" s="212" t="str">
        <f>IF($C120=0,"",SUMIFS(INPUT_DATA!AY:AY,INPUT_DATA!$A:$A,$C120,INPUT_DATA!$B:$B,"D"))</f>
        <v/>
      </c>
      <c r="AD120" s="212" t="str">
        <f>IF($C120=0,"",SUMIFS(INPUT_DATA!AZ:AZ,INPUT_DATA!$A:$A,$C120,INPUT_DATA!$B:$B,"D"))</f>
        <v/>
      </c>
      <c r="AE120" s="212" t="str">
        <f>IF($C120=0,"",SUMIFS(INPUT_DATA!BA:BA,INPUT_DATA!$A:$A,$C120,INPUT_DATA!$B:$B,"D"))</f>
        <v/>
      </c>
      <c r="AF120" s="212" t="str">
        <f>IF($C120=0,"",SUMIFS(INPUT_DATA!BB:BB,INPUT_DATA!$A:$A,$C120,INPUT_DATA!$B:$B,"D"))</f>
        <v/>
      </c>
      <c r="AG120" s="212" t="str">
        <f>IF($C120=0,"",SUMIFS(INPUT_DATA!BC:BC,INPUT_DATA!$A:$A,$C120,INPUT_DATA!$B:$B,"D"))</f>
        <v/>
      </c>
      <c r="AH120" s="212" t="str">
        <f>IF($C120=0,"",SUMIFS(INPUT_DATA!BD:BD,INPUT_DATA!$A:$A,$C120,INPUT_DATA!$B:$B,"D"))</f>
        <v/>
      </c>
      <c r="AI120" s="212" t="str">
        <f>IF($C120=0,"",SUMIFS(INPUT_DATA!BE:BE,INPUT_DATA!$A:$A,$C120,INPUT_DATA!$B:$B,"D"))</f>
        <v/>
      </c>
      <c r="AJ120" s="214" t="str">
        <f t="shared" si="22"/>
        <v/>
      </c>
      <c r="AK120" s="215" t="str">
        <f>IF($C120=0,"",SUMIFS(INPUT_DATA!BG:BG,INPUT_DATA!$A:$A,$C120,INPUT_DATA!$B:$B,"D"))</f>
        <v/>
      </c>
      <c r="AL120" s="215" t="str">
        <f>IF($C120=0,"",SUMIFS(INPUT_DATA!BH:BH,INPUT_DATA!$A:$A,$C120,INPUT_DATA!$B:$B,"D"))</f>
        <v/>
      </c>
      <c r="AM120" s="214" t="str">
        <f t="shared" si="23"/>
        <v/>
      </c>
      <c r="AN120" s="216" t="str">
        <f>IF($C120=0,"",SUMIFS(INPUT_DATA!BK:BK,INPUT_DATA!$A:$A,$C120,INPUT_DATA!$B:$B,"D"))</f>
        <v/>
      </c>
      <c r="AO120" s="217" t="str">
        <f t="shared" si="24"/>
        <v/>
      </c>
      <c r="AP120" s="218"/>
      <c r="AR120" s="217" t="str">
        <f t="shared" si="20"/>
        <v/>
      </c>
      <c r="AT120" s="209" t="str">
        <f>IF($C120=0,"",'03 - Monthly Asset Follow up'!E124+'03 - Monthly Asset Follow up'!F124-'03 - Monthly Asset Follow up'!V124+'03 - Monthly Asset Follow up'!Y124-H120)</f>
        <v/>
      </c>
      <c r="AU120" s="209" t="str">
        <f>IF($C120=0,"",'03 - Monthly Asset Follow up'!BB124+'03 - Monthly Asset Follow up'!BC124-'03 - Monthly Asset Follow up'!BR124+'03 - Monthly Asset Follow up'!BU124-AA120)</f>
        <v/>
      </c>
      <c r="AW120" s="221"/>
    </row>
    <row r="121" spans="2:49" ht="13.5" thickBot="1">
      <c r="B121" s="1674" t="str">
        <f t="shared" si="15"/>
        <v/>
      </c>
      <c r="C121" s="1675">
        <f>'03 - Monthly Asset Follow up'!B125</f>
        <v>0</v>
      </c>
      <c r="D121" s="218"/>
      <c r="E121" s="222" t="str">
        <f>IF($C121=0,"",SUMIFS(INPUT_DATA!AT:AT,INPUT_DATA!$A:$A,$C121,INPUT_DATA!$B:$B,"S"))</f>
        <v/>
      </c>
      <c r="F121" s="223" t="str">
        <f>IF($C121=0,"",SUMIFS(INPUT_DATA!AU:AU,INPUT_DATA!$A:$A,$C121,INPUT_DATA!$B:$B,"S"))</f>
        <v/>
      </c>
      <c r="G121" s="224" t="str">
        <f>IF($C121=0,"",SUMIFS(INPUT_DATA!AV:AV,INPUT_DATA!$A:$A,$C121,INPUT_DATA!$B:$B,"S"))</f>
        <v/>
      </c>
      <c r="H121" s="225" t="str">
        <f t="shared" si="16"/>
        <v/>
      </c>
      <c r="I121" s="223" t="str">
        <f>IF($C121=0,"",SUMIFS(INPUT_DATA!AX:AX,INPUT_DATA!$A:$A,$C121,INPUT_DATA!$B:$B,"S"))</f>
        <v/>
      </c>
      <c r="J121" s="223" t="str">
        <f>IF($C121=0,"",SUMIFS(INPUT_DATA!AY:AY,INPUT_DATA!$A:$A,$C121,INPUT_DATA!$B:$B,"S"))</f>
        <v/>
      </c>
      <c r="K121" s="223" t="str">
        <f>IF($C121=0,"",SUMIFS(INPUT_DATA!AZ:AZ,INPUT_DATA!$A:$A,$C121,INPUT_DATA!$B:$B,"S"))</f>
        <v/>
      </c>
      <c r="L121" s="223" t="str">
        <f>IF($C121=0,"",SUMIFS(INPUT_DATA!BA:BA,INPUT_DATA!$A:$A,$C121,INPUT_DATA!$B:$B,"S"))</f>
        <v/>
      </c>
      <c r="M121" s="223" t="str">
        <f>IF($C121=0,"",SUMIFS(INPUT_DATA!BB:BB,INPUT_DATA!$A:$A,$C121,INPUT_DATA!$B:$B,"S"))</f>
        <v/>
      </c>
      <c r="N121" s="223" t="str">
        <f>IF($C121=0,"",SUMIFS(INPUT_DATA!BC:BC,INPUT_DATA!$A:$A,$C121,INPUT_DATA!$B:$B,"S"))</f>
        <v/>
      </c>
      <c r="O121" s="223" t="str">
        <f>IF($C121=0,"",SUMIFS(INPUT_DATA!BD:BD,INPUT_DATA!$A:$A,$C121,INPUT_DATA!$B:$B,"S"))</f>
        <v/>
      </c>
      <c r="P121" s="223" t="str">
        <f>IF($C121=0,"",SUMIFS(INPUT_DATA!BE:BE,INPUT_DATA!$A:$A,$C121,INPUT_DATA!$B:$B,"S"))</f>
        <v/>
      </c>
      <c r="Q121" s="226" t="str">
        <f t="shared" si="17"/>
        <v/>
      </c>
      <c r="R121" s="215" t="str">
        <f>IF($C121=0,"",SUMIFS(INPUT_DATA!BG:BG,INPUT_DATA!$A:$A,$C121,INPUT_DATA!$B:$B,"S"))</f>
        <v/>
      </c>
      <c r="S121" s="215" t="str">
        <f>IF($C121=0,"",SUMIFS(INPUT_DATA!BH:BH,INPUT_DATA!$A:$A,$C121,INPUT_DATA!$B:$B,"S"))</f>
        <v/>
      </c>
      <c r="T121" s="214" t="str">
        <f t="shared" si="18"/>
        <v/>
      </c>
      <c r="U121" s="216" t="str">
        <f>IF($C121=0,"",SUMIFS(INPUT_DATA!BK:BK,INPUT_DATA!$A:$A,$C121,INPUT_DATA!$B:$B,"S"))</f>
        <v/>
      </c>
      <c r="V121" s="227" t="str">
        <f t="shared" si="19"/>
        <v/>
      </c>
      <c r="W121" s="218"/>
      <c r="X121" s="222" t="str">
        <f>IF($C121=0,"",SUMIFS(INPUT_DATA!AT:AT,INPUT_DATA!$A:$A,$C121,INPUT_DATA!$B:$B,"D"))</f>
        <v/>
      </c>
      <c r="Y121" s="223" t="str">
        <f>IF($C121=0,"",SUMIFS(INPUT_DATA!AU:AU,INPUT_DATA!$A:$A,$C121,INPUT_DATA!$B:$B,"D"))</f>
        <v/>
      </c>
      <c r="Z121" s="224" t="str">
        <f>IF($C121=0,"",SUMIFS(INPUT_DATA!AV:AV,INPUT_DATA!$A:$A,$C121,INPUT_DATA!$B:$B,"D"))</f>
        <v/>
      </c>
      <c r="AA121" s="228" t="str">
        <f t="shared" ref="AA121" si="25">IF($C121=0,"",X121+Y121+Z121)</f>
        <v/>
      </c>
      <c r="AB121" s="223" t="str">
        <f>IF($C121=0,"",SUMIFS(INPUT_DATA!AX:AX,INPUT_DATA!$A:$A,$C121,INPUT_DATA!$B:$B,"D"))</f>
        <v/>
      </c>
      <c r="AC121" s="223" t="str">
        <f>IF($C121=0,"",SUMIFS(INPUT_DATA!AY:AY,INPUT_DATA!$A:$A,$C121,INPUT_DATA!$B:$B,"D"))</f>
        <v/>
      </c>
      <c r="AD121" s="223" t="str">
        <f>IF($C121=0,"",SUMIFS(INPUT_DATA!AZ:AZ,INPUT_DATA!$A:$A,$C121,INPUT_DATA!$B:$B,"D"))</f>
        <v/>
      </c>
      <c r="AE121" s="223" t="str">
        <f>IF($C121=0,"",SUMIFS(INPUT_DATA!BA:BA,INPUT_DATA!$A:$A,$C121,INPUT_DATA!$B:$B,"D"))</f>
        <v/>
      </c>
      <c r="AF121" s="223" t="str">
        <f>IF($C121=0,"",SUMIFS(INPUT_DATA!BB:BB,INPUT_DATA!$A:$A,$C121,INPUT_DATA!$B:$B,"D"))</f>
        <v/>
      </c>
      <c r="AG121" s="223" t="str">
        <f>IF($C121=0,"",SUMIFS(INPUT_DATA!BC:BC,INPUT_DATA!$A:$A,$C121,INPUT_DATA!$B:$B,"D"))</f>
        <v/>
      </c>
      <c r="AH121" s="223" t="str">
        <f>IF($C121=0,"",SUMIFS(INPUT_DATA!BD:BD,INPUT_DATA!$A:$A,$C121,INPUT_DATA!$B:$B,"D"))</f>
        <v/>
      </c>
      <c r="AI121" s="223" t="str">
        <f>IF($C121=0,"",SUMIFS(INPUT_DATA!BE:BE,INPUT_DATA!$A:$A,$C121,INPUT_DATA!$B:$B,"D"))</f>
        <v/>
      </c>
      <c r="AJ121" s="229" t="str">
        <f t="shared" ref="AJ121" si="26">IF($C121=0,"",AB121+AC121+AD121+AE121+AF121+AG121+AH121+AI121)</f>
        <v/>
      </c>
      <c r="AK121" s="230" t="str">
        <f>IF($C121=0,"",SUMIFS(INPUT_DATA!BG:BG,INPUT_DATA!$A:$A,$C121,INPUT_DATA!$B:$B,"D"))</f>
        <v/>
      </c>
      <c r="AL121" s="230" t="str">
        <f>IF($C121=0,"",SUMIFS(INPUT_DATA!BH:BH,INPUT_DATA!$A:$A,$C121,INPUT_DATA!$B:$B,"D"))</f>
        <v/>
      </c>
      <c r="AM121" s="226" t="str">
        <f t="shared" ref="AM121" si="27">IF($C121=0,"",AA121+AJ121+AK121)</f>
        <v/>
      </c>
      <c r="AN121" s="231" t="str">
        <f>IF($C121=0,"",SUMIFS(INPUT_DATA!BK:BK,INPUT_DATA!$A:$A,$C121,INPUT_DATA!$B:$B,"D"))</f>
        <v/>
      </c>
      <c r="AO121" s="232" t="str">
        <f t="shared" ref="AO121" si="28">IF($C121=0,"",AM121-AN121)</f>
        <v/>
      </c>
      <c r="AP121" s="218"/>
      <c r="AR121" s="232" t="str">
        <f t="shared" si="20"/>
        <v/>
      </c>
      <c r="AT121" s="209" t="str">
        <f>IF($C121=0,"",'03 - Monthly Asset Follow up'!E125+'03 - Monthly Asset Follow up'!F125-'03 - Monthly Asset Follow up'!V125+'03 - Monthly Asset Follow up'!Y125-H121)</f>
        <v/>
      </c>
      <c r="AU121" s="233" t="str">
        <f>IF($C121=0,"",'03 - Monthly Asset Follow up'!BB125+'03 - Monthly Asset Follow up'!BC125-'03 - Monthly Asset Follow up'!BR125+'03 - Monthly Asset Follow up'!BU125-AA121)</f>
        <v/>
      </c>
      <c r="AW121" s="234"/>
    </row>
  </sheetData>
  <conditionalFormatting sqref="B14:C121">
    <cfRule type="cellIs" dxfId="57" priority="1" operator="lessThan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11BA-0EAB-40A3-976B-059E02635F7A}">
  <sheetPr codeName="Sheet5">
    <tabColor theme="0" tint="-0.249977111117893"/>
  </sheetPr>
  <dimension ref="B1:BA83"/>
  <sheetViews>
    <sheetView showGridLines="0" zoomScale="80" zoomScaleNormal="80" workbookViewId="0">
      <selection activeCell="AI13" sqref="AI13"/>
    </sheetView>
  </sheetViews>
  <sheetFormatPr defaultColWidth="9.140625" defaultRowHeight="15"/>
  <cols>
    <col min="1" max="1" width="3" customWidth="1"/>
    <col min="2" max="2" width="18" bestFit="1" customWidth="1"/>
    <col min="3" max="3" width="17.42578125" style="1266" customWidth="1"/>
    <col min="4" max="6" width="17.42578125" customWidth="1"/>
    <col min="7" max="7" width="18.85546875" style="1266" customWidth="1"/>
    <col min="8" max="10" width="18.85546875" customWidth="1"/>
    <col min="11" max="11" width="16.7109375" style="1266" customWidth="1"/>
    <col min="12" max="14" width="16.7109375" customWidth="1"/>
    <col min="15" max="15" width="15.85546875" style="1266" customWidth="1"/>
    <col min="16" max="18" width="15.85546875" customWidth="1"/>
    <col min="19" max="21" width="20.140625" customWidth="1"/>
    <col min="22" max="22" width="20.140625" style="1335" customWidth="1"/>
    <col min="23" max="27" width="20.140625" customWidth="1"/>
    <col min="28" max="28" width="20.140625" style="1335" customWidth="1"/>
    <col min="29" max="29" width="20.140625" customWidth="1"/>
    <col min="30" max="30" width="20.140625" style="1266" customWidth="1"/>
    <col min="31" max="33" width="20.140625" customWidth="1"/>
    <col min="34" max="34" width="20.140625" style="1335" customWidth="1"/>
    <col min="35" max="35" width="20.140625" style="1264" customWidth="1"/>
    <col min="36" max="36" width="20.140625" customWidth="1"/>
    <col min="37" max="37" width="20.140625" style="1266" customWidth="1"/>
    <col min="38" max="38" width="20.140625" customWidth="1"/>
    <col min="39" max="39" width="20.140625" style="1266" customWidth="1"/>
    <col min="40" max="52" width="20.140625" customWidth="1"/>
    <col min="53" max="53" width="2.42578125" customWidth="1"/>
    <col min="55" max="55" width="20.140625" customWidth="1"/>
    <col min="57" max="57" width="12.42578125" bestFit="1" customWidth="1"/>
    <col min="58" max="58" width="14.85546875" bestFit="1" customWidth="1"/>
    <col min="60" max="60" width="20.140625" customWidth="1"/>
  </cols>
  <sheetData>
    <row r="1" spans="2:53" s="176" customFormat="1" ht="12.75">
      <c r="C1" s="1303"/>
      <c r="G1" s="1303"/>
      <c r="K1" s="1303"/>
      <c r="O1" s="1303"/>
      <c r="V1" s="1330"/>
      <c r="AB1" s="1330"/>
      <c r="AD1" s="1303"/>
      <c r="AH1" s="1330"/>
      <c r="AI1" s="177"/>
      <c r="AK1" s="1303"/>
      <c r="AM1" s="1303"/>
    </row>
    <row r="2" spans="2:53" s="176" customFormat="1" ht="12.75">
      <c r="C2" s="1303"/>
      <c r="G2" s="1303"/>
      <c r="K2" s="1303"/>
      <c r="O2" s="1303"/>
      <c r="V2" s="1330"/>
      <c r="AB2" s="1330"/>
      <c r="AD2" s="1303"/>
      <c r="AH2" s="1330"/>
      <c r="AI2" s="177"/>
      <c r="AK2" s="1303"/>
      <c r="AM2" s="1303"/>
    </row>
    <row r="3" spans="2:53" s="176" customFormat="1" ht="12.75">
      <c r="C3" s="1303"/>
      <c r="G3" s="1303"/>
      <c r="K3" s="1303"/>
      <c r="O3" s="1303"/>
      <c r="V3" s="1330"/>
      <c r="AB3" s="1330"/>
      <c r="AD3" s="1233" t="s">
        <v>101</v>
      </c>
      <c r="AE3" s="1233">
        <f>'00 - Cover'!$F$17</f>
        <v>45747</v>
      </c>
      <c r="AH3" s="1330"/>
      <c r="AI3" s="177"/>
      <c r="AK3" s="1303"/>
      <c r="AM3" s="1303"/>
      <c r="AN3" s="177"/>
      <c r="AO3" s="177"/>
      <c r="AP3" s="177"/>
      <c r="AQ3" s="177"/>
    </row>
    <row r="4" spans="2:53" s="176" customFormat="1" ht="12.75">
      <c r="C4" s="1303"/>
      <c r="G4" s="1303"/>
      <c r="K4" s="1303"/>
      <c r="O4" s="1303"/>
      <c r="V4" s="1330"/>
      <c r="AB4" s="1330"/>
      <c r="AD4" s="1233" t="s">
        <v>4</v>
      </c>
      <c r="AE4" s="1233">
        <f>'00 - Cover'!$F$19</f>
        <v>45764</v>
      </c>
      <c r="AH4" s="1330"/>
      <c r="AI4" s="177"/>
      <c r="AK4" s="1303"/>
      <c r="AM4" s="1303"/>
    </row>
    <row r="5" spans="2:53" s="176" customFormat="1" ht="12.75">
      <c r="C5" s="1303"/>
      <c r="G5" s="1303"/>
      <c r="K5" s="1303"/>
      <c r="O5" s="1303"/>
      <c r="V5" s="1330"/>
      <c r="AB5" s="1330"/>
      <c r="AD5" s="1233" t="s">
        <v>5</v>
      </c>
      <c r="AE5" s="1233">
        <f>'00 - Cover'!$F$20</f>
        <v>45775</v>
      </c>
      <c r="AH5" s="1330"/>
      <c r="AI5" s="177"/>
      <c r="AK5" s="1303"/>
      <c r="AL5" s="177"/>
      <c r="AM5" s="1303"/>
    </row>
    <row r="6" spans="2:53" s="176" customFormat="1" ht="12.75">
      <c r="C6" s="1303"/>
      <c r="G6" s="1303"/>
      <c r="K6" s="1303"/>
      <c r="O6" s="1303"/>
      <c r="V6" s="1330"/>
      <c r="AB6" s="1330"/>
      <c r="AD6" s="1303"/>
      <c r="AH6" s="1330"/>
      <c r="AI6" s="177"/>
      <c r="AK6" s="1303"/>
      <c r="AM6" s="1303"/>
    </row>
    <row r="7" spans="2:53" s="176" customFormat="1" ht="15.75">
      <c r="B7" s="44" t="s">
        <v>775</v>
      </c>
      <c r="C7" s="1304"/>
      <c r="D7" s="90"/>
      <c r="E7" s="90"/>
      <c r="F7" s="90"/>
      <c r="G7" s="1304"/>
      <c r="H7" s="90"/>
      <c r="I7" s="90"/>
      <c r="J7" s="90"/>
      <c r="K7" s="1304"/>
      <c r="L7" s="90"/>
      <c r="M7" s="90"/>
      <c r="N7" s="90"/>
      <c r="O7" s="1304"/>
      <c r="P7" s="90"/>
      <c r="Q7" s="90"/>
      <c r="R7" s="90"/>
      <c r="S7" s="90"/>
      <c r="T7" s="90"/>
      <c r="U7" s="90"/>
      <c r="V7" s="1331"/>
      <c r="W7" s="90"/>
      <c r="X7" s="90"/>
      <c r="Y7" s="90"/>
      <c r="Z7" s="90"/>
      <c r="AA7" s="90"/>
      <c r="AB7" s="1331"/>
      <c r="AC7" s="90"/>
      <c r="AD7" s="1304"/>
      <c r="AE7" s="90"/>
      <c r="AF7" s="90"/>
      <c r="AG7" s="90"/>
      <c r="AH7" s="1331"/>
      <c r="AI7" s="1777"/>
      <c r="AJ7" s="90"/>
      <c r="AK7" s="1304"/>
      <c r="AL7" s="90"/>
      <c r="AM7" s="1304"/>
      <c r="AN7" s="90"/>
      <c r="AO7" s="90"/>
      <c r="AP7" s="90"/>
      <c r="AQ7" s="90"/>
      <c r="AR7" s="90"/>
      <c r="AS7" s="90"/>
      <c r="AT7" s="90"/>
      <c r="AU7" s="90"/>
      <c r="AV7" s="90"/>
      <c r="AW7" s="90"/>
      <c r="AX7" s="90"/>
      <c r="AY7" s="90"/>
      <c r="AZ7" s="90"/>
      <c r="BA7" s="90"/>
    </row>
    <row r="8" spans="2:53" s="176" customFormat="1" ht="13.5" thickBot="1">
      <c r="C8" s="1303"/>
      <c r="G8" s="1303"/>
      <c r="K8" s="1303"/>
      <c r="O8" s="1303"/>
      <c r="V8" s="1330"/>
      <c r="AB8" s="177"/>
      <c r="AD8" s="1303"/>
      <c r="AF8" s="177"/>
      <c r="AH8" s="1330"/>
      <c r="AI8" s="177"/>
      <c r="AK8" s="1303"/>
      <c r="AM8" s="1303"/>
      <c r="AN8" s="177"/>
      <c r="AO8" s="177"/>
      <c r="AP8" s="177"/>
      <c r="AQ8" s="177"/>
    </row>
    <row r="9" spans="2:53" ht="15.75" thickBot="1">
      <c r="C9" s="1313" t="s">
        <v>778</v>
      </c>
      <c r="D9" s="179"/>
      <c r="E9" s="179"/>
      <c r="F9" s="179"/>
      <c r="G9" s="1313"/>
      <c r="H9" s="179"/>
      <c r="I9" s="179"/>
      <c r="J9" s="179"/>
      <c r="K9" s="1313"/>
      <c r="L9" s="179"/>
      <c r="M9" s="179"/>
      <c r="N9" s="179"/>
      <c r="O9" s="1313"/>
      <c r="P9" s="179"/>
      <c r="Q9" s="179"/>
      <c r="R9" s="178"/>
      <c r="S9" s="179" t="s">
        <v>789</v>
      </c>
      <c r="T9" s="179"/>
      <c r="U9" s="179"/>
      <c r="V9" s="1332"/>
      <c r="W9" s="179"/>
      <c r="X9" s="178"/>
      <c r="Y9" s="179"/>
      <c r="Z9" s="179"/>
      <c r="AA9" s="179"/>
      <c r="AB9" s="1332"/>
      <c r="AC9" s="179"/>
      <c r="AD9" s="1305"/>
      <c r="AE9" s="179"/>
      <c r="AF9" s="179"/>
      <c r="AG9" s="179"/>
      <c r="AH9" s="1332"/>
      <c r="AI9" s="1778"/>
      <c r="AJ9" s="179"/>
      <c r="AK9" s="1305"/>
      <c r="AL9" s="179"/>
      <c r="AM9" s="1305"/>
    </row>
    <row r="10" spans="2:53" ht="54.75" customHeight="1">
      <c r="B10" s="1856" t="s">
        <v>46</v>
      </c>
      <c r="C10" s="1326" t="s">
        <v>779</v>
      </c>
      <c r="D10" s="1311"/>
      <c r="E10" s="1311"/>
      <c r="F10" s="1311"/>
      <c r="G10" s="1314" t="s">
        <v>780</v>
      </c>
      <c r="H10" s="1312"/>
      <c r="I10" s="1312"/>
      <c r="J10" s="1312"/>
      <c r="K10" s="1314" t="s">
        <v>781</v>
      </c>
      <c r="L10" s="1312"/>
      <c r="M10" s="1312"/>
      <c r="N10" s="1312"/>
      <c r="O10" s="1314" t="s">
        <v>782</v>
      </c>
      <c r="P10" s="1312"/>
      <c r="Q10" s="1312"/>
      <c r="R10" s="1312"/>
      <c r="S10" s="1294" t="s">
        <v>784</v>
      </c>
      <c r="T10" s="1294"/>
      <c r="U10" s="1294"/>
      <c r="V10" s="1333"/>
      <c r="W10" s="1295"/>
      <c r="X10" s="1298"/>
      <c r="Y10" s="1294" t="s">
        <v>790</v>
      </c>
      <c r="Z10" s="1294"/>
      <c r="AA10" s="1294"/>
      <c r="AB10" s="1333"/>
      <c r="AC10" s="1295"/>
      <c r="AD10" s="1338"/>
      <c r="AE10" s="1294" t="s">
        <v>791</v>
      </c>
      <c r="AF10" s="1294"/>
      <c r="AG10" s="1294"/>
      <c r="AH10" s="1333"/>
      <c r="AI10" s="1779"/>
      <c r="AJ10" s="1295"/>
      <c r="AK10" s="1338"/>
      <c r="AL10" s="1301" t="s">
        <v>418</v>
      </c>
      <c r="AM10" s="1306"/>
    </row>
    <row r="11" spans="2:53" ht="124.5" customHeight="1" thickBot="1">
      <c r="B11" s="1857"/>
      <c r="C11" s="1315" t="s">
        <v>718</v>
      </c>
      <c r="D11" s="1297" t="s">
        <v>401</v>
      </c>
      <c r="E11" s="1297" t="s">
        <v>783</v>
      </c>
      <c r="F11" s="1297" t="s">
        <v>98</v>
      </c>
      <c r="G11" s="1315" t="s">
        <v>718</v>
      </c>
      <c r="H11" s="1297" t="s">
        <v>401</v>
      </c>
      <c r="I11" s="1297" t="s">
        <v>783</v>
      </c>
      <c r="J11" s="1297" t="s">
        <v>98</v>
      </c>
      <c r="K11" s="1315" t="s">
        <v>718</v>
      </c>
      <c r="L11" s="1297" t="s">
        <v>401</v>
      </c>
      <c r="M11" s="1297" t="s">
        <v>783</v>
      </c>
      <c r="N11" s="1297" t="s">
        <v>98</v>
      </c>
      <c r="O11" s="1315" t="s">
        <v>718</v>
      </c>
      <c r="P11" s="1297" t="s">
        <v>401</v>
      </c>
      <c r="Q11" s="1297" t="s">
        <v>783</v>
      </c>
      <c r="R11" s="1297" t="s">
        <v>98</v>
      </c>
      <c r="S11" s="1296" t="s">
        <v>785</v>
      </c>
      <c r="T11" s="1297" t="s">
        <v>786</v>
      </c>
      <c r="U11" s="1297" t="s">
        <v>787</v>
      </c>
      <c r="V11" s="1334" t="s">
        <v>169</v>
      </c>
      <c r="W11" s="1297" t="s">
        <v>98</v>
      </c>
      <c r="X11" s="1299" t="s">
        <v>788</v>
      </c>
      <c r="Y11" s="1296" t="s">
        <v>785</v>
      </c>
      <c r="Z11" s="1297" t="s">
        <v>786</v>
      </c>
      <c r="AA11" s="1297" t="s">
        <v>787</v>
      </c>
      <c r="AB11" s="1334" t="s">
        <v>169</v>
      </c>
      <c r="AC11" s="1297" t="s">
        <v>98</v>
      </c>
      <c r="AD11" s="1339" t="s">
        <v>788</v>
      </c>
      <c r="AE11" s="1296" t="s">
        <v>785</v>
      </c>
      <c r="AF11" s="1297" t="s">
        <v>786</v>
      </c>
      <c r="AG11" s="1297" t="s">
        <v>787</v>
      </c>
      <c r="AH11" s="1334" t="s">
        <v>169</v>
      </c>
      <c r="AI11" s="1780" t="s">
        <v>1971</v>
      </c>
      <c r="AJ11" s="1297" t="s">
        <v>98</v>
      </c>
      <c r="AK11" s="1339" t="s">
        <v>788</v>
      </c>
      <c r="AL11" s="1302" t="s">
        <v>98</v>
      </c>
      <c r="AM11" s="1307" t="s">
        <v>788</v>
      </c>
    </row>
    <row r="12" spans="2:53" ht="3" customHeight="1">
      <c r="B12" s="122"/>
      <c r="C12" s="1316"/>
      <c r="D12" s="122"/>
      <c r="E12" s="122"/>
      <c r="F12" s="122"/>
      <c r="G12" s="1316"/>
      <c r="H12" s="122"/>
      <c r="I12" s="122"/>
      <c r="J12" s="122"/>
      <c r="K12" s="1316"/>
      <c r="L12" s="122"/>
      <c r="M12" s="122"/>
      <c r="N12" s="122"/>
      <c r="O12" s="1316" t="str">
        <f t="shared" ref="O12:O13" si="0">IF($B12=0,"",SUM(C12,G12,K12))</f>
        <v/>
      </c>
      <c r="P12" s="122" t="str">
        <f t="shared" ref="P12:P13" si="1">IF($B12=0,"",SUM(D12,H12,L12))</f>
        <v/>
      </c>
      <c r="Q12" s="122" t="str">
        <f t="shared" ref="Q12:Q13" si="2">IF($B12=0,"",SUM(E12,I12,M12))</f>
        <v/>
      </c>
      <c r="R12" s="122"/>
    </row>
    <row r="13" spans="2:53">
      <c r="B13" s="1300">
        <f>'00 - Cover'!F16</f>
        <v>45747</v>
      </c>
      <c r="C13" s="1327">
        <f>IF($B13=0,"",_xlfn.XLOOKUP($B13,INPUT_DATA!$BP:$BP,INPUT_DATA!BQ:BQ))</f>
        <v>0</v>
      </c>
      <c r="D13" s="1310">
        <f>IF($B13=0,"",_xlfn.XLOOKUP($B13,INPUT_DATA!$BP:$BP,INPUT_DATA!BR:BR))</f>
        <v>0</v>
      </c>
      <c r="E13" s="1310">
        <f>IF($B13=0,"",_xlfn.XLOOKUP($B13,INPUT_DATA!$BP:$BP,INPUT_DATA!BS:BS))</f>
        <v>0</v>
      </c>
      <c r="F13" s="1310">
        <f>IF($B13=0,"",D13+E13)</f>
        <v>0</v>
      </c>
      <c r="G13" s="1329">
        <f>IF($B13=0,"",_xlfn.XLOOKUP($B13,INPUT_DATA!$BP:$BP,INPUT_DATA!BT:BT))</f>
        <v>19</v>
      </c>
      <c r="H13" s="131">
        <f>IF($B13=0,"",_xlfn.XLOOKUP($B13,INPUT_DATA!$BP:$BP,INPUT_DATA!BU:BU))</f>
        <v>1994383.5400000005</v>
      </c>
      <c r="I13" s="131">
        <f>IF($B13=0,"",_xlfn.XLOOKUP($B13,INPUT_DATA!$BP:$BP,INPUT_DATA!BV:BV))</f>
        <v>1968.1099999999997</v>
      </c>
      <c r="J13" s="131">
        <f>IF($B13=0,"",H13+I13)</f>
        <v>1996351.6500000006</v>
      </c>
      <c r="K13" s="1329">
        <f>IF($B13=0,"",_xlfn.XLOOKUP($B13,INPUT_DATA!$BP:$BP,INPUT_DATA!BW:BW))</f>
        <v>0</v>
      </c>
      <c r="L13" s="131">
        <f>IF($B13=0,"",_xlfn.XLOOKUP($B13,INPUT_DATA!$BP:$BP,INPUT_DATA!BX:BX))</f>
        <v>0</v>
      </c>
      <c r="M13" s="131">
        <f>IF($B13=0,"",_xlfn.XLOOKUP($B13,INPUT_DATA!$BP:$BP,INPUT_DATA!BY:BY))</f>
        <v>0</v>
      </c>
      <c r="N13" s="131">
        <f>IF($B13=0,"",L13+M13)</f>
        <v>0</v>
      </c>
      <c r="O13" s="1308">
        <f t="shared" si="0"/>
        <v>19</v>
      </c>
      <c r="P13" s="130">
        <f t="shared" si="1"/>
        <v>1994383.5400000005</v>
      </c>
      <c r="Q13" s="130">
        <f t="shared" si="2"/>
        <v>1968.1099999999997</v>
      </c>
      <c r="R13" s="130">
        <f>IF($B13=0,"",SUM(F13,J13,N13))</f>
        <v>1996351.6500000006</v>
      </c>
      <c r="S13" s="131">
        <f>IF($B13=0,"",_xlfn.XLOOKUP($B13,INPUT_DATA!$BP:$BP,INPUT_DATA!BZ:BZ))</f>
        <v>1994383.5400000005</v>
      </c>
      <c r="T13" s="131">
        <f>IF($B13=0,"",_xlfn.XLOOKUP($B13,INPUT_DATA!$BP:$BP,INPUT_DATA!CA:CA))</f>
        <v>1968.1099999999997</v>
      </c>
      <c r="U13" s="131">
        <f>IF($B13=0,"",_xlfn.XLOOKUP($B13,INPUT_DATA!$BP:$BP,INPUT_DATA!CB:CB))</f>
        <v>0</v>
      </c>
      <c r="V13" s="1336">
        <f>IF($B13=0,"",100%)</f>
        <v>1</v>
      </c>
      <c r="W13" s="130">
        <f>IF($B13=0,"",SUM(S13:U13)*V13)</f>
        <v>1996351.6500000006</v>
      </c>
      <c r="X13" s="130">
        <f>IF($B13=0,"",_xlfn.XLOOKUP($B13,INPUT_DATA!$BP:$BP,INPUT_DATA!CC:CC))</f>
        <v>19</v>
      </c>
      <c r="Y13" s="1454">
        <f>IF($B13=0,"",_xlfn.XLOOKUP($B13,INPUT_DATA!$BP:$BP,INPUT_DATA!CD:CD))</f>
        <v>0</v>
      </c>
      <c r="Z13" s="1454">
        <f>IF($B13=0,"",_xlfn.XLOOKUP($B13,INPUT_DATA!$BP:$BP,INPUT_DATA!CE:CE))</f>
        <v>0</v>
      </c>
      <c r="AA13" s="1454">
        <f>IF($B13=0,"",_xlfn.XLOOKUP($B13,INPUT_DATA!$BP:$BP,INPUT_DATA!CF:CF))</f>
        <v>0</v>
      </c>
      <c r="AB13" s="1336">
        <f>IF($B13=0,"",93%)</f>
        <v>0.93</v>
      </c>
      <c r="AC13" s="130">
        <f>IF($B13=0,"",SUM(Y13:AA13)*AB13)</f>
        <v>0</v>
      </c>
      <c r="AD13" s="1308">
        <f>IF($B13=0,"",_xlfn.XLOOKUP($B13,INPUT_DATA!$BP:$BP,INPUT_DATA!CG:CG))</f>
        <v>0</v>
      </c>
      <c r="AE13" s="131">
        <f>IF($B13=0,"",_xlfn.XLOOKUP($B13,INPUT_DATA!$BP:$BP,INPUT_DATA!CH:CH))</f>
        <v>206709.84000000003</v>
      </c>
      <c r="AF13" s="131">
        <f>IF($B13=0,"",_xlfn.XLOOKUP($B13,INPUT_DATA!$BP:$BP,INPUT_DATA!CI:CI))</f>
        <v>359.76</v>
      </c>
      <c r="AG13" s="131">
        <f>IF($B13=0,"",_xlfn.XLOOKUP($B13,INPUT_DATA!$BP:$BP,INPUT_DATA!CJ:CJ))</f>
        <v>0</v>
      </c>
      <c r="AH13" s="1336">
        <f>IF($B13=0,"",60%)</f>
        <v>0.6</v>
      </c>
      <c r="AI13" s="1802">
        <v>0</v>
      </c>
      <c r="AJ13" s="130">
        <f>AE13+AF13-AI13</f>
        <v>207069.60000000003</v>
      </c>
      <c r="AK13" s="1308">
        <f>IF($B13=0,"",_xlfn.XLOOKUP($B13,INPUT_DATA!$BP:$BP,INPUT_DATA!CK:CK))</f>
        <v>2</v>
      </c>
      <c r="AL13" s="130">
        <f>IF($B13=0,"",SUM(W13,AC13,AJ13))</f>
        <v>2203421.2500000005</v>
      </c>
      <c r="AM13" s="1308">
        <f>IF($B13=0,"",SUM(X13,AD13,AK13))</f>
        <v>21</v>
      </c>
      <c r="AN13" s="1264">
        <f>AL13+AI13-AF13-T13</f>
        <v>2201093.3800000008</v>
      </c>
      <c r="AO13" s="1264">
        <f>AN13-'03 - Monthly Asset Follow up'!Q11</f>
        <v>0</v>
      </c>
    </row>
    <row r="14" spans="2:53">
      <c r="B14" s="143">
        <f>INPUT_DATA!BP5</f>
        <v>45716</v>
      </c>
      <c r="C14" s="1328">
        <f>IF($B14=0,"",_xlfn.XLOOKUP($B14,INPUT_DATA!$BP:$BP,INPUT_DATA!BQ:BQ))</f>
        <v>0</v>
      </c>
      <c r="D14" s="146">
        <f>IF($B14=0,"",_xlfn.XLOOKUP($B14,INPUT_DATA!$BP:$BP,INPUT_DATA!BR:BR))</f>
        <v>0</v>
      </c>
      <c r="E14" s="146">
        <f>IF($B14=0,"",_xlfn.XLOOKUP($B14,INPUT_DATA!$BP:$BP,INPUT_DATA!BS:BS))</f>
        <v>0</v>
      </c>
      <c r="F14" s="146">
        <f t="shared" ref="F14:F77" si="3">IF($B14=0,"",D14+E14)</f>
        <v>0</v>
      </c>
      <c r="G14" s="1328">
        <f>IF($B14=0,"",_xlfn.XLOOKUP($B14,INPUT_DATA!$BP:$BP,INPUT_DATA!BT:BT))</f>
        <v>20</v>
      </c>
      <c r="H14" s="146">
        <f>IF($B14=0,"",_xlfn.XLOOKUP($B14,INPUT_DATA!$BP:$BP,INPUT_DATA!BU:BU))</f>
        <v>4466570.6999999993</v>
      </c>
      <c r="I14" s="146">
        <f>IF($B14=0,"",_xlfn.XLOOKUP($B14,INPUT_DATA!$BP:$BP,INPUT_DATA!BV:BV))</f>
        <v>3668.8299999999995</v>
      </c>
      <c r="J14" s="146">
        <f t="shared" ref="J14:J77" si="4">IF($B14=0,"",H14+I14)</f>
        <v>4470239.5299999993</v>
      </c>
      <c r="K14" s="1328">
        <f>IF($B14=0,"",_xlfn.XLOOKUP($B14,INPUT_DATA!$BP:$BP,INPUT_DATA!BW:BW))</f>
        <v>0</v>
      </c>
      <c r="L14" s="146">
        <f>IF($B14=0,"",_xlfn.XLOOKUP($B14,INPUT_DATA!$BP:$BP,INPUT_DATA!BX:BX))</f>
        <v>0</v>
      </c>
      <c r="M14" s="146">
        <f>IF($B14=0,"",_xlfn.XLOOKUP($B14,INPUT_DATA!$BP:$BP,INPUT_DATA!BY:BY))</f>
        <v>0</v>
      </c>
      <c r="N14" s="146">
        <f t="shared" ref="N14:N77" si="5">IF($B14=0,"",L14+M14)</f>
        <v>0</v>
      </c>
      <c r="O14" s="1309">
        <f t="shared" ref="O14:O77" si="6">IF($B14=0,"",SUM(C14,G14,K14))</f>
        <v>20</v>
      </c>
      <c r="P14" s="145">
        <f t="shared" ref="P14:P77" si="7">IF($B14=0,"",SUM(D14,H14,L14))</f>
        <v>4466570.6999999993</v>
      </c>
      <c r="Q14" s="145">
        <f t="shared" ref="Q14:Q77" si="8">IF($B14=0,"",SUM(E14,I14,M14))</f>
        <v>3668.8299999999995</v>
      </c>
      <c r="R14" s="145">
        <f t="shared" ref="R14:R77" si="9">IF($B14=0,"",SUM(F14,J14,N14))</f>
        <v>4470239.5299999993</v>
      </c>
      <c r="S14" s="146">
        <f>IF($B14=0,"",_xlfn.XLOOKUP($B14,INPUT_DATA!$BP:$BP,INPUT_DATA!BZ:BZ))</f>
        <v>4466570.6999999993</v>
      </c>
      <c r="T14" s="146">
        <f>IF($B14=0,"",_xlfn.XLOOKUP($B14,INPUT_DATA!$BP:$BP,INPUT_DATA!CA:CA))</f>
        <v>3668.8299999999995</v>
      </c>
      <c r="U14" s="146">
        <f>IF($B14=0,"",_xlfn.XLOOKUP($B14,INPUT_DATA!$BP:$BP,INPUT_DATA!CB:CB))</f>
        <v>0</v>
      </c>
      <c r="V14" s="1337">
        <f t="shared" ref="V14:V77" si="10">IF($B14=0,"",100%)</f>
        <v>1</v>
      </c>
      <c r="W14" s="145">
        <f t="shared" ref="W14:W77" si="11">IF($B14=0,"",SUM(S14:U14)*V14)</f>
        <v>4470239.5299999993</v>
      </c>
      <c r="X14" s="145">
        <f>IF($B14=0,"",_xlfn.XLOOKUP($B14,INPUT_DATA!$BP:$BP,INPUT_DATA!CC:CC))</f>
        <v>20</v>
      </c>
      <c r="Y14" s="146">
        <f>IF($B14=0,"",_xlfn.XLOOKUP($B14,INPUT_DATA!$BP:$BP,INPUT_DATA!CD:CD))</f>
        <v>0</v>
      </c>
      <c r="Z14" s="146">
        <f>IF($B14=0,"",_xlfn.XLOOKUP($B14,INPUT_DATA!$BP:$BP,INPUT_DATA!CE:CE))</f>
        <v>0</v>
      </c>
      <c r="AA14" s="146">
        <f>IF($B14=0,"",_xlfn.XLOOKUP($B14,INPUT_DATA!$BP:$BP,INPUT_DATA!CF:CF))</f>
        <v>0</v>
      </c>
      <c r="AB14" s="1337">
        <f t="shared" ref="AB14:AB77" si="12">IF($B14=0,"",93%)</f>
        <v>0.93</v>
      </c>
      <c r="AC14" s="145">
        <f t="shared" ref="AC14:AC77" si="13">IF($B14=0,"",SUM(Y14:AA14)*AB14)</f>
        <v>0</v>
      </c>
      <c r="AD14" s="1309">
        <f>IF($B14=0,"",_xlfn.XLOOKUP($B14,INPUT_DATA!$BP:$BP,INPUT_DATA!CG:CG))</f>
        <v>0</v>
      </c>
      <c r="AE14" s="146">
        <f>IF($B14=0,"",_xlfn.XLOOKUP($B14,INPUT_DATA!$BP:$BP,INPUT_DATA!CH:CH))</f>
        <v>409364.52000000008</v>
      </c>
      <c r="AF14" s="146">
        <f>IF($B14=0,"",_xlfn.XLOOKUP($B14,INPUT_DATA!$BP:$BP,INPUT_DATA!CI:CI))</f>
        <v>168.14</v>
      </c>
      <c r="AG14" s="146">
        <f>IF($B14=0,"",_xlfn.XLOOKUP($B14,INPUT_DATA!$BP:$BP,INPUT_DATA!CJ:CJ))</f>
        <v>0</v>
      </c>
      <c r="AH14" s="1337">
        <f t="shared" ref="AH14:AH77" si="14">IF($B14=0,"",60%)</f>
        <v>0.6</v>
      </c>
      <c r="AI14" s="1803">
        <v>10910.39</v>
      </c>
      <c r="AJ14" s="145">
        <f t="shared" ref="AJ14:AJ77" si="15">IF($B14=0,"",SUM(AE14:AG14)*AH14)</f>
        <v>245719.59600000005</v>
      </c>
      <c r="AK14" s="1309">
        <f>IF($B14=0,"",_xlfn.XLOOKUP($B14,INPUT_DATA!$BP:$BP,INPUT_DATA!CK:CK))</f>
        <v>6</v>
      </c>
      <c r="AL14" s="145">
        <f t="shared" ref="AL14:AL77" si="16">IF($B14=0,"",SUM(W14,AC14,AJ14))</f>
        <v>4715959.1259999992</v>
      </c>
      <c r="AM14" s="1309">
        <f t="shared" ref="AM14:AM77" si="17">IF($B14=0,"",SUM(X14,AD14,AK14))</f>
        <v>26</v>
      </c>
    </row>
    <row r="15" spans="2:53">
      <c r="B15" s="143">
        <f>INPUT_DATA!BP6</f>
        <v>45688</v>
      </c>
      <c r="C15" s="1328">
        <f>IF($B15=0,"",_xlfn.XLOOKUP($B15,INPUT_DATA!$BP:$BP,INPUT_DATA!BQ:BQ))</f>
        <v>1</v>
      </c>
      <c r="D15" s="146">
        <f>IF($B15=0,"",_xlfn.XLOOKUP($B15,INPUT_DATA!$BP:$BP,INPUT_DATA!BR:BR))</f>
        <v>72001.25</v>
      </c>
      <c r="E15" s="146">
        <f>IF($B15=0,"",_xlfn.XLOOKUP($B15,INPUT_DATA!$BP:$BP,INPUT_DATA!BS:BS))</f>
        <v>50.4</v>
      </c>
      <c r="F15" s="146">
        <f t="shared" si="3"/>
        <v>72051.649999999994</v>
      </c>
      <c r="G15" s="1328">
        <f>IF($B15=0,"",_xlfn.XLOOKUP($B15,INPUT_DATA!$BP:$BP,INPUT_DATA!BT:BT))</f>
        <v>20</v>
      </c>
      <c r="H15" s="146">
        <f>IF($B15=0,"",_xlfn.XLOOKUP($B15,INPUT_DATA!$BP:$BP,INPUT_DATA!BU:BU))</f>
        <v>3671628.52</v>
      </c>
      <c r="I15" s="146">
        <f>IF($B15=0,"",_xlfn.XLOOKUP($B15,INPUT_DATA!$BP:$BP,INPUT_DATA!BV:BV))</f>
        <v>3756.21</v>
      </c>
      <c r="J15" s="146">
        <f t="shared" si="4"/>
        <v>3675384.73</v>
      </c>
      <c r="K15" s="1328">
        <f>IF($B15=0,"",_xlfn.XLOOKUP($B15,INPUT_DATA!$BP:$BP,INPUT_DATA!BW:BW))</f>
        <v>0</v>
      </c>
      <c r="L15" s="146">
        <f>IF($B15=0,"",_xlfn.XLOOKUP($B15,INPUT_DATA!$BP:$BP,INPUT_DATA!BX:BX))</f>
        <v>0</v>
      </c>
      <c r="M15" s="146">
        <f>IF($B15=0,"",_xlfn.XLOOKUP($B15,INPUT_DATA!$BP:$BP,INPUT_DATA!BY:BY))</f>
        <v>0</v>
      </c>
      <c r="N15" s="146">
        <f t="shared" si="5"/>
        <v>0</v>
      </c>
      <c r="O15" s="1309">
        <f t="shared" si="6"/>
        <v>21</v>
      </c>
      <c r="P15" s="145">
        <f t="shared" si="7"/>
        <v>3743629.77</v>
      </c>
      <c r="Q15" s="145">
        <f t="shared" si="8"/>
        <v>3806.61</v>
      </c>
      <c r="R15" s="145">
        <f t="shared" si="9"/>
        <v>3747436.38</v>
      </c>
      <c r="S15" s="146">
        <f>IF($B15=0,"",_xlfn.XLOOKUP($B15,INPUT_DATA!$BP:$BP,INPUT_DATA!BZ:BZ))</f>
        <v>3743629.77</v>
      </c>
      <c r="T15" s="146">
        <f>IF($B15=0,"",_xlfn.XLOOKUP($B15,INPUT_DATA!$BP:$BP,INPUT_DATA!CA:CA))</f>
        <v>3806.61</v>
      </c>
      <c r="U15" s="146">
        <f>IF($B15=0,"",_xlfn.XLOOKUP($B15,INPUT_DATA!$BP:$BP,INPUT_DATA!CB:CB))</f>
        <v>0</v>
      </c>
      <c r="V15" s="1337">
        <f t="shared" si="10"/>
        <v>1</v>
      </c>
      <c r="W15" s="145">
        <f t="shared" si="11"/>
        <v>3747436.38</v>
      </c>
      <c r="X15" s="145">
        <f>IF($B15=0,"",_xlfn.XLOOKUP($B15,INPUT_DATA!$BP:$BP,INPUT_DATA!CC:CC))</f>
        <v>21</v>
      </c>
      <c r="Y15" s="146">
        <f>IF($B15=0,"",_xlfn.XLOOKUP($B15,INPUT_DATA!$BP:$BP,INPUT_DATA!CD:CD))</f>
        <v>0</v>
      </c>
      <c r="Z15" s="146">
        <f>IF($B15=0,"",_xlfn.XLOOKUP($B15,INPUT_DATA!$BP:$BP,INPUT_DATA!CE:CE))</f>
        <v>0</v>
      </c>
      <c r="AA15" s="146">
        <f>IF($B15=0,"",_xlfn.XLOOKUP($B15,INPUT_DATA!$BP:$BP,INPUT_DATA!CF:CF))</f>
        <v>0</v>
      </c>
      <c r="AB15" s="1337">
        <f t="shared" si="12"/>
        <v>0.93</v>
      </c>
      <c r="AC15" s="145">
        <f t="shared" si="13"/>
        <v>0</v>
      </c>
      <c r="AD15" s="1309">
        <f>IF($B15=0,"",_xlfn.XLOOKUP($B15,INPUT_DATA!$BP:$BP,INPUT_DATA!CG:CG))</f>
        <v>0</v>
      </c>
      <c r="AE15" s="146">
        <f>IF($B15=0,"",_xlfn.XLOOKUP($B15,INPUT_DATA!$BP:$BP,INPUT_DATA!CH:CH))</f>
        <v>238668.41</v>
      </c>
      <c r="AF15" s="146">
        <f>IF($B15=0,"",_xlfn.XLOOKUP($B15,INPUT_DATA!$BP:$BP,INPUT_DATA!CI:CI))</f>
        <v>90.25</v>
      </c>
      <c r="AG15" s="146">
        <f>IF($B15=0,"",_xlfn.XLOOKUP($B15,INPUT_DATA!$BP:$BP,INPUT_DATA!CJ:CJ))</f>
        <v>0</v>
      </c>
      <c r="AH15" s="1337">
        <f t="shared" si="14"/>
        <v>0.6</v>
      </c>
      <c r="AI15" s="1803">
        <v>0</v>
      </c>
      <c r="AJ15" s="145">
        <f t="shared" si="15"/>
        <v>143255.196</v>
      </c>
      <c r="AK15" s="1309">
        <f>IF($B15=0,"",_xlfn.XLOOKUP($B15,INPUT_DATA!$BP:$BP,INPUT_DATA!CK:CK))</f>
        <v>2</v>
      </c>
      <c r="AL15" s="145">
        <f t="shared" si="16"/>
        <v>3890691.5759999999</v>
      </c>
      <c r="AM15" s="1309">
        <f t="shared" si="17"/>
        <v>23</v>
      </c>
      <c r="AN15" s="1264"/>
    </row>
    <row r="16" spans="2:53">
      <c r="B16" s="143">
        <f>INPUT_DATA!BP7</f>
        <v>45657</v>
      </c>
      <c r="C16" s="1328">
        <f>IF($B16=0,"",_xlfn.XLOOKUP($B16,INPUT_DATA!$BP:$BP,INPUT_DATA!BQ:BQ))</f>
        <v>2</v>
      </c>
      <c r="D16" s="146">
        <f>IF($B16=0,"",_xlfn.XLOOKUP($B16,INPUT_DATA!$BP:$BP,INPUT_DATA!BR:BR))</f>
        <v>574406.91999999993</v>
      </c>
      <c r="E16" s="146">
        <f>IF($B16=0,"",_xlfn.XLOOKUP($B16,INPUT_DATA!$BP:$BP,INPUT_DATA!BS:BS))</f>
        <v>417.5</v>
      </c>
      <c r="F16" s="146">
        <f t="shared" si="3"/>
        <v>574824.41999999993</v>
      </c>
      <c r="G16" s="1328">
        <f>IF($B16=0,"",_xlfn.XLOOKUP($B16,INPUT_DATA!$BP:$BP,INPUT_DATA!BT:BT))</f>
        <v>6</v>
      </c>
      <c r="H16" s="146">
        <f>IF($B16=0,"",_xlfn.XLOOKUP($B16,INPUT_DATA!$BP:$BP,INPUT_DATA!BU:BU))</f>
        <v>820697.87</v>
      </c>
      <c r="I16" s="146">
        <f>IF($B16=0,"",_xlfn.XLOOKUP($B16,INPUT_DATA!$BP:$BP,INPUT_DATA!BV:BV))</f>
        <v>1068.02</v>
      </c>
      <c r="J16" s="146">
        <f t="shared" si="4"/>
        <v>821765.89</v>
      </c>
      <c r="K16" s="1328">
        <f>IF($B16=0,"",_xlfn.XLOOKUP($B16,INPUT_DATA!$BP:$BP,INPUT_DATA!BW:BW))</f>
        <v>14</v>
      </c>
      <c r="L16" s="146">
        <f>IF($B16=0,"",_xlfn.XLOOKUP($B16,INPUT_DATA!$BP:$BP,INPUT_DATA!BX:BX))</f>
        <v>1995804.8499999996</v>
      </c>
      <c r="M16" s="146">
        <f>IF($B16=0,"",_xlfn.XLOOKUP($B16,INPUT_DATA!$BP:$BP,INPUT_DATA!BY:BY))</f>
        <v>1808.9099999999996</v>
      </c>
      <c r="N16" s="146">
        <f t="shared" si="5"/>
        <v>1997613.7599999995</v>
      </c>
      <c r="O16" s="1309">
        <f t="shared" si="6"/>
        <v>22</v>
      </c>
      <c r="P16" s="145">
        <f t="shared" si="7"/>
        <v>3390909.6399999997</v>
      </c>
      <c r="Q16" s="145">
        <f t="shared" si="8"/>
        <v>3294.4299999999994</v>
      </c>
      <c r="R16" s="145">
        <f t="shared" si="9"/>
        <v>3394204.0699999994</v>
      </c>
      <c r="S16" s="146">
        <f>IF($B16=0,"",_xlfn.XLOOKUP($B16,INPUT_DATA!$BP:$BP,INPUT_DATA!BZ:BZ))</f>
        <v>3390909.6399999997</v>
      </c>
      <c r="T16" s="146">
        <f>IF($B16=0,"",_xlfn.XLOOKUP($B16,INPUT_DATA!$BP:$BP,INPUT_DATA!CA:CA))</f>
        <v>3294.4299999999994</v>
      </c>
      <c r="U16" s="146">
        <f>IF($B16=0,"",_xlfn.XLOOKUP($B16,INPUT_DATA!$BP:$BP,INPUT_DATA!CB:CB))</f>
        <v>0</v>
      </c>
      <c r="V16" s="1337">
        <f t="shared" si="10"/>
        <v>1</v>
      </c>
      <c r="W16" s="145">
        <f t="shared" si="11"/>
        <v>3394204.07</v>
      </c>
      <c r="X16" s="145">
        <f>IF($B16=0,"",_xlfn.XLOOKUP($B16,INPUT_DATA!$BP:$BP,INPUT_DATA!CC:CC))</f>
        <v>22</v>
      </c>
      <c r="Y16" s="146">
        <f>IF($B16=0,"",_xlfn.XLOOKUP($B16,INPUT_DATA!$BP:$BP,INPUT_DATA!CD:CD))</f>
        <v>0</v>
      </c>
      <c r="Z16" s="146">
        <f>IF($B16=0,"",_xlfn.XLOOKUP($B16,INPUT_DATA!$BP:$BP,INPUT_DATA!CE:CE))</f>
        <v>0</v>
      </c>
      <c r="AA16" s="146">
        <f>IF($B16=0,"",_xlfn.XLOOKUP($B16,INPUT_DATA!$BP:$BP,INPUT_DATA!CF:CF))</f>
        <v>0</v>
      </c>
      <c r="AB16" s="1337">
        <f t="shared" si="12"/>
        <v>0.93</v>
      </c>
      <c r="AC16" s="145">
        <f t="shared" si="13"/>
        <v>0</v>
      </c>
      <c r="AD16" s="1309">
        <f>IF($B16=0,"",_xlfn.XLOOKUP($B16,INPUT_DATA!$BP:$BP,INPUT_DATA!CG:CG))</f>
        <v>0</v>
      </c>
      <c r="AE16" s="146">
        <f>IF($B16=0,"",_xlfn.XLOOKUP($B16,INPUT_DATA!$BP:$BP,INPUT_DATA!CH:CH))</f>
        <v>254831.75</v>
      </c>
      <c r="AF16" s="146">
        <f>IF($B16=0,"",_xlfn.XLOOKUP($B16,INPUT_DATA!$BP:$BP,INPUT_DATA!CI:CI))</f>
        <v>459.87</v>
      </c>
      <c r="AG16" s="146">
        <f>IF($B16=0,"",_xlfn.XLOOKUP($B16,INPUT_DATA!$BP:$BP,INPUT_DATA!CJ:CJ))</f>
        <v>0</v>
      </c>
      <c r="AH16" s="1337">
        <f t="shared" si="14"/>
        <v>0.6</v>
      </c>
      <c r="AI16" s="1803">
        <v>0</v>
      </c>
      <c r="AJ16" s="145">
        <f t="shared" si="15"/>
        <v>153174.97199999998</v>
      </c>
      <c r="AK16" s="1309">
        <f>IF($B16=0,"",_xlfn.XLOOKUP($B16,INPUT_DATA!$BP:$BP,INPUT_DATA!CK:CK))</f>
        <v>2</v>
      </c>
      <c r="AL16" s="145">
        <f t="shared" si="16"/>
        <v>3547379.0419999999</v>
      </c>
      <c r="AM16" s="1309">
        <f t="shared" si="17"/>
        <v>24</v>
      </c>
    </row>
    <row r="17" spans="2:39">
      <c r="B17" s="143">
        <f>INPUT_DATA!BP8</f>
        <v>45626</v>
      </c>
      <c r="C17" s="1328">
        <f>IF($B17=0,"",_xlfn.XLOOKUP($B17,INPUT_DATA!$BP:$BP,INPUT_DATA!BQ:BQ))</f>
        <v>4</v>
      </c>
      <c r="D17" s="146">
        <f>IF($B17=0,"",_xlfn.XLOOKUP($B17,INPUT_DATA!$BP:$BP,INPUT_DATA!BR:BR))</f>
        <v>408945.69999999995</v>
      </c>
      <c r="E17" s="146">
        <f>IF($B17=0,"",_xlfn.XLOOKUP($B17,INPUT_DATA!$BP:$BP,INPUT_DATA!BS:BS))</f>
        <v>436.15000000000003</v>
      </c>
      <c r="F17" s="146">
        <f t="shared" si="3"/>
        <v>409381.85</v>
      </c>
      <c r="G17" s="1328">
        <f>IF($B17=0,"",_xlfn.XLOOKUP($B17,INPUT_DATA!$BP:$BP,INPUT_DATA!BT:BT))</f>
        <v>22</v>
      </c>
      <c r="H17" s="146">
        <f>IF($B17=0,"",_xlfn.XLOOKUP($B17,INPUT_DATA!$BP:$BP,INPUT_DATA!BU:BU))</f>
        <v>2678021.54</v>
      </c>
      <c r="I17" s="146">
        <f>IF($B17=0,"",_xlfn.XLOOKUP($B17,INPUT_DATA!$BP:$BP,INPUT_DATA!BV:BV))</f>
        <v>1937.04</v>
      </c>
      <c r="J17" s="146">
        <f t="shared" si="4"/>
        <v>2679958.58</v>
      </c>
      <c r="K17" s="1328">
        <f>IF($B17=0,"",_xlfn.XLOOKUP($B17,INPUT_DATA!$BP:$BP,INPUT_DATA!BW:BW))</f>
        <v>0</v>
      </c>
      <c r="L17" s="146">
        <f>IF($B17=0,"",_xlfn.XLOOKUP($B17,INPUT_DATA!$BP:$BP,INPUT_DATA!BX:BX))</f>
        <v>0</v>
      </c>
      <c r="M17" s="146">
        <f>IF($B17=0,"",_xlfn.XLOOKUP($B17,INPUT_DATA!$BP:$BP,INPUT_DATA!BY:BY))</f>
        <v>0</v>
      </c>
      <c r="N17" s="146">
        <f t="shared" si="5"/>
        <v>0</v>
      </c>
      <c r="O17" s="1309">
        <f t="shared" si="6"/>
        <v>26</v>
      </c>
      <c r="P17" s="145">
        <f t="shared" si="7"/>
        <v>3086967.24</v>
      </c>
      <c r="Q17" s="145">
        <f t="shared" si="8"/>
        <v>2373.19</v>
      </c>
      <c r="R17" s="145">
        <f t="shared" si="9"/>
        <v>3089340.43</v>
      </c>
      <c r="S17" s="146">
        <f>IF($B17=0,"",_xlfn.XLOOKUP($B17,INPUT_DATA!$BP:$BP,INPUT_DATA!BZ:BZ))</f>
        <v>3086967.2399999998</v>
      </c>
      <c r="T17" s="146">
        <f>IF($B17=0,"",_xlfn.XLOOKUP($B17,INPUT_DATA!$BP:$BP,INPUT_DATA!CA:CA))</f>
        <v>2373.19</v>
      </c>
      <c r="U17" s="146">
        <f>IF($B17=0,"",_xlfn.XLOOKUP($B17,INPUT_DATA!$BP:$BP,INPUT_DATA!CB:CB))</f>
        <v>0</v>
      </c>
      <c r="V17" s="1337">
        <f t="shared" si="10"/>
        <v>1</v>
      </c>
      <c r="W17" s="145">
        <f t="shared" si="11"/>
        <v>3089340.4299999997</v>
      </c>
      <c r="X17" s="145">
        <f>IF($B17=0,"",_xlfn.XLOOKUP($B17,INPUT_DATA!$BP:$BP,INPUT_DATA!CC:CC))</f>
        <v>26</v>
      </c>
      <c r="Y17" s="146">
        <f>IF($B17=0,"",_xlfn.XLOOKUP($B17,INPUT_DATA!$BP:$BP,INPUT_DATA!CD:CD))</f>
        <v>0</v>
      </c>
      <c r="Z17" s="146">
        <f>IF($B17=0,"",_xlfn.XLOOKUP($B17,INPUT_DATA!$BP:$BP,INPUT_DATA!CE:CE))</f>
        <v>0</v>
      </c>
      <c r="AA17" s="146">
        <f>IF($B17=0,"",_xlfn.XLOOKUP($B17,INPUT_DATA!$BP:$BP,INPUT_DATA!CF:CF))</f>
        <v>0</v>
      </c>
      <c r="AB17" s="1337">
        <f t="shared" si="12"/>
        <v>0.93</v>
      </c>
      <c r="AC17" s="145">
        <f t="shared" si="13"/>
        <v>0</v>
      </c>
      <c r="AD17" s="1309">
        <f>IF($B17=0,"",_xlfn.XLOOKUP($B17,INPUT_DATA!$BP:$BP,INPUT_DATA!CG:CG))</f>
        <v>0</v>
      </c>
      <c r="AE17" s="146">
        <f>IF($B17=0,"",_xlfn.XLOOKUP($B17,INPUT_DATA!$BP:$BP,INPUT_DATA!CH:CH))</f>
        <v>63768.42</v>
      </c>
      <c r="AF17" s="146">
        <f>IF($B17=0,"",_xlfn.XLOOKUP($B17,INPUT_DATA!$BP:$BP,INPUT_DATA!CI:CI))</f>
        <v>101.85</v>
      </c>
      <c r="AG17" s="146">
        <f>IF($B17=0,"",_xlfn.XLOOKUP($B17,INPUT_DATA!$BP:$BP,INPUT_DATA!CJ:CJ))</f>
        <v>0</v>
      </c>
      <c r="AH17" s="1337">
        <f t="shared" si="14"/>
        <v>0.6</v>
      </c>
      <c r="AI17" s="1803">
        <v>0</v>
      </c>
      <c r="AJ17" s="145">
        <f t="shared" si="15"/>
        <v>38322.161999999997</v>
      </c>
      <c r="AK17" s="1309">
        <f>IF($B17=0,"",_xlfn.XLOOKUP($B17,INPUT_DATA!$BP:$BP,INPUT_DATA!CK:CK))</f>
        <v>1</v>
      </c>
      <c r="AL17" s="145">
        <f t="shared" si="16"/>
        <v>3127662.5919999997</v>
      </c>
      <c r="AM17" s="1309">
        <f t="shared" si="17"/>
        <v>27</v>
      </c>
    </row>
    <row r="18" spans="2:39">
      <c r="B18" s="143">
        <f>INPUT_DATA!BP9</f>
        <v>45596</v>
      </c>
      <c r="C18" s="1328">
        <f>IF($B18=0,"",_xlfn.XLOOKUP($B18,INPUT_DATA!$BP:$BP,INPUT_DATA!BQ:BQ))</f>
        <v>0</v>
      </c>
      <c r="D18" s="146">
        <f>IF($B18=0,"",_xlfn.XLOOKUP($B18,INPUT_DATA!$BP:$BP,INPUT_DATA!BR:BR))</f>
        <v>0</v>
      </c>
      <c r="E18" s="146">
        <f>IF($B18=0,"",_xlfn.XLOOKUP($B18,INPUT_DATA!$BP:$BP,INPUT_DATA!BS:BS))</f>
        <v>0</v>
      </c>
      <c r="F18" s="146">
        <f t="shared" si="3"/>
        <v>0</v>
      </c>
      <c r="G18" s="1328">
        <f>IF($B18=0,"",_xlfn.XLOOKUP($B18,INPUT_DATA!$BP:$BP,INPUT_DATA!BT:BT))</f>
        <v>2</v>
      </c>
      <c r="H18" s="146">
        <f>IF($B18=0,"",_xlfn.XLOOKUP($B18,INPUT_DATA!$BP:$BP,INPUT_DATA!BU:BU))</f>
        <v>262375.61</v>
      </c>
      <c r="I18" s="146">
        <f>IF($B18=0,"",_xlfn.XLOOKUP($B18,INPUT_DATA!$BP:$BP,INPUT_DATA!BV:BV))</f>
        <v>232.45</v>
      </c>
      <c r="J18" s="146">
        <f t="shared" si="4"/>
        <v>262608.06</v>
      </c>
      <c r="K18" s="1328">
        <f>IF($B18=0,"",_xlfn.XLOOKUP($B18,INPUT_DATA!$BP:$BP,INPUT_DATA!BW:BW))</f>
        <v>10</v>
      </c>
      <c r="L18" s="146">
        <f>IF($B18=0,"",_xlfn.XLOOKUP($B18,INPUT_DATA!$BP:$BP,INPUT_DATA!BX:BX))</f>
        <v>1276580.07</v>
      </c>
      <c r="M18" s="146">
        <f>IF($B18=0,"",_xlfn.XLOOKUP($B18,INPUT_DATA!$BP:$BP,INPUT_DATA!BY:BY))</f>
        <v>1196.04</v>
      </c>
      <c r="N18" s="146">
        <f t="shared" si="5"/>
        <v>1277776.1100000001</v>
      </c>
      <c r="O18" s="1309">
        <f t="shared" si="6"/>
        <v>12</v>
      </c>
      <c r="P18" s="145">
        <f t="shared" si="7"/>
        <v>1538955.6800000002</v>
      </c>
      <c r="Q18" s="145">
        <f t="shared" si="8"/>
        <v>1428.49</v>
      </c>
      <c r="R18" s="145">
        <f t="shared" si="9"/>
        <v>1540384.1700000002</v>
      </c>
      <c r="S18" s="146">
        <f>IF($B18=0,"",_xlfn.XLOOKUP($B18,INPUT_DATA!$BP:$BP,INPUT_DATA!BZ:BZ))</f>
        <v>1538955.6800000002</v>
      </c>
      <c r="T18" s="146">
        <f>IF($B18=0,"",_xlfn.XLOOKUP($B18,INPUT_DATA!$BP:$BP,INPUT_DATA!CA:CA))</f>
        <v>1428.49</v>
      </c>
      <c r="U18" s="146">
        <f>IF($B18=0,"",_xlfn.XLOOKUP($B18,INPUT_DATA!$BP:$BP,INPUT_DATA!CB:CB))</f>
        <v>0</v>
      </c>
      <c r="V18" s="1337">
        <f t="shared" si="10"/>
        <v>1</v>
      </c>
      <c r="W18" s="145">
        <f t="shared" si="11"/>
        <v>1540384.1700000002</v>
      </c>
      <c r="X18" s="145">
        <f>IF($B18=0,"",_xlfn.XLOOKUP($B18,INPUT_DATA!$BP:$BP,INPUT_DATA!CC:CC))</f>
        <v>12</v>
      </c>
      <c r="Y18" s="146">
        <f>IF($B18=0,"",_xlfn.XLOOKUP($B18,INPUT_DATA!$BP:$BP,INPUT_DATA!CD:CD))</f>
        <v>0</v>
      </c>
      <c r="Z18" s="146">
        <f>IF($B18=0,"",_xlfn.XLOOKUP($B18,INPUT_DATA!$BP:$BP,INPUT_DATA!CE:CE))</f>
        <v>0</v>
      </c>
      <c r="AA18" s="146">
        <f>IF($B18=0,"",_xlfn.XLOOKUP($B18,INPUT_DATA!$BP:$BP,INPUT_DATA!CF:CF))</f>
        <v>0</v>
      </c>
      <c r="AB18" s="1337">
        <f t="shared" si="12"/>
        <v>0.93</v>
      </c>
      <c r="AC18" s="145">
        <f t="shared" si="13"/>
        <v>0</v>
      </c>
      <c r="AD18" s="1309">
        <f>IF($B18=0,"",_xlfn.XLOOKUP($B18,INPUT_DATA!$BP:$BP,INPUT_DATA!CG:CG))</f>
        <v>0</v>
      </c>
      <c r="AE18" s="146">
        <f>IF($B18=0,"",_xlfn.XLOOKUP($B18,INPUT_DATA!$BP:$BP,INPUT_DATA!CH:CH))</f>
        <v>0</v>
      </c>
      <c r="AF18" s="146">
        <f>IF($B18=0,"",_xlfn.XLOOKUP($B18,INPUT_DATA!$BP:$BP,INPUT_DATA!CI:CI))</f>
        <v>0</v>
      </c>
      <c r="AG18" s="146">
        <f>IF($B18=0,"",_xlfn.XLOOKUP($B18,INPUT_DATA!$BP:$BP,INPUT_DATA!CJ:CJ))</f>
        <v>0</v>
      </c>
      <c r="AH18" s="1337">
        <f t="shared" si="14"/>
        <v>0.6</v>
      </c>
      <c r="AI18" s="145"/>
      <c r="AJ18" s="145">
        <f t="shared" si="15"/>
        <v>0</v>
      </c>
      <c r="AK18" s="1309">
        <f>IF($B18=0,"",_xlfn.XLOOKUP($B18,INPUT_DATA!$BP:$BP,INPUT_DATA!CK:CK))</f>
        <v>0</v>
      </c>
      <c r="AL18" s="145">
        <f t="shared" si="16"/>
        <v>1540384.1700000002</v>
      </c>
      <c r="AM18" s="1309">
        <f t="shared" si="17"/>
        <v>12</v>
      </c>
    </row>
    <row r="19" spans="2:39">
      <c r="B19" s="143">
        <f>INPUT_DATA!BP10</f>
        <v>45565</v>
      </c>
      <c r="C19" s="1328">
        <f>IF($B19=0,"",_xlfn.XLOOKUP($B19,INPUT_DATA!$BP:$BP,INPUT_DATA!BQ:BQ))</f>
        <v>0</v>
      </c>
      <c r="D19" s="146">
        <f>IF($B19=0,"",_xlfn.XLOOKUP($B19,INPUT_DATA!$BP:$BP,INPUT_DATA!BR:BR))</f>
        <v>0</v>
      </c>
      <c r="E19" s="146">
        <f>IF($B19=0,"",_xlfn.XLOOKUP($B19,INPUT_DATA!$BP:$BP,INPUT_DATA!BS:BS))</f>
        <v>0</v>
      </c>
      <c r="F19" s="146">
        <f t="shared" si="3"/>
        <v>0</v>
      </c>
      <c r="G19" s="1328">
        <f>IF($B19=0,"",_xlfn.XLOOKUP($B19,INPUT_DATA!$BP:$BP,INPUT_DATA!BT:BT))</f>
        <v>0</v>
      </c>
      <c r="H19" s="146">
        <f>IF($B19=0,"",_xlfn.XLOOKUP($B19,INPUT_DATA!$BP:$BP,INPUT_DATA!BU:BU))</f>
        <v>0</v>
      </c>
      <c r="I19" s="146">
        <f>IF($B19=0,"",_xlfn.XLOOKUP($B19,INPUT_DATA!$BP:$BP,INPUT_DATA!BV:BV))</f>
        <v>0</v>
      </c>
      <c r="J19" s="146">
        <f t="shared" si="4"/>
        <v>0</v>
      </c>
      <c r="K19" s="1328">
        <f>IF($B19=0,"",_xlfn.XLOOKUP($B19,INPUT_DATA!$BP:$BP,INPUT_DATA!BW:BW))</f>
        <v>0</v>
      </c>
      <c r="L19" s="146">
        <f>IF($B19=0,"",_xlfn.XLOOKUP($B19,INPUT_DATA!$BP:$BP,INPUT_DATA!BX:BX))</f>
        <v>0</v>
      </c>
      <c r="M19" s="146">
        <f>IF($B19=0,"",_xlfn.XLOOKUP($B19,INPUT_DATA!$BP:$BP,INPUT_DATA!BY:BY))</f>
        <v>0</v>
      </c>
      <c r="N19" s="146">
        <f t="shared" si="5"/>
        <v>0</v>
      </c>
      <c r="O19" s="1309">
        <f t="shared" si="6"/>
        <v>0</v>
      </c>
      <c r="P19" s="145">
        <f t="shared" si="7"/>
        <v>0</v>
      </c>
      <c r="Q19" s="145">
        <f t="shared" si="8"/>
        <v>0</v>
      </c>
      <c r="R19" s="145">
        <f t="shared" si="9"/>
        <v>0</v>
      </c>
      <c r="S19" s="146">
        <f>IF($B19=0,"",_xlfn.XLOOKUP($B19,INPUT_DATA!$BP:$BP,INPUT_DATA!BZ:BZ))</f>
        <v>0</v>
      </c>
      <c r="T19" s="146">
        <f>IF($B19=0,"",_xlfn.XLOOKUP($B19,INPUT_DATA!$BP:$BP,INPUT_DATA!CA:CA))</f>
        <v>0</v>
      </c>
      <c r="U19" s="146">
        <f>IF($B19=0,"",_xlfn.XLOOKUP($B19,INPUT_DATA!$BP:$BP,INPUT_DATA!CB:CB))</f>
        <v>0</v>
      </c>
      <c r="V19" s="1337">
        <f t="shared" si="10"/>
        <v>1</v>
      </c>
      <c r="W19" s="145">
        <f t="shared" si="11"/>
        <v>0</v>
      </c>
      <c r="X19" s="145">
        <f>IF($B19=0,"",_xlfn.XLOOKUP($B19,INPUT_DATA!$BP:$BP,INPUT_DATA!CC:CC))</f>
        <v>0</v>
      </c>
      <c r="Y19" s="146">
        <f>IF($B19=0,"",_xlfn.XLOOKUP($B19,INPUT_DATA!$BP:$BP,INPUT_DATA!CD:CD))</f>
        <v>0</v>
      </c>
      <c r="Z19" s="146">
        <f>IF($B19=0,"",_xlfn.XLOOKUP($B19,INPUT_DATA!$BP:$BP,INPUT_DATA!CE:CE))</f>
        <v>0</v>
      </c>
      <c r="AA19" s="146">
        <f>IF($B19=0,"",_xlfn.XLOOKUP($B19,INPUT_DATA!$BP:$BP,INPUT_DATA!CF:CF))</f>
        <v>0</v>
      </c>
      <c r="AB19" s="1337">
        <f t="shared" si="12"/>
        <v>0.93</v>
      </c>
      <c r="AC19" s="145">
        <f t="shared" si="13"/>
        <v>0</v>
      </c>
      <c r="AD19" s="1309">
        <f>IF($B19=0,"",_xlfn.XLOOKUP($B19,INPUT_DATA!$BP:$BP,INPUT_DATA!CG:CG))</f>
        <v>0</v>
      </c>
      <c r="AE19" s="146">
        <f>IF($B19=0,"",_xlfn.XLOOKUP($B19,INPUT_DATA!$BP:$BP,INPUT_DATA!CH:CH))</f>
        <v>0</v>
      </c>
      <c r="AF19" s="146">
        <f>IF($B19=0,"",_xlfn.XLOOKUP($B19,INPUT_DATA!$BP:$BP,INPUT_DATA!CI:CI))</f>
        <v>0</v>
      </c>
      <c r="AG19" s="146">
        <f>IF($B19=0,"",_xlfn.XLOOKUP($B19,INPUT_DATA!$BP:$BP,INPUT_DATA!CJ:CJ))</f>
        <v>0</v>
      </c>
      <c r="AH19" s="1337">
        <f t="shared" si="14"/>
        <v>0.6</v>
      </c>
      <c r="AI19" s="145"/>
      <c r="AJ19" s="145">
        <f t="shared" si="15"/>
        <v>0</v>
      </c>
      <c r="AK19" s="1309">
        <f>IF($B19=0,"",_xlfn.XLOOKUP($B19,INPUT_DATA!$BP:$BP,INPUT_DATA!CK:CK))</f>
        <v>0</v>
      </c>
      <c r="AL19" s="145">
        <f t="shared" si="16"/>
        <v>0</v>
      </c>
      <c r="AM19" s="1309">
        <f t="shared" si="17"/>
        <v>0</v>
      </c>
    </row>
    <row r="20" spans="2:39">
      <c r="B20" s="143">
        <f>INPUT_DATA!BP11</f>
        <v>0</v>
      </c>
      <c r="C20" s="1328" t="str">
        <f>IF($B20=0,"",_xlfn.XLOOKUP($B20,INPUT_DATA!$BP:$BP,INPUT_DATA!BQ:BQ))</f>
        <v/>
      </c>
      <c r="D20" s="146" t="str">
        <f>IF($B20=0,"",_xlfn.XLOOKUP($B20,INPUT_DATA!$BP:$BP,INPUT_DATA!BR:BR))</f>
        <v/>
      </c>
      <c r="E20" s="146" t="str">
        <f>IF($B20=0,"",_xlfn.XLOOKUP($B20,INPUT_DATA!$BP:$BP,INPUT_DATA!BS:BS))</f>
        <v/>
      </c>
      <c r="F20" s="146" t="str">
        <f t="shared" si="3"/>
        <v/>
      </c>
      <c r="G20" s="1328" t="str">
        <f>IF($B20=0,"",_xlfn.XLOOKUP($B20,INPUT_DATA!$BP:$BP,INPUT_DATA!BT:BT))</f>
        <v/>
      </c>
      <c r="H20" s="146" t="str">
        <f>IF($B20=0,"",_xlfn.XLOOKUP($B20,INPUT_DATA!$BP:$BP,INPUT_DATA!BU:BU))</f>
        <v/>
      </c>
      <c r="I20" s="146" t="str">
        <f>IF($B20=0,"",_xlfn.XLOOKUP($B20,INPUT_DATA!$BP:$BP,INPUT_DATA!BV:BV))</f>
        <v/>
      </c>
      <c r="J20" s="146" t="str">
        <f t="shared" si="4"/>
        <v/>
      </c>
      <c r="K20" s="1328" t="str">
        <f>IF($B20=0,"",_xlfn.XLOOKUP($B20,INPUT_DATA!$BP:$BP,INPUT_DATA!BW:BW))</f>
        <v/>
      </c>
      <c r="L20" s="146" t="str">
        <f>IF($B20=0,"",_xlfn.XLOOKUP($B20,INPUT_DATA!$BP:$BP,INPUT_DATA!BX:BX))</f>
        <v/>
      </c>
      <c r="M20" s="146" t="str">
        <f>IF($B20=0,"",_xlfn.XLOOKUP($B20,INPUT_DATA!$BP:$BP,INPUT_DATA!BY:BY))</f>
        <v/>
      </c>
      <c r="N20" s="146" t="str">
        <f t="shared" si="5"/>
        <v/>
      </c>
      <c r="O20" s="1309" t="str">
        <f t="shared" si="6"/>
        <v/>
      </c>
      <c r="P20" s="145" t="str">
        <f t="shared" si="7"/>
        <v/>
      </c>
      <c r="Q20" s="145" t="str">
        <f t="shared" si="8"/>
        <v/>
      </c>
      <c r="R20" s="145" t="str">
        <f t="shared" si="9"/>
        <v/>
      </c>
      <c r="S20" s="146" t="str">
        <f>IF($B20=0,"",_xlfn.XLOOKUP($B20,INPUT_DATA!$BP:$BP,INPUT_DATA!BZ:BZ))</f>
        <v/>
      </c>
      <c r="T20" s="146" t="str">
        <f>IF($B20=0,"",_xlfn.XLOOKUP($B20,INPUT_DATA!$BP:$BP,INPUT_DATA!CA:CA))</f>
        <v/>
      </c>
      <c r="U20" s="146" t="str">
        <f>IF($B20=0,"",_xlfn.XLOOKUP($B20,INPUT_DATA!$BP:$BP,INPUT_DATA!CB:CB))</f>
        <v/>
      </c>
      <c r="V20" s="1337" t="str">
        <f t="shared" si="10"/>
        <v/>
      </c>
      <c r="W20" s="145" t="str">
        <f t="shared" si="11"/>
        <v/>
      </c>
      <c r="X20" s="145" t="str">
        <f>IF($B20=0,"",_xlfn.XLOOKUP($B20,INPUT_DATA!$BP:$BP,INPUT_DATA!CC:CC))</f>
        <v/>
      </c>
      <c r="Y20" s="146" t="str">
        <f>IF($B20=0,"",_xlfn.XLOOKUP($B20,INPUT_DATA!$BP:$BP,INPUT_DATA!CD:CD))</f>
        <v/>
      </c>
      <c r="Z20" s="146" t="str">
        <f>IF($B20=0,"",_xlfn.XLOOKUP($B20,INPUT_DATA!$BP:$BP,INPUT_DATA!CE:CE))</f>
        <v/>
      </c>
      <c r="AA20" s="146" t="str">
        <f>IF($B20=0,"",_xlfn.XLOOKUP($B20,INPUT_DATA!$BP:$BP,INPUT_DATA!CF:CF))</f>
        <v/>
      </c>
      <c r="AB20" s="1337" t="str">
        <f t="shared" si="12"/>
        <v/>
      </c>
      <c r="AC20" s="145" t="str">
        <f t="shared" si="13"/>
        <v/>
      </c>
      <c r="AD20" s="1309" t="str">
        <f>IF($B20=0,"",_xlfn.XLOOKUP($B20,INPUT_DATA!$BP:$BP,INPUT_DATA!CG:CG))</f>
        <v/>
      </c>
      <c r="AE20" s="146" t="str">
        <f>IF($B20=0,"",_xlfn.XLOOKUP($B20,INPUT_DATA!$BP:$BP,INPUT_DATA!CH:CH))</f>
        <v/>
      </c>
      <c r="AF20" s="146" t="str">
        <f>IF($B20=0,"",_xlfn.XLOOKUP($B20,INPUT_DATA!$BP:$BP,INPUT_DATA!CI:CI))</f>
        <v/>
      </c>
      <c r="AG20" s="146" t="str">
        <f>IF($B20=0,"",_xlfn.XLOOKUP($B20,INPUT_DATA!$BP:$BP,INPUT_DATA!CJ:CJ))</f>
        <v/>
      </c>
      <c r="AH20" s="1337" t="str">
        <f t="shared" si="14"/>
        <v/>
      </c>
      <c r="AI20" s="145"/>
      <c r="AJ20" s="145" t="str">
        <f t="shared" si="15"/>
        <v/>
      </c>
      <c r="AK20" s="1309" t="str">
        <f>IF($B20=0,"",_xlfn.XLOOKUP($B20,INPUT_DATA!$BP:$BP,INPUT_DATA!CK:CK))</f>
        <v/>
      </c>
      <c r="AL20" s="145" t="str">
        <f t="shared" si="16"/>
        <v/>
      </c>
      <c r="AM20" s="1309" t="str">
        <f t="shared" si="17"/>
        <v/>
      </c>
    </row>
    <row r="21" spans="2:39">
      <c r="B21" s="143">
        <f>INPUT_DATA!BP12</f>
        <v>0</v>
      </c>
      <c r="C21" s="1328" t="str">
        <f>IF($B21=0,"",_xlfn.XLOOKUP($B21,INPUT_DATA!$BP:$BP,INPUT_DATA!BQ:BQ))</f>
        <v/>
      </c>
      <c r="D21" s="146" t="str">
        <f>IF($B21=0,"",_xlfn.XLOOKUP($B21,INPUT_DATA!$BP:$BP,INPUT_DATA!BR:BR))</f>
        <v/>
      </c>
      <c r="E21" s="146" t="str">
        <f>IF($B21=0,"",_xlfn.XLOOKUP($B21,INPUT_DATA!$BP:$BP,INPUT_DATA!BS:BS))</f>
        <v/>
      </c>
      <c r="F21" s="146" t="str">
        <f t="shared" si="3"/>
        <v/>
      </c>
      <c r="G21" s="1328" t="str">
        <f>IF($B21=0,"",_xlfn.XLOOKUP($B21,INPUT_DATA!$BP:$BP,INPUT_DATA!BT:BT))</f>
        <v/>
      </c>
      <c r="H21" s="146" t="str">
        <f>IF($B21=0,"",_xlfn.XLOOKUP($B21,INPUT_DATA!$BP:$BP,INPUT_DATA!BU:BU))</f>
        <v/>
      </c>
      <c r="I21" s="146" t="str">
        <f>IF($B21=0,"",_xlfn.XLOOKUP($B21,INPUT_DATA!$BP:$BP,INPUT_DATA!BV:BV))</f>
        <v/>
      </c>
      <c r="J21" s="146" t="str">
        <f t="shared" si="4"/>
        <v/>
      </c>
      <c r="K21" s="1328" t="str">
        <f>IF($B21=0,"",_xlfn.XLOOKUP($B21,INPUT_DATA!$BP:$BP,INPUT_DATA!BW:BW))</f>
        <v/>
      </c>
      <c r="L21" s="146" t="str">
        <f>IF($B21=0,"",_xlfn.XLOOKUP($B21,INPUT_DATA!$BP:$BP,INPUT_DATA!BX:BX))</f>
        <v/>
      </c>
      <c r="M21" s="146" t="str">
        <f>IF($B21=0,"",_xlfn.XLOOKUP($B21,INPUT_DATA!$BP:$BP,INPUT_DATA!BY:BY))</f>
        <v/>
      </c>
      <c r="N21" s="146" t="str">
        <f t="shared" si="5"/>
        <v/>
      </c>
      <c r="O21" s="1309" t="str">
        <f t="shared" si="6"/>
        <v/>
      </c>
      <c r="P21" s="145" t="str">
        <f t="shared" si="7"/>
        <v/>
      </c>
      <c r="Q21" s="145" t="str">
        <f t="shared" si="8"/>
        <v/>
      </c>
      <c r="R21" s="145" t="str">
        <f t="shared" si="9"/>
        <v/>
      </c>
      <c r="S21" s="146" t="str">
        <f>IF($B21=0,"",_xlfn.XLOOKUP($B21,INPUT_DATA!$BP:$BP,INPUT_DATA!BZ:BZ))</f>
        <v/>
      </c>
      <c r="T21" s="146" t="str">
        <f>IF($B21=0,"",_xlfn.XLOOKUP($B21,INPUT_DATA!$BP:$BP,INPUT_DATA!CA:CA))</f>
        <v/>
      </c>
      <c r="U21" s="146" t="str">
        <f>IF($B21=0,"",_xlfn.XLOOKUP($B21,INPUT_DATA!$BP:$BP,INPUT_DATA!CB:CB))</f>
        <v/>
      </c>
      <c r="V21" s="1337" t="str">
        <f t="shared" si="10"/>
        <v/>
      </c>
      <c r="W21" s="145" t="str">
        <f t="shared" si="11"/>
        <v/>
      </c>
      <c r="X21" s="145" t="str">
        <f>IF($B21=0,"",_xlfn.XLOOKUP($B21,INPUT_DATA!$BP:$BP,INPUT_DATA!CC:CC))</f>
        <v/>
      </c>
      <c r="Y21" s="146" t="str">
        <f>IF($B21=0,"",_xlfn.XLOOKUP($B21,INPUT_DATA!$BP:$BP,INPUT_DATA!CD:CD))</f>
        <v/>
      </c>
      <c r="Z21" s="146" t="str">
        <f>IF($B21=0,"",_xlfn.XLOOKUP($B21,INPUT_DATA!$BP:$BP,INPUT_DATA!CE:CE))</f>
        <v/>
      </c>
      <c r="AA21" s="146" t="str">
        <f>IF($B21=0,"",_xlfn.XLOOKUP($B21,INPUT_DATA!$BP:$BP,INPUT_DATA!CF:CF))</f>
        <v/>
      </c>
      <c r="AB21" s="1337" t="str">
        <f t="shared" si="12"/>
        <v/>
      </c>
      <c r="AC21" s="145" t="str">
        <f t="shared" si="13"/>
        <v/>
      </c>
      <c r="AD21" s="1309" t="str">
        <f>IF($B21=0,"",_xlfn.XLOOKUP($B21,INPUT_DATA!$BP:$BP,INPUT_DATA!CG:CG))</f>
        <v/>
      </c>
      <c r="AE21" s="146" t="str">
        <f>IF($B21=0,"",_xlfn.XLOOKUP($B21,INPUT_DATA!$BP:$BP,INPUT_DATA!CH:CH))</f>
        <v/>
      </c>
      <c r="AF21" s="146" t="str">
        <f>IF($B21=0,"",_xlfn.XLOOKUP($B21,INPUT_DATA!$BP:$BP,INPUT_DATA!CI:CI))</f>
        <v/>
      </c>
      <c r="AG21" s="146" t="str">
        <f>IF($B21=0,"",_xlfn.XLOOKUP($B21,INPUT_DATA!$BP:$BP,INPUT_DATA!CJ:CJ))</f>
        <v/>
      </c>
      <c r="AH21" s="1337" t="str">
        <f t="shared" si="14"/>
        <v/>
      </c>
      <c r="AI21" s="145"/>
      <c r="AJ21" s="145" t="str">
        <f t="shared" si="15"/>
        <v/>
      </c>
      <c r="AK21" s="1309" t="str">
        <f>IF($B21=0,"",_xlfn.XLOOKUP($B21,INPUT_DATA!$BP:$BP,INPUT_DATA!CK:CK))</f>
        <v/>
      </c>
      <c r="AL21" s="145" t="str">
        <f t="shared" si="16"/>
        <v/>
      </c>
      <c r="AM21" s="1309" t="str">
        <f t="shared" si="17"/>
        <v/>
      </c>
    </row>
    <row r="22" spans="2:39">
      <c r="B22" s="143">
        <f>INPUT_DATA!BP13</f>
        <v>0</v>
      </c>
      <c r="C22" s="1328" t="str">
        <f>IF($B22=0,"",_xlfn.XLOOKUP($B22,INPUT_DATA!$BP:$BP,INPUT_DATA!BQ:BQ))</f>
        <v/>
      </c>
      <c r="D22" s="146" t="str">
        <f>IF($B22=0,"",_xlfn.XLOOKUP($B22,INPUT_DATA!$BP:$BP,INPUT_DATA!BR:BR))</f>
        <v/>
      </c>
      <c r="E22" s="146" t="str">
        <f>IF($B22=0,"",_xlfn.XLOOKUP($B22,INPUT_DATA!$BP:$BP,INPUT_DATA!BS:BS))</f>
        <v/>
      </c>
      <c r="F22" s="146" t="str">
        <f t="shared" si="3"/>
        <v/>
      </c>
      <c r="G22" s="1328" t="str">
        <f>IF($B22=0,"",_xlfn.XLOOKUP($B22,INPUT_DATA!$BP:$BP,INPUT_DATA!BT:BT))</f>
        <v/>
      </c>
      <c r="H22" s="146" t="str">
        <f>IF($B22=0,"",_xlfn.XLOOKUP($B22,INPUT_DATA!$BP:$BP,INPUT_DATA!BU:BU))</f>
        <v/>
      </c>
      <c r="I22" s="146" t="str">
        <f>IF($B22=0,"",_xlfn.XLOOKUP($B22,INPUT_DATA!$BP:$BP,INPUT_DATA!BV:BV))</f>
        <v/>
      </c>
      <c r="J22" s="146" t="str">
        <f t="shared" si="4"/>
        <v/>
      </c>
      <c r="K22" s="1328" t="str">
        <f>IF($B22=0,"",_xlfn.XLOOKUP($B22,INPUT_DATA!$BP:$BP,INPUT_DATA!BW:BW))</f>
        <v/>
      </c>
      <c r="L22" s="146" t="str">
        <f>IF($B22=0,"",_xlfn.XLOOKUP($B22,INPUT_DATA!$BP:$BP,INPUT_DATA!BX:BX))</f>
        <v/>
      </c>
      <c r="M22" s="146" t="str">
        <f>IF($B22=0,"",_xlfn.XLOOKUP($B22,INPUT_DATA!$BP:$BP,INPUT_DATA!BY:BY))</f>
        <v/>
      </c>
      <c r="N22" s="146" t="str">
        <f t="shared" si="5"/>
        <v/>
      </c>
      <c r="O22" s="1309" t="str">
        <f t="shared" si="6"/>
        <v/>
      </c>
      <c r="P22" s="145" t="str">
        <f t="shared" si="7"/>
        <v/>
      </c>
      <c r="Q22" s="145" t="str">
        <f t="shared" si="8"/>
        <v/>
      </c>
      <c r="R22" s="145" t="str">
        <f t="shared" si="9"/>
        <v/>
      </c>
      <c r="S22" s="146" t="str">
        <f>IF($B22=0,"",_xlfn.XLOOKUP($B22,INPUT_DATA!$BP:$BP,INPUT_DATA!BZ:BZ))</f>
        <v/>
      </c>
      <c r="T22" s="146" t="str">
        <f>IF($B22=0,"",_xlfn.XLOOKUP($B22,INPUT_DATA!$BP:$BP,INPUT_DATA!CA:CA))</f>
        <v/>
      </c>
      <c r="U22" s="146" t="str">
        <f>IF($B22=0,"",_xlfn.XLOOKUP($B22,INPUT_DATA!$BP:$BP,INPUT_DATA!CB:CB))</f>
        <v/>
      </c>
      <c r="V22" s="1337" t="str">
        <f t="shared" si="10"/>
        <v/>
      </c>
      <c r="W22" s="145" t="str">
        <f t="shared" si="11"/>
        <v/>
      </c>
      <c r="X22" s="145" t="str">
        <f>IF($B22=0,"",_xlfn.XLOOKUP($B22,INPUT_DATA!$BP:$BP,INPUT_DATA!CC:CC))</f>
        <v/>
      </c>
      <c r="Y22" s="146" t="str">
        <f>IF($B22=0,"",_xlfn.XLOOKUP($B22,INPUT_DATA!$BP:$BP,INPUT_DATA!CD:CD))</f>
        <v/>
      </c>
      <c r="Z22" s="146" t="str">
        <f>IF($B22=0,"",_xlfn.XLOOKUP($B22,INPUT_DATA!$BP:$BP,INPUT_DATA!CE:CE))</f>
        <v/>
      </c>
      <c r="AA22" s="146" t="str">
        <f>IF($B22=0,"",_xlfn.XLOOKUP($B22,INPUT_DATA!$BP:$BP,INPUT_DATA!CF:CF))</f>
        <v/>
      </c>
      <c r="AB22" s="1337" t="str">
        <f t="shared" si="12"/>
        <v/>
      </c>
      <c r="AC22" s="145" t="str">
        <f t="shared" si="13"/>
        <v/>
      </c>
      <c r="AD22" s="1309" t="str">
        <f>IF($B22=0,"",_xlfn.XLOOKUP($B22,INPUT_DATA!$BP:$BP,INPUT_DATA!CG:CG))</f>
        <v/>
      </c>
      <c r="AE22" s="146" t="str">
        <f>IF($B22=0,"",_xlfn.XLOOKUP($B22,INPUT_DATA!$BP:$BP,INPUT_DATA!CH:CH))</f>
        <v/>
      </c>
      <c r="AF22" s="146" t="str">
        <f>IF($B22=0,"",_xlfn.XLOOKUP($B22,INPUT_DATA!$BP:$BP,INPUT_DATA!CI:CI))</f>
        <v/>
      </c>
      <c r="AG22" s="146" t="str">
        <f>IF($B22=0,"",_xlfn.XLOOKUP($B22,INPUT_DATA!$BP:$BP,INPUT_DATA!CJ:CJ))</f>
        <v/>
      </c>
      <c r="AH22" s="1337" t="str">
        <f t="shared" si="14"/>
        <v/>
      </c>
      <c r="AI22" s="145"/>
      <c r="AJ22" s="145" t="str">
        <f t="shared" si="15"/>
        <v/>
      </c>
      <c r="AK22" s="1309" t="str">
        <f>IF($B22=0,"",_xlfn.XLOOKUP($B22,INPUT_DATA!$BP:$BP,INPUT_DATA!CK:CK))</f>
        <v/>
      </c>
      <c r="AL22" s="145" t="str">
        <f t="shared" si="16"/>
        <v/>
      </c>
      <c r="AM22" s="1309" t="str">
        <f t="shared" si="17"/>
        <v/>
      </c>
    </row>
    <row r="23" spans="2:39">
      <c r="B23" s="143">
        <f>INPUT_DATA!BP14</f>
        <v>0</v>
      </c>
      <c r="C23" s="1328" t="str">
        <f>IF($B23=0,"",_xlfn.XLOOKUP($B23,INPUT_DATA!$BP:$BP,INPUT_DATA!BQ:BQ))</f>
        <v/>
      </c>
      <c r="D23" s="146" t="str">
        <f>IF($B23=0,"",_xlfn.XLOOKUP($B23,INPUT_DATA!$BP:$BP,INPUT_DATA!BR:BR))</f>
        <v/>
      </c>
      <c r="E23" s="146" t="str">
        <f>IF($B23=0,"",_xlfn.XLOOKUP($B23,INPUT_DATA!$BP:$BP,INPUT_DATA!BS:BS))</f>
        <v/>
      </c>
      <c r="F23" s="146" t="str">
        <f t="shared" si="3"/>
        <v/>
      </c>
      <c r="G23" s="1328" t="str">
        <f>IF($B23=0,"",_xlfn.XLOOKUP($B23,INPUT_DATA!$BP:$BP,INPUT_DATA!BT:BT))</f>
        <v/>
      </c>
      <c r="H23" s="146" t="str">
        <f>IF($B23=0,"",_xlfn.XLOOKUP($B23,INPUT_DATA!$BP:$BP,INPUT_DATA!BU:BU))</f>
        <v/>
      </c>
      <c r="I23" s="146" t="str">
        <f>IF($B23=0,"",_xlfn.XLOOKUP($B23,INPUT_DATA!$BP:$BP,INPUT_DATA!BV:BV))</f>
        <v/>
      </c>
      <c r="J23" s="146" t="str">
        <f t="shared" si="4"/>
        <v/>
      </c>
      <c r="K23" s="1328" t="str">
        <f>IF($B23=0,"",_xlfn.XLOOKUP($B23,INPUT_DATA!$BP:$BP,INPUT_DATA!BW:BW))</f>
        <v/>
      </c>
      <c r="L23" s="146" t="str">
        <f>IF($B23=0,"",_xlfn.XLOOKUP($B23,INPUT_DATA!$BP:$BP,INPUT_DATA!BX:BX))</f>
        <v/>
      </c>
      <c r="M23" s="146" t="str">
        <f>IF($B23=0,"",_xlfn.XLOOKUP($B23,INPUT_DATA!$BP:$BP,INPUT_DATA!BY:BY))</f>
        <v/>
      </c>
      <c r="N23" s="146" t="str">
        <f t="shared" si="5"/>
        <v/>
      </c>
      <c r="O23" s="1309" t="str">
        <f t="shared" si="6"/>
        <v/>
      </c>
      <c r="P23" s="145" t="str">
        <f t="shared" si="7"/>
        <v/>
      </c>
      <c r="Q23" s="145" t="str">
        <f t="shared" si="8"/>
        <v/>
      </c>
      <c r="R23" s="145" t="str">
        <f t="shared" si="9"/>
        <v/>
      </c>
      <c r="S23" s="146" t="str">
        <f>IF($B23=0,"",_xlfn.XLOOKUP($B23,INPUT_DATA!$BP:$BP,INPUT_DATA!BZ:BZ))</f>
        <v/>
      </c>
      <c r="T23" s="146" t="str">
        <f>IF($B23=0,"",_xlfn.XLOOKUP($B23,INPUT_DATA!$BP:$BP,INPUT_DATA!CA:CA))</f>
        <v/>
      </c>
      <c r="U23" s="146" t="str">
        <f>IF($B23=0,"",_xlfn.XLOOKUP($B23,INPUT_DATA!$BP:$BP,INPUT_DATA!CB:CB))</f>
        <v/>
      </c>
      <c r="V23" s="1337" t="str">
        <f t="shared" si="10"/>
        <v/>
      </c>
      <c r="W23" s="145" t="str">
        <f t="shared" si="11"/>
        <v/>
      </c>
      <c r="X23" s="145" t="str">
        <f>IF($B23=0,"",_xlfn.XLOOKUP($B23,INPUT_DATA!$BP:$BP,INPUT_DATA!CC:CC))</f>
        <v/>
      </c>
      <c r="Y23" s="146" t="str">
        <f>IF($B23=0,"",_xlfn.XLOOKUP($B23,INPUT_DATA!$BP:$BP,INPUT_DATA!CD:CD))</f>
        <v/>
      </c>
      <c r="Z23" s="146" t="str">
        <f>IF($B23=0,"",_xlfn.XLOOKUP($B23,INPUT_DATA!$BP:$BP,INPUT_DATA!CE:CE))</f>
        <v/>
      </c>
      <c r="AA23" s="146" t="str">
        <f>IF($B23=0,"",_xlfn.XLOOKUP($B23,INPUT_DATA!$BP:$BP,INPUT_DATA!CF:CF))</f>
        <v/>
      </c>
      <c r="AB23" s="1337" t="str">
        <f t="shared" si="12"/>
        <v/>
      </c>
      <c r="AC23" s="145" t="str">
        <f t="shared" si="13"/>
        <v/>
      </c>
      <c r="AD23" s="1309" t="str">
        <f>IF($B23=0,"",_xlfn.XLOOKUP($B23,INPUT_DATA!$BP:$BP,INPUT_DATA!CG:CG))</f>
        <v/>
      </c>
      <c r="AE23" s="146" t="str">
        <f>IF($B23=0,"",_xlfn.XLOOKUP($B23,INPUT_DATA!$BP:$BP,INPUT_DATA!CH:CH))</f>
        <v/>
      </c>
      <c r="AF23" s="146" t="str">
        <f>IF($B23=0,"",_xlfn.XLOOKUP($B23,INPUT_DATA!$BP:$BP,INPUT_DATA!CI:CI))</f>
        <v/>
      </c>
      <c r="AG23" s="146" t="str">
        <f>IF($B23=0,"",_xlfn.XLOOKUP($B23,INPUT_DATA!$BP:$BP,INPUT_DATA!CJ:CJ))</f>
        <v/>
      </c>
      <c r="AH23" s="1337" t="str">
        <f t="shared" si="14"/>
        <v/>
      </c>
      <c r="AI23" s="145"/>
      <c r="AJ23" s="145" t="str">
        <f t="shared" si="15"/>
        <v/>
      </c>
      <c r="AK23" s="1309" t="str">
        <f>IF($B23=0,"",_xlfn.XLOOKUP($B23,INPUT_DATA!$BP:$BP,INPUT_DATA!CK:CK))</f>
        <v/>
      </c>
      <c r="AL23" s="145" t="str">
        <f t="shared" si="16"/>
        <v/>
      </c>
      <c r="AM23" s="1309" t="str">
        <f t="shared" si="17"/>
        <v/>
      </c>
    </row>
    <row r="24" spans="2:39">
      <c r="B24" s="143">
        <f>INPUT_DATA!BP15</f>
        <v>0</v>
      </c>
      <c r="C24" s="1328" t="str">
        <f>IF($B24=0,"",_xlfn.XLOOKUP($B24,INPUT_DATA!$BP:$BP,INPUT_DATA!BQ:BQ))</f>
        <v/>
      </c>
      <c r="D24" s="146" t="str">
        <f>IF($B24=0,"",_xlfn.XLOOKUP($B24,INPUT_DATA!$BP:$BP,INPUT_DATA!BR:BR))</f>
        <v/>
      </c>
      <c r="E24" s="146" t="str">
        <f>IF($B24=0,"",_xlfn.XLOOKUP($B24,INPUT_DATA!$BP:$BP,INPUT_DATA!BS:BS))</f>
        <v/>
      </c>
      <c r="F24" s="146" t="str">
        <f t="shared" si="3"/>
        <v/>
      </c>
      <c r="G24" s="1328" t="str">
        <f>IF($B24=0,"",_xlfn.XLOOKUP($B24,INPUT_DATA!$BP:$BP,INPUT_DATA!BT:BT))</f>
        <v/>
      </c>
      <c r="H24" s="146" t="str">
        <f>IF($B24=0,"",_xlfn.XLOOKUP($B24,INPUT_DATA!$BP:$BP,INPUT_DATA!BU:BU))</f>
        <v/>
      </c>
      <c r="I24" s="146" t="str">
        <f>IF($B24=0,"",_xlfn.XLOOKUP($B24,INPUT_DATA!$BP:$BP,INPUT_DATA!BV:BV))</f>
        <v/>
      </c>
      <c r="J24" s="146"/>
      <c r="K24" s="1328" t="str">
        <f>IF($B24=0,"",_xlfn.XLOOKUP($B24,INPUT_DATA!$BP:$BP,INPUT_DATA!BW:BW))</f>
        <v/>
      </c>
      <c r="L24" s="146" t="str">
        <f>IF($B24=0,"",_xlfn.XLOOKUP($B24,INPUT_DATA!$BP:$BP,INPUT_DATA!BX:BX))</f>
        <v/>
      </c>
      <c r="M24" s="146" t="str">
        <f>IF($B24=0,"",_xlfn.XLOOKUP($B24,INPUT_DATA!$BP:$BP,INPUT_DATA!BY:BY))</f>
        <v/>
      </c>
      <c r="N24" s="146" t="str">
        <f t="shared" si="5"/>
        <v/>
      </c>
      <c r="O24" s="1309" t="str">
        <f t="shared" si="6"/>
        <v/>
      </c>
      <c r="P24" s="145" t="str">
        <f t="shared" si="7"/>
        <v/>
      </c>
      <c r="Q24" s="145" t="str">
        <f t="shared" si="8"/>
        <v/>
      </c>
      <c r="R24" s="145" t="str">
        <f t="shared" si="9"/>
        <v/>
      </c>
      <c r="S24" s="146" t="str">
        <f>IF($B24=0,"",_xlfn.XLOOKUP($B24,INPUT_DATA!$BP:$BP,INPUT_DATA!BZ:BZ))</f>
        <v/>
      </c>
      <c r="T24" s="146" t="str">
        <f>IF($B24=0,"",_xlfn.XLOOKUP($B24,INPUT_DATA!$BP:$BP,INPUT_DATA!CA:CA))</f>
        <v/>
      </c>
      <c r="U24" s="146" t="str">
        <f>IF($B24=0,"",_xlfn.XLOOKUP($B24,INPUT_DATA!$BP:$BP,INPUT_DATA!CB:CB))</f>
        <v/>
      </c>
      <c r="V24" s="1337" t="str">
        <f t="shared" si="10"/>
        <v/>
      </c>
      <c r="W24" s="145" t="str">
        <f t="shared" si="11"/>
        <v/>
      </c>
      <c r="X24" s="145" t="str">
        <f>IF($B24=0,"",_xlfn.XLOOKUP($B24,INPUT_DATA!$BP:$BP,INPUT_DATA!CC:CC))</f>
        <v/>
      </c>
      <c r="Y24" s="146" t="str">
        <f>IF($B24=0,"",_xlfn.XLOOKUP($B24,INPUT_DATA!$BP:$BP,INPUT_DATA!CD:CD))</f>
        <v/>
      </c>
      <c r="Z24" s="146" t="str">
        <f>IF($B24=0,"",_xlfn.XLOOKUP($B24,INPUT_DATA!$BP:$BP,INPUT_DATA!CE:CE))</f>
        <v/>
      </c>
      <c r="AA24" s="146" t="str">
        <f>IF($B24=0,"",_xlfn.XLOOKUP($B24,INPUT_DATA!$BP:$BP,INPUT_DATA!CF:CF))</f>
        <v/>
      </c>
      <c r="AB24" s="1337" t="str">
        <f t="shared" si="12"/>
        <v/>
      </c>
      <c r="AC24" s="145" t="str">
        <f t="shared" si="13"/>
        <v/>
      </c>
      <c r="AD24" s="1309" t="str">
        <f>IF($B24=0,"",_xlfn.XLOOKUP($B24,INPUT_DATA!$BP:$BP,INPUT_DATA!CG:CG))</f>
        <v/>
      </c>
      <c r="AE24" s="146" t="str">
        <f>IF($B24=0,"",_xlfn.XLOOKUP($B24,INPUT_DATA!$BP:$BP,INPUT_DATA!CH:CH))</f>
        <v/>
      </c>
      <c r="AF24" s="146" t="str">
        <f>IF($B24=0,"",_xlfn.XLOOKUP($B24,INPUT_DATA!$BP:$BP,INPUT_DATA!CI:CI))</f>
        <v/>
      </c>
      <c r="AG24" s="146" t="str">
        <f>IF($B24=0,"",_xlfn.XLOOKUP($B24,INPUT_DATA!$BP:$BP,INPUT_DATA!CJ:CJ))</f>
        <v/>
      </c>
      <c r="AH24" s="1337" t="str">
        <f t="shared" si="14"/>
        <v/>
      </c>
      <c r="AI24" s="145"/>
      <c r="AJ24" s="145" t="str">
        <f t="shared" si="15"/>
        <v/>
      </c>
      <c r="AK24" s="1309" t="str">
        <f>IF($B24=0,"",_xlfn.XLOOKUP($B24,INPUT_DATA!$BP:$BP,INPUT_DATA!CK:CK))</f>
        <v/>
      </c>
      <c r="AL24" s="145" t="str">
        <f t="shared" si="16"/>
        <v/>
      </c>
      <c r="AM24" s="1309" t="str">
        <f t="shared" si="17"/>
        <v/>
      </c>
    </row>
    <row r="25" spans="2:39">
      <c r="B25" s="143">
        <f>INPUT_DATA!BP16</f>
        <v>0</v>
      </c>
      <c r="C25" s="1328" t="str">
        <f>IF($B25=0,"",_xlfn.XLOOKUP($B25,INPUT_DATA!$BP:$BP,INPUT_DATA!BQ:BQ))</f>
        <v/>
      </c>
      <c r="D25" s="146" t="str">
        <f>IF($B25=0,"",_xlfn.XLOOKUP($B25,INPUT_DATA!$BP:$BP,INPUT_DATA!BR:BR))</f>
        <v/>
      </c>
      <c r="E25" s="146" t="str">
        <f>IF($B25=0,"",_xlfn.XLOOKUP($B25,INPUT_DATA!$BP:$BP,INPUT_DATA!BS:BS))</f>
        <v/>
      </c>
      <c r="F25" s="146" t="str">
        <f t="shared" si="3"/>
        <v/>
      </c>
      <c r="G25" s="1328" t="str">
        <f>IF($B25=0,"",_xlfn.XLOOKUP($B25,INPUT_DATA!$BP:$BP,INPUT_DATA!BT:BT))</f>
        <v/>
      </c>
      <c r="H25" s="146" t="str">
        <f>IF($B25=0,"",_xlfn.XLOOKUP($B25,INPUT_DATA!$BP:$BP,INPUT_DATA!BU:BU))</f>
        <v/>
      </c>
      <c r="I25" s="146" t="str">
        <f>IF($B25=0,"",_xlfn.XLOOKUP($B25,INPUT_DATA!$BP:$BP,INPUT_DATA!BV:BV))</f>
        <v/>
      </c>
      <c r="J25" s="146" t="str">
        <f t="shared" si="4"/>
        <v/>
      </c>
      <c r="K25" s="1328" t="str">
        <f>IF($B25=0,"",_xlfn.XLOOKUP($B25,INPUT_DATA!$BP:$BP,INPUT_DATA!BW:BW))</f>
        <v/>
      </c>
      <c r="L25" s="146" t="str">
        <f>IF($B25=0,"",_xlfn.XLOOKUP($B25,INPUT_DATA!$BP:$BP,INPUT_DATA!BX:BX))</f>
        <v/>
      </c>
      <c r="M25" s="146" t="str">
        <f>IF($B25=0,"",_xlfn.XLOOKUP($B25,INPUT_DATA!$BP:$BP,INPUT_DATA!BY:BY))</f>
        <v/>
      </c>
      <c r="N25" s="146" t="str">
        <f t="shared" si="5"/>
        <v/>
      </c>
      <c r="O25" s="1309" t="str">
        <f t="shared" si="6"/>
        <v/>
      </c>
      <c r="P25" s="145" t="str">
        <f t="shared" si="7"/>
        <v/>
      </c>
      <c r="Q25" s="145" t="str">
        <f t="shared" si="8"/>
        <v/>
      </c>
      <c r="R25" s="145" t="str">
        <f t="shared" si="9"/>
        <v/>
      </c>
      <c r="S25" s="146" t="str">
        <f>IF($B25=0,"",_xlfn.XLOOKUP($B25,INPUT_DATA!$BP:$BP,INPUT_DATA!BZ:BZ))</f>
        <v/>
      </c>
      <c r="T25" s="146" t="str">
        <f>IF($B25=0,"",_xlfn.XLOOKUP($B25,INPUT_DATA!$BP:$BP,INPUT_DATA!CA:CA))</f>
        <v/>
      </c>
      <c r="U25" s="146" t="str">
        <f>IF($B25=0,"",_xlfn.XLOOKUP($B25,INPUT_DATA!$BP:$BP,INPUT_DATA!CB:CB))</f>
        <v/>
      </c>
      <c r="V25" s="1337" t="str">
        <f t="shared" si="10"/>
        <v/>
      </c>
      <c r="W25" s="145" t="str">
        <f t="shared" si="11"/>
        <v/>
      </c>
      <c r="X25" s="145" t="str">
        <f>IF($B25=0,"",_xlfn.XLOOKUP($B25,INPUT_DATA!$BP:$BP,INPUT_DATA!CC:CC))</f>
        <v/>
      </c>
      <c r="Y25" s="146" t="str">
        <f>IF($B25=0,"",_xlfn.XLOOKUP($B25,INPUT_DATA!$BP:$BP,INPUT_DATA!CD:CD))</f>
        <v/>
      </c>
      <c r="Z25" s="146" t="str">
        <f>IF($B25=0,"",_xlfn.XLOOKUP($B25,INPUT_DATA!$BP:$BP,INPUT_DATA!CE:CE))</f>
        <v/>
      </c>
      <c r="AA25" s="146" t="str">
        <f>IF($B25=0,"",_xlfn.XLOOKUP($B25,INPUT_DATA!$BP:$BP,INPUT_DATA!CF:CF))</f>
        <v/>
      </c>
      <c r="AB25" s="1337" t="str">
        <f t="shared" si="12"/>
        <v/>
      </c>
      <c r="AC25" s="145" t="str">
        <f t="shared" si="13"/>
        <v/>
      </c>
      <c r="AD25" s="1309" t="str">
        <f>IF($B25=0,"",_xlfn.XLOOKUP($B25,INPUT_DATA!$BP:$BP,INPUT_DATA!CG:CG))</f>
        <v/>
      </c>
      <c r="AE25" s="146" t="str">
        <f>IF($B25=0,"",_xlfn.XLOOKUP($B25,INPUT_DATA!$BP:$BP,INPUT_DATA!CH:CH))</f>
        <v/>
      </c>
      <c r="AF25" s="146" t="str">
        <f>IF($B25=0,"",_xlfn.XLOOKUP($B25,INPUT_DATA!$BP:$BP,INPUT_DATA!CI:CI))</f>
        <v/>
      </c>
      <c r="AG25" s="146" t="str">
        <f>IF($B25=0,"",_xlfn.XLOOKUP($B25,INPUT_DATA!$BP:$BP,INPUT_DATA!CJ:CJ))</f>
        <v/>
      </c>
      <c r="AH25" s="1337" t="str">
        <f t="shared" si="14"/>
        <v/>
      </c>
      <c r="AI25" s="145"/>
      <c r="AJ25" s="145" t="str">
        <f t="shared" si="15"/>
        <v/>
      </c>
      <c r="AK25" s="1309" t="str">
        <f>IF($B25=0,"",_xlfn.XLOOKUP($B25,INPUT_DATA!$BP:$BP,INPUT_DATA!CK:CK))</f>
        <v/>
      </c>
      <c r="AL25" s="145" t="str">
        <f t="shared" si="16"/>
        <v/>
      </c>
      <c r="AM25" s="1309" t="str">
        <f t="shared" si="17"/>
        <v/>
      </c>
    </row>
    <row r="26" spans="2:39">
      <c r="B26" s="143">
        <f>INPUT_DATA!BP17</f>
        <v>0</v>
      </c>
      <c r="C26" s="1328" t="str">
        <f>IF($B26=0,"",_xlfn.XLOOKUP($B26,INPUT_DATA!$BP:$BP,INPUT_DATA!BQ:BQ))</f>
        <v/>
      </c>
      <c r="D26" s="146" t="str">
        <f>IF($B26=0,"",_xlfn.XLOOKUP($B26,INPUT_DATA!$BP:$BP,INPUT_DATA!BR:BR))</f>
        <v/>
      </c>
      <c r="E26" s="146" t="str">
        <f>IF($B26=0,"",_xlfn.XLOOKUP($B26,INPUT_DATA!$BP:$BP,INPUT_DATA!BS:BS))</f>
        <v/>
      </c>
      <c r="F26" s="146" t="str">
        <f t="shared" si="3"/>
        <v/>
      </c>
      <c r="G26" s="1328" t="str">
        <f>IF($B26=0,"",_xlfn.XLOOKUP($B26,INPUT_DATA!$BP:$BP,INPUT_DATA!BT:BT))</f>
        <v/>
      </c>
      <c r="H26" s="146" t="str">
        <f>IF($B26=0,"",_xlfn.XLOOKUP($B26,INPUT_DATA!$BP:$BP,INPUT_DATA!BU:BU))</f>
        <v/>
      </c>
      <c r="I26" s="146" t="str">
        <f>IF($B26=0,"",_xlfn.XLOOKUP($B26,INPUT_DATA!$BP:$BP,INPUT_DATA!BV:BV))</f>
        <v/>
      </c>
      <c r="J26" s="146" t="str">
        <f t="shared" si="4"/>
        <v/>
      </c>
      <c r="K26" s="1328" t="str">
        <f>IF($B26=0,"",_xlfn.XLOOKUP($B26,INPUT_DATA!$BP:$BP,INPUT_DATA!BW:BW))</f>
        <v/>
      </c>
      <c r="L26" s="146" t="str">
        <f>IF($B26=0,"",_xlfn.XLOOKUP($B26,INPUT_DATA!$BP:$BP,INPUT_DATA!BX:BX))</f>
        <v/>
      </c>
      <c r="M26" s="146" t="str">
        <f>IF($B26=0,"",_xlfn.XLOOKUP($B26,INPUT_DATA!$BP:$BP,INPUT_DATA!BY:BY))</f>
        <v/>
      </c>
      <c r="N26" s="146" t="str">
        <f t="shared" si="5"/>
        <v/>
      </c>
      <c r="O26" s="1309" t="str">
        <f t="shared" si="6"/>
        <v/>
      </c>
      <c r="P26" s="145" t="str">
        <f t="shared" si="7"/>
        <v/>
      </c>
      <c r="Q26" s="145" t="str">
        <f t="shared" si="8"/>
        <v/>
      </c>
      <c r="R26" s="145" t="str">
        <f t="shared" si="9"/>
        <v/>
      </c>
      <c r="S26" s="146" t="str">
        <f>IF($B26=0,"",_xlfn.XLOOKUP($B26,INPUT_DATA!$BP:$BP,INPUT_DATA!BZ:BZ))</f>
        <v/>
      </c>
      <c r="T26" s="146" t="str">
        <f>IF($B26=0,"",_xlfn.XLOOKUP($B26,INPUT_DATA!$BP:$BP,INPUT_DATA!CA:CA))</f>
        <v/>
      </c>
      <c r="U26" s="146" t="str">
        <f>IF($B26=0,"",_xlfn.XLOOKUP($B26,INPUT_DATA!$BP:$BP,INPUT_DATA!CB:CB))</f>
        <v/>
      </c>
      <c r="V26" s="1337" t="str">
        <f t="shared" si="10"/>
        <v/>
      </c>
      <c r="W26" s="145" t="str">
        <f t="shared" si="11"/>
        <v/>
      </c>
      <c r="X26" s="145" t="str">
        <f>IF($B26=0,"",_xlfn.XLOOKUP($B26,INPUT_DATA!$BP:$BP,INPUT_DATA!CC:CC))</f>
        <v/>
      </c>
      <c r="Y26" s="146" t="str">
        <f>IF($B26=0,"",_xlfn.XLOOKUP($B26,INPUT_DATA!$BP:$BP,INPUT_DATA!CD:CD))</f>
        <v/>
      </c>
      <c r="Z26" s="146" t="str">
        <f>IF($B26=0,"",_xlfn.XLOOKUP($B26,INPUT_DATA!$BP:$BP,INPUT_DATA!CE:CE))</f>
        <v/>
      </c>
      <c r="AA26" s="146" t="str">
        <f>IF($B26=0,"",_xlfn.XLOOKUP($B26,INPUT_DATA!$BP:$BP,INPUT_DATA!CF:CF))</f>
        <v/>
      </c>
      <c r="AB26" s="1337" t="str">
        <f t="shared" si="12"/>
        <v/>
      </c>
      <c r="AC26" s="145" t="str">
        <f t="shared" si="13"/>
        <v/>
      </c>
      <c r="AD26" s="1309" t="str">
        <f>IF($B26=0,"",_xlfn.XLOOKUP($B26,INPUT_DATA!$BP:$BP,INPUT_DATA!CG:CG))</f>
        <v/>
      </c>
      <c r="AE26" s="146" t="str">
        <f>IF($B26=0,"",_xlfn.XLOOKUP($B26,INPUT_DATA!$BP:$BP,INPUT_DATA!CH:CH))</f>
        <v/>
      </c>
      <c r="AF26" s="146" t="str">
        <f>IF($B26=0,"",_xlfn.XLOOKUP($B26,INPUT_DATA!$BP:$BP,INPUT_DATA!CI:CI))</f>
        <v/>
      </c>
      <c r="AG26" s="146" t="str">
        <f>IF($B26=0,"",_xlfn.XLOOKUP($B26,INPUT_DATA!$BP:$BP,INPUT_DATA!CJ:CJ))</f>
        <v/>
      </c>
      <c r="AH26" s="1337" t="str">
        <f t="shared" si="14"/>
        <v/>
      </c>
      <c r="AI26" s="145"/>
      <c r="AJ26" s="145" t="str">
        <f t="shared" si="15"/>
        <v/>
      </c>
      <c r="AK26" s="1309" t="str">
        <f>IF($B26=0,"",_xlfn.XLOOKUP($B26,INPUT_DATA!$BP:$BP,INPUT_DATA!CK:CK))</f>
        <v/>
      </c>
      <c r="AL26" s="145" t="str">
        <f t="shared" si="16"/>
        <v/>
      </c>
      <c r="AM26" s="1309" t="str">
        <f t="shared" si="17"/>
        <v/>
      </c>
    </row>
    <row r="27" spans="2:39">
      <c r="B27" s="143">
        <f>INPUT_DATA!BP18</f>
        <v>0</v>
      </c>
      <c r="C27" s="1328" t="str">
        <f>IF($B27=0,"",_xlfn.XLOOKUP($B27,INPUT_DATA!$BP:$BP,INPUT_DATA!BQ:BQ))</f>
        <v/>
      </c>
      <c r="D27" s="146" t="str">
        <f>IF($B27=0,"",_xlfn.XLOOKUP($B27,INPUT_DATA!$BP:$BP,INPUT_DATA!BR:BR))</f>
        <v/>
      </c>
      <c r="E27" s="146" t="str">
        <f>IF($B27=0,"",_xlfn.XLOOKUP($B27,INPUT_DATA!$BP:$BP,INPUT_DATA!BS:BS))</f>
        <v/>
      </c>
      <c r="F27" s="146" t="str">
        <f t="shared" si="3"/>
        <v/>
      </c>
      <c r="G27" s="1328" t="str">
        <f>IF($B27=0,"",_xlfn.XLOOKUP($B27,INPUT_DATA!$BP:$BP,INPUT_DATA!BT:BT))</f>
        <v/>
      </c>
      <c r="H27" s="146" t="str">
        <f>IF($B27=0,"",_xlfn.XLOOKUP($B27,INPUT_DATA!$BP:$BP,INPUT_DATA!BU:BU))</f>
        <v/>
      </c>
      <c r="I27" s="146" t="str">
        <f>IF($B27=0,"",_xlfn.XLOOKUP($B27,INPUT_DATA!$BP:$BP,INPUT_DATA!BV:BV))</f>
        <v/>
      </c>
      <c r="J27" s="146" t="str">
        <f t="shared" si="4"/>
        <v/>
      </c>
      <c r="K27" s="1328" t="str">
        <f>IF($B27=0,"",_xlfn.XLOOKUP($B27,INPUT_DATA!$BP:$BP,INPUT_DATA!BW:BW))</f>
        <v/>
      </c>
      <c r="L27" s="146" t="str">
        <f>IF($B27=0,"",_xlfn.XLOOKUP($B27,INPUT_DATA!$BP:$BP,INPUT_DATA!BX:BX))</f>
        <v/>
      </c>
      <c r="M27" s="146" t="str">
        <f>IF($B27=0,"",_xlfn.XLOOKUP($B27,INPUT_DATA!$BP:$BP,INPUT_DATA!BY:BY))</f>
        <v/>
      </c>
      <c r="N27" s="146" t="str">
        <f t="shared" si="5"/>
        <v/>
      </c>
      <c r="O27" s="1309" t="str">
        <f t="shared" si="6"/>
        <v/>
      </c>
      <c r="P27" s="145" t="str">
        <f t="shared" si="7"/>
        <v/>
      </c>
      <c r="Q27" s="145" t="str">
        <f t="shared" si="8"/>
        <v/>
      </c>
      <c r="R27" s="145" t="str">
        <f t="shared" si="9"/>
        <v/>
      </c>
      <c r="S27" s="146" t="str">
        <f>IF($B27=0,"",_xlfn.XLOOKUP($B27,INPUT_DATA!$BP:$BP,INPUT_DATA!BZ:BZ))</f>
        <v/>
      </c>
      <c r="T27" s="146" t="str">
        <f>IF($B27=0,"",_xlfn.XLOOKUP($B27,INPUT_DATA!$BP:$BP,INPUT_DATA!CA:CA))</f>
        <v/>
      </c>
      <c r="U27" s="146" t="str">
        <f>IF($B27=0,"",_xlfn.XLOOKUP($B27,INPUT_DATA!$BP:$BP,INPUT_DATA!CB:CB))</f>
        <v/>
      </c>
      <c r="V27" s="1337" t="str">
        <f t="shared" si="10"/>
        <v/>
      </c>
      <c r="W27" s="145" t="str">
        <f t="shared" si="11"/>
        <v/>
      </c>
      <c r="X27" s="145" t="str">
        <f>IF($B27=0,"",_xlfn.XLOOKUP($B27,INPUT_DATA!$BP:$BP,INPUT_DATA!CC:CC))</f>
        <v/>
      </c>
      <c r="Y27" s="146" t="str">
        <f>IF($B27=0,"",_xlfn.XLOOKUP($B27,INPUT_DATA!$BP:$BP,INPUT_DATA!CD:CD))</f>
        <v/>
      </c>
      <c r="Z27" s="146" t="str">
        <f>IF($B27=0,"",_xlfn.XLOOKUP($B27,INPUT_DATA!$BP:$BP,INPUT_DATA!CE:CE))</f>
        <v/>
      </c>
      <c r="AA27" s="146" t="str">
        <f>IF($B27=0,"",_xlfn.XLOOKUP($B27,INPUT_DATA!$BP:$BP,INPUT_DATA!CF:CF))</f>
        <v/>
      </c>
      <c r="AB27" s="1337" t="str">
        <f t="shared" si="12"/>
        <v/>
      </c>
      <c r="AC27" s="145" t="str">
        <f t="shared" si="13"/>
        <v/>
      </c>
      <c r="AD27" s="1309" t="str">
        <f>IF($B27=0,"",_xlfn.XLOOKUP($B27,INPUT_DATA!$BP:$BP,INPUT_DATA!CG:CG))</f>
        <v/>
      </c>
      <c r="AE27" s="146" t="str">
        <f>IF($B27=0,"",_xlfn.XLOOKUP($B27,INPUT_DATA!$BP:$BP,INPUT_DATA!CH:CH))</f>
        <v/>
      </c>
      <c r="AF27" s="146" t="str">
        <f>IF($B27=0,"",_xlfn.XLOOKUP($B27,INPUT_DATA!$BP:$BP,INPUT_DATA!CI:CI))</f>
        <v/>
      </c>
      <c r="AG27" s="146" t="str">
        <f>IF($B27=0,"",_xlfn.XLOOKUP($B27,INPUT_DATA!$BP:$BP,INPUT_DATA!CJ:CJ))</f>
        <v/>
      </c>
      <c r="AH27" s="1337" t="str">
        <f t="shared" si="14"/>
        <v/>
      </c>
      <c r="AI27" s="145"/>
      <c r="AJ27" s="145" t="str">
        <f t="shared" si="15"/>
        <v/>
      </c>
      <c r="AK27" s="1309" t="str">
        <f>IF($B27=0,"",_xlfn.XLOOKUP($B27,INPUT_DATA!$BP:$BP,INPUT_DATA!CK:CK))</f>
        <v/>
      </c>
      <c r="AL27" s="145" t="str">
        <f t="shared" si="16"/>
        <v/>
      </c>
      <c r="AM27" s="1309" t="str">
        <f t="shared" si="17"/>
        <v/>
      </c>
    </row>
    <row r="28" spans="2:39">
      <c r="B28" s="143">
        <f>INPUT_DATA!BP19</f>
        <v>0</v>
      </c>
      <c r="C28" s="1328" t="str">
        <f>IF($B28=0,"",_xlfn.XLOOKUP($B28,INPUT_DATA!$BP:$BP,INPUT_DATA!BQ:BQ))</f>
        <v/>
      </c>
      <c r="D28" s="146" t="str">
        <f>IF($B28=0,"",_xlfn.XLOOKUP($B28,INPUT_DATA!$BP:$BP,INPUT_DATA!BR:BR))</f>
        <v/>
      </c>
      <c r="E28" s="146" t="str">
        <f>IF($B28=0,"",_xlfn.XLOOKUP($B28,INPUT_DATA!$BP:$BP,INPUT_DATA!BS:BS))</f>
        <v/>
      </c>
      <c r="F28" s="146" t="str">
        <f t="shared" si="3"/>
        <v/>
      </c>
      <c r="G28" s="1328" t="str">
        <f>IF($B28=0,"",_xlfn.XLOOKUP($B28,INPUT_DATA!$BP:$BP,INPUT_DATA!BT:BT))</f>
        <v/>
      </c>
      <c r="H28" s="146" t="str">
        <f>IF($B28=0,"",_xlfn.XLOOKUP($B28,INPUT_DATA!$BP:$BP,INPUT_DATA!BU:BU))</f>
        <v/>
      </c>
      <c r="I28" s="146" t="str">
        <f>IF($B28=0,"",_xlfn.XLOOKUP($B28,INPUT_DATA!$BP:$BP,INPUT_DATA!BV:BV))</f>
        <v/>
      </c>
      <c r="J28" s="146" t="str">
        <f t="shared" si="4"/>
        <v/>
      </c>
      <c r="K28" s="1328" t="str">
        <f>IF($B28=0,"",_xlfn.XLOOKUP($B28,INPUT_DATA!$BP:$BP,INPUT_DATA!BW:BW))</f>
        <v/>
      </c>
      <c r="L28" s="146" t="str">
        <f>IF($B28=0,"",_xlfn.XLOOKUP($B28,INPUT_DATA!$BP:$BP,INPUT_DATA!BX:BX))</f>
        <v/>
      </c>
      <c r="M28" s="146" t="str">
        <f>IF($B28=0,"",_xlfn.XLOOKUP($B28,INPUT_DATA!$BP:$BP,INPUT_DATA!BY:BY))</f>
        <v/>
      </c>
      <c r="N28" s="146" t="str">
        <f t="shared" si="5"/>
        <v/>
      </c>
      <c r="O28" s="1309" t="str">
        <f t="shared" si="6"/>
        <v/>
      </c>
      <c r="P28" s="145" t="str">
        <f t="shared" si="7"/>
        <v/>
      </c>
      <c r="Q28" s="145" t="str">
        <f t="shared" si="8"/>
        <v/>
      </c>
      <c r="R28" s="145" t="str">
        <f t="shared" si="9"/>
        <v/>
      </c>
      <c r="S28" s="146" t="str">
        <f>IF($B28=0,"",_xlfn.XLOOKUP($B28,INPUT_DATA!$BP:$BP,INPUT_DATA!BZ:BZ))</f>
        <v/>
      </c>
      <c r="T28" s="146" t="str">
        <f>IF($B28=0,"",_xlfn.XLOOKUP($B28,INPUT_DATA!$BP:$BP,INPUT_DATA!CA:CA))</f>
        <v/>
      </c>
      <c r="U28" s="146" t="str">
        <f>IF($B28=0,"",_xlfn.XLOOKUP($B28,INPUT_DATA!$BP:$BP,INPUT_DATA!CB:CB))</f>
        <v/>
      </c>
      <c r="V28" s="1337" t="str">
        <f t="shared" si="10"/>
        <v/>
      </c>
      <c r="W28" s="145" t="str">
        <f t="shared" si="11"/>
        <v/>
      </c>
      <c r="X28" s="145" t="str">
        <f>IF($B28=0,"",_xlfn.XLOOKUP($B28,INPUT_DATA!$BP:$BP,INPUT_DATA!CC:CC))</f>
        <v/>
      </c>
      <c r="Y28" s="146" t="str">
        <f>IF($B28=0,"",_xlfn.XLOOKUP($B28,INPUT_DATA!$BP:$BP,INPUT_DATA!CD:CD))</f>
        <v/>
      </c>
      <c r="Z28" s="146" t="str">
        <f>IF($B28=0,"",_xlfn.XLOOKUP($B28,INPUT_DATA!$BP:$BP,INPUT_DATA!CE:CE))</f>
        <v/>
      </c>
      <c r="AA28" s="146" t="str">
        <f>IF($B28=0,"",_xlfn.XLOOKUP($B28,INPUT_DATA!$BP:$BP,INPUT_DATA!CF:CF))</f>
        <v/>
      </c>
      <c r="AB28" s="1337" t="str">
        <f t="shared" si="12"/>
        <v/>
      </c>
      <c r="AC28" s="145" t="str">
        <f t="shared" si="13"/>
        <v/>
      </c>
      <c r="AD28" s="1309" t="str">
        <f>IF($B28=0,"",_xlfn.XLOOKUP($B28,INPUT_DATA!$BP:$BP,INPUT_DATA!CG:CG))</f>
        <v/>
      </c>
      <c r="AE28" s="146" t="str">
        <f>IF($B28=0,"",_xlfn.XLOOKUP($B28,INPUT_DATA!$BP:$BP,INPUT_DATA!CH:CH))</f>
        <v/>
      </c>
      <c r="AF28" s="146" t="str">
        <f>IF($B28=0,"",_xlfn.XLOOKUP($B28,INPUT_DATA!$BP:$BP,INPUT_DATA!CI:CI))</f>
        <v/>
      </c>
      <c r="AG28" s="146" t="str">
        <f>IF($B28=0,"",_xlfn.XLOOKUP($B28,INPUT_DATA!$BP:$BP,INPUT_DATA!CJ:CJ))</f>
        <v/>
      </c>
      <c r="AH28" s="1337" t="str">
        <f t="shared" si="14"/>
        <v/>
      </c>
      <c r="AI28" s="145"/>
      <c r="AJ28" s="145" t="str">
        <f t="shared" si="15"/>
        <v/>
      </c>
      <c r="AK28" s="1309" t="str">
        <f>IF($B28=0,"",_xlfn.XLOOKUP($B28,INPUT_DATA!$BP:$BP,INPUT_DATA!CK:CK))</f>
        <v/>
      </c>
      <c r="AL28" s="145" t="str">
        <f t="shared" si="16"/>
        <v/>
      </c>
      <c r="AM28" s="1309" t="str">
        <f t="shared" si="17"/>
        <v/>
      </c>
    </row>
    <row r="29" spans="2:39">
      <c r="B29" s="143">
        <f>INPUT_DATA!BP20</f>
        <v>0</v>
      </c>
      <c r="C29" s="1328" t="str">
        <f>IF($B29=0,"",_xlfn.XLOOKUP($B29,INPUT_DATA!$BP:$BP,INPUT_DATA!BQ:BQ))</f>
        <v/>
      </c>
      <c r="D29" s="146" t="str">
        <f>IF($B29=0,"",_xlfn.XLOOKUP($B29,INPUT_DATA!$BP:$BP,INPUT_DATA!BR:BR))</f>
        <v/>
      </c>
      <c r="E29" s="146" t="str">
        <f>IF($B29=0,"",_xlfn.XLOOKUP($B29,INPUT_DATA!$BP:$BP,INPUT_DATA!BS:BS))</f>
        <v/>
      </c>
      <c r="F29" s="146" t="str">
        <f t="shared" si="3"/>
        <v/>
      </c>
      <c r="G29" s="1328" t="str">
        <f>IF($B29=0,"",_xlfn.XLOOKUP($B29,INPUT_DATA!$BP:$BP,INPUT_DATA!BT:BT))</f>
        <v/>
      </c>
      <c r="H29" s="146" t="str">
        <f>IF($B29=0,"",_xlfn.XLOOKUP($B29,INPUT_DATA!$BP:$BP,INPUT_DATA!BU:BU))</f>
        <v/>
      </c>
      <c r="I29" s="146" t="str">
        <f>IF($B29=0,"",_xlfn.XLOOKUP($B29,INPUT_DATA!$BP:$BP,INPUT_DATA!BV:BV))</f>
        <v/>
      </c>
      <c r="J29" s="146" t="str">
        <f t="shared" si="4"/>
        <v/>
      </c>
      <c r="K29" s="1328" t="str">
        <f>IF($B29=0,"",_xlfn.XLOOKUP($B29,INPUT_DATA!$BP:$BP,INPUT_DATA!BW:BW))</f>
        <v/>
      </c>
      <c r="L29" s="146" t="str">
        <f>IF($B29=0,"",_xlfn.XLOOKUP($B29,INPUT_DATA!$BP:$BP,INPUT_DATA!BX:BX))</f>
        <v/>
      </c>
      <c r="M29" s="146" t="str">
        <f>IF($B29=0,"",_xlfn.XLOOKUP($B29,INPUT_DATA!$BP:$BP,INPUT_DATA!BY:BY))</f>
        <v/>
      </c>
      <c r="N29" s="146" t="str">
        <f t="shared" si="5"/>
        <v/>
      </c>
      <c r="O29" s="1309" t="str">
        <f t="shared" si="6"/>
        <v/>
      </c>
      <c r="P29" s="145" t="str">
        <f t="shared" si="7"/>
        <v/>
      </c>
      <c r="Q29" s="145" t="str">
        <f t="shared" si="8"/>
        <v/>
      </c>
      <c r="R29" s="145" t="str">
        <f t="shared" si="9"/>
        <v/>
      </c>
      <c r="S29" s="146" t="str">
        <f>IF($B29=0,"",_xlfn.XLOOKUP($B29,INPUT_DATA!$BP:$BP,INPUT_DATA!BZ:BZ))</f>
        <v/>
      </c>
      <c r="T29" s="146" t="str">
        <f>IF($B29=0,"",_xlfn.XLOOKUP($B29,INPUT_DATA!$BP:$BP,INPUT_DATA!CA:CA))</f>
        <v/>
      </c>
      <c r="U29" s="146" t="str">
        <f>IF($B29=0,"",_xlfn.XLOOKUP($B29,INPUT_DATA!$BP:$BP,INPUT_DATA!CB:CB))</f>
        <v/>
      </c>
      <c r="V29" s="1337" t="str">
        <f t="shared" si="10"/>
        <v/>
      </c>
      <c r="W29" s="145" t="str">
        <f t="shared" si="11"/>
        <v/>
      </c>
      <c r="X29" s="145" t="str">
        <f>IF($B29=0,"",_xlfn.XLOOKUP($B29,INPUT_DATA!$BP:$BP,INPUT_DATA!CC:CC))</f>
        <v/>
      </c>
      <c r="Y29" s="146" t="str">
        <f>IF($B29=0,"",_xlfn.XLOOKUP($B29,INPUT_DATA!$BP:$BP,INPUT_DATA!CD:CD))</f>
        <v/>
      </c>
      <c r="Z29" s="146" t="str">
        <f>IF($B29=0,"",_xlfn.XLOOKUP($B29,INPUT_DATA!$BP:$BP,INPUT_DATA!CE:CE))</f>
        <v/>
      </c>
      <c r="AA29" s="146" t="str">
        <f>IF($B29=0,"",_xlfn.XLOOKUP($B29,INPUT_DATA!$BP:$BP,INPUT_DATA!CF:CF))</f>
        <v/>
      </c>
      <c r="AB29" s="1337" t="str">
        <f t="shared" si="12"/>
        <v/>
      </c>
      <c r="AC29" s="145" t="str">
        <f t="shared" si="13"/>
        <v/>
      </c>
      <c r="AD29" s="1309" t="str">
        <f>IF($B29=0,"",_xlfn.XLOOKUP($B29,INPUT_DATA!$BP:$BP,INPUT_DATA!CG:CG))</f>
        <v/>
      </c>
      <c r="AE29" s="146" t="str">
        <f>IF($B29=0,"",_xlfn.XLOOKUP($B29,INPUT_DATA!$BP:$BP,INPUT_DATA!CH:CH))</f>
        <v/>
      </c>
      <c r="AF29" s="146" t="str">
        <f>IF($B29=0,"",_xlfn.XLOOKUP($B29,INPUT_DATA!$BP:$BP,INPUT_DATA!CI:CI))</f>
        <v/>
      </c>
      <c r="AG29" s="146" t="str">
        <f>IF($B29=0,"",_xlfn.XLOOKUP($B29,INPUT_DATA!$BP:$BP,INPUT_DATA!CJ:CJ))</f>
        <v/>
      </c>
      <c r="AH29" s="1337" t="str">
        <f t="shared" si="14"/>
        <v/>
      </c>
      <c r="AI29" s="145"/>
      <c r="AJ29" s="145" t="str">
        <f t="shared" si="15"/>
        <v/>
      </c>
      <c r="AK29" s="1309" t="str">
        <f>IF($B29=0,"",_xlfn.XLOOKUP($B29,INPUT_DATA!$BP:$BP,INPUT_DATA!CK:CK))</f>
        <v/>
      </c>
      <c r="AL29" s="145" t="str">
        <f t="shared" si="16"/>
        <v/>
      </c>
      <c r="AM29" s="1309" t="str">
        <f t="shared" si="17"/>
        <v/>
      </c>
    </row>
    <row r="30" spans="2:39">
      <c r="B30" s="143">
        <f>INPUT_DATA!BP21</f>
        <v>0</v>
      </c>
      <c r="C30" s="1328" t="str">
        <f>IF($B30=0,"",_xlfn.XLOOKUP($B30,INPUT_DATA!$BP:$BP,INPUT_DATA!BQ:BQ))</f>
        <v/>
      </c>
      <c r="D30" s="146" t="str">
        <f>IF($B30=0,"",_xlfn.XLOOKUP($B30,INPUT_DATA!$BP:$BP,INPUT_DATA!BR:BR))</f>
        <v/>
      </c>
      <c r="E30" s="146" t="str">
        <f>IF($B30=0,"",_xlfn.XLOOKUP($B30,INPUT_DATA!$BP:$BP,INPUT_DATA!BS:BS))</f>
        <v/>
      </c>
      <c r="F30" s="146" t="str">
        <f t="shared" si="3"/>
        <v/>
      </c>
      <c r="G30" s="1328" t="str">
        <f>IF($B30=0,"",_xlfn.XLOOKUP($B30,INPUT_DATA!$BP:$BP,INPUT_DATA!BT:BT))</f>
        <v/>
      </c>
      <c r="H30" s="146" t="str">
        <f>IF($B30=0,"",_xlfn.XLOOKUP($B30,INPUT_DATA!$BP:$BP,INPUT_DATA!BU:BU))</f>
        <v/>
      </c>
      <c r="I30" s="146" t="str">
        <f>IF($B30=0,"",_xlfn.XLOOKUP($B30,INPUT_DATA!$BP:$BP,INPUT_DATA!BV:BV))</f>
        <v/>
      </c>
      <c r="J30" s="146" t="str">
        <f t="shared" si="4"/>
        <v/>
      </c>
      <c r="K30" s="1328" t="str">
        <f>IF($B30=0,"",_xlfn.XLOOKUP($B30,INPUT_DATA!$BP:$BP,INPUT_DATA!BW:BW))</f>
        <v/>
      </c>
      <c r="L30" s="146" t="str">
        <f>IF($B30=0,"",_xlfn.XLOOKUP($B30,INPUT_DATA!$BP:$BP,INPUT_DATA!BX:BX))</f>
        <v/>
      </c>
      <c r="M30" s="146" t="str">
        <f>IF($B30=0,"",_xlfn.XLOOKUP($B30,INPUT_DATA!$BP:$BP,INPUT_DATA!BY:BY))</f>
        <v/>
      </c>
      <c r="N30" s="146" t="str">
        <f t="shared" si="5"/>
        <v/>
      </c>
      <c r="O30" s="1309" t="str">
        <f t="shared" si="6"/>
        <v/>
      </c>
      <c r="P30" s="145" t="str">
        <f t="shared" si="7"/>
        <v/>
      </c>
      <c r="Q30" s="145" t="str">
        <f t="shared" si="8"/>
        <v/>
      </c>
      <c r="R30" s="145" t="str">
        <f t="shared" si="9"/>
        <v/>
      </c>
      <c r="S30" s="146" t="str">
        <f>IF($B30=0,"",_xlfn.XLOOKUP($B30,INPUT_DATA!$BP:$BP,INPUT_DATA!BZ:BZ))</f>
        <v/>
      </c>
      <c r="T30" s="146" t="str">
        <f>IF($B30=0,"",_xlfn.XLOOKUP($B30,INPUT_DATA!$BP:$BP,INPUT_DATA!CA:CA))</f>
        <v/>
      </c>
      <c r="U30" s="146" t="str">
        <f>IF($B30=0,"",_xlfn.XLOOKUP($B30,INPUT_DATA!$BP:$BP,INPUT_DATA!CB:CB))</f>
        <v/>
      </c>
      <c r="V30" s="1337" t="str">
        <f t="shared" si="10"/>
        <v/>
      </c>
      <c r="W30" s="145" t="str">
        <f t="shared" si="11"/>
        <v/>
      </c>
      <c r="X30" s="145" t="str">
        <f>IF($B30=0,"",_xlfn.XLOOKUP($B30,INPUT_DATA!$BP:$BP,INPUT_DATA!CC:CC))</f>
        <v/>
      </c>
      <c r="Y30" s="146" t="str">
        <f>IF($B30=0,"",_xlfn.XLOOKUP($B30,INPUT_DATA!$BP:$BP,INPUT_DATA!CD:CD))</f>
        <v/>
      </c>
      <c r="Z30" s="146" t="str">
        <f>IF($B30=0,"",_xlfn.XLOOKUP($B30,INPUT_DATA!$BP:$BP,INPUT_DATA!CE:CE))</f>
        <v/>
      </c>
      <c r="AA30" s="146" t="str">
        <f>IF($B30=0,"",_xlfn.XLOOKUP($B30,INPUT_DATA!$BP:$BP,INPUT_DATA!CF:CF))</f>
        <v/>
      </c>
      <c r="AB30" s="1337" t="str">
        <f t="shared" si="12"/>
        <v/>
      </c>
      <c r="AC30" s="145" t="str">
        <f t="shared" si="13"/>
        <v/>
      </c>
      <c r="AD30" s="1309" t="str">
        <f>IF($B30=0,"",_xlfn.XLOOKUP($B30,INPUT_DATA!$BP:$BP,INPUT_DATA!CG:CG))</f>
        <v/>
      </c>
      <c r="AE30" s="146" t="str">
        <f>IF($B30=0,"",_xlfn.XLOOKUP($B30,INPUT_DATA!$BP:$BP,INPUT_DATA!CH:CH))</f>
        <v/>
      </c>
      <c r="AF30" s="146" t="str">
        <f>IF($B30=0,"",_xlfn.XLOOKUP($B30,INPUT_DATA!$BP:$BP,INPUT_DATA!CI:CI))</f>
        <v/>
      </c>
      <c r="AG30" s="146" t="str">
        <f>IF($B30=0,"",_xlfn.XLOOKUP($B30,INPUT_DATA!$BP:$BP,INPUT_DATA!CJ:CJ))</f>
        <v/>
      </c>
      <c r="AH30" s="1337" t="str">
        <f t="shared" si="14"/>
        <v/>
      </c>
      <c r="AI30" s="145"/>
      <c r="AJ30" s="145" t="str">
        <f t="shared" si="15"/>
        <v/>
      </c>
      <c r="AK30" s="1309" t="str">
        <f>IF($B30=0,"",_xlfn.XLOOKUP($B30,INPUT_DATA!$BP:$BP,INPUT_DATA!CK:CK))</f>
        <v/>
      </c>
      <c r="AL30" s="145" t="str">
        <f t="shared" si="16"/>
        <v/>
      </c>
      <c r="AM30" s="1309" t="str">
        <f t="shared" si="17"/>
        <v/>
      </c>
    </row>
    <row r="31" spans="2:39">
      <c r="B31" s="143">
        <f>INPUT_DATA!BP22</f>
        <v>0</v>
      </c>
      <c r="C31" s="1328" t="str">
        <f>IF($B31=0,"",_xlfn.XLOOKUP($B31,INPUT_DATA!$BP:$BP,INPUT_DATA!BQ:BQ))</f>
        <v/>
      </c>
      <c r="D31" s="146" t="str">
        <f>IF($B31=0,"",_xlfn.XLOOKUP($B31,INPUT_DATA!$BP:$BP,INPUT_DATA!BR:BR))</f>
        <v/>
      </c>
      <c r="E31" s="146" t="str">
        <f>IF($B31=0,"",_xlfn.XLOOKUP($B31,INPUT_DATA!$BP:$BP,INPUT_DATA!BS:BS))</f>
        <v/>
      </c>
      <c r="F31" s="146" t="str">
        <f t="shared" si="3"/>
        <v/>
      </c>
      <c r="G31" s="1328" t="str">
        <f>IF($B31=0,"",_xlfn.XLOOKUP($B31,INPUT_DATA!$BP:$BP,INPUT_DATA!BT:BT))</f>
        <v/>
      </c>
      <c r="H31" s="146" t="str">
        <f>IF($B31=0,"",_xlfn.XLOOKUP($B31,INPUT_DATA!$BP:$BP,INPUT_DATA!BU:BU))</f>
        <v/>
      </c>
      <c r="I31" s="146" t="str">
        <f>IF($B31=0,"",_xlfn.XLOOKUP($B31,INPUT_DATA!$BP:$BP,INPUT_DATA!BV:BV))</f>
        <v/>
      </c>
      <c r="J31" s="146" t="str">
        <f t="shared" si="4"/>
        <v/>
      </c>
      <c r="K31" s="1328" t="str">
        <f>IF($B31=0,"",_xlfn.XLOOKUP($B31,INPUT_DATA!$BP:$BP,INPUT_DATA!BW:BW))</f>
        <v/>
      </c>
      <c r="L31" s="146" t="str">
        <f>IF($B31=0,"",_xlfn.XLOOKUP($B31,INPUT_DATA!$BP:$BP,INPUT_DATA!BX:BX))</f>
        <v/>
      </c>
      <c r="M31" s="146" t="str">
        <f>IF($B31=0,"",_xlfn.XLOOKUP($B31,INPUT_DATA!$BP:$BP,INPUT_DATA!BY:BY))</f>
        <v/>
      </c>
      <c r="N31" s="146" t="str">
        <f t="shared" si="5"/>
        <v/>
      </c>
      <c r="O31" s="1309" t="str">
        <f t="shared" si="6"/>
        <v/>
      </c>
      <c r="P31" s="145" t="str">
        <f t="shared" si="7"/>
        <v/>
      </c>
      <c r="Q31" s="145" t="str">
        <f t="shared" si="8"/>
        <v/>
      </c>
      <c r="R31" s="145" t="str">
        <f t="shared" si="9"/>
        <v/>
      </c>
      <c r="S31" s="146" t="str">
        <f>IF($B31=0,"",_xlfn.XLOOKUP($B31,INPUT_DATA!$BP:$BP,INPUT_DATA!BZ:BZ))</f>
        <v/>
      </c>
      <c r="T31" s="146" t="str">
        <f>IF($B31=0,"",_xlfn.XLOOKUP($B31,INPUT_DATA!$BP:$BP,INPUT_DATA!CA:CA))</f>
        <v/>
      </c>
      <c r="U31" s="146" t="str">
        <f>IF($B31=0,"",_xlfn.XLOOKUP($B31,INPUT_DATA!$BP:$BP,INPUT_DATA!CB:CB))</f>
        <v/>
      </c>
      <c r="V31" s="1337" t="str">
        <f t="shared" si="10"/>
        <v/>
      </c>
      <c r="W31" s="145" t="str">
        <f t="shared" si="11"/>
        <v/>
      </c>
      <c r="X31" s="145" t="str">
        <f>IF($B31=0,"",_xlfn.XLOOKUP($B31,INPUT_DATA!$BP:$BP,INPUT_DATA!CC:CC))</f>
        <v/>
      </c>
      <c r="Y31" s="146" t="str">
        <f>IF($B31=0,"",_xlfn.XLOOKUP($B31,INPUT_DATA!$BP:$BP,INPUT_DATA!CD:CD))</f>
        <v/>
      </c>
      <c r="Z31" s="146" t="str">
        <f>IF($B31=0,"",_xlfn.XLOOKUP($B31,INPUT_DATA!$BP:$BP,INPUT_DATA!CE:CE))</f>
        <v/>
      </c>
      <c r="AA31" s="146" t="str">
        <f>IF($B31=0,"",_xlfn.XLOOKUP($B31,INPUT_DATA!$BP:$BP,INPUT_DATA!CF:CF))</f>
        <v/>
      </c>
      <c r="AB31" s="1337" t="str">
        <f t="shared" si="12"/>
        <v/>
      </c>
      <c r="AC31" s="145" t="str">
        <f t="shared" si="13"/>
        <v/>
      </c>
      <c r="AD31" s="1309" t="str">
        <f>IF($B31=0,"",_xlfn.XLOOKUP($B31,INPUT_DATA!$BP:$BP,INPUT_DATA!CG:CG))</f>
        <v/>
      </c>
      <c r="AE31" s="146" t="str">
        <f>IF($B31=0,"",_xlfn.XLOOKUP($B31,INPUT_DATA!$BP:$BP,INPUT_DATA!CH:CH))</f>
        <v/>
      </c>
      <c r="AF31" s="146" t="str">
        <f>IF($B31=0,"",_xlfn.XLOOKUP($B31,INPUT_DATA!$BP:$BP,INPUT_DATA!CI:CI))</f>
        <v/>
      </c>
      <c r="AG31" s="146" t="str">
        <f>IF($B31=0,"",_xlfn.XLOOKUP($B31,INPUT_DATA!$BP:$BP,INPUT_DATA!CJ:CJ))</f>
        <v/>
      </c>
      <c r="AH31" s="1337" t="str">
        <f t="shared" si="14"/>
        <v/>
      </c>
      <c r="AI31" s="145"/>
      <c r="AJ31" s="145" t="str">
        <f t="shared" si="15"/>
        <v/>
      </c>
      <c r="AK31" s="1309" t="str">
        <f>IF($B31=0,"",_xlfn.XLOOKUP($B31,INPUT_DATA!$BP:$BP,INPUT_DATA!CK:CK))</f>
        <v/>
      </c>
      <c r="AL31" s="145" t="str">
        <f t="shared" si="16"/>
        <v/>
      </c>
      <c r="AM31" s="1309" t="str">
        <f t="shared" si="17"/>
        <v/>
      </c>
    </row>
    <row r="32" spans="2:39">
      <c r="B32" s="143">
        <f>INPUT_DATA!BP23</f>
        <v>0</v>
      </c>
      <c r="C32" s="1328" t="str">
        <f>IF($B32=0,"",_xlfn.XLOOKUP($B32,INPUT_DATA!$BP:$BP,INPUT_DATA!BQ:BQ))</f>
        <v/>
      </c>
      <c r="D32" s="146" t="str">
        <f>IF($B32=0,"",_xlfn.XLOOKUP($B32,INPUT_DATA!$BP:$BP,INPUT_DATA!BR:BR))</f>
        <v/>
      </c>
      <c r="E32" s="146" t="str">
        <f>IF($B32=0,"",_xlfn.XLOOKUP($B32,INPUT_DATA!$BP:$BP,INPUT_DATA!BS:BS))</f>
        <v/>
      </c>
      <c r="F32" s="146" t="str">
        <f t="shared" si="3"/>
        <v/>
      </c>
      <c r="G32" s="1328" t="str">
        <f>IF($B32=0,"",_xlfn.XLOOKUP($B32,INPUT_DATA!$BP:$BP,INPUT_DATA!BT:BT))</f>
        <v/>
      </c>
      <c r="H32" s="146" t="str">
        <f>IF($B32=0,"",_xlfn.XLOOKUP($B32,INPUT_DATA!$BP:$BP,INPUT_DATA!BU:BU))</f>
        <v/>
      </c>
      <c r="I32" s="146" t="str">
        <f>IF($B32=0,"",_xlfn.XLOOKUP($B32,INPUT_DATA!$BP:$BP,INPUT_DATA!BV:BV))</f>
        <v/>
      </c>
      <c r="J32" s="146" t="str">
        <f t="shared" si="4"/>
        <v/>
      </c>
      <c r="K32" s="1328" t="str">
        <f>IF($B32=0,"",_xlfn.XLOOKUP($B32,INPUT_DATA!$BP:$BP,INPUT_DATA!BW:BW))</f>
        <v/>
      </c>
      <c r="L32" s="146" t="str">
        <f>IF($B32=0,"",_xlfn.XLOOKUP($B32,INPUT_DATA!$BP:$BP,INPUT_DATA!BX:BX))</f>
        <v/>
      </c>
      <c r="M32" s="146" t="str">
        <f>IF($B32=0,"",_xlfn.XLOOKUP($B32,INPUT_DATA!$BP:$BP,INPUT_DATA!BY:BY))</f>
        <v/>
      </c>
      <c r="N32" s="146" t="str">
        <f t="shared" si="5"/>
        <v/>
      </c>
      <c r="O32" s="1309" t="str">
        <f t="shared" si="6"/>
        <v/>
      </c>
      <c r="P32" s="145" t="str">
        <f t="shared" si="7"/>
        <v/>
      </c>
      <c r="Q32" s="145" t="str">
        <f t="shared" si="8"/>
        <v/>
      </c>
      <c r="R32" s="145" t="str">
        <f t="shared" si="9"/>
        <v/>
      </c>
      <c r="S32" s="146" t="str">
        <f>IF($B32=0,"",_xlfn.XLOOKUP($B32,INPUT_DATA!$BP:$BP,INPUT_DATA!BZ:BZ))</f>
        <v/>
      </c>
      <c r="T32" s="146" t="str">
        <f>IF($B32=0,"",_xlfn.XLOOKUP($B32,INPUT_DATA!$BP:$BP,INPUT_DATA!CA:CA))</f>
        <v/>
      </c>
      <c r="U32" s="146" t="str">
        <f>IF($B32=0,"",_xlfn.XLOOKUP($B32,INPUT_DATA!$BP:$BP,INPUT_DATA!CB:CB))</f>
        <v/>
      </c>
      <c r="V32" s="1337" t="str">
        <f t="shared" si="10"/>
        <v/>
      </c>
      <c r="W32" s="145" t="str">
        <f t="shared" si="11"/>
        <v/>
      </c>
      <c r="X32" s="145" t="str">
        <f>IF($B32=0,"",_xlfn.XLOOKUP($B32,INPUT_DATA!$BP:$BP,INPUT_DATA!CC:CC))</f>
        <v/>
      </c>
      <c r="Y32" s="146" t="str">
        <f>IF($B32=0,"",_xlfn.XLOOKUP($B32,INPUT_DATA!$BP:$BP,INPUT_DATA!CD:CD))</f>
        <v/>
      </c>
      <c r="Z32" s="146" t="str">
        <f>IF($B32=0,"",_xlfn.XLOOKUP($B32,INPUT_DATA!$BP:$BP,INPUT_DATA!CE:CE))</f>
        <v/>
      </c>
      <c r="AA32" s="146" t="str">
        <f>IF($B32=0,"",_xlfn.XLOOKUP($B32,INPUT_DATA!$BP:$BP,INPUT_DATA!CF:CF))</f>
        <v/>
      </c>
      <c r="AB32" s="1337" t="str">
        <f t="shared" si="12"/>
        <v/>
      </c>
      <c r="AC32" s="145" t="str">
        <f t="shared" si="13"/>
        <v/>
      </c>
      <c r="AD32" s="1309" t="str">
        <f>IF($B32=0,"",_xlfn.XLOOKUP($B32,INPUT_DATA!$BP:$BP,INPUT_DATA!CG:CG))</f>
        <v/>
      </c>
      <c r="AE32" s="146" t="str">
        <f>IF($B32=0,"",_xlfn.XLOOKUP($B32,INPUT_DATA!$BP:$BP,INPUT_DATA!CH:CH))</f>
        <v/>
      </c>
      <c r="AF32" s="146" t="str">
        <f>IF($B32=0,"",_xlfn.XLOOKUP($B32,INPUT_DATA!$BP:$BP,INPUT_DATA!CI:CI))</f>
        <v/>
      </c>
      <c r="AG32" s="146" t="str">
        <f>IF($B32=0,"",_xlfn.XLOOKUP($B32,INPUT_DATA!$BP:$BP,INPUT_DATA!CJ:CJ))</f>
        <v/>
      </c>
      <c r="AH32" s="1337" t="str">
        <f t="shared" si="14"/>
        <v/>
      </c>
      <c r="AI32" s="145"/>
      <c r="AJ32" s="145" t="str">
        <f t="shared" si="15"/>
        <v/>
      </c>
      <c r="AK32" s="1309" t="str">
        <f>IF($B32=0,"",_xlfn.XLOOKUP($B32,INPUT_DATA!$BP:$BP,INPUT_DATA!CK:CK))</f>
        <v/>
      </c>
      <c r="AL32" s="145" t="str">
        <f t="shared" si="16"/>
        <v/>
      </c>
      <c r="AM32" s="1309" t="str">
        <f t="shared" si="17"/>
        <v/>
      </c>
    </row>
    <row r="33" spans="2:39">
      <c r="B33" s="143">
        <f>INPUT_DATA!BP24</f>
        <v>0</v>
      </c>
      <c r="C33" s="1328" t="str">
        <f>IF($B33=0,"",_xlfn.XLOOKUP($B33,INPUT_DATA!$BP:$BP,INPUT_DATA!BQ:BQ))</f>
        <v/>
      </c>
      <c r="D33" s="146" t="str">
        <f>IF($B33=0,"",_xlfn.XLOOKUP($B33,INPUT_DATA!$BP:$BP,INPUT_DATA!BR:BR))</f>
        <v/>
      </c>
      <c r="E33" s="146" t="str">
        <f>IF($B33=0,"",_xlfn.XLOOKUP($B33,INPUT_DATA!$BP:$BP,INPUT_DATA!BS:BS))</f>
        <v/>
      </c>
      <c r="F33" s="146" t="str">
        <f t="shared" si="3"/>
        <v/>
      </c>
      <c r="G33" s="1328" t="str">
        <f>IF($B33=0,"",_xlfn.XLOOKUP($B33,INPUT_DATA!$BP:$BP,INPUT_DATA!BT:BT))</f>
        <v/>
      </c>
      <c r="H33" s="146" t="str">
        <f>IF($B33=0,"",_xlfn.XLOOKUP($B33,INPUT_DATA!$BP:$BP,INPUT_DATA!BU:BU))</f>
        <v/>
      </c>
      <c r="I33" s="146" t="str">
        <f>IF($B33=0,"",_xlfn.XLOOKUP($B33,INPUT_DATA!$BP:$BP,INPUT_DATA!BV:BV))</f>
        <v/>
      </c>
      <c r="J33" s="146" t="str">
        <f t="shared" si="4"/>
        <v/>
      </c>
      <c r="K33" s="1328" t="str">
        <f>IF($B33=0,"",_xlfn.XLOOKUP($B33,INPUT_DATA!$BP:$BP,INPUT_DATA!BW:BW))</f>
        <v/>
      </c>
      <c r="L33" s="146" t="str">
        <f>IF($B33=0,"",_xlfn.XLOOKUP($B33,INPUT_DATA!$BP:$BP,INPUT_DATA!BX:BX))</f>
        <v/>
      </c>
      <c r="M33" s="146" t="str">
        <f>IF($B33=0,"",_xlfn.XLOOKUP($B33,INPUT_DATA!$BP:$BP,INPUT_DATA!BY:BY))</f>
        <v/>
      </c>
      <c r="N33" s="146" t="str">
        <f t="shared" si="5"/>
        <v/>
      </c>
      <c r="O33" s="1309" t="str">
        <f t="shared" si="6"/>
        <v/>
      </c>
      <c r="P33" s="145" t="str">
        <f t="shared" si="7"/>
        <v/>
      </c>
      <c r="Q33" s="145" t="str">
        <f t="shared" si="8"/>
        <v/>
      </c>
      <c r="R33" s="145" t="str">
        <f t="shared" si="9"/>
        <v/>
      </c>
      <c r="S33" s="146" t="str">
        <f>IF($B33=0,"",_xlfn.XLOOKUP($B33,INPUT_DATA!$BP:$BP,INPUT_DATA!BZ:BZ))</f>
        <v/>
      </c>
      <c r="T33" s="146" t="str">
        <f>IF($B33=0,"",_xlfn.XLOOKUP($B33,INPUT_DATA!$BP:$BP,INPUT_DATA!CA:CA))</f>
        <v/>
      </c>
      <c r="U33" s="146" t="str">
        <f>IF($B33=0,"",_xlfn.XLOOKUP($B33,INPUT_DATA!$BP:$BP,INPUT_DATA!CB:CB))</f>
        <v/>
      </c>
      <c r="V33" s="1337" t="str">
        <f t="shared" si="10"/>
        <v/>
      </c>
      <c r="W33" s="145" t="str">
        <f t="shared" si="11"/>
        <v/>
      </c>
      <c r="X33" s="145" t="str">
        <f>IF($B33=0,"",_xlfn.XLOOKUP($B33,INPUT_DATA!$BP:$BP,INPUT_DATA!CC:CC))</f>
        <v/>
      </c>
      <c r="Y33" s="146" t="str">
        <f>IF($B33=0,"",_xlfn.XLOOKUP($B33,INPUT_DATA!$BP:$BP,INPUT_DATA!CD:CD))</f>
        <v/>
      </c>
      <c r="Z33" s="146" t="str">
        <f>IF($B33=0,"",_xlfn.XLOOKUP($B33,INPUT_DATA!$BP:$BP,INPUT_DATA!CE:CE))</f>
        <v/>
      </c>
      <c r="AA33" s="146" t="str">
        <f>IF($B33=0,"",_xlfn.XLOOKUP($B33,INPUT_DATA!$BP:$BP,INPUT_DATA!CF:CF))</f>
        <v/>
      </c>
      <c r="AB33" s="1337" t="str">
        <f t="shared" si="12"/>
        <v/>
      </c>
      <c r="AC33" s="145" t="str">
        <f t="shared" si="13"/>
        <v/>
      </c>
      <c r="AD33" s="1309" t="str">
        <f>IF($B33=0,"",_xlfn.XLOOKUP($B33,INPUT_DATA!$BP:$BP,INPUT_DATA!CG:CG))</f>
        <v/>
      </c>
      <c r="AE33" s="146" t="str">
        <f>IF($B33=0,"",_xlfn.XLOOKUP($B33,INPUT_DATA!$BP:$BP,INPUT_DATA!CH:CH))</f>
        <v/>
      </c>
      <c r="AF33" s="146" t="str">
        <f>IF($B33=0,"",_xlfn.XLOOKUP($B33,INPUT_DATA!$BP:$BP,INPUT_DATA!CI:CI))</f>
        <v/>
      </c>
      <c r="AG33" s="146" t="str">
        <f>IF($B33=0,"",_xlfn.XLOOKUP($B33,INPUT_DATA!$BP:$BP,INPUT_DATA!CJ:CJ))</f>
        <v/>
      </c>
      <c r="AH33" s="1337" t="str">
        <f t="shared" si="14"/>
        <v/>
      </c>
      <c r="AI33" s="145"/>
      <c r="AJ33" s="145" t="str">
        <f t="shared" si="15"/>
        <v/>
      </c>
      <c r="AK33" s="1309" t="str">
        <f>IF($B33=0,"",_xlfn.XLOOKUP($B33,INPUT_DATA!$BP:$BP,INPUT_DATA!CK:CK))</f>
        <v/>
      </c>
      <c r="AL33" s="145" t="str">
        <f t="shared" si="16"/>
        <v/>
      </c>
      <c r="AM33" s="1309" t="str">
        <f t="shared" si="17"/>
        <v/>
      </c>
    </row>
    <row r="34" spans="2:39">
      <c r="B34" s="143">
        <f>INPUT_DATA!BP25</f>
        <v>0</v>
      </c>
      <c r="C34" s="1328" t="str">
        <f>IF($B34=0,"",_xlfn.XLOOKUP($B34,INPUT_DATA!$BP:$BP,INPUT_DATA!BQ:BQ))</f>
        <v/>
      </c>
      <c r="D34" s="146" t="str">
        <f>IF($B34=0,"",_xlfn.XLOOKUP($B34,INPUT_DATA!$BP:$BP,INPUT_DATA!BR:BR))</f>
        <v/>
      </c>
      <c r="E34" s="146" t="str">
        <f>IF($B34=0,"",_xlfn.XLOOKUP($B34,INPUT_DATA!$BP:$BP,INPUT_DATA!BS:BS))</f>
        <v/>
      </c>
      <c r="F34" s="146" t="str">
        <f t="shared" si="3"/>
        <v/>
      </c>
      <c r="G34" s="1328" t="str">
        <f>IF($B34=0,"",_xlfn.XLOOKUP($B34,INPUT_DATA!$BP:$BP,INPUT_DATA!BT:BT))</f>
        <v/>
      </c>
      <c r="H34" s="146" t="str">
        <f>IF($B34=0,"",_xlfn.XLOOKUP($B34,INPUT_DATA!$BP:$BP,INPUT_DATA!BU:BU))</f>
        <v/>
      </c>
      <c r="I34" s="146" t="str">
        <f>IF($B34=0,"",_xlfn.XLOOKUP($B34,INPUT_DATA!$BP:$BP,INPUT_DATA!BV:BV))</f>
        <v/>
      </c>
      <c r="J34" s="146" t="str">
        <f t="shared" si="4"/>
        <v/>
      </c>
      <c r="K34" s="1328" t="str">
        <f>IF($B34=0,"",_xlfn.XLOOKUP($B34,INPUT_DATA!$BP:$BP,INPUT_DATA!BW:BW))</f>
        <v/>
      </c>
      <c r="L34" s="146" t="str">
        <f>IF($B34=0,"",_xlfn.XLOOKUP($B34,INPUT_DATA!$BP:$BP,INPUT_DATA!BX:BX))</f>
        <v/>
      </c>
      <c r="M34" s="146" t="str">
        <f>IF($B34=0,"",_xlfn.XLOOKUP($B34,INPUT_DATA!$BP:$BP,INPUT_DATA!BY:BY))</f>
        <v/>
      </c>
      <c r="N34" s="146" t="str">
        <f t="shared" si="5"/>
        <v/>
      </c>
      <c r="O34" s="1309" t="str">
        <f t="shared" si="6"/>
        <v/>
      </c>
      <c r="P34" s="145" t="str">
        <f t="shared" si="7"/>
        <v/>
      </c>
      <c r="Q34" s="145" t="str">
        <f t="shared" si="8"/>
        <v/>
      </c>
      <c r="R34" s="145" t="str">
        <f t="shared" si="9"/>
        <v/>
      </c>
      <c r="S34" s="146" t="str">
        <f>IF($B34=0,"",_xlfn.XLOOKUP($B34,INPUT_DATA!$BP:$BP,INPUT_DATA!BZ:BZ))</f>
        <v/>
      </c>
      <c r="T34" s="146" t="str">
        <f>IF($B34=0,"",_xlfn.XLOOKUP($B34,INPUT_DATA!$BP:$BP,INPUT_DATA!CA:CA))</f>
        <v/>
      </c>
      <c r="U34" s="146" t="str">
        <f>IF($B34=0,"",_xlfn.XLOOKUP($B34,INPUT_DATA!$BP:$BP,INPUT_DATA!CB:CB))</f>
        <v/>
      </c>
      <c r="V34" s="1337" t="str">
        <f t="shared" si="10"/>
        <v/>
      </c>
      <c r="W34" s="145" t="str">
        <f t="shared" si="11"/>
        <v/>
      </c>
      <c r="X34" s="145" t="str">
        <f>IF($B34=0,"",_xlfn.XLOOKUP($B34,INPUT_DATA!$BP:$BP,INPUT_DATA!CC:CC))</f>
        <v/>
      </c>
      <c r="Y34" s="146" t="str">
        <f>IF($B34=0,"",_xlfn.XLOOKUP($B34,INPUT_DATA!$BP:$BP,INPUT_DATA!CD:CD))</f>
        <v/>
      </c>
      <c r="Z34" s="146" t="str">
        <f>IF($B34=0,"",_xlfn.XLOOKUP($B34,INPUT_DATA!$BP:$BP,INPUT_DATA!CE:CE))</f>
        <v/>
      </c>
      <c r="AA34" s="146" t="str">
        <f>IF($B34=0,"",_xlfn.XLOOKUP($B34,INPUT_DATA!$BP:$BP,INPUT_DATA!CF:CF))</f>
        <v/>
      </c>
      <c r="AB34" s="1337" t="str">
        <f t="shared" si="12"/>
        <v/>
      </c>
      <c r="AC34" s="145" t="str">
        <f t="shared" si="13"/>
        <v/>
      </c>
      <c r="AD34" s="1309" t="str">
        <f>IF($B34=0,"",_xlfn.XLOOKUP($B34,INPUT_DATA!$BP:$BP,INPUT_DATA!CG:CG))</f>
        <v/>
      </c>
      <c r="AE34" s="146" t="str">
        <f>IF($B34=0,"",_xlfn.XLOOKUP($B34,INPUT_DATA!$BP:$BP,INPUT_DATA!CH:CH))</f>
        <v/>
      </c>
      <c r="AF34" s="146" t="str">
        <f>IF($B34=0,"",_xlfn.XLOOKUP($B34,INPUT_DATA!$BP:$BP,INPUT_DATA!CI:CI))</f>
        <v/>
      </c>
      <c r="AG34" s="146" t="str">
        <f>IF($B34=0,"",_xlfn.XLOOKUP($B34,INPUT_DATA!$BP:$BP,INPUT_DATA!CJ:CJ))</f>
        <v/>
      </c>
      <c r="AH34" s="1337" t="str">
        <f t="shared" si="14"/>
        <v/>
      </c>
      <c r="AI34" s="145"/>
      <c r="AJ34" s="145" t="str">
        <f t="shared" si="15"/>
        <v/>
      </c>
      <c r="AK34" s="1309" t="str">
        <f>IF($B34=0,"",_xlfn.XLOOKUP($B34,INPUT_DATA!$BP:$BP,INPUT_DATA!CK:CK))</f>
        <v/>
      </c>
      <c r="AL34" s="145" t="str">
        <f t="shared" si="16"/>
        <v/>
      </c>
      <c r="AM34" s="1309" t="str">
        <f t="shared" si="17"/>
        <v/>
      </c>
    </row>
    <row r="35" spans="2:39">
      <c r="B35" s="143">
        <f>INPUT_DATA!BP26</f>
        <v>0</v>
      </c>
      <c r="C35" s="1328" t="str">
        <f>IF($B35=0,"",_xlfn.XLOOKUP($B35,INPUT_DATA!$BP:$BP,INPUT_DATA!BQ:BQ))</f>
        <v/>
      </c>
      <c r="D35" s="146" t="str">
        <f>IF($B35=0,"",_xlfn.XLOOKUP($B35,INPUT_DATA!$BP:$BP,INPUT_DATA!BR:BR))</f>
        <v/>
      </c>
      <c r="E35" s="146" t="str">
        <f>IF($B35=0,"",_xlfn.XLOOKUP($B35,INPUT_DATA!$BP:$BP,INPUT_DATA!BS:BS))</f>
        <v/>
      </c>
      <c r="F35" s="146" t="str">
        <f t="shared" si="3"/>
        <v/>
      </c>
      <c r="G35" s="1328" t="str">
        <f>IF($B35=0,"",_xlfn.XLOOKUP($B35,INPUT_DATA!$BP:$BP,INPUT_DATA!BT:BT))</f>
        <v/>
      </c>
      <c r="H35" s="146" t="str">
        <f>IF($B35=0,"",_xlfn.XLOOKUP($B35,INPUT_DATA!$BP:$BP,INPUT_DATA!BU:BU))</f>
        <v/>
      </c>
      <c r="I35" s="146" t="str">
        <f>IF($B35=0,"",_xlfn.XLOOKUP($B35,INPUT_DATA!$BP:$BP,INPUT_DATA!BV:BV))</f>
        <v/>
      </c>
      <c r="J35" s="146" t="str">
        <f t="shared" si="4"/>
        <v/>
      </c>
      <c r="K35" s="1328" t="str">
        <f>IF($B35=0,"",_xlfn.XLOOKUP($B35,INPUT_DATA!$BP:$BP,INPUT_DATA!BW:BW))</f>
        <v/>
      </c>
      <c r="L35" s="146" t="str">
        <f>IF($B35=0,"",_xlfn.XLOOKUP($B35,INPUT_DATA!$BP:$BP,INPUT_DATA!BX:BX))</f>
        <v/>
      </c>
      <c r="M35" s="146" t="str">
        <f>IF($B35=0,"",_xlfn.XLOOKUP($B35,INPUT_DATA!$BP:$BP,INPUT_DATA!BY:BY))</f>
        <v/>
      </c>
      <c r="N35" s="146" t="str">
        <f t="shared" si="5"/>
        <v/>
      </c>
      <c r="O35" s="1309" t="str">
        <f t="shared" si="6"/>
        <v/>
      </c>
      <c r="P35" s="145" t="str">
        <f t="shared" si="7"/>
        <v/>
      </c>
      <c r="Q35" s="145" t="str">
        <f t="shared" si="8"/>
        <v/>
      </c>
      <c r="R35" s="145" t="str">
        <f t="shared" si="9"/>
        <v/>
      </c>
      <c r="S35" s="146" t="str">
        <f>IF($B35=0,"",_xlfn.XLOOKUP($B35,INPUT_DATA!$BP:$BP,INPUT_DATA!BZ:BZ))</f>
        <v/>
      </c>
      <c r="T35" s="146" t="str">
        <f>IF($B35=0,"",_xlfn.XLOOKUP($B35,INPUT_DATA!$BP:$BP,INPUT_DATA!CA:CA))</f>
        <v/>
      </c>
      <c r="U35" s="146" t="str">
        <f>IF($B35=0,"",_xlfn.XLOOKUP($B35,INPUT_DATA!$BP:$BP,INPUT_DATA!CB:CB))</f>
        <v/>
      </c>
      <c r="V35" s="1337" t="str">
        <f t="shared" si="10"/>
        <v/>
      </c>
      <c r="W35" s="145" t="str">
        <f t="shared" si="11"/>
        <v/>
      </c>
      <c r="X35" s="145" t="str">
        <f>IF($B35=0,"",_xlfn.XLOOKUP($B35,INPUT_DATA!$BP:$BP,INPUT_DATA!CC:CC))</f>
        <v/>
      </c>
      <c r="Y35" s="146" t="str">
        <f>IF($B35=0,"",_xlfn.XLOOKUP($B35,INPUT_DATA!$BP:$BP,INPUT_DATA!CD:CD))</f>
        <v/>
      </c>
      <c r="Z35" s="146" t="str">
        <f>IF($B35=0,"",_xlfn.XLOOKUP($B35,INPUT_DATA!$BP:$BP,INPUT_DATA!CE:CE))</f>
        <v/>
      </c>
      <c r="AA35" s="146" t="str">
        <f>IF($B35=0,"",_xlfn.XLOOKUP($B35,INPUT_DATA!$BP:$BP,INPUT_DATA!CF:CF))</f>
        <v/>
      </c>
      <c r="AB35" s="1337" t="str">
        <f t="shared" si="12"/>
        <v/>
      </c>
      <c r="AC35" s="145" t="str">
        <f t="shared" si="13"/>
        <v/>
      </c>
      <c r="AD35" s="1309" t="str">
        <f>IF($B35=0,"",_xlfn.XLOOKUP($B35,INPUT_DATA!$BP:$BP,INPUT_DATA!CG:CG))</f>
        <v/>
      </c>
      <c r="AE35" s="146" t="str">
        <f>IF($B35=0,"",_xlfn.XLOOKUP($B35,INPUT_DATA!$BP:$BP,INPUT_DATA!CH:CH))</f>
        <v/>
      </c>
      <c r="AF35" s="146" t="str">
        <f>IF($B35=0,"",_xlfn.XLOOKUP($B35,INPUT_DATA!$BP:$BP,INPUT_DATA!CI:CI))</f>
        <v/>
      </c>
      <c r="AG35" s="146" t="str">
        <f>IF($B35=0,"",_xlfn.XLOOKUP($B35,INPUT_DATA!$BP:$BP,INPUT_DATA!CJ:CJ))</f>
        <v/>
      </c>
      <c r="AH35" s="1337" t="str">
        <f t="shared" si="14"/>
        <v/>
      </c>
      <c r="AI35" s="145"/>
      <c r="AJ35" s="145" t="str">
        <f t="shared" si="15"/>
        <v/>
      </c>
      <c r="AK35" s="1309" t="str">
        <f>IF($B35=0,"",_xlfn.XLOOKUP($B35,INPUT_DATA!$BP:$BP,INPUT_DATA!CK:CK))</f>
        <v/>
      </c>
      <c r="AL35" s="145" t="str">
        <f t="shared" si="16"/>
        <v/>
      </c>
      <c r="AM35" s="1309" t="str">
        <f t="shared" si="17"/>
        <v/>
      </c>
    </row>
    <row r="36" spans="2:39">
      <c r="B36" s="143">
        <f>INPUT_DATA!BP27</f>
        <v>0</v>
      </c>
      <c r="C36" s="1328" t="str">
        <f>IF($B36=0,"",_xlfn.XLOOKUP($B36,INPUT_DATA!$BP:$BP,INPUT_DATA!BQ:BQ))</f>
        <v/>
      </c>
      <c r="D36" s="146" t="str">
        <f>IF($B36=0,"",_xlfn.XLOOKUP($B36,INPUT_DATA!$BP:$BP,INPUT_DATA!BR:BR))</f>
        <v/>
      </c>
      <c r="E36" s="146" t="str">
        <f>IF($B36=0,"",_xlfn.XLOOKUP($B36,INPUT_DATA!$BP:$BP,INPUT_DATA!BS:BS))</f>
        <v/>
      </c>
      <c r="F36" s="146" t="str">
        <f t="shared" si="3"/>
        <v/>
      </c>
      <c r="G36" s="1328" t="str">
        <f>IF($B36=0,"",_xlfn.XLOOKUP($B36,INPUT_DATA!$BP:$BP,INPUT_DATA!BT:BT))</f>
        <v/>
      </c>
      <c r="H36" s="146" t="str">
        <f>IF($B36=0,"",_xlfn.XLOOKUP($B36,INPUT_DATA!$BP:$BP,INPUT_DATA!BU:BU))</f>
        <v/>
      </c>
      <c r="I36" s="146" t="str">
        <f>IF($B36=0,"",_xlfn.XLOOKUP($B36,INPUT_DATA!$BP:$BP,INPUT_DATA!BV:BV))</f>
        <v/>
      </c>
      <c r="J36" s="146" t="str">
        <f t="shared" si="4"/>
        <v/>
      </c>
      <c r="K36" s="1328" t="str">
        <f>IF($B36=0,"",_xlfn.XLOOKUP($B36,INPUT_DATA!$BP:$BP,INPUT_DATA!BW:BW))</f>
        <v/>
      </c>
      <c r="L36" s="146" t="str">
        <f>IF($B36=0,"",_xlfn.XLOOKUP($B36,INPUT_DATA!$BP:$BP,INPUT_DATA!BX:BX))</f>
        <v/>
      </c>
      <c r="M36" s="146" t="str">
        <f>IF($B36=0,"",_xlfn.XLOOKUP($B36,INPUT_DATA!$BP:$BP,INPUT_DATA!BY:BY))</f>
        <v/>
      </c>
      <c r="N36" s="146" t="str">
        <f t="shared" si="5"/>
        <v/>
      </c>
      <c r="O36" s="1309" t="str">
        <f t="shared" si="6"/>
        <v/>
      </c>
      <c r="P36" s="145" t="str">
        <f t="shared" si="7"/>
        <v/>
      </c>
      <c r="Q36" s="145" t="str">
        <f t="shared" si="8"/>
        <v/>
      </c>
      <c r="R36" s="145" t="str">
        <f t="shared" si="9"/>
        <v/>
      </c>
      <c r="S36" s="146" t="str">
        <f>IF($B36=0,"",_xlfn.XLOOKUP($B36,INPUT_DATA!$BP:$BP,INPUT_DATA!BZ:BZ))</f>
        <v/>
      </c>
      <c r="T36" s="146" t="str">
        <f>IF($B36=0,"",_xlfn.XLOOKUP($B36,INPUT_DATA!$BP:$BP,INPUT_DATA!CA:CA))</f>
        <v/>
      </c>
      <c r="U36" s="146" t="str">
        <f>IF($B36=0,"",_xlfn.XLOOKUP($B36,INPUT_DATA!$BP:$BP,INPUT_DATA!CB:CB))</f>
        <v/>
      </c>
      <c r="V36" s="1337" t="str">
        <f t="shared" si="10"/>
        <v/>
      </c>
      <c r="W36" s="145" t="str">
        <f t="shared" si="11"/>
        <v/>
      </c>
      <c r="X36" s="145" t="str">
        <f>IF($B36=0,"",_xlfn.XLOOKUP($B36,INPUT_DATA!$BP:$BP,INPUT_DATA!CC:CC))</f>
        <v/>
      </c>
      <c r="Y36" s="146" t="str">
        <f>IF($B36=0,"",_xlfn.XLOOKUP($B36,INPUT_DATA!$BP:$BP,INPUT_DATA!CD:CD))</f>
        <v/>
      </c>
      <c r="Z36" s="146" t="str">
        <f>IF($B36=0,"",_xlfn.XLOOKUP($B36,INPUT_DATA!$BP:$BP,INPUT_DATA!CE:CE))</f>
        <v/>
      </c>
      <c r="AA36" s="146" t="str">
        <f>IF($B36=0,"",_xlfn.XLOOKUP($B36,INPUT_DATA!$BP:$BP,INPUT_DATA!CF:CF))</f>
        <v/>
      </c>
      <c r="AB36" s="1337" t="str">
        <f t="shared" si="12"/>
        <v/>
      </c>
      <c r="AC36" s="145" t="str">
        <f t="shared" si="13"/>
        <v/>
      </c>
      <c r="AD36" s="1309" t="str">
        <f>IF($B36=0,"",_xlfn.XLOOKUP($B36,INPUT_DATA!$BP:$BP,INPUT_DATA!CG:CG))</f>
        <v/>
      </c>
      <c r="AE36" s="146" t="str">
        <f>IF($B36=0,"",_xlfn.XLOOKUP($B36,INPUT_DATA!$BP:$BP,INPUT_DATA!CH:CH))</f>
        <v/>
      </c>
      <c r="AF36" s="146" t="str">
        <f>IF($B36=0,"",_xlfn.XLOOKUP($B36,INPUT_DATA!$BP:$BP,INPUT_DATA!CI:CI))</f>
        <v/>
      </c>
      <c r="AG36" s="146" t="str">
        <f>IF($B36=0,"",_xlfn.XLOOKUP($B36,INPUT_DATA!$BP:$BP,INPUT_DATA!CJ:CJ))</f>
        <v/>
      </c>
      <c r="AH36" s="1337" t="str">
        <f t="shared" si="14"/>
        <v/>
      </c>
      <c r="AI36" s="145"/>
      <c r="AJ36" s="145" t="str">
        <f t="shared" si="15"/>
        <v/>
      </c>
      <c r="AK36" s="1309" t="str">
        <f>IF($B36=0,"",_xlfn.XLOOKUP($B36,INPUT_DATA!$BP:$BP,INPUT_DATA!CK:CK))</f>
        <v/>
      </c>
      <c r="AL36" s="145" t="str">
        <f t="shared" si="16"/>
        <v/>
      </c>
      <c r="AM36" s="1309" t="str">
        <f t="shared" si="17"/>
        <v/>
      </c>
    </row>
    <row r="37" spans="2:39">
      <c r="B37" s="143">
        <f>INPUT_DATA!BP28</f>
        <v>0</v>
      </c>
      <c r="C37" s="1328" t="str">
        <f>IF($B37=0,"",_xlfn.XLOOKUP($B37,INPUT_DATA!$BP:$BP,INPUT_DATA!BQ:BQ))</f>
        <v/>
      </c>
      <c r="D37" s="146" t="str">
        <f>IF($B37=0,"",_xlfn.XLOOKUP($B37,INPUT_DATA!$BP:$BP,INPUT_DATA!BR:BR))</f>
        <v/>
      </c>
      <c r="E37" s="146" t="str">
        <f>IF($B37=0,"",_xlfn.XLOOKUP($B37,INPUT_DATA!$BP:$BP,INPUT_DATA!BS:BS))</f>
        <v/>
      </c>
      <c r="F37" s="146" t="str">
        <f t="shared" si="3"/>
        <v/>
      </c>
      <c r="G37" s="1328" t="str">
        <f>IF($B37=0,"",_xlfn.XLOOKUP($B37,INPUT_DATA!$BP:$BP,INPUT_DATA!BT:BT))</f>
        <v/>
      </c>
      <c r="H37" s="146" t="str">
        <f>IF($B37=0,"",_xlfn.XLOOKUP($B37,INPUT_DATA!$BP:$BP,INPUT_DATA!BU:BU))</f>
        <v/>
      </c>
      <c r="I37" s="146" t="str">
        <f>IF($B37=0,"",_xlfn.XLOOKUP($B37,INPUT_DATA!$BP:$BP,INPUT_DATA!BV:BV))</f>
        <v/>
      </c>
      <c r="J37" s="146" t="str">
        <f t="shared" si="4"/>
        <v/>
      </c>
      <c r="K37" s="1328" t="str">
        <f>IF($B37=0,"",_xlfn.XLOOKUP($B37,INPUT_DATA!$BP:$BP,INPUT_DATA!BW:BW))</f>
        <v/>
      </c>
      <c r="L37" s="146" t="str">
        <f>IF($B37=0,"",_xlfn.XLOOKUP($B37,INPUT_DATA!$BP:$BP,INPUT_DATA!BX:BX))</f>
        <v/>
      </c>
      <c r="M37" s="146" t="str">
        <f>IF($B37=0,"",_xlfn.XLOOKUP($B37,INPUT_DATA!$BP:$BP,INPUT_DATA!BY:BY))</f>
        <v/>
      </c>
      <c r="N37" s="146" t="str">
        <f t="shared" si="5"/>
        <v/>
      </c>
      <c r="O37" s="1309" t="str">
        <f t="shared" si="6"/>
        <v/>
      </c>
      <c r="P37" s="145" t="str">
        <f t="shared" si="7"/>
        <v/>
      </c>
      <c r="Q37" s="145" t="str">
        <f t="shared" si="8"/>
        <v/>
      </c>
      <c r="R37" s="145" t="str">
        <f t="shared" si="9"/>
        <v/>
      </c>
      <c r="S37" s="146" t="str">
        <f>IF($B37=0,"",_xlfn.XLOOKUP($B37,INPUT_DATA!$BP:$BP,INPUT_DATA!BZ:BZ))</f>
        <v/>
      </c>
      <c r="T37" s="146" t="str">
        <f>IF($B37=0,"",_xlfn.XLOOKUP($B37,INPUT_DATA!$BP:$BP,INPUT_DATA!CA:CA))</f>
        <v/>
      </c>
      <c r="U37" s="146" t="str">
        <f>IF($B37=0,"",_xlfn.XLOOKUP($B37,INPUT_DATA!$BP:$BP,INPUT_DATA!CB:CB))</f>
        <v/>
      </c>
      <c r="V37" s="1337" t="str">
        <f t="shared" si="10"/>
        <v/>
      </c>
      <c r="W37" s="145" t="str">
        <f t="shared" si="11"/>
        <v/>
      </c>
      <c r="X37" s="145" t="str">
        <f>IF($B37=0,"",_xlfn.XLOOKUP($B37,INPUT_DATA!$BP:$BP,INPUT_DATA!CC:CC))</f>
        <v/>
      </c>
      <c r="Y37" s="146" t="str">
        <f>IF($B37=0,"",_xlfn.XLOOKUP($B37,INPUT_DATA!$BP:$BP,INPUT_DATA!CD:CD))</f>
        <v/>
      </c>
      <c r="Z37" s="146" t="str">
        <f>IF($B37=0,"",_xlfn.XLOOKUP($B37,INPUT_DATA!$BP:$BP,INPUT_DATA!CE:CE))</f>
        <v/>
      </c>
      <c r="AA37" s="146" t="str">
        <f>IF($B37=0,"",_xlfn.XLOOKUP($B37,INPUT_DATA!$BP:$BP,INPUT_DATA!CF:CF))</f>
        <v/>
      </c>
      <c r="AB37" s="1337" t="str">
        <f t="shared" si="12"/>
        <v/>
      </c>
      <c r="AC37" s="145" t="str">
        <f t="shared" si="13"/>
        <v/>
      </c>
      <c r="AD37" s="1309" t="str">
        <f>IF($B37=0,"",_xlfn.XLOOKUP($B37,INPUT_DATA!$BP:$BP,INPUT_DATA!CG:CG))</f>
        <v/>
      </c>
      <c r="AE37" s="146" t="str">
        <f>IF($B37=0,"",_xlfn.XLOOKUP($B37,INPUT_DATA!$BP:$BP,INPUT_DATA!CH:CH))</f>
        <v/>
      </c>
      <c r="AF37" s="146" t="str">
        <f>IF($B37=0,"",_xlfn.XLOOKUP($B37,INPUT_DATA!$BP:$BP,INPUT_DATA!CI:CI))</f>
        <v/>
      </c>
      <c r="AG37" s="146" t="str">
        <f>IF($B37=0,"",_xlfn.XLOOKUP($B37,INPUT_DATA!$BP:$BP,INPUT_DATA!CJ:CJ))</f>
        <v/>
      </c>
      <c r="AH37" s="1337" t="str">
        <f t="shared" si="14"/>
        <v/>
      </c>
      <c r="AI37" s="145"/>
      <c r="AJ37" s="145" t="str">
        <f t="shared" si="15"/>
        <v/>
      </c>
      <c r="AK37" s="1309" t="str">
        <f>IF($B37=0,"",_xlfn.XLOOKUP($B37,INPUT_DATA!$BP:$BP,INPUT_DATA!CK:CK))</f>
        <v/>
      </c>
      <c r="AL37" s="145" t="str">
        <f t="shared" si="16"/>
        <v/>
      </c>
      <c r="AM37" s="1309" t="str">
        <f t="shared" si="17"/>
        <v/>
      </c>
    </row>
    <row r="38" spans="2:39">
      <c r="B38" s="143">
        <f>INPUT_DATA!BP29</f>
        <v>0</v>
      </c>
      <c r="C38" s="1328" t="str">
        <f>IF($B38=0,"",_xlfn.XLOOKUP($B38,INPUT_DATA!$BP:$BP,INPUT_DATA!BQ:BQ))</f>
        <v/>
      </c>
      <c r="D38" s="146" t="str">
        <f>IF($B38=0,"",_xlfn.XLOOKUP($B38,INPUT_DATA!$BP:$BP,INPUT_DATA!BR:BR))</f>
        <v/>
      </c>
      <c r="E38" s="146" t="str">
        <f>IF($B38=0,"",_xlfn.XLOOKUP($B38,INPUT_DATA!$BP:$BP,INPUT_DATA!BS:BS))</f>
        <v/>
      </c>
      <c r="F38" s="146" t="str">
        <f t="shared" si="3"/>
        <v/>
      </c>
      <c r="G38" s="1328" t="str">
        <f>IF($B38=0,"",_xlfn.XLOOKUP($B38,INPUT_DATA!$BP:$BP,INPUT_DATA!BT:BT))</f>
        <v/>
      </c>
      <c r="H38" s="146" t="str">
        <f>IF($B38=0,"",_xlfn.XLOOKUP($B38,INPUT_DATA!$BP:$BP,INPUT_DATA!BU:BU))</f>
        <v/>
      </c>
      <c r="I38" s="146" t="str">
        <f>IF($B38=0,"",_xlfn.XLOOKUP($B38,INPUT_DATA!$BP:$BP,INPUT_DATA!BV:BV))</f>
        <v/>
      </c>
      <c r="J38" s="146" t="str">
        <f t="shared" si="4"/>
        <v/>
      </c>
      <c r="K38" s="1328" t="str">
        <f>IF($B38=0,"",_xlfn.XLOOKUP($B38,INPUT_DATA!$BP:$BP,INPUT_DATA!BW:BW))</f>
        <v/>
      </c>
      <c r="L38" s="146" t="str">
        <f>IF($B38=0,"",_xlfn.XLOOKUP($B38,INPUT_DATA!$BP:$BP,INPUT_DATA!BX:BX))</f>
        <v/>
      </c>
      <c r="M38" s="146" t="str">
        <f>IF($B38=0,"",_xlfn.XLOOKUP($B38,INPUT_DATA!$BP:$BP,INPUT_DATA!BY:BY))</f>
        <v/>
      </c>
      <c r="N38" s="146" t="str">
        <f t="shared" si="5"/>
        <v/>
      </c>
      <c r="O38" s="1309" t="str">
        <f t="shared" si="6"/>
        <v/>
      </c>
      <c r="P38" s="145" t="str">
        <f t="shared" si="7"/>
        <v/>
      </c>
      <c r="Q38" s="145" t="str">
        <f t="shared" si="8"/>
        <v/>
      </c>
      <c r="R38" s="145" t="str">
        <f t="shared" si="9"/>
        <v/>
      </c>
      <c r="S38" s="146" t="str">
        <f>IF($B38=0,"",_xlfn.XLOOKUP($B38,INPUT_DATA!$BP:$BP,INPUT_DATA!BZ:BZ))</f>
        <v/>
      </c>
      <c r="T38" s="146" t="str">
        <f>IF($B38=0,"",_xlfn.XLOOKUP($B38,INPUT_DATA!$BP:$BP,INPUT_DATA!CA:CA))</f>
        <v/>
      </c>
      <c r="U38" s="146" t="str">
        <f>IF($B38=0,"",_xlfn.XLOOKUP($B38,INPUT_DATA!$BP:$BP,INPUT_DATA!CB:CB))</f>
        <v/>
      </c>
      <c r="V38" s="1337" t="str">
        <f t="shared" si="10"/>
        <v/>
      </c>
      <c r="W38" s="145" t="str">
        <f t="shared" si="11"/>
        <v/>
      </c>
      <c r="X38" s="145" t="str">
        <f>IF($B38=0,"",_xlfn.XLOOKUP($B38,INPUT_DATA!$BP:$BP,INPUT_DATA!CC:CC))</f>
        <v/>
      </c>
      <c r="Y38" s="146" t="str">
        <f>IF($B38=0,"",_xlfn.XLOOKUP($B38,INPUT_DATA!$BP:$BP,INPUT_DATA!CD:CD))</f>
        <v/>
      </c>
      <c r="Z38" s="146" t="str">
        <f>IF($B38=0,"",_xlfn.XLOOKUP($B38,INPUT_DATA!$BP:$BP,INPUT_DATA!CE:CE))</f>
        <v/>
      </c>
      <c r="AA38" s="146" t="str">
        <f>IF($B38=0,"",_xlfn.XLOOKUP($B38,INPUT_DATA!$BP:$BP,INPUT_DATA!CF:CF))</f>
        <v/>
      </c>
      <c r="AB38" s="1337" t="str">
        <f t="shared" si="12"/>
        <v/>
      </c>
      <c r="AC38" s="145" t="str">
        <f t="shared" si="13"/>
        <v/>
      </c>
      <c r="AD38" s="1309" t="str">
        <f>IF($B38=0,"",_xlfn.XLOOKUP($B38,INPUT_DATA!$BP:$BP,INPUT_DATA!CG:CG))</f>
        <v/>
      </c>
      <c r="AE38" s="146" t="str">
        <f>IF($B38=0,"",_xlfn.XLOOKUP($B38,INPUT_DATA!$BP:$BP,INPUT_DATA!CH:CH))</f>
        <v/>
      </c>
      <c r="AF38" s="146" t="str">
        <f>IF($B38=0,"",_xlfn.XLOOKUP($B38,INPUT_DATA!$BP:$BP,INPUT_DATA!CI:CI))</f>
        <v/>
      </c>
      <c r="AG38" s="146" t="str">
        <f>IF($B38=0,"",_xlfn.XLOOKUP($B38,INPUT_DATA!$BP:$BP,INPUT_DATA!CJ:CJ))</f>
        <v/>
      </c>
      <c r="AH38" s="1337" t="str">
        <f t="shared" si="14"/>
        <v/>
      </c>
      <c r="AI38" s="145"/>
      <c r="AJ38" s="145" t="str">
        <f t="shared" si="15"/>
        <v/>
      </c>
      <c r="AK38" s="1309" t="str">
        <f>IF($B38=0,"",_xlfn.XLOOKUP($B38,INPUT_DATA!$BP:$BP,INPUT_DATA!CK:CK))</f>
        <v/>
      </c>
      <c r="AL38" s="145" t="str">
        <f t="shared" si="16"/>
        <v/>
      </c>
      <c r="AM38" s="1309" t="str">
        <f t="shared" si="17"/>
        <v/>
      </c>
    </row>
    <row r="39" spans="2:39">
      <c r="B39" s="143">
        <f>INPUT_DATA!BP30</f>
        <v>0</v>
      </c>
      <c r="C39" s="1328" t="str">
        <f>IF($B39=0,"",_xlfn.XLOOKUP($B39,INPUT_DATA!$BP:$BP,INPUT_DATA!BQ:BQ))</f>
        <v/>
      </c>
      <c r="D39" s="146" t="str">
        <f>IF($B39=0,"",_xlfn.XLOOKUP($B39,INPUT_DATA!$BP:$BP,INPUT_DATA!BR:BR))</f>
        <v/>
      </c>
      <c r="E39" s="146" t="str">
        <f>IF($B39=0,"",_xlfn.XLOOKUP($B39,INPUT_DATA!$BP:$BP,INPUT_DATA!BS:BS))</f>
        <v/>
      </c>
      <c r="F39" s="146" t="str">
        <f t="shared" si="3"/>
        <v/>
      </c>
      <c r="G39" s="1328" t="str">
        <f>IF($B39=0,"",_xlfn.XLOOKUP($B39,INPUT_DATA!$BP:$BP,INPUT_DATA!BT:BT))</f>
        <v/>
      </c>
      <c r="H39" s="146" t="str">
        <f>IF($B39=0,"",_xlfn.XLOOKUP($B39,INPUT_DATA!$BP:$BP,INPUT_DATA!BU:BU))</f>
        <v/>
      </c>
      <c r="I39" s="146" t="str">
        <f>IF($B39=0,"",_xlfn.XLOOKUP($B39,INPUT_DATA!$BP:$BP,INPUT_DATA!BV:BV))</f>
        <v/>
      </c>
      <c r="J39" s="146" t="str">
        <f t="shared" si="4"/>
        <v/>
      </c>
      <c r="K39" s="1328" t="str">
        <f>IF($B39=0,"",_xlfn.XLOOKUP($B39,INPUT_DATA!$BP:$BP,INPUT_DATA!BW:BW))</f>
        <v/>
      </c>
      <c r="L39" s="146" t="str">
        <f>IF($B39=0,"",_xlfn.XLOOKUP($B39,INPUT_DATA!$BP:$BP,INPUT_DATA!BX:BX))</f>
        <v/>
      </c>
      <c r="M39" s="146" t="str">
        <f>IF($B39=0,"",_xlfn.XLOOKUP($B39,INPUT_DATA!$BP:$BP,INPUT_DATA!BY:BY))</f>
        <v/>
      </c>
      <c r="N39" s="146" t="str">
        <f t="shared" si="5"/>
        <v/>
      </c>
      <c r="O39" s="1309" t="str">
        <f t="shared" si="6"/>
        <v/>
      </c>
      <c r="P39" s="145" t="str">
        <f t="shared" si="7"/>
        <v/>
      </c>
      <c r="Q39" s="145" t="str">
        <f t="shared" si="8"/>
        <v/>
      </c>
      <c r="R39" s="145" t="str">
        <f t="shared" si="9"/>
        <v/>
      </c>
      <c r="S39" s="146" t="str">
        <f>IF($B39=0,"",_xlfn.XLOOKUP($B39,INPUT_DATA!$BP:$BP,INPUT_DATA!BZ:BZ))</f>
        <v/>
      </c>
      <c r="T39" s="146" t="str">
        <f>IF($B39=0,"",_xlfn.XLOOKUP($B39,INPUT_DATA!$BP:$BP,INPUT_DATA!CA:CA))</f>
        <v/>
      </c>
      <c r="U39" s="146" t="str">
        <f>IF($B39=0,"",_xlfn.XLOOKUP($B39,INPUT_DATA!$BP:$BP,INPUT_DATA!CB:CB))</f>
        <v/>
      </c>
      <c r="V39" s="1337" t="str">
        <f t="shared" si="10"/>
        <v/>
      </c>
      <c r="W39" s="145" t="str">
        <f t="shared" si="11"/>
        <v/>
      </c>
      <c r="X39" s="145" t="str">
        <f>IF($B39=0,"",_xlfn.XLOOKUP($B39,INPUT_DATA!$BP:$BP,INPUT_DATA!CC:CC))</f>
        <v/>
      </c>
      <c r="Y39" s="146" t="str">
        <f>IF($B39=0,"",_xlfn.XLOOKUP($B39,INPUT_DATA!$BP:$BP,INPUT_DATA!CD:CD))</f>
        <v/>
      </c>
      <c r="Z39" s="146" t="str">
        <f>IF($B39=0,"",_xlfn.XLOOKUP($B39,INPUT_DATA!$BP:$BP,INPUT_DATA!CE:CE))</f>
        <v/>
      </c>
      <c r="AA39" s="146" t="str">
        <f>IF($B39=0,"",_xlfn.XLOOKUP($B39,INPUT_DATA!$BP:$BP,INPUT_DATA!CF:CF))</f>
        <v/>
      </c>
      <c r="AB39" s="1337" t="str">
        <f t="shared" si="12"/>
        <v/>
      </c>
      <c r="AC39" s="145" t="str">
        <f t="shared" si="13"/>
        <v/>
      </c>
      <c r="AD39" s="1309" t="str">
        <f>IF($B39=0,"",_xlfn.XLOOKUP($B39,INPUT_DATA!$BP:$BP,INPUT_DATA!CG:CG))</f>
        <v/>
      </c>
      <c r="AE39" s="146" t="str">
        <f>IF($B39=0,"",_xlfn.XLOOKUP($B39,INPUT_DATA!$BP:$BP,INPUT_DATA!CH:CH))</f>
        <v/>
      </c>
      <c r="AF39" s="146" t="str">
        <f>IF($B39=0,"",_xlfn.XLOOKUP($B39,INPUT_DATA!$BP:$BP,INPUT_DATA!CI:CI))</f>
        <v/>
      </c>
      <c r="AG39" s="146" t="str">
        <f>IF($B39=0,"",_xlfn.XLOOKUP($B39,INPUT_DATA!$BP:$BP,INPUT_DATA!CJ:CJ))</f>
        <v/>
      </c>
      <c r="AH39" s="1337" t="str">
        <f t="shared" si="14"/>
        <v/>
      </c>
      <c r="AI39" s="145"/>
      <c r="AJ39" s="145" t="str">
        <f t="shared" si="15"/>
        <v/>
      </c>
      <c r="AK39" s="1309" t="str">
        <f>IF($B39=0,"",_xlfn.XLOOKUP($B39,INPUT_DATA!$BP:$BP,INPUT_DATA!CK:CK))</f>
        <v/>
      </c>
      <c r="AL39" s="145" t="str">
        <f t="shared" si="16"/>
        <v/>
      </c>
      <c r="AM39" s="1309" t="str">
        <f t="shared" si="17"/>
        <v/>
      </c>
    </row>
    <row r="40" spans="2:39">
      <c r="B40" s="143">
        <f>INPUT_DATA!BP31</f>
        <v>0</v>
      </c>
      <c r="C40" s="1328" t="str">
        <f>IF($B40=0,"",_xlfn.XLOOKUP($B40,INPUT_DATA!$BP:$BP,INPUT_DATA!BQ:BQ))</f>
        <v/>
      </c>
      <c r="D40" s="146" t="str">
        <f>IF($B40=0,"",_xlfn.XLOOKUP($B40,INPUT_DATA!$BP:$BP,INPUT_DATA!BR:BR))</f>
        <v/>
      </c>
      <c r="E40" s="146" t="str">
        <f>IF($B40=0,"",_xlfn.XLOOKUP($B40,INPUT_DATA!$BP:$BP,INPUT_DATA!BS:BS))</f>
        <v/>
      </c>
      <c r="F40" s="146" t="str">
        <f t="shared" si="3"/>
        <v/>
      </c>
      <c r="G40" s="1328" t="str">
        <f>IF($B40=0,"",_xlfn.XLOOKUP($B40,INPUT_DATA!$BP:$BP,INPUT_DATA!BT:BT))</f>
        <v/>
      </c>
      <c r="H40" s="146" t="str">
        <f>IF($B40=0,"",_xlfn.XLOOKUP($B40,INPUT_DATA!$BP:$BP,INPUT_DATA!BU:BU))</f>
        <v/>
      </c>
      <c r="I40" s="146" t="str">
        <f>IF($B40=0,"",_xlfn.XLOOKUP($B40,INPUT_DATA!$BP:$BP,INPUT_DATA!BV:BV))</f>
        <v/>
      </c>
      <c r="J40" s="146" t="str">
        <f t="shared" si="4"/>
        <v/>
      </c>
      <c r="K40" s="1328" t="str">
        <f>IF($B40=0,"",_xlfn.XLOOKUP($B40,INPUT_DATA!$BP:$BP,INPUT_DATA!BW:BW))</f>
        <v/>
      </c>
      <c r="L40" s="146" t="str">
        <f>IF($B40=0,"",_xlfn.XLOOKUP($B40,INPUT_DATA!$BP:$BP,INPUT_DATA!BX:BX))</f>
        <v/>
      </c>
      <c r="M40" s="146" t="str">
        <f>IF($B40=0,"",_xlfn.XLOOKUP($B40,INPUT_DATA!$BP:$BP,INPUT_DATA!BY:BY))</f>
        <v/>
      </c>
      <c r="N40" s="146" t="str">
        <f t="shared" si="5"/>
        <v/>
      </c>
      <c r="O40" s="1309" t="str">
        <f t="shared" si="6"/>
        <v/>
      </c>
      <c r="P40" s="145" t="str">
        <f t="shared" si="7"/>
        <v/>
      </c>
      <c r="Q40" s="145" t="str">
        <f t="shared" si="8"/>
        <v/>
      </c>
      <c r="R40" s="145" t="str">
        <f t="shared" si="9"/>
        <v/>
      </c>
      <c r="S40" s="146" t="str">
        <f>IF($B40=0,"",_xlfn.XLOOKUP($B40,INPUT_DATA!$BP:$BP,INPUT_DATA!BZ:BZ))</f>
        <v/>
      </c>
      <c r="T40" s="146" t="str">
        <f>IF($B40=0,"",_xlfn.XLOOKUP($B40,INPUT_DATA!$BP:$BP,INPUT_DATA!CA:CA))</f>
        <v/>
      </c>
      <c r="U40" s="146" t="str">
        <f>IF($B40=0,"",_xlfn.XLOOKUP($B40,INPUT_DATA!$BP:$BP,INPUT_DATA!CB:CB))</f>
        <v/>
      </c>
      <c r="V40" s="1337" t="str">
        <f t="shared" si="10"/>
        <v/>
      </c>
      <c r="W40" s="145" t="str">
        <f t="shared" si="11"/>
        <v/>
      </c>
      <c r="X40" s="145" t="str">
        <f>IF($B40=0,"",_xlfn.XLOOKUP($B40,INPUT_DATA!$BP:$BP,INPUT_DATA!CC:CC))</f>
        <v/>
      </c>
      <c r="Y40" s="146" t="str">
        <f>IF($B40=0,"",_xlfn.XLOOKUP($B40,INPUT_DATA!$BP:$BP,INPUT_DATA!CD:CD))</f>
        <v/>
      </c>
      <c r="Z40" s="146" t="str">
        <f>IF($B40=0,"",_xlfn.XLOOKUP($B40,INPUT_DATA!$BP:$BP,INPUT_DATA!CE:CE))</f>
        <v/>
      </c>
      <c r="AA40" s="146" t="str">
        <f>IF($B40=0,"",_xlfn.XLOOKUP($B40,INPUT_DATA!$BP:$BP,INPUT_DATA!CF:CF))</f>
        <v/>
      </c>
      <c r="AB40" s="1337" t="str">
        <f t="shared" si="12"/>
        <v/>
      </c>
      <c r="AC40" s="145" t="str">
        <f t="shared" si="13"/>
        <v/>
      </c>
      <c r="AD40" s="1309" t="str">
        <f>IF($B40=0,"",_xlfn.XLOOKUP($B40,INPUT_DATA!$BP:$BP,INPUT_DATA!CG:CG))</f>
        <v/>
      </c>
      <c r="AE40" s="146" t="str">
        <f>IF($B40=0,"",_xlfn.XLOOKUP($B40,INPUT_DATA!$BP:$BP,INPUT_DATA!CH:CH))</f>
        <v/>
      </c>
      <c r="AF40" s="146" t="str">
        <f>IF($B40=0,"",_xlfn.XLOOKUP($B40,INPUT_DATA!$BP:$BP,INPUT_DATA!CI:CI))</f>
        <v/>
      </c>
      <c r="AG40" s="146" t="str">
        <f>IF($B40=0,"",_xlfn.XLOOKUP($B40,INPUT_DATA!$BP:$BP,INPUT_DATA!CJ:CJ))</f>
        <v/>
      </c>
      <c r="AH40" s="1337" t="str">
        <f t="shared" si="14"/>
        <v/>
      </c>
      <c r="AI40" s="145"/>
      <c r="AJ40" s="145" t="str">
        <f t="shared" si="15"/>
        <v/>
      </c>
      <c r="AK40" s="1309" t="str">
        <f>IF($B40=0,"",_xlfn.XLOOKUP($B40,INPUT_DATA!$BP:$BP,INPUT_DATA!CK:CK))</f>
        <v/>
      </c>
      <c r="AL40" s="145" t="str">
        <f t="shared" si="16"/>
        <v/>
      </c>
      <c r="AM40" s="1309" t="str">
        <f t="shared" si="17"/>
        <v/>
      </c>
    </row>
    <row r="41" spans="2:39">
      <c r="B41" s="143">
        <f>INPUT_DATA!BP32</f>
        <v>0</v>
      </c>
      <c r="C41" s="1328" t="str">
        <f>IF($B41=0,"",_xlfn.XLOOKUP($B41,INPUT_DATA!$BP:$BP,INPUT_DATA!BQ:BQ))</f>
        <v/>
      </c>
      <c r="D41" s="146" t="str">
        <f>IF($B41=0,"",_xlfn.XLOOKUP($B41,INPUT_DATA!$BP:$BP,INPUT_DATA!BR:BR))</f>
        <v/>
      </c>
      <c r="E41" s="146" t="str">
        <f>IF($B41=0,"",_xlfn.XLOOKUP($B41,INPUT_DATA!$BP:$BP,INPUT_DATA!BS:BS))</f>
        <v/>
      </c>
      <c r="F41" s="146" t="str">
        <f t="shared" si="3"/>
        <v/>
      </c>
      <c r="G41" s="1328" t="str">
        <f>IF($B41=0,"",_xlfn.XLOOKUP($B41,INPUT_DATA!$BP:$BP,INPUT_DATA!BT:BT))</f>
        <v/>
      </c>
      <c r="H41" s="146" t="str">
        <f>IF($B41=0,"",_xlfn.XLOOKUP($B41,INPUT_DATA!$BP:$BP,INPUT_DATA!BU:BU))</f>
        <v/>
      </c>
      <c r="I41" s="146" t="str">
        <f>IF($B41=0,"",_xlfn.XLOOKUP($B41,INPUT_DATA!$BP:$BP,INPUT_DATA!BV:BV))</f>
        <v/>
      </c>
      <c r="J41" s="146" t="str">
        <f t="shared" si="4"/>
        <v/>
      </c>
      <c r="K41" s="1328" t="str">
        <f>IF($B41=0,"",_xlfn.XLOOKUP($B41,INPUT_DATA!$BP:$BP,INPUT_DATA!BW:BW))</f>
        <v/>
      </c>
      <c r="L41" s="146" t="str">
        <f>IF($B41=0,"",_xlfn.XLOOKUP($B41,INPUT_DATA!$BP:$BP,INPUT_DATA!BX:BX))</f>
        <v/>
      </c>
      <c r="M41" s="146" t="str">
        <f>IF($B41=0,"",_xlfn.XLOOKUP($B41,INPUT_DATA!$BP:$BP,INPUT_DATA!BY:BY))</f>
        <v/>
      </c>
      <c r="N41" s="146" t="str">
        <f t="shared" si="5"/>
        <v/>
      </c>
      <c r="O41" s="1309" t="str">
        <f t="shared" si="6"/>
        <v/>
      </c>
      <c r="P41" s="145" t="str">
        <f t="shared" si="7"/>
        <v/>
      </c>
      <c r="Q41" s="145" t="str">
        <f t="shared" si="8"/>
        <v/>
      </c>
      <c r="R41" s="145" t="str">
        <f t="shared" si="9"/>
        <v/>
      </c>
      <c r="S41" s="146" t="str">
        <f>IF($B41=0,"",_xlfn.XLOOKUP($B41,INPUT_DATA!$BP:$BP,INPUT_DATA!BZ:BZ))</f>
        <v/>
      </c>
      <c r="T41" s="146" t="str">
        <f>IF($B41=0,"",_xlfn.XLOOKUP($B41,INPUT_DATA!$BP:$BP,INPUT_DATA!CA:CA))</f>
        <v/>
      </c>
      <c r="U41" s="146" t="str">
        <f>IF($B41=0,"",_xlfn.XLOOKUP($B41,INPUT_DATA!$BP:$BP,INPUT_DATA!CB:CB))</f>
        <v/>
      </c>
      <c r="V41" s="1337" t="str">
        <f t="shared" si="10"/>
        <v/>
      </c>
      <c r="W41" s="145" t="str">
        <f t="shared" si="11"/>
        <v/>
      </c>
      <c r="X41" s="145" t="str">
        <f>IF($B41=0,"",_xlfn.XLOOKUP($B41,INPUT_DATA!$BP:$BP,INPUT_DATA!CC:CC))</f>
        <v/>
      </c>
      <c r="Y41" s="146" t="str">
        <f>IF($B41=0,"",_xlfn.XLOOKUP($B41,INPUT_DATA!$BP:$BP,INPUT_DATA!CD:CD))</f>
        <v/>
      </c>
      <c r="Z41" s="146" t="str">
        <f>IF($B41=0,"",_xlfn.XLOOKUP($B41,INPUT_DATA!$BP:$BP,INPUT_DATA!CE:CE))</f>
        <v/>
      </c>
      <c r="AA41" s="146" t="str">
        <f>IF($B41=0,"",_xlfn.XLOOKUP($B41,INPUT_DATA!$BP:$BP,INPUT_DATA!CF:CF))</f>
        <v/>
      </c>
      <c r="AB41" s="1337" t="str">
        <f t="shared" si="12"/>
        <v/>
      </c>
      <c r="AC41" s="145" t="str">
        <f t="shared" si="13"/>
        <v/>
      </c>
      <c r="AD41" s="1309" t="str">
        <f>IF($B41=0,"",_xlfn.XLOOKUP($B41,INPUT_DATA!$BP:$BP,INPUT_DATA!CG:CG))</f>
        <v/>
      </c>
      <c r="AE41" s="146" t="str">
        <f>IF($B41=0,"",_xlfn.XLOOKUP($B41,INPUT_DATA!$BP:$BP,INPUT_DATA!CH:CH))</f>
        <v/>
      </c>
      <c r="AF41" s="146" t="str">
        <f>IF($B41=0,"",_xlfn.XLOOKUP($B41,INPUT_DATA!$BP:$BP,INPUT_DATA!CI:CI))</f>
        <v/>
      </c>
      <c r="AG41" s="146" t="str">
        <f>IF($B41=0,"",_xlfn.XLOOKUP($B41,INPUT_DATA!$BP:$BP,INPUT_DATA!CJ:CJ))</f>
        <v/>
      </c>
      <c r="AH41" s="1337" t="str">
        <f t="shared" si="14"/>
        <v/>
      </c>
      <c r="AI41" s="145"/>
      <c r="AJ41" s="145" t="str">
        <f t="shared" si="15"/>
        <v/>
      </c>
      <c r="AK41" s="1309" t="str">
        <f>IF($B41=0,"",_xlfn.XLOOKUP($B41,INPUT_DATA!$BP:$BP,INPUT_DATA!CK:CK))</f>
        <v/>
      </c>
      <c r="AL41" s="145" t="str">
        <f t="shared" si="16"/>
        <v/>
      </c>
      <c r="AM41" s="1309" t="str">
        <f t="shared" si="17"/>
        <v/>
      </c>
    </row>
    <row r="42" spans="2:39">
      <c r="B42" s="143">
        <f>INPUT_DATA!BP33</f>
        <v>0</v>
      </c>
      <c r="C42" s="1328" t="str">
        <f>IF($B42=0,"",_xlfn.XLOOKUP($B42,INPUT_DATA!$BP:$BP,INPUT_DATA!BQ:BQ))</f>
        <v/>
      </c>
      <c r="D42" s="146" t="str">
        <f>IF($B42=0,"",_xlfn.XLOOKUP($B42,INPUT_DATA!$BP:$BP,INPUT_DATA!BR:BR))</f>
        <v/>
      </c>
      <c r="E42" s="146" t="str">
        <f>IF($B42=0,"",_xlfn.XLOOKUP($B42,INPUT_DATA!$BP:$BP,INPUT_DATA!BS:BS))</f>
        <v/>
      </c>
      <c r="F42" s="146" t="str">
        <f t="shared" si="3"/>
        <v/>
      </c>
      <c r="G42" s="1328" t="str">
        <f>IF($B42=0,"",_xlfn.XLOOKUP($B42,INPUT_DATA!$BP:$BP,INPUT_DATA!BT:BT))</f>
        <v/>
      </c>
      <c r="H42" s="146" t="str">
        <f>IF($B42=0,"",_xlfn.XLOOKUP($B42,INPUT_DATA!$BP:$BP,INPUT_DATA!BU:BU))</f>
        <v/>
      </c>
      <c r="I42" s="146" t="str">
        <f>IF($B42=0,"",_xlfn.XLOOKUP($B42,INPUT_DATA!$BP:$BP,INPUT_DATA!BV:BV))</f>
        <v/>
      </c>
      <c r="J42" s="146" t="str">
        <f t="shared" si="4"/>
        <v/>
      </c>
      <c r="K42" s="1328" t="str">
        <f>IF($B42=0,"",_xlfn.XLOOKUP($B42,INPUT_DATA!$BP:$BP,INPUT_DATA!BW:BW))</f>
        <v/>
      </c>
      <c r="L42" s="146" t="str">
        <f>IF($B42=0,"",_xlfn.XLOOKUP($B42,INPUT_DATA!$BP:$BP,INPUT_DATA!BX:BX))</f>
        <v/>
      </c>
      <c r="M42" s="146" t="str">
        <f>IF($B42=0,"",_xlfn.XLOOKUP($B42,INPUT_DATA!$BP:$BP,INPUT_DATA!BY:BY))</f>
        <v/>
      </c>
      <c r="N42" s="146" t="str">
        <f t="shared" si="5"/>
        <v/>
      </c>
      <c r="O42" s="1309" t="str">
        <f t="shared" si="6"/>
        <v/>
      </c>
      <c r="P42" s="145" t="str">
        <f t="shared" si="7"/>
        <v/>
      </c>
      <c r="Q42" s="145" t="str">
        <f t="shared" si="8"/>
        <v/>
      </c>
      <c r="R42" s="145" t="str">
        <f t="shared" si="9"/>
        <v/>
      </c>
      <c r="S42" s="146" t="str">
        <f>IF($B42=0,"",_xlfn.XLOOKUP($B42,INPUT_DATA!$BP:$BP,INPUT_DATA!BZ:BZ))</f>
        <v/>
      </c>
      <c r="T42" s="146" t="str">
        <f>IF($B42=0,"",_xlfn.XLOOKUP($B42,INPUT_DATA!$BP:$BP,INPUT_DATA!CA:CA))</f>
        <v/>
      </c>
      <c r="U42" s="146" t="str">
        <f>IF($B42=0,"",_xlfn.XLOOKUP($B42,INPUT_DATA!$BP:$BP,INPUT_DATA!CB:CB))</f>
        <v/>
      </c>
      <c r="V42" s="1337" t="str">
        <f t="shared" si="10"/>
        <v/>
      </c>
      <c r="W42" s="145" t="str">
        <f t="shared" si="11"/>
        <v/>
      </c>
      <c r="X42" s="145" t="str">
        <f>IF($B42=0,"",_xlfn.XLOOKUP($B42,INPUT_DATA!$BP:$BP,INPUT_DATA!CC:CC))</f>
        <v/>
      </c>
      <c r="Y42" s="146" t="str">
        <f>IF($B42=0,"",_xlfn.XLOOKUP($B42,INPUT_DATA!$BP:$BP,INPUT_DATA!CD:CD))</f>
        <v/>
      </c>
      <c r="Z42" s="146" t="str">
        <f>IF($B42=0,"",_xlfn.XLOOKUP($B42,INPUT_DATA!$BP:$BP,INPUT_DATA!CE:CE))</f>
        <v/>
      </c>
      <c r="AA42" s="146" t="str">
        <f>IF($B42=0,"",_xlfn.XLOOKUP($B42,INPUT_DATA!$BP:$BP,INPUT_DATA!CF:CF))</f>
        <v/>
      </c>
      <c r="AB42" s="1337" t="str">
        <f t="shared" si="12"/>
        <v/>
      </c>
      <c r="AC42" s="145" t="str">
        <f t="shared" si="13"/>
        <v/>
      </c>
      <c r="AD42" s="1309" t="str">
        <f>IF($B42=0,"",_xlfn.XLOOKUP($B42,INPUT_DATA!$BP:$BP,INPUT_DATA!CG:CG))</f>
        <v/>
      </c>
      <c r="AE42" s="146" t="str">
        <f>IF($B42=0,"",_xlfn.XLOOKUP($B42,INPUT_DATA!$BP:$BP,INPUT_DATA!CH:CH))</f>
        <v/>
      </c>
      <c r="AF42" s="146" t="str">
        <f>IF($B42=0,"",_xlfn.XLOOKUP($B42,INPUT_DATA!$BP:$BP,INPUT_DATA!CI:CI))</f>
        <v/>
      </c>
      <c r="AG42" s="146" t="str">
        <f>IF($B42=0,"",_xlfn.XLOOKUP($B42,INPUT_DATA!$BP:$BP,INPUT_DATA!CJ:CJ))</f>
        <v/>
      </c>
      <c r="AH42" s="1337" t="str">
        <f t="shared" si="14"/>
        <v/>
      </c>
      <c r="AI42" s="145"/>
      <c r="AJ42" s="145" t="str">
        <f t="shared" si="15"/>
        <v/>
      </c>
      <c r="AK42" s="1309" t="str">
        <f>IF($B42=0,"",_xlfn.XLOOKUP($B42,INPUT_DATA!$BP:$BP,INPUT_DATA!CK:CK))</f>
        <v/>
      </c>
      <c r="AL42" s="145" t="str">
        <f t="shared" si="16"/>
        <v/>
      </c>
      <c r="AM42" s="1309" t="str">
        <f t="shared" si="17"/>
        <v/>
      </c>
    </row>
    <row r="43" spans="2:39">
      <c r="B43" s="143">
        <f>INPUT_DATA!BP34</f>
        <v>0</v>
      </c>
      <c r="C43" s="1328" t="str">
        <f>IF($B43=0,"",_xlfn.XLOOKUP($B43,INPUT_DATA!$BP:$BP,INPUT_DATA!BQ:BQ))</f>
        <v/>
      </c>
      <c r="D43" s="146" t="str">
        <f>IF($B43=0,"",_xlfn.XLOOKUP($B43,INPUT_DATA!$BP:$BP,INPUT_DATA!BR:BR))</f>
        <v/>
      </c>
      <c r="E43" s="146" t="str">
        <f>IF($B43=0,"",_xlfn.XLOOKUP($B43,INPUT_DATA!$BP:$BP,INPUT_DATA!BS:BS))</f>
        <v/>
      </c>
      <c r="F43" s="146" t="str">
        <f t="shared" si="3"/>
        <v/>
      </c>
      <c r="G43" s="1328" t="str">
        <f>IF($B43=0,"",_xlfn.XLOOKUP($B43,INPUT_DATA!$BP:$BP,INPUT_DATA!BT:BT))</f>
        <v/>
      </c>
      <c r="H43" s="146" t="str">
        <f>IF($B43=0,"",_xlfn.XLOOKUP($B43,INPUT_DATA!$BP:$BP,INPUT_DATA!BU:BU))</f>
        <v/>
      </c>
      <c r="I43" s="146" t="str">
        <f>IF($B43=0,"",_xlfn.XLOOKUP($B43,INPUT_DATA!$BP:$BP,INPUT_DATA!BV:BV))</f>
        <v/>
      </c>
      <c r="J43" s="146" t="str">
        <f t="shared" si="4"/>
        <v/>
      </c>
      <c r="K43" s="1328" t="str">
        <f>IF($B43=0,"",_xlfn.XLOOKUP($B43,INPUT_DATA!$BP:$BP,INPUT_DATA!BW:BW))</f>
        <v/>
      </c>
      <c r="L43" s="146" t="str">
        <f>IF($B43=0,"",_xlfn.XLOOKUP($B43,INPUT_DATA!$BP:$BP,INPUT_DATA!BX:BX))</f>
        <v/>
      </c>
      <c r="M43" s="146" t="str">
        <f>IF($B43=0,"",_xlfn.XLOOKUP($B43,INPUT_DATA!$BP:$BP,INPUT_DATA!BY:BY))</f>
        <v/>
      </c>
      <c r="N43" s="146" t="str">
        <f t="shared" si="5"/>
        <v/>
      </c>
      <c r="O43" s="1309" t="str">
        <f t="shared" si="6"/>
        <v/>
      </c>
      <c r="P43" s="145" t="str">
        <f t="shared" si="7"/>
        <v/>
      </c>
      <c r="Q43" s="145" t="str">
        <f t="shared" si="8"/>
        <v/>
      </c>
      <c r="R43" s="145" t="str">
        <f t="shared" si="9"/>
        <v/>
      </c>
      <c r="S43" s="146" t="str">
        <f>IF($B43=0,"",_xlfn.XLOOKUP($B43,INPUT_DATA!$BP:$BP,INPUT_DATA!BZ:BZ))</f>
        <v/>
      </c>
      <c r="T43" s="146" t="str">
        <f>IF($B43=0,"",_xlfn.XLOOKUP($B43,INPUT_DATA!$BP:$BP,INPUT_DATA!CA:CA))</f>
        <v/>
      </c>
      <c r="U43" s="146" t="str">
        <f>IF($B43=0,"",_xlfn.XLOOKUP($B43,INPUT_DATA!$BP:$BP,INPUT_DATA!CB:CB))</f>
        <v/>
      </c>
      <c r="V43" s="1337" t="str">
        <f t="shared" si="10"/>
        <v/>
      </c>
      <c r="W43" s="145" t="str">
        <f t="shared" si="11"/>
        <v/>
      </c>
      <c r="X43" s="145" t="str">
        <f>IF($B43=0,"",_xlfn.XLOOKUP($B43,INPUT_DATA!$BP:$BP,INPUT_DATA!CC:CC))</f>
        <v/>
      </c>
      <c r="Y43" s="146" t="str">
        <f>IF($B43=0,"",_xlfn.XLOOKUP($B43,INPUT_DATA!$BP:$BP,INPUT_DATA!CD:CD))</f>
        <v/>
      </c>
      <c r="Z43" s="146" t="str">
        <f>IF($B43=0,"",_xlfn.XLOOKUP($B43,INPUT_DATA!$BP:$BP,INPUT_DATA!CE:CE))</f>
        <v/>
      </c>
      <c r="AA43" s="146" t="str">
        <f>IF($B43=0,"",_xlfn.XLOOKUP($B43,INPUT_DATA!$BP:$BP,INPUT_DATA!CF:CF))</f>
        <v/>
      </c>
      <c r="AB43" s="1337" t="str">
        <f t="shared" si="12"/>
        <v/>
      </c>
      <c r="AC43" s="145" t="str">
        <f t="shared" si="13"/>
        <v/>
      </c>
      <c r="AD43" s="1309" t="str">
        <f>IF($B43=0,"",_xlfn.XLOOKUP($B43,INPUT_DATA!$BP:$BP,INPUT_DATA!CG:CG))</f>
        <v/>
      </c>
      <c r="AE43" s="146" t="str">
        <f>IF($B43=0,"",_xlfn.XLOOKUP($B43,INPUT_DATA!$BP:$BP,INPUT_DATA!CH:CH))</f>
        <v/>
      </c>
      <c r="AF43" s="146" t="str">
        <f>IF($B43=0,"",_xlfn.XLOOKUP($B43,INPUT_DATA!$BP:$BP,INPUT_DATA!CI:CI))</f>
        <v/>
      </c>
      <c r="AG43" s="146" t="str">
        <f>IF($B43=0,"",_xlfn.XLOOKUP($B43,INPUT_DATA!$BP:$BP,INPUT_DATA!CJ:CJ))</f>
        <v/>
      </c>
      <c r="AH43" s="1337" t="str">
        <f t="shared" si="14"/>
        <v/>
      </c>
      <c r="AI43" s="145"/>
      <c r="AJ43" s="145" t="str">
        <f t="shared" si="15"/>
        <v/>
      </c>
      <c r="AK43" s="1309" t="str">
        <f>IF($B43=0,"",_xlfn.XLOOKUP($B43,INPUT_DATA!$BP:$BP,INPUT_DATA!CK:CK))</f>
        <v/>
      </c>
      <c r="AL43" s="145" t="str">
        <f t="shared" si="16"/>
        <v/>
      </c>
      <c r="AM43" s="1309" t="str">
        <f t="shared" si="17"/>
        <v/>
      </c>
    </row>
    <row r="44" spans="2:39">
      <c r="B44" s="143">
        <f>INPUT_DATA!BP35</f>
        <v>0</v>
      </c>
      <c r="C44" s="1328" t="str">
        <f>IF($B44=0,"",_xlfn.XLOOKUP($B44,INPUT_DATA!$BP:$BP,INPUT_DATA!BQ:BQ))</f>
        <v/>
      </c>
      <c r="D44" s="146" t="str">
        <f>IF($B44=0,"",_xlfn.XLOOKUP($B44,INPUT_DATA!$BP:$BP,INPUT_DATA!BR:BR))</f>
        <v/>
      </c>
      <c r="E44" s="146" t="str">
        <f>IF($B44=0,"",_xlfn.XLOOKUP($B44,INPUT_DATA!$BP:$BP,INPUT_DATA!BS:BS))</f>
        <v/>
      </c>
      <c r="F44" s="146" t="str">
        <f t="shared" si="3"/>
        <v/>
      </c>
      <c r="G44" s="1328" t="str">
        <f>IF($B44=0,"",_xlfn.XLOOKUP($B44,INPUT_DATA!$BP:$BP,INPUT_DATA!BT:BT))</f>
        <v/>
      </c>
      <c r="H44" s="146" t="str">
        <f>IF($B44=0,"",_xlfn.XLOOKUP($B44,INPUT_DATA!$BP:$BP,INPUT_DATA!BU:BU))</f>
        <v/>
      </c>
      <c r="I44" s="146" t="str">
        <f>IF($B44=0,"",_xlfn.XLOOKUP($B44,INPUT_DATA!$BP:$BP,INPUT_DATA!BV:BV))</f>
        <v/>
      </c>
      <c r="J44" s="146" t="str">
        <f t="shared" si="4"/>
        <v/>
      </c>
      <c r="K44" s="1328" t="str">
        <f>IF($B44=0,"",_xlfn.XLOOKUP($B44,INPUT_DATA!$BP:$BP,INPUT_DATA!BW:BW))</f>
        <v/>
      </c>
      <c r="L44" s="146" t="str">
        <f>IF($B44=0,"",_xlfn.XLOOKUP($B44,INPUT_DATA!$BP:$BP,INPUT_DATA!BX:BX))</f>
        <v/>
      </c>
      <c r="M44" s="146" t="str">
        <f>IF($B44=0,"",_xlfn.XLOOKUP($B44,INPUT_DATA!$BP:$BP,INPUT_DATA!BY:BY))</f>
        <v/>
      </c>
      <c r="N44" s="146" t="str">
        <f t="shared" si="5"/>
        <v/>
      </c>
      <c r="O44" s="1309" t="str">
        <f t="shared" si="6"/>
        <v/>
      </c>
      <c r="P44" s="145" t="str">
        <f t="shared" si="7"/>
        <v/>
      </c>
      <c r="Q44" s="145" t="str">
        <f t="shared" si="8"/>
        <v/>
      </c>
      <c r="R44" s="145" t="str">
        <f t="shared" si="9"/>
        <v/>
      </c>
      <c r="S44" s="146" t="str">
        <f>IF($B44=0,"",_xlfn.XLOOKUP($B44,INPUT_DATA!$BP:$BP,INPUT_DATA!BZ:BZ))</f>
        <v/>
      </c>
      <c r="T44" s="146" t="str">
        <f>IF($B44=0,"",_xlfn.XLOOKUP($B44,INPUT_DATA!$BP:$BP,INPUT_DATA!CA:CA))</f>
        <v/>
      </c>
      <c r="U44" s="146" t="str">
        <f>IF($B44=0,"",_xlfn.XLOOKUP($B44,INPUT_DATA!$BP:$BP,INPUT_DATA!CB:CB))</f>
        <v/>
      </c>
      <c r="V44" s="1337" t="str">
        <f t="shared" si="10"/>
        <v/>
      </c>
      <c r="W44" s="145" t="str">
        <f t="shared" si="11"/>
        <v/>
      </c>
      <c r="X44" s="145" t="str">
        <f>IF($B44=0,"",_xlfn.XLOOKUP($B44,INPUT_DATA!$BP:$BP,INPUT_DATA!CC:CC))</f>
        <v/>
      </c>
      <c r="Y44" s="146" t="str">
        <f>IF($B44=0,"",_xlfn.XLOOKUP($B44,INPUT_DATA!$BP:$BP,INPUT_DATA!CD:CD))</f>
        <v/>
      </c>
      <c r="Z44" s="146" t="str">
        <f>IF($B44=0,"",_xlfn.XLOOKUP($B44,INPUT_DATA!$BP:$BP,INPUT_DATA!CE:CE))</f>
        <v/>
      </c>
      <c r="AA44" s="146" t="str">
        <f>IF($B44=0,"",_xlfn.XLOOKUP($B44,INPUT_DATA!$BP:$BP,INPUT_DATA!CF:CF))</f>
        <v/>
      </c>
      <c r="AB44" s="1337" t="str">
        <f t="shared" si="12"/>
        <v/>
      </c>
      <c r="AC44" s="145" t="str">
        <f t="shared" si="13"/>
        <v/>
      </c>
      <c r="AD44" s="1309" t="str">
        <f>IF($B44=0,"",_xlfn.XLOOKUP($B44,INPUT_DATA!$BP:$BP,INPUT_DATA!CG:CG))</f>
        <v/>
      </c>
      <c r="AE44" s="146" t="str">
        <f>IF($B44=0,"",_xlfn.XLOOKUP($B44,INPUT_DATA!$BP:$BP,INPUT_DATA!CH:CH))</f>
        <v/>
      </c>
      <c r="AF44" s="146" t="str">
        <f>IF($B44=0,"",_xlfn.XLOOKUP($B44,INPUT_DATA!$BP:$BP,INPUT_DATA!CI:CI))</f>
        <v/>
      </c>
      <c r="AG44" s="146" t="str">
        <f>IF($B44=0,"",_xlfn.XLOOKUP($B44,INPUT_DATA!$BP:$BP,INPUT_DATA!CJ:CJ))</f>
        <v/>
      </c>
      <c r="AH44" s="1337" t="str">
        <f t="shared" si="14"/>
        <v/>
      </c>
      <c r="AI44" s="145"/>
      <c r="AJ44" s="145" t="str">
        <f t="shared" si="15"/>
        <v/>
      </c>
      <c r="AK44" s="1309" t="str">
        <f>IF($B44=0,"",_xlfn.XLOOKUP($B44,INPUT_DATA!$BP:$BP,INPUT_DATA!CK:CK))</f>
        <v/>
      </c>
      <c r="AL44" s="145" t="str">
        <f t="shared" si="16"/>
        <v/>
      </c>
      <c r="AM44" s="1309" t="str">
        <f t="shared" si="17"/>
        <v/>
      </c>
    </row>
    <row r="45" spans="2:39">
      <c r="B45" s="143">
        <f>INPUT_DATA!BP36</f>
        <v>0</v>
      </c>
      <c r="C45" s="1328" t="str">
        <f>IF($B45=0,"",_xlfn.XLOOKUP($B45,INPUT_DATA!$BP:$BP,INPUT_DATA!BQ:BQ))</f>
        <v/>
      </c>
      <c r="D45" s="146" t="str">
        <f>IF($B45=0,"",_xlfn.XLOOKUP($B45,INPUT_DATA!$BP:$BP,INPUT_DATA!BR:BR))</f>
        <v/>
      </c>
      <c r="E45" s="146" t="str">
        <f>IF($B45=0,"",_xlfn.XLOOKUP($B45,INPUT_DATA!$BP:$BP,INPUT_DATA!BS:BS))</f>
        <v/>
      </c>
      <c r="F45" s="146" t="str">
        <f t="shared" si="3"/>
        <v/>
      </c>
      <c r="G45" s="1328" t="str">
        <f>IF($B45=0,"",_xlfn.XLOOKUP($B45,INPUT_DATA!$BP:$BP,INPUT_DATA!BT:BT))</f>
        <v/>
      </c>
      <c r="H45" s="146" t="str">
        <f>IF($B45=0,"",_xlfn.XLOOKUP($B45,INPUT_DATA!$BP:$BP,INPUT_DATA!BU:BU))</f>
        <v/>
      </c>
      <c r="I45" s="146" t="str">
        <f>IF($B45=0,"",_xlfn.XLOOKUP($B45,INPUT_DATA!$BP:$BP,INPUT_DATA!BV:BV))</f>
        <v/>
      </c>
      <c r="J45" s="146" t="str">
        <f t="shared" si="4"/>
        <v/>
      </c>
      <c r="K45" s="1328" t="str">
        <f>IF($B45=0,"",_xlfn.XLOOKUP($B45,INPUT_DATA!$BP:$BP,INPUT_DATA!BW:BW))</f>
        <v/>
      </c>
      <c r="L45" s="146" t="str">
        <f>IF($B45=0,"",_xlfn.XLOOKUP($B45,INPUT_DATA!$BP:$BP,INPUT_DATA!BX:BX))</f>
        <v/>
      </c>
      <c r="M45" s="146" t="str">
        <f>IF($B45=0,"",_xlfn.XLOOKUP($B45,INPUT_DATA!$BP:$BP,INPUT_DATA!BY:BY))</f>
        <v/>
      </c>
      <c r="N45" s="146" t="str">
        <f t="shared" si="5"/>
        <v/>
      </c>
      <c r="O45" s="1309" t="str">
        <f t="shared" si="6"/>
        <v/>
      </c>
      <c r="P45" s="145" t="str">
        <f t="shared" si="7"/>
        <v/>
      </c>
      <c r="Q45" s="145" t="str">
        <f t="shared" si="8"/>
        <v/>
      </c>
      <c r="R45" s="145" t="str">
        <f t="shared" si="9"/>
        <v/>
      </c>
      <c r="S45" s="146" t="str">
        <f>IF($B45=0,"",_xlfn.XLOOKUP($B45,INPUT_DATA!$BP:$BP,INPUT_DATA!BZ:BZ))</f>
        <v/>
      </c>
      <c r="T45" s="146" t="str">
        <f>IF($B45=0,"",_xlfn.XLOOKUP($B45,INPUT_DATA!$BP:$BP,INPUT_DATA!CA:CA))</f>
        <v/>
      </c>
      <c r="U45" s="146" t="str">
        <f>IF($B45=0,"",_xlfn.XLOOKUP($B45,INPUT_DATA!$BP:$BP,INPUT_DATA!CB:CB))</f>
        <v/>
      </c>
      <c r="V45" s="1337" t="str">
        <f t="shared" si="10"/>
        <v/>
      </c>
      <c r="W45" s="145" t="str">
        <f t="shared" si="11"/>
        <v/>
      </c>
      <c r="X45" s="145" t="str">
        <f>IF($B45=0,"",_xlfn.XLOOKUP($B45,INPUT_DATA!$BP:$BP,INPUT_DATA!CC:CC))</f>
        <v/>
      </c>
      <c r="Y45" s="146" t="str">
        <f>IF($B45=0,"",_xlfn.XLOOKUP($B45,INPUT_DATA!$BP:$BP,INPUT_DATA!CD:CD))</f>
        <v/>
      </c>
      <c r="Z45" s="146" t="str">
        <f>IF($B45=0,"",_xlfn.XLOOKUP($B45,INPUT_DATA!$BP:$BP,INPUT_DATA!CE:CE))</f>
        <v/>
      </c>
      <c r="AA45" s="146" t="str">
        <f>IF($B45=0,"",_xlfn.XLOOKUP($B45,INPUT_DATA!$BP:$BP,INPUT_DATA!CF:CF))</f>
        <v/>
      </c>
      <c r="AB45" s="1337" t="str">
        <f t="shared" si="12"/>
        <v/>
      </c>
      <c r="AC45" s="145" t="str">
        <f t="shared" si="13"/>
        <v/>
      </c>
      <c r="AD45" s="1309" t="str">
        <f>IF($B45=0,"",_xlfn.XLOOKUP($B45,INPUT_DATA!$BP:$BP,INPUT_DATA!CG:CG))</f>
        <v/>
      </c>
      <c r="AE45" s="146" t="str">
        <f>IF($B45=0,"",_xlfn.XLOOKUP($B45,INPUT_DATA!$BP:$BP,INPUT_DATA!CH:CH))</f>
        <v/>
      </c>
      <c r="AF45" s="146" t="str">
        <f>IF($B45=0,"",_xlfn.XLOOKUP($B45,INPUT_DATA!$BP:$BP,INPUT_DATA!CI:CI))</f>
        <v/>
      </c>
      <c r="AG45" s="146" t="str">
        <f>IF($B45=0,"",_xlfn.XLOOKUP($B45,INPUT_DATA!$BP:$BP,INPUT_DATA!CJ:CJ))</f>
        <v/>
      </c>
      <c r="AH45" s="1337" t="str">
        <f t="shared" si="14"/>
        <v/>
      </c>
      <c r="AI45" s="145"/>
      <c r="AJ45" s="145" t="str">
        <f t="shared" si="15"/>
        <v/>
      </c>
      <c r="AK45" s="1309" t="str">
        <f>IF($B45=0,"",_xlfn.XLOOKUP($B45,INPUT_DATA!$BP:$BP,INPUT_DATA!CK:CK))</f>
        <v/>
      </c>
      <c r="AL45" s="145" t="str">
        <f t="shared" si="16"/>
        <v/>
      </c>
      <c r="AM45" s="1309" t="str">
        <f t="shared" si="17"/>
        <v/>
      </c>
    </row>
    <row r="46" spans="2:39">
      <c r="B46" s="143">
        <f>INPUT_DATA!BP37</f>
        <v>0</v>
      </c>
      <c r="C46" s="1328" t="str">
        <f>IF($B46=0,"",_xlfn.XLOOKUP($B46,INPUT_DATA!$BP:$BP,INPUT_DATA!BQ:BQ))</f>
        <v/>
      </c>
      <c r="D46" s="146" t="str">
        <f>IF($B46=0,"",_xlfn.XLOOKUP($B46,INPUT_DATA!$BP:$BP,INPUT_DATA!BR:BR))</f>
        <v/>
      </c>
      <c r="E46" s="146" t="str">
        <f>IF($B46=0,"",_xlfn.XLOOKUP($B46,INPUT_DATA!$BP:$BP,INPUT_DATA!BS:BS))</f>
        <v/>
      </c>
      <c r="F46" s="146" t="str">
        <f t="shared" si="3"/>
        <v/>
      </c>
      <c r="G46" s="1328" t="str">
        <f>IF($B46=0,"",_xlfn.XLOOKUP($B46,INPUT_DATA!$BP:$BP,INPUT_DATA!BT:BT))</f>
        <v/>
      </c>
      <c r="H46" s="146" t="str">
        <f>IF($B46=0,"",_xlfn.XLOOKUP($B46,INPUT_DATA!$BP:$BP,INPUT_DATA!BU:BU))</f>
        <v/>
      </c>
      <c r="I46" s="146" t="str">
        <f>IF($B46=0,"",_xlfn.XLOOKUP($B46,INPUT_DATA!$BP:$BP,INPUT_DATA!BV:BV))</f>
        <v/>
      </c>
      <c r="J46" s="146" t="str">
        <f t="shared" si="4"/>
        <v/>
      </c>
      <c r="K46" s="1328" t="str">
        <f>IF($B46=0,"",_xlfn.XLOOKUP($B46,INPUT_DATA!$BP:$BP,INPUT_DATA!BW:BW))</f>
        <v/>
      </c>
      <c r="L46" s="146" t="str">
        <f>IF($B46=0,"",_xlfn.XLOOKUP($B46,INPUT_DATA!$BP:$BP,INPUT_DATA!BX:BX))</f>
        <v/>
      </c>
      <c r="M46" s="146" t="str">
        <f>IF($B46=0,"",_xlfn.XLOOKUP($B46,INPUT_DATA!$BP:$BP,INPUT_DATA!BY:BY))</f>
        <v/>
      </c>
      <c r="N46" s="146" t="str">
        <f t="shared" si="5"/>
        <v/>
      </c>
      <c r="O46" s="1309" t="str">
        <f t="shared" si="6"/>
        <v/>
      </c>
      <c r="P46" s="145" t="str">
        <f t="shared" si="7"/>
        <v/>
      </c>
      <c r="Q46" s="145" t="str">
        <f t="shared" si="8"/>
        <v/>
      </c>
      <c r="R46" s="145" t="str">
        <f t="shared" si="9"/>
        <v/>
      </c>
      <c r="S46" s="146" t="str">
        <f>IF($B46=0,"",_xlfn.XLOOKUP($B46,INPUT_DATA!$BP:$BP,INPUT_DATA!BZ:BZ))</f>
        <v/>
      </c>
      <c r="T46" s="146" t="str">
        <f>IF($B46=0,"",_xlfn.XLOOKUP($B46,INPUT_DATA!$BP:$BP,INPUT_DATA!CA:CA))</f>
        <v/>
      </c>
      <c r="U46" s="146" t="str">
        <f>IF($B46=0,"",_xlfn.XLOOKUP($B46,INPUT_DATA!$BP:$BP,INPUT_DATA!CB:CB))</f>
        <v/>
      </c>
      <c r="V46" s="1337" t="str">
        <f t="shared" si="10"/>
        <v/>
      </c>
      <c r="W46" s="145" t="str">
        <f t="shared" si="11"/>
        <v/>
      </c>
      <c r="X46" s="145" t="str">
        <f>IF($B46=0,"",_xlfn.XLOOKUP($B46,INPUT_DATA!$BP:$BP,INPUT_DATA!CC:CC))</f>
        <v/>
      </c>
      <c r="Y46" s="146" t="str">
        <f>IF($B46=0,"",_xlfn.XLOOKUP($B46,INPUT_DATA!$BP:$BP,INPUT_DATA!CD:CD))</f>
        <v/>
      </c>
      <c r="Z46" s="146" t="str">
        <f>IF($B46=0,"",_xlfn.XLOOKUP($B46,INPUT_DATA!$BP:$BP,INPUT_DATA!CE:CE))</f>
        <v/>
      </c>
      <c r="AA46" s="146" t="str">
        <f>IF($B46=0,"",_xlfn.XLOOKUP($B46,INPUT_DATA!$BP:$BP,INPUT_DATA!CF:CF))</f>
        <v/>
      </c>
      <c r="AB46" s="1337" t="str">
        <f t="shared" si="12"/>
        <v/>
      </c>
      <c r="AC46" s="145" t="str">
        <f t="shared" si="13"/>
        <v/>
      </c>
      <c r="AD46" s="1309" t="str">
        <f>IF($B46=0,"",_xlfn.XLOOKUP($B46,INPUT_DATA!$BP:$BP,INPUT_DATA!CG:CG))</f>
        <v/>
      </c>
      <c r="AE46" s="146" t="str">
        <f>IF($B46=0,"",_xlfn.XLOOKUP($B46,INPUT_DATA!$BP:$BP,INPUT_DATA!CH:CH))</f>
        <v/>
      </c>
      <c r="AF46" s="146" t="str">
        <f>IF($B46=0,"",_xlfn.XLOOKUP($B46,INPUT_DATA!$BP:$BP,INPUT_DATA!CI:CI))</f>
        <v/>
      </c>
      <c r="AG46" s="146" t="str">
        <f>IF($B46=0,"",_xlfn.XLOOKUP($B46,INPUT_DATA!$BP:$BP,INPUT_DATA!CJ:CJ))</f>
        <v/>
      </c>
      <c r="AH46" s="1337" t="str">
        <f t="shared" si="14"/>
        <v/>
      </c>
      <c r="AI46" s="145"/>
      <c r="AJ46" s="145" t="str">
        <f t="shared" si="15"/>
        <v/>
      </c>
      <c r="AK46" s="1309" t="str">
        <f>IF($B46=0,"",_xlfn.XLOOKUP($B46,INPUT_DATA!$BP:$BP,INPUT_DATA!CK:CK))</f>
        <v/>
      </c>
      <c r="AL46" s="145" t="str">
        <f t="shared" si="16"/>
        <v/>
      </c>
      <c r="AM46" s="1309" t="str">
        <f t="shared" si="17"/>
        <v/>
      </c>
    </row>
    <row r="47" spans="2:39">
      <c r="B47" s="143">
        <f>INPUT_DATA!BP38</f>
        <v>0</v>
      </c>
      <c r="C47" s="1328" t="str">
        <f>IF($B47=0,"",_xlfn.XLOOKUP($B47,INPUT_DATA!$BP:$BP,INPUT_DATA!BQ:BQ))</f>
        <v/>
      </c>
      <c r="D47" s="146" t="str">
        <f>IF($B47=0,"",_xlfn.XLOOKUP($B47,INPUT_DATA!$BP:$BP,INPUT_DATA!BR:BR))</f>
        <v/>
      </c>
      <c r="E47" s="146" t="str">
        <f>IF($B47=0,"",_xlfn.XLOOKUP($B47,INPUT_DATA!$BP:$BP,INPUT_DATA!BS:BS))</f>
        <v/>
      </c>
      <c r="F47" s="146" t="str">
        <f t="shared" si="3"/>
        <v/>
      </c>
      <c r="G47" s="1328" t="str">
        <f>IF($B47=0,"",_xlfn.XLOOKUP($B47,INPUT_DATA!$BP:$BP,INPUT_DATA!BT:BT))</f>
        <v/>
      </c>
      <c r="H47" s="146" t="str">
        <f>IF($B47=0,"",_xlfn.XLOOKUP($B47,INPUT_DATA!$BP:$BP,INPUT_DATA!BU:BU))</f>
        <v/>
      </c>
      <c r="I47" s="146" t="str">
        <f>IF($B47=0,"",_xlfn.XLOOKUP($B47,INPUT_DATA!$BP:$BP,INPUT_DATA!BV:BV))</f>
        <v/>
      </c>
      <c r="J47" s="146" t="str">
        <f t="shared" si="4"/>
        <v/>
      </c>
      <c r="K47" s="1328" t="str">
        <f>IF($B47=0,"",_xlfn.XLOOKUP($B47,INPUT_DATA!$BP:$BP,INPUT_DATA!BW:BW))</f>
        <v/>
      </c>
      <c r="L47" s="146" t="str">
        <f>IF($B47=0,"",_xlfn.XLOOKUP($B47,INPUT_DATA!$BP:$BP,INPUT_DATA!BX:BX))</f>
        <v/>
      </c>
      <c r="M47" s="146" t="str">
        <f>IF($B47=0,"",_xlfn.XLOOKUP($B47,INPUT_DATA!$BP:$BP,INPUT_DATA!BY:BY))</f>
        <v/>
      </c>
      <c r="N47" s="146" t="str">
        <f t="shared" si="5"/>
        <v/>
      </c>
      <c r="O47" s="1309" t="str">
        <f t="shared" si="6"/>
        <v/>
      </c>
      <c r="P47" s="145" t="str">
        <f t="shared" si="7"/>
        <v/>
      </c>
      <c r="Q47" s="145" t="str">
        <f t="shared" si="8"/>
        <v/>
      </c>
      <c r="R47" s="145" t="str">
        <f t="shared" si="9"/>
        <v/>
      </c>
      <c r="S47" s="146" t="str">
        <f>IF($B47=0,"",_xlfn.XLOOKUP($B47,INPUT_DATA!$BP:$BP,INPUT_DATA!BZ:BZ))</f>
        <v/>
      </c>
      <c r="T47" s="146" t="str">
        <f>IF($B47=0,"",_xlfn.XLOOKUP($B47,INPUT_DATA!$BP:$BP,INPUT_DATA!CA:CA))</f>
        <v/>
      </c>
      <c r="U47" s="146" t="str">
        <f>IF($B47=0,"",_xlfn.XLOOKUP($B47,INPUT_DATA!$BP:$BP,INPUT_DATA!CB:CB))</f>
        <v/>
      </c>
      <c r="V47" s="1337" t="str">
        <f t="shared" si="10"/>
        <v/>
      </c>
      <c r="W47" s="145" t="str">
        <f t="shared" si="11"/>
        <v/>
      </c>
      <c r="X47" s="145" t="str">
        <f>IF($B47=0,"",_xlfn.XLOOKUP($B47,INPUT_DATA!$BP:$BP,INPUT_DATA!CC:CC))</f>
        <v/>
      </c>
      <c r="Y47" s="146" t="str">
        <f>IF($B47=0,"",_xlfn.XLOOKUP($B47,INPUT_DATA!$BP:$BP,INPUT_DATA!CD:CD))</f>
        <v/>
      </c>
      <c r="Z47" s="146" t="str">
        <f>IF($B47=0,"",_xlfn.XLOOKUP($B47,INPUT_DATA!$BP:$BP,INPUT_DATA!CE:CE))</f>
        <v/>
      </c>
      <c r="AA47" s="146" t="str">
        <f>IF($B47=0,"",_xlfn.XLOOKUP($B47,INPUT_DATA!$BP:$BP,INPUT_DATA!CF:CF))</f>
        <v/>
      </c>
      <c r="AB47" s="1337" t="str">
        <f t="shared" si="12"/>
        <v/>
      </c>
      <c r="AC47" s="145" t="str">
        <f t="shared" si="13"/>
        <v/>
      </c>
      <c r="AD47" s="1309" t="str">
        <f>IF($B47=0,"",_xlfn.XLOOKUP($B47,INPUT_DATA!$BP:$BP,INPUT_DATA!CG:CG))</f>
        <v/>
      </c>
      <c r="AE47" s="146" t="str">
        <f>IF($B47=0,"",_xlfn.XLOOKUP($B47,INPUT_DATA!$BP:$BP,INPUT_DATA!CH:CH))</f>
        <v/>
      </c>
      <c r="AF47" s="146" t="str">
        <f>IF($B47=0,"",_xlfn.XLOOKUP($B47,INPUT_DATA!$BP:$BP,INPUT_DATA!CI:CI))</f>
        <v/>
      </c>
      <c r="AG47" s="146" t="str">
        <f>IF($B47=0,"",_xlfn.XLOOKUP($B47,INPUT_DATA!$BP:$BP,INPUT_DATA!CJ:CJ))</f>
        <v/>
      </c>
      <c r="AH47" s="1337" t="str">
        <f t="shared" si="14"/>
        <v/>
      </c>
      <c r="AI47" s="145"/>
      <c r="AJ47" s="145" t="str">
        <f t="shared" si="15"/>
        <v/>
      </c>
      <c r="AK47" s="1309" t="str">
        <f>IF($B47=0,"",_xlfn.XLOOKUP($B47,INPUT_DATA!$BP:$BP,INPUT_DATA!CK:CK))</f>
        <v/>
      </c>
      <c r="AL47" s="145" t="str">
        <f t="shared" si="16"/>
        <v/>
      </c>
      <c r="AM47" s="1309" t="str">
        <f t="shared" si="17"/>
        <v/>
      </c>
    </row>
    <row r="48" spans="2:39">
      <c r="B48" s="143">
        <f>INPUT_DATA!BP39</f>
        <v>0</v>
      </c>
      <c r="C48" s="1328" t="str">
        <f>IF($B48=0,"",_xlfn.XLOOKUP($B48,INPUT_DATA!$BP:$BP,INPUT_DATA!BQ:BQ))</f>
        <v/>
      </c>
      <c r="D48" s="146" t="str">
        <f>IF($B48=0,"",_xlfn.XLOOKUP($B48,INPUT_DATA!$BP:$BP,INPUT_DATA!BR:BR))</f>
        <v/>
      </c>
      <c r="E48" s="146" t="str">
        <f>IF($B48=0,"",_xlfn.XLOOKUP($B48,INPUT_DATA!$BP:$BP,INPUT_DATA!BS:BS))</f>
        <v/>
      </c>
      <c r="F48" s="146" t="str">
        <f t="shared" si="3"/>
        <v/>
      </c>
      <c r="G48" s="1328" t="str">
        <f>IF($B48=0,"",_xlfn.XLOOKUP($B48,INPUT_DATA!$BP:$BP,INPUT_DATA!BT:BT))</f>
        <v/>
      </c>
      <c r="H48" s="146" t="str">
        <f>IF($B48=0,"",_xlfn.XLOOKUP($B48,INPUT_DATA!$BP:$BP,INPUT_DATA!BU:BU))</f>
        <v/>
      </c>
      <c r="I48" s="146" t="str">
        <f>IF($B48=0,"",_xlfn.XLOOKUP($B48,INPUT_DATA!$BP:$BP,INPUT_DATA!BV:BV))</f>
        <v/>
      </c>
      <c r="J48" s="146" t="str">
        <f t="shared" si="4"/>
        <v/>
      </c>
      <c r="K48" s="1328" t="str">
        <f>IF($B48=0,"",_xlfn.XLOOKUP($B48,INPUT_DATA!$BP:$BP,INPUT_DATA!BW:BW))</f>
        <v/>
      </c>
      <c r="L48" s="146" t="str">
        <f>IF($B48=0,"",_xlfn.XLOOKUP($B48,INPUT_DATA!$BP:$BP,INPUT_DATA!BX:BX))</f>
        <v/>
      </c>
      <c r="M48" s="146" t="str">
        <f>IF($B48=0,"",_xlfn.XLOOKUP($B48,INPUT_DATA!$BP:$BP,INPUT_DATA!BY:BY))</f>
        <v/>
      </c>
      <c r="N48" s="146" t="str">
        <f t="shared" si="5"/>
        <v/>
      </c>
      <c r="O48" s="1309" t="str">
        <f t="shared" si="6"/>
        <v/>
      </c>
      <c r="P48" s="145" t="str">
        <f t="shared" si="7"/>
        <v/>
      </c>
      <c r="Q48" s="145" t="str">
        <f t="shared" si="8"/>
        <v/>
      </c>
      <c r="R48" s="145" t="str">
        <f t="shared" si="9"/>
        <v/>
      </c>
      <c r="S48" s="146" t="str">
        <f>IF($B48=0,"",_xlfn.XLOOKUP($B48,INPUT_DATA!$BP:$BP,INPUT_DATA!BZ:BZ))</f>
        <v/>
      </c>
      <c r="T48" s="146" t="str">
        <f>IF($B48=0,"",_xlfn.XLOOKUP($B48,INPUT_DATA!$BP:$BP,INPUT_DATA!CA:CA))</f>
        <v/>
      </c>
      <c r="U48" s="146" t="str">
        <f>IF($B48=0,"",_xlfn.XLOOKUP($B48,INPUT_DATA!$BP:$BP,INPUT_DATA!CB:CB))</f>
        <v/>
      </c>
      <c r="V48" s="1337" t="str">
        <f t="shared" si="10"/>
        <v/>
      </c>
      <c r="W48" s="145" t="str">
        <f t="shared" si="11"/>
        <v/>
      </c>
      <c r="X48" s="145" t="str">
        <f>IF($B48=0,"",_xlfn.XLOOKUP($B48,INPUT_DATA!$BP:$BP,INPUT_DATA!CC:CC))</f>
        <v/>
      </c>
      <c r="Y48" s="146" t="str">
        <f>IF($B48=0,"",_xlfn.XLOOKUP($B48,INPUT_DATA!$BP:$BP,INPUT_DATA!CD:CD))</f>
        <v/>
      </c>
      <c r="Z48" s="146" t="str">
        <f>IF($B48=0,"",_xlfn.XLOOKUP($B48,INPUT_DATA!$BP:$BP,INPUT_DATA!CE:CE))</f>
        <v/>
      </c>
      <c r="AA48" s="146" t="str">
        <f>IF($B48=0,"",_xlfn.XLOOKUP($B48,INPUT_DATA!$BP:$BP,INPUT_DATA!CF:CF))</f>
        <v/>
      </c>
      <c r="AB48" s="1337" t="str">
        <f t="shared" si="12"/>
        <v/>
      </c>
      <c r="AC48" s="145" t="str">
        <f t="shared" si="13"/>
        <v/>
      </c>
      <c r="AD48" s="1309" t="str">
        <f>IF($B48=0,"",_xlfn.XLOOKUP($B48,INPUT_DATA!$BP:$BP,INPUT_DATA!CG:CG))</f>
        <v/>
      </c>
      <c r="AE48" s="146" t="str">
        <f>IF($B48=0,"",_xlfn.XLOOKUP($B48,INPUT_DATA!$BP:$BP,INPUT_DATA!CH:CH))</f>
        <v/>
      </c>
      <c r="AF48" s="146" t="str">
        <f>IF($B48=0,"",_xlfn.XLOOKUP($B48,INPUT_DATA!$BP:$BP,INPUT_DATA!CI:CI))</f>
        <v/>
      </c>
      <c r="AG48" s="146" t="str">
        <f>IF($B48=0,"",_xlfn.XLOOKUP($B48,INPUT_DATA!$BP:$BP,INPUT_DATA!CJ:CJ))</f>
        <v/>
      </c>
      <c r="AH48" s="1337" t="str">
        <f t="shared" si="14"/>
        <v/>
      </c>
      <c r="AI48" s="145"/>
      <c r="AJ48" s="145" t="str">
        <f t="shared" si="15"/>
        <v/>
      </c>
      <c r="AK48" s="1309" t="str">
        <f>IF($B48=0,"",_xlfn.XLOOKUP($B48,INPUT_DATA!$BP:$BP,INPUT_DATA!CK:CK))</f>
        <v/>
      </c>
      <c r="AL48" s="145" t="str">
        <f t="shared" si="16"/>
        <v/>
      </c>
      <c r="AM48" s="1309" t="str">
        <f t="shared" si="17"/>
        <v/>
      </c>
    </row>
    <row r="49" spans="2:39">
      <c r="B49" s="143">
        <f>INPUT_DATA!BP40</f>
        <v>0</v>
      </c>
      <c r="C49" s="1328" t="str">
        <f>IF($B49=0,"",_xlfn.XLOOKUP($B49,INPUT_DATA!$BP:$BP,INPUT_DATA!BQ:BQ))</f>
        <v/>
      </c>
      <c r="D49" s="146" t="str">
        <f>IF($B49=0,"",_xlfn.XLOOKUP($B49,INPUT_DATA!$BP:$BP,INPUT_DATA!BR:BR))</f>
        <v/>
      </c>
      <c r="E49" s="146" t="str">
        <f>IF($B49=0,"",_xlfn.XLOOKUP($B49,INPUT_DATA!$BP:$BP,INPUT_DATA!BS:BS))</f>
        <v/>
      </c>
      <c r="F49" s="146" t="str">
        <f t="shared" si="3"/>
        <v/>
      </c>
      <c r="G49" s="1328" t="str">
        <f>IF($B49=0,"",_xlfn.XLOOKUP($B49,INPUT_DATA!$BP:$BP,INPUT_DATA!BT:BT))</f>
        <v/>
      </c>
      <c r="H49" s="146" t="str">
        <f>IF($B49=0,"",_xlfn.XLOOKUP($B49,INPUT_DATA!$BP:$BP,INPUT_DATA!BU:BU))</f>
        <v/>
      </c>
      <c r="I49" s="146" t="str">
        <f>IF($B49=0,"",_xlfn.XLOOKUP($B49,INPUT_DATA!$BP:$BP,INPUT_DATA!BV:BV))</f>
        <v/>
      </c>
      <c r="J49" s="146" t="str">
        <f t="shared" si="4"/>
        <v/>
      </c>
      <c r="K49" s="1328" t="str">
        <f>IF($B49=0,"",_xlfn.XLOOKUP($B49,INPUT_DATA!$BP:$BP,INPUT_DATA!BW:BW))</f>
        <v/>
      </c>
      <c r="L49" s="146" t="str">
        <f>IF($B49=0,"",_xlfn.XLOOKUP($B49,INPUT_DATA!$BP:$BP,INPUT_DATA!BX:BX))</f>
        <v/>
      </c>
      <c r="M49" s="146" t="str">
        <f>IF($B49=0,"",_xlfn.XLOOKUP($B49,INPUT_DATA!$BP:$BP,INPUT_DATA!BY:BY))</f>
        <v/>
      </c>
      <c r="N49" s="146" t="str">
        <f t="shared" si="5"/>
        <v/>
      </c>
      <c r="O49" s="1309" t="str">
        <f t="shared" si="6"/>
        <v/>
      </c>
      <c r="P49" s="145" t="str">
        <f t="shared" si="7"/>
        <v/>
      </c>
      <c r="Q49" s="145" t="str">
        <f t="shared" si="8"/>
        <v/>
      </c>
      <c r="R49" s="145" t="str">
        <f t="shared" si="9"/>
        <v/>
      </c>
      <c r="S49" s="146" t="str">
        <f>IF($B49=0,"",_xlfn.XLOOKUP($B49,INPUT_DATA!$BP:$BP,INPUT_DATA!BZ:BZ))</f>
        <v/>
      </c>
      <c r="T49" s="146" t="str">
        <f>IF($B49=0,"",_xlfn.XLOOKUP($B49,INPUT_DATA!$BP:$BP,INPUT_DATA!CA:CA))</f>
        <v/>
      </c>
      <c r="U49" s="146" t="str">
        <f>IF($B49=0,"",_xlfn.XLOOKUP($B49,INPUT_DATA!$BP:$BP,INPUT_DATA!CB:CB))</f>
        <v/>
      </c>
      <c r="V49" s="1337" t="str">
        <f t="shared" si="10"/>
        <v/>
      </c>
      <c r="W49" s="145" t="str">
        <f t="shared" si="11"/>
        <v/>
      </c>
      <c r="X49" s="145" t="str">
        <f>IF($B49=0,"",_xlfn.XLOOKUP($B49,INPUT_DATA!$BP:$BP,INPUT_DATA!CC:CC))</f>
        <v/>
      </c>
      <c r="Y49" s="146" t="str">
        <f>IF($B49=0,"",_xlfn.XLOOKUP($B49,INPUT_DATA!$BP:$BP,INPUT_DATA!CD:CD))</f>
        <v/>
      </c>
      <c r="Z49" s="146" t="str">
        <f>IF($B49=0,"",_xlfn.XLOOKUP($B49,INPUT_DATA!$BP:$BP,INPUT_DATA!CE:CE))</f>
        <v/>
      </c>
      <c r="AA49" s="146" t="str">
        <f>IF($B49=0,"",_xlfn.XLOOKUP($B49,INPUT_DATA!$BP:$BP,INPUT_DATA!CF:CF))</f>
        <v/>
      </c>
      <c r="AB49" s="1337" t="str">
        <f t="shared" si="12"/>
        <v/>
      </c>
      <c r="AC49" s="145" t="str">
        <f t="shared" si="13"/>
        <v/>
      </c>
      <c r="AD49" s="1309" t="str">
        <f>IF($B49=0,"",_xlfn.XLOOKUP($B49,INPUT_DATA!$BP:$BP,INPUT_DATA!CG:CG))</f>
        <v/>
      </c>
      <c r="AE49" s="146" t="str">
        <f>IF($B49=0,"",_xlfn.XLOOKUP($B49,INPUT_DATA!$BP:$BP,INPUT_DATA!CH:CH))</f>
        <v/>
      </c>
      <c r="AF49" s="146" t="str">
        <f>IF($B49=0,"",_xlfn.XLOOKUP($B49,INPUT_DATA!$BP:$BP,INPUT_DATA!CI:CI))</f>
        <v/>
      </c>
      <c r="AG49" s="146" t="str">
        <f>IF($B49=0,"",_xlfn.XLOOKUP($B49,INPUT_DATA!$BP:$BP,INPUT_DATA!CJ:CJ))</f>
        <v/>
      </c>
      <c r="AH49" s="1337" t="str">
        <f t="shared" si="14"/>
        <v/>
      </c>
      <c r="AI49" s="145"/>
      <c r="AJ49" s="145" t="str">
        <f t="shared" si="15"/>
        <v/>
      </c>
      <c r="AK49" s="1309" t="str">
        <f>IF($B49=0,"",_xlfn.XLOOKUP($B49,INPUT_DATA!$BP:$BP,INPUT_DATA!CK:CK))</f>
        <v/>
      </c>
      <c r="AL49" s="145" t="str">
        <f t="shared" si="16"/>
        <v/>
      </c>
      <c r="AM49" s="1309" t="str">
        <f t="shared" si="17"/>
        <v/>
      </c>
    </row>
    <row r="50" spans="2:39">
      <c r="B50" s="143">
        <f>INPUT_DATA!BP41</f>
        <v>0</v>
      </c>
      <c r="C50" s="1328" t="str">
        <f>IF($B50=0,"",_xlfn.XLOOKUP($B50,INPUT_DATA!$BP:$BP,INPUT_DATA!BQ:BQ))</f>
        <v/>
      </c>
      <c r="D50" s="146" t="str">
        <f>IF($B50=0,"",_xlfn.XLOOKUP($B50,INPUT_DATA!$BP:$BP,INPUT_DATA!BR:BR))</f>
        <v/>
      </c>
      <c r="E50" s="146" t="str">
        <f>IF($B50=0,"",_xlfn.XLOOKUP($B50,INPUT_DATA!$BP:$BP,INPUT_DATA!BS:BS))</f>
        <v/>
      </c>
      <c r="F50" s="146" t="str">
        <f t="shared" si="3"/>
        <v/>
      </c>
      <c r="G50" s="1328" t="str">
        <f>IF($B50=0,"",_xlfn.XLOOKUP($B50,INPUT_DATA!$BP:$BP,INPUT_DATA!BT:BT))</f>
        <v/>
      </c>
      <c r="H50" s="146" t="str">
        <f>IF($B50=0,"",_xlfn.XLOOKUP($B50,INPUT_DATA!$BP:$BP,INPUT_DATA!BU:BU))</f>
        <v/>
      </c>
      <c r="I50" s="146" t="str">
        <f>IF($B50=0,"",_xlfn.XLOOKUP($B50,INPUT_DATA!$BP:$BP,INPUT_DATA!BV:BV))</f>
        <v/>
      </c>
      <c r="J50" s="146" t="str">
        <f t="shared" si="4"/>
        <v/>
      </c>
      <c r="K50" s="1328" t="str">
        <f>IF($B50=0,"",_xlfn.XLOOKUP($B50,INPUT_DATA!$BP:$BP,INPUT_DATA!BW:BW))</f>
        <v/>
      </c>
      <c r="L50" s="146" t="str">
        <f>IF($B50=0,"",_xlfn.XLOOKUP($B50,INPUT_DATA!$BP:$BP,INPUT_DATA!BX:BX))</f>
        <v/>
      </c>
      <c r="M50" s="146" t="str">
        <f>IF($B50=0,"",_xlfn.XLOOKUP($B50,INPUT_DATA!$BP:$BP,INPUT_DATA!BY:BY))</f>
        <v/>
      </c>
      <c r="N50" s="146" t="str">
        <f t="shared" si="5"/>
        <v/>
      </c>
      <c r="O50" s="1309" t="str">
        <f t="shared" si="6"/>
        <v/>
      </c>
      <c r="P50" s="145" t="str">
        <f t="shared" si="7"/>
        <v/>
      </c>
      <c r="Q50" s="145" t="str">
        <f t="shared" si="8"/>
        <v/>
      </c>
      <c r="R50" s="145" t="str">
        <f t="shared" si="9"/>
        <v/>
      </c>
      <c r="S50" s="146" t="str">
        <f>IF($B50=0,"",_xlfn.XLOOKUP($B50,INPUT_DATA!$BP:$BP,INPUT_DATA!BZ:BZ))</f>
        <v/>
      </c>
      <c r="T50" s="146" t="str">
        <f>IF($B50=0,"",_xlfn.XLOOKUP($B50,INPUT_DATA!$BP:$BP,INPUT_DATA!CA:CA))</f>
        <v/>
      </c>
      <c r="U50" s="146" t="str">
        <f>IF($B50=0,"",_xlfn.XLOOKUP($B50,INPUT_DATA!$BP:$BP,INPUT_DATA!CB:CB))</f>
        <v/>
      </c>
      <c r="V50" s="1337" t="str">
        <f t="shared" si="10"/>
        <v/>
      </c>
      <c r="W50" s="145" t="str">
        <f t="shared" si="11"/>
        <v/>
      </c>
      <c r="X50" s="145" t="str">
        <f>IF($B50=0,"",_xlfn.XLOOKUP($B50,INPUT_DATA!$BP:$BP,INPUT_DATA!CC:CC))</f>
        <v/>
      </c>
      <c r="Y50" s="146" t="str">
        <f>IF($B50=0,"",_xlfn.XLOOKUP($B50,INPUT_DATA!$BP:$BP,INPUT_DATA!CD:CD))</f>
        <v/>
      </c>
      <c r="Z50" s="146" t="str">
        <f>IF($B50=0,"",_xlfn.XLOOKUP($B50,INPUT_DATA!$BP:$BP,INPUT_DATA!CE:CE))</f>
        <v/>
      </c>
      <c r="AA50" s="146" t="str">
        <f>IF($B50=0,"",_xlfn.XLOOKUP($B50,INPUT_DATA!$BP:$BP,INPUT_DATA!CF:CF))</f>
        <v/>
      </c>
      <c r="AB50" s="1337" t="str">
        <f t="shared" si="12"/>
        <v/>
      </c>
      <c r="AC50" s="145" t="str">
        <f t="shared" si="13"/>
        <v/>
      </c>
      <c r="AD50" s="1309" t="str">
        <f>IF($B50=0,"",_xlfn.XLOOKUP($B50,INPUT_DATA!$BP:$BP,INPUT_DATA!CG:CG))</f>
        <v/>
      </c>
      <c r="AE50" s="146" t="str">
        <f>IF($B50=0,"",_xlfn.XLOOKUP($B50,INPUT_DATA!$BP:$BP,INPUT_DATA!CH:CH))</f>
        <v/>
      </c>
      <c r="AF50" s="146" t="str">
        <f>IF($B50=0,"",_xlfn.XLOOKUP($B50,INPUT_DATA!$BP:$BP,INPUT_DATA!CI:CI))</f>
        <v/>
      </c>
      <c r="AG50" s="146" t="str">
        <f>IF($B50=0,"",_xlfn.XLOOKUP($B50,INPUT_DATA!$BP:$BP,INPUT_DATA!CJ:CJ))</f>
        <v/>
      </c>
      <c r="AH50" s="1337" t="str">
        <f t="shared" si="14"/>
        <v/>
      </c>
      <c r="AI50" s="145"/>
      <c r="AJ50" s="145" t="str">
        <f t="shared" si="15"/>
        <v/>
      </c>
      <c r="AK50" s="1309" t="str">
        <f>IF($B50=0,"",_xlfn.XLOOKUP($B50,INPUT_DATA!$BP:$BP,INPUT_DATA!CK:CK))</f>
        <v/>
      </c>
      <c r="AL50" s="145" t="str">
        <f t="shared" si="16"/>
        <v/>
      </c>
      <c r="AM50" s="1309" t="str">
        <f t="shared" si="17"/>
        <v/>
      </c>
    </row>
    <row r="51" spans="2:39">
      <c r="B51" s="143">
        <f>INPUT_DATA!BP42</f>
        <v>0</v>
      </c>
      <c r="C51" s="1328" t="str">
        <f>IF($B51=0,"",_xlfn.XLOOKUP($B51,INPUT_DATA!$BP:$BP,INPUT_DATA!BQ:BQ))</f>
        <v/>
      </c>
      <c r="D51" s="146" t="str">
        <f>IF($B51=0,"",_xlfn.XLOOKUP($B51,INPUT_DATA!$BP:$BP,INPUT_DATA!BR:BR))</f>
        <v/>
      </c>
      <c r="E51" s="146" t="str">
        <f>IF($B51=0,"",_xlfn.XLOOKUP($B51,INPUT_DATA!$BP:$BP,INPUT_DATA!BS:BS))</f>
        <v/>
      </c>
      <c r="F51" s="146" t="str">
        <f t="shared" si="3"/>
        <v/>
      </c>
      <c r="G51" s="1328" t="str">
        <f>IF($B51=0,"",_xlfn.XLOOKUP($B51,INPUT_DATA!$BP:$BP,INPUT_DATA!BT:BT))</f>
        <v/>
      </c>
      <c r="H51" s="146" t="str">
        <f>IF($B51=0,"",_xlfn.XLOOKUP($B51,INPUT_DATA!$BP:$BP,INPUT_DATA!BU:BU))</f>
        <v/>
      </c>
      <c r="I51" s="146" t="str">
        <f>IF($B51=0,"",_xlfn.XLOOKUP($B51,INPUT_DATA!$BP:$BP,INPUT_DATA!BV:BV))</f>
        <v/>
      </c>
      <c r="J51" s="146" t="str">
        <f t="shared" si="4"/>
        <v/>
      </c>
      <c r="K51" s="1328" t="str">
        <f>IF($B51=0,"",_xlfn.XLOOKUP($B51,INPUT_DATA!$BP:$BP,INPUT_DATA!BW:BW))</f>
        <v/>
      </c>
      <c r="L51" s="146" t="str">
        <f>IF($B51=0,"",_xlfn.XLOOKUP($B51,INPUT_DATA!$BP:$BP,INPUT_DATA!BX:BX))</f>
        <v/>
      </c>
      <c r="M51" s="146" t="str">
        <f>IF($B51=0,"",_xlfn.XLOOKUP($B51,INPUT_DATA!$BP:$BP,INPUT_DATA!BY:BY))</f>
        <v/>
      </c>
      <c r="N51" s="146" t="str">
        <f t="shared" si="5"/>
        <v/>
      </c>
      <c r="O51" s="1309" t="str">
        <f t="shared" si="6"/>
        <v/>
      </c>
      <c r="P51" s="145" t="str">
        <f t="shared" si="7"/>
        <v/>
      </c>
      <c r="Q51" s="145" t="str">
        <f t="shared" si="8"/>
        <v/>
      </c>
      <c r="R51" s="145" t="str">
        <f t="shared" si="9"/>
        <v/>
      </c>
      <c r="S51" s="146" t="str">
        <f>IF($B51=0,"",_xlfn.XLOOKUP($B51,INPUT_DATA!$BP:$BP,INPUT_DATA!BZ:BZ))</f>
        <v/>
      </c>
      <c r="T51" s="146" t="str">
        <f>IF($B51=0,"",_xlfn.XLOOKUP($B51,INPUT_DATA!$BP:$BP,INPUT_DATA!CA:CA))</f>
        <v/>
      </c>
      <c r="U51" s="146" t="str">
        <f>IF($B51=0,"",_xlfn.XLOOKUP($B51,INPUT_DATA!$BP:$BP,INPUT_DATA!CB:CB))</f>
        <v/>
      </c>
      <c r="V51" s="1337" t="str">
        <f t="shared" si="10"/>
        <v/>
      </c>
      <c r="W51" s="145" t="str">
        <f t="shared" si="11"/>
        <v/>
      </c>
      <c r="X51" s="145" t="str">
        <f>IF($B51=0,"",_xlfn.XLOOKUP($B51,INPUT_DATA!$BP:$BP,INPUT_DATA!CC:CC))</f>
        <v/>
      </c>
      <c r="Y51" s="146" t="str">
        <f>IF($B51=0,"",_xlfn.XLOOKUP($B51,INPUT_DATA!$BP:$BP,INPUT_DATA!CD:CD))</f>
        <v/>
      </c>
      <c r="Z51" s="146" t="str">
        <f>IF($B51=0,"",_xlfn.XLOOKUP($B51,INPUT_DATA!$BP:$BP,INPUT_DATA!CE:CE))</f>
        <v/>
      </c>
      <c r="AA51" s="146" t="str">
        <f>IF($B51=0,"",_xlfn.XLOOKUP($B51,INPUT_DATA!$BP:$BP,INPUT_DATA!CF:CF))</f>
        <v/>
      </c>
      <c r="AB51" s="1337" t="str">
        <f t="shared" si="12"/>
        <v/>
      </c>
      <c r="AC51" s="145" t="str">
        <f t="shared" si="13"/>
        <v/>
      </c>
      <c r="AD51" s="1309" t="str">
        <f>IF($B51=0,"",_xlfn.XLOOKUP($B51,INPUT_DATA!$BP:$BP,INPUT_DATA!CG:CG))</f>
        <v/>
      </c>
      <c r="AE51" s="146" t="str">
        <f>IF($B51=0,"",_xlfn.XLOOKUP($B51,INPUT_DATA!$BP:$BP,INPUT_DATA!CH:CH))</f>
        <v/>
      </c>
      <c r="AF51" s="146" t="str">
        <f>IF($B51=0,"",_xlfn.XLOOKUP($B51,INPUT_DATA!$BP:$BP,INPUT_DATA!CI:CI))</f>
        <v/>
      </c>
      <c r="AG51" s="146" t="str">
        <f>IF($B51=0,"",_xlfn.XLOOKUP($B51,INPUT_DATA!$BP:$BP,INPUT_DATA!CJ:CJ))</f>
        <v/>
      </c>
      <c r="AH51" s="1337" t="str">
        <f t="shared" si="14"/>
        <v/>
      </c>
      <c r="AI51" s="145"/>
      <c r="AJ51" s="145" t="str">
        <f t="shared" si="15"/>
        <v/>
      </c>
      <c r="AK51" s="1309" t="str">
        <f>IF($B51=0,"",_xlfn.XLOOKUP($B51,INPUT_DATA!$BP:$BP,INPUT_DATA!CK:CK))</f>
        <v/>
      </c>
      <c r="AL51" s="145" t="str">
        <f t="shared" si="16"/>
        <v/>
      </c>
      <c r="AM51" s="1309" t="str">
        <f t="shared" si="17"/>
        <v/>
      </c>
    </row>
    <row r="52" spans="2:39">
      <c r="B52" s="143">
        <f>INPUT_DATA!BP43</f>
        <v>0</v>
      </c>
      <c r="C52" s="1328" t="str">
        <f>IF($B52=0,"",_xlfn.XLOOKUP($B52,INPUT_DATA!$BP:$BP,INPUT_DATA!BQ:BQ))</f>
        <v/>
      </c>
      <c r="D52" s="146" t="str">
        <f>IF($B52=0,"",_xlfn.XLOOKUP($B52,INPUT_DATA!$BP:$BP,INPUT_DATA!BR:BR))</f>
        <v/>
      </c>
      <c r="E52" s="146" t="str">
        <f>IF($B52=0,"",_xlfn.XLOOKUP($B52,INPUT_DATA!$BP:$BP,INPUT_DATA!BS:BS))</f>
        <v/>
      </c>
      <c r="F52" s="146" t="str">
        <f t="shared" si="3"/>
        <v/>
      </c>
      <c r="G52" s="1328" t="str">
        <f>IF($B52=0,"",_xlfn.XLOOKUP($B52,INPUT_DATA!$BP:$BP,INPUT_DATA!BT:BT))</f>
        <v/>
      </c>
      <c r="H52" s="146" t="str">
        <f>IF($B52=0,"",_xlfn.XLOOKUP($B52,INPUT_DATA!$BP:$BP,INPUT_DATA!BU:BU))</f>
        <v/>
      </c>
      <c r="I52" s="146" t="str">
        <f>IF($B52=0,"",_xlfn.XLOOKUP($B52,INPUT_DATA!$BP:$BP,INPUT_DATA!BV:BV))</f>
        <v/>
      </c>
      <c r="J52" s="146" t="str">
        <f t="shared" si="4"/>
        <v/>
      </c>
      <c r="K52" s="1328" t="str">
        <f>IF($B52=0,"",_xlfn.XLOOKUP($B52,INPUT_DATA!$BP:$BP,INPUT_DATA!BW:BW))</f>
        <v/>
      </c>
      <c r="L52" s="146" t="str">
        <f>IF($B52=0,"",_xlfn.XLOOKUP($B52,INPUT_DATA!$BP:$BP,INPUT_DATA!BX:BX))</f>
        <v/>
      </c>
      <c r="M52" s="146" t="str">
        <f>IF($B52=0,"",_xlfn.XLOOKUP($B52,INPUT_DATA!$BP:$BP,INPUT_DATA!BY:BY))</f>
        <v/>
      </c>
      <c r="N52" s="146" t="str">
        <f t="shared" si="5"/>
        <v/>
      </c>
      <c r="O52" s="1309" t="str">
        <f t="shared" si="6"/>
        <v/>
      </c>
      <c r="P52" s="145" t="str">
        <f t="shared" si="7"/>
        <v/>
      </c>
      <c r="Q52" s="145" t="str">
        <f t="shared" si="8"/>
        <v/>
      </c>
      <c r="R52" s="145" t="str">
        <f t="shared" si="9"/>
        <v/>
      </c>
      <c r="S52" s="146" t="str">
        <f>IF($B52=0,"",_xlfn.XLOOKUP($B52,INPUT_DATA!$BP:$BP,INPUT_DATA!BZ:BZ))</f>
        <v/>
      </c>
      <c r="T52" s="146" t="str">
        <f>IF($B52=0,"",_xlfn.XLOOKUP($B52,INPUT_DATA!$BP:$BP,INPUT_DATA!CA:CA))</f>
        <v/>
      </c>
      <c r="U52" s="146" t="str">
        <f>IF($B52=0,"",_xlfn.XLOOKUP($B52,INPUT_DATA!$BP:$BP,INPUT_DATA!CB:CB))</f>
        <v/>
      </c>
      <c r="V52" s="1337" t="str">
        <f t="shared" si="10"/>
        <v/>
      </c>
      <c r="W52" s="145" t="str">
        <f t="shared" si="11"/>
        <v/>
      </c>
      <c r="X52" s="145" t="str">
        <f>IF($B52=0,"",_xlfn.XLOOKUP($B52,INPUT_DATA!$BP:$BP,INPUT_DATA!CC:CC))</f>
        <v/>
      </c>
      <c r="Y52" s="146" t="str">
        <f>IF($B52=0,"",_xlfn.XLOOKUP($B52,INPUT_DATA!$BP:$BP,INPUT_DATA!CD:CD))</f>
        <v/>
      </c>
      <c r="Z52" s="146" t="str">
        <f>IF($B52=0,"",_xlfn.XLOOKUP($B52,INPUT_DATA!$BP:$BP,INPUT_DATA!CE:CE))</f>
        <v/>
      </c>
      <c r="AA52" s="146" t="str">
        <f>IF($B52=0,"",_xlfn.XLOOKUP($B52,INPUT_DATA!$BP:$BP,INPUT_DATA!CF:CF))</f>
        <v/>
      </c>
      <c r="AB52" s="1337" t="str">
        <f t="shared" si="12"/>
        <v/>
      </c>
      <c r="AC52" s="145" t="str">
        <f t="shared" si="13"/>
        <v/>
      </c>
      <c r="AD52" s="1309" t="str">
        <f>IF($B52=0,"",_xlfn.XLOOKUP($B52,INPUT_DATA!$BP:$BP,INPUT_DATA!CG:CG))</f>
        <v/>
      </c>
      <c r="AE52" s="146" t="str">
        <f>IF($B52=0,"",_xlfn.XLOOKUP($B52,INPUT_DATA!$BP:$BP,INPUT_DATA!CH:CH))</f>
        <v/>
      </c>
      <c r="AF52" s="146" t="str">
        <f>IF($B52=0,"",_xlfn.XLOOKUP($B52,INPUT_DATA!$BP:$BP,INPUT_DATA!CI:CI))</f>
        <v/>
      </c>
      <c r="AG52" s="146" t="str">
        <f>IF($B52=0,"",_xlfn.XLOOKUP($B52,INPUT_DATA!$BP:$BP,INPUT_DATA!CJ:CJ))</f>
        <v/>
      </c>
      <c r="AH52" s="1337" t="str">
        <f t="shared" si="14"/>
        <v/>
      </c>
      <c r="AI52" s="145"/>
      <c r="AJ52" s="145" t="str">
        <f t="shared" si="15"/>
        <v/>
      </c>
      <c r="AK52" s="1309" t="str">
        <f>IF($B52=0,"",_xlfn.XLOOKUP($B52,INPUT_DATA!$BP:$BP,INPUT_DATA!CK:CK))</f>
        <v/>
      </c>
      <c r="AL52" s="145" t="str">
        <f t="shared" si="16"/>
        <v/>
      </c>
      <c r="AM52" s="1309" t="str">
        <f t="shared" si="17"/>
        <v/>
      </c>
    </row>
    <row r="53" spans="2:39">
      <c r="B53" s="143">
        <f>INPUT_DATA!BP44</f>
        <v>0</v>
      </c>
      <c r="C53" s="1328" t="str">
        <f>IF($B53=0,"",_xlfn.XLOOKUP($B53,INPUT_DATA!$BP:$BP,INPUT_DATA!BQ:BQ))</f>
        <v/>
      </c>
      <c r="D53" s="146" t="str">
        <f>IF($B53=0,"",_xlfn.XLOOKUP($B53,INPUT_DATA!$BP:$BP,INPUT_DATA!BR:BR))</f>
        <v/>
      </c>
      <c r="E53" s="146" t="str">
        <f>IF($B53=0,"",_xlfn.XLOOKUP($B53,INPUT_DATA!$BP:$BP,INPUT_DATA!BS:BS))</f>
        <v/>
      </c>
      <c r="F53" s="146" t="str">
        <f t="shared" si="3"/>
        <v/>
      </c>
      <c r="G53" s="1328" t="str">
        <f>IF($B53=0,"",_xlfn.XLOOKUP($B53,INPUT_DATA!$BP:$BP,INPUT_DATA!BT:BT))</f>
        <v/>
      </c>
      <c r="H53" s="146" t="str">
        <f>IF($B53=0,"",_xlfn.XLOOKUP($B53,INPUT_DATA!$BP:$BP,INPUT_DATA!BU:BU))</f>
        <v/>
      </c>
      <c r="I53" s="146" t="str">
        <f>IF($B53=0,"",_xlfn.XLOOKUP($B53,INPUT_DATA!$BP:$BP,INPUT_DATA!BV:BV))</f>
        <v/>
      </c>
      <c r="J53" s="146" t="str">
        <f t="shared" si="4"/>
        <v/>
      </c>
      <c r="K53" s="1328" t="str">
        <f>IF($B53=0,"",_xlfn.XLOOKUP($B53,INPUT_DATA!$BP:$BP,INPUT_DATA!BW:BW))</f>
        <v/>
      </c>
      <c r="L53" s="146" t="str">
        <f>IF($B53=0,"",_xlfn.XLOOKUP($B53,INPUT_DATA!$BP:$BP,INPUT_DATA!BX:BX))</f>
        <v/>
      </c>
      <c r="M53" s="146" t="str">
        <f>IF($B53=0,"",_xlfn.XLOOKUP($B53,INPUT_DATA!$BP:$BP,INPUT_DATA!BY:BY))</f>
        <v/>
      </c>
      <c r="N53" s="146" t="str">
        <f t="shared" si="5"/>
        <v/>
      </c>
      <c r="O53" s="1309" t="str">
        <f t="shared" si="6"/>
        <v/>
      </c>
      <c r="P53" s="145" t="str">
        <f t="shared" si="7"/>
        <v/>
      </c>
      <c r="Q53" s="145" t="str">
        <f t="shared" si="8"/>
        <v/>
      </c>
      <c r="R53" s="145" t="str">
        <f t="shared" si="9"/>
        <v/>
      </c>
      <c r="S53" s="146" t="str">
        <f>IF($B53=0,"",_xlfn.XLOOKUP($B53,INPUT_DATA!$BP:$BP,INPUT_DATA!BZ:BZ))</f>
        <v/>
      </c>
      <c r="T53" s="146" t="str">
        <f>IF($B53=0,"",_xlfn.XLOOKUP($B53,INPUT_DATA!$BP:$BP,INPUT_DATA!CA:CA))</f>
        <v/>
      </c>
      <c r="U53" s="146" t="str">
        <f>IF($B53=0,"",_xlfn.XLOOKUP($B53,INPUT_DATA!$BP:$BP,INPUT_DATA!CB:CB))</f>
        <v/>
      </c>
      <c r="V53" s="1337" t="str">
        <f t="shared" si="10"/>
        <v/>
      </c>
      <c r="W53" s="145" t="str">
        <f t="shared" si="11"/>
        <v/>
      </c>
      <c r="X53" s="145" t="str">
        <f>IF($B53=0,"",_xlfn.XLOOKUP($B53,INPUT_DATA!$BP:$BP,INPUT_DATA!CC:CC))</f>
        <v/>
      </c>
      <c r="Y53" s="146" t="str">
        <f>IF($B53=0,"",_xlfn.XLOOKUP($B53,INPUT_DATA!$BP:$BP,INPUT_DATA!CD:CD))</f>
        <v/>
      </c>
      <c r="Z53" s="146" t="str">
        <f>IF($B53=0,"",_xlfn.XLOOKUP($B53,INPUT_DATA!$BP:$BP,INPUT_DATA!CE:CE))</f>
        <v/>
      </c>
      <c r="AA53" s="146" t="str">
        <f>IF($B53=0,"",_xlfn.XLOOKUP($B53,INPUT_DATA!$BP:$BP,INPUT_DATA!CF:CF))</f>
        <v/>
      </c>
      <c r="AB53" s="1337" t="str">
        <f t="shared" si="12"/>
        <v/>
      </c>
      <c r="AC53" s="145" t="str">
        <f t="shared" si="13"/>
        <v/>
      </c>
      <c r="AD53" s="1309" t="str">
        <f>IF($B53=0,"",_xlfn.XLOOKUP($B53,INPUT_DATA!$BP:$BP,INPUT_DATA!CG:CG))</f>
        <v/>
      </c>
      <c r="AE53" s="146" t="str">
        <f>IF($B53=0,"",_xlfn.XLOOKUP($B53,INPUT_DATA!$BP:$BP,INPUT_DATA!CH:CH))</f>
        <v/>
      </c>
      <c r="AF53" s="146" t="str">
        <f>IF($B53=0,"",_xlfn.XLOOKUP($B53,INPUT_DATA!$BP:$BP,INPUT_DATA!CI:CI))</f>
        <v/>
      </c>
      <c r="AG53" s="146" t="str">
        <f>IF($B53=0,"",_xlfn.XLOOKUP($B53,INPUT_DATA!$BP:$BP,INPUT_DATA!CJ:CJ))</f>
        <v/>
      </c>
      <c r="AH53" s="1337" t="str">
        <f t="shared" si="14"/>
        <v/>
      </c>
      <c r="AI53" s="145"/>
      <c r="AJ53" s="145" t="str">
        <f t="shared" si="15"/>
        <v/>
      </c>
      <c r="AK53" s="1309" t="str">
        <f>IF($B53=0,"",_xlfn.XLOOKUP($B53,INPUT_DATA!$BP:$BP,INPUT_DATA!CK:CK))</f>
        <v/>
      </c>
      <c r="AL53" s="145" t="str">
        <f t="shared" si="16"/>
        <v/>
      </c>
      <c r="AM53" s="1309" t="str">
        <f t="shared" si="17"/>
        <v/>
      </c>
    </row>
    <row r="54" spans="2:39">
      <c r="B54" s="143">
        <f>INPUT_DATA!BP45</f>
        <v>0</v>
      </c>
      <c r="C54" s="1328" t="str">
        <f>IF($B54=0,"",_xlfn.XLOOKUP($B54,INPUT_DATA!$BP:$BP,INPUT_DATA!BQ:BQ))</f>
        <v/>
      </c>
      <c r="D54" s="146" t="str">
        <f>IF($B54=0,"",_xlfn.XLOOKUP($B54,INPUT_DATA!$BP:$BP,INPUT_DATA!BR:BR))</f>
        <v/>
      </c>
      <c r="E54" s="146" t="str">
        <f>IF($B54=0,"",_xlfn.XLOOKUP($B54,INPUT_DATA!$BP:$BP,INPUT_DATA!BS:BS))</f>
        <v/>
      </c>
      <c r="F54" s="146" t="str">
        <f t="shared" si="3"/>
        <v/>
      </c>
      <c r="G54" s="1328" t="str">
        <f>IF($B54=0,"",_xlfn.XLOOKUP($B54,INPUT_DATA!$BP:$BP,INPUT_DATA!BT:BT))</f>
        <v/>
      </c>
      <c r="H54" s="146" t="str">
        <f>IF($B54=0,"",_xlfn.XLOOKUP($B54,INPUT_DATA!$BP:$BP,INPUT_DATA!BU:BU))</f>
        <v/>
      </c>
      <c r="I54" s="146" t="str">
        <f>IF($B54=0,"",_xlfn.XLOOKUP($B54,INPUT_DATA!$BP:$BP,INPUT_DATA!BV:BV))</f>
        <v/>
      </c>
      <c r="J54" s="146" t="str">
        <f t="shared" si="4"/>
        <v/>
      </c>
      <c r="K54" s="1328" t="str">
        <f>IF($B54=0,"",_xlfn.XLOOKUP($B54,INPUT_DATA!$BP:$BP,INPUT_DATA!BW:BW))</f>
        <v/>
      </c>
      <c r="L54" s="146" t="str">
        <f>IF($B54=0,"",_xlfn.XLOOKUP($B54,INPUT_DATA!$BP:$BP,INPUT_DATA!BX:BX))</f>
        <v/>
      </c>
      <c r="M54" s="146" t="str">
        <f>IF($B54=0,"",_xlfn.XLOOKUP($B54,INPUT_DATA!$BP:$BP,INPUT_DATA!BY:BY))</f>
        <v/>
      </c>
      <c r="N54" s="146" t="str">
        <f t="shared" si="5"/>
        <v/>
      </c>
      <c r="O54" s="1309" t="str">
        <f t="shared" si="6"/>
        <v/>
      </c>
      <c r="P54" s="145" t="str">
        <f t="shared" si="7"/>
        <v/>
      </c>
      <c r="Q54" s="145" t="str">
        <f t="shared" si="8"/>
        <v/>
      </c>
      <c r="R54" s="145" t="str">
        <f t="shared" si="9"/>
        <v/>
      </c>
      <c r="S54" s="146" t="str">
        <f>IF($B54=0,"",_xlfn.XLOOKUP($B54,INPUT_DATA!$BP:$BP,INPUT_DATA!BZ:BZ))</f>
        <v/>
      </c>
      <c r="T54" s="146" t="str">
        <f>IF($B54=0,"",_xlfn.XLOOKUP($B54,INPUT_DATA!$BP:$BP,INPUT_DATA!CA:CA))</f>
        <v/>
      </c>
      <c r="U54" s="146" t="str">
        <f>IF($B54=0,"",_xlfn.XLOOKUP($B54,INPUT_DATA!$BP:$BP,INPUT_DATA!CB:CB))</f>
        <v/>
      </c>
      <c r="V54" s="1337" t="str">
        <f t="shared" si="10"/>
        <v/>
      </c>
      <c r="W54" s="145" t="str">
        <f t="shared" si="11"/>
        <v/>
      </c>
      <c r="X54" s="145" t="str">
        <f>IF($B54=0,"",_xlfn.XLOOKUP($B54,INPUT_DATA!$BP:$BP,INPUT_DATA!CC:CC))</f>
        <v/>
      </c>
      <c r="Y54" s="146" t="str">
        <f>IF($B54=0,"",_xlfn.XLOOKUP($B54,INPUT_DATA!$BP:$BP,INPUT_DATA!CD:CD))</f>
        <v/>
      </c>
      <c r="Z54" s="146" t="str">
        <f>IF($B54=0,"",_xlfn.XLOOKUP($B54,INPUT_DATA!$BP:$BP,INPUT_DATA!CE:CE))</f>
        <v/>
      </c>
      <c r="AA54" s="146" t="str">
        <f>IF($B54=0,"",_xlfn.XLOOKUP($B54,INPUT_DATA!$BP:$BP,INPUT_DATA!CF:CF))</f>
        <v/>
      </c>
      <c r="AB54" s="1337" t="str">
        <f t="shared" si="12"/>
        <v/>
      </c>
      <c r="AC54" s="145" t="str">
        <f t="shared" si="13"/>
        <v/>
      </c>
      <c r="AD54" s="1309" t="str">
        <f>IF($B54=0,"",_xlfn.XLOOKUP($B54,INPUT_DATA!$BP:$BP,INPUT_DATA!CG:CG))</f>
        <v/>
      </c>
      <c r="AE54" s="146" t="str">
        <f>IF($B54=0,"",_xlfn.XLOOKUP($B54,INPUT_DATA!$BP:$BP,INPUT_DATA!CH:CH))</f>
        <v/>
      </c>
      <c r="AF54" s="146" t="str">
        <f>IF($B54=0,"",_xlfn.XLOOKUP($B54,INPUT_DATA!$BP:$BP,INPUT_DATA!CI:CI))</f>
        <v/>
      </c>
      <c r="AG54" s="146" t="str">
        <f>IF($B54=0,"",_xlfn.XLOOKUP($B54,INPUT_DATA!$BP:$BP,INPUT_DATA!CJ:CJ))</f>
        <v/>
      </c>
      <c r="AH54" s="1337" t="str">
        <f t="shared" si="14"/>
        <v/>
      </c>
      <c r="AI54" s="145"/>
      <c r="AJ54" s="145" t="str">
        <f t="shared" si="15"/>
        <v/>
      </c>
      <c r="AK54" s="1309" t="str">
        <f>IF($B54=0,"",_xlfn.XLOOKUP($B54,INPUT_DATA!$BP:$BP,INPUT_DATA!CK:CK))</f>
        <v/>
      </c>
      <c r="AL54" s="145" t="str">
        <f t="shared" si="16"/>
        <v/>
      </c>
      <c r="AM54" s="1309" t="str">
        <f t="shared" si="17"/>
        <v/>
      </c>
    </row>
    <row r="55" spans="2:39">
      <c r="B55" s="143">
        <f>INPUT_DATA!BP46</f>
        <v>0</v>
      </c>
      <c r="C55" s="1328" t="str">
        <f>IF($B55=0,"",_xlfn.XLOOKUP($B55,INPUT_DATA!$BP:$BP,INPUT_DATA!BQ:BQ))</f>
        <v/>
      </c>
      <c r="D55" s="146" t="str">
        <f>IF($B55=0,"",_xlfn.XLOOKUP($B55,INPUT_DATA!$BP:$BP,INPUT_DATA!BR:BR))</f>
        <v/>
      </c>
      <c r="E55" s="146" t="str">
        <f>IF($B55=0,"",_xlfn.XLOOKUP($B55,INPUT_DATA!$BP:$BP,INPUT_DATA!BS:BS))</f>
        <v/>
      </c>
      <c r="F55" s="146" t="str">
        <f t="shared" si="3"/>
        <v/>
      </c>
      <c r="G55" s="1328" t="str">
        <f>IF($B55=0,"",_xlfn.XLOOKUP($B55,INPUT_DATA!$BP:$BP,INPUT_DATA!BT:BT))</f>
        <v/>
      </c>
      <c r="H55" s="146" t="str">
        <f>IF($B55=0,"",_xlfn.XLOOKUP($B55,INPUT_DATA!$BP:$BP,INPUT_DATA!BU:BU))</f>
        <v/>
      </c>
      <c r="I55" s="146" t="str">
        <f>IF($B55=0,"",_xlfn.XLOOKUP($B55,INPUT_DATA!$BP:$BP,INPUT_DATA!BV:BV))</f>
        <v/>
      </c>
      <c r="J55" s="146" t="str">
        <f t="shared" si="4"/>
        <v/>
      </c>
      <c r="K55" s="1328" t="str">
        <f>IF($B55=0,"",_xlfn.XLOOKUP($B55,INPUT_DATA!$BP:$BP,INPUT_DATA!BW:BW))</f>
        <v/>
      </c>
      <c r="L55" s="146" t="str">
        <f>IF($B55=0,"",_xlfn.XLOOKUP($B55,INPUT_DATA!$BP:$BP,INPUT_DATA!BX:BX))</f>
        <v/>
      </c>
      <c r="M55" s="146" t="str">
        <f>IF($B55=0,"",_xlfn.XLOOKUP($B55,INPUT_DATA!$BP:$BP,INPUT_DATA!BY:BY))</f>
        <v/>
      </c>
      <c r="N55" s="146" t="str">
        <f t="shared" si="5"/>
        <v/>
      </c>
      <c r="O55" s="1309" t="str">
        <f t="shared" si="6"/>
        <v/>
      </c>
      <c r="P55" s="145" t="str">
        <f t="shared" si="7"/>
        <v/>
      </c>
      <c r="Q55" s="145" t="str">
        <f t="shared" si="8"/>
        <v/>
      </c>
      <c r="R55" s="145" t="str">
        <f t="shared" si="9"/>
        <v/>
      </c>
      <c r="S55" s="146" t="str">
        <f>IF($B55=0,"",_xlfn.XLOOKUP($B55,INPUT_DATA!$BP:$BP,INPUT_DATA!BZ:BZ))</f>
        <v/>
      </c>
      <c r="T55" s="146" t="str">
        <f>IF($B55=0,"",_xlfn.XLOOKUP($B55,INPUT_DATA!$BP:$BP,INPUT_DATA!CA:CA))</f>
        <v/>
      </c>
      <c r="U55" s="146" t="str">
        <f>IF($B55=0,"",_xlfn.XLOOKUP($B55,INPUT_DATA!$BP:$BP,INPUT_DATA!CB:CB))</f>
        <v/>
      </c>
      <c r="V55" s="1337" t="str">
        <f t="shared" si="10"/>
        <v/>
      </c>
      <c r="W55" s="145" t="str">
        <f t="shared" si="11"/>
        <v/>
      </c>
      <c r="X55" s="145" t="str">
        <f>IF($B55=0,"",_xlfn.XLOOKUP($B55,INPUT_DATA!$BP:$BP,INPUT_DATA!CC:CC))</f>
        <v/>
      </c>
      <c r="Y55" s="146" t="str">
        <f>IF($B55=0,"",_xlfn.XLOOKUP($B55,INPUT_DATA!$BP:$BP,INPUT_DATA!CD:CD))</f>
        <v/>
      </c>
      <c r="Z55" s="146" t="str">
        <f>IF($B55=0,"",_xlfn.XLOOKUP($B55,INPUT_DATA!$BP:$BP,INPUT_DATA!CE:CE))</f>
        <v/>
      </c>
      <c r="AA55" s="146" t="str">
        <f>IF($B55=0,"",_xlfn.XLOOKUP($B55,INPUT_DATA!$BP:$BP,INPUT_DATA!CF:CF))</f>
        <v/>
      </c>
      <c r="AB55" s="1337" t="str">
        <f t="shared" si="12"/>
        <v/>
      </c>
      <c r="AC55" s="145" t="str">
        <f t="shared" si="13"/>
        <v/>
      </c>
      <c r="AD55" s="1309" t="str">
        <f>IF($B55=0,"",_xlfn.XLOOKUP($B55,INPUT_DATA!$BP:$BP,INPUT_DATA!CG:CG))</f>
        <v/>
      </c>
      <c r="AE55" s="146" t="str">
        <f>IF($B55=0,"",_xlfn.XLOOKUP($B55,INPUT_DATA!$BP:$BP,INPUT_DATA!CH:CH))</f>
        <v/>
      </c>
      <c r="AF55" s="146" t="str">
        <f>IF($B55=0,"",_xlfn.XLOOKUP($B55,INPUT_DATA!$BP:$BP,INPUT_DATA!CI:CI))</f>
        <v/>
      </c>
      <c r="AG55" s="146" t="str">
        <f>IF($B55=0,"",_xlfn.XLOOKUP($B55,INPUT_DATA!$BP:$BP,INPUT_DATA!CJ:CJ))</f>
        <v/>
      </c>
      <c r="AH55" s="1337" t="str">
        <f t="shared" si="14"/>
        <v/>
      </c>
      <c r="AI55" s="145"/>
      <c r="AJ55" s="145" t="str">
        <f t="shared" si="15"/>
        <v/>
      </c>
      <c r="AK55" s="1309" t="str">
        <f>IF($B55=0,"",_xlfn.XLOOKUP($B55,INPUT_DATA!$BP:$BP,INPUT_DATA!CK:CK))</f>
        <v/>
      </c>
      <c r="AL55" s="145" t="str">
        <f t="shared" si="16"/>
        <v/>
      </c>
      <c r="AM55" s="1309" t="str">
        <f t="shared" si="17"/>
        <v/>
      </c>
    </row>
    <row r="56" spans="2:39">
      <c r="B56" s="143">
        <f>INPUT_DATA!BP47</f>
        <v>0</v>
      </c>
      <c r="C56" s="1328" t="str">
        <f>IF($B56=0,"",_xlfn.XLOOKUP($B56,INPUT_DATA!$BP:$BP,INPUT_DATA!BQ:BQ))</f>
        <v/>
      </c>
      <c r="D56" s="146" t="str">
        <f>IF($B56=0,"",_xlfn.XLOOKUP($B56,INPUT_DATA!$BP:$BP,INPUT_DATA!BR:BR))</f>
        <v/>
      </c>
      <c r="E56" s="146" t="str">
        <f>IF($B56=0,"",_xlfn.XLOOKUP($B56,INPUT_DATA!$BP:$BP,INPUT_DATA!BS:BS))</f>
        <v/>
      </c>
      <c r="F56" s="146" t="str">
        <f t="shared" si="3"/>
        <v/>
      </c>
      <c r="G56" s="1328" t="str">
        <f>IF($B56=0,"",_xlfn.XLOOKUP($B56,INPUT_DATA!$BP:$BP,INPUT_DATA!BT:BT))</f>
        <v/>
      </c>
      <c r="H56" s="146" t="str">
        <f>IF($B56=0,"",_xlfn.XLOOKUP($B56,INPUT_DATA!$BP:$BP,INPUT_DATA!BU:BU))</f>
        <v/>
      </c>
      <c r="I56" s="146" t="str">
        <f>IF($B56=0,"",_xlfn.XLOOKUP($B56,INPUT_DATA!$BP:$BP,INPUT_DATA!BV:BV))</f>
        <v/>
      </c>
      <c r="J56" s="146" t="str">
        <f t="shared" si="4"/>
        <v/>
      </c>
      <c r="K56" s="1328" t="str">
        <f>IF($B56=0,"",_xlfn.XLOOKUP($B56,INPUT_DATA!$BP:$BP,INPUT_DATA!BW:BW))</f>
        <v/>
      </c>
      <c r="L56" s="146" t="str">
        <f>IF($B56=0,"",_xlfn.XLOOKUP($B56,INPUT_DATA!$BP:$BP,INPUT_DATA!BX:BX))</f>
        <v/>
      </c>
      <c r="M56" s="146" t="str">
        <f>IF($B56=0,"",_xlfn.XLOOKUP($B56,INPUT_DATA!$BP:$BP,INPUT_DATA!BY:BY))</f>
        <v/>
      </c>
      <c r="N56" s="146" t="str">
        <f t="shared" si="5"/>
        <v/>
      </c>
      <c r="O56" s="1309" t="str">
        <f t="shared" si="6"/>
        <v/>
      </c>
      <c r="P56" s="145" t="str">
        <f t="shared" si="7"/>
        <v/>
      </c>
      <c r="Q56" s="145" t="str">
        <f t="shared" si="8"/>
        <v/>
      </c>
      <c r="R56" s="145" t="str">
        <f t="shared" si="9"/>
        <v/>
      </c>
      <c r="S56" s="146" t="str">
        <f>IF($B56=0,"",_xlfn.XLOOKUP($B56,INPUT_DATA!$BP:$BP,INPUT_DATA!BZ:BZ))</f>
        <v/>
      </c>
      <c r="T56" s="146" t="str">
        <f>IF($B56=0,"",_xlfn.XLOOKUP($B56,INPUT_DATA!$BP:$BP,INPUT_DATA!CA:CA))</f>
        <v/>
      </c>
      <c r="U56" s="146" t="str">
        <f>IF($B56=0,"",_xlfn.XLOOKUP($B56,INPUT_DATA!$BP:$BP,INPUT_DATA!CB:CB))</f>
        <v/>
      </c>
      <c r="V56" s="1337" t="str">
        <f t="shared" si="10"/>
        <v/>
      </c>
      <c r="W56" s="145" t="str">
        <f t="shared" si="11"/>
        <v/>
      </c>
      <c r="X56" s="145" t="str">
        <f>IF($B56=0,"",_xlfn.XLOOKUP($B56,INPUT_DATA!$BP:$BP,INPUT_DATA!CC:CC))</f>
        <v/>
      </c>
      <c r="Y56" s="146" t="str">
        <f>IF($B56=0,"",_xlfn.XLOOKUP($B56,INPUT_DATA!$BP:$BP,INPUT_DATA!CD:CD))</f>
        <v/>
      </c>
      <c r="Z56" s="146" t="str">
        <f>IF($B56=0,"",_xlfn.XLOOKUP($B56,INPUT_DATA!$BP:$BP,INPUT_DATA!CE:CE))</f>
        <v/>
      </c>
      <c r="AA56" s="146" t="str">
        <f>IF($B56=0,"",_xlfn.XLOOKUP($B56,INPUT_DATA!$BP:$BP,INPUT_DATA!CF:CF))</f>
        <v/>
      </c>
      <c r="AB56" s="1337" t="str">
        <f t="shared" si="12"/>
        <v/>
      </c>
      <c r="AC56" s="145" t="str">
        <f t="shared" si="13"/>
        <v/>
      </c>
      <c r="AD56" s="1309" t="str">
        <f>IF($B56=0,"",_xlfn.XLOOKUP($B56,INPUT_DATA!$BP:$BP,INPUT_DATA!CG:CG))</f>
        <v/>
      </c>
      <c r="AE56" s="146" t="str">
        <f>IF($B56=0,"",_xlfn.XLOOKUP($B56,INPUT_DATA!$BP:$BP,INPUT_DATA!CH:CH))</f>
        <v/>
      </c>
      <c r="AF56" s="146" t="str">
        <f>IF($B56=0,"",_xlfn.XLOOKUP($B56,INPUT_DATA!$BP:$BP,INPUT_DATA!CI:CI))</f>
        <v/>
      </c>
      <c r="AG56" s="146" t="str">
        <f>IF($B56=0,"",_xlfn.XLOOKUP($B56,INPUT_DATA!$BP:$BP,INPUT_DATA!CJ:CJ))</f>
        <v/>
      </c>
      <c r="AH56" s="1337" t="str">
        <f t="shared" si="14"/>
        <v/>
      </c>
      <c r="AI56" s="145"/>
      <c r="AJ56" s="145" t="str">
        <f t="shared" si="15"/>
        <v/>
      </c>
      <c r="AK56" s="1309" t="str">
        <f>IF($B56=0,"",_xlfn.XLOOKUP($B56,INPUT_DATA!$BP:$BP,INPUT_DATA!CK:CK))</f>
        <v/>
      </c>
      <c r="AL56" s="145" t="str">
        <f t="shared" si="16"/>
        <v/>
      </c>
      <c r="AM56" s="1309" t="str">
        <f t="shared" si="17"/>
        <v/>
      </c>
    </row>
    <row r="57" spans="2:39">
      <c r="B57" s="143">
        <f>INPUT_DATA!BP48</f>
        <v>0</v>
      </c>
      <c r="C57" s="1328" t="str">
        <f>IF($B57=0,"",_xlfn.XLOOKUP($B57,INPUT_DATA!$BP:$BP,INPUT_DATA!BQ:BQ))</f>
        <v/>
      </c>
      <c r="D57" s="146" t="str">
        <f>IF($B57=0,"",_xlfn.XLOOKUP($B57,INPUT_DATA!$BP:$BP,INPUT_DATA!BR:BR))</f>
        <v/>
      </c>
      <c r="E57" s="146" t="str">
        <f>IF($B57=0,"",_xlfn.XLOOKUP($B57,INPUT_DATA!$BP:$BP,INPUT_DATA!BS:BS))</f>
        <v/>
      </c>
      <c r="F57" s="146" t="str">
        <f t="shared" si="3"/>
        <v/>
      </c>
      <c r="G57" s="1328" t="str">
        <f>IF($B57=0,"",_xlfn.XLOOKUP($B57,INPUT_DATA!$BP:$BP,INPUT_DATA!BT:BT))</f>
        <v/>
      </c>
      <c r="H57" s="146" t="str">
        <f>IF($B57=0,"",_xlfn.XLOOKUP($B57,INPUT_DATA!$BP:$BP,INPUT_DATA!BU:BU))</f>
        <v/>
      </c>
      <c r="I57" s="146" t="str">
        <f>IF($B57=0,"",_xlfn.XLOOKUP($B57,INPUT_DATA!$BP:$BP,INPUT_DATA!BV:BV))</f>
        <v/>
      </c>
      <c r="J57" s="146" t="str">
        <f t="shared" si="4"/>
        <v/>
      </c>
      <c r="K57" s="1328" t="str">
        <f>IF($B57=0,"",_xlfn.XLOOKUP($B57,INPUT_DATA!$BP:$BP,INPUT_DATA!BW:BW))</f>
        <v/>
      </c>
      <c r="L57" s="146" t="str">
        <f>IF($B57=0,"",_xlfn.XLOOKUP($B57,INPUT_DATA!$BP:$BP,INPUT_DATA!BX:BX))</f>
        <v/>
      </c>
      <c r="M57" s="146" t="str">
        <f>IF($B57=0,"",_xlfn.XLOOKUP($B57,INPUT_DATA!$BP:$BP,INPUT_DATA!BY:BY))</f>
        <v/>
      </c>
      <c r="N57" s="146" t="str">
        <f t="shared" si="5"/>
        <v/>
      </c>
      <c r="O57" s="1309" t="str">
        <f t="shared" si="6"/>
        <v/>
      </c>
      <c r="P57" s="145" t="str">
        <f t="shared" si="7"/>
        <v/>
      </c>
      <c r="Q57" s="145" t="str">
        <f t="shared" si="8"/>
        <v/>
      </c>
      <c r="R57" s="145" t="str">
        <f t="shared" si="9"/>
        <v/>
      </c>
      <c r="S57" s="146" t="str">
        <f>IF($B57=0,"",_xlfn.XLOOKUP($B57,INPUT_DATA!$BP:$BP,INPUT_DATA!BZ:BZ))</f>
        <v/>
      </c>
      <c r="T57" s="146" t="str">
        <f>IF($B57=0,"",_xlfn.XLOOKUP($B57,INPUT_DATA!$BP:$BP,INPUT_DATA!CA:CA))</f>
        <v/>
      </c>
      <c r="U57" s="146" t="str">
        <f>IF($B57=0,"",_xlfn.XLOOKUP($B57,INPUT_DATA!$BP:$BP,INPUT_DATA!CB:CB))</f>
        <v/>
      </c>
      <c r="V57" s="1337" t="str">
        <f t="shared" si="10"/>
        <v/>
      </c>
      <c r="W57" s="145" t="str">
        <f t="shared" si="11"/>
        <v/>
      </c>
      <c r="X57" s="145" t="str">
        <f>IF($B57=0,"",_xlfn.XLOOKUP($B57,INPUT_DATA!$BP:$BP,INPUT_DATA!CC:CC))</f>
        <v/>
      </c>
      <c r="Y57" s="146" t="str">
        <f>IF($B57=0,"",_xlfn.XLOOKUP($B57,INPUT_DATA!$BP:$BP,INPUT_DATA!CD:CD))</f>
        <v/>
      </c>
      <c r="Z57" s="146" t="str">
        <f>IF($B57=0,"",_xlfn.XLOOKUP($B57,INPUT_DATA!$BP:$BP,INPUT_DATA!CE:CE))</f>
        <v/>
      </c>
      <c r="AA57" s="146" t="str">
        <f>IF($B57=0,"",_xlfn.XLOOKUP($B57,INPUT_DATA!$BP:$BP,INPUT_DATA!CF:CF))</f>
        <v/>
      </c>
      <c r="AB57" s="1337" t="str">
        <f t="shared" si="12"/>
        <v/>
      </c>
      <c r="AC57" s="145" t="str">
        <f t="shared" si="13"/>
        <v/>
      </c>
      <c r="AD57" s="1309" t="str">
        <f>IF($B57=0,"",_xlfn.XLOOKUP($B57,INPUT_DATA!$BP:$BP,INPUT_DATA!CG:CG))</f>
        <v/>
      </c>
      <c r="AE57" s="146" t="str">
        <f>IF($B57=0,"",_xlfn.XLOOKUP($B57,INPUT_DATA!$BP:$BP,INPUT_DATA!CH:CH))</f>
        <v/>
      </c>
      <c r="AF57" s="146" t="str">
        <f>IF($B57=0,"",_xlfn.XLOOKUP($B57,INPUT_DATA!$BP:$BP,INPUT_DATA!CI:CI))</f>
        <v/>
      </c>
      <c r="AG57" s="146" t="str">
        <f>IF($B57=0,"",_xlfn.XLOOKUP($B57,INPUT_DATA!$BP:$BP,INPUT_DATA!CJ:CJ))</f>
        <v/>
      </c>
      <c r="AH57" s="1337" t="str">
        <f t="shared" si="14"/>
        <v/>
      </c>
      <c r="AI57" s="145"/>
      <c r="AJ57" s="145" t="str">
        <f t="shared" si="15"/>
        <v/>
      </c>
      <c r="AK57" s="1309" t="str">
        <f>IF($B57=0,"",_xlfn.XLOOKUP($B57,INPUT_DATA!$BP:$BP,INPUT_DATA!CK:CK))</f>
        <v/>
      </c>
      <c r="AL57" s="145" t="str">
        <f t="shared" si="16"/>
        <v/>
      </c>
      <c r="AM57" s="1309" t="str">
        <f t="shared" si="17"/>
        <v/>
      </c>
    </row>
    <row r="58" spans="2:39">
      <c r="B58" s="143">
        <f>INPUT_DATA!BP49</f>
        <v>0</v>
      </c>
      <c r="C58" s="1328" t="str">
        <f>IF($B58=0,"",_xlfn.XLOOKUP($B58,INPUT_DATA!$BP:$BP,INPUT_DATA!BQ:BQ))</f>
        <v/>
      </c>
      <c r="D58" s="146" t="str">
        <f>IF($B58=0,"",_xlfn.XLOOKUP($B58,INPUT_DATA!$BP:$BP,INPUT_DATA!BR:BR))</f>
        <v/>
      </c>
      <c r="E58" s="146" t="str">
        <f>IF($B58=0,"",_xlfn.XLOOKUP($B58,INPUT_DATA!$BP:$BP,INPUT_DATA!BS:BS))</f>
        <v/>
      </c>
      <c r="F58" s="146" t="str">
        <f t="shared" si="3"/>
        <v/>
      </c>
      <c r="G58" s="1328" t="str">
        <f>IF($B58=0,"",_xlfn.XLOOKUP($B58,INPUT_DATA!$BP:$BP,INPUT_DATA!BT:BT))</f>
        <v/>
      </c>
      <c r="H58" s="146" t="str">
        <f>IF($B58=0,"",_xlfn.XLOOKUP($B58,INPUT_DATA!$BP:$BP,INPUT_DATA!BU:BU))</f>
        <v/>
      </c>
      <c r="I58" s="146" t="str">
        <f>IF($B58=0,"",_xlfn.XLOOKUP($B58,INPUT_DATA!$BP:$BP,INPUT_DATA!BV:BV))</f>
        <v/>
      </c>
      <c r="J58" s="146" t="str">
        <f t="shared" si="4"/>
        <v/>
      </c>
      <c r="K58" s="1328" t="str">
        <f>IF($B58=0,"",_xlfn.XLOOKUP($B58,INPUT_DATA!$BP:$BP,INPUT_DATA!BW:BW))</f>
        <v/>
      </c>
      <c r="L58" s="146" t="str">
        <f>IF($B58=0,"",_xlfn.XLOOKUP($B58,INPUT_DATA!$BP:$BP,INPUT_DATA!BX:BX))</f>
        <v/>
      </c>
      <c r="M58" s="146" t="str">
        <f>IF($B58=0,"",_xlfn.XLOOKUP($B58,INPUT_DATA!$BP:$BP,INPUT_DATA!BY:BY))</f>
        <v/>
      </c>
      <c r="N58" s="146" t="str">
        <f t="shared" si="5"/>
        <v/>
      </c>
      <c r="O58" s="1309" t="str">
        <f t="shared" si="6"/>
        <v/>
      </c>
      <c r="P58" s="145" t="str">
        <f t="shared" si="7"/>
        <v/>
      </c>
      <c r="Q58" s="145" t="str">
        <f t="shared" si="8"/>
        <v/>
      </c>
      <c r="R58" s="145" t="str">
        <f t="shared" si="9"/>
        <v/>
      </c>
      <c r="S58" s="146" t="str">
        <f>IF($B58=0,"",_xlfn.XLOOKUP($B58,INPUT_DATA!$BP:$BP,INPUT_DATA!BZ:BZ))</f>
        <v/>
      </c>
      <c r="T58" s="146" t="str">
        <f>IF($B58=0,"",_xlfn.XLOOKUP($B58,INPUT_DATA!$BP:$BP,INPUT_DATA!CA:CA))</f>
        <v/>
      </c>
      <c r="U58" s="146" t="str">
        <f>IF($B58=0,"",_xlfn.XLOOKUP($B58,INPUT_DATA!$BP:$BP,INPUT_DATA!CB:CB))</f>
        <v/>
      </c>
      <c r="V58" s="1337" t="str">
        <f t="shared" si="10"/>
        <v/>
      </c>
      <c r="W58" s="145" t="str">
        <f t="shared" si="11"/>
        <v/>
      </c>
      <c r="X58" s="145" t="str">
        <f>IF($B58=0,"",_xlfn.XLOOKUP($B58,INPUT_DATA!$BP:$BP,INPUT_DATA!CC:CC))</f>
        <v/>
      </c>
      <c r="Y58" s="146" t="str">
        <f>IF($B58=0,"",_xlfn.XLOOKUP($B58,INPUT_DATA!$BP:$BP,INPUT_DATA!CD:CD))</f>
        <v/>
      </c>
      <c r="Z58" s="146" t="str">
        <f>IF($B58=0,"",_xlfn.XLOOKUP($B58,INPUT_DATA!$BP:$BP,INPUT_DATA!CE:CE))</f>
        <v/>
      </c>
      <c r="AA58" s="146" t="str">
        <f>IF($B58=0,"",_xlfn.XLOOKUP($B58,INPUT_DATA!$BP:$BP,INPUT_DATA!CF:CF))</f>
        <v/>
      </c>
      <c r="AB58" s="1337" t="str">
        <f t="shared" si="12"/>
        <v/>
      </c>
      <c r="AC58" s="145" t="str">
        <f t="shared" si="13"/>
        <v/>
      </c>
      <c r="AD58" s="1309" t="str">
        <f>IF($B58=0,"",_xlfn.XLOOKUP($B58,INPUT_DATA!$BP:$BP,INPUT_DATA!CG:CG))</f>
        <v/>
      </c>
      <c r="AE58" s="146" t="str">
        <f>IF($B58=0,"",_xlfn.XLOOKUP($B58,INPUT_DATA!$BP:$BP,INPUT_DATA!CH:CH))</f>
        <v/>
      </c>
      <c r="AF58" s="146" t="str">
        <f>IF($B58=0,"",_xlfn.XLOOKUP($B58,INPUT_DATA!$BP:$BP,INPUT_DATA!CI:CI))</f>
        <v/>
      </c>
      <c r="AG58" s="146" t="str">
        <f>IF($B58=0,"",_xlfn.XLOOKUP($B58,INPUT_DATA!$BP:$BP,INPUT_DATA!CJ:CJ))</f>
        <v/>
      </c>
      <c r="AH58" s="1337" t="str">
        <f t="shared" si="14"/>
        <v/>
      </c>
      <c r="AI58" s="145"/>
      <c r="AJ58" s="145" t="str">
        <f t="shared" si="15"/>
        <v/>
      </c>
      <c r="AK58" s="1309" t="str">
        <f>IF($B58=0,"",_xlfn.XLOOKUP($B58,INPUT_DATA!$BP:$BP,INPUT_DATA!CK:CK))</f>
        <v/>
      </c>
      <c r="AL58" s="145" t="str">
        <f t="shared" si="16"/>
        <v/>
      </c>
      <c r="AM58" s="1309" t="str">
        <f t="shared" si="17"/>
        <v/>
      </c>
    </row>
    <row r="59" spans="2:39">
      <c r="B59" s="143">
        <f>INPUT_DATA!BP50</f>
        <v>0</v>
      </c>
      <c r="C59" s="1328" t="str">
        <f>IF($B59=0,"",_xlfn.XLOOKUP($B59,INPUT_DATA!$BP:$BP,INPUT_DATA!BQ:BQ))</f>
        <v/>
      </c>
      <c r="D59" s="146" t="str">
        <f>IF($B59=0,"",_xlfn.XLOOKUP($B59,INPUT_DATA!$BP:$BP,INPUT_DATA!BR:BR))</f>
        <v/>
      </c>
      <c r="E59" s="146" t="str">
        <f>IF($B59=0,"",_xlfn.XLOOKUP($B59,INPUT_DATA!$BP:$BP,INPUT_DATA!BS:BS))</f>
        <v/>
      </c>
      <c r="F59" s="146" t="str">
        <f t="shared" si="3"/>
        <v/>
      </c>
      <c r="G59" s="1328" t="str">
        <f>IF($B59=0,"",_xlfn.XLOOKUP($B59,INPUT_DATA!$BP:$BP,INPUT_DATA!BT:BT))</f>
        <v/>
      </c>
      <c r="H59" s="146" t="str">
        <f>IF($B59=0,"",_xlfn.XLOOKUP($B59,INPUT_DATA!$BP:$BP,INPUT_DATA!BU:BU))</f>
        <v/>
      </c>
      <c r="I59" s="146" t="str">
        <f>IF($B59=0,"",_xlfn.XLOOKUP($B59,INPUT_DATA!$BP:$BP,INPUT_DATA!BV:BV))</f>
        <v/>
      </c>
      <c r="J59" s="146" t="str">
        <f t="shared" si="4"/>
        <v/>
      </c>
      <c r="K59" s="1328" t="str">
        <f>IF($B59=0,"",_xlfn.XLOOKUP($B59,INPUT_DATA!$BP:$BP,INPUT_DATA!BW:BW))</f>
        <v/>
      </c>
      <c r="L59" s="146" t="str">
        <f>IF($B59=0,"",_xlfn.XLOOKUP($B59,INPUT_DATA!$BP:$BP,INPUT_DATA!BX:BX))</f>
        <v/>
      </c>
      <c r="M59" s="146" t="str">
        <f>IF($B59=0,"",_xlfn.XLOOKUP($B59,INPUT_DATA!$BP:$BP,INPUT_DATA!BY:BY))</f>
        <v/>
      </c>
      <c r="N59" s="146" t="str">
        <f t="shared" si="5"/>
        <v/>
      </c>
      <c r="O59" s="1309" t="str">
        <f t="shared" si="6"/>
        <v/>
      </c>
      <c r="P59" s="145" t="str">
        <f t="shared" si="7"/>
        <v/>
      </c>
      <c r="Q59" s="145" t="str">
        <f t="shared" si="8"/>
        <v/>
      </c>
      <c r="R59" s="145" t="str">
        <f t="shared" si="9"/>
        <v/>
      </c>
      <c r="S59" s="146" t="str">
        <f>IF($B59=0,"",_xlfn.XLOOKUP($B59,INPUT_DATA!$BP:$BP,INPUT_DATA!BZ:BZ))</f>
        <v/>
      </c>
      <c r="T59" s="146" t="str">
        <f>IF($B59=0,"",_xlfn.XLOOKUP($B59,INPUT_DATA!$BP:$BP,INPUT_DATA!CA:CA))</f>
        <v/>
      </c>
      <c r="U59" s="146" t="str">
        <f>IF($B59=0,"",_xlfn.XLOOKUP($B59,INPUT_DATA!$BP:$BP,INPUT_DATA!CB:CB))</f>
        <v/>
      </c>
      <c r="V59" s="1337" t="str">
        <f t="shared" si="10"/>
        <v/>
      </c>
      <c r="W59" s="145" t="str">
        <f t="shared" si="11"/>
        <v/>
      </c>
      <c r="X59" s="145" t="str">
        <f>IF($B59=0,"",_xlfn.XLOOKUP($B59,INPUT_DATA!$BP:$BP,INPUT_DATA!CC:CC))</f>
        <v/>
      </c>
      <c r="Y59" s="146" t="str">
        <f>IF($B59=0,"",_xlfn.XLOOKUP($B59,INPUT_DATA!$BP:$BP,INPUT_DATA!CD:CD))</f>
        <v/>
      </c>
      <c r="Z59" s="146" t="str">
        <f>IF($B59=0,"",_xlfn.XLOOKUP($B59,INPUT_DATA!$BP:$BP,INPUT_DATA!CE:CE))</f>
        <v/>
      </c>
      <c r="AA59" s="146" t="str">
        <f>IF($B59=0,"",_xlfn.XLOOKUP($B59,INPUT_DATA!$BP:$BP,INPUT_DATA!CF:CF))</f>
        <v/>
      </c>
      <c r="AB59" s="1337" t="str">
        <f t="shared" si="12"/>
        <v/>
      </c>
      <c r="AC59" s="145" t="str">
        <f t="shared" si="13"/>
        <v/>
      </c>
      <c r="AD59" s="1309" t="str">
        <f>IF($B59=0,"",_xlfn.XLOOKUP($B59,INPUT_DATA!$BP:$BP,INPUT_DATA!CG:CG))</f>
        <v/>
      </c>
      <c r="AE59" s="146" t="str">
        <f>IF($B59=0,"",_xlfn.XLOOKUP($B59,INPUT_DATA!$BP:$BP,INPUT_DATA!CH:CH))</f>
        <v/>
      </c>
      <c r="AF59" s="146" t="str">
        <f>IF($B59=0,"",_xlfn.XLOOKUP($B59,INPUT_DATA!$BP:$BP,INPUT_DATA!CI:CI))</f>
        <v/>
      </c>
      <c r="AG59" s="146" t="str">
        <f>IF($B59=0,"",_xlfn.XLOOKUP($B59,INPUT_DATA!$BP:$BP,INPUT_DATA!CJ:CJ))</f>
        <v/>
      </c>
      <c r="AH59" s="1337" t="str">
        <f t="shared" si="14"/>
        <v/>
      </c>
      <c r="AI59" s="145"/>
      <c r="AJ59" s="145" t="str">
        <f t="shared" si="15"/>
        <v/>
      </c>
      <c r="AK59" s="1309" t="str">
        <f>IF($B59=0,"",_xlfn.XLOOKUP($B59,INPUT_DATA!$BP:$BP,INPUT_DATA!CK:CK))</f>
        <v/>
      </c>
      <c r="AL59" s="145" t="str">
        <f t="shared" si="16"/>
        <v/>
      </c>
      <c r="AM59" s="1309" t="str">
        <f t="shared" si="17"/>
        <v/>
      </c>
    </row>
    <row r="60" spans="2:39">
      <c r="B60" s="143">
        <f>INPUT_DATA!BP51</f>
        <v>0</v>
      </c>
      <c r="C60" s="1328" t="str">
        <f>IF($B60=0,"",_xlfn.XLOOKUP($B60,INPUT_DATA!$BP:$BP,INPUT_DATA!BQ:BQ))</f>
        <v/>
      </c>
      <c r="D60" s="146" t="str">
        <f>IF($B60=0,"",_xlfn.XLOOKUP($B60,INPUT_DATA!$BP:$BP,INPUT_DATA!BR:BR))</f>
        <v/>
      </c>
      <c r="E60" s="146" t="str">
        <f>IF($B60=0,"",_xlfn.XLOOKUP($B60,INPUT_DATA!$BP:$BP,INPUT_DATA!BS:BS))</f>
        <v/>
      </c>
      <c r="F60" s="146" t="str">
        <f t="shared" si="3"/>
        <v/>
      </c>
      <c r="G60" s="1328" t="str">
        <f>IF($B60=0,"",_xlfn.XLOOKUP($B60,INPUT_DATA!$BP:$BP,INPUT_DATA!BT:BT))</f>
        <v/>
      </c>
      <c r="H60" s="146" t="str">
        <f>IF($B60=0,"",_xlfn.XLOOKUP($B60,INPUT_DATA!$BP:$BP,INPUT_DATA!BU:BU))</f>
        <v/>
      </c>
      <c r="I60" s="146" t="str">
        <f>IF($B60=0,"",_xlfn.XLOOKUP($B60,INPUT_DATA!$BP:$BP,INPUT_DATA!BV:BV))</f>
        <v/>
      </c>
      <c r="J60" s="146" t="str">
        <f t="shared" si="4"/>
        <v/>
      </c>
      <c r="K60" s="1328" t="str">
        <f>IF($B60=0,"",_xlfn.XLOOKUP($B60,INPUT_DATA!$BP:$BP,INPUT_DATA!BW:BW))</f>
        <v/>
      </c>
      <c r="L60" s="146" t="str">
        <f>IF($B60=0,"",_xlfn.XLOOKUP($B60,INPUT_DATA!$BP:$BP,INPUT_DATA!BX:BX))</f>
        <v/>
      </c>
      <c r="M60" s="146" t="str">
        <f>IF($B60=0,"",_xlfn.XLOOKUP($B60,INPUT_DATA!$BP:$BP,INPUT_DATA!BY:BY))</f>
        <v/>
      </c>
      <c r="N60" s="146" t="str">
        <f t="shared" si="5"/>
        <v/>
      </c>
      <c r="O60" s="1309" t="str">
        <f t="shared" si="6"/>
        <v/>
      </c>
      <c r="P60" s="145" t="str">
        <f t="shared" si="7"/>
        <v/>
      </c>
      <c r="Q60" s="145" t="str">
        <f t="shared" si="8"/>
        <v/>
      </c>
      <c r="R60" s="145" t="str">
        <f t="shared" si="9"/>
        <v/>
      </c>
      <c r="S60" s="146" t="str">
        <f>IF($B60=0,"",_xlfn.XLOOKUP($B60,INPUT_DATA!$BP:$BP,INPUT_DATA!BZ:BZ))</f>
        <v/>
      </c>
      <c r="T60" s="146" t="str">
        <f>IF($B60=0,"",_xlfn.XLOOKUP($B60,INPUT_DATA!$BP:$BP,INPUT_DATA!CA:CA))</f>
        <v/>
      </c>
      <c r="U60" s="146" t="str">
        <f>IF($B60=0,"",_xlfn.XLOOKUP($B60,INPUT_DATA!$BP:$BP,INPUT_DATA!CB:CB))</f>
        <v/>
      </c>
      <c r="V60" s="1337" t="str">
        <f t="shared" si="10"/>
        <v/>
      </c>
      <c r="W60" s="145" t="str">
        <f t="shared" si="11"/>
        <v/>
      </c>
      <c r="X60" s="145" t="str">
        <f>IF($B60=0,"",_xlfn.XLOOKUP($B60,INPUT_DATA!$BP:$BP,INPUT_DATA!CC:CC))</f>
        <v/>
      </c>
      <c r="Y60" s="146" t="str">
        <f>IF($B60=0,"",_xlfn.XLOOKUP($B60,INPUT_DATA!$BP:$BP,INPUT_DATA!CD:CD))</f>
        <v/>
      </c>
      <c r="Z60" s="146" t="str">
        <f>IF($B60=0,"",_xlfn.XLOOKUP($B60,INPUT_DATA!$BP:$BP,INPUT_DATA!CE:CE))</f>
        <v/>
      </c>
      <c r="AA60" s="146" t="str">
        <f>IF($B60=0,"",_xlfn.XLOOKUP($B60,INPUT_DATA!$BP:$BP,INPUT_DATA!CF:CF))</f>
        <v/>
      </c>
      <c r="AB60" s="1337" t="str">
        <f t="shared" si="12"/>
        <v/>
      </c>
      <c r="AC60" s="145" t="str">
        <f t="shared" si="13"/>
        <v/>
      </c>
      <c r="AD60" s="1309" t="str">
        <f>IF($B60=0,"",_xlfn.XLOOKUP($B60,INPUT_DATA!$BP:$BP,INPUT_DATA!CG:CG))</f>
        <v/>
      </c>
      <c r="AE60" s="146" t="str">
        <f>IF($B60=0,"",_xlfn.XLOOKUP($B60,INPUT_DATA!$BP:$BP,INPUT_DATA!CH:CH))</f>
        <v/>
      </c>
      <c r="AF60" s="146" t="str">
        <f>IF($B60=0,"",_xlfn.XLOOKUP($B60,INPUT_DATA!$BP:$BP,INPUT_DATA!CI:CI))</f>
        <v/>
      </c>
      <c r="AG60" s="146" t="str">
        <f>IF($B60=0,"",_xlfn.XLOOKUP($B60,INPUT_DATA!$BP:$BP,INPUT_DATA!CJ:CJ))</f>
        <v/>
      </c>
      <c r="AH60" s="1337" t="str">
        <f t="shared" si="14"/>
        <v/>
      </c>
      <c r="AI60" s="145"/>
      <c r="AJ60" s="145" t="str">
        <f t="shared" si="15"/>
        <v/>
      </c>
      <c r="AK60" s="1309" t="str">
        <f>IF($B60=0,"",_xlfn.XLOOKUP($B60,INPUT_DATA!$BP:$BP,INPUT_DATA!CK:CK))</f>
        <v/>
      </c>
      <c r="AL60" s="145" t="str">
        <f t="shared" si="16"/>
        <v/>
      </c>
      <c r="AM60" s="1309" t="str">
        <f t="shared" si="17"/>
        <v/>
      </c>
    </row>
    <row r="61" spans="2:39">
      <c r="B61" s="143">
        <f>INPUT_DATA!BP52</f>
        <v>0</v>
      </c>
      <c r="C61" s="1328" t="str">
        <f>IF($B61=0,"",_xlfn.XLOOKUP($B61,INPUT_DATA!$BP:$BP,INPUT_DATA!BQ:BQ))</f>
        <v/>
      </c>
      <c r="D61" s="146" t="str">
        <f>IF($B61=0,"",_xlfn.XLOOKUP($B61,INPUT_DATA!$BP:$BP,INPUT_DATA!BR:BR))</f>
        <v/>
      </c>
      <c r="E61" s="146" t="str">
        <f>IF($B61=0,"",_xlfn.XLOOKUP($B61,INPUT_DATA!$BP:$BP,INPUT_DATA!BS:BS))</f>
        <v/>
      </c>
      <c r="F61" s="146" t="str">
        <f t="shared" si="3"/>
        <v/>
      </c>
      <c r="G61" s="1328" t="str">
        <f>IF($B61=0,"",_xlfn.XLOOKUP($B61,INPUT_DATA!$BP:$BP,INPUT_DATA!BT:BT))</f>
        <v/>
      </c>
      <c r="H61" s="146" t="str">
        <f>IF($B61=0,"",_xlfn.XLOOKUP($B61,INPUT_DATA!$BP:$BP,INPUT_DATA!BU:BU))</f>
        <v/>
      </c>
      <c r="I61" s="146" t="str">
        <f>IF($B61=0,"",_xlfn.XLOOKUP($B61,INPUT_DATA!$BP:$BP,INPUT_DATA!BV:BV))</f>
        <v/>
      </c>
      <c r="J61" s="146" t="str">
        <f t="shared" si="4"/>
        <v/>
      </c>
      <c r="K61" s="1328" t="str">
        <f>IF($B61=0,"",_xlfn.XLOOKUP($B61,INPUT_DATA!$BP:$BP,INPUT_DATA!BW:BW))</f>
        <v/>
      </c>
      <c r="L61" s="146" t="str">
        <f>IF($B61=0,"",_xlfn.XLOOKUP($B61,INPUT_DATA!$BP:$BP,INPUT_DATA!BX:BX))</f>
        <v/>
      </c>
      <c r="M61" s="146" t="str">
        <f>IF($B61=0,"",_xlfn.XLOOKUP($B61,INPUT_DATA!$BP:$BP,INPUT_DATA!BY:BY))</f>
        <v/>
      </c>
      <c r="N61" s="146" t="str">
        <f t="shared" si="5"/>
        <v/>
      </c>
      <c r="O61" s="1309" t="str">
        <f t="shared" si="6"/>
        <v/>
      </c>
      <c r="P61" s="145" t="str">
        <f t="shared" si="7"/>
        <v/>
      </c>
      <c r="Q61" s="145" t="str">
        <f t="shared" si="8"/>
        <v/>
      </c>
      <c r="R61" s="145" t="str">
        <f t="shared" si="9"/>
        <v/>
      </c>
      <c r="S61" s="146" t="str">
        <f>IF($B61=0,"",_xlfn.XLOOKUP($B61,INPUT_DATA!$BP:$BP,INPUT_DATA!BZ:BZ))</f>
        <v/>
      </c>
      <c r="T61" s="146" t="str">
        <f>IF($B61=0,"",_xlfn.XLOOKUP($B61,INPUT_DATA!$BP:$BP,INPUT_DATA!CA:CA))</f>
        <v/>
      </c>
      <c r="U61" s="146" t="str">
        <f>IF($B61=0,"",_xlfn.XLOOKUP($B61,INPUT_DATA!$BP:$BP,INPUT_DATA!CB:CB))</f>
        <v/>
      </c>
      <c r="V61" s="1337" t="str">
        <f t="shared" si="10"/>
        <v/>
      </c>
      <c r="W61" s="145" t="str">
        <f t="shared" si="11"/>
        <v/>
      </c>
      <c r="X61" s="145" t="str">
        <f>IF($B61=0,"",_xlfn.XLOOKUP($B61,INPUT_DATA!$BP:$BP,INPUT_DATA!CC:CC))</f>
        <v/>
      </c>
      <c r="Y61" s="146" t="str">
        <f>IF($B61=0,"",_xlfn.XLOOKUP($B61,INPUT_DATA!$BP:$BP,INPUT_DATA!CD:CD))</f>
        <v/>
      </c>
      <c r="Z61" s="146" t="str">
        <f>IF($B61=0,"",_xlfn.XLOOKUP($B61,INPUT_DATA!$BP:$BP,INPUT_DATA!CE:CE))</f>
        <v/>
      </c>
      <c r="AA61" s="146" t="str">
        <f>IF($B61=0,"",_xlfn.XLOOKUP($B61,INPUT_DATA!$BP:$BP,INPUT_DATA!CF:CF))</f>
        <v/>
      </c>
      <c r="AB61" s="1337" t="str">
        <f t="shared" si="12"/>
        <v/>
      </c>
      <c r="AC61" s="145" t="str">
        <f t="shared" si="13"/>
        <v/>
      </c>
      <c r="AD61" s="1309" t="str">
        <f>IF($B61=0,"",_xlfn.XLOOKUP($B61,INPUT_DATA!$BP:$BP,INPUT_DATA!CG:CG))</f>
        <v/>
      </c>
      <c r="AE61" s="146" t="str">
        <f>IF($B61=0,"",_xlfn.XLOOKUP($B61,INPUT_DATA!$BP:$BP,INPUT_DATA!CH:CH))</f>
        <v/>
      </c>
      <c r="AF61" s="146" t="str">
        <f>IF($B61=0,"",_xlfn.XLOOKUP($B61,INPUT_DATA!$BP:$BP,INPUT_DATA!CI:CI))</f>
        <v/>
      </c>
      <c r="AG61" s="146" t="str">
        <f>IF($B61=0,"",_xlfn.XLOOKUP($B61,INPUT_DATA!$BP:$BP,INPUT_DATA!CJ:CJ))</f>
        <v/>
      </c>
      <c r="AH61" s="1337" t="str">
        <f t="shared" si="14"/>
        <v/>
      </c>
      <c r="AI61" s="145"/>
      <c r="AJ61" s="145" t="str">
        <f t="shared" si="15"/>
        <v/>
      </c>
      <c r="AK61" s="1309" t="str">
        <f>IF($B61=0,"",_xlfn.XLOOKUP($B61,INPUT_DATA!$BP:$BP,INPUT_DATA!CK:CK))</f>
        <v/>
      </c>
      <c r="AL61" s="145" t="str">
        <f t="shared" si="16"/>
        <v/>
      </c>
      <c r="AM61" s="1309" t="str">
        <f t="shared" si="17"/>
        <v/>
      </c>
    </row>
    <row r="62" spans="2:39">
      <c r="B62" s="143">
        <f>INPUT_DATA!BP53</f>
        <v>0</v>
      </c>
      <c r="C62" s="1328" t="str">
        <f>IF($B62=0,"",_xlfn.XLOOKUP($B62,INPUT_DATA!$BP:$BP,INPUT_DATA!BQ:BQ))</f>
        <v/>
      </c>
      <c r="D62" s="146" t="str">
        <f>IF($B62=0,"",_xlfn.XLOOKUP($B62,INPUT_DATA!$BP:$BP,INPUT_DATA!BR:BR))</f>
        <v/>
      </c>
      <c r="E62" s="146" t="str">
        <f>IF($B62=0,"",_xlfn.XLOOKUP($B62,INPUT_DATA!$BP:$BP,INPUT_DATA!BS:BS))</f>
        <v/>
      </c>
      <c r="F62" s="146" t="str">
        <f t="shared" si="3"/>
        <v/>
      </c>
      <c r="G62" s="1328" t="str">
        <f>IF($B62=0,"",_xlfn.XLOOKUP($B62,INPUT_DATA!$BP:$BP,INPUT_DATA!BT:BT))</f>
        <v/>
      </c>
      <c r="H62" s="146" t="str">
        <f>IF($B62=0,"",_xlfn.XLOOKUP($B62,INPUT_DATA!$BP:$BP,INPUT_DATA!BU:BU))</f>
        <v/>
      </c>
      <c r="I62" s="146" t="str">
        <f>IF($B62=0,"",_xlfn.XLOOKUP($B62,INPUT_DATA!$BP:$BP,INPUT_DATA!BV:BV))</f>
        <v/>
      </c>
      <c r="J62" s="146" t="str">
        <f t="shared" si="4"/>
        <v/>
      </c>
      <c r="K62" s="1328" t="str">
        <f>IF($B62=0,"",_xlfn.XLOOKUP($B62,INPUT_DATA!$BP:$BP,INPUT_DATA!BW:BW))</f>
        <v/>
      </c>
      <c r="L62" s="146" t="str">
        <f>IF($B62=0,"",_xlfn.XLOOKUP($B62,INPUT_DATA!$BP:$BP,INPUT_DATA!BX:BX))</f>
        <v/>
      </c>
      <c r="M62" s="146" t="str">
        <f>IF($B62=0,"",_xlfn.XLOOKUP($B62,INPUT_DATA!$BP:$BP,INPUT_DATA!BY:BY))</f>
        <v/>
      </c>
      <c r="N62" s="146" t="str">
        <f t="shared" si="5"/>
        <v/>
      </c>
      <c r="O62" s="1309" t="str">
        <f t="shared" si="6"/>
        <v/>
      </c>
      <c r="P62" s="145" t="str">
        <f t="shared" si="7"/>
        <v/>
      </c>
      <c r="Q62" s="145" t="str">
        <f t="shared" si="8"/>
        <v/>
      </c>
      <c r="R62" s="145" t="str">
        <f t="shared" si="9"/>
        <v/>
      </c>
      <c r="S62" s="146" t="str">
        <f>IF($B62=0,"",_xlfn.XLOOKUP($B62,INPUT_DATA!$BP:$BP,INPUT_DATA!BZ:BZ))</f>
        <v/>
      </c>
      <c r="T62" s="146" t="str">
        <f>IF($B62=0,"",_xlfn.XLOOKUP($B62,INPUT_DATA!$BP:$BP,INPUT_DATA!CA:CA))</f>
        <v/>
      </c>
      <c r="U62" s="146" t="str">
        <f>IF($B62=0,"",_xlfn.XLOOKUP($B62,INPUT_DATA!$BP:$BP,INPUT_DATA!CB:CB))</f>
        <v/>
      </c>
      <c r="V62" s="1337" t="str">
        <f t="shared" si="10"/>
        <v/>
      </c>
      <c r="W62" s="145" t="str">
        <f t="shared" si="11"/>
        <v/>
      </c>
      <c r="X62" s="145" t="str">
        <f>IF($B62=0,"",_xlfn.XLOOKUP($B62,INPUT_DATA!$BP:$BP,INPUT_DATA!CC:CC))</f>
        <v/>
      </c>
      <c r="Y62" s="146" t="str">
        <f>IF($B62=0,"",_xlfn.XLOOKUP($B62,INPUT_DATA!$BP:$BP,INPUT_DATA!CD:CD))</f>
        <v/>
      </c>
      <c r="Z62" s="146" t="str">
        <f>IF($B62=0,"",_xlfn.XLOOKUP($B62,INPUT_DATA!$BP:$BP,INPUT_DATA!CE:CE))</f>
        <v/>
      </c>
      <c r="AA62" s="146" t="str">
        <f>IF($B62=0,"",_xlfn.XLOOKUP($B62,INPUT_DATA!$BP:$BP,INPUT_DATA!CF:CF))</f>
        <v/>
      </c>
      <c r="AB62" s="1337" t="str">
        <f t="shared" si="12"/>
        <v/>
      </c>
      <c r="AC62" s="145" t="str">
        <f t="shared" si="13"/>
        <v/>
      </c>
      <c r="AD62" s="1309" t="str">
        <f>IF($B62=0,"",_xlfn.XLOOKUP($B62,INPUT_DATA!$BP:$BP,INPUT_DATA!CG:CG))</f>
        <v/>
      </c>
      <c r="AE62" s="146" t="str">
        <f>IF($B62=0,"",_xlfn.XLOOKUP($B62,INPUT_DATA!$BP:$BP,INPUT_DATA!CH:CH))</f>
        <v/>
      </c>
      <c r="AF62" s="146" t="str">
        <f>IF($B62=0,"",_xlfn.XLOOKUP($B62,INPUT_DATA!$BP:$BP,INPUT_DATA!CI:CI))</f>
        <v/>
      </c>
      <c r="AG62" s="146" t="str">
        <f>IF($B62=0,"",_xlfn.XLOOKUP($B62,INPUT_DATA!$BP:$BP,INPUT_DATA!CJ:CJ))</f>
        <v/>
      </c>
      <c r="AH62" s="1337" t="str">
        <f t="shared" si="14"/>
        <v/>
      </c>
      <c r="AI62" s="145"/>
      <c r="AJ62" s="145" t="str">
        <f t="shared" si="15"/>
        <v/>
      </c>
      <c r="AK62" s="1309" t="str">
        <f>IF($B62=0,"",_xlfn.XLOOKUP($B62,INPUT_DATA!$BP:$BP,INPUT_DATA!CK:CK))</f>
        <v/>
      </c>
      <c r="AL62" s="145" t="str">
        <f t="shared" si="16"/>
        <v/>
      </c>
      <c r="AM62" s="1309" t="str">
        <f t="shared" si="17"/>
        <v/>
      </c>
    </row>
    <row r="63" spans="2:39">
      <c r="B63" s="143">
        <f>INPUT_DATA!BP54</f>
        <v>0</v>
      </c>
      <c r="C63" s="1328" t="str">
        <f>IF($B63=0,"",_xlfn.XLOOKUP($B63,INPUT_DATA!$BP:$BP,INPUT_DATA!BQ:BQ))</f>
        <v/>
      </c>
      <c r="D63" s="146" t="str">
        <f>IF($B63=0,"",_xlfn.XLOOKUP($B63,INPUT_DATA!$BP:$BP,INPUT_DATA!BR:BR))</f>
        <v/>
      </c>
      <c r="E63" s="146" t="str">
        <f>IF($B63=0,"",_xlfn.XLOOKUP($B63,INPUT_DATA!$BP:$BP,INPUT_DATA!BS:BS))</f>
        <v/>
      </c>
      <c r="F63" s="146" t="str">
        <f t="shared" si="3"/>
        <v/>
      </c>
      <c r="G63" s="1328" t="str">
        <f>IF($B63=0,"",_xlfn.XLOOKUP($B63,INPUT_DATA!$BP:$BP,INPUT_DATA!BT:BT))</f>
        <v/>
      </c>
      <c r="H63" s="146" t="str">
        <f>IF($B63=0,"",_xlfn.XLOOKUP($B63,INPUT_DATA!$BP:$BP,INPUT_DATA!BU:BU))</f>
        <v/>
      </c>
      <c r="I63" s="146" t="str">
        <f>IF($B63=0,"",_xlfn.XLOOKUP($B63,INPUT_DATA!$BP:$BP,INPUT_DATA!BV:BV))</f>
        <v/>
      </c>
      <c r="J63" s="146" t="str">
        <f t="shared" si="4"/>
        <v/>
      </c>
      <c r="K63" s="1328" t="str">
        <f>IF($B63=0,"",_xlfn.XLOOKUP($B63,INPUT_DATA!$BP:$BP,INPUT_DATA!BW:BW))</f>
        <v/>
      </c>
      <c r="L63" s="146" t="str">
        <f>IF($B63=0,"",_xlfn.XLOOKUP($B63,INPUT_DATA!$BP:$BP,INPUT_DATA!BX:BX))</f>
        <v/>
      </c>
      <c r="M63" s="146" t="str">
        <f>IF($B63=0,"",_xlfn.XLOOKUP($B63,INPUT_DATA!$BP:$BP,INPUT_DATA!BY:BY))</f>
        <v/>
      </c>
      <c r="N63" s="146" t="str">
        <f t="shared" si="5"/>
        <v/>
      </c>
      <c r="O63" s="1309" t="str">
        <f t="shared" si="6"/>
        <v/>
      </c>
      <c r="P63" s="145" t="str">
        <f t="shared" si="7"/>
        <v/>
      </c>
      <c r="Q63" s="145" t="str">
        <f t="shared" si="8"/>
        <v/>
      </c>
      <c r="R63" s="145" t="str">
        <f t="shared" si="9"/>
        <v/>
      </c>
      <c r="S63" s="146" t="str">
        <f>IF($B63=0,"",_xlfn.XLOOKUP($B63,INPUT_DATA!$BP:$BP,INPUT_DATA!BZ:BZ))</f>
        <v/>
      </c>
      <c r="T63" s="146" t="str">
        <f>IF($B63=0,"",_xlfn.XLOOKUP($B63,INPUT_DATA!$BP:$BP,INPUT_DATA!CA:CA))</f>
        <v/>
      </c>
      <c r="U63" s="146" t="str">
        <f>IF($B63=0,"",_xlfn.XLOOKUP($B63,INPUT_DATA!$BP:$BP,INPUT_DATA!CB:CB))</f>
        <v/>
      </c>
      <c r="V63" s="1337" t="str">
        <f t="shared" si="10"/>
        <v/>
      </c>
      <c r="W63" s="145" t="str">
        <f t="shared" si="11"/>
        <v/>
      </c>
      <c r="X63" s="145" t="str">
        <f>IF($B63=0,"",_xlfn.XLOOKUP($B63,INPUT_DATA!$BP:$BP,INPUT_DATA!CC:CC))</f>
        <v/>
      </c>
      <c r="Y63" s="146" t="str">
        <f>IF($B63=0,"",_xlfn.XLOOKUP($B63,INPUT_DATA!$BP:$BP,INPUT_DATA!CD:CD))</f>
        <v/>
      </c>
      <c r="Z63" s="146" t="str">
        <f>IF($B63=0,"",_xlfn.XLOOKUP($B63,INPUT_DATA!$BP:$BP,INPUT_DATA!CE:CE))</f>
        <v/>
      </c>
      <c r="AA63" s="146" t="str">
        <f>IF($B63=0,"",_xlfn.XLOOKUP($B63,INPUT_DATA!$BP:$BP,INPUT_DATA!CF:CF))</f>
        <v/>
      </c>
      <c r="AB63" s="1337" t="str">
        <f t="shared" si="12"/>
        <v/>
      </c>
      <c r="AC63" s="145" t="str">
        <f t="shared" si="13"/>
        <v/>
      </c>
      <c r="AD63" s="1309" t="str">
        <f>IF($B63=0,"",_xlfn.XLOOKUP($B63,INPUT_DATA!$BP:$BP,INPUT_DATA!CG:CG))</f>
        <v/>
      </c>
      <c r="AE63" s="146" t="str">
        <f>IF($B63=0,"",_xlfn.XLOOKUP($B63,INPUT_DATA!$BP:$BP,INPUT_DATA!CH:CH))</f>
        <v/>
      </c>
      <c r="AF63" s="146" t="str">
        <f>IF($B63=0,"",_xlfn.XLOOKUP($B63,INPUT_DATA!$BP:$BP,INPUT_DATA!CI:CI))</f>
        <v/>
      </c>
      <c r="AG63" s="146" t="str">
        <f>IF($B63=0,"",_xlfn.XLOOKUP($B63,INPUT_DATA!$BP:$BP,INPUT_DATA!CJ:CJ))</f>
        <v/>
      </c>
      <c r="AH63" s="1337" t="str">
        <f t="shared" si="14"/>
        <v/>
      </c>
      <c r="AI63" s="145"/>
      <c r="AJ63" s="145" t="str">
        <f t="shared" si="15"/>
        <v/>
      </c>
      <c r="AK63" s="1309" t="str">
        <f>IF($B63=0,"",_xlfn.XLOOKUP($B63,INPUT_DATA!$BP:$BP,INPUT_DATA!CK:CK))</f>
        <v/>
      </c>
      <c r="AL63" s="145" t="str">
        <f t="shared" si="16"/>
        <v/>
      </c>
      <c r="AM63" s="1309" t="str">
        <f t="shared" si="17"/>
        <v/>
      </c>
    </row>
    <row r="64" spans="2:39">
      <c r="B64" s="143">
        <f>INPUT_DATA!BP55</f>
        <v>0</v>
      </c>
      <c r="C64" s="1328" t="str">
        <f>IF($B64=0,"",_xlfn.XLOOKUP($B64,INPUT_DATA!$BP:$BP,INPUT_DATA!BQ:BQ))</f>
        <v/>
      </c>
      <c r="D64" s="146" t="str">
        <f>IF($B64=0,"",_xlfn.XLOOKUP($B64,INPUT_DATA!$BP:$BP,INPUT_DATA!BR:BR))</f>
        <v/>
      </c>
      <c r="E64" s="146" t="str">
        <f>IF($B64=0,"",_xlfn.XLOOKUP($B64,INPUT_DATA!$BP:$BP,INPUT_DATA!BS:BS))</f>
        <v/>
      </c>
      <c r="F64" s="146" t="str">
        <f t="shared" si="3"/>
        <v/>
      </c>
      <c r="G64" s="1328" t="str">
        <f>IF($B64=0,"",_xlfn.XLOOKUP($B64,INPUT_DATA!$BP:$BP,INPUT_DATA!BT:BT))</f>
        <v/>
      </c>
      <c r="H64" s="146" t="str">
        <f>IF($B64=0,"",_xlfn.XLOOKUP($B64,INPUT_DATA!$BP:$BP,INPUT_DATA!BU:BU))</f>
        <v/>
      </c>
      <c r="I64" s="146" t="str">
        <f>IF($B64=0,"",_xlfn.XLOOKUP($B64,INPUT_DATA!$BP:$BP,INPUT_DATA!BV:BV))</f>
        <v/>
      </c>
      <c r="J64" s="146" t="str">
        <f t="shared" si="4"/>
        <v/>
      </c>
      <c r="K64" s="1328" t="str">
        <f>IF($B64=0,"",_xlfn.XLOOKUP($B64,INPUT_DATA!$BP:$BP,INPUT_DATA!BW:BW))</f>
        <v/>
      </c>
      <c r="L64" s="146" t="str">
        <f>IF($B64=0,"",_xlfn.XLOOKUP($B64,INPUT_DATA!$BP:$BP,INPUT_DATA!BX:BX))</f>
        <v/>
      </c>
      <c r="M64" s="146" t="str">
        <f>IF($B64=0,"",_xlfn.XLOOKUP($B64,INPUT_DATA!$BP:$BP,INPUT_DATA!BY:BY))</f>
        <v/>
      </c>
      <c r="N64" s="146" t="str">
        <f t="shared" si="5"/>
        <v/>
      </c>
      <c r="O64" s="1309" t="str">
        <f t="shared" si="6"/>
        <v/>
      </c>
      <c r="P64" s="145" t="str">
        <f t="shared" si="7"/>
        <v/>
      </c>
      <c r="Q64" s="145" t="str">
        <f t="shared" si="8"/>
        <v/>
      </c>
      <c r="R64" s="145" t="str">
        <f t="shared" si="9"/>
        <v/>
      </c>
      <c r="S64" s="146" t="str">
        <f>IF($B64=0,"",_xlfn.XLOOKUP($B64,INPUT_DATA!$BP:$BP,INPUT_DATA!BZ:BZ))</f>
        <v/>
      </c>
      <c r="T64" s="146" t="str">
        <f>IF($B64=0,"",_xlfn.XLOOKUP($B64,INPUT_DATA!$BP:$BP,INPUT_DATA!CA:CA))</f>
        <v/>
      </c>
      <c r="U64" s="146" t="str">
        <f>IF($B64=0,"",_xlfn.XLOOKUP($B64,INPUT_DATA!$BP:$BP,INPUT_DATA!CB:CB))</f>
        <v/>
      </c>
      <c r="V64" s="1337" t="str">
        <f t="shared" si="10"/>
        <v/>
      </c>
      <c r="W64" s="145" t="str">
        <f t="shared" si="11"/>
        <v/>
      </c>
      <c r="X64" s="145" t="str">
        <f>IF($B64=0,"",_xlfn.XLOOKUP($B64,INPUT_DATA!$BP:$BP,INPUT_DATA!CC:CC))</f>
        <v/>
      </c>
      <c r="Y64" s="146" t="str">
        <f>IF($B64=0,"",_xlfn.XLOOKUP($B64,INPUT_DATA!$BP:$BP,INPUT_DATA!CD:CD))</f>
        <v/>
      </c>
      <c r="Z64" s="146" t="str">
        <f>IF($B64=0,"",_xlfn.XLOOKUP($B64,INPUT_DATA!$BP:$BP,INPUT_DATA!CE:CE))</f>
        <v/>
      </c>
      <c r="AA64" s="146" t="str">
        <f>IF($B64=0,"",_xlfn.XLOOKUP($B64,INPUT_DATA!$BP:$BP,INPUT_DATA!CF:CF))</f>
        <v/>
      </c>
      <c r="AB64" s="1337" t="str">
        <f t="shared" si="12"/>
        <v/>
      </c>
      <c r="AC64" s="145" t="str">
        <f t="shared" si="13"/>
        <v/>
      </c>
      <c r="AD64" s="1309" t="str">
        <f>IF($B64=0,"",_xlfn.XLOOKUP($B64,INPUT_DATA!$BP:$BP,INPUT_DATA!CG:CG))</f>
        <v/>
      </c>
      <c r="AE64" s="146" t="str">
        <f>IF($B64=0,"",_xlfn.XLOOKUP($B64,INPUT_DATA!$BP:$BP,INPUT_DATA!CH:CH))</f>
        <v/>
      </c>
      <c r="AF64" s="146" t="str">
        <f>IF($B64=0,"",_xlfn.XLOOKUP($B64,INPUT_DATA!$BP:$BP,INPUT_DATA!CI:CI))</f>
        <v/>
      </c>
      <c r="AG64" s="146" t="str">
        <f>IF($B64=0,"",_xlfn.XLOOKUP($B64,INPUT_DATA!$BP:$BP,INPUT_DATA!CJ:CJ))</f>
        <v/>
      </c>
      <c r="AH64" s="1337" t="str">
        <f t="shared" si="14"/>
        <v/>
      </c>
      <c r="AI64" s="145"/>
      <c r="AJ64" s="145" t="str">
        <f t="shared" si="15"/>
        <v/>
      </c>
      <c r="AK64" s="1309" t="str">
        <f>IF($B64=0,"",_xlfn.XLOOKUP($B64,INPUT_DATA!$BP:$BP,INPUT_DATA!CK:CK))</f>
        <v/>
      </c>
      <c r="AL64" s="145" t="str">
        <f t="shared" si="16"/>
        <v/>
      </c>
      <c r="AM64" s="1309" t="str">
        <f t="shared" si="17"/>
        <v/>
      </c>
    </row>
    <row r="65" spans="2:39">
      <c r="B65" s="143">
        <f>INPUT_DATA!BP56</f>
        <v>0</v>
      </c>
      <c r="C65" s="1328" t="str">
        <f>IF($B65=0,"",_xlfn.XLOOKUP($B65,INPUT_DATA!$BP:$BP,INPUT_DATA!BQ:BQ))</f>
        <v/>
      </c>
      <c r="D65" s="146" t="str">
        <f>IF($B65=0,"",_xlfn.XLOOKUP($B65,INPUT_DATA!$BP:$BP,INPUT_DATA!BR:BR))</f>
        <v/>
      </c>
      <c r="E65" s="146" t="str">
        <f>IF($B65=0,"",_xlfn.XLOOKUP($B65,INPUT_DATA!$BP:$BP,INPUT_DATA!BS:BS))</f>
        <v/>
      </c>
      <c r="F65" s="146" t="str">
        <f t="shared" si="3"/>
        <v/>
      </c>
      <c r="G65" s="1328" t="str">
        <f>IF($B65=0,"",_xlfn.XLOOKUP($B65,INPUT_DATA!$BP:$BP,INPUT_DATA!BT:BT))</f>
        <v/>
      </c>
      <c r="H65" s="146" t="str">
        <f>IF($B65=0,"",_xlfn.XLOOKUP($B65,INPUT_DATA!$BP:$BP,INPUT_DATA!BU:BU))</f>
        <v/>
      </c>
      <c r="I65" s="146" t="str">
        <f>IF($B65=0,"",_xlfn.XLOOKUP($B65,INPUT_DATA!$BP:$BP,INPUT_DATA!BV:BV))</f>
        <v/>
      </c>
      <c r="J65" s="146" t="str">
        <f t="shared" si="4"/>
        <v/>
      </c>
      <c r="K65" s="1328" t="str">
        <f>IF($B65=0,"",_xlfn.XLOOKUP($B65,INPUT_DATA!$BP:$BP,INPUT_DATA!BW:BW))</f>
        <v/>
      </c>
      <c r="L65" s="146" t="str">
        <f>IF($B65=0,"",_xlfn.XLOOKUP($B65,INPUT_DATA!$BP:$BP,INPUT_DATA!BX:BX))</f>
        <v/>
      </c>
      <c r="M65" s="146" t="str">
        <f>IF($B65=0,"",_xlfn.XLOOKUP($B65,INPUT_DATA!$BP:$BP,INPUT_DATA!BY:BY))</f>
        <v/>
      </c>
      <c r="N65" s="146" t="str">
        <f t="shared" si="5"/>
        <v/>
      </c>
      <c r="O65" s="1309" t="str">
        <f t="shared" si="6"/>
        <v/>
      </c>
      <c r="P65" s="145" t="str">
        <f t="shared" si="7"/>
        <v/>
      </c>
      <c r="Q65" s="145" t="str">
        <f t="shared" si="8"/>
        <v/>
      </c>
      <c r="R65" s="145" t="str">
        <f t="shared" si="9"/>
        <v/>
      </c>
      <c r="S65" s="146" t="str">
        <f>IF($B65=0,"",_xlfn.XLOOKUP($B65,INPUT_DATA!$BP:$BP,INPUT_DATA!BZ:BZ))</f>
        <v/>
      </c>
      <c r="T65" s="146" t="str">
        <f>IF($B65=0,"",_xlfn.XLOOKUP($B65,INPUT_DATA!$BP:$BP,INPUT_DATA!CA:CA))</f>
        <v/>
      </c>
      <c r="U65" s="146" t="str">
        <f>IF($B65=0,"",_xlfn.XLOOKUP($B65,INPUT_DATA!$BP:$BP,INPUT_DATA!CB:CB))</f>
        <v/>
      </c>
      <c r="V65" s="1337" t="str">
        <f t="shared" si="10"/>
        <v/>
      </c>
      <c r="W65" s="145" t="str">
        <f t="shared" si="11"/>
        <v/>
      </c>
      <c r="X65" s="145" t="str">
        <f>IF($B65=0,"",_xlfn.XLOOKUP($B65,INPUT_DATA!$BP:$BP,INPUT_DATA!CC:CC))</f>
        <v/>
      </c>
      <c r="Y65" s="146" t="str">
        <f>IF($B65=0,"",_xlfn.XLOOKUP($B65,INPUT_DATA!$BP:$BP,INPUT_DATA!CD:CD))</f>
        <v/>
      </c>
      <c r="Z65" s="146" t="str">
        <f>IF($B65=0,"",_xlfn.XLOOKUP($B65,INPUT_DATA!$BP:$BP,INPUT_DATA!CE:CE))</f>
        <v/>
      </c>
      <c r="AA65" s="146" t="str">
        <f>IF($B65=0,"",_xlfn.XLOOKUP($B65,INPUT_DATA!$BP:$BP,INPUT_DATA!CF:CF))</f>
        <v/>
      </c>
      <c r="AB65" s="1337" t="str">
        <f t="shared" si="12"/>
        <v/>
      </c>
      <c r="AC65" s="145" t="str">
        <f t="shared" si="13"/>
        <v/>
      </c>
      <c r="AD65" s="1309" t="str">
        <f>IF($B65=0,"",_xlfn.XLOOKUP($B65,INPUT_DATA!$BP:$BP,INPUT_DATA!CG:CG))</f>
        <v/>
      </c>
      <c r="AE65" s="146" t="str">
        <f>IF($B65=0,"",_xlfn.XLOOKUP($B65,INPUT_DATA!$BP:$BP,INPUT_DATA!CH:CH))</f>
        <v/>
      </c>
      <c r="AF65" s="146" t="str">
        <f>IF($B65=0,"",_xlfn.XLOOKUP($B65,INPUT_DATA!$BP:$BP,INPUT_DATA!CI:CI))</f>
        <v/>
      </c>
      <c r="AG65" s="146" t="str">
        <f>IF($B65=0,"",_xlfn.XLOOKUP($B65,INPUT_DATA!$BP:$BP,INPUT_DATA!CJ:CJ))</f>
        <v/>
      </c>
      <c r="AH65" s="1337" t="str">
        <f t="shared" si="14"/>
        <v/>
      </c>
      <c r="AI65" s="145"/>
      <c r="AJ65" s="145" t="str">
        <f t="shared" si="15"/>
        <v/>
      </c>
      <c r="AK65" s="1309" t="str">
        <f>IF($B65=0,"",_xlfn.XLOOKUP($B65,INPUT_DATA!$BP:$BP,INPUT_DATA!CK:CK))</f>
        <v/>
      </c>
      <c r="AL65" s="145" t="str">
        <f t="shared" si="16"/>
        <v/>
      </c>
      <c r="AM65" s="1309" t="str">
        <f t="shared" si="17"/>
        <v/>
      </c>
    </row>
    <row r="66" spans="2:39">
      <c r="B66" s="143">
        <f>INPUT_DATA!BP57</f>
        <v>0</v>
      </c>
      <c r="C66" s="1328" t="str">
        <f>IF($B66=0,"",_xlfn.XLOOKUP($B66,INPUT_DATA!$BP:$BP,INPUT_DATA!BQ:BQ))</f>
        <v/>
      </c>
      <c r="D66" s="146" t="str">
        <f>IF($B66=0,"",_xlfn.XLOOKUP($B66,INPUT_DATA!$BP:$BP,INPUT_DATA!BR:BR))</f>
        <v/>
      </c>
      <c r="E66" s="146" t="str">
        <f>IF($B66=0,"",_xlfn.XLOOKUP($B66,INPUT_DATA!$BP:$BP,INPUT_DATA!BS:BS))</f>
        <v/>
      </c>
      <c r="F66" s="146" t="str">
        <f t="shared" si="3"/>
        <v/>
      </c>
      <c r="G66" s="1328" t="str">
        <f>IF($B66=0,"",_xlfn.XLOOKUP($B66,INPUT_DATA!$BP:$BP,INPUT_DATA!BT:BT))</f>
        <v/>
      </c>
      <c r="H66" s="146" t="str">
        <f>IF($B66=0,"",_xlfn.XLOOKUP($B66,INPUT_DATA!$BP:$BP,INPUT_DATA!BU:BU))</f>
        <v/>
      </c>
      <c r="I66" s="146" t="str">
        <f>IF($B66=0,"",_xlfn.XLOOKUP($B66,INPUT_DATA!$BP:$BP,INPUT_DATA!BV:BV))</f>
        <v/>
      </c>
      <c r="J66" s="146" t="str">
        <f t="shared" si="4"/>
        <v/>
      </c>
      <c r="K66" s="1328" t="str">
        <f>IF($B66=0,"",_xlfn.XLOOKUP($B66,INPUT_DATA!$BP:$BP,INPUT_DATA!BW:BW))</f>
        <v/>
      </c>
      <c r="L66" s="146" t="str">
        <f>IF($B66=0,"",_xlfn.XLOOKUP($B66,INPUT_DATA!$BP:$BP,INPUT_DATA!BX:BX))</f>
        <v/>
      </c>
      <c r="M66" s="146" t="str">
        <f>IF($B66=0,"",_xlfn.XLOOKUP($B66,INPUT_DATA!$BP:$BP,INPUT_DATA!BY:BY))</f>
        <v/>
      </c>
      <c r="N66" s="146" t="str">
        <f t="shared" si="5"/>
        <v/>
      </c>
      <c r="O66" s="1309" t="str">
        <f t="shared" si="6"/>
        <v/>
      </c>
      <c r="P66" s="145" t="str">
        <f t="shared" si="7"/>
        <v/>
      </c>
      <c r="Q66" s="145" t="str">
        <f t="shared" si="8"/>
        <v/>
      </c>
      <c r="R66" s="145" t="str">
        <f t="shared" si="9"/>
        <v/>
      </c>
      <c r="S66" s="146" t="str">
        <f>IF($B66=0,"",_xlfn.XLOOKUP($B66,INPUT_DATA!$BP:$BP,INPUT_DATA!BZ:BZ))</f>
        <v/>
      </c>
      <c r="T66" s="146" t="str">
        <f>IF($B66=0,"",_xlfn.XLOOKUP($B66,INPUT_DATA!$BP:$BP,INPUT_DATA!CA:CA))</f>
        <v/>
      </c>
      <c r="U66" s="146" t="str">
        <f>IF($B66=0,"",_xlfn.XLOOKUP($B66,INPUT_DATA!$BP:$BP,INPUT_DATA!CB:CB))</f>
        <v/>
      </c>
      <c r="V66" s="1337" t="str">
        <f t="shared" si="10"/>
        <v/>
      </c>
      <c r="W66" s="145" t="str">
        <f t="shared" si="11"/>
        <v/>
      </c>
      <c r="X66" s="145" t="str">
        <f>IF($B66=0,"",_xlfn.XLOOKUP($B66,INPUT_DATA!$BP:$BP,INPUT_DATA!CC:CC))</f>
        <v/>
      </c>
      <c r="Y66" s="146" t="str">
        <f>IF($B66=0,"",_xlfn.XLOOKUP($B66,INPUT_DATA!$BP:$BP,INPUT_DATA!CD:CD))</f>
        <v/>
      </c>
      <c r="Z66" s="146" t="str">
        <f>IF($B66=0,"",_xlfn.XLOOKUP($B66,INPUT_DATA!$BP:$BP,INPUT_DATA!CE:CE))</f>
        <v/>
      </c>
      <c r="AA66" s="146" t="str">
        <f>IF($B66=0,"",_xlfn.XLOOKUP($B66,INPUT_DATA!$BP:$BP,INPUT_DATA!CF:CF))</f>
        <v/>
      </c>
      <c r="AB66" s="1337" t="str">
        <f t="shared" si="12"/>
        <v/>
      </c>
      <c r="AC66" s="145" t="str">
        <f t="shared" si="13"/>
        <v/>
      </c>
      <c r="AD66" s="1309" t="str">
        <f>IF($B66=0,"",_xlfn.XLOOKUP($B66,INPUT_DATA!$BP:$BP,INPUT_DATA!CG:CG))</f>
        <v/>
      </c>
      <c r="AE66" s="146" t="str">
        <f>IF($B66=0,"",_xlfn.XLOOKUP($B66,INPUT_DATA!$BP:$BP,INPUT_DATA!CH:CH))</f>
        <v/>
      </c>
      <c r="AF66" s="146" t="str">
        <f>IF($B66=0,"",_xlfn.XLOOKUP($B66,INPUT_DATA!$BP:$BP,INPUT_DATA!CI:CI))</f>
        <v/>
      </c>
      <c r="AG66" s="146" t="str">
        <f>IF($B66=0,"",_xlfn.XLOOKUP($B66,INPUT_DATA!$BP:$BP,INPUT_DATA!CJ:CJ))</f>
        <v/>
      </c>
      <c r="AH66" s="1337" t="str">
        <f t="shared" si="14"/>
        <v/>
      </c>
      <c r="AI66" s="145"/>
      <c r="AJ66" s="145" t="str">
        <f t="shared" si="15"/>
        <v/>
      </c>
      <c r="AK66" s="1309" t="str">
        <f>IF($B66=0,"",_xlfn.XLOOKUP($B66,INPUT_DATA!$BP:$BP,INPUT_DATA!CK:CK))</f>
        <v/>
      </c>
      <c r="AL66" s="145" t="str">
        <f t="shared" si="16"/>
        <v/>
      </c>
      <c r="AM66" s="1309" t="str">
        <f t="shared" si="17"/>
        <v/>
      </c>
    </row>
    <row r="67" spans="2:39">
      <c r="B67" s="143">
        <f>INPUT_DATA!BP58</f>
        <v>0</v>
      </c>
      <c r="C67" s="1328" t="str">
        <f>IF($B67=0,"",_xlfn.XLOOKUP($B67,INPUT_DATA!$BP:$BP,INPUT_DATA!BQ:BQ))</f>
        <v/>
      </c>
      <c r="D67" s="146" t="str">
        <f>IF($B67=0,"",_xlfn.XLOOKUP($B67,INPUT_DATA!$BP:$BP,INPUT_DATA!BR:BR))</f>
        <v/>
      </c>
      <c r="E67" s="146" t="str">
        <f>IF($B67=0,"",_xlfn.XLOOKUP($B67,INPUT_DATA!$BP:$BP,INPUT_DATA!BS:BS))</f>
        <v/>
      </c>
      <c r="F67" s="146" t="str">
        <f t="shared" si="3"/>
        <v/>
      </c>
      <c r="G67" s="1328" t="str">
        <f>IF($B67=0,"",_xlfn.XLOOKUP($B67,INPUT_DATA!$BP:$BP,INPUT_DATA!BT:BT))</f>
        <v/>
      </c>
      <c r="H67" s="146" t="str">
        <f>IF($B67=0,"",_xlfn.XLOOKUP($B67,INPUT_DATA!$BP:$BP,INPUT_DATA!BU:BU))</f>
        <v/>
      </c>
      <c r="I67" s="146" t="str">
        <f>IF($B67=0,"",_xlfn.XLOOKUP($B67,INPUT_DATA!$BP:$BP,INPUT_DATA!BV:BV))</f>
        <v/>
      </c>
      <c r="J67" s="146" t="str">
        <f t="shared" si="4"/>
        <v/>
      </c>
      <c r="K67" s="1328" t="str">
        <f>IF($B67=0,"",_xlfn.XLOOKUP($B67,INPUT_DATA!$BP:$BP,INPUT_DATA!BW:BW))</f>
        <v/>
      </c>
      <c r="L67" s="146" t="str">
        <f>IF($B67=0,"",_xlfn.XLOOKUP($B67,INPUT_DATA!$BP:$BP,INPUT_DATA!BX:BX))</f>
        <v/>
      </c>
      <c r="M67" s="146" t="str">
        <f>IF($B67=0,"",_xlfn.XLOOKUP($B67,INPUT_DATA!$BP:$BP,INPUT_DATA!BY:BY))</f>
        <v/>
      </c>
      <c r="N67" s="146" t="str">
        <f t="shared" si="5"/>
        <v/>
      </c>
      <c r="O67" s="1309" t="str">
        <f t="shared" si="6"/>
        <v/>
      </c>
      <c r="P67" s="145" t="str">
        <f t="shared" si="7"/>
        <v/>
      </c>
      <c r="Q67" s="145" t="str">
        <f t="shared" si="8"/>
        <v/>
      </c>
      <c r="R67" s="145" t="str">
        <f t="shared" si="9"/>
        <v/>
      </c>
      <c r="S67" s="146" t="str">
        <f>IF($B67=0,"",_xlfn.XLOOKUP($B67,INPUT_DATA!$BP:$BP,INPUT_DATA!BZ:BZ))</f>
        <v/>
      </c>
      <c r="T67" s="146" t="str">
        <f>IF($B67=0,"",_xlfn.XLOOKUP($B67,INPUT_DATA!$BP:$BP,INPUT_DATA!CA:CA))</f>
        <v/>
      </c>
      <c r="U67" s="146" t="str">
        <f>IF($B67=0,"",_xlfn.XLOOKUP($B67,INPUT_DATA!$BP:$BP,INPUT_DATA!CB:CB))</f>
        <v/>
      </c>
      <c r="V67" s="1337" t="str">
        <f t="shared" si="10"/>
        <v/>
      </c>
      <c r="W67" s="145" t="str">
        <f t="shared" si="11"/>
        <v/>
      </c>
      <c r="X67" s="145" t="str">
        <f>IF($B67=0,"",_xlfn.XLOOKUP($B67,INPUT_DATA!$BP:$BP,INPUT_DATA!CC:CC))</f>
        <v/>
      </c>
      <c r="Y67" s="146" t="str">
        <f>IF($B67=0,"",_xlfn.XLOOKUP($B67,INPUT_DATA!$BP:$BP,INPUT_DATA!CD:CD))</f>
        <v/>
      </c>
      <c r="Z67" s="146" t="str">
        <f>IF($B67=0,"",_xlfn.XLOOKUP($B67,INPUT_DATA!$BP:$BP,INPUT_DATA!CE:CE))</f>
        <v/>
      </c>
      <c r="AA67" s="146" t="str">
        <f>IF($B67=0,"",_xlfn.XLOOKUP($B67,INPUT_DATA!$BP:$BP,INPUT_DATA!CF:CF))</f>
        <v/>
      </c>
      <c r="AB67" s="1337" t="str">
        <f t="shared" si="12"/>
        <v/>
      </c>
      <c r="AC67" s="145" t="str">
        <f t="shared" si="13"/>
        <v/>
      </c>
      <c r="AD67" s="1309" t="str">
        <f>IF($B67=0,"",_xlfn.XLOOKUP($B67,INPUT_DATA!$BP:$BP,INPUT_DATA!CG:CG))</f>
        <v/>
      </c>
      <c r="AE67" s="146" t="str">
        <f>IF($B67=0,"",_xlfn.XLOOKUP($B67,INPUT_DATA!$BP:$BP,INPUT_DATA!CH:CH))</f>
        <v/>
      </c>
      <c r="AF67" s="146" t="str">
        <f>IF($B67=0,"",_xlfn.XLOOKUP($B67,INPUT_DATA!$BP:$BP,INPUT_DATA!CI:CI))</f>
        <v/>
      </c>
      <c r="AG67" s="146" t="str">
        <f>IF($B67=0,"",_xlfn.XLOOKUP($B67,INPUT_DATA!$BP:$BP,INPUT_DATA!CJ:CJ))</f>
        <v/>
      </c>
      <c r="AH67" s="1337" t="str">
        <f t="shared" si="14"/>
        <v/>
      </c>
      <c r="AI67" s="145"/>
      <c r="AJ67" s="145" t="str">
        <f t="shared" si="15"/>
        <v/>
      </c>
      <c r="AK67" s="1309" t="str">
        <f>IF($B67=0,"",_xlfn.XLOOKUP($B67,INPUT_DATA!$BP:$BP,INPUT_DATA!CK:CK))</f>
        <v/>
      </c>
      <c r="AL67" s="145" t="str">
        <f t="shared" si="16"/>
        <v/>
      </c>
      <c r="AM67" s="1309" t="str">
        <f t="shared" si="17"/>
        <v/>
      </c>
    </row>
    <row r="68" spans="2:39">
      <c r="B68" s="143">
        <f>INPUT_DATA!BP59</f>
        <v>0</v>
      </c>
      <c r="C68" s="1328" t="str">
        <f>IF($B68=0,"",_xlfn.XLOOKUP($B68,INPUT_DATA!$BP:$BP,INPUT_DATA!BQ:BQ))</f>
        <v/>
      </c>
      <c r="D68" s="146" t="str">
        <f>IF($B68=0,"",_xlfn.XLOOKUP($B68,INPUT_DATA!$BP:$BP,INPUT_DATA!BR:BR))</f>
        <v/>
      </c>
      <c r="E68" s="146" t="str">
        <f>IF($B68=0,"",_xlfn.XLOOKUP($B68,INPUT_DATA!$BP:$BP,INPUT_DATA!BS:BS))</f>
        <v/>
      </c>
      <c r="F68" s="146" t="str">
        <f t="shared" si="3"/>
        <v/>
      </c>
      <c r="G68" s="1328" t="str">
        <f>IF($B68=0,"",_xlfn.XLOOKUP($B68,INPUT_DATA!$BP:$BP,INPUT_DATA!BT:BT))</f>
        <v/>
      </c>
      <c r="H68" s="146" t="str">
        <f>IF($B68=0,"",_xlfn.XLOOKUP($B68,INPUT_DATA!$BP:$BP,INPUT_DATA!BU:BU))</f>
        <v/>
      </c>
      <c r="I68" s="146" t="str">
        <f>IF($B68=0,"",_xlfn.XLOOKUP($B68,INPUT_DATA!$BP:$BP,INPUT_DATA!BV:BV))</f>
        <v/>
      </c>
      <c r="J68" s="146" t="str">
        <f t="shared" si="4"/>
        <v/>
      </c>
      <c r="K68" s="1328" t="str">
        <f>IF($B68=0,"",_xlfn.XLOOKUP($B68,INPUT_DATA!$BP:$BP,INPUT_DATA!BW:BW))</f>
        <v/>
      </c>
      <c r="L68" s="146" t="str">
        <f>IF($B68=0,"",_xlfn.XLOOKUP($B68,INPUT_DATA!$BP:$BP,INPUT_DATA!BX:BX))</f>
        <v/>
      </c>
      <c r="M68" s="146" t="str">
        <f>IF($B68=0,"",_xlfn.XLOOKUP($B68,INPUT_DATA!$BP:$BP,INPUT_DATA!BY:BY))</f>
        <v/>
      </c>
      <c r="N68" s="146" t="str">
        <f t="shared" si="5"/>
        <v/>
      </c>
      <c r="O68" s="1309" t="str">
        <f t="shared" si="6"/>
        <v/>
      </c>
      <c r="P68" s="145" t="str">
        <f t="shared" si="7"/>
        <v/>
      </c>
      <c r="Q68" s="145" t="str">
        <f t="shared" si="8"/>
        <v/>
      </c>
      <c r="R68" s="145" t="str">
        <f t="shared" si="9"/>
        <v/>
      </c>
      <c r="S68" s="146" t="str">
        <f>IF($B68=0,"",_xlfn.XLOOKUP($B68,INPUT_DATA!$BP:$BP,INPUT_DATA!BZ:BZ))</f>
        <v/>
      </c>
      <c r="T68" s="146" t="str">
        <f>IF($B68=0,"",_xlfn.XLOOKUP($B68,INPUT_DATA!$BP:$BP,INPUT_DATA!CA:CA))</f>
        <v/>
      </c>
      <c r="U68" s="146" t="str">
        <f>IF($B68=0,"",_xlfn.XLOOKUP($B68,INPUT_DATA!$BP:$BP,INPUT_DATA!CB:CB))</f>
        <v/>
      </c>
      <c r="V68" s="1337" t="str">
        <f t="shared" si="10"/>
        <v/>
      </c>
      <c r="W68" s="145" t="str">
        <f t="shared" si="11"/>
        <v/>
      </c>
      <c r="X68" s="145" t="str">
        <f>IF($B68=0,"",_xlfn.XLOOKUP($B68,INPUT_DATA!$BP:$BP,INPUT_DATA!CC:CC))</f>
        <v/>
      </c>
      <c r="Y68" s="146" t="str">
        <f>IF($B68=0,"",_xlfn.XLOOKUP($B68,INPUT_DATA!$BP:$BP,INPUT_DATA!CD:CD))</f>
        <v/>
      </c>
      <c r="Z68" s="146" t="str">
        <f>IF($B68=0,"",_xlfn.XLOOKUP($B68,INPUT_DATA!$BP:$BP,INPUT_DATA!CE:CE))</f>
        <v/>
      </c>
      <c r="AA68" s="146" t="str">
        <f>IF($B68=0,"",_xlfn.XLOOKUP($B68,INPUT_DATA!$BP:$BP,INPUT_DATA!CF:CF))</f>
        <v/>
      </c>
      <c r="AB68" s="1337" t="str">
        <f t="shared" si="12"/>
        <v/>
      </c>
      <c r="AC68" s="145" t="str">
        <f t="shared" si="13"/>
        <v/>
      </c>
      <c r="AD68" s="1309" t="str">
        <f>IF($B68=0,"",_xlfn.XLOOKUP($B68,INPUT_DATA!$BP:$BP,INPUT_DATA!CG:CG))</f>
        <v/>
      </c>
      <c r="AE68" s="146" t="str">
        <f>IF($B68=0,"",_xlfn.XLOOKUP($B68,INPUT_DATA!$BP:$BP,INPUT_DATA!CH:CH))</f>
        <v/>
      </c>
      <c r="AF68" s="146" t="str">
        <f>IF($B68=0,"",_xlfn.XLOOKUP($B68,INPUT_DATA!$BP:$BP,INPUT_DATA!CI:CI))</f>
        <v/>
      </c>
      <c r="AG68" s="146" t="str">
        <f>IF($B68=0,"",_xlfn.XLOOKUP($B68,INPUT_DATA!$BP:$BP,INPUT_DATA!CJ:CJ))</f>
        <v/>
      </c>
      <c r="AH68" s="1337" t="str">
        <f t="shared" si="14"/>
        <v/>
      </c>
      <c r="AI68" s="145"/>
      <c r="AJ68" s="145" t="str">
        <f t="shared" si="15"/>
        <v/>
      </c>
      <c r="AK68" s="1309" t="str">
        <f>IF($B68=0,"",_xlfn.XLOOKUP($B68,INPUT_DATA!$BP:$BP,INPUT_DATA!CK:CK))</f>
        <v/>
      </c>
      <c r="AL68" s="145" t="str">
        <f t="shared" si="16"/>
        <v/>
      </c>
      <c r="AM68" s="1309" t="str">
        <f t="shared" si="17"/>
        <v/>
      </c>
    </row>
    <row r="69" spans="2:39">
      <c r="B69" s="143">
        <f>INPUT_DATA!BP60</f>
        <v>0</v>
      </c>
      <c r="C69" s="1328" t="str">
        <f>IF($B69=0,"",_xlfn.XLOOKUP($B69,INPUT_DATA!$BP:$BP,INPUT_DATA!BQ:BQ))</f>
        <v/>
      </c>
      <c r="D69" s="146" t="str">
        <f>IF($B69=0,"",_xlfn.XLOOKUP($B69,INPUT_DATA!$BP:$BP,INPUT_DATA!BR:BR))</f>
        <v/>
      </c>
      <c r="E69" s="146" t="str">
        <f>IF($B69=0,"",_xlfn.XLOOKUP($B69,INPUT_DATA!$BP:$BP,INPUT_DATA!BS:BS))</f>
        <v/>
      </c>
      <c r="F69" s="146" t="str">
        <f t="shared" si="3"/>
        <v/>
      </c>
      <c r="G69" s="1328" t="str">
        <f>IF($B69=0,"",_xlfn.XLOOKUP($B69,INPUT_DATA!$BP:$BP,INPUT_DATA!BT:BT))</f>
        <v/>
      </c>
      <c r="H69" s="146" t="str">
        <f>IF($B69=0,"",_xlfn.XLOOKUP($B69,INPUT_DATA!$BP:$BP,INPUT_DATA!BU:BU))</f>
        <v/>
      </c>
      <c r="I69" s="146" t="str">
        <f>IF($B69=0,"",_xlfn.XLOOKUP($B69,INPUT_DATA!$BP:$BP,INPUT_DATA!BV:BV))</f>
        <v/>
      </c>
      <c r="J69" s="146" t="str">
        <f t="shared" si="4"/>
        <v/>
      </c>
      <c r="K69" s="1328" t="str">
        <f>IF($B69=0,"",_xlfn.XLOOKUP($B69,INPUT_DATA!$BP:$BP,INPUT_DATA!BW:BW))</f>
        <v/>
      </c>
      <c r="L69" s="146" t="str">
        <f>IF($B69=0,"",_xlfn.XLOOKUP($B69,INPUT_DATA!$BP:$BP,INPUT_DATA!BX:BX))</f>
        <v/>
      </c>
      <c r="M69" s="146" t="str">
        <f>IF($B69=0,"",_xlfn.XLOOKUP($B69,INPUT_DATA!$BP:$BP,INPUT_DATA!BY:BY))</f>
        <v/>
      </c>
      <c r="N69" s="146" t="str">
        <f t="shared" si="5"/>
        <v/>
      </c>
      <c r="O69" s="1309" t="str">
        <f t="shared" si="6"/>
        <v/>
      </c>
      <c r="P69" s="145" t="str">
        <f t="shared" si="7"/>
        <v/>
      </c>
      <c r="Q69" s="145" t="str">
        <f t="shared" si="8"/>
        <v/>
      </c>
      <c r="R69" s="145" t="str">
        <f t="shared" si="9"/>
        <v/>
      </c>
      <c r="S69" s="146" t="str">
        <f>IF($B69=0,"",_xlfn.XLOOKUP($B69,INPUT_DATA!$BP:$BP,INPUT_DATA!BZ:BZ))</f>
        <v/>
      </c>
      <c r="T69" s="146" t="str">
        <f>IF($B69=0,"",_xlfn.XLOOKUP($B69,INPUT_DATA!$BP:$BP,INPUT_DATA!CA:CA))</f>
        <v/>
      </c>
      <c r="U69" s="146" t="str">
        <f>IF($B69=0,"",_xlfn.XLOOKUP($B69,INPUT_DATA!$BP:$BP,INPUT_DATA!CB:CB))</f>
        <v/>
      </c>
      <c r="V69" s="1337" t="str">
        <f t="shared" si="10"/>
        <v/>
      </c>
      <c r="W69" s="145" t="str">
        <f t="shared" si="11"/>
        <v/>
      </c>
      <c r="X69" s="145" t="str">
        <f>IF($B69=0,"",_xlfn.XLOOKUP($B69,INPUT_DATA!$BP:$BP,INPUT_DATA!CC:CC))</f>
        <v/>
      </c>
      <c r="Y69" s="146" t="str">
        <f>IF($B69=0,"",_xlfn.XLOOKUP($B69,INPUT_DATA!$BP:$BP,INPUT_DATA!CD:CD))</f>
        <v/>
      </c>
      <c r="Z69" s="146" t="str">
        <f>IF($B69=0,"",_xlfn.XLOOKUP($B69,INPUT_DATA!$BP:$BP,INPUT_DATA!CE:CE))</f>
        <v/>
      </c>
      <c r="AA69" s="146" t="str">
        <f>IF($B69=0,"",_xlfn.XLOOKUP($B69,INPUT_DATA!$BP:$BP,INPUT_DATA!CF:CF))</f>
        <v/>
      </c>
      <c r="AB69" s="1337" t="str">
        <f t="shared" si="12"/>
        <v/>
      </c>
      <c r="AC69" s="145" t="str">
        <f t="shared" si="13"/>
        <v/>
      </c>
      <c r="AD69" s="1309" t="str">
        <f>IF($B69=0,"",_xlfn.XLOOKUP($B69,INPUT_DATA!$BP:$BP,INPUT_DATA!CG:CG))</f>
        <v/>
      </c>
      <c r="AE69" s="146" t="str">
        <f>IF($B69=0,"",_xlfn.XLOOKUP($B69,INPUT_DATA!$BP:$BP,INPUT_DATA!CH:CH))</f>
        <v/>
      </c>
      <c r="AF69" s="146" t="str">
        <f>IF($B69=0,"",_xlfn.XLOOKUP($B69,INPUT_DATA!$BP:$BP,INPUT_DATA!CI:CI))</f>
        <v/>
      </c>
      <c r="AG69" s="146" t="str">
        <f>IF($B69=0,"",_xlfn.XLOOKUP($B69,INPUT_DATA!$BP:$BP,INPUT_DATA!CJ:CJ))</f>
        <v/>
      </c>
      <c r="AH69" s="1337" t="str">
        <f t="shared" si="14"/>
        <v/>
      </c>
      <c r="AI69" s="145"/>
      <c r="AJ69" s="145" t="str">
        <f t="shared" si="15"/>
        <v/>
      </c>
      <c r="AK69" s="1309" t="str">
        <f>IF($B69=0,"",_xlfn.XLOOKUP($B69,INPUT_DATA!$BP:$BP,INPUT_DATA!CK:CK))</f>
        <v/>
      </c>
      <c r="AL69" s="145" t="str">
        <f t="shared" si="16"/>
        <v/>
      </c>
      <c r="AM69" s="1309" t="str">
        <f t="shared" si="17"/>
        <v/>
      </c>
    </row>
    <row r="70" spans="2:39">
      <c r="B70" s="143">
        <f>INPUT_DATA!BP61</f>
        <v>0</v>
      </c>
      <c r="C70" s="1328" t="str">
        <f>IF($B70=0,"",_xlfn.XLOOKUP($B70,INPUT_DATA!$BP:$BP,INPUT_DATA!BQ:BQ))</f>
        <v/>
      </c>
      <c r="D70" s="146" t="str">
        <f>IF($B70=0,"",_xlfn.XLOOKUP($B70,INPUT_DATA!$BP:$BP,INPUT_DATA!BR:BR))</f>
        <v/>
      </c>
      <c r="E70" s="146" t="str">
        <f>IF($B70=0,"",_xlfn.XLOOKUP($B70,INPUT_DATA!$BP:$BP,INPUT_DATA!BS:BS))</f>
        <v/>
      </c>
      <c r="F70" s="146" t="str">
        <f t="shared" si="3"/>
        <v/>
      </c>
      <c r="G70" s="1328" t="str">
        <f>IF($B70=0,"",_xlfn.XLOOKUP($B70,INPUT_DATA!$BP:$BP,INPUT_DATA!BT:BT))</f>
        <v/>
      </c>
      <c r="H70" s="146" t="str">
        <f>IF($B70=0,"",_xlfn.XLOOKUP($B70,INPUT_DATA!$BP:$BP,INPUT_DATA!BU:BU))</f>
        <v/>
      </c>
      <c r="I70" s="146" t="str">
        <f>IF($B70=0,"",_xlfn.XLOOKUP($B70,INPUT_DATA!$BP:$BP,INPUT_DATA!BV:BV))</f>
        <v/>
      </c>
      <c r="J70" s="146" t="str">
        <f t="shared" si="4"/>
        <v/>
      </c>
      <c r="K70" s="1328" t="str">
        <f>IF($B70=0,"",_xlfn.XLOOKUP($B70,INPUT_DATA!$BP:$BP,INPUT_DATA!BW:BW))</f>
        <v/>
      </c>
      <c r="L70" s="146" t="str">
        <f>IF($B70=0,"",_xlfn.XLOOKUP($B70,INPUT_DATA!$BP:$BP,INPUT_DATA!BX:BX))</f>
        <v/>
      </c>
      <c r="M70" s="146" t="str">
        <f>IF($B70=0,"",_xlfn.XLOOKUP($B70,INPUT_DATA!$BP:$BP,INPUT_DATA!BY:BY))</f>
        <v/>
      </c>
      <c r="N70" s="146" t="str">
        <f t="shared" si="5"/>
        <v/>
      </c>
      <c r="O70" s="1309" t="str">
        <f t="shared" si="6"/>
        <v/>
      </c>
      <c r="P70" s="145" t="str">
        <f t="shared" si="7"/>
        <v/>
      </c>
      <c r="Q70" s="145" t="str">
        <f t="shared" si="8"/>
        <v/>
      </c>
      <c r="R70" s="145" t="str">
        <f t="shared" si="9"/>
        <v/>
      </c>
      <c r="S70" s="146" t="str">
        <f>IF($B70=0,"",_xlfn.XLOOKUP($B70,INPUT_DATA!$BP:$BP,INPUT_DATA!BZ:BZ))</f>
        <v/>
      </c>
      <c r="T70" s="146" t="str">
        <f>IF($B70=0,"",_xlfn.XLOOKUP($B70,INPUT_DATA!$BP:$BP,INPUT_DATA!CA:CA))</f>
        <v/>
      </c>
      <c r="U70" s="146" t="str">
        <f>IF($B70=0,"",_xlfn.XLOOKUP($B70,INPUT_DATA!$BP:$BP,INPUT_DATA!CB:CB))</f>
        <v/>
      </c>
      <c r="V70" s="1337" t="str">
        <f t="shared" si="10"/>
        <v/>
      </c>
      <c r="W70" s="145" t="str">
        <f t="shared" si="11"/>
        <v/>
      </c>
      <c r="X70" s="145" t="str">
        <f>IF($B70=0,"",_xlfn.XLOOKUP($B70,INPUT_DATA!$BP:$BP,INPUT_DATA!CC:CC))</f>
        <v/>
      </c>
      <c r="Y70" s="146" t="str">
        <f>IF($B70=0,"",_xlfn.XLOOKUP($B70,INPUT_DATA!$BP:$BP,INPUT_DATA!CD:CD))</f>
        <v/>
      </c>
      <c r="Z70" s="146" t="str">
        <f>IF($B70=0,"",_xlfn.XLOOKUP($B70,INPUT_DATA!$BP:$BP,INPUT_DATA!CE:CE))</f>
        <v/>
      </c>
      <c r="AA70" s="146" t="str">
        <f>IF($B70=0,"",_xlfn.XLOOKUP($B70,INPUT_DATA!$BP:$BP,INPUT_DATA!CF:CF))</f>
        <v/>
      </c>
      <c r="AB70" s="1337" t="str">
        <f t="shared" si="12"/>
        <v/>
      </c>
      <c r="AC70" s="145" t="str">
        <f t="shared" si="13"/>
        <v/>
      </c>
      <c r="AD70" s="1309" t="str">
        <f>IF($B70=0,"",_xlfn.XLOOKUP($B70,INPUT_DATA!$BP:$BP,INPUT_DATA!CG:CG))</f>
        <v/>
      </c>
      <c r="AE70" s="146" t="str">
        <f>IF($B70=0,"",_xlfn.XLOOKUP($B70,INPUT_DATA!$BP:$BP,INPUT_DATA!CH:CH))</f>
        <v/>
      </c>
      <c r="AF70" s="146" t="str">
        <f>IF($B70=0,"",_xlfn.XLOOKUP($B70,INPUT_DATA!$BP:$BP,INPUT_DATA!CI:CI))</f>
        <v/>
      </c>
      <c r="AG70" s="146" t="str">
        <f>IF($B70=0,"",_xlfn.XLOOKUP($B70,INPUT_DATA!$BP:$BP,INPUT_DATA!CJ:CJ))</f>
        <v/>
      </c>
      <c r="AH70" s="1337" t="str">
        <f t="shared" si="14"/>
        <v/>
      </c>
      <c r="AI70" s="145"/>
      <c r="AJ70" s="145" t="str">
        <f t="shared" si="15"/>
        <v/>
      </c>
      <c r="AK70" s="1309" t="str">
        <f>IF($B70=0,"",_xlfn.XLOOKUP($B70,INPUT_DATA!$BP:$BP,INPUT_DATA!CK:CK))</f>
        <v/>
      </c>
      <c r="AL70" s="145" t="str">
        <f t="shared" si="16"/>
        <v/>
      </c>
      <c r="AM70" s="1309" t="str">
        <f t="shared" si="17"/>
        <v/>
      </c>
    </row>
    <row r="71" spans="2:39">
      <c r="B71" s="143">
        <f>INPUT_DATA!BP62</f>
        <v>0</v>
      </c>
      <c r="C71" s="1328" t="str">
        <f>IF($B71=0,"",_xlfn.XLOOKUP($B71,INPUT_DATA!$BP:$BP,INPUT_DATA!BQ:BQ))</f>
        <v/>
      </c>
      <c r="D71" s="146" t="str">
        <f>IF($B71=0,"",_xlfn.XLOOKUP($B71,INPUT_DATA!$BP:$BP,INPUT_DATA!BR:BR))</f>
        <v/>
      </c>
      <c r="E71" s="146" t="str">
        <f>IF($B71=0,"",_xlfn.XLOOKUP($B71,INPUT_DATA!$BP:$BP,INPUT_DATA!BS:BS))</f>
        <v/>
      </c>
      <c r="F71" s="146" t="str">
        <f t="shared" si="3"/>
        <v/>
      </c>
      <c r="G71" s="1328" t="str">
        <f>IF($B71=0,"",_xlfn.XLOOKUP($B71,INPUT_DATA!$BP:$BP,INPUT_DATA!BT:BT))</f>
        <v/>
      </c>
      <c r="H71" s="146" t="str">
        <f>IF($B71=0,"",_xlfn.XLOOKUP($B71,INPUT_DATA!$BP:$BP,INPUT_DATA!BU:BU))</f>
        <v/>
      </c>
      <c r="I71" s="146" t="str">
        <f>IF($B71=0,"",_xlfn.XLOOKUP($B71,INPUT_DATA!$BP:$BP,INPUT_DATA!BV:BV))</f>
        <v/>
      </c>
      <c r="J71" s="146" t="str">
        <f t="shared" si="4"/>
        <v/>
      </c>
      <c r="K71" s="1328" t="str">
        <f>IF($B71=0,"",_xlfn.XLOOKUP($B71,INPUT_DATA!$BP:$BP,INPUT_DATA!BW:BW))</f>
        <v/>
      </c>
      <c r="L71" s="146" t="str">
        <f>IF($B71=0,"",_xlfn.XLOOKUP($B71,INPUT_DATA!$BP:$BP,INPUT_DATA!BX:BX))</f>
        <v/>
      </c>
      <c r="M71" s="146" t="str">
        <f>IF($B71=0,"",_xlfn.XLOOKUP($B71,INPUT_DATA!$BP:$BP,INPUT_DATA!BY:BY))</f>
        <v/>
      </c>
      <c r="N71" s="146" t="str">
        <f t="shared" si="5"/>
        <v/>
      </c>
      <c r="O71" s="1309" t="str">
        <f t="shared" si="6"/>
        <v/>
      </c>
      <c r="P71" s="145" t="str">
        <f t="shared" si="7"/>
        <v/>
      </c>
      <c r="Q71" s="145" t="str">
        <f t="shared" si="8"/>
        <v/>
      </c>
      <c r="R71" s="145" t="str">
        <f t="shared" si="9"/>
        <v/>
      </c>
      <c r="S71" s="146" t="str">
        <f>IF($B71=0,"",_xlfn.XLOOKUP($B71,INPUT_DATA!$BP:$BP,INPUT_DATA!BZ:BZ))</f>
        <v/>
      </c>
      <c r="T71" s="146" t="str">
        <f>IF($B71=0,"",_xlfn.XLOOKUP($B71,INPUT_DATA!$BP:$BP,INPUT_DATA!CA:CA))</f>
        <v/>
      </c>
      <c r="U71" s="146" t="str">
        <f>IF($B71=0,"",_xlfn.XLOOKUP($B71,INPUT_DATA!$BP:$BP,INPUT_DATA!CB:CB))</f>
        <v/>
      </c>
      <c r="V71" s="1337" t="str">
        <f t="shared" si="10"/>
        <v/>
      </c>
      <c r="W71" s="145" t="str">
        <f t="shared" si="11"/>
        <v/>
      </c>
      <c r="X71" s="145" t="str">
        <f>IF($B71=0,"",_xlfn.XLOOKUP($B71,INPUT_DATA!$BP:$BP,INPUT_DATA!CC:CC))</f>
        <v/>
      </c>
      <c r="Y71" s="146" t="str">
        <f>IF($B71=0,"",_xlfn.XLOOKUP($B71,INPUT_DATA!$BP:$BP,INPUT_DATA!CD:CD))</f>
        <v/>
      </c>
      <c r="Z71" s="146" t="str">
        <f>IF($B71=0,"",_xlfn.XLOOKUP($B71,INPUT_DATA!$BP:$BP,INPUT_DATA!CE:CE))</f>
        <v/>
      </c>
      <c r="AA71" s="146" t="str">
        <f>IF($B71=0,"",_xlfn.XLOOKUP($B71,INPUT_DATA!$BP:$BP,INPUT_DATA!CF:CF))</f>
        <v/>
      </c>
      <c r="AB71" s="1337" t="str">
        <f t="shared" si="12"/>
        <v/>
      </c>
      <c r="AC71" s="145" t="str">
        <f t="shared" si="13"/>
        <v/>
      </c>
      <c r="AD71" s="1309" t="str">
        <f>IF($B71=0,"",_xlfn.XLOOKUP($B71,INPUT_DATA!$BP:$BP,INPUT_DATA!CG:CG))</f>
        <v/>
      </c>
      <c r="AE71" s="146" t="str">
        <f>IF($B71=0,"",_xlfn.XLOOKUP($B71,INPUT_DATA!$BP:$BP,INPUT_DATA!CH:CH))</f>
        <v/>
      </c>
      <c r="AF71" s="146" t="str">
        <f>IF($B71=0,"",_xlfn.XLOOKUP($B71,INPUT_DATA!$BP:$BP,INPUT_DATA!CI:CI))</f>
        <v/>
      </c>
      <c r="AG71" s="146" t="str">
        <f>IF($B71=0,"",_xlfn.XLOOKUP($B71,INPUT_DATA!$BP:$BP,INPUT_DATA!CJ:CJ))</f>
        <v/>
      </c>
      <c r="AH71" s="1337" t="str">
        <f t="shared" si="14"/>
        <v/>
      </c>
      <c r="AI71" s="145"/>
      <c r="AJ71" s="145" t="str">
        <f t="shared" si="15"/>
        <v/>
      </c>
      <c r="AK71" s="1309" t="str">
        <f>IF($B71=0,"",_xlfn.XLOOKUP($B71,INPUT_DATA!$BP:$BP,INPUT_DATA!CK:CK))</f>
        <v/>
      </c>
      <c r="AL71" s="145" t="str">
        <f t="shared" si="16"/>
        <v/>
      </c>
      <c r="AM71" s="1309" t="str">
        <f t="shared" si="17"/>
        <v/>
      </c>
    </row>
    <row r="72" spans="2:39">
      <c r="B72" s="143">
        <f>INPUT_DATA!BP63</f>
        <v>0</v>
      </c>
      <c r="C72" s="1328" t="str">
        <f>IF($B72=0,"",_xlfn.XLOOKUP($B72,INPUT_DATA!$BP:$BP,INPUT_DATA!BQ:BQ))</f>
        <v/>
      </c>
      <c r="D72" s="146" t="str">
        <f>IF($B72=0,"",_xlfn.XLOOKUP($B72,INPUT_DATA!$BP:$BP,INPUT_DATA!BR:BR))</f>
        <v/>
      </c>
      <c r="E72" s="146" t="str">
        <f>IF($B72=0,"",_xlfn.XLOOKUP($B72,INPUT_DATA!$BP:$BP,INPUT_DATA!BS:BS))</f>
        <v/>
      </c>
      <c r="F72" s="146" t="str">
        <f t="shared" si="3"/>
        <v/>
      </c>
      <c r="G72" s="1328" t="str">
        <f>IF($B72=0,"",_xlfn.XLOOKUP($B72,INPUT_DATA!$BP:$BP,INPUT_DATA!BT:BT))</f>
        <v/>
      </c>
      <c r="H72" s="146" t="str">
        <f>IF($B72=0,"",_xlfn.XLOOKUP($B72,INPUT_DATA!$BP:$BP,INPUT_DATA!BU:BU))</f>
        <v/>
      </c>
      <c r="I72" s="146" t="str">
        <f>IF($B72=0,"",_xlfn.XLOOKUP($B72,INPUT_DATA!$BP:$BP,INPUT_DATA!BV:BV))</f>
        <v/>
      </c>
      <c r="J72" s="146" t="str">
        <f t="shared" si="4"/>
        <v/>
      </c>
      <c r="K72" s="1328" t="str">
        <f>IF($B72=0,"",_xlfn.XLOOKUP($B72,INPUT_DATA!$BP:$BP,INPUT_DATA!BW:BW))</f>
        <v/>
      </c>
      <c r="L72" s="146" t="str">
        <f>IF($B72=0,"",_xlfn.XLOOKUP($B72,INPUT_DATA!$BP:$BP,INPUT_DATA!BX:BX))</f>
        <v/>
      </c>
      <c r="M72" s="146" t="str">
        <f>IF($B72=0,"",_xlfn.XLOOKUP($B72,INPUT_DATA!$BP:$BP,INPUT_DATA!BY:BY))</f>
        <v/>
      </c>
      <c r="N72" s="146" t="str">
        <f t="shared" si="5"/>
        <v/>
      </c>
      <c r="O72" s="1309" t="str">
        <f t="shared" si="6"/>
        <v/>
      </c>
      <c r="P72" s="145" t="str">
        <f t="shared" si="7"/>
        <v/>
      </c>
      <c r="Q72" s="145" t="str">
        <f t="shared" si="8"/>
        <v/>
      </c>
      <c r="R72" s="145" t="str">
        <f t="shared" si="9"/>
        <v/>
      </c>
      <c r="S72" s="146" t="str">
        <f>IF($B72=0,"",_xlfn.XLOOKUP($B72,INPUT_DATA!$BP:$BP,INPUT_DATA!BZ:BZ))</f>
        <v/>
      </c>
      <c r="T72" s="146" t="str">
        <f>IF($B72=0,"",_xlfn.XLOOKUP($B72,INPUT_DATA!$BP:$BP,INPUT_DATA!CA:CA))</f>
        <v/>
      </c>
      <c r="U72" s="146" t="str">
        <f>IF($B72=0,"",_xlfn.XLOOKUP($B72,INPUT_DATA!$BP:$BP,INPUT_DATA!CB:CB))</f>
        <v/>
      </c>
      <c r="V72" s="1337" t="str">
        <f t="shared" si="10"/>
        <v/>
      </c>
      <c r="W72" s="145" t="str">
        <f t="shared" si="11"/>
        <v/>
      </c>
      <c r="X72" s="145" t="str">
        <f>IF($B72=0,"",_xlfn.XLOOKUP($B72,INPUT_DATA!$BP:$BP,INPUT_DATA!CC:CC))</f>
        <v/>
      </c>
      <c r="Y72" s="146" t="str">
        <f>IF($B72=0,"",_xlfn.XLOOKUP($B72,INPUT_DATA!$BP:$BP,INPUT_DATA!CD:CD))</f>
        <v/>
      </c>
      <c r="Z72" s="146" t="str">
        <f>IF($B72=0,"",_xlfn.XLOOKUP($B72,INPUT_DATA!$BP:$BP,INPUT_DATA!CE:CE))</f>
        <v/>
      </c>
      <c r="AA72" s="146" t="str">
        <f>IF($B72=0,"",_xlfn.XLOOKUP($B72,INPUT_DATA!$BP:$BP,INPUT_DATA!CF:CF))</f>
        <v/>
      </c>
      <c r="AB72" s="1337" t="str">
        <f t="shared" si="12"/>
        <v/>
      </c>
      <c r="AC72" s="145" t="str">
        <f t="shared" si="13"/>
        <v/>
      </c>
      <c r="AD72" s="1309" t="str">
        <f>IF($B72=0,"",_xlfn.XLOOKUP($B72,INPUT_DATA!$BP:$BP,INPUT_DATA!CG:CG))</f>
        <v/>
      </c>
      <c r="AE72" s="146" t="str">
        <f>IF($B72=0,"",_xlfn.XLOOKUP($B72,INPUT_DATA!$BP:$BP,INPUT_DATA!CH:CH))</f>
        <v/>
      </c>
      <c r="AF72" s="146" t="str">
        <f>IF($B72=0,"",_xlfn.XLOOKUP($B72,INPUT_DATA!$BP:$BP,INPUT_DATA!CI:CI))</f>
        <v/>
      </c>
      <c r="AG72" s="146" t="str">
        <f>IF($B72=0,"",_xlfn.XLOOKUP($B72,INPUT_DATA!$BP:$BP,INPUT_DATA!CJ:CJ))</f>
        <v/>
      </c>
      <c r="AH72" s="1337" t="str">
        <f t="shared" si="14"/>
        <v/>
      </c>
      <c r="AI72" s="145"/>
      <c r="AJ72" s="145" t="str">
        <f t="shared" si="15"/>
        <v/>
      </c>
      <c r="AK72" s="1309" t="str">
        <f>IF($B72=0,"",_xlfn.XLOOKUP($B72,INPUT_DATA!$BP:$BP,INPUT_DATA!CK:CK))</f>
        <v/>
      </c>
      <c r="AL72" s="145" t="str">
        <f t="shared" si="16"/>
        <v/>
      </c>
      <c r="AM72" s="1309" t="str">
        <f t="shared" si="17"/>
        <v/>
      </c>
    </row>
    <row r="73" spans="2:39">
      <c r="B73" s="143">
        <f>INPUT_DATA!BP64</f>
        <v>0</v>
      </c>
      <c r="C73" s="1328" t="str">
        <f>IF($B73=0,"",_xlfn.XLOOKUP($B73,INPUT_DATA!$BP:$BP,INPUT_DATA!BQ:BQ))</f>
        <v/>
      </c>
      <c r="D73" s="146" t="str">
        <f>IF($B73=0,"",_xlfn.XLOOKUP($B73,INPUT_DATA!$BP:$BP,INPUT_DATA!BR:BR))</f>
        <v/>
      </c>
      <c r="E73" s="146" t="str">
        <f>IF($B73=0,"",_xlfn.XLOOKUP($B73,INPUT_DATA!$BP:$BP,INPUT_DATA!BS:BS))</f>
        <v/>
      </c>
      <c r="F73" s="146" t="str">
        <f t="shared" si="3"/>
        <v/>
      </c>
      <c r="G73" s="1328" t="str">
        <f>IF($B73=0,"",_xlfn.XLOOKUP($B73,INPUT_DATA!$BP:$BP,INPUT_DATA!BT:BT))</f>
        <v/>
      </c>
      <c r="H73" s="146" t="str">
        <f>IF($B73=0,"",_xlfn.XLOOKUP($B73,INPUT_DATA!$BP:$BP,INPUT_DATA!BU:BU))</f>
        <v/>
      </c>
      <c r="I73" s="146" t="str">
        <f>IF($B73=0,"",_xlfn.XLOOKUP($B73,INPUT_DATA!$BP:$BP,INPUT_DATA!BV:BV))</f>
        <v/>
      </c>
      <c r="J73" s="146" t="str">
        <f t="shared" si="4"/>
        <v/>
      </c>
      <c r="K73" s="1328" t="str">
        <f>IF($B73=0,"",_xlfn.XLOOKUP($B73,INPUT_DATA!$BP:$BP,INPUT_DATA!BW:BW))</f>
        <v/>
      </c>
      <c r="L73" s="146" t="str">
        <f>IF($B73=0,"",_xlfn.XLOOKUP($B73,INPUT_DATA!$BP:$BP,INPUT_DATA!BX:BX))</f>
        <v/>
      </c>
      <c r="M73" s="146" t="str">
        <f>IF($B73=0,"",_xlfn.XLOOKUP($B73,INPUT_DATA!$BP:$BP,INPUT_DATA!BY:BY))</f>
        <v/>
      </c>
      <c r="N73" s="146" t="str">
        <f t="shared" si="5"/>
        <v/>
      </c>
      <c r="O73" s="1309" t="str">
        <f t="shared" si="6"/>
        <v/>
      </c>
      <c r="P73" s="145" t="str">
        <f t="shared" si="7"/>
        <v/>
      </c>
      <c r="Q73" s="145" t="str">
        <f t="shared" si="8"/>
        <v/>
      </c>
      <c r="R73" s="145" t="str">
        <f t="shared" si="9"/>
        <v/>
      </c>
      <c r="S73" s="146" t="str">
        <f>IF($B73=0,"",_xlfn.XLOOKUP($B73,INPUT_DATA!$BP:$BP,INPUT_DATA!BZ:BZ))</f>
        <v/>
      </c>
      <c r="T73" s="146" t="str">
        <f>IF($B73=0,"",_xlfn.XLOOKUP($B73,INPUT_DATA!$BP:$BP,INPUT_DATA!CA:CA))</f>
        <v/>
      </c>
      <c r="U73" s="146" t="str">
        <f>IF($B73=0,"",_xlfn.XLOOKUP($B73,INPUT_DATA!$BP:$BP,INPUT_DATA!CB:CB))</f>
        <v/>
      </c>
      <c r="V73" s="1337" t="str">
        <f t="shared" si="10"/>
        <v/>
      </c>
      <c r="W73" s="145" t="str">
        <f t="shared" si="11"/>
        <v/>
      </c>
      <c r="X73" s="145" t="str">
        <f>IF($B73=0,"",_xlfn.XLOOKUP($B73,INPUT_DATA!$BP:$BP,INPUT_DATA!CC:CC))</f>
        <v/>
      </c>
      <c r="Y73" s="146" t="str">
        <f>IF($B73=0,"",_xlfn.XLOOKUP($B73,INPUT_DATA!$BP:$BP,INPUT_DATA!CD:CD))</f>
        <v/>
      </c>
      <c r="Z73" s="146" t="str">
        <f>IF($B73=0,"",_xlfn.XLOOKUP($B73,INPUT_DATA!$BP:$BP,INPUT_DATA!CE:CE))</f>
        <v/>
      </c>
      <c r="AA73" s="146" t="str">
        <f>IF($B73=0,"",_xlfn.XLOOKUP($B73,INPUT_DATA!$BP:$BP,INPUT_DATA!CF:CF))</f>
        <v/>
      </c>
      <c r="AB73" s="1337" t="str">
        <f t="shared" si="12"/>
        <v/>
      </c>
      <c r="AC73" s="145" t="str">
        <f t="shared" si="13"/>
        <v/>
      </c>
      <c r="AD73" s="1309" t="str">
        <f>IF($B73=0,"",_xlfn.XLOOKUP($B73,INPUT_DATA!$BP:$BP,INPUT_DATA!CG:CG))</f>
        <v/>
      </c>
      <c r="AE73" s="146" t="str">
        <f>IF($B73=0,"",_xlfn.XLOOKUP($B73,INPUT_DATA!$BP:$BP,INPUT_DATA!CH:CH))</f>
        <v/>
      </c>
      <c r="AF73" s="146" t="str">
        <f>IF($B73=0,"",_xlfn.XLOOKUP($B73,INPUT_DATA!$BP:$BP,INPUT_DATA!CI:CI))</f>
        <v/>
      </c>
      <c r="AG73" s="146" t="str">
        <f>IF($B73=0,"",_xlfn.XLOOKUP($B73,INPUT_DATA!$BP:$BP,INPUT_DATA!CJ:CJ))</f>
        <v/>
      </c>
      <c r="AH73" s="1337" t="str">
        <f t="shared" si="14"/>
        <v/>
      </c>
      <c r="AI73" s="145"/>
      <c r="AJ73" s="145" t="str">
        <f t="shared" si="15"/>
        <v/>
      </c>
      <c r="AK73" s="1309" t="str">
        <f>IF($B73=0,"",_xlfn.XLOOKUP($B73,INPUT_DATA!$BP:$BP,INPUT_DATA!CK:CK))</f>
        <v/>
      </c>
      <c r="AL73" s="145" t="str">
        <f t="shared" si="16"/>
        <v/>
      </c>
      <c r="AM73" s="1309" t="str">
        <f t="shared" si="17"/>
        <v/>
      </c>
    </row>
    <row r="74" spans="2:39">
      <c r="B74" s="143">
        <f>INPUT_DATA!BP65</f>
        <v>0</v>
      </c>
      <c r="C74" s="1328" t="str">
        <f>IF($B74=0,"",_xlfn.XLOOKUP($B74,INPUT_DATA!$BP:$BP,INPUT_DATA!BQ:BQ))</f>
        <v/>
      </c>
      <c r="D74" s="146" t="str">
        <f>IF($B74=0,"",_xlfn.XLOOKUP($B74,INPUT_DATA!$BP:$BP,INPUT_DATA!BR:BR))</f>
        <v/>
      </c>
      <c r="E74" s="146" t="str">
        <f>IF($B74=0,"",_xlfn.XLOOKUP($B74,INPUT_DATA!$BP:$BP,INPUT_DATA!BS:BS))</f>
        <v/>
      </c>
      <c r="F74" s="146" t="str">
        <f t="shared" si="3"/>
        <v/>
      </c>
      <c r="G74" s="1328" t="str">
        <f>IF($B74=0,"",_xlfn.XLOOKUP($B74,INPUT_DATA!$BP:$BP,INPUT_DATA!BT:BT))</f>
        <v/>
      </c>
      <c r="H74" s="146" t="str">
        <f>IF($B74=0,"",_xlfn.XLOOKUP($B74,INPUT_DATA!$BP:$BP,INPUT_DATA!BU:BU))</f>
        <v/>
      </c>
      <c r="I74" s="146" t="str">
        <f>IF($B74=0,"",_xlfn.XLOOKUP($B74,INPUT_DATA!$BP:$BP,INPUT_DATA!BV:BV))</f>
        <v/>
      </c>
      <c r="J74" s="146" t="str">
        <f t="shared" si="4"/>
        <v/>
      </c>
      <c r="K74" s="1328" t="str">
        <f>IF($B74=0,"",_xlfn.XLOOKUP($B74,INPUT_DATA!$BP:$BP,INPUT_DATA!BW:BW))</f>
        <v/>
      </c>
      <c r="L74" s="146" t="str">
        <f>IF($B74=0,"",_xlfn.XLOOKUP($B74,INPUT_DATA!$BP:$BP,INPUT_DATA!BX:BX))</f>
        <v/>
      </c>
      <c r="M74" s="146" t="str">
        <f>IF($B74=0,"",_xlfn.XLOOKUP($B74,INPUT_DATA!$BP:$BP,INPUT_DATA!BY:BY))</f>
        <v/>
      </c>
      <c r="N74" s="146" t="str">
        <f t="shared" si="5"/>
        <v/>
      </c>
      <c r="O74" s="1309" t="str">
        <f t="shared" si="6"/>
        <v/>
      </c>
      <c r="P74" s="145" t="str">
        <f t="shared" si="7"/>
        <v/>
      </c>
      <c r="Q74" s="145" t="str">
        <f t="shared" si="8"/>
        <v/>
      </c>
      <c r="R74" s="145" t="str">
        <f t="shared" si="9"/>
        <v/>
      </c>
      <c r="S74" s="146" t="str">
        <f>IF($B74=0,"",_xlfn.XLOOKUP($B74,INPUT_DATA!$BP:$BP,INPUT_DATA!BZ:BZ))</f>
        <v/>
      </c>
      <c r="T74" s="146" t="str">
        <f>IF($B74=0,"",_xlfn.XLOOKUP($B74,INPUT_DATA!$BP:$BP,INPUT_DATA!CA:CA))</f>
        <v/>
      </c>
      <c r="U74" s="146" t="str">
        <f>IF($B74=0,"",_xlfn.XLOOKUP($B74,INPUT_DATA!$BP:$BP,INPUT_DATA!CB:CB))</f>
        <v/>
      </c>
      <c r="V74" s="1337" t="str">
        <f t="shared" si="10"/>
        <v/>
      </c>
      <c r="W74" s="145" t="str">
        <f t="shared" si="11"/>
        <v/>
      </c>
      <c r="X74" s="145" t="str">
        <f>IF($B74=0,"",_xlfn.XLOOKUP($B74,INPUT_DATA!$BP:$BP,INPUT_DATA!CC:CC))</f>
        <v/>
      </c>
      <c r="Y74" s="146" t="str">
        <f>IF($B74=0,"",_xlfn.XLOOKUP($B74,INPUT_DATA!$BP:$BP,INPUT_DATA!CD:CD))</f>
        <v/>
      </c>
      <c r="Z74" s="146" t="str">
        <f>IF($B74=0,"",_xlfn.XLOOKUP($B74,INPUT_DATA!$BP:$BP,INPUT_DATA!CE:CE))</f>
        <v/>
      </c>
      <c r="AA74" s="146" t="str">
        <f>IF($B74=0,"",_xlfn.XLOOKUP($B74,INPUT_DATA!$BP:$BP,INPUT_DATA!CF:CF))</f>
        <v/>
      </c>
      <c r="AB74" s="1337" t="str">
        <f t="shared" si="12"/>
        <v/>
      </c>
      <c r="AC74" s="145" t="str">
        <f t="shared" si="13"/>
        <v/>
      </c>
      <c r="AD74" s="1309" t="str">
        <f>IF($B74=0,"",_xlfn.XLOOKUP($B74,INPUT_DATA!$BP:$BP,INPUT_DATA!CG:CG))</f>
        <v/>
      </c>
      <c r="AE74" s="146" t="str">
        <f>IF($B74=0,"",_xlfn.XLOOKUP($B74,INPUT_DATA!$BP:$BP,INPUT_DATA!CH:CH))</f>
        <v/>
      </c>
      <c r="AF74" s="146" t="str">
        <f>IF($B74=0,"",_xlfn.XLOOKUP($B74,INPUT_DATA!$BP:$BP,INPUT_DATA!CI:CI))</f>
        <v/>
      </c>
      <c r="AG74" s="146" t="str">
        <f>IF($B74=0,"",_xlfn.XLOOKUP($B74,INPUT_DATA!$BP:$BP,INPUT_DATA!CJ:CJ))</f>
        <v/>
      </c>
      <c r="AH74" s="1337" t="str">
        <f t="shared" si="14"/>
        <v/>
      </c>
      <c r="AI74" s="145"/>
      <c r="AJ74" s="145" t="str">
        <f t="shared" si="15"/>
        <v/>
      </c>
      <c r="AK74" s="1309" t="str">
        <f>IF($B74=0,"",_xlfn.XLOOKUP($B74,INPUT_DATA!$BP:$BP,INPUT_DATA!CK:CK))</f>
        <v/>
      </c>
      <c r="AL74" s="145" t="str">
        <f t="shared" si="16"/>
        <v/>
      </c>
      <c r="AM74" s="1309" t="str">
        <f t="shared" si="17"/>
        <v/>
      </c>
    </row>
    <row r="75" spans="2:39">
      <c r="B75" s="143">
        <f>INPUT_DATA!BP66</f>
        <v>0</v>
      </c>
      <c r="C75" s="1328" t="str">
        <f>IF($B75=0,"",_xlfn.XLOOKUP($B75,INPUT_DATA!$BP:$BP,INPUT_DATA!BQ:BQ))</f>
        <v/>
      </c>
      <c r="D75" s="146" t="str">
        <f>IF($B75=0,"",_xlfn.XLOOKUP($B75,INPUT_DATA!$BP:$BP,INPUT_DATA!BR:BR))</f>
        <v/>
      </c>
      <c r="E75" s="146" t="str">
        <f>IF($B75=0,"",_xlfn.XLOOKUP($B75,INPUT_DATA!$BP:$BP,INPUT_DATA!BS:BS))</f>
        <v/>
      </c>
      <c r="F75" s="146" t="str">
        <f t="shared" si="3"/>
        <v/>
      </c>
      <c r="G75" s="1328" t="str">
        <f>IF($B75=0,"",_xlfn.XLOOKUP($B75,INPUT_DATA!$BP:$BP,INPUT_DATA!BT:BT))</f>
        <v/>
      </c>
      <c r="H75" s="146" t="str">
        <f>IF($B75=0,"",_xlfn.XLOOKUP($B75,INPUT_DATA!$BP:$BP,INPUT_DATA!BU:BU))</f>
        <v/>
      </c>
      <c r="I75" s="146" t="str">
        <f>IF($B75=0,"",_xlfn.XLOOKUP($B75,INPUT_DATA!$BP:$BP,INPUT_DATA!BV:BV))</f>
        <v/>
      </c>
      <c r="J75" s="146" t="str">
        <f t="shared" si="4"/>
        <v/>
      </c>
      <c r="K75" s="1328" t="str">
        <f>IF($B75=0,"",_xlfn.XLOOKUP($B75,INPUT_DATA!$BP:$BP,INPUT_DATA!BW:BW))</f>
        <v/>
      </c>
      <c r="L75" s="146" t="str">
        <f>IF($B75=0,"",_xlfn.XLOOKUP($B75,INPUT_DATA!$BP:$BP,INPUT_DATA!BX:BX))</f>
        <v/>
      </c>
      <c r="M75" s="146" t="str">
        <f>IF($B75=0,"",_xlfn.XLOOKUP($B75,INPUT_DATA!$BP:$BP,INPUT_DATA!BY:BY))</f>
        <v/>
      </c>
      <c r="N75" s="146" t="str">
        <f t="shared" si="5"/>
        <v/>
      </c>
      <c r="O75" s="1309" t="str">
        <f t="shared" si="6"/>
        <v/>
      </c>
      <c r="P75" s="145" t="str">
        <f t="shared" si="7"/>
        <v/>
      </c>
      <c r="Q75" s="145" t="str">
        <f t="shared" si="8"/>
        <v/>
      </c>
      <c r="R75" s="145" t="str">
        <f t="shared" si="9"/>
        <v/>
      </c>
      <c r="S75" s="146" t="str">
        <f>IF($B75=0,"",_xlfn.XLOOKUP($B75,INPUT_DATA!$BP:$BP,INPUT_DATA!BZ:BZ))</f>
        <v/>
      </c>
      <c r="T75" s="146" t="str">
        <f>IF($B75=0,"",_xlfn.XLOOKUP($B75,INPUT_DATA!$BP:$BP,INPUT_DATA!CA:CA))</f>
        <v/>
      </c>
      <c r="U75" s="146" t="str">
        <f>IF($B75=0,"",_xlfn.XLOOKUP($B75,INPUT_DATA!$BP:$BP,INPUT_DATA!CB:CB))</f>
        <v/>
      </c>
      <c r="V75" s="1337" t="str">
        <f t="shared" si="10"/>
        <v/>
      </c>
      <c r="W75" s="145" t="str">
        <f t="shared" si="11"/>
        <v/>
      </c>
      <c r="X75" s="145" t="str">
        <f>IF($B75=0,"",_xlfn.XLOOKUP($B75,INPUT_DATA!$BP:$BP,INPUT_DATA!CC:CC))</f>
        <v/>
      </c>
      <c r="Y75" s="146" t="str">
        <f>IF($B75=0,"",_xlfn.XLOOKUP($B75,INPUT_DATA!$BP:$BP,INPUT_DATA!CD:CD))</f>
        <v/>
      </c>
      <c r="Z75" s="146" t="str">
        <f>IF($B75=0,"",_xlfn.XLOOKUP($B75,INPUT_DATA!$BP:$BP,INPUT_DATA!CE:CE))</f>
        <v/>
      </c>
      <c r="AA75" s="146" t="str">
        <f>IF($B75=0,"",_xlfn.XLOOKUP($B75,INPUT_DATA!$BP:$BP,INPUT_DATA!CF:CF))</f>
        <v/>
      </c>
      <c r="AB75" s="1337" t="str">
        <f t="shared" si="12"/>
        <v/>
      </c>
      <c r="AC75" s="145" t="str">
        <f t="shared" si="13"/>
        <v/>
      </c>
      <c r="AD75" s="1309" t="str">
        <f>IF($B75=0,"",_xlfn.XLOOKUP($B75,INPUT_DATA!$BP:$BP,INPUT_DATA!CG:CG))</f>
        <v/>
      </c>
      <c r="AE75" s="146" t="str">
        <f>IF($B75=0,"",_xlfn.XLOOKUP($B75,INPUT_DATA!$BP:$BP,INPUT_DATA!CH:CH))</f>
        <v/>
      </c>
      <c r="AF75" s="146" t="str">
        <f>IF($B75=0,"",_xlfn.XLOOKUP($B75,INPUT_DATA!$BP:$BP,INPUT_DATA!CI:CI))</f>
        <v/>
      </c>
      <c r="AG75" s="146" t="str">
        <f>IF($B75=0,"",_xlfn.XLOOKUP($B75,INPUT_DATA!$BP:$BP,INPUT_DATA!CJ:CJ))</f>
        <v/>
      </c>
      <c r="AH75" s="1337" t="str">
        <f t="shared" si="14"/>
        <v/>
      </c>
      <c r="AI75" s="145"/>
      <c r="AJ75" s="145" t="str">
        <f t="shared" si="15"/>
        <v/>
      </c>
      <c r="AK75" s="1309" t="str">
        <f>IF($B75=0,"",_xlfn.XLOOKUP($B75,INPUT_DATA!$BP:$BP,INPUT_DATA!CK:CK))</f>
        <v/>
      </c>
      <c r="AL75" s="145" t="str">
        <f t="shared" si="16"/>
        <v/>
      </c>
      <c r="AM75" s="1309" t="str">
        <f t="shared" si="17"/>
        <v/>
      </c>
    </row>
    <row r="76" spans="2:39">
      <c r="B76" s="143">
        <f>INPUT_DATA!BP67</f>
        <v>0</v>
      </c>
      <c r="C76" s="1328" t="str">
        <f>IF($B76=0,"",_xlfn.XLOOKUP($B76,INPUT_DATA!$BP:$BP,INPUT_DATA!BQ:BQ))</f>
        <v/>
      </c>
      <c r="D76" s="146" t="str">
        <f>IF($B76=0,"",_xlfn.XLOOKUP($B76,INPUT_DATA!$BP:$BP,INPUT_DATA!BR:BR))</f>
        <v/>
      </c>
      <c r="E76" s="146" t="str">
        <f>IF($B76=0,"",_xlfn.XLOOKUP($B76,INPUT_DATA!$BP:$BP,INPUT_DATA!BS:BS))</f>
        <v/>
      </c>
      <c r="F76" s="146" t="str">
        <f t="shared" si="3"/>
        <v/>
      </c>
      <c r="G76" s="1328" t="str">
        <f>IF($B76=0,"",_xlfn.XLOOKUP($B76,INPUT_DATA!$BP:$BP,INPUT_DATA!BT:BT))</f>
        <v/>
      </c>
      <c r="H76" s="146" t="str">
        <f>IF($B76=0,"",_xlfn.XLOOKUP($B76,INPUT_DATA!$BP:$BP,INPUT_DATA!BU:BU))</f>
        <v/>
      </c>
      <c r="I76" s="146" t="str">
        <f>IF($B76=0,"",_xlfn.XLOOKUP($B76,INPUT_DATA!$BP:$BP,INPUT_DATA!BV:BV))</f>
        <v/>
      </c>
      <c r="J76" s="146" t="str">
        <f t="shared" si="4"/>
        <v/>
      </c>
      <c r="K76" s="1328" t="str">
        <f>IF($B76=0,"",_xlfn.XLOOKUP($B76,INPUT_DATA!$BP:$BP,INPUT_DATA!BW:BW))</f>
        <v/>
      </c>
      <c r="L76" s="146" t="str">
        <f>IF($B76=0,"",_xlfn.XLOOKUP($B76,INPUT_DATA!$BP:$BP,INPUT_DATA!BX:BX))</f>
        <v/>
      </c>
      <c r="M76" s="146" t="str">
        <f>IF($B76=0,"",_xlfn.XLOOKUP($B76,INPUT_DATA!$BP:$BP,INPUT_DATA!BY:BY))</f>
        <v/>
      </c>
      <c r="N76" s="146" t="str">
        <f t="shared" si="5"/>
        <v/>
      </c>
      <c r="O76" s="1309" t="str">
        <f t="shared" si="6"/>
        <v/>
      </c>
      <c r="P76" s="145" t="str">
        <f t="shared" si="7"/>
        <v/>
      </c>
      <c r="Q76" s="145" t="str">
        <f t="shared" si="8"/>
        <v/>
      </c>
      <c r="R76" s="145" t="str">
        <f t="shared" si="9"/>
        <v/>
      </c>
      <c r="S76" s="146" t="str">
        <f>IF($B76=0,"",_xlfn.XLOOKUP($B76,INPUT_DATA!$BP:$BP,INPUT_DATA!BZ:BZ))</f>
        <v/>
      </c>
      <c r="T76" s="146" t="str">
        <f>IF($B76=0,"",_xlfn.XLOOKUP($B76,INPUT_DATA!$BP:$BP,INPUT_DATA!CA:CA))</f>
        <v/>
      </c>
      <c r="U76" s="146" t="str">
        <f>IF($B76=0,"",_xlfn.XLOOKUP($B76,INPUT_DATA!$BP:$BP,INPUT_DATA!CB:CB))</f>
        <v/>
      </c>
      <c r="V76" s="1337" t="str">
        <f t="shared" si="10"/>
        <v/>
      </c>
      <c r="W76" s="145" t="str">
        <f t="shared" si="11"/>
        <v/>
      </c>
      <c r="X76" s="145" t="str">
        <f>IF($B76=0,"",_xlfn.XLOOKUP($B76,INPUT_DATA!$BP:$BP,INPUT_DATA!CC:CC))</f>
        <v/>
      </c>
      <c r="Y76" s="146" t="str">
        <f>IF($B76=0,"",_xlfn.XLOOKUP($B76,INPUT_DATA!$BP:$BP,INPUT_DATA!CD:CD))</f>
        <v/>
      </c>
      <c r="Z76" s="146" t="str">
        <f>IF($B76=0,"",_xlfn.XLOOKUP($B76,INPUT_DATA!$BP:$BP,INPUT_DATA!CE:CE))</f>
        <v/>
      </c>
      <c r="AA76" s="146" t="str">
        <f>IF($B76=0,"",_xlfn.XLOOKUP($B76,INPUT_DATA!$BP:$BP,INPUT_DATA!CF:CF))</f>
        <v/>
      </c>
      <c r="AB76" s="1337" t="str">
        <f t="shared" si="12"/>
        <v/>
      </c>
      <c r="AC76" s="145" t="str">
        <f t="shared" si="13"/>
        <v/>
      </c>
      <c r="AD76" s="1309" t="str">
        <f>IF($B76=0,"",_xlfn.XLOOKUP($B76,INPUT_DATA!$BP:$BP,INPUT_DATA!CG:CG))</f>
        <v/>
      </c>
      <c r="AE76" s="146" t="str">
        <f>IF($B76=0,"",_xlfn.XLOOKUP($B76,INPUT_DATA!$BP:$BP,INPUT_DATA!CH:CH))</f>
        <v/>
      </c>
      <c r="AF76" s="146" t="str">
        <f>IF($B76=0,"",_xlfn.XLOOKUP($B76,INPUT_DATA!$BP:$BP,INPUT_DATA!CI:CI))</f>
        <v/>
      </c>
      <c r="AG76" s="146" t="str">
        <f>IF($B76=0,"",_xlfn.XLOOKUP($B76,INPUT_DATA!$BP:$BP,INPUT_DATA!CJ:CJ))</f>
        <v/>
      </c>
      <c r="AH76" s="1337" t="str">
        <f t="shared" si="14"/>
        <v/>
      </c>
      <c r="AI76" s="145"/>
      <c r="AJ76" s="145" t="str">
        <f t="shared" si="15"/>
        <v/>
      </c>
      <c r="AK76" s="1309" t="str">
        <f>IF($B76=0,"",_xlfn.XLOOKUP($B76,INPUT_DATA!$BP:$BP,INPUT_DATA!CK:CK))</f>
        <v/>
      </c>
      <c r="AL76" s="145" t="str">
        <f t="shared" si="16"/>
        <v/>
      </c>
      <c r="AM76" s="1309" t="str">
        <f t="shared" si="17"/>
        <v/>
      </c>
    </row>
    <row r="77" spans="2:39">
      <c r="B77" s="143">
        <f>INPUT_DATA!BP68</f>
        <v>0</v>
      </c>
      <c r="C77" s="1328" t="str">
        <f>IF($B77=0,"",_xlfn.XLOOKUP($B77,INPUT_DATA!$BP:$BP,INPUT_DATA!BQ:BQ))</f>
        <v/>
      </c>
      <c r="D77" s="146" t="str">
        <f>IF($B77=0,"",_xlfn.XLOOKUP($B77,INPUT_DATA!$BP:$BP,INPUT_DATA!BR:BR))</f>
        <v/>
      </c>
      <c r="E77" s="146" t="str">
        <f>IF($B77=0,"",_xlfn.XLOOKUP($B77,INPUT_DATA!$BP:$BP,INPUT_DATA!BS:BS))</f>
        <v/>
      </c>
      <c r="F77" s="146" t="str">
        <f t="shared" si="3"/>
        <v/>
      </c>
      <c r="G77" s="1328" t="str">
        <f>IF($B77=0,"",_xlfn.XLOOKUP($B77,INPUT_DATA!$BP:$BP,INPUT_DATA!BT:BT))</f>
        <v/>
      </c>
      <c r="H77" s="146" t="str">
        <f>IF($B77=0,"",_xlfn.XLOOKUP($B77,INPUT_DATA!$BP:$BP,INPUT_DATA!BU:BU))</f>
        <v/>
      </c>
      <c r="I77" s="146" t="str">
        <f>IF($B77=0,"",_xlfn.XLOOKUP($B77,INPUT_DATA!$BP:$BP,INPUT_DATA!BV:BV))</f>
        <v/>
      </c>
      <c r="J77" s="146" t="str">
        <f t="shared" si="4"/>
        <v/>
      </c>
      <c r="K77" s="1328" t="str">
        <f>IF($B77=0,"",_xlfn.XLOOKUP($B77,INPUT_DATA!$BP:$BP,INPUT_DATA!BW:BW))</f>
        <v/>
      </c>
      <c r="L77" s="146" t="str">
        <f>IF($B77=0,"",_xlfn.XLOOKUP($B77,INPUT_DATA!$BP:$BP,INPUT_DATA!BX:BX))</f>
        <v/>
      </c>
      <c r="M77" s="146" t="str">
        <f>IF($B77=0,"",_xlfn.XLOOKUP($B77,INPUT_DATA!$BP:$BP,INPUT_DATA!BY:BY))</f>
        <v/>
      </c>
      <c r="N77" s="146" t="str">
        <f t="shared" si="5"/>
        <v/>
      </c>
      <c r="O77" s="1309" t="str">
        <f t="shared" si="6"/>
        <v/>
      </c>
      <c r="P77" s="145" t="str">
        <f t="shared" si="7"/>
        <v/>
      </c>
      <c r="Q77" s="145" t="str">
        <f t="shared" si="8"/>
        <v/>
      </c>
      <c r="R77" s="145" t="str">
        <f t="shared" si="9"/>
        <v/>
      </c>
      <c r="S77" s="146" t="str">
        <f>IF($B77=0,"",_xlfn.XLOOKUP($B77,INPUT_DATA!$BP:$BP,INPUT_DATA!BZ:BZ))</f>
        <v/>
      </c>
      <c r="T77" s="146" t="str">
        <f>IF($B77=0,"",_xlfn.XLOOKUP($B77,INPUT_DATA!$BP:$BP,INPUT_DATA!CA:CA))</f>
        <v/>
      </c>
      <c r="U77" s="146" t="str">
        <f>IF($B77=0,"",_xlfn.XLOOKUP($B77,INPUT_DATA!$BP:$BP,INPUT_DATA!CB:CB))</f>
        <v/>
      </c>
      <c r="V77" s="1337" t="str">
        <f t="shared" si="10"/>
        <v/>
      </c>
      <c r="W77" s="145" t="str">
        <f t="shared" si="11"/>
        <v/>
      </c>
      <c r="X77" s="145" t="str">
        <f>IF($B77=0,"",_xlfn.XLOOKUP($B77,INPUT_DATA!$BP:$BP,INPUT_DATA!CC:CC))</f>
        <v/>
      </c>
      <c r="Y77" s="146" t="str">
        <f>IF($B77=0,"",_xlfn.XLOOKUP($B77,INPUT_DATA!$BP:$BP,INPUT_DATA!CD:CD))</f>
        <v/>
      </c>
      <c r="Z77" s="146" t="str">
        <f>IF($B77=0,"",_xlfn.XLOOKUP($B77,INPUT_DATA!$BP:$BP,INPUT_DATA!CE:CE))</f>
        <v/>
      </c>
      <c r="AA77" s="146" t="str">
        <f>IF($B77=0,"",_xlfn.XLOOKUP($B77,INPUT_DATA!$BP:$BP,INPUT_DATA!CF:CF))</f>
        <v/>
      </c>
      <c r="AB77" s="1337" t="str">
        <f t="shared" si="12"/>
        <v/>
      </c>
      <c r="AC77" s="145" t="str">
        <f t="shared" si="13"/>
        <v/>
      </c>
      <c r="AD77" s="1309" t="str">
        <f>IF($B77=0,"",_xlfn.XLOOKUP($B77,INPUT_DATA!$BP:$BP,INPUT_DATA!CG:CG))</f>
        <v/>
      </c>
      <c r="AE77" s="146" t="str">
        <f>IF($B77=0,"",_xlfn.XLOOKUP($B77,INPUT_DATA!$BP:$BP,INPUT_DATA!CH:CH))</f>
        <v/>
      </c>
      <c r="AF77" s="146" t="str">
        <f>IF($B77=0,"",_xlfn.XLOOKUP($B77,INPUT_DATA!$BP:$BP,INPUT_DATA!CI:CI))</f>
        <v/>
      </c>
      <c r="AG77" s="146" t="str">
        <f>IF($B77=0,"",_xlfn.XLOOKUP($B77,INPUT_DATA!$BP:$BP,INPUT_DATA!CJ:CJ))</f>
        <v/>
      </c>
      <c r="AH77" s="1337" t="str">
        <f t="shared" si="14"/>
        <v/>
      </c>
      <c r="AI77" s="145"/>
      <c r="AJ77" s="145" t="str">
        <f t="shared" si="15"/>
        <v/>
      </c>
      <c r="AK77" s="1309" t="str">
        <f>IF($B77=0,"",_xlfn.XLOOKUP($B77,INPUT_DATA!$BP:$BP,INPUT_DATA!CK:CK))</f>
        <v/>
      </c>
      <c r="AL77" s="145" t="str">
        <f t="shared" si="16"/>
        <v/>
      </c>
      <c r="AM77" s="1309" t="str">
        <f t="shared" si="17"/>
        <v/>
      </c>
    </row>
    <row r="78" spans="2:39">
      <c r="B78" s="143">
        <f>INPUT_DATA!BP69</f>
        <v>0</v>
      </c>
      <c r="C78" s="1328" t="str">
        <f>IF($B78=0,"",_xlfn.XLOOKUP($B78,INPUT_DATA!$BP:$BP,INPUT_DATA!BQ:BQ))</f>
        <v/>
      </c>
      <c r="D78" s="146" t="str">
        <f>IF($B78=0,"",_xlfn.XLOOKUP($B78,INPUT_DATA!$BP:$BP,INPUT_DATA!BR:BR))</f>
        <v/>
      </c>
      <c r="E78" s="146" t="str">
        <f>IF($B78=0,"",_xlfn.XLOOKUP($B78,INPUT_DATA!$BP:$BP,INPUT_DATA!BS:BS))</f>
        <v/>
      </c>
      <c r="F78" s="146" t="str">
        <f t="shared" ref="F78:F83" si="18">IF($B78=0,"",D78+E78)</f>
        <v/>
      </c>
      <c r="G78" s="1328" t="str">
        <f>IF($B78=0,"",_xlfn.XLOOKUP($B78,INPUT_DATA!$BP:$BP,INPUT_DATA!BT:BT))</f>
        <v/>
      </c>
      <c r="H78" s="146" t="str">
        <f>IF($B78=0,"",_xlfn.XLOOKUP($B78,INPUT_DATA!$BP:$BP,INPUT_DATA!BU:BU))</f>
        <v/>
      </c>
      <c r="I78" s="146" t="str">
        <f>IF($B78=0,"",_xlfn.XLOOKUP($B78,INPUT_DATA!$BP:$BP,INPUT_DATA!BV:BV))</f>
        <v/>
      </c>
      <c r="J78" s="146" t="str">
        <f t="shared" ref="J78:J83" si="19">IF($B78=0,"",H78+I78)</f>
        <v/>
      </c>
      <c r="K78" s="1328" t="str">
        <f>IF($B78=0,"",_xlfn.XLOOKUP($B78,INPUT_DATA!$BP:$BP,INPUT_DATA!BW:BW))</f>
        <v/>
      </c>
      <c r="L78" s="146" t="str">
        <f>IF($B78=0,"",_xlfn.XLOOKUP($B78,INPUT_DATA!$BP:$BP,INPUT_DATA!BX:BX))</f>
        <v/>
      </c>
      <c r="M78" s="146" t="str">
        <f>IF($B78=0,"",_xlfn.XLOOKUP($B78,INPUT_DATA!$BP:$BP,INPUT_DATA!BY:BY))</f>
        <v/>
      </c>
      <c r="N78" s="146" t="str">
        <f t="shared" ref="N78:N83" si="20">IF($B78=0,"",L78+M78)</f>
        <v/>
      </c>
      <c r="O78" s="1309" t="str">
        <f t="shared" ref="O78:O83" si="21">IF($B78=0,"",SUM(C78,G78,K78))</f>
        <v/>
      </c>
      <c r="P78" s="145" t="str">
        <f t="shared" ref="P78:P83" si="22">IF($B78=0,"",SUM(D78,H78,L78))</f>
        <v/>
      </c>
      <c r="Q78" s="145" t="str">
        <f t="shared" ref="Q78:Q83" si="23">IF($B78=0,"",SUM(E78,I78,M78))</f>
        <v/>
      </c>
      <c r="R78" s="145" t="str">
        <f t="shared" ref="R78:R83" si="24">IF($B78=0,"",SUM(F78,J78,N78))</f>
        <v/>
      </c>
      <c r="S78" s="146" t="str">
        <f>IF($B78=0,"",_xlfn.XLOOKUP($B78,INPUT_DATA!$BP:$BP,INPUT_DATA!BZ:BZ))</f>
        <v/>
      </c>
      <c r="T78" s="146" t="str">
        <f>IF($B78=0,"",_xlfn.XLOOKUP($B78,INPUT_DATA!$BP:$BP,INPUT_DATA!CA:CA))</f>
        <v/>
      </c>
      <c r="U78" s="146" t="str">
        <f>IF($B78=0,"",_xlfn.XLOOKUP($B78,INPUT_DATA!$BP:$BP,INPUT_DATA!CB:CB))</f>
        <v/>
      </c>
      <c r="V78" s="1337" t="str">
        <f t="shared" ref="V78:V83" si="25">IF($B78=0,"",100%)</f>
        <v/>
      </c>
      <c r="W78" s="145" t="str">
        <f t="shared" ref="W78:W83" si="26">IF($B78=0,"",SUM(S78:U78)*V78)</f>
        <v/>
      </c>
      <c r="X78" s="145" t="str">
        <f>IF($B78=0,"",_xlfn.XLOOKUP($B78,INPUT_DATA!$BP:$BP,INPUT_DATA!CC:CC))</f>
        <v/>
      </c>
      <c r="Y78" s="146" t="str">
        <f>IF($B78=0,"",_xlfn.XLOOKUP($B78,INPUT_DATA!$BP:$BP,INPUT_DATA!CD:CD))</f>
        <v/>
      </c>
      <c r="Z78" s="146" t="str">
        <f>IF($B78=0,"",_xlfn.XLOOKUP($B78,INPUT_DATA!$BP:$BP,INPUT_DATA!CE:CE))</f>
        <v/>
      </c>
      <c r="AA78" s="146" t="str">
        <f>IF($B78=0,"",_xlfn.XLOOKUP($B78,INPUT_DATA!$BP:$BP,INPUT_DATA!CF:CF))</f>
        <v/>
      </c>
      <c r="AB78" s="1337" t="str">
        <f t="shared" ref="AB78:AB83" si="27">IF($B78=0,"",93%)</f>
        <v/>
      </c>
      <c r="AC78" s="145" t="str">
        <f t="shared" ref="AC78:AC83" si="28">IF($B78=0,"",SUM(Y78:AA78)*AB78)</f>
        <v/>
      </c>
      <c r="AD78" s="1309" t="str">
        <f>IF($B78=0,"",_xlfn.XLOOKUP($B78,INPUT_DATA!$BP:$BP,INPUT_DATA!CG:CG))</f>
        <v/>
      </c>
      <c r="AE78" s="146" t="str">
        <f>IF($B78=0,"",_xlfn.XLOOKUP($B78,INPUT_DATA!$BP:$BP,INPUT_DATA!CH:CH))</f>
        <v/>
      </c>
      <c r="AF78" s="146" t="str">
        <f>IF($B78=0,"",_xlfn.XLOOKUP($B78,INPUT_DATA!$BP:$BP,INPUT_DATA!CI:CI))</f>
        <v/>
      </c>
      <c r="AG78" s="146" t="str">
        <f>IF($B78=0,"",_xlfn.XLOOKUP($B78,INPUT_DATA!$BP:$BP,INPUT_DATA!CJ:CJ))</f>
        <v/>
      </c>
      <c r="AH78" s="1337" t="str">
        <f t="shared" ref="AH78:AH83" si="29">IF($B78=0,"",60%)</f>
        <v/>
      </c>
      <c r="AI78" s="145"/>
      <c r="AJ78" s="145" t="str">
        <f t="shared" ref="AJ78:AJ83" si="30">IF($B78=0,"",SUM(AE78:AG78)*AH78)</f>
        <v/>
      </c>
      <c r="AK78" s="1309" t="str">
        <f>IF($B78=0,"",_xlfn.XLOOKUP($B78,INPUT_DATA!$BP:$BP,INPUT_DATA!CK:CK))</f>
        <v/>
      </c>
      <c r="AL78" s="145" t="str">
        <f t="shared" ref="AL78:AL83" si="31">IF($B78=0,"",SUM(W78,AC78,AJ78))</f>
        <v/>
      </c>
      <c r="AM78" s="1309" t="str">
        <f t="shared" ref="AM78:AM83" si="32">IF($B78=0,"",SUM(X78,AD78,AK78))</f>
        <v/>
      </c>
    </row>
    <row r="79" spans="2:39">
      <c r="B79" s="143">
        <f>INPUT_DATA!BP70</f>
        <v>0</v>
      </c>
      <c r="C79" s="1328" t="str">
        <f>IF($B79=0,"",_xlfn.XLOOKUP($B79,INPUT_DATA!$BP:$BP,INPUT_DATA!BQ:BQ))</f>
        <v/>
      </c>
      <c r="D79" s="146" t="str">
        <f>IF($B79=0,"",_xlfn.XLOOKUP($B79,INPUT_DATA!$BP:$BP,INPUT_DATA!BR:BR))</f>
        <v/>
      </c>
      <c r="E79" s="146" t="str">
        <f>IF($B79=0,"",_xlfn.XLOOKUP($B79,INPUT_DATA!$BP:$BP,INPUT_DATA!BS:BS))</f>
        <v/>
      </c>
      <c r="F79" s="146" t="str">
        <f t="shared" si="18"/>
        <v/>
      </c>
      <c r="G79" s="1328" t="str">
        <f>IF($B79=0,"",_xlfn.XLOOKUP($B79,INPUT_DATA!$BP:$BP,INPUT_DATA!BT:BT))</f>
        <v/>
      </c>
      <c r="H79" s="146" t="str">
        <f>IF($B79=0,"",_xlfn.XLOOKUP($B79,INPUT_DATA!$BP:$BP,INPUT_DATA!BU:BU))</f>
        <v/>
      </c>
      <c r="I79" s="146" t="str">
        <f>IF($B79=0,"",_xlfn.XLOOKUP($B79,INPUT_DATA!$BP:$BP,INPUT_DATA!BV:BV))</f>
        <v/>
      </c>
      <c r="J79" s="146" t="str">
        <f t="shared" si="19"/>
        <v/>
      </c>
      <c r="K79" s="1328" t="str">
        <f>IF($B79=0,"",_xlfn.XLOOKUP($B79,INPUT_DATA!$BP:$BP,INPUT_DATA!BW:BW))</f>
        <v/>
      </c>
      <c r="L79" s="146" t="str">
        <f>IF($B79=0,"",_xlfn.XLOOKUP($B79,INPUT_DATA!$BP:$BP,INPUT_DATA!BX:BX))</f>
        <v/>
      </c>
      <c r="M79" s="146" t="str">
        <f>IF($B79=0,"",_xlfn.XLOOKUP($B79,INPUT_DATA!$BP:$BP,INPUT_DATA!BY:BY))</f>
        <v/>
      </c>
      <c r="N79" s="146" t="str">
        <f t="shared" si="20"/>
        <v/>
      </c>
      <c r="O79" s="1309" t="str">
        <f t="shared" si="21"/>
        <v/>
      </c>
      <c r="P79" s="145" t="str">
        <f t="shared" si="22"/>
        <v/>
      </c>
      <c r="Q79" s="145" t="str">
        <f t="shared" si="23"/>
        <v/>
      </c>
      <c r="R79" s="145" t="str">
        <f t="shared" si="24"/>
        <v/>
      </c>
      <c r="S79" s="146" t="str">
        <f>IF($B79=0,"",_xlfn.XLOOKUP($B79,INPUT_DATA!$BP:$BP,INPUT_DATA!BZ:BZ))</f>
        <v/>
      </c>
      <c r="T79" s="146" t="str">
        <f>IF($B79=0,"",_xlfn.XLOOKUP($B79,INPUT_DATA!$BP:$BP,INPUT_DATA!CA:CA))</f>
        <v/>
      </c>
      <c r="U79" s="146" t="str">
        <f>IF($B79=0,"",_xlfn.XLOOKUP($B79,INPUT_DATA!$BP:$BP,INPUT_DATA!CB:CB))</f>
        <v/>
      </c>
      <c r="V79" s="1337" t="str">
        <f t="shared" si="25"/>
        <v/>
      </c>
      <c r="W79" s="145" t="str">
        <f t="shared" si="26"/>
        <v/>
      </c>
      <c r="X79" s="145" t="str">
        <f>IF($B79=0,"",_xlfn.XLOOKUP($B79,INPUT_DATA!$BP:$BP,INPUT_DATA!CC:CC))</f>
        <v/>
      </c>
      <c r="Y79" s="146" t="str">
        <f>IF($B79=0,"",_xlfn.XLOOKUP($B79,INPUT_DATA!$BP:$BP,INPUT_DATA!CD:CD))</f>
        <v/>
      </c>
      <c r="Z79" s="146" t="str">
        <f>IF($B79=0,"",_xlfn.XLOOKUP($B79,INPUT_DATA!$BP:$BP,INPUT_DATA!CE:CE))</f>
        <v/>
      </c>
      <c r="AA79" s="146" t="str">
        <f>IF($B79=0,"",_xlfn.XLOOKUP($B79,INPUT_DATA!$BP:$BP,INPUT_DATA!CF:CF))</f>
        <v/>
      </c>
      <c r="AB79" s="1337" t="str">
        <f t="shared" si="27"/>
        <v/>
      </c>
      <c r="AC79" s="145" t="str">
        <f t="shared" si="28"/>
        <v/>
      </c>
      <c r="AD79" s="1309" t="str">
        <f>IF($B79=0,"",_xlfn.XLOOKUP($B79,INPUT_DATA!$BP:$BP,INPUT_DATA!CG:CG))</f>
        <v/>
      </c>
      <c r="AE79" s="146" t="str">
        <f>IF($B79=0,"",_xlfn.XLOOKUP($B79,INPUT_DATA!$BP:$BP,INPUT_DATA!CH:CH))</f>
        <v/>
      </c>
      <c r="AF79" s="146" t="str">
        <f>IF($B79=0,"",_xlfn.XLOOKUP($B79,INPUT_DATA!$BP:$BP,INPUT_DATA!CI:CI))</f>
        <v/>
      </c>
      <c r="AG79" s="146" t="str">
        <f>IF($B79=0,"",_xlfn.XLOOKUP($B79,INPUT_DATA!$BP:$BP,INPUT_DATA!CJ:CJ))</f>
        <v/>
      </c>
      <c r="AH79" s="1337" t="str">
        <f t="shared" si="29"/>
        <v/>
      </c>
      <c r="AI79" s="145"/>
      <c r="AJ79" s="145" t="str">
        <f t="shared" si="30"/>
        <v/>
      </c>
      <c r="AK79" s="1309" t="str">
        <f>IF($B79=0,"",_xlfn.XLOOKUP($B79,INPUT_DATA!$BP:$BP,INPUT_DATA!CK:CK))</f>
        <v/>
      </c>
      <c r="AL79" s="145" t="str">
        <f t="shared" si="31"/>
        <v/>
      </c>
      <c r="AM79" s="1309" t="str">
        <f t="shared" si="32"/>
        <v/>
      </c>
    </row>
    <row r="80" spans="2:39">
      <c r="B80" s="143">
        <f>INPUT_DATA!BP71</f>
        <v>0</v>
      </c>
      <c r="C80" s="1328" t="str">
        <f>IF($B80=0,"",_xlfn.XLOOKUP($B80,INPUT_DATA!$BP:$BP,INPUT_DATA!BQ:BQ))</f>
        <v/>
      </c>
      <c r="D80" s="146" t="str">
        <f>IF($B80=0,"",_xlfn.XLOOKUP($B80,INPUT_DATA!$BP:$BP,INPUT_DATA!BR:BR))</f>
        <v/>
      </c>
      <c r="E80" s="146" t="str">
        <f>IF($B80=0,"",_xlfn.XLOOKUP($B80,INPUT_DATA!$BP:$BP,INPUT_DATA!BS:BS))</f>
        <v/>
      </c>
      <c r="F80" s="146" t="str">
        <f t="shared" si="18"/>
        <v/>
      </c>
      <c r="G80" s="1328" t="str">
        <f>IF($B80=0,"",_xlfn.XLOOKUP($B80,INPUT_DATA!$BP:$BP,INPUT_DATA!BT:BT))</f>
        <v/>
      </c>
      <c r="H80" s="146" t="str">
        <f>IF($B80=0,"",_xlfn.XLOOKUP($B80,INPUT_DATA!$BP:$BP,INPUT_DATA!BU:BU))</f>
        <v/>
      </c>
      <c r="I80" s="146" t="str">
        <f>IF($B80=0,"",_xlfn.XLOOKUP($B80,INPUT_DATA!$BP:$BP,INPUT_DATA!BV:BV))</f>
        <v/>
      </c>
      <c r="J80" s="146" t="str">
        <f t="shared" si="19"/>
        <v/>
      </c>
      <c r="K80" s="1328" t="str">
        <f>IF($B80=0,"",_xlfn.XLOOKUP($B80,INPUT_DATA!$BP:$BP,INPUT_DATA!BW:BW))</f>
        <v/>
      </c>
      <c r="L80" s="146" t="str">
        <f>IF($B80=0,"",_xlfn.XLOOKUP($B80,INPUT_DATA!$BP:$BP,INPUT_DATA!BX:BX))</f>
        <v/>
      </c>
      <c r="M80" s="146" t="str">
        <f>IF($B80=0,"",_xlfn.XLOOKUP($B80,INPUT_DATA!$BP:$BP,INPUT_DATA!BY:BY))</f>
        <v/>
      </c>
      <c r="N80" s="146" t="str">
        <f t="shared" si="20"/>
        <v/>
      </c>
      <c r="O80" s="1309" t="str">
        <f t="shared" si="21"/>
        <v/>
      </c>
      <c r="P80" s="145" t="str">
        <f t="shared" si="22"/>
        <v/>
      </c>
      <c r="Q80" s="145" t="str">
        <f t="shared" si="23"/>
        <v/>
      </c>
      <c r="R80" s="145" t="str">
        <f t="shared" si="24"/>
        <v/>
      </c>
      <c r="S80" s="146" t="str">
        <f>IF($B80=0,"",_xlfn.XLOOKUP($B80,INPUT_DATA!$BP:$BP,INPUT_DATA!BZ:BZ))</f>
        <v/>
      </c>
      <c r="T80" s="146" t="str">
        <f>IF($B80=0,"",_xlfn.XLOOKUP($B80,INPUT_DATA!$BP:$BP,INPUT_DATA!CA:CA))</f>
        <v/>
      </c>
      <c r="U80" s="146" t="str">
        <f>IF($B80=0,"",_xlfn.XLOOKUP($B80,INPUT_DATA!$BP:$BP,INPUT_DATA!CB:CB))</f>
        <v/>
      </c>
      <c r="V80" s="1337" t="str">
        <f t="shared" si="25"/>
        <v/>
      </c>
      <c r="W80" s="145" t="str">
        <f t="shared" si="26"/>
        <v/>
      </c>
      <c r="X80" s="145" t="str">
        <f>IF($B80=0,"",_xlfn.XLOOKUP($B80,INPUT_DATA!$BP:$BP,INPUT_DATA!CC:CC))</f>
        <v/>
      </c>
      <c r="Y80" s="146" t="str">
        <f>IF($B80=0,"",_xlfn.XLOOKUP($B80,INPUT_DATA!$BP:$BP,INPUT_DATA!CD:CD))</f>
        <v/>
      </c>
      <c r="Z80" s="146" t="str">
        <f>IF($B80=0,"",_xlfn.XLOOKUP($B80,INPUT_DATA!$BP:$BP,INPUT_DATA!CE:CE))</f>
        <v/>
      </c>
      <c r="AA80" s="146" t="str">
        <f>IF($B80=0,"",_xlfn.XLOOKUP($B80,INPUT_DATA!$BP:$BP,INPUT_DATA!CF:CF))</f>
        <v/>
      </c>
      <c r="AB80" s="1337" t="str">
        <f t="shared" si="27"/>
        <v/>
      </c>
      <c r="AC80" s="145" t="str">
        <f t="shared" si="28"/>
        <v/>
      </c>
      <c r="AD80" s="1309" t="str">
        <f>IF($B80=0,"",_xlfn.XLOOKUP($B80,INPUT_DATA!$BP:$BP,INPUT_DATA!CG:CG))</f>
        <v/>
      </c>
      <c r="AE80" s="146" t="str">
        <f>IF($B80=0,"",_xlfn.XLOOKUP($B80,INPUT_DATA!$BP:$BP,INPUT_DATA!CH:CH))</f>
        <v/>
      </c>
      <c r="AF80" s="146" t="str">
        <f>IF($B80=0,"",_xlfn.XLOOKUP($B80,INPUT_DATA!$BP:$BP,INPUT_DATA!CI:CI))</f>
        <v/>
      </c>
      <c r="AG80" s="146" t="str">
        <f>IF($B80=0,"",_xlfn.XLOOKUP($B80,INPUT_DATA!$BP:$BP,INPUT_DATA!CJ:CJ))</f>
        <v/>
      </c>
      <c r="AH80" s="1337" t="str">
        <f t="shared" si="29"/>
        <v/>
      </c>
      <c r="AI80" s="145"/>
      <c r="AJ80" s="145" t="str">
        <f t="shared" si="30"/>
        <v/>
      </c>
      <c r="AK80" s="1309" t="str">
        <f>IF($B80=0,"",_xlfn.XLOOKUP($B80,INPUT_DATA!$BP:$BP,INPUT_DATA!CK:CK))</f>
        <v/>
      </c>
      <c r="AL80" s="145" t="str">
        <f t="shared" si="31"/>
        <v/>
      </c>
      <c r="AM80" s="1309" t="str">
        <f t="shared" si="32"/>
        <v/>
      </c>
    </row>
    <row r="81" spans="2:39">
      <c r="B81" s="143">
        <f>INPUT_DATA!BP72</f>
        <v>0</v>
      </c>
      <c r="C81" s="1328" t="str">
        <f>IF($B81=0,"",_xlfn.XLOOKUP($B81,INPUT_DATA!$BP:$BP,INPUT_DATA!BQ:BQ))</f>
        <v/>
      </c>
      <c r="D81" s="146" t="str">
        <f>IF($B81=0,"",_xlfn.XLOOKUP($B81,INPUT_DATA!$BP:$BP,INPUT_DATA!BR:BR))</f>
        <v/>
      </c>
      <c r="E81" s="146" t="str">
        <f>IF($B81=0,"",_xlfn.XLOOKUP($B81,INPUT_DATA!$BP:$BP,INPUT_DATA!BS:BS))</f>
        <v/>
      </c>
      <c r="F81" s="146" t="str">
        <f t="shared" si="18"/>
        <v/>
      </c>
      <c r="G81" s="1328" t="str">
        <f>IF($B81=0,"",_xlfn.XLOOKUP($B81,INPUT_DATA!$BP:$BP,INPUT_DATA!BT:BT))</f>
        <v/>
      </c>
      <c r="H81" s="146" t="str">
        <f>IF($B81=0,"",_xlfn.XLOOKUP($B81,INPUT_DATA!$BP:$BP,INPUT_DATA!BU:BU))</f>
        <v/>
      </c>
      <c r="I81" s="146" t="str">
        <f>IF($B81=0,"",_xlfn.XLOOKUP($B81,INPUT_DATA!$BP:$BP,INPUT_DATA!BV:BV))</f>
        <v/>
      </c>
      <c r="J81" s="146" t="str">
        <f t="shared" si="19"/>
        <v/>
      </c>
      <c r="K81" s="1328" t="str">
        <f>IF($B81=0,"",_xlfn.XLOOKUP($B81,INPUT_DATA!$BP:$BP,INPUT_DATA!BW:BW))</f>
        <v/>
      </c>
      <c r="L81" s="146" t="str">
        <f>IF($B81=0,"",_xlfn.XLOOKUP($B81,INPUT_DATA!$BP:$BP,INPUT_DATA!BX:BX))</f>
        <v/>
      </c>
      <c r="M81" s="146" t="str">
        <f>IF($B81=0,"",_xlfn.XLOOKUP($B81,INPUT_DATA!$BP:$BP,INPUT_DATA!BY:BY))</f>
        <v/>
      </c>
      <c r="N81" s="146" t="str">
        <f t="shared" si="20"/>
        <v/>
      </c>
      <c r="O81" s="1309" t="str">
        <f t="shared" si="21"/>
        <v/>
      </c>
      <c r="P81" s="145" t="str">
        <f t="shared" si="22"/>
        <v/>
      </c>
      <c r="Q81" s="145" t="str">
        <f t="shared" si="23"/>
        <v/>
      </c>
      <c r="R81" s="145" t="str">
        <f t="shared" si="24"/>
        <v/>
      </c>
      <c r="S81" s="146" t="str">
        <f>IF($B81=0,"",_xlfn.XLOOKUP($B81,INPUT_DATA!$BP:$BP,INPUT_DATA!BZ:BZ))</f>
        <v/>
      </c>
      <c r="T81" s="146" t="str">
        <f>IF($B81=0,"",_xlfn.XLOOKUP($B81,INPUT_DATA!$BP:$BP,INPUT_DATA!CA:CA))</f>
        <v/>
      </c>
      <c r="U81" s="146" t="str">
        <f>IF($B81=0,"",_xlfn.XLOOKUP($B81,INPUT_DATA!$BP:$BP,INPUT_DATA!CB:CB))</f>
        <v/>
      </c>
      <c r="V81" s="1337" t="str">
        <f t="shared" si="25"/>
        <v/>
      </c>
      <c r="W81" s="145" t="str">
        <f t="shared" si="26"/>
        <v/>
      </c>
      <c r="X81" s="145" t="str">
        <f>IF($B81=0,"",_xlfn.XLOOKUP($B81,INPUT_DATA!$BP:$BP,INPUT_DATA!CC:CC))</f>
        <v/>
      </c>
      <c r="Y81" s="146" t="str">
        <f>IF($B81=0,"",_xlfn.XLOOKUP($B81,INPUT_DATA!$BP:$BP,INPUT_DATA!CD:CD))</f>
        <v/>
      </c>
      <c r="Z81" s="146" t="str">
        <f>IF($B81=0,"",_xlfn.XLOOKUP($B81,INPUT_DATA!$BP:$BP,INPUT_DATA!CE:CE))</f>
        <v/>
      </c>
      <c r="AA81" s="146" t="str">
        <f>IF($B81=0,"",_xlfn.XLOOKUP($B81,INPUT_DATA!$BP:$BP,INPUT_DATA!CF:CF))</f>
        <v/>
      </c>
      <c r="AB81" s="1337" t="str">
        <f t="shared" si="27"/>
        <v/>
      </c>
      <c r="AC81" s="145" t="str">
        <f t="shared" si="28"/>
        <v/>
      </c>
      <c r="AD81" s="1309" t="str">
        <f>IF($B81=0,"",_xlfn.XLOOKUP($B81,INPUT_DATA!$BP:$BP,INPUT_DATA!CG:CG))</f>
        <v/>
      </c>
      <c r="AE81" s="146" t="str">
        <f>IF($B81=0,"",_xlfn.XLOOKUP($B81,INPUT_DATA!$BP:$BP,INPUT_DATA!CH:CH))</f>
        <v/>
      </c>
      <c r="AF81" s="146" t="str">
        <f>IF($B81=0,"",_xlfn.XLOOKUP($B81,INPUT_DATA!$BP:$BP,INPUT_DATA!CI:CI))</f>
        <v/>
      </c>
      <c r="AG81" s="146" t="str">
        <f>IF($B81=0,"",_xlfn.XLOOKUP($B81,INPUT_DATA!$BP:$BP,INPUT_DATA!CJ:CJ))</f>
        <v/>
      </c>
      <c r="AH81" s="1337" t="str">
        <f t="shared" si="29"/>
        <v/>
      </c>
      <c r="AI81" s="145"/>
      <c r="AJ81" s="145" t="str">
        <f t="shared" si="30"/>
        <v/>
      </c>
      <c r="AK81" s="1309" t="str">
        <f>IF($B81=0,"",_xlfn.XLOOKUP($B81,INPUT_DATA!$BP:$BP,INPUT_DATA!CK:CK))</f>
        <v/>
      </c>
      <c r="AL81" s="145" t="str">
        <f t="shared" si="31"/>
        <v/>
      </c>
      <c r="AM81" s="1309" t="str">
        <f t="shared" si="32"/>
        <v/>
      </c>
    </row>
    <row r="82" spans="2:39">
      <c r="B82" s="143">
        <f>INPUT_DATA!BP73</f>
        <v>0</v>
      </c>
      <c r="C82" s="1328" t="str">
        <f>IF($B82=0,"",_xlfn.XLOOKUP($B82,INPUT_DATA!$BP:$BP,INPUT_DATA!BQ:BQ))</f>
        <v/>
      </c>
      <c r="D82" s="146" t="str">
        <f>IF($B82=0,"",_xlfn.XLOOKUP($B82,INPUT_DATA!$BP:$BP,INPUT_DATA!BR:BR))</f>
        <v/>
      </c>
      <c r="E82" s="146" t="str">
        <f>IF($B82=0,"",_xlfn.XLOOKUP($B82,INPUT_DATA!$BP:$BP,INPUT_DATA!BS:BS))</f>
        <v/>
      </c>
      <c r="F82" s="146" t="str">
        <f t="shared" si="18"/>
        <v/>
      </c>
      <c r="G82" s="1328" t="str">
        <f>IF($B82=0,"",_xlfn.XLOOKUP($B82,INPUT_DATA!$BP:$BP,INPUT_DATA!BT:BT))</f>
        <v/>
      </c>
      <c r="H82" s="146" t="str">
        <f>IF($B82=0,"",_xlfn.XLOOKUP($B82,INPUT_DATA!$BP:$BP,INPUT_DATA!BU:BU))</f>
        <v/>
      </c>
      <c r="I82" s="146" t="str">
        <f>IF($B82=0,"",_xlfn.XLOOKUP($B82,INPUT_DATA!$BP:$BP,INPUT_DATA!BV:BV))</f>
        <v/>
      </c>
      <c r="J82" s="146" t="str">
        <f t="shared" si="19"/>
        <v/>
      </c>
      <c r="K82" s="1328" t="str">
        <f>IF($B82=0,"",_xlfn.XLOOKUP($B82,INPUT_DATA!$BP:$BP,INPUT_DATA!BW:BW))</f>
        <v/>
      </c>
      <c r="L82" s="146" t="str">
        <f>IF($B82=0,"",_xlfn.XLOOKUP($B82,INPUT_DATA!$BP:$BP,INPUT_DATA!BX:BX))</f>
        <v/>
      </c>
      <c r="M82" s="146" t="str">
        <f>IF($B82=0,"",_xlfn.XLOOKUP($B82,INPUT_DATA!$BP:$BP,INPUT_DATA!BY:BY))</f>
        <v/>
      </c>
      <c r="N82" s="146" t="str">
        <f t="shared" si="20"/>
        <v/>
      </c>
      <c r="O82" s="1309" t="str">
        <f t="shared" si="21"/>
        <v/>
      </c>
      <c r="P82" s="145" t="str">
        <f t="shared" si="22"/>
        <v/>
      </c>
      <c r="Q82" s="145" t="str">
        <f t="shared" si="23"/>
        <v/>
      </c>
      <c r="R82" s="145" t="str">
        <f t="shared" si="24"/>
        <v/>
      </c>
      <c r="S82" s="146" t="str">
        <f>IF($B82=0,"",_xlfn.XLOOKUP($B82,INPUT_DATA!$BP:$BP,INPUT_DATA!BZ:BZ))</f>
        <v/>
      </c>
      <c r="T82" s="146" t="str">
        <f>IF($B82=0,"",_xlfn.XLOOKUP($B82,INPUT_DATA!$BP:$BP,INPUT_DATA!CA:CA))</f>
        <v/>
      </c>
      <c r="U82" s="146" t="str">
        <f>IF($B82=0,"",_xlfn.XLOOKUP($B82,INPUT_DATA!$BP:$BP,INPUT_DATA!CB:CB))</f>
        <v/>
      </c>
      <c r="V82" s="1337" t="str">
        <f t="shared" si="25"/>
        <v/>
      </c>
      <c r="W82" s="145" t="str">
        <f t="shared" si="26"/>
        <v/>
      </c>
      <c r="X82" s="145" t="str">
        <f>IF($B82=0,"",_xlfn.XLOOKUP($B82,INPUT_DATA!$BP:$BP,INPUT_DATA!CC:CC))</f>
        <v/>
      </c>
      <c r="Y82" s="146" t="str">
        <f>IF($B82=0,"",_xlfn.XLOOKUP($B82,INPUT_DATA!$BP:$BP,INPUT_DATA!CD:CD))</f>
        <v/>
      </c>
      <c r="Z82" s="146" t="str">
        <f>IF($B82=0,"",_xlfn.XLOOKUP($B82,INPUT_DATA!$BP:$BP,INPUT_DATA!CE:CE))</f>
        <v/>
      </c>
      <c r="AA82" s="146" t="str">
        <f>IF($B82=0,"",_xlfn.XLOOKUP($B82,INPUT_DATA!$BP:$BP,INPUT_DATA!CF:CF))</f>
        <v/>
      </c>
      <c r="AB82" s="1337" t="str">
        <f t="shared" si="27"/>
        <v/>
      </c>
      <c r="AC82" s="145" t="str">
        <f t="shared" si="28"/>
        <v/>
      </c>
      <c r="AD82" s="1309" t="str">
        <f>IF($B82=0,"",_xlfn.XLOOKUP($B82,INPUT_DATA!$BP:$BP,INPUT_DATA!CG:CG))</f>
        <v/>
      </c>
      <c r="AE82" s="146" t="str">
        <f>IF($B82=0,"",_xlfn.XLOOKUP($B82,INPUT_DATA!$BP:$BP,INPUT_DATA!CH:CH))</f>
        <v/>
      </c>
      <c r="AF82" s="146" t="str">
        <f>IF($B82=0,"",_xlfn.XLOOKUP($B82,INPUT_DATA!$BP:$BP,INPUT_DATA!CI:CI))</f>
        <v/>
      </c>
      <c r="AG82" s="146" t="str">
        <f>IF($B82=0,"",_xlfn.XLOOKUP($B82,INPUT_DATA!$BP:$BP,INPUT_DATA!CJ:CJ))</f>
        <v/>
      </c>
      <c r="AH82" s="1337" t="str">
        <f t="shared" si="29"/>
        <v/>
      </c>
      <c r="AI82" s="145"/>
      <c r="AJ82" s="145" t="str">
        <f t="shared" si="30"/>
        <v/>
      </c>
      <c r="AK82" s="1309" t="str">
        <f>IF($B82=0,"",_xlfn.XLOOKUP($B82,INPUT_DATA!$BP:$BP,INPUT_DATA!CK:CK))</f>
        <v/>
      </c>
      <c r="AL82" s="145" t="str">
        <f t="shared" si="31"/>
        <v/>
      </c>
      <c r="AM82" s="1309" t="str">
        <f t="shared" si="32"/>
        <v/>
      </c>
    </row>
    <row r="83" spans="2:39" ht="15.75" thickBot="1">
      <c r="B83" s="169">
        <f>INPUT_DATA!BP74</f>
        <v>0</v>
      </c>
      <c r="C83" s="1328" t="str">
        <f>IF($B83=0,"",_xlfn.XLOOKUP($B83,INPUT_DATA!$BP:$BP,INPUT_DATA!BQ:BQ))</f>
        <v/>
      </c>
      <c r="D83" s="146" t="str">
        <f>IF($B83=0,"",_xlfn.XLOOKUP($B83,INPUT_DATA!$BP:$BP,INPUT_DATA!BR:BR))</f>
        <v/>
      </c>
      <c r="E83" s="146" t="str">
        <f>IF($B83=0,"",_xlfn.XLOOKUP($B83,INPUT_DATA!$BP:$BP,INPUT_DATA!BS:BS))</f>
        <v/>
      </c>
      <c r="F83" s="146" t="str">
        <f t="shared" si="18"/>
        <v/>
      </c>
      <c r="G83" s="1328" t="str">
        <f>IF($B83=0,"",_xlfn.XLOOKUP($B83,INPUT_DATA!$BP:$BP,INPUT_DATA!BT:BT))</f>
        <v/>
      </c>
      <c r="H83" s="146" t="str">
        <f>IF($B83=0,"",_xlfn.XLOOKUP($B83,INPUT_DATA!$BP:$BP,INPUT_DATA!BU:BU))</f>
        <v/>
      </c>
      <c r="I83" s="146" t="str">
        <f>IF($B83=0,"",_xlfn.XLOOKUP($B83,INPUT_DATA!$BP:$BP,INPUT_DATA!BV:BV))</f>
        <v/>
      </c>
      <c r="J83" s="146" t="str">
        <f t="shared" si="19"/>
        <v/>
      </c>
      <c r="K83" s="1328" t="str">
        <f>IF($B83=0,"",_xlfn.XLOOKUP($B83,INPUT_DATA!$BP:$BP,INPUT_DATA!BW:BW))</f>
        <v/>
      </c>
      <c r="L83" s="146" t="str">
        <f>IF($B83=0,"",_xlfn.XLOOKUP($B83,INPUT_DATA!$BP:$BP,INPUT_DATA!BX:BX))</f>
        <v/>
      </c>
      <c r="M83" s="146" t="str">
        <f>IF($B83=0,"",_xlfn.XLOOKUP($B83,INPUT_DATA!$BP:$BP,INPUT_DATA!BY:BY))</f>
        <v/>
      </c>
      <c r="N83" s="146" t="str">
        <f t="shared" si="20"/>
        <v/>
      </c>
      <c r="O83" s="1309" t="str">
        <f t="shared" si="21"/>
        <v/>
      </c>
      <c r="P83" s="145" t="str">
        <f t="shared" si="22"/>
        <v/>
      </c>
      <c r="Q83" s="145" t="str">
        <f t="shared" si="23"/>
        <v/>
      </c>
      <c r="R83" s="145" t="str">
        <f t="shared" si="24"/>
        <v/>
      </c>
      <c r="S83" s="146" t="str">
        <f>IF($B83=0,"",_xlfn.XLOOKUP($B83,INPUT_DATA!$BP:$BP,INPUT_DATA!BZ:BZ))</f>
        <v/>
      </c>
      <c r="T83" s="146" t="str">
        <f>IF($B83=0,"",_xlfn.XLOOKUP($B83,INPUT_DATA!$BP:$BP,INPUT_DATA!CA:CA))</f>
        <v/>
      </c>
      <c r="U83" s="146" t="str">
        <f>IF($B83=0,"",_xlfn.XLOOKUP($B83,INPUT_DATA!$BP:$BP,INPUT_DATA!CB:CB))</f>
        <v/>
      </c>
      <c r="V83" s="1336" t="str">
        <f t="shared" si="25"/>
        <v/>
      </c>
      <c r="W83" s="130" t="str">
        <f t="shared" si="26"/>
        <v/>
      </c>
      <c r="X83" s="130" t="str">
        <f>IF($B83=0,"",_xlfn.XLOOKUP($B83,INPUT_DATA!$BP:$BP,INPUT_DATA!CC:CC))</f>
        <v/>
      </c>
      <c r="Y83" s="146" t="str">
        <f>IF($B83=0,"",_xlfn.XLOOKUP($B83,INPUT_DATA!$BP:$BP,INPUT_DATA!CD:CD))</f>
        <v/>
      </c>
      <c r="Z83" s="146" t="str">
        <f>IF($B83=0,"",_xlfn.XLOOKUP($B83,INPUT_DATA!$BP:$BP,INPUT_DATA!CE:CE))</f>
        <v/>
      </c>
      <c r="AA83" s="146" t="str">
        <f>IF($B83=0,"",_xlfn.XLOOKUP($B83,INPUT_DATA!$BP:$BP,INPUT_DATA!CF:CF))</f>
        <v/>
      </c>
      <c r="AB83" s="1336" t="str">
        <f t="shared" si="27"/>
        <v/>
      </c>
      <c r="AC83" s="130" t="str">
        <f t="shared" si="28"/>
        <v/>
      </c>
      <c r="AD83" s="1308" t="str">
        <f>IF($B83=0,"",_xlfn.XLOOKUP($B83,INPUT_DATA!$BP:$BP,INPUT_DATA!CG:CG))</f>
        <v/>
      </c>
      <c r="AE83" s="146" t="str">
        <f>IF($B83=0,"",_xlfn.XLOOKUP($B83,INPUT_DATA!$BP:$BP,INPUT_DATA!CH:CH))</f>
        <v/>
      </c>
      <c r="AF83" s="146" t="str">
        <f>IF($B83=0,"",_xlfn.XLOOKUP($B83,INPUT_DATA!$BP:$BP,INPUT_DATA!CI:CI))</f>
        <v/>
      </c>
      <c r="AG83" s="146" t="str">
        <f>IF($B83=0,"",_xlfn.XLOOKUP($B83,INPUT_DATA!$BP:$BP,INPUT_DATA!CJ:CJ))</f>
        <v/>
      </c>
      <c r="AH83" s="1336" t="str">
        <f t="shared" si="29"/>
        <v/>
      </c>
      <c r="AI83" s="130"/>
      <c r="AJ83" s="130" t="str">
        <f t="shared" si="30"/>
        <v/>
      </c>
      <c r="AK83" s="1308" t="str">
        <f>IF($B83=0,"",_xlfn.XLOOKUP($B83,INPUT_DATA!$BP:$BP,INPUT_DATA!CK:CK))</f>
        <v/>
      </c>
      <c r="AL83" s="130" t="str">
        <f t="shared" si="31"/>
        <v/>
      </c>
      <c r="AM83" s="1308" t="str">
        <f t="shared" si="32"/>
        <v/>
      </c>
    </row>
  </sheetData>
  <mergeCells count="1">
    <mergeCell ref="B10:B11"/>
  </mergeCells>
  <conditionalFormatting sqref="B14:B83">
    <cfRule type="cellIs" dxfId="56" priority="1" operator="lessThan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C6B2-8027-4E7F-BA83-0E971D0C5B60}">
  <sheetPr codeName="Sheet6">
    <tabColor theme="0" tint="-0.249977111117893"/>
  </sheetPr>
  <dimension ref="A1:J72"/>
  <sheetViews>
    <sheetView showGridLines="0" zoomScale="80" zoomScaleNormal="80" workbookViewId="0">
      <selection activeCell="C16" sqref="C16"/>
    </sheetView>
  </sheetViews>
  <sheetFormatPr defaultColWidth="10.85546875" defaultRowHeight="15"/>
  <cols>
    <col min="1" max="1" width="4.42578125" style="36" customWidth="1"/>
    <col min="2" max="4" width="23" style="36" customWidth="1"/>
    <col min="5" max="6" width="29.5703125" style="36" customWidth="1"/>
    <col min="7" max="7" width="17.5703125" style="36" customWidth="1"/>
    <col min="8" max="16384" width="10.85546875" style="36"/>
  </cols>
  <sheetData>
    <row r="1" spans="1:10">
      <c r="A1" s="35"/>
      <c r="B1" s="35"/>
      <c r="C1" s="35"/>
      <c r="D1" s="35"/>
      <c r="E1" s="35"/>
      <c r="F1" s="35"/>
      <c r="G1" s="35"/>
      <c r="H1" s="35"/>
      <c r="I1" s="35"/>
      <c r="J1" s="35"/>
    </row>
    <row r="2" spans="1:10">
      <c r="A2" s="35"/>
      <c r="B2" s="37"/>
      <c r="C2" s="37"/>
      <c r="D2" s="37"/>
      <c r="E2" s="37"/>
      <c r="F2" s="37"/>
      <c r="G2" s="37"/>
      <c r="H2" s="37"/>
      <c r="I2" s="37"/>
      <c r="J2" s="37"/>
    </row>
    <row r="3" spans="1:10" ht="14.45" customHeight="1">
      <c r="A3" s="35"/>
      <c r="B3" s="37"/>
      <c r="C3" s="37"/>
      <c r="D3" s="37"/>
      <c r="E3" s="37"/>
      <c r="F3" s="1233" t="s">
        <v>101</v>
      </c>
      <c r="G3" s="1233">
        <f>'00 - Cover'!$F$17</f>
        <v>45747</v>
      </c>
      <c r="H3" s="37"/>
      <c r="I3" s="39"/>
      <c r="J3" s="39"/>
    </row>
    <row r="4" spans="1:10" ht="14.45" customHeight="1">
      <c r="A4" s="35"/>
      <c r="B4" s="37"/>
      <c r="C4" s="37"/>
      <c r="D4" s="37"/>
      <c r="E4" s="37"/>
      <c r="F4" s="1233" t="s">
        <v>4</v>
      </c>
      <c r="G4" s="1233">
        <f>'00 - Cover'!$F$19</f>
        <v>45764</v>
      </c>
      <c r="H4" s="37"/>
      <c r="I4" s="39"/>
      <c r="J4" s="39"/>
    </row>
    <row r="5" spans="1:10" ht="14.45" customHeight="1">
      <c r="A5" s="35"/>
      <c r="B5" s="37"/>
      <c r="C5" s="37"/>
      <c r="D5" s="37"/>
      <c r="E5" s="37"/>
      <c r="F5" s="1233" t="s">
        <v>5</v>
      </c>
      <c r="G5" s="1233">
        <f>'00 - Cover'!$F$20</f>
        <v>45775</v>
      </c>
      <c r="H5" s="37"/>
      <c r="I5" s="39"/>
      <c r="J5" s="39"/>
    </row>
    <row r="6" spans="1:10" ht="14.45" customHeight="1">
      <c r="A6" s="35"/>
      <c r="B6" s="37"/>
      <c r="C6" s="37"/>
      <c r="D6" s="37"/>
      <c r="E6" s="37"/>
      <c r="F6" s="88"/>
      <c r="G6" s="88"/>
      <c r="H6" s="37"/>
      <c r="I6" s="37"/>
      <c r="J6" s="37"/>
    </row>
    <row r="7" spans="1:10">
      <c r="A7" s="35"/>
      <c r="B7" s="37"/>
      <c r="C7" s="37"/>
      <c r="D7" s="37"/>
      <c r="E7" s="37"/>
      <c r="F7" s="37"/>
      <c r="G7" s="37"/>
      <c r="H7" s="37"/>
      <c r="I7" s="37"/>
      <c r="J7" s="37"/>
    </row>
    <row r="8" spans="1:10">
      <c r="A8" s="235"/>
    </row>
    <row r="9" spans="1:10" ht="18" customHeight="1">
      <c r="B9" s="236" t="s">
        <v>776</v>
      </c>
      <c r="C9" s="237"/>
      <c r="D9" s="238"/>
      <c r="E9" s="239"/>
      <c r="F9" s="240"/>
    </row>
    <row r="11" spans="1:10" ht="63.6" customHeight="1">
      <c r="A11" s="241"/>
      <c r="B11" s="242" t="s">
        <v>102</v>
      </c>
      <c r="C11" s="242" t="s">
        <v>606</v>
      </c>
      <c r="D11" s="242" t="s">
        <v>1377</v>
      </c>
      <c r="E11" s="242" t="s">
        <v>103</v>
      </c>
      <c r="F11" s="242" t="s">
        <v>1376</v>
      </c>
    </row>
    <row r="12" spans="1:10">
      <c r="A12" s="241"/>
      <c r="B12" s="243">
        <f>'03 - Monthly Asset Follow up'!B17</f>
        <v>45747</v>
      </c>
      <c r="C12" s="244">
        <f>'Prepayment Analysis'!G10</f>
        <v>2.3177549311461491E-2</v>
      </c>
      <c r="D12" s="244">
        <f>IF(OR(B12=0,F12=""),"",E12/F12)</f>
        <v>1.9314624426217909E-3</v>
      </c>
      <c r="E12" s="245">
        <f>IF(B12=0,"",'03 - Monthly Asset Follow up'!F17)</f>
        <v>15107591.52</v>
      </c>
      <c r="F12" s="246">
        <f>IF(B12=0,"",'03 - Monthly Asset Follow up'!P18)</f>
        <v>7821840687.46</v>
      </c>
    </row>
    <row r="13" spans="1:10">
      <c r="A13" s="241"/>
      <c r="B13" s="247">
        <v>45716</v>
      </c>
      <c r="C13" s="1601">
        <v>2.079140098954417E-2</v>
      </c>
      <c r="D13" s="1601">
        <v>1.7326167491286807E-3</v>
      </c>
      <c r="E13" s="249">
        <v>13656654.539999999</v>
      </c>
      <c r="F13" s="250">
        <v>7882097726.96</v>
      </c>
      <c r="H13" s="1483"/>
    </row>
    <row r="14" spans="1:10">
      <c r="A14" s="241"/>
      <c r="B14" s="247">
        <v>45688</v>
      </c>
      <c r="C14" s="1601">
        <v>2.0851509775843345E-2</v>
      </c>
      <c r="D14" s="1601">
        <v>1.737625814653612E-3</v>
      </c>
      <c r="E14" s="249">
        <v>13800626.789999999</v>
      </c>
      <c r="F14" s="250">
        <v>7942231678.1999998</v>
      </c>
    </row>
    <row r="15" spans="1:10">
      <c r="B15" s="247">
        <v>45657</v>
      </c>
      <c r="C15" s="1601">
        <v>2.1983647908994354E-2</v>
      </c>
      <c r="D15" s="1601">
        <v>1.8319706590828628E-3</v>
      </c>
      <c r="E15" s="249">
        <v>14770590.32</v>
      </c>
      <c r="F15" s="250">
        <v>8062678431.4300003</v>
      </c>
    </row>
    <row r="16" spans="1:10">
      <c r="B16" s="247">
        <v>45626</v>
      </c>
      <c r="C16" s="1601">
        <v>1.8885672054024097E-2</v>
      </c>
      <c r="D16" s="1601">
        <v>1.573806004502008E-3</v>
      </c>
      <c r="E16" s="249">
        <v>12780562.119999999</v>
      </c>
      <c r="F16" s="250">
        <v>8120798931.6599998</v>
      </c>
    </row>
    <row r="17" spans="2:6">
      <c r="B17" s="247">
        <v>45596</v>
      </c>
      <c r="C17" s="1601">
        <v>1.8445462020741064E-2</v>
      </c>
      <c r="D17" s="1601">
        <v>1.5371218350617552E-3</v>
      </c>
      <c r="E17" s="249">
        <v>12577297.26</v>
      </c>
      <c r="F17" s="250">
        <v>8182368484.4700003</v>
      </c>
    </row>
    <row r="18" spans="2:6">
      <c r="B18" s="247">
        <v>45565</v>
      </c>
      <c r="C18" s="1601" t="s">
        <v>145</v>
      </c>
      <c r="D18" s="1601" t="s">
        <v>145</v>
      </c>
      <c r="E18" s="249">
        <v>0</v>
      </c>
      <c r="F18" s="250" t="s">
        <v>145</v>
      </c>
    </row>
    <row r="19" spans="2:6">
      <c r="B19" s="247">
        <f>'03 - Monthly Asset Follow up'!B24</f>
        <v>0</v>
      </c>
      <c r="C19" s="1601" t="str">
        <f t="shared" ref="C19:C71" si="0">IF(OR(B19=0,F19=""),"",MAX(D19:D30))</f>
        <v/>
      </c>
      <c r="D19" s="1601" t="str">
        <f t="shared" ref="D19:D71" si="1">IF(OR(B19=0,F19=""),"",E19/F19)</f>
        <v/>
      </c>
      <c r="E19" s="249" t="str">
        <f>IF(B19=0,"",'03 - Monthly Asset Follow up'!F24)</f>
        <v/>
      </c>
      <c r="F19" s="250" t="str">
        <f>IF(B19=0,"",'03 - Monthly Asset Follow up'!P25)</f>
        <v/>
      </c>
    </row>
    <row r="20" spans="2:6">
      <c r="B20" s="247">
        <f>'03 - Monthly Asset Follow up'!B25</f>
        <v>0</v>
      </c>
      <c r="C20" s="1601" t="str">
        <f t="shared" si="0"/>
        <v/>
      </c>
      <c r="D20" s="1601" t="str">
        <f t="shared" si="1"/>
        <v/>
      </c>
      <c r="E20" s="249" t="str">
        <f>IF(B20=0,"",'03 - Monthly Asset Follow up'!F25)</f>
        <v/>
      </c>
      <c r="F20" s="250" t="str">
        <f>IF(B20=0,"",'03 - Monthly Asset Follow up'!P26)</f>
        <v/>
      </c>
    </row>
    <row r="21" spans="2:6">
      <c r="B21" s="247">
        <f>'03 - Monthly Asset Follow up'!B26</f>
        <v>0</v>
      </c>
      <c r="C21" s="1601" t="str">
        <f t="shared" si="0"/>
        <v/>
      </c>
      <c r="D21" s="1601" t="str">
        <f t="shared" si="1"/>
        <v/>
      </c>
      <c r="E21" s="249" t="str">
        <f>IF(B21=0,"",'03 - Monthly Asset Follow up'!F26)</f>
        <v/>
      </c>
      <c r="F21" s="250" t="str">
        <f>IF(B21=0,"",'03 - Monthly Asset Follow up'!P27)</f>
        <v/>
      </c>
    </row>
    <row r="22" spans="2:6">
      <c r="B22" s="247">
        <f>'03 - Monthly Asset Follow up'!B27</f>
        <v>0</v>
      </c>
      <c r="C22" s="1601" t="str">
        <f t="shared" si="0"/>
        <v/>
      </c>
      <c r="D22" s="1601" t="str">
        <f t="shared" si="1"/>
        <v/>
      </c>
      <c r="E22" s="249" t="str">
        <f>IF(B22=0,"",'03 - Monthly Asset Follow up'!F27)</f>
        <v/>
      </c>
      <c r="F22" s="250" t="str">
        <f>IF(B22=0,"",'03 - Monthly Asset Follow up'!P28)</f>
        <v/>
      </c>
    </row>
    <row r="23" spans="2:6">
      <c r="B23" s="247">
        <f>'03 - Monthly Asset Follow up'!B28</f>
        <v>0</v>
      </c>
      <c r="C23" s="1601" t="str">
        <f t="shared" si="0"/>
        <v/>
      </c>
      <c r="D23" s="1601" t="str">
        <f t="shared" si="1"/>
        <v/>
      </c>
      <c r="E23" s="249" t="str">
        <f>IF(B23=0,"",'03 - Monthly Asset Follow up'!F28)</f>
        <v/>
      </c>
      <c r="F23" s="250" t="str">
        <f>IF(B23=0,"",'03 - Monthly Asset Follow up'!P29)</f>
        <v/>
      </c>
    </row>
    <row r="24" spans="2:6">
      <c r="B24" s="247">
        <f>'03 - Monthly Asset Follow up'!B29</f>
        <v>0</v>
      </c>
      <c r="C24" s="1601" t="str">
        <f t="shared" si="0"/>
        <v/>
      </c>
      <c r="D24" s="1601" t="str">
        <f t="shared" si="1"/>
        <v/>
      </c>
      <c r="E24" s="249" t="str">
        <f>IF(B24=0,"",'03 - Monthly Asset Follow up'!F29)</f>
        <v/>
      </c>
      <c r="F24" s="250" t="str">
        <f>IF(B24=0,"",'03 - Monthly Asset Follow up'!P30)</f>
        <v/>
      </c>
    </row>
    <row r="25" spans="2:6">
      <c r="B25" s="247">
        <f>'03 - Monthly Asset Follow up'!B30</f>
        <v>0</v>
      </c>
      <c r="C25" s="1601" t="str">
        <f t="shared" si="0"/>
        <v/>
      </c>
      <c r="D25" s="1601" t="str">
        <f t="shared" si="1"/>
        <v/>
      </c>
      <c r="E25" s="249" t="str">
        <f>IF(B25=0,"",'03 - Monthly Asset Follow up'!F30)</f>
        <v/>
      </c>
      <c r="F25" s="250" t="str">
        <f>IF(B25=0,"",'03 - Monthly Asset Follow up'!P31)</f>
        <v/>
      </c>
    </row>
    <row r="26" spans="2:6">
      <c r="B26" s="247">
        <f>'03 - Monthly Asset Follow up'!B31</f>
        <v>0</v>
      </c>
      <c r="C26" s="1601" t="str">
        <f t="shared" si="0"/>
        <v/>
      </c>
      <c r="D26" s="1601" t="str">
        <f t="shared" si="1"/>
        <v/>
      </c>
      <c r="E26" s="249" t="str">
        <f>IF(B26=0,"",'03 - Monthly Asset Follow up'!F31)</f>
        <v/>
      </c>
      <c r="F26" s="250" t="str">
        <f>IF(B26=0,"",'03 - Monthly Asset Follow up'!P32)</f>
        <v/>
      </c>
    </row>
    <row r="27" spans="2:6">
      <c r="B27" s="247">
        <f>'03 - Monthly Asset Follow up'!B32</f>
        <v>0</v>
      </c>
      <c r="C27" s="1601" t="str">
        <f t="shared" si="0"/>
        <v/>
      </c>
      <c r="D27" s="1601" t="str">
        <f t="shared" si="1"/>
        <v/>
      </c>
      <c r="E27" s="249" t="str">
        <f>IF(B27=0,"",'03 - Monthly Asset Follow up'!F32)</f>
        <v/>
      </c>
      <c r="F27" s="250" t="str">
        <f>IF(B27=0,"",'03 - Monthly Asset Follow up'!P33)</f>
        <v/>
      </c>
    </row>
    <row r="28" spans="2:6">
      <c r="B28" s="247">
        <f>'03 - Monthly Asset Follow up'!B33</f>
        <v>0</v>
      </c>
      <c r="C28" s="1601" t="str">
        <f t="shared" si="0"/>
        <v/>
      </c>
      <c r="D28" s="1601" t="str">
        <f t="shared" si="1"/>
        <v/>
      </c>
      <c r="E28" s="249" t="str">
        <f>IF(B28=0,"",'03 - Monthly Asset Follow up'!F33)</f>
        <v/>
      </c>
      <c r="F28" s="250" t="str">
        <f>IF(B28=0,"",'03 - Monthly Asset Follow up'!P34)</f>
        <v/>
      </c>
    </row>
    <row r="29" spans="2:6">
      <c r="B29" s="247">
        <f>'03 - Monthly Asset Follow up'!B34</f>
        <v>0</v>
      </c>
      <c r="C29" s="1601" t="str">
        <f t="shared" si="0"/>
        <v/>
      </c>
      <c r="D29" s="1601" t="str">
        <f t="shared" si="1"/>
        <v/>
      </c>
      <c r="E29" s="249" t="str">
        <f>IF(B29=0,"",'03 - Monthly Asset Follow up'!F34)</f>
        <v/>
      </c>
      <c r="F29" s="250" t="str">
        <f>IF(B29=0,"",'03 - Monthly Asset Follow up'!P35)</f>
        <v/>
      </c>
    </row>
    <row r="30" spans="2:6">
      <c r="B30" s="247">
        <f>'03 - Monthly Asset Follow up'!B35</f>
        <v>0</v>
      </c>
      <c r="C30" s="1601" t="str">
        <f t="shared" si="0"/>
        <v/>
      </c>
      <c r="D30" s="1601" t="str">
        <f t="shared" si="1"/>
        <v/>
      </c>
      <c r="E30" s="249" t="str">
        <f>IF(B30=0,"",'03 - Monthly Asset Follow up'!F35)</f>
        <v/>
      </c>
      <c r="F30" s="250" t="str">
        <f>IF(B30=0,"",'03 - Monthly Asset Follow up'!P36)</f>
        <v/>
      </c>
    </row>
    <row r="31" spans="2:6">
      <c r="B31" s="247">
        <f>'03 - Monthly Asset Follow up'!B36</f>
        <v>0</v>
      </c>
      <c r="C31" s="1601" t="str">
        <f t="shared" si="0"/>
        <v/>
      </c>
      <c r="D31" s="1601" t="str">
        <f t="shared" si="1"/>
        <v/>
      </c>
      <c r="E31" s="249" t="str">
        <f>IF(B31=0,"",'03 - Monthly Asset Follow up'!F36)</f>
        <v/>
      </c>
      <c r="F31" s="250" t="str">
        <f>IF(B31=0,"",'03 - Monthly Asset Follow up'!P37)</f>
        <v/>
      </c>
    </row>
    <row r="32" spans="2:6">
      <c r="B32" s="247">
        <f>'03 - Monthly Asset Follow up'!B37</f>
        <v>0</v>
      </c>
      <c r="C32" s="1601" t="str">
        <f t="shared" si="0"/>
        <v/>
      </c>
      <c r="D32" s="1601" t="str">
        <f t="shared" si="1"/>
        <v/>
      </c>
      <c r="E32" s="249" t="str">
        <f>IF(B32=0,"",'03 - Monthly Asset Follow up'!F37)</f>
        <v/>
      </c>
      <c r="F32" s="250" t="str">
        <f>IF(B32=0,"",'03 - Monthly Asset Follow up'!P38)</f>
        <v/>
      </c>
    </row>
    <row r="33" spans="2:6">
      <c r="B33" s="247">
        <f>'03 - Monthly Asset Follow up'!B38</f>
        <v>0</v>
      </c>
      <c r="C33" s="1601" t="str">
        <f t="shared" si="0"/>
        <v/>
      </c>
      <c r="D33" s="1601" t="str">
        <f t="shared" si="1"/>
        <v/>
      </c>
      <c r="E33" s="249" t="str">
        <f>IF(B33=0,"",'03 - Monthly Asset Follow up'!F38)</f>
        <v/>
      </c>
      <c r="F33" s="250" t="str">
        <f>IF(B33=0,"",'03 - Monthly Asset Follow up'!P39)</f>
        <v/>
      </c>
    </row>
    <row r="34" spans="2:6">
      <c r="B34" s="247">
        <f>'03 - Monthly Asset Follow up'!B39</f>
        <v>0</v>
      </c>
      <c r="C34" s="1601" t="str">
        <f t="shared" si="0"/>
        <v/>
      </c>
      <c r="D34" s="1601" t="str">
        <f t="shared" si="1"/>
        <v/>
      </c>
      <c r="E34" s="249" t="str">
        <f>IF(B34=0,"",'03 - Monthly Asset Follow up'!F39)</f>
        <v/>
      </c>
      <c r="F34" s="250" t="str">
        <f>IF(B34=0,"",'03 - Monthly Asset Follow up'!P40)</f>
        <v/>
      </c>
    </row>
    <row r="35" spans="2:6">
      <c r="B35" s="247">
        <f>'03 - Monthly Asset Follow up'!B40</f>
        <v>0</v>
      </c>
      <c r="C35" s="1601" t="str">
        <f t="shared" si="0"/>
        <v/>
      </c>
      <c r="D35" s="1601" t="str">
        <f t="shared" si="1"/>
        <v/>
      </c>
      <c r="E35" s="249" t="str">
        <f>IF(B35=0,"",'03 - Monthly Asset Follow up'!F40)</f>
        <v/>
      </c>
      <c r="F35" s="250" t="str">
        <f>IF(B35=0,"",'03 - Monthly Asset Follow up'!P41)</f>
        <v/>
      </c>
    </row>
    <row r="36" spans="2:6">
      <c r="B36" s="247">
        <f>'03 - Monthly Asset Follow up'!B41</f>
        <v>0</v>
      </c>
      <c r="C36" s="1601" t="str">
        <f t="shared" si="0"/>
        <v/>
      </c>
      <c r="D36" s="1601" t="str">
        <f t="shared" si="1"/>
        <v/>
      </c>
      <c r="E36" s="249" t="str">
        <f>IF(B36=0,"",'03 - Monthly Asset Follow up'!F41)</f>
        <v/>
      </c>
      <c r="F36" s="250" t="str">
        <f>IF(B36=0,"",'03 - Monthly Asset Follow up'!P42)</f>
        <v/>
      </c>
    </row>
    <row r="37" spans="2:6">
      <c r="B37" s="247">
        <f>'03 - Monthly Asset Follow up'!B42</f>
        <v>0</v>
      </c>
      <c r="C37" s="1601" t="str">
        <f t="shared" si="0"/>
        <v/>
      </c>
      <c r="D37" s="1601" t="str">
        <f t="shared" si="1"/>
        <v/>
      </c>
      <c r="E37" s="249" t="str">
        <f>IF(B37=0,"",'03 - Monthly Asset Follow up'!F42)</f>
        <v/>
      </c>
      <c r="F37" s="250" t="str">
        <f>IF(B37=0,"",'03 - Monthly Asset Follow up'!P43)</f>
        <v/>
      </c>
    </row>
    <row r="38" spans="2:6">
      <c r="B38" s="247">
        <f>'03 - Monthly Asset Follow up'!B43</f>
        <v>0</v>
      </c>
      <c r="C38" s="1601" t="str">
        <f t="shared" si="0"/>
        <v/>
      </c>
      <c r="D38" s="1601" t="str">
        <f t="shared" si="1"/>
        <v/>
      </c>
      <c r="E38" s="249" t="str">
        <f>IF(B38=0,"",'03 - Monthly Asset Follow up'!F43)</f>
        <v/>
      </c>
      <c r="F38" s="250" t="str">
        <f>IF(B38=0,"",'03 - Monthly Asset Follow up'!P44)</f>
        <v/>
      </c>
    </row>
    <row r="39" spans="2:6">
      <c r="B39" s="247">
        <f>'03 - Monthly Asset Follow up'!B44</f>
        <v>0</v>
      </c>
      <c r="C39" s="1601" t="str">
        <f t="shared" si="0"/>
        <v/>
      </c>
      <c r="D39" s="1601" t="str">
        <f t="shared" si="1"/>
        <v/>
      </c>
      <c r="E39" s="249" t="str">
        <f>IF(B39=0,"",'03 - Monthly Asset Follow up'!F44)</f>
        <v/>
      </c>
      <c r="F39" s="250" t="str">
        <f>IF(B39=0,"",'03 - Monthly Asset Follow up'!P45)</f>
        <v/>
      </c>
    </row>
    <row r="40" spans="2:6">
      <c r="B40" s="247">
        <f>'03 - Monthly Asset Follow up'!B45</f>
        <v>0</v>
      </c>
      <c r="C40" s="1601" t="str">
        <f t="shared" si="0"/>
        <v/>
      </c>
      <c r="D40" s="1601" t="str">
        <f t="shared" si="1"/>
        <v/>
      </c>
      <c r="E40" s="249" t="str">
        <f>IF(B40=0,"",'03 - Monthly Asset Follow up'!F45)</f>
        <v/>
      </c>
      <c r="F40" s="250" t="str">
        <f>IF(B40=0,"",'03 - Monthly Asset Follow up'!P46)</f>
        <v/>
      </c>
    </row>
    <row r="41" spans="2:6">
      <c r="B41" s="247">
        <f>'03 - Monthly Asset Follow up'!B46</f>
        <v>0</v>
      </c>
      <c r="C41" s="1601" t="str">
        <f t="shared" si="0"/>
        <v/>
      </c>
      <c r="D41" s="1601" t="str">
        <f t="shared" si="1"/>
        <v/>
      </c>
      <c r="E41" s="249" t="str">
        <f>IF(B41=0,"",'03 - Monthly Asset Follow up'!F46)</f>
        <v/>
      </c>
      <c r="F41" s="250" t="str">
        <f>IF(B41=0,"",'03 - Monthly Asset Follow up'!P47)</f>
        <v/>
      </c>
    </row>
    <row r="42" spans="2:6">
      <c r="B42" s="247">
        <f>'03 - Monthly Asset Follow up'!B47</f>
        <v>0</v>
      </c>
      <c r="C42" s="1601" t="str">
        <f t="shared" si="0"/>
        <v/>
      </c>
      <c r="D42" s="1601" t="str">
        <f t="shared" si="1"/>
        <v/>
      </c>
      <c r="E42" s="249" t="str">
        <f>IF(B42=0,"",'03 - Monthly Asset Follow up'!F47)</f>
        <v/>
      </c>
      <c r="F42" s="250" t="str">
        <f>IF(B42=0,"",'03 - Monthly Asset Follow up'!P48)</f>
        <v/>
      </c>
    </row>
    <row r="43" spans="2:6">
      <c r="B43" s="247">
        <f>'03 - Monthly Asset Follow up'!B48</f>
        <v>0</v>
      </c>
      <c r="C43" s="1601" t="str">
        <f t="shared" si="0"/>
        <v/>
      </c>
      <c r="D43" s="1601" t="str">
        <f t="shared" si="1"/>
        <v/>
      </c>
      <c r="E43" s="249" t="str">
        <f>IF(B43=0,"",'03 - Monthly Asset Follow up'!F48)</f>
        <v/>
      </c>
      <c r="F43" s="250" t="str">
        <f>IF(B43=0,"",'03 - Monthly Asset Follow up'!P49)</f>
        <v/>
      </c>
    </row>
    <row r="44" spans="2:6">
      <c r="B44" s="247">
        <f>'03 - Monthly Asset Follow up'!B49</f>
        <v>0</v>
      </c>
      <c r="C44" s="1601" t="str">
        <f t="shared" si="0"/>
        <v/>
      </c>
      <c r="D44" s="1601" t="str">
        <f t="shared" si="1"/>
        <v/>
      </c>
      <c r="E44" s="249" t="str">
        <f>IF(B44=0,"",'03 - Monthly Asset Follow up'!F49)</f>
        <v/>
      </c>
      <c r="F44" s="250" t="str">
        <f>IF(B44=0,"",'03 - Monthly Asset Follow up'!P50)</f>
        <v/>
      </c>
    </row>
    <row r="45" spans="2:6">
      <c r="B45" s="247">
        <f>'03 - Monthly Asset Follow up'!B50</f>
        <v>0</v>
      </c>
      <c r="C45" s="1601" t="str">
        <f t="shared" si="0"/>
        <v/>
      </c>
      <c r="D45" s="1601" t="str">
        <f t="shared" si="1"/>
        <v/>
      </c>
      <c r="E45" s="249" t="str">
        <f>IF(B45=0,"",'03 - Monthly Asset Follow up'!F50)</f>
        <v/>
      </c>
      <c r="F45" s="250" t="str">
        <f>IF(B45=0,"",'03 - Monthly Asset Follow up'!P51)</f>
        <v/>
      </c>
    </row>
    <row r="46" spans="2:6">
      <c r="B46" s="247">
        <f>'03 - Monthly Asset Follow up'!B51</f>
        <v>0</v>
      </c>
      <c r="C46" s="1601" t="str">
        <f t="shared" si="0"/>
        <v/>
      </c>
      <c r="D46" s="1601" t="str">
        <f t="shared" si="1"/>
        <v/>
      </c>
      <c r="E46" s="249" t="str">
        <f>IF(B46=0,"",'03 - Monthly Asset Follow up'!F51)</f>
        <v/>
      </c>
      <c r="F46" s="250" t="str">
        <f>IF(B46=0,"",'03 - Monthly Asset Follow up'!P52)</f>
        <v/>
      </c>
    </row>
    <row r="47" spans="2:6">
      <c r="B47" s="247">
        <f>'03 - Monthly Asset Follow up'!B52</f>
        <v>0</v>
      </c>
      <c r="C47" s="1601" t="str">
        <f t="shared" si="0"/>
        <v/>
      </c>
      <c r="D47" s="1601" t="str">
        <f t="shared" si="1"/>
        <v/>
      </c>
      <c r="E47" s="249" t="str">
        <f>IF(B47=0,"",'03 - Monthly Asset Follow up'!F52)</f>
        <v/>
      </c>
      <c r="F47" s="250" t="str">
        <f>IF(B47=0,"",'03 - Monthly Asset Follow up'!P53)</f>
        <v/>
      </c>
    </row>
    <row r="48" spans="2:6">
      <c r="B48" s="247">
        <f>'03 - Monthly Asset Follow up'!B53</f>
        <v>0</v>
      </c>
      <c r="C48" s="1601" t="str">
        <f t="shared" si="0"/>
        <v/>
      </c>
      <c r="D48" s="1601" t="str">
        <f t="shared" si="1"/>
        <v/>
      </c>
      <c r="E48" s="249" t="str">
        <f>IF(B48=0,"",'03 - Monthly Asset Follow up'!F53)</f>
        <v/>
      </c>
      <c r="F48" s="250" t="str">
        <f>IF(B48=0,"",'03 - Monthly Asset Follow up'!P54)</f>
        <v/>
      </c>
    </row>
    <row r="49" spans="2:6">
      <c r="B49" s="247">
        <f>'03 - Monthly Asset Follow up'!B54</f>
        <v>0</v>
      </c>
      <c r="C49" s="1601" t="str">
        <f t="shared" si="0"/>
        <v/>
      </c>
      <c r="D49" s="1601" t="str">
        <f t="shared" si="1"/>
        <v/>
      </c>
      <c r="E49" s="249" t="str">
        <f>IF(B49=0,"",'03 - Monthly Asset Follow up'!F54)</f>
        <v/>
      </c>
      <c r="F49" s="250" t="str">
        <f>IF(B49=0,"",'03 - Monthly Asset Follow up'!P55)</f>
        <v/>
      </c>
    </row>
    <row r="50" spans="2:6">
      <c r="B50" s="247">
        <f>'03 - Monthly Asset Follow up'!B55</f>
        <v>0</v>
      </c>
      <c r="C50" s="1601" t="str">
        <f t="shared" si="0"/>
        <v/>
      </c>
      <c r="D50" s="1601" t="str">
        <f t="shared" si="1"/>
        <v/>
      </c>
      <c r="E50" s="249" t="str">
        <f>IF(B50=0,"",'03 - Monthly Asset Follow up'!F55)</f>
        <v/>
      </c>
      <c r="F50" s="250" t="str">
        <f>IF(B50=0,"",'03 - Monthly Asset Follow up'!P56)</f>
        <v/>
      </c>
    </row>
    <row r="51" spans="2:6">
      <c r="B51" s="247">
        <f>'03 - Monthly Asset Follow up'!B56</f>
        <v>0</v>
      </c>
      <c r="C51" s="1601" t="str">
        <f t="shared" si="0"/>
        <v/>
      </c>
      <c r="D51" s="1601" t="str">
        <f t="shared" si="1"/>
        <v/>
      </c>
      <c r="E51" s="249" t="str">
        <f>IF(B51=0,"",'03 - Monthly Asset Follow up'!F56)</f>
        <v/>
      </c>
      <c r="F51" s="250" t="str">
        <f>IF(B51=0,"",'03 - Monthly Asset Follow up'!P57)</f>
        <v/>
      </c>
    </row>
    <row r="52" spans="2:6">
      <c r="B52" s="247">
        <f>'03 - Monthly Asset Follow up'!B57</f>
        <v>0</v>
      </c>
      <c r="C52" s="1601" t="str">
        <f t="shared" si="0"/>
        <v/>
      </c>
      <c r="D52" s="1601" t="str">
        <f t="shared" si="1"/>
        <v/>
      </c>
      <c r="E52" s="249" t="str">
        <f>IF(B52=0,"",'03 - Monthly Asset Follow up'!F57)</f>
        <v/>
      </c>
      <c r="F52" s="250" t="str">
        <f>IF(B52=0,"",'03 - Monthly Asset Follow up'!P58)</f>
        <v/>
      </c>
    </row>
    <row r="53" spans="2:6">
      <c r="B53" s="247">
        <f>'03 - Monthly Asset Follow up'!B58</f>
        <v>0</v>
      </c>
      <c r="C53" s="1601" t="str">
        <f t="shared" si="0"/>
        <v/>
      </c>
      <c r="D53" s="1601" t="str">
        <f t="shared" si="1"/>
        <v/>
      </c>
      <c r="E53" s="249" t="str">
        <f>IF(B53=0,"",'03 - Monthly Asset Follow up'!F58)</f>
        <v/>
      </c>
      <c r="F53" s="250" t="str">
        <f>IF(B53=0,"",'03 - Monthly Asset Follow up'!P59)</f>
        <v/>
      </c>
    </row>
    <row r="54" spans="2:6">
      <c r="B54" s="247">
        <f>'03 - Monthly Asset Follow up'!B59</f>
        <v>0</v>
      </c>
      <c r="C54" s="1601" t="str">
        <f t="shared" si="0"/>
        <v/>
      </c>
      <c r="D54" s="1601" t="str">
        <f t="shared" si="1"/>
        <v/>
      </c>
      <c r="E54" s="249" t="str">
        <f>IF(B54=0,"",'03 - Monthly Asset Follow up'!F59)</f>
        <v/>
      </c>
      <c r="F54" s="250" t="str">
        <f>IF(B54=0,"",'03 - Monthly Asset Follow up'!P60)</f>
        <v/>
      </c>
    </row>
    <row r="55" spans="2:6">
      <c r="B55" s="247">
        <f>'03 - Monthly Asset Follow up'!B60</f>
        <v>0</v>
      </c>
      <c r="C55" s="1601" t="str">
        <f t="shared" si="0"/>
        <v/>
      </c>
      <c r="D55" s="1601" t="str">
        <f t="shared" si="1"/>
        <v/>
      </c>
      <c r="E55" s="249" t="str">
        <f>IF(B55=0,"",'03 - Monthly Asset Follow up'!F60)</f>
        <v/>
      </c>
      <c r="F55" s="250" t="str">
        <f>IF(B55=0,"",'03 - Monthly Asset Follow up'!P61)</f>
        <v/>
      </c>
    </row>
    <row r="56" spans="2:6">
      <c r="B56" s="247">
        <f>'03 - Monthly Asset Follow up'!B61</f>
        <v>0</v>
      </c>
      <c r="C56" s="1601" t="str">
        <f t="shared" si="0"/>
        <v/>
      </c>
      <c r="D56" s="1601" t="str">
        <f t="shared" si="1"/>
        <v/>
      </c>
      <c r="E56" s="249" t="str">
        <f>IF(B56=0,"",'03 - Monthly Asset Follow up'!F61)</f>
        <v/>
      </c>
      <c r="F56" s="250" t="str">
        <f>IF(B56=0,"",'03 - Monthly Asset Follow up'!P62)</f>
        <v/>
      </c>
    </row>
    <row r="57" spans="2:6">
      <c r="B57" s="247">
        <f>'03 - Monthly Asset Follow up'!B62</f>
        <v>0</v>
      </c>
      <c r="C57" s="1601" t="str">
        <f t="shared" si="0"/>
        <v/>
      </c>
      <c r="D57" s="1601" t="str">
        <f t="shared" si="1"/>
        <v/>
      </c>
      <c r="E57" s="249" t="str">
        <f>IF(B57=0,"",'03 - Monthly Asset Follow up'!F62)</f>
        <v/>
      </c>
      <c r="F57" s="250" t="str">
        <f>IF(B57=0,"",'03 - Monthly Asset Follow up'!P63)</f>
        <v/>
      </c>
    </row>
    <row r="58" spans="2:6">
      <c r="B58" s="247">
        <f>'03 - Monthly Asset Follow up'!B63</f>
        <v>0</v>
      </c>
      <c r="C58" s="1601" t="str">
        <f t="shared" si="0"/>
        <v/>
      </c>
      <c r="D58" s="1601" t="str">
        <f t="shared" si="1"/>
        <v/>
      </c>
      <c r="E58" s="249" t="str">
        <f>IF(B58=0,"",'03 - Monthly Asset Follow up'!F63)</f>
        <v/>
      </c>
      <c r="F58" s="250" t="str">
        <f>IF(B58=0,"",'03 - Monthly Asset Follow up'!P64)</f>
        <v/>
      </c>
    </row>
    <row r="59" spans="2:6">
      <c r="B59" s="247">
        <f>'03 - Monthly Asset Follow up'!B64</f>
        <v>0</v>
      </c>
      <c r="C59" s="1601" t="str">
        <f t="shared" si="0"/>
        <v/>
      </c>
      <c r="D59" s="1601" t="str">
        <f t="shared" si="1"/>
        <v/>
      </c>
      <c r="E59" s="249" t="str">
        <f>IF(B59=0,"",'03 - Monthly Asset Follow up'!F64)</f>
        <v/>
      </c>
      <c r="F59" s="250" t="str">
        <f>IF(B59=0,"",'03 - Monthly Asset Follow up'!P65)</f>
        <v/>
      </c>
    </row>
    <row r="60" spans="2:6">
      <c r="B60" s="247">
        <f>'03 - Monthly Asset Follow up'!B65</f>
        <v>0</v>
      </c>
      <c r="C60" s="1601" t="str">
        <f t="shared" si="0"/>
        <v/>
      </c>
      <c r="D60" s="1601" t="str">
        <f t="shared" si="1"/>
        <v/>
      </c>
      <c r="E60" s="249" t="str">
        <f>IF(B60=0,"",'03 - Monthly Asset Follow up'!F65)</f>
        <v/>
      </c>
      <c r="F60" s="250" t="str">
        <f>IF(B60=0,"",'03 - Monthly Asset Follow up'!P66)</f>
        <v/>
      </c>
    </row>
    <row r="61" spans="2:6">
      <c r="B61" s="247">
        <f>'03 - Monthly Asset Follow up'!B66</f>
        <v>0</v>
      </c>
      <c r="C61" s="1601" t="str">
        <f t="shared" si="0"/>
        <v/>
      </c>
      <c r="D61" s="1601" t="str">
        <f t="shared" si="1"/>
        <v/>
      </c>
      <c r="E61" s="249" t="str">
        <f>IF(B61=0,"",'03 - Monthly Asset Follow up'!F66)</f>
        <v/>
      </c>
      <c r="F61" s="250" t="str">
        <f>IF(B61=0,"",'03 - Monthly Asset Follow up'!P67)</f>
        <v/>
      </c>
    </row>
    <row r="62" spans="2:6">
      <c r="B62" s="247">
        <f>'03 - Monthly Asset Follow up'!B67</f>
        <v>0</v>
      </c>
      <c r="C62" s="1601" t="str">
        <f t="shared" si="0"/>
        <v/>
      </c>
      <c r="D62" s="1601" t="str">
        <f t="shared" si="1"/>
        <v/>
      </c>
      <c r="E62" s="249" t="str">
        <f>IF(B62=0,"",'03 - Monthly Asset Follow up'!F67)</f>
        <v/>
      </c>
      <c r="F62" s="250" t="str">
        <f>IF(B62=0,"",'03 - Monthly Asset Follow up'!P68)</f>
        <v/>
      </c>
    </row>
    <row r="63" spans="2:6">
      <c r="B63" s="247">
        <f>'03 - Monthly Asset Follow up'!B68</f>
        <v>0</v>
      </c>
      <c r="C63" s="1601" t="str">
        <f t="shared" si="0"/>
        <v/>
      </c>
      <c r="D63" s="1601" t="str">
        <f t="shared" si="1"/>
        <v/>
      </c>
      <c r="E63" s="249" t="str">
        <f>IF(B63=0,"",'03 - Monthly Asset Follow up'!F68)</f>
        <v/>
      </c>
      <c r="F63" s="250" t="str">
        <f>IF(B63=0,"",'03 - Monthly Asset Follow up'!P69)</f>
        <v/>
      </c>
    </row>
    <row r="64" spans="2:6">
      <c r="B64" s="247">
        <f>'03 - Monthly Asset Follow up'!B69</f>
        <v>0</v>
      </c>
      <c r="C64" s="1601" t="str">
        <f t="shared" si="0"/>
        <v/>
      </c>
      <c r="D64" s="1601" t="str">
        <f t="shared" si="1"/>
        <v/>
      </c>
      <c r="E64" s="249" t="str">
        <f>IF(B64=0,"",'03 - Monthly Asset Follow up'!F69)</f>
        <v/>
      </c>
      <c r="F64" s="250" t="str">
        <f>IF(B64=0,"",'03 - Monthly Asset Follow up'!P70)</f>
        <v/>
      </c>
    </row>
    <row r="65" spans="2:6">
      <c r="B65" s="247">
        <f>'03 - Monthly Asset Follow up'!B70</f>
        <v>0</v>
      </c>
      <c r="C65" s="1601" t="str">
        <f t="shared" si="0"/>
        <v/>
      </c>
      <c r="D65" s="1601" t="str">
        <f t="shared" si="1"/>
        <v/>
      </c>
      <c r="E65" s="249" t="str">
        <f>IF(B65=0,"",'03 - Monthly Asset Follow up'!F70)</f>
        <v/>
      </c>
      <c r="F65" s="250" t="str">
        <f>IF(B65=0,"",'03 - Monthly Asset Follow up'!P71)</f>
        <v/>
      </c>
    </row>
    <row r="66" spans="2:6">
      <c r="B66" s="247">
        <f>'03 - Monthly Asset Follow up'!B71</f>
        <v>0</v>
      </c>
      <c r="C66" s="1601" t="str">
        <f t="shared" si="0"/>
        <v/>
      </c>
      <c r="D66" s="1601" t="str">
        <f t="shared" si="1"/>
        <v/>
      </c>
      <c r="E66" s="249" t="str">
        <f>IF(B66=0,"",'03 - Monthly Asset Follow up'!F71)</f>
        <v/>
      </c>
      <c r="F66" s="250" t="str">
        <f>IF(B66=0,"",'03 - Monthly Asset Follow up'!P72)</f>
        <v/>
      </c>
    </row>
    <row r="67" spans="2:6">
      <c r="B67" s="247">
        <f>'03 - Monthly Asset Follow up'!B72</f>
        <v>0</v>
      </c>
      <c r="C67" s="1601" t="str">
        <f t="shared" si="0"/>
        <v/>
      </c>
      <c r="D67" s="1601" t="str">
        <f t="shared" si="1"/>
        <v/>
      </c>
      <c r="E67" s="249" t="str">
        <f>IF(B67=0,"",'03 - Monthly Asset Follow up'!F72)</f>
        <v/>
      </c>
      <c r="F67" s="250" t="str">
        <f>IF(B67=0,"",'03 - Monthly Asset Follow up'!P73)</f>
        <v/>
      </c>
    </row>
    <row r="68" spans="2:6">
      <c r="B68" s="247">
        <f>'03 - Monthly Asset Follow up'!B73</f>
        <v>0</v>
      </c>
      <c r="C68" s="1601" t="str">
        <f t="shared" si="0"/>
        <v/>
      </c>
      <c r="D68" s="1601" t="str">
        <f t="shared" si="1"/>
        <v/>
      </c>
      <c r="E68" s="249" t="str">
        <f>IF(B68=0,"",'03 - Monthly Asset Follow up'!F73)</f>
        <v/>
      </c>
      <c r="F68" s="250" t="str">
        <f>IF(B68=0,"",'03 - Monthly Asset Follow up'!P74)</f>
        <v/>
      </c>
    </row>
    <row r="69" spans="2:6">
      <c r="B69" s="247">
        <f>'03 - Monthly Asset Follow up'!B74</f>
        <v>0</v>
      </c>
      <c r="C69" s="1601" t="str">
        <f t="shared" si="0"/>
        <v/>
      </c>
      <c r="D69" s="1601" t="str">
        <f t="shared" si="1"/>
        <v/>
      </c>
      <c r="E69" s="249" t="str">
        <f>IF(B69=0,"",'03 - Monthly Asset Follow up'!F74)</f>
        <v/>
      </c>
      <c r="F69" s="250" t="str">
        <f>IF(B69=0,"",'03 - Monthly Asset Follow up'!P75)</f>
        <v/>
      </c>
    </row>
    <row r="70" spans="2:6">
      <c r="B70" s="247">
        <f>'03 - Monthly Asset Follow up'!B75</f>
        <v>0</v>
      </c>
      <c r="C70" s="1601" t="str">
        <f t="shared" si="0"/>
        <v/>
      </c>
      <c r="D70" s="1601" t="str">
        <f t="shared" si="1"/>
        <v/>
      </c>
      <c r="E70" s="249" t="str">
        <f>IF(B70=0,"",'03 - Monthly Asset Follow up'!F75)</f>
        <v/>
      </c>
      <c r="F70" s="250" t="str">
        <f>IF(B70=0,"",'03 - Monthly Asset Follow up'!P76)</f>
        <v/>
      </c>
    </row>
    <row r="71" spans="2:6">
      <c r="B71" s="247">
        <f>'03 - Monthly Asset Follow up'!B76</f>
        <v>0</v>
      </c>
      <c r="C71" s="1601" t="str">
        <f t="shared" si="0"/>
        <v/>
      </c>
      <c r="D71" s="1601" t="str">
        <f t="shared" si="1"/>
        <v/>
      </c>
      <c r="E71" s="249" t="str">
        <f>IF(B71=0,"",'03 - Monthly Asset Follow up'!F76)</f>
        <v/>
      </c>
      <c r="F71" s="250" t="str">
        <f>IF(B71=0,"",'03 - Monthly Asset Follow up'!P77)</f>
        <v/>
      </c>
    </row>
    <row r="72" spans="2:6">
      <c r="B72" s="247"/>
      <c r="C72" s="248"/>
      <c r="D72" s="248"/>
      <c r="E72" s="249"/>
      <c r="F72" s="250"/>
    </row>
  </sheetData>
  <conditionalFormatting sqref="B12:B72">
    <cfRule type="cellIs" dxfId="55" priority="1" operator="lessThanOrEqual">
      <formula>0</formula>
    </cfRule>
  </conditionalFormatting>
  <pageMargins left="0.7" right="0.7" top="0.75" bottom="0.75" header="0.3" footer="0.3"/>
  <pageSetup paperSize="9" scale="3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3BD0-1741-42AC-8102-A512FD33FD00}">
  <sheetPr codeName="Sheet7">
    <tabColor theme="0" tint="-0.249977111117893"/>
  </sheetPr>
  <dimension ref="A3:H321"/>
  <sheetViews>
    <sheetView showGridLines="0" zoomScale="80" zoomScaleNormal="80" workbookViewId="0">
      <selection activeCell="H15" sqref="H15"/>
    </sheetView>
  </sheetViews>
  <sheetFormatPr defaultColWidth="9.140625" defaultRowHeight="12.75"/>
  <cols>
    <col min="1" max="1" width="4" style="251" bestFit="1" customWidth="1"/>
    <col min="2" max="2" width="16.85546875" style="252" customWidth="1"/>
    <col min="3" max="3" width="1.42578125" style="252" customWidth="1"/>
    <col min="4" max="6" width="27.42578125" style="252" customWidth="1"/>
    <col min="7" max="7" width="20.140625" style="252" customWidth="1"/>
    <col min="8" max="8" width="19.5703125" style="252" bestFit="1" customWidth="1"/>
    <col min="9" max="16384" width="9.140625" style="252"/>
  </cols>
  <sheetData>
    <row r="3" spans="1:8" ht="15">
      <c r="F3" s="253"/>
      <c r="G3" s="1233" t="s">
        <v>101</v>
      </c>
      <c r="H3" s="1233">
        <f>'00 - Cover'!$F$17</f>
        <v>45747</v>
      </c>
    </row>
    <row r="4" spans="1:8" ht="15">
      <c r="F4" s="253"/>
      <c r="G4" s="1233" t="s">
        <v>4</v>
      </c>
      <c r="H4" s="1233">
        <f>'00 - Cover'!$F$19</f>
        <v>45764</v>
      </c>
    </row>
    <row r="5" spans="1:8" ht="15">
      <c r="F5" s="253"/>
      <c r="G5" s="1233" t="s">
        <v>5</v>
      </c>
      <c r="H5" s="1233">
        <f>'00 - Cover'!$F$20</f>
        <v>45775</v>
      </c>
    </row>
    <row r="6" spans="1:8">
      <c r="G6" s="88"/>
      <c r="H6" s="88"/>
    </row>
    <row r="8" spans="1:8" ht="15.75">
      <c r="B8" s="44" t="s">
        <v>777</v>
      </c>
      <c r="C8" s="90"/>
      <c r="D8" s="90"/>
      <c r="E8" s="90"/>
      <c r="F8" s="90"/>
      <c r="G8" s="90"/>
      <c r="H8" s="90"/>
    </row>
    <row r="9" spans="1:8" ht="13.5" thickBot="1"/>
    <row r="10" spans="1:8" ht="18.600000000000001" customHeight="1">
      <c r="A10" s="254"/>
      <c r="B10" s="1878" t="s">
        <v>104</v>
      </c>
      <c r="C10" s="255"/>
      <c r="D10" s="1878" t="s">
        <v>105</v>
      </c>
      <c r="E10" s="1878" t="s">
        <v>106</v>
      </c>
      <c r="F10" s="1878" t="s">
        <v>107</v>
      </c>
      <c r="G10" s="256"/>
    </row>
    <row r="11" spans="1:8" ht="18">
      <c r="A11" s="254"/>
      <c r="B11" s="1879"/>
      <c r="C11" s="255"/>
      <c r="D11" s="1879"/>
      <c r="E11" s="1879"/>
      <c r="F11" s="1879"/>
      <c r="G11" s="256"/>
    </row>
    <row r="12" spans="1:8" ht="13.5" thickBot="1">
      <c r="A12" s="254"/>
      <c r="B12" s="1880"/>
      <c r="C12" s="257"/>
      <c r="D12" s="1880"/>
      <c r="E12" s="1880"/>
      <c r="F12" s="1880"/>
      <c r="G12" s="256"/>
    </row>
    <row r="13" spans="1:8" ht="13.5" thickBot="1">
      <c r="A13" s="254"/>
      <c r="B13" s="1644">
        <v>45777</v>
      </c>
      <c r="C13" s="258"/>
      <c r="D13" s="1635">
        <v>7762584280.3299999</v>
      </c>
      <c r="E13" s="1636">
        <v>41452268.270000003</v>
      </c>
      <c r="F13" s="1637">
        <v>9621690.5999999996</v>
      </c>
      <c r="G13" s="259"/>
      <c r="H13" s="1811">
        <f>D13-'03 - Monthly Asset Follow up'!P17</f>
        <v>0</v>
      </c>
    </row>
    <row r="14" spans="1:8">
      <c r="A14" s="254"/>
      <c r="B14" s="1224">
        <v>45808</v>
      </c>
      <c r="C14" s="258"/>
      <c r="D14" s="1635">
        <v>7721132012.0600004</v>
      </c>
      <c r="E14" s="1639">
        <v>41560370.590000004</v>
      </c>
      <c r="F14" s="1640">
        <v>9560464.6500000004</v>
      </c>
      <c r="G14" s="256"/>
    </row>
    <row r="15" spans="1:8">
      <c r="A15" s="254"/>
      <c r="B15" s="1224">
        <v>45838</v>
      </c>
      <c r="C15" s="258"/>
      <c r="D15" s="1638">
        <v>7679571641.4700003</v>
      </c>
      <c r="E15" s="1639">
        <v>41652633.479999997</v>
      </c>
      <c r="F15" s="1640">
        <v>9526532.3599999994</v>
      </c>
      <c r="G15" s="256"/>
      <c r="H15" s="1815">
        <f>'03 - Monthly Asset Follow up'!P17</f>
        <v>7762584280.3299999</v>
      </c>
    </row>
    <row r="16" spans="1:8">
      <c r="A16" s="254"/>
      <c r="B16" s="1224">
        <v>45869</v>
      </c>
      <c r="C16" s="258"/>
      <c r="D16" s="1638">
        <v>7637919007.9899998</v>
      </c>
      <c r="E16" s="1639">
        <v>41775566.82</v>
      </c>
      <c r="F16" s="1640">
        <v>9464812.8000000007</v>
      </c>
      <c r="G16" s="256"/>
    </row>
    <row r="17" spans="1:7">
      <c r="A17" s="254"/>
      <c r="B17" s="1224">
        <v>45900</v>
      </c>
      <c r="C17" s="258"/>
      <c r="D17" s="1638">
        <v>7596143441.1700001</v>
      </c>
      <c r="E17" s="1639">
        <v>41832401.859999999</v>
      </c>
      <c r="F17" s="1640">
        <v>9430397.1300000008</v>
      </c>
      <c r="G17" s="256"/>
    </row>
    <row r="18" spans="1:7">
      <c r="A18" s="254"/>
      <c r="B18" s="1224">
        <v>45930</v>
      </c>
      <c r="C18" s="258"/>
      <c r="D18" s="1638">
        <v>7554311039.3100004</v>
      </c>
      <c r="E18" s="1639">
        <v>41891046.219999999</v>
      </c>
      <c r="F18" s="1640">
        <v>9382145.9600000009</v>
      </c>
      <c r="G18" s="256"/>
    </row>
    <row r="19" spans="1:7">
      <c r="A19" s="254"/>
      <c r="B19" s="1224">
        <v>45961</v>
      </c>
      <c r="C19" s="258"/>
      <c r="D19" s="1638">
        <v>7512419993.0900002</v>
      </c>
      <c r="E19" s="1639">
        <v>41967410.869999997</v>
      </c>
      <c r="F19" s="1640">
        <v>9320442.0800000001</v>
      </c>
      <c r="G19" s="256"/>
    </row>
    <row r="20" spans="1:7">
      <c r="A20" s="254"/>
      <c r="B20" s="1224">
        <v>45991</v>
      </c>
      <c r="C20" s="258"/>
      <c r="D20" s="1638">
        <v>7470452582.2200003</v>
      </c>
      <c r="E20" s="1639">
        <v>42015727.659999996</v>
      </c>
      <c r="F20" s="1640">
        <v>9285646.9299999997</v>
      </c>
      <c r="G20" s="256"/>
    </row>
    <row r="21" spans="1:7">
      <c r="A21" s="254"/>
      <c r="B21" s="1224">
        <v>46022</v>
      </c>
      <c r="C21" s="258"/>
      <c r="D21" s="1638">
        <v>7428436854.5600004</v>
      </c>
      <c r="E21" s="1639">
        <v>42086301.770000003</v>
      </c>
      <c r="F21" s="1640">
        <v>9224536.9800000004</v>
      </c>
      <c r="G21" s="256"/>
    </row>
    <row r="22" spans="1:7">
      <c r="A22" s="254"/>
      <c r="B22" s="1224">
        <v>46053</v>
      </c>
      <c r="C22" s="258"/>
      <c r="D22" s="1638">
        <v>7386350552.79</v>
      </c>
      <c r="E22" s="1639">
        <v>42102587.530000001</v>
      </c>
      <c r="F22" s="1640">
        <v>9189051.6699999999</v>
      </c>
      <c r="G22" s="256"/>
    </row>
    <row r="23" spans="1:7">
      <c r="A23" s="254"/>
      <c r="B23" s="1224">
        <v>46081</v>
      </c>
      <c r="C23" s="258"/>
      <c r="D23" s="1638">
        <v>7344247965.2600002</v>
      </c>
      <c r="E23" s="1639">
        <v>42159364</v>
      </c>
      <c r="F23" s="1640">
        <v>9140329.0399999991</v>
      </c>
      <c r="G23" s="256"/>
    </row>
    <row r="24" spans="1:7">
      <c r="A24" s="254"/>
      <c r="B24" s="1224">
        <v>46112</v>
      </c>
      <c r="C24" s="258"/>
      <c r="D24" s="1638">
        <v>7302088601.2600002</v>
      </c>
      <c r="E24" s="1639">
        <v>42247590.329999998</v>
      </c>
      <c r="F24" s="1640">
        <v>9053324.2799999993</v>
      </c>
      <c r="G24" s="256"/>
    </row>
    <row r="25" spans="1:7">
      <c r="A25" s="254"/>
      <c r="B25" s="1224">
        <v>46142</v>
      </c>
      <c r="C25" s="258"/>
      <c r="D25" s="1638">
        <v>7259841010.9300003</v>
      </c>
      <c r="E25" s="1639">
        <v>42243038.600000001</v>
      </c>
      <c r="F25" s="1640">
        <v>9042962.2200000007</v>
      </c>
      <c r="G25" s="256"/>
    </row>
    <row r="26" spans="1:7">
      <c r="A26" s="254"/>
      <c r="B26" s="1224">
        <v>46173</v>
      </c>
      <c r="C26" s="258"/>
      <c r="D26" s="1638">
        <v>7217597972.3299999</v>
      </c>
      <c r="E26" s="1639">
        <v>42290615.759999998</v>
      </c>
      <c r="F26" s="1640">
        <v>8981514.75</v>
      </c>
      <c r="G26" s="256"/>
    </row>
    <row r="27" spans="1:7">
      <c r="A27" s="254"/>
      <c r="B27" s="1224">
        <v>46203</v>
      </c>
      <c r="C27" s="258"/>
      <c r="D27" s="1638">
        <v>7175307356.5699997</v>
      </c>
      <c r="E27" s="1639">
        <v>42310417.810000002</v>
      </c>
      <c r="F27" s="1640">
        <v>8945099.4700000007</v>
      </c>
      <c r="G27" s="256"/>
    </row>
    <row r="28" spans="1:7">
      <c r="A28" s="254"/>
      <c r="B28" s="1224">
        <v>46234</v>
      </c>
      <c r="C28" s="258"/>
      <c r="D28" s="1638">
        <v>7132996938.7600002</v>
      </c>
      <c r="E28" s="1639">
        <v>42340790.689999998</v>
      </c>
      <c r="F28" s="1640">
        <v>8883775.7300000004</v>
      </c>
      <c r="G28" s="256"/>
    </row>
    <row r="29" spans="1:7">
      <c r="A29" s="254"/>
      <c r="B29" s="1224">
        <v>46265</v>
      </c>
      <c r="C29" s="258"/>
      <c r="D29" s="1638">
        <v>7090656148.0699997</v>
      </c>
      <c r="E29" s="1639">
        <v>42322841.719999999</v>
      </c>
      <c r="F29" s="1640">
        <v>8847046.6500000004</v>
      </c>
      <c r="G29" s="256"/>
    </row>
    <row r="30" spans="1:7">
      <c r="A30" s="254"/>
      <c r="B30" s="1224">
        <v>46295</v>
      </c>
      <c r="C30" s="258"/>
      <c r="D30" s="1638">
        <v>7048333306.3500004</v>
      </c>
      <c r="E30" s="1639">
        <v>42317204.640000001</v>
      </c>
      <c r="F30" s="1640">
        <v>8797983.0199999996</v>
      </c>
      <c r="G30" s="256"/>
    </row>
    <row r="31" spans="1:7">
      <c r="A31" s="254"/>
      <c r="B31" s="1224">
        <v>46326</v>
      </c>
      <c r="C31" s="258"/>
      <c r="D31" s="1638">
        <v>7006016101.71</v>
      </c>
      <c r="E31" s="1639">
        <v>42339301.170000002</v>
      </c>
      <c r="F31" s="1640">
        <v>8736952.3000000007</v>
      </c>
      <c r="G31" s="256"/>
    </row>
    <row r="32" spans="1:7">
      <c r="A32" s="254"/>
      <c r="B32" s="1224">
        <v>46356</v>
      </c>
      <c r="C32" s="258"/>
      <c r="D32" s="1638">
        <v>6963676800.54</v>
      </c>
      <c r="E32" s="1639">
        <v>42332851.060000002</v>
      </c>
      <c r="F32" s="1640">
        <v>8700074.4700000007</v>
      </c>
      <c r="G32" s="256"/>
    </row>
    <row r="33" spans="1:7">
      <c r="A33" s="254"/>
      <c r="B33" s="1224">
        <v>46387</v>
      </c>
      <c r="C33" s="258"/>
      <c r="D33" s="1638">
        <v>6921343949.4799995</v>
      </c>
      <c r="E33" s="1639">
        <v>42319366.270000003</v>
      </c>
      <c r="F33" s="1640">
        <v>8639223.1400000006</v>
      </c>
      <c r="G33" s="256"/>
    </row>
    <row r="34" spans="1:7">
      <c r="A34" s="254"/>
      <c r="B34" s="1224">
        <v>46418</v>
      </c>
      <c r="C34" s="258"/>
      <c r="D34" s="1638">
        <v>6879024583.21</v>
      </c>
      <c r="E34" s="1639">
        <v>42306662.549999997</v>
      </c>
      <c r="F34" s="1640">
        <v>8601811.5899999999</v>
      </c>
      <c r="G34" s="256"/>
    </row>
    <row r="35" spans="1:7">
      <c r="A35" s="254"/>
      <c r="B35" s="1224">
        <v>46446</v>
      </c>
      <c r="C35" s="258"/>
      <c r="D35" s="1638">
        <v>6836717920.6599998</v>
      </c>
      <c r="E35" s="1639">
        <v>42323744.590000004</v>
      </c>
      <c r="F35" s="1640">
        <v>8553121.3000000007</v>
      </c>
      <c r="G35" s="256"/>
    </row>
    <row r="36" spans="1:7">
      <c r="A36" s="254"/>
      <c r="B36" s="1224">
        <v>46477</v>
      </c>
      <c r="C36" s="258"/>
      <c r="D36" s="1638">
        <v>6794394176.0699997</v>
      </c>
      <c r="E36" s="1639">
        <v>42369997.299999997</v>
      </c>
      <c r="F36" s="1640">
        <v>8469933.3300000001</v>
      </c>
      <c r="G36" s="256"/>
    </row>
    <row r="37" spans="1:7">
      <c r="A37" s="254"/>
      <c r="B37" s="1224">
        <v>46507</v>
      </c>
      <c r="C37" s="258"/>
      <c r="D37" s="1638">
        <v>6752024178.7700005</v>
      </c>
      <c r="E37" s="1639">
        <v>42332172.509999998</v>
      </c>
      <c r="F37" s="1640">
        <v>8454761.8300000001</v>
      </c>
      <c r="G37" s="256"/>
    </row>
    <row r="38" spans="1:7">
      <c r="A38" s="254"/>
      <c r="B38" s="1224">
        <v>46538</v>
      </c>
      <c r="C38" s="258"/>
      <c r="D38" s="1638">
        <v>6709692006.2600002</v>
      </c>
      <c r="E38" s="1639">
        <v>42350139.079999998</v>
      </c>
      <c r="F38" s="1640">
        <v>8394310.0899999999</v>
      </c>
      <c r="G38" s="256"/>
    </row>
    <row r="39" spans="1:7">
      <c r="A39" s="254"/>
      <c r="B39" s="1224">
        <v>46568</v>
      </c>
      <c r="C39" s="258"/>
      <c r="D39" s="1638">
        <v>6667341867.1800003</v>
      </c>
      <c r="E39" s="1639">
        <v>42332637.829999998</v>
      </c>
      <c r="F39" s="1640">
        <v>8356138.4699999997</v>
      </c>
      <c r="G39" s="256"/>
    </row>
    <row r="40" spans="1:7">
      <c r="A40" s="254"/>
      <c r="B40" s="1224">
        <v>46599</v>
      </c>
      <c r="C40" s="258"/>
      <c r="D40" s="1638">
        <v>6625009229.3500004</v>
      </c>
      <c r="E40" s="1639">
        <v>42345143.770000003</v>
      </c>
      <c r="F40" s="1640">
        <v>8295857.5099999998</v>
      </c>
      <c r="G40" s="256"/>
    </row>
    <row r="41" spans="1:7">
      <c r="A41" s="254"/>
      <c r="B41" s="1224">
        <v>46630</v>
      </c>
      <c r="C41" s="258"/>
      <c r="D41" s="1638">
        <v>6582664085.5799999</v>
      </c>
      <c r="E41" s="1639">
        <v>42321373.979999997</v>
      </c>
      <c r="F41" s="1640">
        <v>8257414.25</v>
      </c>
      <c r="G41" s="256"/>
    </row>
    <row r="42" spans="1:7">
      <c r="A42" s="254"/>
      <c r="B42" s="1224">
        <v>46660</v>
      </c>
      <c r="C42" s="258"/>
      <c r="D42" s="1638">
        <v>6540342711.6000004</v>
      </c>
      <c r="E42" s="1639">
        <v>42295610.07</v>
      </c>
      <c r="F42" s="1640">
        <v>8208042.6900000004</v>
      </c>
      <c r="G42" s="256"/>
    </row>
    <row r="43" spans="1:7">
      <c r="A43" s="254"/>
      <c r="B43" s="1224">
        <v>46691</v>
      </c>
      <c r="C43" s="258"/>
      <c r="D43" s="1638">
        <v>6498047101.5299997</v>
      </c>
      <c r="E43" s="1639">
        <v>42299173.409999996</v>
      </c>
      <c r="F43" s="1640">
        <v>8148088.3799999999</v>
      </c>
      <c r="G43" s="256"/>
    </row>
    <row r="44" spans="1:7">
      <c r="A44" s="254"/>
      <c r="B44" s="1224">
        <v>46721</v>
      </c>
      <c r="C44" s="258"/>
      <c r="D44" s="1638">
        <v>6455747928.1199999</v>
      </c>
      <c r="E44" s="1639">
        <v>42268717.109999999</v>
      </c>
      <c r="F44" s="1640">
        <v>8109290.4199999999</v>
      </c>
      <c r="G44" s="256"/>
    </row>
    <row r="45" spans="1:7">
      <c r="A45" s="254"/>
      <c r="B45" s="1224">
        <v>46752</v>
      </c>
      <c r="C45" s="258"/>
      <c r="D45" s="1638">
        <v>6413479211.0100002</v>
      </c>
      <c r="E45" s="1639">
        <v>42272637.009999998</v>
      </c>
      <c r="F45" s="1640">
        <v>8049537.1900000004</v>
      </c>
      <c r="G45" s="256"/>
    </row>
    <row r="46" spans="1:7">
      <c r="A46" s="254"/>
      <c r="B46" s="1224">
        <v>46783</v>
      </c>
      <c r="C46" s="258"/>
      <c r="D46" s="1638">
        <v>6371206574</v>
      </c>
      <c r="E46" s="1639">
        <v>42239046.229999997</v>
      </c>
      <c r="F46" s="1640">
        <v>8010291.1500000004</v>
      </c>
      <c r="G46" s="256"/>
    </row>
    <row r="47" spans="1:7">
      <c r="A47" s="254"/>
      <c r="B47" s="1224">
        <v>46812</v>
      </c>
      <c r="C47" s="258"/>
      <c r="D47" s="1638">
        <v>6328967527.7700005</v>
      </c>
      <c r="E47" s="1639">
        <v>42217992.899999999</v>
      </c>
      <c r="F47" s="1640">
        <v>7960150.8700000001</v>
      </c>
      <c r="G47" s="256"/>
    </row>
    <row r="48" spans="1:7">
      <c r="A48" s="254"/>
      <c r="B48" s="1224">
        <v>46843</v>
      </c>
      <c r="C48" s="258"/>
      <c r="D48" s="1638">
        <v>6286749534.8699999</v>
      </c>
      <c r="E48" s="1639">
        <v>42242870.770000003</v>
      </c>
      <c r="F48" s="1640">
        <v>7890794.5499999998</v>
      </c>
      <c r="G48" s="256"/>
    </row>
    <row r="49" spans="1:7">
      <c r="A49" s="254"/>
      <c r="B49" s="1224">
        <v>46873</v>
      </c>
      <c r="C49" s="258"/>
      <c r="D49" s="1638">
        <v>6244506664.1000004</v>
      </c>
      <c r="E49" s="1639">
        <v>42215649.950000003</v>
      </c>
      <c r="F49" s="1640">
        <v>7861326.3200000003</v>
      </c>
      <c r="G49" s="256"/>
    </row>
    <row r="50" spans="1:7">
      <c r="A50" s="254"/>
      <c r="B50" s="1224">
        <v>46904</v>
      </c>
      <c r="C50" s="258"/>
      <c r="D50" s="1638">
        <v>6202291014.1499996</v>
      </c>
      <c r="E50" s="1639">
        <v>42198678.950000003</v>
      </c>
      <c r="F50" s="1640">
        <v>7802105.6200000001</v>
      </c>
      <c r="G50" s="256"/>
    </row>
    <row r="51" spans="1:7">
      <c r="A51" s="254"/>
      <c r="B51" s="1224">
        <v>46934</v>
      </c>
      <c r="C51" s="258"/>
      <c r="D51" s="1638">
        <v>6160092335.1999998</v>
      </c>
      <c r="E51" s="1639">
        <v>42133308.32</v>
      </c>
      <c r="F51" s="1640">
        <v>7762450.6900000004</v>
      </c>
      <c r="G51" s="256"/>
    </row>
    <row r="52" spans="1:7">
      <c r="A52" s="254"/>
      <c r="B52" s="1224">
        <v>46965</v>
      </c>
      <c r="C52" s="258"/>
      <c r="D52" s="1638">
        <v>6117959026.8800001</v>
      </c>
      <c r="E52" s="1639">
        <v>42105265.840000004</v>
      </c>
      <c r="F52" s="1640">
        <v>7703505.0899999999</v>
      </c>
      <c r="G52" s="256"/>
    </row>
    <row r="53" spans="1:7">
      <c r="A53" s="254"/>
      <c r="B53" s="1224">
        <v>46996</v>
      </c>
      <c r="C53" s="258"/>
      <c r="D53" s="1638">
        <v>6075853761.04</v>
      </c>
      <c r="E53" s="1639">
        <v>42047522.090000004</v>
      </c>
      <c r="F53" s="1640">
        <v>7663686.1200000001</v>
      </c>
      <c r="G53" s="256"/>
    </row>
    <row r="54" spans="1:7">
      <c r="A54" s="254"/>
      <c r="B54" s="1224">
        <v>47026</v>
      </c>
      <c r="C54" s="258"/>
      <c r="D54" s="1638">
        <v>6033806238.9499998</v>
      </c>
      <c r="E54" s="1639">
        <v>41979682.689999998</v>
      </c>
      <c r="F54" s="1640">
        <v>7614366.9100000001</v>
      </c>
      <c r="G54" s="256"/>
    </row>
    <row r="55" spans="1:7">
      <c r="A55" s="254"/>
      <c r="B55" s="1224">
        <v>47057</v>
      </c>
      <c r="C55" s="258"/>
      <c r="D55" s="1638">
        <v>5991826556.2600002</v>
      </c>
      <c r="E55" s="1639">
        <v>41934141.75</v>
      </c>
      <c r="F55" s="1640">
        <v>7555900.3200000003</v>
      </c>
      <c r="G55" s="256"/>
    </row>
    <row r="56" spans="1:7">
      <c r="A56" s="254"/>
      <c r="B56" s="1224">
        <v>47087</v>
      </c>
      <c r="C56" s="258"/>
      <c r="D56" s="1638">
        <v>5949892414.5100002</v>
      </c>
      <c r="E56" s="1639">
        <v>41867289.259999998</v>
      </c>
      <c r="F56" s="1640">
        <v>7515924.9199999999</v>
      </c>
      <c r="G56" s="256"/>
    </row>
    <row r="57" spans="1:7">
      <c r="A57" s="254"/>
      <c r="B57" s="1224">
        <v>47118</v>
      </c>
      <c r="C57" s="258"/>
      <c r="D57" s="1638">
        <v>5908025125.25</v>
      </c>
      <c r="E57" s="1639">
        <v>41821518.899999999</v>
      </c>
      <c r="F57" s="1640">
        <v>7457750.5899999999</v>
      </c>
      <c r="G57" s="256"/>
    </row>
    <row r="58" spans="1:7">
      <c r="A58" s="254"/>
      <c r="B58" s="1224">
        <v>47149</v>
      </c>
      <c r="C58" s="258"/>
      <c r="D58" s="1638">
        <v>5866203606.3500004</v>
      </c>
      <c r="E58" s="1639">
        <v>41760895.409999996</v>
      </c>
      <c r="F58" s="1640">
        <v>7417778.3499999996</v>
      </c>
      <c r="G58" s="256"/>
    </row>
    <row r="59" spans="1:7">
      <c r="A59" s="254"/>
      <c r="B59" s="1224">
        <v>47177</v>
      </c>
      <c r="C59" s="258"/>
      <c r="D59" s="1638">
        <v>5824442710.9399996</v>
      </c>
      <c r="E59" s="1639">
        <v>41715454.780000001</v>
      </c>
      <c r="F59" s="1640">
        <v>7369238.75</v>
      </c>
      <c r="G59" s="256"/>
    </row>
    <row r="60" spans="1:7">
      <c r="A60" s="254"/>
      <c r="B60" s="1224">
        <v>47208</v>
      </c>
      <c r="C60" s="258"/>
      <c r="D60" s="1638">
        <v>5782727256.1599998</v>
      </c>
      <c r="E60" s="1639">
        <v>41678448.740000002</v>
      </c>
      <c r="F60" s="1640">
        <v>7294153.5</v>
      </c>
      <c r="G60" s="256"/>
    </row>
    <row r="61" spans="1:7">
      <c r="A61" s="254"/>
      <c r="B61" s="1224">
        <v>47238</v>
      </c>
      <c r="C61" s="258"/>
      <c r="D61" s="1638">
        <v>5741048807.4200001</v>
      </c>
      <c r="E61" s="1639">
        <v>41587724.579999998</v>
      </c>
      <c r="F61" s="1640">
        <v>7271183.1900000004</v>
      </c>
      <c r="G61" s="256"/>
    </row>
    <row r="62" spans="1:7">
      <c r="A62" s="254"/>
      <c r="B62" s="1224">
        <v>47269</v>
      </c>
      <c r="C62" s="258"/>
      <c r="D62" s="1638">
        <v>5699461082.8400002</v>
      </c>
      <c r="E62" s="1639">
        <v>41538090.560000002</v>
      </c>
      <c r="F62" s="1640">
        <v>7213753.3200000003</v>
      </c>
      <c r="G62" s="256"/>
    </row>
    <row r="63" spans="1:7">
      <c r="A63" s="254"/>
      <c r="B63" s="1224">
        <v>47299</v>
      </c>
      <c r="C63" s="258"/>
      <c r="D63" s="1638">
        <v>5657922992.2799997</v>
      </c>
      <c r="E63" s="1639">
        <v>41461622.079999998</v>
      </c>
      <c r="F63" s="1640">
        <v>7173276.3099999996</v>
      </c>
      <c r="G63" s="256"/>
    </row>
    <row r="64" spans="1:7">
      <c r="A64" s="254"/>
      <c r="B64" s="1224">
        <v>47330</v>
      </c>
      <c r="C64" s="258"/>
      <c r="D64" s="1638">
        <v>5616461370.1999998</v>
      </c>
      <c r="E64" s="1639">
        <v>41404825.689999998</v>
      </c>
      <c r="F64" s="1640">
        <v>7116109.2300000004</v>
      </c>
      <c r="G64" s="256"/>
    </row>
    <row r="65" spans="1:7">
      <c r="A65" s="254"/>
      <c r="B65" s="1224">
        <v>47361</v>
      </c>
      <c r="C65" s="258"/>
      <c r="D65" s="1638">
        <v>5575056544.5100002</v>
      </c>
      <c r="E65" s="1639">
        <v>41356090.780000001</v>
      </c>
      <c r="F65" s="1640">
        <v>7075578.4800000004</v>
      </c>
      <c r="G65" s="256"/>
    </row>
    <row r="66" spans="1:7">
      <c r="A66" s="254"/>
      <c r="B66" s="1224">
        <v>47391</v>
      </c>
      <c r="C66" s="258"/>
      <c r="D66" s="1638">
        <v>5533700453.7299995</v>
      </c>
      <c r="E66" s="1639">
        <v>41293021.159999996</v>
      </c>
      <c r="F66" s="1640">
        <v>7026764.0899999999</v>
      </c>
      <c r="G66" s="256"/>
    </row>
    <row r="67" spans="1:7">
      <c r="A67" s="254"/>
      <c r="B67" s="1224">
        <v>47422</v>
      </c>
      <c r="C67" s="258"/>
      <c r="D67" s="1638">
        <v>5492407432.5699997</v>
      </c>
      <c r="E67" s="1639">
        <v>41238287.030000001</v>
      </c>
      <c r="F67" s="1640">
        <v>6970080.1699999999</v>
      </c>
      <c r="G67" s="256"/>
    </row>
    <row r="68" spans="1:7">
      <c r="A68" s="254"/>
      <c r="B68" s="1224">
        <v>47452</v>
      </c>
      <c r="C68" s="258"/>
      <c r="D68" s="1638">
        <v>5451169145.54</v>
      </c>
      <c r="E68" s="1639">
        <v>41162833.090000004</v>
      </c>
      <c r="F68" s="1640">
        <v>6929295.25</v>
      </c>
      <c r="G68" s="256"/>
    </row>
    <row r="69" spans="1:7">
      <c r="A69" s="254"/>
      <c r="B69" s="1224">
        <v>47483</v>
      </c>
      <c r="C69" s="258"/>
      <c r="D69" s="1638">
        <v>5410006312.4499998</v>
      </c>
      <c r="E69" s="1639">
        <v>41108559.090000004</v>
      </c>
      <c r="F69" s="1640">
        <v>6872865</v>
      </c>
      <c r="G69" s="256"/>
    </row>
    <row r="70" spans="1:7">
      <c r="A70" s="254"/>
      <c r="B70" s="1224">
        <v>47514</v>
      </c>
      <c r="C70" s="258"/>
      <c r="D70" s="1638">
        <v>5368897753.3599997</v>
      </c>
      <c r="E70" s="1639">
        <v>41027898.549999997</v>
      </c>
      <c r="F70" s="1640">
        <v>6832020.79</v>
      </c>
      <c r="G70" s="256"/>
    </row>
    <row r="71" spans="1:7">
      <c r="A71" s="254"/>
      <c r="B71" s="1224">
        <v>47542</v>
      </c>
      <c r="C71" s="258"/>
      <c r="D71" s="1638">
        <v>5327869854.8100004</v>
      </c>
      <c r="E71" s="1639">
        <v>40944563.840000004</v>
      </c>
      <c r="F71" s="1640">
        <v>6783421.2000000002</v>
      </c>
      <c r="G71" s="256"/>
    </row>
    <row r="72" spans="1:7">
      <c r="A72" s="254"/>
      <c r="B72" s="1224">
        <v>47573</v>
      </c>
      <c r="C72" s="258"/>
      <c r="D72" s="1638">
        <v>5286925290.9700003</v>
      </c>
      <c r="E72" s="1639">
        <v>40897230.240000002</v>
      </c>
      <c r="F72" s="1640">
        <v>6712613.1799999997</v>
      </c>
      <c r="G72" s="256"/>
    </row>
    <row r="73" spans="1:7">
      <c r="A73" s="254"/>
      <c r="B73" s="1224">
        <v>47603</v>
      </c>
      <c r="C73" s="258"/>
      <c r="D73" s="1638">
        <v>5246028060.7299995</v>
      </c>
      <c r="E73" s="1639">
        <v>40820667.329999998</v>
      </c>
      <c r="F73" s="1640">
        <v>6686501.0899999999</v>
      </c>
      <c r="G73" s="256"/>
    </row>
    <row r="74" spans="1:7">
      <c r="A74" s="254"/>
      <c r="B74" s="1224">
        <v>47634</v>
      </c>
      <c r="C74" s="258"/>
      <c r="D74" s="1638">
        <v>5205207393.3999996</v>
      </c>
      <c r="E74" s="1639">
        <v>40767495.159999996</v>
      </c>
      <c r="F74" s="1640">
        <v>6630864.2699999996</v>
      </c>
      <c r="G74" s="256"/>
    </row>
    <row r="75" spans="1:7">
      <c r="A75" s="254"/>
      <c r="B75" s="1224">
        <v>47664</v>
      </c>
      <c r="C75" s="258"/>
      <c r="D75" s="1638">
        <v>5164439898.2399998</v>
      </c>
      <c r="E75" s="1639">
        <v>40709059.299999997</v>
      </c>
      <c r="F75" s="1640">
        <v>6589776.3700000001</v>
      </c>
      <c r="G75" s="256"/>
    </row>
    <row r="76" spans="1:7">
      <c r="A76" s="254"/>
      <c r="B76" s="1224">
        <v>47695</v>
      </c>
      <c r="C76" s="258"/>
      <c r="D76" s="1638">
        <v>5123730838.9399996</v>
      </c>
      <c r="E76" s="1639">
        <v>40647388.030000001</v>
      </c>
      <c r="F76" s="1640">
        <v>6534477.7400000002</v>
      </c>
      <c r="G76" s="256"/>
    </row>
    <row r="77" spans="1:7">
      <c r="A77" s="254"/>
      <c r="B77" s="1224">
        <v>47726</v>
      </c>
      <c r="C77" s="258"/>
      <c r="D77" s="1638">
        <v>5083083450.9099998</v>
      </c>
      <c r="E77" s="1639">
        <v>40524721.68</v>
      </c>
      <c r="F77" s="1640">
        <v>6493280.4699999997</v>
      </c>
      <c r="G77" s="256"/>
    </row>
    <row r="78" spans="1:7">
      <c r="A78" s="254"/>
      <c r="B78" s="1224">
        <v>47756</v>
      </c>
      <c r="C78" s="258"/>
      <c r="D78" s="1638">
        <v>5042558729.2299995</v>
      </c>
      <c r="E78" s="1639">
        <v>40442885.210000001</v>
      </c>
      <c r="F78" s="1640">
        <v>6445193.3899999997</v>
      </c>
      <c r="G78" s="256"/>
    </row>
    <row r="79" spans="1:7">
      <c r="A79" s="254"/>
      <c r="B79" s="1224">
        <v>47787</v>
      </c>
      <c r="C79" s="258"/>
      <c r="D79" s="1638">
        <v>5002115844.0200005</v>
      </c>
      <c r="E79" s="1639">
        <v>40379745.609999999</v>
      </c>
      <c r="F79" s="1640">
        <v>6390398.4500000002</v>
      </c>
      <c r="G79" s="256"/>
    </row>
    <row r="80" spans="1:7">
      <c r="A80" s="254"/>
      <c r="B80" s="1224">
        <v>47817</v>
      </c>
      <c r="C80" s="258"/>
      <c r="D80" s="1638">
        <v>4961736098.4099998</v>
      </c>
      <c r="E80" s="1639">
        <v>40274305.68</v>
      </c>
      <c r="F80" s="1640">
        <v>6349163.4000000004</v>
      </c>
      <c r="G80" s="256"/>
    </row>
    <row r="81" spans="1:7">
      <c r="A81" s="254"/>
      <c r="B81" s="1224">
        <v>47848</v>
      </c>
      <c r="C81" s="258"/>
      <c r="D81" s="1638">
        <v>4921461792.7299995</v>
      </c>
      <c r="E81" s="1639">
        <v>40186267.869999997</v>
      </c>
      <c r="F81" s="1640">
        <v>6294734.1799999997</v>
      </c>
      <c r="G81" s="256"/>
    </row>
    <row r="82" spans="1:7">
      <c r="A82" s="254"/>
      <c r="B82" s="1224">
        <v>47879</v>
      </c>
      <c r="C82" s="258"/>
      <c r="D82" s="1638">
        <v>4881275524.8599997</v>
      </c>
      <c r="E82" s="1639">
        <v>40095018.100000001</v>
      </c>
      <c r="F82" s="1640">
        <v>6253530.1399999997</v>
      </c>
      <c r="G82" s="256"/>
    </row>
    <row r="83" spans="1:7">
      <c r="A83" s="254"/>
      <c r="B83" s="1224">
        <v>47907</v>
      </c>
      <c r="C83" s="258"/>
      <c r="D83" s="1638">
        <v>4841180506.7600002</v>
      </c>
      <c r="E83" s="1639">
        <v>39986393.009999998</v>
      </c>
      <c r="F83" s="1640">
        <v>6205814.6600000001</v>
      </c>
      <c r="G83" s="256"/>
    </row>
    <row r="84" spans="1:7">
      <c r="A84" s="254"/>
      <c r="B84" s="1224">
        <v>47938</v>
      </c>
      <c r="C84" s="258"/>
      <c r="D84" s="1638">
        <v>4801194113.75</v>
      </c>
      <c r="E84" s="1639">
        <v>39931407.75</v>
      </c>
      <c r="F84" s="1640">
        <v>6139527.0499999998</v>
      </c>
      <c r="G84" s="256"/>
    </row>
    <row r="85" spans="1:7">
      <c r="A85" s="254"/>
      <c r="B85" s="1224">
        <v>47968</v>
      </c>
      <c r="C85" s="258"/>
      <c r="D85" s="1638">
        <v>4761262706</v>
      </c>
      <c r="E85" s="1639">
        <v>39838691.969999999</v>
      </c>
      <c r="F85" s="1640">
        <v>6110809.6600000001</v>
      </c>
      <c r="G85" s="256"/>
    </row>
    <row r="86" spans="1:7">
      <c r="A86" s="254"/>
      <c r="B86" s="1224">
        <v>47999</v>
      </c>
      <c r="C86" s="258"/>
      <c r="D86" s="1638">
        <v>4721424014.0299997</v>
      </c>
      <c r="E86" s="1639">
        <v>39758385.82</v>
      </c>
      <c r="F86" s="1640">
        <v>6057342.7800000003</v>
      </c>
      <c r="G86" s="256"/>
    </row>
    <row r="87" spans="1:7">
      <c r="A87" s="254"/>
      <c r="B87" s="1224">
        <v>48029</v>
      </c>
      <c r="C87" s="258"/>
      <c r="D87" s="1638">
        <v>4681665628.21</v>
      </c>
      <c r="E87" s="1639">
        <v>39671531.789999999</v>
      </c>
      <c r="F87" s="1640">
        <v>6016080.5599999996</v>
      </c>
      <c r="G87" s="256"/>
    </row>
    <row r="88" spans="1:7">
      <c r="A88" s="254"/>
      <c r="B88" s="1224">
        <v>48060</v>
      </c>
      <c r="C88" s="258"/>
      <c r="D88" s="1638">
        <v>4641994096.4200001</v>
      </c>
      <c r="E88" s="1639">
        <v>39570075.969999999</v>
      </c>
      <c r="F88" s="1640">
        <v>5962966.29</v>
      </c>
      <c r="G88" s="256"/>
    </row>
    <row r="89" spans="1:7">
      <c r="A89" s="254"/>
      <c r="B89" s="1224">
        <v>48091</v>
      </c>
      <c r="C89" s="258"/>
      <c r="D89" s="1638">
        <v>4602424020.4499998</v>
      </c>
      <c r="E89" s="1639">
        <v>39441281.149999999</v>
      </c>
      <c r="F89" s="1640">
        <v>5921697.1799999997</v>
      </c>
      <c r="G89" s="256"/>
    </row>
    <row r="90" spans="1:7">
      <c r="A90" s="254"/>
      <c r="B90" s="1224">
        <v>48121</v>
      </c>
      <c r="C90" s="258"/>
      <c r="D90" s="1638">
        <v>4562982739.3000002</v>
      </c>
      <c r="E90" s="1639">
        <v>39331521.310000002</v>
      </c>
      <c r="F90" s="1640">
        <v>5874637.79</v>
      </c>
      <c r="G90" s="256"/>
    </row>
    <row r="91" spans="1:7">
      <c r="A91" s="254"/>
      <c r="B91" s="1224">
        <v>48152</v>
      </c>
      <c r="C91" s="258"/>
      <c r="D91" s="1638">
        <v>4523651217.9899998</v>
      </c>
      <c r="E91" s="1639">
        <v>39210883.509999998</v>
      </c>
      <c r="F91" s="1640">
        <v>5822099.9900000002</v>
      </c>
      <c r="G91" s="256"/>
    </row>
    <row r="92" spans="1:7">
      <c r="A92" s="254"/>
      <c r="B92" s="1224">
        <v>48182</v>
      </c>
      <c r="C92" s="258"/>
      <c r="D92" s="1638">
        <v>4484440334.4799995</v>
      </c>
      <c r="E92" s="1639">
        <v>39103826.659999996</v>
      </c>
      <c r="F92" s="1640">
        <v>5780881.3600000003</v>
      </c>
      <c r="G92" s="256"/>
    </row>
    <row r="93" spans="1:7">
      <c r="A93" s="254"/>
      <c r="B93" s="1224">
        <v>48213</v>
      </c>
      <c r="C93" s="258"/>
      <c r="D93" s="1638">
        <v>4445336507.8199997</v>
      </c>
      <c r="E93" s="1639">
        <v>38978641.079999998</v>
      </c>
      <c r="F93" s="1640">
        <v>5728632.9199999999</v>
      </c>
      <c r="G93" s="256"/>
    </row>
    <row r="94" spans="1:7">
      <c r="A94" s="254"/>
      <c r="B94" s="1224">
        <v>48244</v>
      </c>
      <c r="C94" s="258"/>
      <c r="D94" s="1638">
        <v>4406357866.7399998</v>
      </c>
      <c r="E94" s="1639">
        <v>38854398.159999996</v>
      </c>
      <c r="F94" s="1640">
        <v>5687260.9800000004</v>
      </c>
      <c r="G94" s="256"/>
    </row>
    <row r="95" spans="1:7">
      <c r="A95" s="254"/>
      <c r="B95" s="1224">
        <v>48273</v>
      </c>
      <c r="C95" s="258"/>
      <c r="D95" s="1638">
        <v>4367503468.5799999</v>
      </c>
      <c r="E95" s="1639">
        <v>38695764.390000001</v>
      </c>
      <c r="F95" s="1640">
        <v>5640329.4500000002</v>
      </c>
      <c r="G95" s="256"/>
    </row>
    <row r="96" spans="1:7">
      <c r="A96" s="254"/>
      <c r="B96" s="1224">
        <v>48304</v>
      </c>
      <c r="C96" s="258"/>
      <c r="D96" s="1638">
        <v>4328807704.1899996</v>
      </c>
      <c r="E96" s="1639">
        <v>38608169.990000002</v>
      </c>
      <c r="F96" s="1640">
        <v>5583649.9400000004</v>
      </c>
      <c r="G96" s="256"/>
    </row>
    <row r="97" spans="1:7">
      <c r="A97" s="254"/>
      <c r="B97" s="1224">
        <v>48334</v>
      </c>
      <c r="C97" s="258"/>
      <c r="D97" s="1638">
        <v>4290199534.1999998</v>
      </c>
      <c r="E97" s="1639">
        <v>38481090.490000002</v>
      </c>
      <c r="F97" s="1640">
        <v>5547589.79</v>
      </c>
      <c r="G97" s="256"/>
    </row>
    <row r="98" spans="1:7">
      <c r="A98" s="254"/>
      <c r="B98" s="1224">
        <v>48365</v>
      </c>
      <c r="C98" s="258"/>
      <c r="D98" s="1638">
        <v>4251718443.71</v>
      </c>
      <c r="E98" s="1639">
        <v>38366479</v>
      </c>
      <c r="F98" s="1640">
        <v>5496367.6699999999</v>
      </c>
      <c r="G98" s="256"/>
    </row>
    <row r="99" spans="1:7">
      <c r="A99" s="254"/>
      <c r="B99" s="1224">
        <v>48395</v>
      </c>
      <c r="C99" s="258"/>
      <c r="D99" s="1638">
        <v>4213351964.71</v>
      </c>
      <c r="E99" s="1639">
        <v>38282397.170000002</v>
      </c>
      <c r="F99" s="1640">
        <v>5455184.4000000004</v>
      </c>
      <c r="G99" s="256"/>
    </row>
    <row r="100" spans="1:7">
      <c r="A100" s="254"/>
      <c r="B100" s="1224">
        <v>48426</v>
      </c>
      <c r="C100" s="258"/>
      <c r="D100" s="1638">
        <v>4175069567.54</v>
      </c>
      <c r="E100" s="1639">
        <v>38186854.840000004</v>
      </c>
      <c r="F100" s="1640">
        <v>5404321.46</v>
      </c>
      <c r="G100" s="256"/>
    </row>
    <row r="101" spans="1:7">
      <c r="A101" s="254"/>
      <c r="B101" s="1224">
        <v>48457</v>
      </c>
      <c r="C101" s="258"/>
      <c r="D101" s="1638">
        <v>4136882712.6999998</v>
      </c>
      <c r="E101" s="1639">
        <v>38034356.289999999</v>
      </c>
      <c r="F101" s="1640">
        <v>5363116.0199999996</v>
      </c>
      <c r="G101" s="256"/>
    </row>
    <row r="102" spans="1:7">
      <c r="A102" s="254"/>
      <c r="B102" s="1224">
        <v>48487</v>
      </c>
      <c r="C102" s="258"/>
      <c r="D102" s="1638">
        <v>4098848356.4099998</v>
      </c>
      <c r="E102" s="1639">
        <v>37924059.880000003</v>
      </c>
      <c r="F102" s="1640">
        <v>5317271.79</v>
      </c>
      <c r="G102" s="256"/>
    </row>
    <row r="103" spans="1:7">
      <c r="A103" s="254"/>
      <c r="B103" s="1224">
        <v>48518</v>
      </c>
      <c r="C103" s="258"/>
      <c r="D103" s="1638">
        <v>4060924296.5300002</v>
      </c>
      <c r="E103" s="1639">
        <v>37850539.810000002</v>
      </c>
      <c r="F103" s="1640">
        <v>5266976.8099999996</v>
      </c>
      <c r="G103" s="256"/>
    </row>
    <row r="104" spans="1:7">
      <c r="A104" s="254"/>
      <c r="B104" s="1224">
        <v>48548</v>
      </c>
      <c r="C104" s="258"/>
      <c r="D104" s="1638">
        <v>4023073756.7199998</v>
      </c>
      <c r="E104" s="1639">
        <v>37764488.270000003</v>
      </c>
      <c r="F104" s="1640">
        <v>5225946</v>
      </c>
      <c r="G104" s="256"/>
    </row>
    <row r="105" spans="1:7">
      <c r="A105" s="254"/>
      <c r="B105" s="1224">
        <v>48579</v>
      </c>
      <c r="C105" s="258"/>
      <c r="D105" s="1638">
        <v>3985309268.4499998</v>
      </c>
      <c r="E105" s="1639">
        <v>37669628.82</v>
      </c>
      <c r="F105" s="1640">
        <v>5175945.1900000004</v>
      </c>
      <c r="G105" s="256"/>
    </row>
    <row r="106" spans="1:7">
      <c r="A106" s="254"/>
      <c r="B106" s="1224">
        <v>48610</v>
      </c>
      <c r="C106" s="258"/>
      <c r="D106" s="1638">
        <v>3947639639.6300001</v>
      </c>
      <c r="E106" s="1639">
        <v>37549340.509999998</v>
      </c>
      <c r="F106" s="1640">
        <v>5134930.41</v>
      </c>
      <c r="G106" s="256"/>
    </row>
    <row r="107" spans="1:7">
      <c r="A107" s="254"/>
      <c r="B107" s="1224">
        <v>48638</v>
      </c>
      <c r="C107" s="258"/>
      <c r="D107" s="1638">
        <v>3910090299.1199999</v>
      </c>
      <c r="E107" s="1639">
        <v>37427029.869999997</v>
      </c>
      <c r="F107" s="1640">
        <v>5089831.88</v>
      </c>
      <c r="G107" s="256"/>
    </row>
    <row r="108" spans="1:7">
      <c r="A108" s="254"/>
      <c r="B108" s="1224">
        <v>48669</v>
      </c>
      <c r="C108" s="258"/>
      <c r="D108" s="1638">
        <v>3872663269.25</v>
      </c>
      <c r="E108" s="1639">
        <v>37344279.729999997</v>
      </c>
      <c r="F108" s="1640">
        <v>5032153.2699999996</v>
      </c>
      <c r="G108" s="256"/>
    </row>
    <row r="109" spans="1:7">
      <c r="A109" s="254"/>
      <c r="B109" s="1224">
        <v>48699</v>
      </c>
      <c r="C109" s="258"/>
      <c r="D109" s="1638">
        <v>3835318989.52</v>
      </c>
      <c r="E109" s="1639">
        <v>37221739.770000003</v>
      </c>
      <c r="F109" s="1640">
        <v>4999417</v>
      </c>
      <c r="G109" s="256"/>
    </row>
    <row r="110" spans="1:7">
      <c r="A110" s="254"/>
      <c r="B110" s="1224">
        <v>48730</v>
      </c>
      <c r="C110" s="258"/>
      <c r="D110" s="1638">
        <v>3798097249.75</v>
      </c>
      <c r="E110" s="1639">
        <v>37119863.109999999</v>
      </c>
      <c r="F110" s="1640">
        <v>4950300.0999999996</v>
      </c>
      <c r="G110" s="256"/>
    </row>
    <row r="111" spans="1:7">
      <c r="A111" s="254"/>
      <c r="B111" s="1224">
        <v>48760</v>
      </c>
      <c r="C111" s="258"/>
      <c r="D111" s="1638">
        <v>3760977386.6399999</v>
      </c>
      <c r="E111" s="1639">
        <v>36957499.93</v>
      </c>
      <c r="F111" s="1640">
        <v>4909409.9400000004</v>
      </c>
      <c r="G111" s="256"/>
    </row>
    <row r="112" spans="1:7">
      <c r="A112" s="254"/>
      <c r="B112" s="1224">
        <v>48791</v>
      </c>
      <c r="C112" s="258"/>
      <c r="D112" s="1638">
        <v>3724019886.71</v>
      </c>
      <c r="E112" s="1639">
        <v>36821659</v>
      </c>
      <c r="F112" s="1640">
        <v>4860739.32</v>
      </c>
      <c r="G112" s="256"/>
    </row>
    <row r="113" spans="1:7">
      <c r="A113" s="254"/>
      <c r="B113" s="1224">
        <v>48822</v>
      </c>
      <c r="C113" s="258"/>
      <c r="D113" s="1638">
        <v>3687198227.71</v>
      </c>
      <c r="E113" s="1639">
        <v>36674563.969999999</v>
      </c>
      <c r="F113" s="1640">
        <v>4820051.83</v>
      </c>
      <c r="G113" s="256"/>
    </row>
    <row r="114" spans="1:7">
      <c r="A114" s="254"/>
      <c r="B114" s="1224">
        <v>48852</v>
      </c>
      <c r="C114" s="258"/>
      <c r="D114" s="1638">
        <v>3650523663.7399998</v>
      </c>
      <c r="E114" s="1639">
        <v>36553014.670000002</v>
      </c>
      <c r="F114" s="1640">
        <v>4775588.0199999996</v>
      </c>
      <c r="G114" s="256"/>
    </row>
    <row r="115" spans="1:7">
      <c r="A115" s="254"/>
      <c r="B115" s="1224">
        <v>48883</v>
      </c>
      <c r="C115" s="258"/>
      <c r="D115" s="1638">
        <v>3613970649.0700002</v>
      </c>
      <c r="E115" s="1639">
        <v>36417236.990000002</v>
      </c>
      <c r="F115" s="1640">
        <v>4727596.2699999996</v>
      </c>
      <c r="G115" s="256"/>
    </row>
    <row r="116" spans="1:7">
      <c r="A116" s="254"/>
      <c r="B116" s="1224">
        <v>48913</v>
      </c>
      <c r="C116" s="258"/>
      <c r="D116" s="1638">
        <v>3577553412.0799999</v>
      </c>
      <c r="E116" s="1639">
        <v>36217728.799999997</v>
      </c>
      <c r="F116" s="1640">
        <v>4687123.0999999996</v>
      </c>
      <c r="G116" s="256"/>
    </row>
    <row r="117" spans="1:7">
      <c r="A117" s="254"/>
      <c r="B117" s="1224">
        <v>48944</v>
      </c>
      <c r="C117" s="258"/>
      <c r="D117" s="1638">
        <v>3541335683.2800002</v>
      </c>
      <c r="E117" s="1639">
        <v>36064871.950000003</v>
      </c>
      <c r="F117" s="1640">
        <v>4639727.4800000004</v>
      </c>
      <c r="G117" s="256"/>
    </row>
    <row r="118" spans="1:7">
      <c r="A118" s="254"/>
      <c r="B118" s="1224">
        <v>48975</v>
      </c>
      <c r="C118" s="258"/>
      <c r="D118" s="1638">
        <v>3505270811.3299999</v>
      </c>
      <c r="E118" s="1639">
        <v>35933140.420000002</v>
      </c>
      <c r="F118" s="1640">
        <v>4599511.6900000004</v>
      </c>
      <c r="G118" s="256"/>
    </row>
    <row r="119" spans="1:7">
      <c r="A119" s="254"/>
      <c r="B119" s="1224">
        <v>49003</v>
      </c>
      <c r="C119" s="258"/>
      <c r="D119" s="1638">
        <v>3469337670.9099998</v>
      </c>
      <c r="E119" s="1639">
        <v>35786550.600000001</v>
      </c>
      <c r="F119" s="1640">
        <v>4555888.58</v>
      </c>
      <c r="G119" s="256"/>
    </row>
    <row r="120" spans="1:7">
      <c r="A120" s="254"/>
      <c r="B120" s="1224">
        <v>49034</v>
      </c>
      <c r="C120" s="258"/>
      <c r="D120" s="1638">
        <v>3433551120.3099999</v>
      </c>
      <c r="E120" s="1639">
        <v>35681046.890000001</v>
      </c>
      <c r="F120" s="1640">
        <v>4502497.8</v>
      </c>
      <c r="G120" s="256"/>
    </row>
    <row r="121" spans="1:7">
      <c r="A121" s="254"/>
      <c r="B121" s="1224">
        <v>49064</v>
      </c>
      <c r="C121" s="258"/>
      <c r="D121" s="1638">
        <v>3397870073.4200001</v>
      </c>
      <c r="E121" s="1639">
        <v>35525835.119999997</v>
      </c>
      <c r="F121" s="1640">
        <v>4469238.17</v>
      </c>
      <c r="G121" s="256"/>
    </row>
    <row r="122" spans="1:7">
      <c r="A122" s="254"/>
      <c r="B122" s="1224">
        <v>49095</v>
      </c>
      <c r="C122" s="258"/>
      <c r="D122" s="1638">
        <v>3362344238.3000002</v>
      </c>
      <c r="E122" s="1639">
        <v>35372027.32</v>
      </c>
      <c r="F122" s="1640">
        <v>4422986.63</v>
      </c>
      <c r="G122" s="256"/>
    </row>
    <row r="123" spans="1:7">
      <c r="A123" s="254"/>
      <c r="B123" s="1224">
        <v>49125</v>
      </c>
      <c r="C123" s="258"/>
      <c r="D123" s="1638">
        <v>3326972210.98</v>
      </c>
      <c r="E123" s="1639">
        <v>35232292.560000002</v>
      </c>
      <c r="F123" s="1640">
        <v>4383403.78</v>
      </c>
      <c r="G123" s="256"/>
    </row>
    <row r="124" spans="1:7">
      <c r="A124" s="254"/>
      <c r="B124" s="1224">
        <v>49156</v>
      </c>
      <c r="C124" s="258"/>
      <c r="D124" s="1638">
        <v>3291739918.4200001</v>
      </c>
      <c r="E124" s="1639">
        <v>35069332.479999997</v>
      </c>
      <c r="F124" s="1640">
        <v>4337615.57</v>
      </c>
      <c r="G124" s="256"/>
    </row>
    <row r="125" spans="1:7">
      <c r="A125" s="254"/>
      <c r="B125" s="1224">
        <v>49187</v>
      </c>
      <c r="C125" s="258"/>
      <c r="D125" s="1638">
        <v>3256670585.9400001</v>
      </c>
      <c r="E125" s="1639">
        <v>34894093.920000002</v>
      </c>
      <c r="F125" s="1640">
        <v>4298245.2699999996</v>
      </c>
      <c r="G125" s="256"/>
    </row>
    <row r="126" spans="1:7">
      <c r="A126" s="254"/>
      <c r="B126" s="1224">
        <v>49217</v>
      </c>
      <c r="C126" s="258"/>
      <c r="D126" s="1638">
        <v>3221776492.02</v>
      </c>
      <c r="E126" s="1639">
        <v>34721789.700000003</v>
      </c>
      <c r="F126" s="1640">
        <v>4255942.47</v>
      </c>
      <c r="G126" s="256"/>
    </row>
    <row r="127" spans="1:7">
      <c r="A127" s="254"/>
      <c r="B127" s="1224">
        <v>49248</v>
      </c>
      <c r="C127" s="258"/>
      <c r="D127" s="1638">
        <v>3187054702.3200002</v>
      </c>
      <c r="E127" s="1639">
        <v>34588767.539999999</v>
      </c>
      <c r="F127" s="1640">
        <v>4210977.8099999996</v>
      </c>
      <c r="G127" s="256"/>
    </row>
    <row r="128" spans="1:7">
      <c r="A128" s="254"/>
      <c r="B128" s="1224">
        <v>49278</v>
      </c>
      <c r="C128" s="258"/>
      <c r="D128" s="1638">
        <v>3152465934.7800002</v>
      </c>
      <c r="E128" s="1639">
        <v>34406324.43</v>
      </c>
      <c r="F128" s="1640">
        <v>4172047.95</v>
      </c>
      <c r="G128" s="256"/>
    </row>
    <row r="129" spans="1:7">
      <c r="A129" s="254"/>
      <c r="B129" s="1224">
        <v>49309</v>
      </c>
      <c r="C129" s="258"/>
      <c r="D129" s="1638">
        <v>3118059610.3499999</v>
      </c>
      <c r="E129" s="1639">
        <v>34246778.859999999</v>
      </c>
      <c r="F129" s="1640">
        <v>4127407.32</v>
      </c>
      <c r="G129" s="256"/>
    </row>
    <row r="130" spans="1:7">
      <c r="A130" s="254"/>
      <c r="B130" s="1224">
        <v>49340</v>
      </c>
      <c r="C130" s="258"/>
      <c r="D130" s="1638">
        <v>3083812831.4899998</v>
      </c>
      <c r="E130" s="1639">
        <v>34080476.979999997</v>
      </c>
      <c r="F130" s="1640">
        <v>4088514.8</v>
      </c>
      <c r="G130" s="256"/>
    </row>
    <row r="131" spans="1:7">
      <c r="A131" s="254"/>
      <c r="B131" s="1224">
        <v>49368</v>
      </c>
      <c r="C131" s="258"/>
      <c r="D131" s="1638">
        <v>3049732354.5100002</v>
      </c>
      <c r="E131" s="1639">
        <v>33957667.939999998</v>
      </c>
      <c r="F131" s="1640">
        <v>4047107.99</v>
      </c>
      <c r="G131" s="256"/>
    </row>
    <row r="132" spans="1:7">
      <c r="A132" s="254"/>
      <c r="B132" s="1224">
        <v>49399</v>
      </c>
      <c r="C132" s="258"/>
      <c r="D132" s="1638">
        <v>3015774686.5700002</v>
      </c>
      <c r="E132" s="1639">
        <v>33765608.68</v>
      </c>
      <c r="F132" s="1640">
        <v>3997987.11</v>
      </c>
      <c r="G132" s="256"/>
    </row>
    <row r="133" spans="1:7">
      <c r="A133" s="254"/>
      <c r="B133" s="1224">
        <v>49429</v>
      </c>
      <c r="C133" s="258"/>
      <c r="D133" s="1638">
        <v>2982009077.8899999</v>
      </c>
      <c r="E133" s="1639">
        <v>33596994.539999999</v>
      </c>
      <c r="F133" s="1640">
        <v>3964532.63</v>
      </c>
      <c r="G133" s="256"/>
    </row>
    <row r="134" spans="1:7">
      <c r="A134" s="254"/>
      <c r="B134" s="1224">
        <v>49460</v>
      </c>
      <c r="C134" s="258"/>
      <c r="D134" s="1638">
        <v>2948412083.3499999</v>
      </c>
      <c r="E134" s="1639">
        <v>33455784.620000001</v>
      </c>
      <c r="F134" s="1640">
        <v>3921104.39</v>
      </c>
      <c r="G134" s="256"/>
    </row>
    <row r="135" spans="1:7">
      <c r="A135" s="254"/>
      <c r="B135" s="1224">
        <v>49490</v>
      </c>
      <c r="C135" s="258"/>
      <c r="D135" s="1638">
        <v>2914956298.73</v>
      </c>
      <c r="E135" s="1639">
        <v>33294180.920000002</v>
      </c>
      <c r="F135" s="1640">
        <v>3882823.28</v>
      </c>
      <c r="G135" s="256"/>
    </row>
    <row r="136" spans="1:7">
      <c r="A136" s="254"/>
      <c r="B136" s="1224">
        <v>49521</v>
      </c>
      <c r="C136" s="258"/>
      <c r="D136" s="1638">
        <v>2881662117.8099999</v>
      </c>
      <c r="E136" s="1639">
        <v>33141561.75</v>
      </c>
      <c r="F136" s="1640">
        <v>3839817.06</v>
      </c>
      <c r="G136" s="256"/>
    </row>
    <row r="137" spans="1:7">
      <c r="A137" s="254"/>
      <c r="B137" s="1224">
        <v>49552</v>
      </c>
      <c r="C137" s="258"/>
      <c r="D137" s="1638">
        <v>2848520556.0599999</v>
      </c>
      <c r="E137" s="1639">
        <v>32943081.440000001</v>
      </c>
      <c r="F137" s="1640">
        <v>3801737.53</v>
      </c>
      <c r="G137" s="256"/>
    </row>
    <row r="138" spans="1:7">
      <c r="A138" s="254"/>
      <c r="B138" s="1224">
        <v>49582</v>
      </c>
      <c r="C138" s="258"/>
      <c r="D138" s="1638">
        <v>2815577474.6199999</v>
      </c>
      <c r="E138" s="1639">
        <v>32721103.91</v>
      </c>
      <c r="F138" s="1640">
        <v>3761552.95</v>
      </c>
      <c r="G138" s="256"/>
    </row>
    <row r="139" spans="1:7">
      <c r="A139" s="254"/>
      <c r="B139" s="1224">
        <v>49613</v>
      </c>
      <c r="C139" s="258"/>
      <c r="D139" s="1638">
        <v>2782856370.71</v>
      </c>
      <c r="E139" s="1639">
        <v>32547813.09</v>
      </c>
      <c r="F139" s="1640">
        <v>3719674.08</v>
      </c>
      <c r="G139" s="256"/>
    </row>
    <row r="140" spans="1:7">
      <c r="A140" s="254"/>
      <c r="B140" s="1224">
        <v>49643</v>
      </c>
      <c r="C140" s="258"/>
      <c r="D140" s="1638">
        <v>2750308557.6199999</v>
      </c>
      <c r="E140" s="1639">
        <v>32345412.48</v>
      </c>
      <c r="F140" s="1640">
        <v>3681904.57</v>
      </c>
      <c r="G140" s="256"/>
    </row>
    <row r="141" spans="1:7">
      <c r="A141" s="254"/>
      <c r="B141" s="1224">
        <v>49674</v>
      </c>
      <c r="C141" s="258"/>
      <c r="D141" s="1638">
        <v>2717963145.1399999</v>
      </c>
      <c r="E141" s="1639">
        <v>32180762.93</v>
      </c>
      <c r="F141" s="1640">
        <v>3640396.63</v>
      </c>
      <c r="G141" s="256"/>
    </row>
    <row r="142" spans="1:7">
      <c r="A142" s="254"/>
      <c r="B142" s="1224">
        <v>49705</v>
      </c>
      <c r="C142" s="258"/>
      <c r="D142" s="1638">
        <v>2685782382.21</v>
      </c>
      <c r="E142" s="1639">
        <v>32024473.239999998</v>
      </c>
      <c r="F142" s="1640">
        <v>3603228.02</v>
      </c>
      <c r="G142" s="256"/>
    </row>
    <row r="143" spans="1:7">
      <c r="A143" s="254"/>
      <c r="B143" s="1224">
        <v>49734</v>
      </c>
      <c r="C143" s="258"/>
      <c r="D143" s="1638">
        <v>2653757908.9699998</v>
      </c>
      <c r="E143" s="1639">
        <v>31826275.829999998</v>
      </c>
      <c r="F143" s="1640">
        <v>3564085.37</v>
      </c>
      <c r="G143" s="256"/>
    </row>
    <row r="144" spans="1:7">
      <c r="A144" s="254"/>
      <c r="B144" s="1224">
        <v>49765</v>
      </c>
      <c r="C144" s="258"/>
      <c r="D144" s="1638">
        <v>2621931633.1399999</v>
      </c>
      <c r="E144" s="1639">
        <v>31708687.260000002</v>
      </c>
      <c r="F144" s="1640">
        <v>3521182.64</v>
      </c>
      <c r="G144" s="256"/>
    </row>
    <row r="145" spans="1:7">
      <c r="A145" s="254"/>
      <c r="B145" s="1224">
        <v>49795</v>
      </c>
      <c r="C145" s="258"/>
      <c r="D145" s="1638">
        <v>2590222945.8800001</v>
      </c>
      <c r="E145" s="1639">
        <v>31548200.960000001</v>
      </c>
      <c r="F145" s="1640">
        <v>3486361.2</v>
      </c>
      <c r="G145" s="256"/>
    </row>
    <row r="146" spans="1:7">
      <c r="A146" s="254"/>
      <c r="B146" s="1224">
        <v>49826</v>
      </c>
      <c r="C146" s="258"/>
      <c r="D146" s="1638">
        <v>2558674744.9200001</v>
      </c>
      <c r="E146" s="1639">
        <v>31399777.149999999</v>
      </c>
      <c r="F146" s="1640">
        <v>3445949.45</v>
      </c>
      <c r="G146" s="256"/>
    </row>
    <row r="147" spans="1:7">
      <c r="A147" s="254"/>
      <c r="B147" s="1224">
        <v>49856</v>
      </c>
      <c r="C147" s="258"/>
      <c r="D147" s="1638">
        <v>2527274967.77</v>
      </c>
      <c r="E147" s="1639">
        <v>31244358.129999999</v>
      </c>
      <c r="F147" s="1640">
        <v>3409469.59</v>
      </c>
      <c r="G147" s="256"/>
    </row>
    <row r="148" spans="1:7">
      <c r="A148" s="254"/>
      <c r="B148" s="1224">
        <v>49887</v>
      </c>
      <c r="C148" s="258"/>
      <c r="D148" s="1638">
        <v>2496030609.6399999</v>
      </c>
      <c r="E148" s="1639">
        <v>31087399.649999999</v>
      </c>
      <c r="F148" s="1640">
        <v>3369400.48</v>
      </c>
      <c r="G148" s="256"/>
    </row>
    <row r="149" spans="1:7">
      <c r="A149" s="254"/>
      <c r="B149" s="1224">
        <v>49918</v>
      </c>
      <c r="C149" s="258"/>
      <c r="D149" s="1638">
        <v>2464943209.9899998</v>
      </c>
      <c r="E149" s="1639">
        <v>30878072.120000001</v>
      </c>
      <c r="F149" s="1640">
        <v>3333031.21</v>
      </c>
      <c r="G149" s="256"/>
    </row>
    <row r="150" spans="1:7">
      <c r="A150" s="254"/>
      <c r="B150" s="1224">
        <v>49948</v>
      </c>
      <c r="C150" s="258"/>
      <c r="D150" s="1638">
        <v>2434065137.8699999</v>
      </c>
      <c r="E150" s="1639">
        <v>30714000.649999999</v>
      </c>
      <c r="F150" s="1640">
        <v>3295203.51</v>
      </c>
      <c r="G150" s="256"/>
    </row>
    <row r="151" spans="1:7">
      <c r="A151" s="254"/>
      <c r="B151" s="1224">
        <v>49979</v>
      </c>
      <c r="C151" s="258"/>
      <c r="D151" s="1638">
        <v>2403351137.2199998</v>
      </c>
      <c r="E151" s="1639">
        <v>30527067.129999999</v>
      </c>
      <c r="F151" s="1640">
        <v>3255781.9</v>
      </c>
      <c r="G151" s="256"/>
    </row>
    <row r="152" spans="1:7">
      <c r="A152" s="254"/>
      <c r="B152" s="1224">
        <v>50009</v>
      </c>
      <c r="C152" s="258"/>
      <c r="D152" s="1638">
        <v>2372824070.0900002</v>
      </c>
      <c r="E152" s="1639">
        <v>30344387</v>
      </c>
      <c r="F152" s="1640">
        <v>3219845.7</v>
      </c>
      <c r="G152" s="256"/>
    </row>
    <row r="153" spans="1:7">
      <c r="A153" s="254"/>
      <c r="B153" s="1224">
        <v>50040</v>
      </c>
      <c r="C153" s="258"/>
      <c r="D153" s="1638">
        <v>2342479683.0900002</v>
      </c>
      <c r="E153" s="1639">
        <v>30147790.420000002</v>
      </c>
      <c r="F153" s="1640">
        <v>3180940.06</v>
      </c>
      <c r="G153" s="256"/>
    </row>
    <row r="154" spans="1:7">
      <c r="A154" s="254"/>
      <c r="B154" s="1224">
        <v>50071</v>
      </c>
      <c r="C154" s="258"/>
      <c r="D154" s="1638">
        <v>2312331892.6700001</v>
      </c>
      <c r="E154" s="1639">
        <v>29987030.620000001</v>
      </c>
      <c r="F154" s="1640">
        <v>3145358.98</v>
      </c>
      <c r="G154" s="256"/>
    </row>
    <row r="155" spans="1:7">
      <c r="A155" s="254"/>
      <c r="B155" s="1224">
        <v>50099</v>
      </c>
      <c r="C155" s="258"/>
      <c r="D155" s="1638">
        <v>2282344862.0500002</v>
      </c>
      <c r="E155" s="1639">
        <v>29802265.670000002</v>
      </c>
      <c r="F155" s="1640">
        <v>3108325.24</v>
      </c>
      <c r="G155" s="256"/>
    </row>
    <row r="156" spans="1:7">
      <c r="A156" s="254"/>
      <c r="B156" s="1224">
        <v>50130</v>
      </c>
      <c r="C156" s="258"/>
      <c r="D156" s="1638">
        <v>2252542596.3800001</v>
      </c>
      <c r="E156" s="1639">
        <v>29647395.84</v>
      </c>
      <c r="F156" s="1640">
        <v>3067290.68</v>
      </c>
      <c r="G156" s="256"/>
    </row>
    <row r="157" spans="1:7">
      <c r="A157" s="254"/>
      <c r="B157" s="1224">
        <v>50160</v>
      </c>
      <c r="C157" s="258"/>
      <c r="D157" s="1638">
        <v>2222895200.54</v>
      </c>
      <c r="E157" s="1639">
        <v>29453813.879999999</v>
      </c>
      <c r="F157" s="1640">
        <v>3034715.99</v>
      </c>
      <c r="G157" s="256"/>
    </row>
    <row r="158" spans="1:7">
      <c r="A158" s="254"/>
      <c r="B158" s="1224">
        <v>50191</v>
      </c>
      <c r="C158" s="258"/>
      <c r="D158" s="1638">
        <v>2193441386.6599998</v>
      </c>
      <c r="E158" s="1639">
        <v>29293779.699999999</v>
      </c>
      <c r="F158" s="1640">
        <v>2996931.25</v>
      </c>
      <c r="G158" s="256"/>
    </row>
    <row r="159" spans="1:7">
      <c r="A159" s="254"/>
      <c r="B159" s="1224">
        <v>50221</v>
      </c>
      <c r="C159" s="258"/>
      <c r="D159" s="1638">
        <v>2164147606.96</v>
      </c>
      <c r="E159" s="1639">
        <v>29154580.07</v>
      </c>
      <c r="F159" s="1640">
        <v>2961824.09</v>
      </c>
      <c r="G159" s="256"/>
    </row>
    <row r="160" spans="1:7">
      <c r="A160" s="254"/>
      <c r="B160" s="1224">
        <v>50252</v>
      </c>
      <c r="C160" s="258"/>
      <c r="D160" s="1638">
        <v>2134993026.8900001</v>
      </c>
      <c r="E160" s="1639">
        <v>28975458.899999999</v>
      </c>
      <c r="F160" s="1640">
        <v>2924330.49</v>
      </c>
      <c r="G160" s="256"/>
    </row>
    <row r="161" spans="1:7">
      <c r="A161" s="254"/>
      <c r="B161" s="1224">
        <v>50283</v>
      </c>
      <c r="C161" s="258"/>
      <c r="D161" s="1638">
        <v>2106017567.99</v>
      </c>
      <c r="E161" s="1639">
        <v>28773332.399999999</v>
      </c>
      <c r="F161" s="1640">
        <v>2889474.19</v>
      </c>
      <c r="G161" s="256"/>
    </row>
    <row r="162" spans="1:7">
      <c r="A162" s="254"/>
      <c r="B162" s="1224">
        <v>50313</v>
      </c>
      <c r="C162" s="258"/>
      <c r="D162" s="1638">
        <v>2077244235.5899999</v>
      </c>
      <c r="E162" s="1639">
        <v>28569324.050000001</v>
      </c>
      <c r="F162" s="1640">
        <v>2853630.14</v>
      </c>
      <c r="G162" s="256"/>
    </row>
    <row r="163" spans="1:7">
      <c r="A163" s="254"/>
      <c r="B163" s="1224">
        <v>50344</v>
      </c>
      <c r="C163" s="258"/>
      <c r="D163" s="1638">
        <v>2048674911.54</v>
      </c>
      <c r="E163" s="1639">
        <v>28421316.59</v>
      </c>
      <c r="F163" s="1640">
        <v>2816888.27</v>
      </c>
      <c r="G163" s="256"/>
    </row>
    <row r="164" spans="1:7">
      <c r="A164" s="254"/>
      <c r="B164" s="1224">
        <v>50374</v>
      </c>
      <c r="C164" s="258"/>
      <c r="D164" s="1638">
        <v>2020253594.95</v>
      </c>
      <c r="E164" s="1639">
        <v>28210692.550000001</v>
      </c>
      <c r="F164" s="1640">
        <v>2782586.37</v>
      </c>
      <c r="G164" s="256"/>
    </row>
    <row r="165" spans="1:7">
      <c r="A165" s="254"/>
      <c r="B165" s="1224">
        <v>50405</v>
      </c>
      <c r="C165" s="258"/>
      <c r="D165" s="1638">
        <v>1992042902.4000001</v>
      </c>
      <c r="E165" s="1639">
        <v>28058365.18</v>
      </c>
      <c r="F165" s="1640">
        <v>2746142.55</v>
      </c>
      <c r="G165" s="256"/>
    </row>
    <row r="166" spans="1:7">
      <c r="A166" s="254"/>
      <c r="B166" s="1224">
        <v>50436</v>
      </c>
      <c r="C166" s="258"/>
      <c r="D166" s="1638">
        <v>1963984537.22</v>
      </c>
      <c r="E166" s="1639">
        <v>27861897.149999999</v>
      </c>
      <c r="F166" s="1640">
        <v>2712193.26</v>
      </c>
      <c r="G166" s="256"/>
    </row>
    <row r="167" spans="1:7">
      <c r="A167" s="254"/>
      <c r="B167" s="1224">
        <v>50464</v>
      </c>
      <c r="C167" s="258"/>
      <c r="D167" s="1638">
        <v>1936122640.0699999</v>
      </c>
      <c r="E167" s="1639">
        <v>27625886.920000002</v>
      </c>
      <c r="F167" s="1640">
        <v>2677290.66</v>
      </c>
      <c r="G167" s="256"/>
    </row>
    <row r="168" spans="1:7">
      <c r="A168" s="254"/>
      <c r="B168" s="1224">
        <v>50495</v>
      </c>
      <c r="C168" s="258"/>
      <c r="D168" s="1638">
        <v>1908496753.1500001</v>
      </c>
      <c r="E168" s="1639">
        <v>27440899.870000001</v>
      </c>
      <c r="F168" s="1640">
        <v>2639698.75</v>
      </c>
      <c r="G168" s="256"/>
    </row>
    <row r="169" spans="1:7">
      <c r="A169" s="254"/>
      <c r="B169" s="1224">
        <v>50525</v>
      </c>
      <c r="C169" s="258"/>
      <c r="D169" s="1638">
        <v>1881055853.28</v>
      </c>
      <c r="E169" s="1639">
        <v>27238962.640000001</v>
      </c>
      <c r="F169" s="1640">
        <v>2608271.86</v>
      </c>
      <c r="G169" s="256"/>
    </row>
    <row r="170" spans="1:7">
      <c r="A170" s="254"/>
      <c r="B170" s="1224">
        <v>50556</v>
      </c>
      <c r="C170" s="258"/>
      <c r="D170" s="1638">
        <v>1853816890.6400001</v>
      </c>
      <c r="E170" s="1639">
        <v>27033374.030000001</v>
      </c>
      <c r="F170" s="1640">
        <v>2573249.75</v>
      </c>
      <c r="G170" s="256"/>
    </row>
    <row r="171" spans="1:7">
      <c r="A171" s="254"/>
      <c r="B171" s="1224">
        <v>50586</v>
      </c>
      <c r="C171" s="258"/>
      <c r="D171" s="1638">
        <v>1826783516.6099999</v>
      </c>
      <c r="E171" s="1639">
        <v>26898829.440000001</v>
      </c>
      <c r="F171" s="1640">
        <v>2540139.71</v>
      </c>
      <c r="G171" s="256"/>
    </row>
    <row r="172" spans="1:7">
      <c r="A172" s="254"/>
      <c r="B172" s="1224">
        <v>50617</v>
      </c>
      <c r="C172" s="258"/>
      <c r="D172" s="1638">
        <v>1799884687.1700001</v>
      </c>
      <c r="E172" s="1639">
        <v>26748659.510000002</v>
      </c>
      <c r="F172" s="1640">
        <v>2505446.31</v>
      </c>
      <c r="G172" s="256"/>
    </row>
    <row r="173" spans="1:7">
      <c r="A173" s="254"/>
      <c r="B173" s="1224">
        <v>50648</v>
      </c>
      <c r="C173" s="258"/>
      <c r="D173" s="1638">
        <v>1773136027.6600001</v>
      </c>
      <c r="E173" s="1639">
        <v>26551900.239999998</v>
      </c>
      <c r="F173" s="1640">
        <v>2472806.25</v>
      </c>
      <c r="G173" s="256"/>
    </row>
    <row r="174" spans="1:7">
      <c r="A174" s="254"/>
      <c r="B174" s="1224">
        <v>50678</v>
      </c>
      <c r="C174" s="258"/>
      <c r="D174" s="1638">
        <v>1746584127.4200001</v>
      </c>
      <c r="E174" s="1639">
        <v>26307413.059999999</v>
      </c>
      <c r="F174" s="1640">
        <v>2439408.31</v>
      </c>
      <c r="G174" s="256"/>
    </row>
    <row r="175" spans="1:7">
      <c r="A175" s="254"/>
      <c r="B175" s="1224">
        <v>50709</v>
      </c>
      <c r="C175" s="258"/>
      <c r="D175" s="1638">
        <v>1720276714.3599999</v>
      </c>
      <c r="E175" s="1639">
        <v>26125794</v>
      </c>
      <c r="F175" s="1640">
        <v>2405463.7200000002</v>
      </c>
      <c r="G175" s="256"/>
    </row>
    <row r="176" spans="1:7">
      <c r="A176" s="254"/>
      <c r="B176" s="1224">
        <v>50739</v>
      </c>
      <c r="C176" s="258"/>
      <c r="D176" s="1638">
        <v>1694150920.3599999</v>
      </c>
      <c r="E176" s="1639">
        <v>25932127.32</v>
      </c>
      <c r="F176" s="1640">
        <v>2373446.13</v>
      </c>
      <c r="G176" s="256"/>
    </row>
    <row r="177" spans="1:7">
      <c r="A177" s="254"/>
      <c r="B177" s="1224">
        <v>50770</v>
      </c>
      <c r="C177" s="258"/>
      <c r="D177" s="1638">
        <v>1668218793.04</v>
      </c>
      <c r="E177" s="1639">
        <v>25725551.949999999</v>
      </c>
      <c r="F177" s="1640">
        <v>2340037.04</v>
      </c>
      <c r="G177" s="256"/>
    </row>
    <row r="178" spans="1:7">
      <c r="A178" s="254"/>
      <c r="B178" s="1224">
        <v>50801</v>
      </c>
      <c r="C178" s="258"/>
      <c r="D178" s="1638">
        <v>1642493241.0899999</v>
      </c>
      <c r="E178" s="1639">
        <v>25582831.420000002</v>
      </c>
      <c r="F178" s="1640">
        <v>2308566.0699999998</v>
      </c>
      <c r="G178" s="256"/>
    </row>
    <row r="179" spans="1:7">
      <c r="A179" s="254"/>
      <c r="B179" s="1224">
        <v>50829</v>
      </c>
      <c r="C179" s="258"/>
      <c r="D179" s="1638">
        <v>1616910409.6700001</v>
      </c>
      <c r="E179" s="1639">
        <v>25406030.390000001</v>
      </c>
      <c r="F179" s="1640">
        <v>2276462.7999999998</v>
      </c>
      <c r="G179" s="256"/>
    </row>
    <row r="180" spans="1:7">
      <c r="A180" s="254"/>
      <c r="B180" s="1224">
        <v>50860</v>
      </c>
      <c r="C180" s="258"/>
      <c r="D180" s="1638">
        <v>1591504379.28</v>
      </c>
      <c r="E180" s="1639">
        <v>25248943.300000001</v>
      </c>
      <c r="F180" s="1640">
        <v>2242272.87</v>
      </c>
      <c r="G180" s="256"/>
    </row>
    <row r="181" spans="1:7">
      <c r="A181" s="254"/>
      <c r="B181" s="1224">
        <v>50890</v>
      </c>
      <c r="C181" s="258"/>
      <c r="D181" s="1638">
        <v>1566255435.98</v>
      </c>
      <c r="E181" s="1639">
        <v>25085863.199999999</v>
      </c>
      <c r="F181" s="1640">
        <v>2212779.21</v>
      </c>
      <c r="G181" s="256"/>
    </row>
    <row r="182" spans="1:7">
      <c r="A182" s="254"/>
      <c r="B182" s="1224">
        <v>50921</v>
      </c>
      <c r="C182" s="258"/>
      <c r="D182" s="1638">
        <v>1541169572.78</v>
      </c>
      <c r="E182" s="1639">
        <v>24915268.91</v>
      </c>
      <c r="F182" s="1640">
        <v>2180545.65</v>
      </c>
      <c r="G182" s="256"/>
    </row>
    <row r="183" spans="1:7">
      <c r="A183" s="254"/>
      <c r="B183" s="1224">
        <v>50951</v>
      </c>
      <c r="C183" s="258"/>
      <c r="D183" s="1638">
        <v>1516254303.8699999</v>
      </c>
      <c r="E183" s="1639">
        <v>24702543.120000001</v>
      </c>
      <c r="F183" s="1640">
        <v>2149979.86</v>
      </c>
      <c r="G183" s="256"/>
    </row>
    <row r="184" spans="1:7">
      <c r="A184" s="254"/>
      <c r="B184" s="1224">
        <v>50982</v>
      </c>
      <c r="C184" s="258"/>
      <c r="D184" s="1638">
        <v>1491551760.75</v>
      </c>
      <c r="E184" s="1639">
        <v>24479294.41</v>
      </c>
      <c r="F184" s="1640">
        <v>2118442.4</v>
      </c>
      <c r="G184" s="256"/>
    </row>
    <row r="185" spans="1:7">
      <c r="A185" s="254"/>
      <c r="B185" s="1224">
        <v>51013</v>
      </c>
      <c r="C185" s="258"/>
      <c r="D185" s="1638">
        <v>1467072466.3399999</v>
      </c>
      <c r="E185" s="1639">
        <v>24259210.920000002</v>
      </c>
      <c r="F185" s="1640">
        <v>2088655.15</v>
      </c>
      <c r="G185" s="256"/>
    </row>
    <row r="186" spans="1:7">
      <c r="A186" s="254"/>
      <c r="B186" s="1224">
        <v>51043</v>
      </c>
      <c r="C186" s="258"/>
      <c r="D186" s="1638">
        <v>1442813255.4200001</v>
      </c>
      <c r="E186" s="1639">
        <v>24029614.440000001</v>
      </c>
      <c r="F186" s="1640">
        <v>2058185.01</v>
      </c>
      <c r="G186" s="256"/>
    </row>
    <row r="187" spans="1:7">
      <c r="A187" s="254"/>
      <c r="B187" s="1224">
        <v>51074</v>
      </c>
      <c r="C187" s="258"/>
      <c r="D187" s="1638">
        <v>1418783640.98</v>
      </c>
      <c r="E187" s="1639">
        <v>23854698.02</v>
      </c>
      <c r="F187" s="1640">
        <v>2027448.31</v>
      </c>
      <c r="G187" s="256"/>
    </row>
    <row r="188" spans="1:7">
      <c r="A188" s="254"/>
      <c r="B188" s="1224">
        <v>51104</v>
      </c>
      <c r="C188" s="258"/>
      <c r="D188" s="1638">
        <v>1394928942.96</v>
      </c>
      <c r="E188" s="1639">
        <v>23655561.899999999</v>
      </c>
      <c r="F188" s="1640">
        <v>1997999.98</v>
      </c>
      <c r="G188" s="256"/>
    </row>
    <row r="189" spans="1:7">
      <c r="A189" s="254"/>
      <c r="B189" s="1224">
        <v>51135</v>
      </c>
      <c r="C189" s="258"/>
      <c r="D189" s="1638">
        <v>1371273381.0599999</v>
      </c>
      <c r="E189" s="1639">
        <v>23434007.300000001</v>
      </c>
      <c r="F189" s="1640">
        <v>1967847.91</v>
      </c>
      <c r="G189" s="256"/>
    </row>
    <row r="190" spans="1:7">
      <c r="A190" s="254"/>
      <c r="B190" s="1224">
        <v>51166</v>
      </c>
      <c r="C190" s="258"/>
      <c r="D190" s="1638">
        <v>1347839373.76</v>
      </c>
      <c r="E190" s="1639">
        <v>23235136.91</v>
      </c>
      <c r="F190" s="1640">
        <v>1938900.02</v>
      </c>
      <c r="G190" s="256"/>
    </row>
    <row r="191" spans="1:7">
      <c r="A191" s="254"/>
      <c r="B191" s="1224">
        <v>51195</v>
      </c>
      <c r="C191" s="258"/>
      <c r="D191" s="1638">
        <v>1324604236.8499999</v>
      </c>
      <c r="E191" s="1639">
        <v>22984402.140000001</v>
      </c>
      <c r="F191" s="1640">
        <v>1909349.34</v>
      </c>
      <c r="G191" s="256"/>
    </row>
    <row r="192" spans="1:7">
      <c r="A192" s="254"/>
      <c r="B192" s="1224">
        <v>51226</v>
      </c>
      <c r="C192" s="258"/>
      <c r="D192" s="1638">
        <v>1301619834.71</v>
      </c>
      <c r="E192" s="1639">
        <v>22755910.129999999</v>
      </c>
      <c r="F192" s="1640">
        <v>1879208.39</v>
      </c>
      <c r="G192" s="256"/>
    </row>
    <row r="193" spans="1:7">
      <c r="A193" s="254"/>
      <c r="B193" s="1224">
        <v>51256</v>
      </c>
      <c r="C193" s="258"/>
      <c r="D193" s="1638">
        <v>1278863924.5799999</v>
      </c>
      <c r="E193" s="1639">
        <v>22550688.280000001</v>
      </c>
      <c r="F193" s="1640">
        <v>1851119.27</v>
      </c>
      <c r="G193" s="256"/>
    </row>
    <row r="194" spans="1:7">
      <c r="A194" s="254"/>
      <c r="B194" s="1224">
        <v>51287</v>
      </c>
      <c r="C194" s="258"/>
      <c r="D194" s="1638">
        <v>1256313236.3</v>
      </c>
      <c r="E194" s="1639">
        <v>22373137.870000001</v>
      </c>
      <c r="F194" s="1640">
        <v>1821864.13</v>
      </c>
      <c r="G194" s="256"/>
    </row>
    <row r="195" spans="1:7">
      <c r="A195" s="254"/>
      <c r="B195" s="1224">
        <v>51317</v>
      </c>
      <c r="C195" s="258"/>
      <c r="D195" s="1638">
        <v>1233940098.4300001</v>
      </c>
      <c r="E195" s="1639">
        <v>22238222.329999998</v>
      </c>
      <c r="F195" s="1640">
        <v>1793614.57</v>
      </c>
      <c r="G195" s="256"/>
    </row>
    <row r="196" spans="1:7">
      <c r="A196" s="254"/>
      <c r="B196" s="1224">
        <v>51348</v>
      </c>
      <c r="C196" s="258"/>
      <c r="D196" s="1638">
        <v>1211701876.0999999</v>
      </c>
      <c r="E196" s="1639">
        <v>22034582.670000002</v>
      </c>
      <c r="F196" s="1640">
        <v>1764697.83</v>
      </c>
      <c r="G196" s="256"/>
    </row>
    <row r="197" spans="1:7">
      <c r="A197" s="254"/>
      <c r="B197" s="1224">
        <v>51379</v>
      </c>
      <c r="C197" s="258"/>
      <c r="D197" s="1638">
        <v>1189667293.4300001</v>
      </c>
      <c r="E197" s="1639">
        <v>21849134.170000002</v>
      </c>
      <c r="F197" s="1640">
        <v>1736738.29</v>
      </c>
      <c r="G197" s="256"/>
    </row>
    <row r="198" spans="1:7">
      <c r="A198" s="254"/>
      <c r="B198" s="1224">
        <v>51409</v>
      </c>
      <c r="C198" s="258"/>
      <c r="D198" s="1638">
        <v>1167818159.26</v>
      </c>
      <c r="E198" s="1639">
        <v>21656319.02</v>
      </c>
      <c r="F198" s="1640">
        <v>1708587.52</v>
      </c>
      <c r="G198" s="256"/>
    </row>
    <row r="199" spans="1:7">
      <c r="A199" s="254"/>
      <c r="B199" s="1224">
        <v>51440</v>
      </c>
      <c r="C199" s="258"/>
      <c r="D199" s="1638">
        <v>1146161840.24</v>
      </c>
      <c r="E199" s="1639">
        <v>21453535.32</v>
      </c>
      <c r="F199" s="1640">
        <v>1680204.45</v>
      </c>
      <c r="G199" s="256"/>
    </row>
    <row r="200" spans="1:7">
      <c r="A200" s="254"/>
      <c r="B200" s="1224">
        <v>51470</v>
      </c>
      <c r="C200" s="258"/>
      <c r="D200" s="1638">
        <v>1124708304.9200001</v>
      </c>
      <c r="E200" s="1639">
        <v>21258729.190000001</v>
      </c>
      <c r="F200" s="1640">
        <v>1652701.25</v>
      </c>
      <c r="G200" s="256"/>
    </row>
    <row r="201" spans="1:7">
      <c r="A201" s="254"/>
      <c r="B201" s="1224">
        <v>51501</v>
      </c>
      <c r="C201" s="258"/>
      <c r="D201" s="1638">
        <v>1103449575.73</v>
      </c>
      <c r="E201" s="1639">
        <v>21091302.850000001</v>
      </c>
      <c r="F201" s="1640">
        <v>1624829.25</v>
      </c>
      <c r="G201" s="256"/>
    </row>
    <row r="202" spans="1:7">
      <c r="A202" s="254"/>
      <c r="B202" s="1224">
        <v>51532</v>
      </c>
      <c r="C202" s="258"/>
      <c r="D202" s="1638">
        <v>1082358272.8800001</v>
      </c>
      <c r="E202" s="1639">
        <v>20910176.149999999</v>
      </c>
      <c r="F202" s="1640">
        <v>1597650.46</v>
      </c>
      <c r="G202" s="256"/>
    </row>
    <row r="203" spans="1:7">
      <c r="A203" s="254"/>
      <c r="B203" s="1224">
        <v>51560</v>
      </c>
      <c r="C203" s="258"/>
      <c r="D203" s="1638">
        <v>1061448096.73</v>
      </c>
      <c r="E203" s="1639">
        <v>20678314.32</v>
      </c>
      <c r="F203" s="1640">
        <v>1570339.44</v>
      </c>
      <c r="G203" s="256"/>
    </row>
    <row r="204" spans="1:7">
      <c r="A204" s="254"/>
      <c r="B204" s="1224">
        <v>51591</v>
      </c>
      <c r="C204" s="258"/>
      <c r="D204" s="1638">
        <v>1040769782.41</v>
      </c>
      <c r="E204" s="1639">
        <v>20535075.399999999</v>
      </c>
      <c r="F204" s="1640">
        <v>1542351.1</v>
      </c>
      <c r="G204" s="256"/>
    </row>
    <row r="205" spans="1:7">
      <c r="A205" s="254"/>
      <c r="B205" s="1224">
        <v>51621</v>
      </c>
      <c r="C205" s="258"/>
      <c r="D205" s="1638">
        <v>1020234707.01</v>
      </c>
      <c r="E205" s="1639">
        <v>20381124.780000001</v>
      </c>
      <c r="F205" s="1640">
        <v>1516415.43</v>
      </c>
      <c r="G205" s="256"/>
    </row>
    <row r="206" spans="1:7">
      <c r="A206" s="254"/>
      <c r="B206" s="1224">
        <v>51652</v>
      </c>
      <c r="C206" s="258"/>
      <c r="D206" s="1638">
        <v>999853582.23000002</v>
      </c>
      <c r="E206" s="1639">
        <v>20164128.260000002</v>
      </c>
      <c r="F206" s="1640">
        <v>1489204.64</v>
      </c>
      <c r="G206" s="256"/>
    </row>
    <row r="207" spans="1:7">
      <c r="A207" s="254"/>
      <c r="B207" s="1224">
        <v>51682</v>
      </c>
      <c r="C207" s="258"/>
      <c r="D207" s="1638">
        <v>979689453.97000003</v>
      </c>
      <c r="E207" s="1639">
        <v>19994946.100000001</v>
      </c>
      <c r="F207" s="1640">
        <v>1462848.5</v>
      </c>
      <c r="G207" s="256"/>
    </row>
    <row r="208" spans="1:7">
      <c r="A208" s="254"/>
      <c r="B208" s="1224">
        <v>51713</v>
      </c>
      <c r="C208" s="258"/>
      <c r="D208" s="1638">
        <v>959694507.87</v>
      </c>
      <c r="E208" s="1639">
        <v>19813685.329999998</v>
      </c>
      <c r="F208" s="1640">
        <v>1436222.91</v>
      </c>
      <c r="G208" s="256"/>
    </row>
    <row r="209" spans="1:7">
      <c r="A209" s="254"/>
      <c r="B209" s="1224">
        <v>51744</v>
      </c>
      <c r="C209" s="258"/>
      <c r="D209" s="1638">
        <v>939880822.53999996</v>
      </c>
      <c r="E209" s="1639">
        <v>19561861.82</v>
      </c>
      <c r="F209" s="1640">
        <v>1409971.58</v>
      </c>
      <c r="G209" s="256"/>
    </row>
    <row r="210" spans="1:7">
      <c r="A210" s="254"/>
      <c r="B210" s="1224">
        <v>51774</v>
      </c>
      <c r="C210" s="258"/>
      <c r="D210" s="1638">
        <v>920318960.72000003</v>
      </c>
      <c r="E210" s="1639">
        <v>19259420.109999999</v>
      </c>
      <c r="F210" s="1640">
        <v>1383969.74</v>
      </c>
      <c r="G210" s="256"/>
    </row>
    <row r="211" spans="1:7">
      <c r="A211" s="254"/>
      <c r="B211" s="1224">
        <v>51805</v>
      </c>
      <c r="C211" s="258"/>
      <c r="D211" s="1638">
        <v>901059540.61000001</v>
      </c>
      <c r="E211" s="1639">
        <v>19070071.34</v>
      </c>
      <c r="F211" s="1640">
        <v>1357969.36</v>
      </c>
      <c r="G211" s="256"/>
    </row>
    <row r="212" spans="1:7">
      <c r="A212" s="254"/>
      <c r="B212" s="1224">
        <v>51835</v>
      </c>
      <c r="C212" s="258"/>
      <c r="D212" s="1638">
        <v>881989469.26999998</v>
      </c>
      <c r="E212" s="1639">
        <v>18808658.879999999</v>
      </c>
      <c r="F212" s="1640">
        <v>1332623.53</v>
      </c>
      <c r="G212" s="256"/>
    </row>
    <row r="213" spans="1:7">
      <c r="A213" s="254"/>
      <c r="B213" s="1224">
        <v>51866</v>
      </c>
      <c r="C213" s="258"/>
      <c r="D213" s="1638">
        <v>863180810.38999999</v>
      </c>
      <c r="E213" s="1639">
        <v>18534944.190000001</v>
      </c>
      <c r="F213" s="1640">
        <v>1307065.93</v>
      </c>
      <c r="G213" s="256"/>
    </row>
    <row r="214" spans="1:7">
      <c r="A214" s="254"/>
      <c r="B214" s="1224">
        <v>51897</v>
      </c>
      <c r="C214" s="258"/>
      <c r="D214" s="1638">
        <v>844645866.20000005</v>
      </c>
      <c r="E214" s="1639">
        <v>18323626.940000001</v>
      </c>
      <c r="F214" s="1640">
        <v>1282031.92</v>
      </c>
      <c r="G214" s="256"/>
    </row>
    <row r="215" spans="1:7">
      <c r="A215" s="254"/>
      <c r="B215" s="1224">
        <v>51925</v>
      </c>
      <c r="C215" s="258"/>
      <c r="D215" s="1638">
        <v>826322239.25999999</v>
      </c>
      <c r="E215" s="1639">
        <v>18079823.370000001</v>
      </c>
      <c r="F215" s="1640">
        <v>1257022.27</v>
      </c>
      <c r="G215" s="256"/>
    </row>
    <row r="216" spans="1:7">
      <c r="A216" s="254"/>
      <c r="B216" s="1224">
        <v>51956</v>
      </c>
      <c r="C216" s="258"/>
      <c r="D216" s="1638">
        <v>808242415.88999999</v>
      </c>
      <c r="E216" s="1639">
        <v>17873964.030000001</v>
      </c>
      <c r="F216" s="1640">
        <v>1231600.98</v>
      </c>
      <c r="G216" s="256"/>
    </row>
    <row r="217" spans="1:7">
      <c r="A217" s="254"/>
      <c r="B217" s="1224">
        <v>51986</v>
      </c>
      <c r="C217" s="258"/>
      <c r="D217" s="1638">
        <v>790368451.86000001</v>
      </c>
      <c r="E217" s="1639">
        <v>17685011.489999998</v>
      </c>
      <c r="F217" s="1640">
        <v>1207407.6499999999</v>
      </c>
      <c r="G217" s="256"/>
    </row>
    <row r="218" spans="1:7">
      <c r="A218" s="254"/>
      <c r="B218" s="1224">
        <v>52017</v>
      </c>
      <c r="C218" s="258"/>
      <c r="D218" s="1638">
        <v>772683440.37</v>
      </c>
      <c r="E218" s="1639">
        <v>17485027.32</v>
      </c>
      <c r="F218" s="1640">
        <v>1182597.1299999999</v>
      </c>
      <c r="G218" s="256"/>
    </row>
    <row r="219" spans="1:7">
      <c r="A219" s="254"/>
      <c r="B219" s="1224">
        <v>52047</v>
      </c>
      <c r="C219" s="258"/>
      <c r="D219" s="1638">
        <v>755198413.04999995</v>
      </c>
      <c r="E219" s="1639">
        <v>17277688.23</v>
      </c>
      <c r="F219" s="1640">
        <v>1158259.5</v>
      </c>
      <c r="G219" s="256"/>
    </row>
    <row r="220" spans="1:7">
      <c r="A220" s="254"/>
      <c r="B220" s="1224">
        <v>52078</v>
      </c>
      <c r="C220" s="258"/>
      <c r="D220" s="1638">
        <v>737920724.82000005</v>
      </c>
      <c r="E220" s="1639">
        <v>17064622.780000001</v>
      </c>
      <c r="F220" s="1640">
        <v>1134016.6599999999</v>
      </c>
      <c r="G220" s="256"/>
    </row>
    <row r="221" spans="1:7">
      <c r="A221" s="254"/>
      <c r="B221" s="1224">
        <v>52109</v>
      </c>
      <c r="C221" s="258"/>
      <c r="D221" s="1638">
        <v>720856102.03999996</v>
      </c>
      <c r="E221" s="1639">
        <v>16834221.199999999</v>
      </c>
      <c r="F221" s="1640">
        <v>1110020.81</v>
      </c>
      <c r="G221" s="256"/>
    </row>
    <row r="222" spans="1:7">
      <c r="A222" s="254"/>
      <c r="B222" s="1224">
        <v>52139</v>
      </c>
      <c r="C222" s="258"/>
      <c r="D222" s="1638">
        <v>704021880.84000003</v>
      </c>
      <c r="E222" s="1639">
        <v>16567656.5</v>
      </c>
      <c r="F222" s="1640">
        <v>1086269.81</v>
      </c>
      <c r="G222" s="256"/>
    </row>
    <row r="223" spans="1:7">
      <c r="A223" s="254"/>
      <c r="B223" s="1224">
        <v>52170</v>
      </c>
      <c r="C223" s="258"/>
      <c r="D223" s="1638">
        <v>687454224.34000003</v>
      </c>
      <c r="E223" s="1639">
        <v>16383080.08</v>
      </c>
      <c r="F223" s="1640">
        <v>1062799.57</v>
      </c>
      <c r="G223" s="256"/>
    </row>
    <row r="224" spans="1:7">
      <c r="A224" s="254"/>
      <c r="B224" s="1224">
        <v>52200</v>
      </c>
      <c r="C224" s="258"/>
      <c r="D224" s="1638">
        <v>671071144.25999999</v>
      </c>
      <c r="E224" s="1639">
        <v>16170583.25</v>
      </c>
      <c r="F224" s="1640">
        <v>1039510.98</v>
      </c>
      <c r="G224" s="256"/>
    </row>
    <row r="225" spans="1:7">
      <c r="A225" s="254"/>
      <c r="B225" s="1224">
        <v>52231</v>
      </c>
      <c r="C225" s="258"/>
      <c r="D225" s="1638">
        <v>654900561.00999999</v>
      </c>
      <c r="E225" s="1639">
        <v>15932943.619999999</v>
      </c>
      <c r="F225" s="1640">
        <v>1016328.43</v>
      </c>
      <c r="G225" s="256"/>
    </row>
    <row r="226" spans="1:7">
      <c r="A226" s="254"/>
      <c r="B226" s="1224">
        <v>52262</v>
      </c>
      <c r="C226" s="258"/>
      <c r="D226" s="1638">
        <v>638967617.38999999</v>
      </c>
      <c r="E226" s="1639">
        <v>15691263.199999999</v>
      </c>
      <c r="F226" s="1640">
        <v>993430.27</v>
      </c>
      <c r="G226" s="256"/>
    </row>
    <row r="227" spans="1:7">
      <c r="A227" s="254"/>
      <c r="B227" s="1224">
        <v>52290</v>
      </c>
      <c r="C227" s="258"/>
      <c r="D227" s="1638">
        <v>623276354.19000006</v>
      </c>
      <c r="E227" s="1639">
        <v>15423980.1</v>
      </c>
      <c r="F227" s="1640">
        <v>970837.51</v>
      </c>
      <c r="G227" s="256"/>
    </row>
    <row r="228" spans="1:7">
      <c r="A228" s="254"/>
      <c r="B228" s="1224">
        <v>52321</v>
      </c>
      <c r="C228" s="258"/>
      <c r="D228" s="1638">
        <v>607852374.09000003</v>
      </c>
      <c r="E228" s="1639">
        <v>15223928.890000001</v>
      </c>
      <c r="F228" s="1640">
        <v>948465.4</v>
      </c>
      <c r="G228" s="256"/>
    </row>
    <row r="229" spans="1:7">
      <c r="A229" s="254"/>
      <c r="B229" s="1224">
        <v>52351</v>
      </c>
      <c r="C229" s="258"/>
      <c r="D229" s="1638">
        <v>592628445.20000005</v>
      </c>
      <c r="E229" s="1639">
        <v>14985806.119999999</v>
      </c>
      <c r="F229" s="1640">
        <v>926779.16</v>
      </c>
      <c r="G229" s="256"/>
    </row>
    <row r="230" spans="1:7">
      <c r="A230" s="254"/>
      <c r="B230" s="1224">
        <v>52382</v>
      </c>
      <c r="C230" s="258"/>
      <c r="D230" s="1638">
        <v>577642639.08000004</v>
      </c>
      <c r="E230" s="1639">
        <v>14723591.359999999</v>
      </c>
      <c r="F230" s="1640">
        <v>904878.53</v>
      </c>
      <c r="G230" s="256"/>
    </row>
    <row r="231" spans="1:7">
      <c r="A231" s="254"/>
      <c r="B231" s="1224">
        <v>52412</v>
      </c>
      <c r="C231" s="258"/>
      <c r="D231" s="1638">
        <v>562919047.72000003</v>
      </c>
      <c r="E231" s="1639">
        <v>14500677.939999999</v>
      </c>
      <c r="F231" s="1640">
        <v>883736.31</v>
      </c>
      <c r="G231" s="256"/>
    </row>
    <row r="232" spans="1:7">
      <c r="A232" s="254"/>
      <c r="B232" s="1224">
        <v>52443</v>
      </c>
      <c r="C232" s="258"/>
      <c r="D232" s="1638">
        <v>548418369.77999997</v>
      </c>
      <c r="E232" s="1639">
        <v>14331657.939999999</v>
      </c>
      <c r="F232" s="1640">
        <v>862519.37</v>
      </c>
      <c r="G232" s="256"/>
    </row>
    <row r="233" spans="1:7">
      <c r="A233" s="254"/>
      <c r="B233" s="1224">
        <v>52474</v>
      </c>
      <c r="C233" s="258"/>
      <c r="D233" s="1638">
        <v>534086711.83999997</v>
      </c>
      <c r="E233" s="1639">
        <v>14100278.289999999</v>
      </c>
      <c r="F233" s="1640">
        <v>841740.53</v>
      </c>
      <c r="G233" s="256"/>
    </row>
    <row r="234" spans="1:7">
      <c r="A234" s="254"/>
      <c r="B234" s="1224">
        <v>52504</v>
      </c>
      <c r="C234" s="258"/>
      <c r="D234" s="1638">
        <v>519986433.55000001</v>
      </c>
      <c r="E234" s="1639">
        <v>13825142.640000001</v>
      </c>
      <c r="F234" s="1640">
        <v>821306.6</v>
      </c>
      <c r="G234" s="256"/>
    </row>
    <row r="235" spans="1:7">
      <c r="A235" s="254"/>
      <c r="B235" s="1224">
        <v>52535</v>
      </c>
      <c r="C235" s="258"/>
      <c r="D235" s="1638">
        <v>506161290.91000003</v>
      </c>
      <c r="E235" s="1639">
        <v>13609253.59</v>
      </c>
      <c r="F235" s="1640">
        <v>801249.45</v>
      </c>
      <c r="G235" s="256"/>
    </row>
    <row r="236" spans="1:7">
      <c r="A236" s="254"/>
      <c r="B236" s="1224">
        <v>52565</v>
      </c>
      <c r="C236" s="258"/>
      <c r="D236" s="1638">
        <v>492552037.31999999</v>
      </c>
      <c r="E236" s="1639">
        <v>13410582.380000001</v>
      </c>
      <c r="F236" s="1640">
        <v>781571.57</v>
      </c>
      <c r="G236" s="256"/>
    </row>
    <row r="237" spans="1:7">
      <c r="A237" s="254"/>
      <c r="B237" s="1224">
        <v>52596</v>
      </c>
      <c r="C237" s="258"/>
      <c r="D237" s="1638">
        <v>479141454.94</v>
      </c>
      <c r="E237" s="1639">
        <v>13192416.76</v>
      </c>
      <c r="F237" s="1640">
        <v>762232.69</v>
      </c>
      <c r="G237" s="256"/>
    </row>
    <row r="238" spans="1:7">
      <c r="A238" s="254"/>
      <c r="B238" s="1224">
        <v>52627</v>
      </c>
      <c r="C238" s="258"/>
      <c r="D238" s="1638">
        <v>465949038.18000001</v>
      </c>
      <c r="E238" s="1639">
        <v>12987140.17</v>
      </c>
      <c r="F238" s="1640">
        <v>743239.89</v>
      </c>
      <c r="G238" s="256"/>
    </row>
    <row r="239" spans="1:7">
      <c r="A239" s="254">
        <v>226</v>
      </c>
      <c r="B239" s="1224">
        <v>52656</v>
      </c>
      <c r="C239" s="258"/>
      <c r="D239" s="1638">
        <v>452961898.00999999</v>
      </c>
      <c r="E239" s="1639">
        <v>12767926.85</v>
      </c>
      <c r="F239" s="1640">
        <v>724589.34</v>
      </c>
      <c r="G239" s="256"/>
    </row>
    <row r="240" spans="1:7">
      <c r="B240" s="1224">
        <v>52687</v>
      </c>
      <c r="C240" s="258"/>
      <c r="D240" s="1638">
        <v>440193971.16000003</v>
      </c>
      <c r="E240" s="1639">
        <v>12602275.42</v>
      </c>
      <c r="F240" s="1640">
        <v>706232.94</v>
      </c>
    </row>
    <row r="241" spans="2:6">
      <c r="B241" s="1224">
        <v>52717</v>
      </c>
      <c r="C241" s="258"/>
      <c r="D241" s="1638">
        <v>427591695.74000001</v>
      </c>
      <c r="E241" s="1639">
        <v>12410798.16</v>
      </c>
      <c r="F241" s="1640">
        <v>688203.64</v>
      </c>
    </row>
    <row r="242" spans="2:6">
      <c r="B242" s="1224">
        <v>52748</v>
      </c>
      <c r="C242" s="258"/>
      <c r="D242" s="1638">
        <v>415180897.57999998</v>
      </c>
      <c r="E242" s="1639">
        <v>12226064.6</v>
      </c>
      <c r="F242" s="1640">
        <v>670501.68000000005</v>
      </c>
    </row>
    <row r="243" spans="2:6">
      <c r="B243" s="1224">
        <v>52778</v>
      </c>
      <c r="C243" s="258"/>
      <c r="D243" s="1638">
        <v>402954832.98000002</v>
      </c>
      <c r="E243" s="1639">
        <v>12031351.32</v>
      </c>
      <c r="F243" s="1640">
        <v>653253.15</v>
      </c>
    </row>
    <row r="244" spans="2:6">
      <c r="B244" s="1224">
        <v>52809</v>
      </c>
      <c r="C244" s="258"/>
      <c r="D244" s="1638">
        <v>390923481.66000003</v>
      </c>
      <c r="E244" s="1639">
        <v>11855817.09</v>
      </c>
      <c r="F244" s="1640">
        <v>636300.27</v>
      </c>
    </row>
    <row r="245" spans="2:6">
      <c r="B245" s="1224">
        <v>52840</v>
      </c>
      <c r="C245" s="258"/>
      <c r="D245" s="1638">
        <v>379067664.56999999</v>
      </c>
      <c r="E245" s="1639">
        <v>11630799.560000001</v>
      </c>
      <c r="F245" s="1640">
        <v>619727.74</v>
      </c>
    </row>
    <row r="246" spans="2:6">
      <c r="B246" s="1224">
        <v>52870</v>
      </c>
      <c r="C246" s="258"/>
      <c r="D246" s="1638">
        <v>367436865.00999999</v>
      </c>
      <c r="E246" s="1639">
        <v>11365780.359999999</v>
      </c>
      <c r="F246" s="1640">
        <v>603507.23</v>
      </c>
    </row>
    <row r="247" spans="2:6">
      <c r="B247" s="1224">
        <v>52901</v>
      </c>
      <c r="C247" s="258"/>
      <c r="D247" s="1638">
        <v>356071084.64999998</v>
      </c>
      <c r="E247" s="1639">
        <v>11232856.17</v>
      </c>
      <c r="F247" s="1640">
        <v>587918.37</v>
      </c>
    </row>
    <row r="248" spans="2:6">
      <c r="B248" s="1224">
        <v>52931</v>
      </c>
      <c r="C248" s="258"/>
      <c r="D248" s="1638">
        <v>344838228.48000002</v>
      </c>
      <c r="E248" s="1639">
        <v>11090311.550000001</v>
      </c>
      <c r="F248" s="1640">
        <v>572142.38</v>
      </c>
    </row>
    <row r="249" spans="2:6">
      <c r="B249" s="1224">
        <v>52962</v>
      </c>
      <c r="C249" s="258"/>
      <c r="D249" s="1638">
        <v>333747916.93000001</v>
      </c>
      <c r="E249" s="1639">
        <v>10922248.6</v>
      </c>
      <c r="F249" s="1640">
        <v>556606.21</v>
      </c>
    </row>
    <row r="250" spans="2:6">
      <c r="B250" s="1224">
        <v>52993</v>
      </c>
      <c r="C250" s="258"/>
      <c r="D250" s="1638">
        <v>322825668.32999998</v>
      </c>
      <c r="E250" s="1639">
        <v>10794494.6</v>
      </c>
      <c r="F250" s="1640">
        <v>541301.26</v>
      </c>
    </row>
    <row r="251" spans="2:6">
      <c r="B251" s="1224">
        <v>53021</v>
      </c>
      <c r="C251" s="258"/>
      <c r="D251" s="1638">
        <v>312031173.73000002</v>
      </c>
      <c r="E251" s="1639">
        <v>10635590.49</v>
      </c>
      <c r="F251" s="1640">
        <v>526014.07999999996</v>
      </c>
    </row>
    <row r="252" spans="2:6">
      <c r="B252" s="1224">
        <v>53052</v>
      </c>
      <c r="C252" s="258"/>
      <c r="D252" s="1638">
        <v>301395583.24000001</v>
      </c>
      <c r="E252" s="1639">
        <v>10488727.08</v>
      </c>
      <c r="F252" s="1640">
        <v>510872.32000000001</v>
      </c>
    </row>
    <row r="253" spans="2:6">
      <c r="B253" s="1224">
        <v>53082</v>
      </c>
      <c r="C253" s="258"/>
      <c r="D253" s="1638">
        <v>290906856.16000003</v>
      </c>
      <c r="E253" s="1639">
        <v>10387870.779999999</v>
      </c>
      <c r="F253" s="1640">
        <v>495942.48</v>
      </c>
    </row>
    <row r="254" spans="2:6">
      <c r="B254" s="1224">
        <v>53113</v>
      </c>
      <c r="C254" s="258"/>
      <c r="D254" s="1638">
        <v>280518985.38</v>
      </c>
      <c r="E254" s="1639">
        <v>10304265.65</v>
      </c>
      <c r="F254" s="1640">
        <v>481090.99</v>
      </c>
    </row>
    <row r="255" spans="2:6">
      <c r="B255" s="1224">
        <v>53143</v>
      </c>
      <c r="C255" s="258"/>
      <c r="D255" s="1638">
        <v>270214719.73000002</v>
      </c>
      <c r="E255" s="1639">
        <v>10249416.51</v>
      </c>
      <c r="F255" s="1640">
        <v>466312.41</v>
      </c>
    </row>
    <row r="256" spans="2:6">
      <c r="B256" s="1224">
        <v>53174</v>
      </c>
      <c r="C256" s="258"/>
      <c r="D256" s="1638">
        <v>259965303.22</v>
      </c>
      <c r="E256" s="1639">
        <v>10112463.529999999</v>
      </c>
      <c r="F256" s="1640">
        <v>451576.39</v>
      </c>
    </row>
    <row r="257" spans="2:6">
      <c r="B257" s="1224">
        <v>53205</v>
      </c>
      <c r="C257" s="258"/>
      <c r="D257" s="1638">
        <v>249852839.69</v>
      </c>
      <c r="E257" s="1639">
        <v>10009306.5</v>
      </c>
      <c r="F257" s="1640">
        <v>436972.07</v>
      </c>
    </row>
    <row r="258" spans="2:6">
      <c r="B258" s="1224">
        <v>53235</v>
      </c>
      <c r="C258" s="258"/>
      <c r="D258" s="1638">
        <v>239843533.19</v>
      </c>
      <c r="E258" s="1639">
        <v>9900197.9499999993</v>
      </c>
      <c r="F258" s="1640">
        <v>422458.32</v>
      </c>
    </row>
    <row r="259" spans="2:6">
      <c r="B259" s="1224">
        <v>53266</v>
      </c>
      <c r="C259" s="258"/>
      <c r="D259" s="1638">
        <v>229943335.24000001</v>
      </c>
      <c r="E259" s="1639">
        <v>9794725.8800000008</v>
      </c>
      <c r="F259" s="1640">
        <v>408086.61</v>
      </c>
    </row>
    <row r="260" spans="2:6">
      <c r="B260" s="1224">
        <v>53296</v>
      </c>
      <c r="C260" s="258"/>
      <c r="D260" s="1638">
        <v>220148609.36000001</v>
      </c>
      <c r="E260" s="1639">
        <v>9661937.6400000006</v>
      </c>
      <c r="F260" s="1640">
        <v>393760.73</v>
      </c>
    </row>
    <row r="261" spans="2:6">
      <c r="B261" s="1224">
        <v>53327</v>
      </c>
      <c r="C261" s="258"/>
      <c r="D261" s="1638">
        <v>210486671.72</v>
      </c>
      <c r="E261" s="1639">
        <v>9521355.8499999996</v>
      </c>
      <c r="F261" s="1640">
        <v>379612.87</v>
      </c>
    </row>
    <row r="262" spans="2:6">
      <c r="B262" s="1224">
        <v>53358</v>
      </c>
      <c r="C262" s="258"/>
      <c r="D262" s="1638">
        <v>200965315.87</v>
      </c>
      <c r="E262" s="1639">
        <v>9377137.1999999993</v>
      </c>
      <c r="F262" s="1640">
        <v>365615</v>
      </c>
    </row>
    <row r="263" spans="2:6">
      <c r="B263" s="1224">
        <v>53386</v>
      </c>
      <c r="C263" s="258"/>
      <c r="D263" s="1638">
        <v>191588178.66999999</v>
      </c>
      <c r="E263" s="1639">
        <v>9255098.0500000007</v>
      </c>
      <c r="F263" s="1640">
        <v>351760.78</v>
      </c>
    </row>
    <row r="264" spans="2:6">
      <c r="B264" s="1224">
        <v>53417</v>
      </c>
      <c r="C264" s="258"/>
      <c r="D264" s="1638">
        <v>182333080.62</v>
      </c>
      <c r="E264" s="1639">
        <v>9146384.4600000009</v>
      </c>
      <c r="F264" s="1640">
        <v>338065.51</v>
      </c>
    </row>
    <row r="265" spans="2:6">
      <c r="B265" s="1224">
        <v>53447</v>
      </c>
      <c r="C265" s="258"/>
      <c r="D265" s="1638">
        <v>173186696.16</v>
      </c>
      <c r="E265" s="1639">
        <v>9042404.8699999992</v>
      </c>
      <c r="F265" s="1640">
        <v>324520.71000000002</v>
      </c>
    </row>
    <row r="266" spans="2:6">
      <c r="B266" s="1224">
        <v>53478</v>
      </c>
      <c r="C266" s="258"/>
      <c r="D266" s="1638">
        <v>164144291.28999999</v>
      </c>
      <c r="E266" s="1639">
        <v>8908628.2699999996</v>
      </c>
      <c r="F266" s="1640">
        <v>310827.14</v>
      </c>
    </row>
    <row r="267" spans="2:6">
      <c r="B267" s="1224">
        <v>53508</v>
      </c>
      <c r="C267" s="258"/>
      <c r="D267" s="1638">
        <v>155235663.02000001</v>
      </c>
      <c r="E267" s="1639">
        <v>8792343.5099999998</v>
      </c>
      <c r="F267" s="1640">
        <v>297421.38</v>
      </c>
    </row>
    <row r="268" spans="2:6">
      <c r="B268" s="1224">
        <v>53539</v>
      </c>
      <c r="C268" s="258"/>
      <c r="D268" s="1638">
        <v>146443319.50999999</v>
      </c>
      <c r="E268" s="1639">
        <v>8616843.7100000009</v>
      </c>
      <c r="F268" s="1640">
        <v>284111.81</v>
      </c>
    </row>
    <row r="269" spans="2:6">
      <c r="B269" s="1224">
        <v>53570</v>
      </c>
      <c r="C269" s="258"/>
      <c r="D269" s="1638">
        <v>137826475.80000001</v>
      </c>
      <c r="E269" s="1639">
        <v>8410613.8800000008</v>
      </c>
      <c r="F269" s="1640">
        <v>270974.09000000003</v>
      </c>
    </row>
    <row r="270" spans="2:6">
      <c r="B270" s="1224">
        <v>53600</v>
      </c>
      <c r="C270" s="258"/>
      <c r="D270" s="1638">
        <v>129415861.92</v>
      </c>
      <c r="E270" s="1639">
        <v>8070873.5800000001</v>
      </c>
      <c r="F270" s="1640">
        <v>258029.43</v>
      </c>
    </row>
    <row r="271" spans="2:6">
      <c r="B271" s="1224">
        <v>53631</v>
      </c>
      <c r="C271" s="258"/>
      <c r="D271" s="1638">
        <v>121344988.34</v>
      </c>
      <c r="E271" s="1639">
        <v>7814184.1200000001</v>
      </c>
      <c r="F271" s="1640">
        <v>245502.29</v>
      </c>
    </row>
    <row r="272" spans="2:6">
      <c r="B272" s="1224">
        <v>53661</v>
      </c>
      <c r="C272" s="258"/>
      <c r="D272" s="1638">
        <v>113530804.22</v>
      </c>
      <c r="E272" s="1639">
        <v>7504420.4100000001</v>
      </c>
      <c r="F272" s="1640">
        <v>233186.87</v>
      </c>
    </row>
    <row r="273" spans="2:6">
      <c r="B273" s="1224">
        <v>53692</v>
      </c>
      <c r="C273" s="258"/>
      <c r="D273" s="1638">
        <v>106026383.81</v>
      </c>
      <c r="E273" s="1639">
        <v>7210176.3300000001</v>
      </c>
      <c r="F273" s="1640">
        <v>220877.16</v>
      </c>
    </row>
    <row r="274" spans="2:6">
      <c r="B274" s="1224">
        <v>53723</v>
      </c>
      <c r="C274" s="258"/>
      <c r="D274" s="1638">
        <v>98816207.480000004</v>
      </c>
      <c r="E274" s="1639">
        <v>6930830.7699999996</v>
      </c>
      <c r="F274" s="1640">
        <v>209065.29</v>
      </c>
    </row>
    <row r="275" spans="2:6">
      <c r="B275" s="1224">
        <v>53751</v>
      </c>
      <c r="C275" s="258"/>
      <c r="D275" s="1638">
        <v>91885376.709999993</v>
      </c>
      <c r="E275" s="1639">
        <v>6662139.6100000003</v>
      </c>
      <c r="F275" s="1640">
        <v>197437.28</v>
      </c>
    </row>
    <row r="276" spans="2:6">
      <c r="B276" s="1224">
        <v>53782</v>
      </c>
      <c r="C276" s="258"/>
      <c r="D276" s="1638">
        <v>85223237.099999994</v>
      </c>
      <c r="E276" s="1639">
        <v>6425025.4100000001</v>
      </c>
      <c r="F276" s="1640">
        <v>186178.85</v>
      </c>
    </row>
    <row r="277" spans="2:6">
      <c r="B277" s="1224">
        <v>53812</v>
      </c>
      <c r="C277" s="258"/>
      <c r="D277" s="1638">
        <v>78798211.689999998</v>
      </c>
      <c r="E277" s="1639">
        <v>6185773.3700000001</v>
      </c>
      <c r="F277" s="1640">
        <v>174872.48</v>
      </c>
    </row>
    <row r="278" spans="2:6">
      <c r="B278" s="1224">
        <v>53843</v>
      </c>
      <c r="C278" s="258"/>
      <c r="D278" s="1638">
        <v>72612438.319999993</v>
      </c>
      <c r="E278" s="1639">
        <v>5930290.2699999996</v>
      </c>
      <c r="F278" s="1640">
        <v>163931.81</v>
      </c>
    </row>
    <row r="279" spans="2:6">
      <c r="B279" s="1224">
        <v>53873</v>
      </c>
      <c r="C279" s="258"/>
      <c r="D279" s="1638">
        <v>66682148.049999997</v>
      </c>
      <c r="E279" s="1639">
        <v>5624327.7599999998</v>
      </c>
      <c r="F279" s="1640">
        <v>153215.72</v>
      </c>
    </row>
    <row r="280" spans="2:6">
      <c r="B280" s="1224">
        <v>53904</v>
      </c>
      <c r="C280" s="258"/>
      <c r="D280" s="1638">
        <v>61057820.289999999</v>
      </c>
      <c r="E280" s="1639">
        <v>5292557.07</v>
      </c>
      <c r="F280" s="1640">
        <v>142762.79999999999</v>
      </c>
    </row>
    <row r="281" spans="2:6">
      <c r="B281" s="1224">
        <v>53935</v>
      </c>
      <c r="C281" s="258"/>
      <c r="D281" s="1638">
        <v>55765263.219999999</v>
      </c>
      <c r="E281" s="1639">
        <v>5000589.71</v>
      </c>
      <c r="F281" s="1640">
        <v>132795.88</v>
      </c>
    </row>
    <row r="282" spans="2:6">
      <c r="B282" s="1224">
        <v>53965</v>
      </c>
      <c r="C282" s="258"/>
      <c r="D282" s="1638">
        <v>50764673.509999998</v>
      </c>
      <c r="E282" s="1639">
        <v>4631981.6399999997</v>
      </c>
      <c r="F282" s="1640">
        <v>122799.16</v>
      </c>
    </row>
    <row r="283" spans="2:6">
      <c r="B283" s="1224">
        <v>53996</v>
      </c>
      <c r="C283" s="258"/>
      <c r="D283" s="1638">
        <v>46132691.869999997</v>
      </c>
      <c r="E283" s="1639">
        <v>4361002.0599999996</v>
      </c>
      <c r="F283" s="1640">
        <v>113359.83</v>
      </c>
    </row>
    <row r="284" spans="2:6">
      <c r="B284" s="1224">
        <v>54026</v>
      </c>
      <c r="C284" s="258"/>
      <c r="D284" s="1638">
        <v>41771689.810000002</v>
      </c>
      <c r="E284" s="1639">
        <v>4083699.46</v>
      </c>
      <c r="F284" s="1640">
        <v>104237.97</v>
      </c>
    </row>
    <row r="285" spans="2:6">
      <c r="B285" s="1224">
        <v>54057</v>
      </c>
      <c r="C285" s="258"/>
      <c r="D285" s="1638">
        <v>37687990.350000001</v>
      </c>
      <c r="E285" s="1639">
        <v>3823554.83</v>
      </c>
      <c r="F285" s="1640">
        <v>95472.23</v>
      </c>
    </row>
    <row r="286" spans="2:6">
      <c r="B286" s="1224">
        <v>54088</v>
      </c>
      <c r="C286" s="258"/>
      <c r="D286" s="1638">
        <v>33864435.520000003</v>
      </c>
      <c r="E286" s="1639">
        <v>3591334.88</v>
      </c>
      <c r="F286" s="1640">
        <v>87052.479999999996</v>
      </c>
    </row>
    <row r="287" spans="2:6">
      <c r="B287" s="1224">
        <v>54117</v>
      </c>
      <c r="C287" s="258"/>
      <c r="D287" s="1638">
        <v>30273100.640000001</v>
      </c>
      <c r="E287" s="1639">
        <v>3309402.23</v>
      </c>
      <c r="F287" s="1640">
        <v>78949.27</v>
      </c>
    </row>
    <row r="288" spans="2:6">
      <c r="B288" s="1224">
        <v>54148</v>
      </c>
      <c r="C288" s="258"/>
      <c r="D288" s="1638">
        <v>26963698.41</v>
      </c>
      <c r="E288" s="1639">
        <v>3064660.08</v>
      </c>
      <c r="F288" s="1640">
        <v>71258.570000000007</v>
      </c>
    </row>
    <row r="289" spans="2:6">
      <c r="B289" s="1224">
        <v>54178</v>
      </c>
      <c r="C289" s="258"/>
      <c r="D289" s="1638">
        <v>23899038.329999998</v>
      </c>
      <c r="E289" s="1639">
        <v>2811662.64</v>
      </c>
      <c r="F289" s="1640">
        <v>63966.86</v>
      </c>
    </row>
    <row r="290" spans="2:6">
      <c r="B290" s="1224">
        <v>54209</v>
      </c>
      <c r="C290" s="258"/>
      <c r="D290" s="1638">
        <v>21087375.690000001</v>
      </c>
      <c r="E290" s="1639">
        <v>2556578.17</v>
      </c>
      <c r="F290" s="1640">
        <v>57104.61</v>
      </c>
    </row>
    <row r="291" spans="2:6">
      <c r="B291" s="1224">
        <v>54239</v>
      </c>
      <c r="C291" s="258"/>
      <c r="D291" s="1638">
        <v>18530797.52</v>
      </c>
      <c r="E291" s="1639">
        <v>2355813.21</v>
      </c>
      <c r="F291" s="1640">
        <v>50733.15</v>
      </c>
    </row>
    <row r="292" spans="2:6">
      <c r="B292" s="1224">
        <v>54270</v>
      </c>
      <c r="C292" s="258"/>
      <c r="D292" s="1638">
        <v>16174984.310000001</v>
      </c>
      <c r="E292" s="1639">
        <v>2179557.19</v>
      </c>
      <c r="F292" s="1640">
        <v>44758.59</v>
      </c>
    </row>
    <row r="293" spans="2:6">
      <c r="B293" s="1224">
        <v>54301</v>
      </c>
      <c r="C293" s="258"/>
      <c r="D293" s="1638">
        <v>13995427.119999999</v>
      </c>
      <c r="E293" s="1639">
        <v>1958985.96</v>
      </c>
      <c r="F293" s="1640">
        <v>39137.15</v>
      </c>
    </row>
    <row r="294" spans="2:6">
      <c r="B294" s="1224">
        <v>54331</v>
      </c>
      <c r="C294" s="258"/>
      <c r="D294" s="1638">
        <v>12036441.16</v>
      </c>
      <c r="E294" s="1639">
        <v>1778696.84</v>
      </c>
      <c r="F294" s="1640">
        <v>34003.949999999997</v>
      </c>
    </row>
    <row r="295" spans="2:6">
      <c r="B295" s="1224">
        <v>54362</v>
      </c>
      <c r="C295" s="258"/>
      <c r="D295" s="1638">
        <v>10257744.32</v>
      </c>
      <c r="E295" s="1639">
        <v>1616928.23</v>
      </c>
      <c r="F295" s="1640">
        <v>29262.7</v>
      </c>
    </row>
    <row r="296" spans="2:6">
      <c r="B296" s="1224">
        <v>54392</v>
      </c>
      <c r="C296" s="258"/>
      <c r="D296" s="1638">
        <v>8640816.0899999999</v>
      </c>
      <c r="E296" s="1639">
        <v>1461469.14</v>
      </c>
      <c r="F296" s="1640">
        <v>24884.560000000001</v>
      </c>
    </row>
    <row r="297" spans="2:6">
      <c r="B297" s="1224">
        <v>54423</v>
      </c>
      <c r="C297" s="258"/>
      <c r="D297" s="1638">
        <v>7179346.9500000002</v>
      </c>
      <c r="E297" s="1639">
        <v>1315837.6200000001</v>
      </c>
      <c r="F297" s="1640">
        <v>20887.189999999999</v>
      </c>
    </row>
    <row r="298" spans="2:6">
      <c r="B298" s="1224">
        <v>54454</v>
      </c>
      <c r="C298" s="258"/>
      <c r="D298" s="1638">
        <v>5863509.3300000001</v>
      </c>
      <c r="E298" s="1639">
        <v>1224227.6399999999</v>
      </c>
      <c r="F298" s="1640">
        <v>17211.919999999998</v>
      </c>
    </row>
    <row r="299" spans="2:6">
      <c r="B299" s="1224">
        <v>54482</v>
      </c>
      <c r="C299" s="258"/>
      <c r="D299" s="1638">
        <v>4639281.6900000004</v>
      </c>
      <c r="E299" s="1639">
        <v>1078918.33</v>
      </c>
      <c r="F299" s="1640">
        <v>13732.4</v>
      </c>
    </row>
    <row r="300" spans="2:6">
      <c r="B300" s="1224">
        <v>54513</v>
      </c>
      <c r="C300" s="258"/>
      <c r="D300" s="1638">
        <v>3560363.36</v>
      </c>
      <c r="E300" s="1639">
        <v>991599.82</v>
      </c>
      <c r="F300" s="1640">
        <v>10565.06</v>
      </c>
    </row>
    <row r="301" spans="2:6">
      <c r="B301" s="1224">
        <v>54543</v>
      </c>
      <c r="C301" s="258"/>
      <c r="D301" s="1638">
        <v>2568763.54</v>
      </c>
      <c r="E301" s="1639">
        <v>838972.04</v>
      </c>
      <c r="F301" s="1640">
        <v>7600.15</v>
      </c>
    </row>
    <row r="302" spans="2:6">
      <c r="B302" s="1224">
        <v>54574</v>
      </c>
      <c r="C302" s="258"/>
      <c r="D302" s="1638">
        <v>1729791.5</v>
      </c>
      <c r="E302" s="1639">
        <v>668878.12</v>
      </c>
      <c r="F302" s="1640">
        <v>5051.8100000000004</v>
      </c>
    </row>
    <row r="303" spans="2:6">
      <c r="B303" s="1224">
        <v>54604</v>
      </c>
      <c r="C303" s="258"/>
      <c r="D303" s="1638">
        <v>1060913.3799999999</v>
      </c>
      <c r="E303" s="1639">
        <v>490339.44</v>
      </c>
      <c r="F303" s="1640">
        <v>3035.93</v>
      </c>
    </row>
    <row r="304" spans="2:6">
      <c r="B304" s="1224">
        <v>54635</v>
      </c>
      <c r="C304" s="258"/>
      <c r="D304" s="1638">
        <v>570573.93999999994</v>
      </c>
      <c r="E304" s="1639">
        <v>331481.02</v>
      </c>
      <c r="F304" s="1640">
        <v>1577.73</v>
      </c>
    </row>
    <row r="305" spans="2:6">
      <c r="B305" s="1224">
        <v>54666</v>
      </c>
      <c r="D305" s="1638">
        <v>239092.92</v>
      </c>
      <c r="E305" s="1639">
        <v>198972.22</v>
      </c>
      <c r="F305" s="1640">
        <v>609.32000000000005</v>
      </c>
    </row>
    <row r="306" spans="2:6">
      <c r="B306" s="1224">
        <v>54696</v>
      </c>
      <c r="D306" s="1638">
        <v>40120.699999999997</v>
      </c>
      <c r="E306" s="1639">
        <v>9887.11</v>
      </c>
      <c r="F306" s="1640">
        <v>37.770000000000003</v>
      </c>
    </row>
    <row r="307" spans="2:6">
      <c r="B307" s="1224">
        <v>54727</v>
      </c>
      <c r="D307" s="1638">
        <v>30233.59</v>
      </c>
      <c r="E307" s="1639">
        <v>7014.08</v>
      </c>
      <c r="F307" s="1640">
        <v>28.22</v>
      </c>
    </row>
    <row r="308" spans="2:6">
      <c r="B308" s="1224">
        <v>54757</v>
      </c>
      <c r="D308" s="1638">
        <v>23219.51</v>
      </c>
      <c r="E308" s="1639">
        <v>4600.03</v>
      </c>
      <c r="F308" s="1640">
        <v>21.36</v>
      </c>
    </row>
    <row r="309" spans="2:6">
      <c r="B309" s="1224">
        <v>54788</v>
      </c>
      <c r="D309" s="1638">
        <v>18619.48</v>
      </c>
      <c r="E309" s="1639">
        <v>4604.2299999999996</v>
      </c>
      <c r="F309" s="1640">
        <v>17.16</v>
      </c>
    </row>
    <row r="310" spans="2:6">
      <c r="B310" s="1224">
        <v>54819</v>
      </c>
      <c r="D310" s="1638">
        <v>14015.25</v>
      </c>
      <c r="E310" s="1639">
        <v>4608.9399999999996</v>
      </c>
      <c r="F310" s="1640">
        <v>12.97</v>
      </c>
    </row>
    <row r="311" spans="2:6">
      <c r="B311" s="1224">
        <v>54847</v>
      </c>
      <c r="D311" s="1638">
        <v>9406.31</v>
      </c>
      <c r="E311" s="1639">
        <v>2112.08</v>
      </c>
      <c r="F311" s="1640">
        <v>8.75</v>
      </c>
    </row>
    <row r="312" spans="2:6">
      <c r="B312" s="1224">
        <v>54878</v>
      </c>
      <c r="D312" s="1638">
        <v>7294.23</v>
      </c>
      <c r="E312" s="1639">
        <v>2112.7600000000002</v>
      </c>
      <c r="F312" s="1640">
        <v>6.76</v>
      </c>
    </row>
    <row r="313" spans="2:6">
      <c r="B313" s="1224">
        <v>54908</v>
      </c>
      <c r="D313" s="1638">
        <v>5181.47</v>
      </c>
      <c r="E313" s="1639">
        <v>1628.66</v>
      </c>
      <c r="F313" s="1640">
        <v>4.7699999999999996</v>
      </c>
    </row>
    <row r="314" spans="2:6">
      <c r="B314" s="1224">
        <v>54939</v>
      </c>
      <c r="D314" s="1638">
        <v>3552.81</v>
      </c>
      <c r="E314" s="1639">
        <v>1630.2</v>
      </c>
      <c r="F314" s="1640">
        <v>3.15</v>
      </c>
    </row>
    <row r="315" spans="2:6">
      <c r="B315" s="1224">
        <v>54969</v>
      </c>
      <c r="D315" s="1638">
        <v>1922.61</v>
      </c>
      <c r="E315" s="1639">
        <v>961.07</v>
      </c>
      <c r="F315" s="1640">
        <v>1.52</v>
      </c>
    </row>
    <row r="316" spans="2:6">
      <c r="B316" s="1224">
        <v>55000</v>
      </c>
      <c r="D316" s="1638">
        <v>961.54</v>
      </c>
      <c r="E316" s="1639">
        <v>961.54</v>
      </c>
      <c r="F316" s="1640">
        <v>0.76</v>
      </c>
    </row>
    <row r="317" spans="2:6">
      <c r="B317" s="1224"/>
      <c r="D317" s="1638"/>
      <c r="E317" s="1639"/>
      <c r="F317" s="1640"/>
    </row>
    <row r="318" spans="2:6">
      <c r="B318" s="1224"/>
      <c r="D318" s="1638"/>
      <c r="E318" s="1639"/>
      <c r="F318" s="1640"/>
    </row>
    <row r="319" spans="2:6">
      <c r="B319" s="1224"/>
      <c r="D319" s="1638"/>
      <c r="E319" s="1639"/>
      <c r="F319" s="1640"/>
    </row>
    <row r="320" spans="2:6">
      <c r="B320" s="1224"/>
      <c r="D320" s="1638"/>
      <c r="E320" s="1639"/>
      <c r="F320" s="1640"/>
    </row>
    <row r="321" spans="2:6" ht="13.5" thickBot="1">
      <c r="B321" s="1645"/>
      <c r="D321" s="1641"/>
      <c r="E321" s="1642"/>
      <c r="F321" s="1643"/>
    </row>
  </sheetData>
  <mergeCells count="4">
    <mergeCell ref="B10:B12"/>
    <mergeCell ref="D10:D12"/>
    <mergeCell ref="E10:E12"/>
    <mergeCell ref="F10:F12"/>
  </mergeCells>
  <conditionalFormatting sqref="B13:B321">
    <cfRule type="cellIs" dxfId="54" priority="1" operator="lessThanOrEqual">
      <formula>0</formula>
    </cfRule>
  </conditionalFormatting>
  <pageMargins left="0.7" right="0.7" top="0.75" bottom="0.75" header="0.3" footer="0.3"/>
  <pageSetup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83417-568C-4014-A659-34DB78A64ABB}">
  <sheetPr codeName="Sheet8">
    <tabColor theme="0" tint="-0.249977111117893"/>
  </sheetPr>
  <dimension ref="A1:AD72"/>
  <sheetViews>
    <sheetView showGridLines="0" zoomScale="80" zoomScaleNormal="80" workbookViewId="0">
      <selection activeCell="C10" sqref="C10"/>
    </sheetView>
  </sheetViews>
  <sheetFormatPr defaultColWidth="10.85546875" defaultRowHeight="15"/>
  <cols>
    <col min="1" max="1" width="3.42578125" style="36" customWidth="1"/>
    <col min="2" max="3" width="20.140625" style="36" customWidth="1"/>
    <col min="4" max="4" width="20.140625" style="57" customWidth="1"/>
    <col min="5" max="30" width="19.7109375" style="36" customWidth="1"/>
    <col min="31" max="16384" width="10.85546875" style="36"/>
  </cols>
  <sheetData>
    <row r="1" spans="1:30">
      <c r="A1" s="35"/>
      <c r="B1" s="35"/>
      <c r="C1" s="35"/>
      <c r="D1" s="1602"/>
      <c r="E1" s="35"/>
      <c r="F1" s="35"/>
      <c r="G1" s="35"/>
      <c r="H1" s="35"/>
      <c r="I1" s="35"/>
      <c r="J1" s="35"/>
      <c r="K1" s="35"/>
      <c r="L1" s="35"/>
      <c r="M1" s="35"/>
      <c r="N1" s="35"/>
      <c r="O1" s="35"/>
      <c r="P1" s="35"/>
      <c r="Q1" s="35"/>
      <c r="R1" s="35"/>
    </row>
    <row r="2" spans="1:30">
      <c r="A2" s="35"/>
      <c r="B2" s="37"/>
      <c r="C2" s="37"/>
      <c r="D2" s="1603"/>
      <c r="E2" s="37"/>
      <c r="F2" s="37"/>
      <c r="G2" s="37"/>
      <c r="H2" s="37"/>
      <c r="I2" s="37"/>
      <c r="J2" s="37"/>
      <c r="K2" s="37"/>
      <c r="L2" s="37"/>
      <c r="M2" s="37"/>
      <c r="N2" s="37"/>
      <c r="O2" s="37"/>
      <c r="P2" s="37"/>
      <c r="Q2" s="37"/>
      <c r="R2" s="37"/>
    </row>
    <row r="3" spans="1:30" ht="14.45" customHeight="1">
      <c r="A3" s="35"/>
      <c r="B3" s="37"/>
      <c r="C3" s="37"/>
      <c r="D3" s="1603"/>
      <c r="E3" s="37"/>
      <c r="F3" s="37"/>
      <c r="G3" s="37"/>
      <c r="H3" s="37"/>
      <c r="I3" s="260"/>
      <c r="L3" s="88"/>
      <c r="M3" s="1233" t="s">
        <v>101</v>
      </c>
      <c r="N3" s="1233">
        <f>'00 - Cover'!$F$17</f>
        <v>45747</v>
      </c>
      <c r="Q3" s="39"/>
      <c r="R3" s="39"/>
      <c r="S3" s="39"/>
      <c r="T3" s="39"/>
    </row>
    <row r="4" spans="1:30" ht="14.45" customHeight="1">
      <c r="A4" s="35"/>
      <c r="B4" s="37"/>
      <c r="C4" s="37"/>
      <c r="D4" s="1603"/>
      <c r="E4" s="37"/>
      <c r="F4" s="37"/>
      <c r="G4" s="37"/>
      <c r="H4" s="37"/>
      <c r="I4" s="260"/>
      <c r="L4" s="88"/>
      <c r="M4" s="1233" t="s">
        <v>4</v>
      </c>
      <c r="N4" s="1233">
        <f>'00 - Cover'!$F$19</f>
        <v>45764</v>
      </c>
      <c r="Q4" s="39"/>
      <c r="R4" s="39"/>
      <c r="S4" s="39"/>
      <c r="T4" s="39"/>
    </row>
    <row r="5" spans="1:30" ht="14.45" customHeight="1">
      <c r="A5" s="35"/>
      <c r="B5" s="37"/>
      <c r="C5" s="37"/>
      <c r="D5" s="1603"/>
      <c r="E5" s="37"/>
      <c r="F5" s="37"/>
      <c r="G5" s="37"/>
      <c r="H5" s="37"/>
      <c r="I5" s="260"/>
      <c r="L5" s="88"/>
      <c r="M5" s="1233" t="s">
        <v>5</v>
      </c>
      <c r="N5" s="1233">
        <f>'00 - Cover'!$F$20</f>
        <v>45775</v>
      </c>
      <c r="Q5" s="39"/>
      <c r="R5" s="39"/>
      <c r="S5" s="39"/>
      <c r="T5" s="39"/>
    </row>
    <row r="6" spans="1:30" ht="14.45" customHeight="1">
      <c r="A6" s="35"/>
      <c r="B6" s="37"/>
      <c r="C6" s="37"/>
      <c r="D6" s="1603"/>
      <c r="E6" s="37"/>
      <c r="F6" s="37"/>
      <c r="G6" s="37"/>
      <c r="H6" s="37"/>
      <c r="I6" s="260"/>
      <c r="J6" s="260"/>
      <c r="K6" s="88"/>
      <c r="L6" s="88"/>
      <c r="M6" s="261"/>
      <c r="N6" s="261"/>
      <c r="O6" s="37"/>
      <c r="P6" s="37"/>
      <c r="Q6" s="37"/>
      <c r="R6" s="37"/>
      <c r="S6" s="37"/>
      <c r="T6" s="37"/>
    </row>
    <row r="7" spans="1:30">
      <c r="A7" s="35"/>
      <c r="B7" s="37"/>
      <c r="C7" s="37"/>
      <c r="D7" s="1603"/>
      <c r="E7" s="37"/>
      <c r="F7" s="37"/>
      <c r="G7" s="37"/>
      <c r="H7" s="1781"/>
      <c r="I7" s="1781"/>
      <c r="J7" s="1781"/>
      <c r="K7" s="37"/>
      <c r="L7" s="37"/>
      <c r="M7" s="37"/>
      <c r="N7" s="37"/>
      <c r="O7" s="37"/>
      <c r="P7" s="37"/>
      <c r="Q7" s="37"/>
      <c r="R7" s="37"/>
    </row>
    <row r="8" spans="1:30">
      <c r="A8" s="235"/>
      <c r="E8" s="42"/>
    </row>
    <row r="9" spans="1:30">
      <c r="B9" s="43" t="s">
        <v>644</v>
      </c>
      <c r="C9" s="43"/>
      <c r="D9" s="1604"/>
      <c r="E9" s="262"/>
      <c r="F9" s="1279"/>
      <c r="G9" s="263"/>
      <c r="H9" s="263"/>
      <c r="I9" s="263"/>
      <c r="J9" s="263"/>
      <c r="K9" s="263"/>
      <c r="L9" s="263"/>
      <c r="M9" s="263"/>
      <c r="N9" s="263"/>
      <c r="O9" s="263"/>
      <c r="P9" s="263"/>
      <c r="Q9" s="263"/>
      <c r="R9" s="263"/>
      <c r="S9" s="263"/>
      <c r="T9" s="263"/>
      <c r="U9" s="263"/>
      <c r="V9" s="263"/>
      <c r="W9" s="263"/>
      <c r="X9" s="263"/>
      <c r="Y9" s="263"/>
      <c r="Z9" s="263"/>
      <c r="AA9" s="263"/>
      <c r="AB9" s="263"/>
      <c r="AC9" s="263"/>
      <c r="AD9" s="263"/>
    </row>
    <row r="10" spans="1:30">
      <c r="C10" s="42">
        <f>C13-'03 - Monthly Asset Follow up'!P17</f>
        <v>0</v>
      </c>
      <c r="E10" s="264" t="s">
        <v>108</v>
      </c>
      <c r="F10" s="264"/>
      <c r="G10" s="264" t="s">
        <v>109</v>
      </c>
      <c r="H10" s="264"/>
      <c r="I10" s="264" t="s">
        <v>110</v>
      </c>
      <c r="J10" s="264"/>
      <c r="K10" s="264" t="s">
        <v>111</v>
      </c>
      <c r="L10" s="264"/>
    </row>
    <row r="11" spans="1:30" ht="54.75" customHeight="1">
      <c r="B11" s="1881" t="s">
        <v>577</v>
      </c>
      <c r="C11" s="1883" t="s">
        <v>249</v>
      </c>
      <c r="D11" s="1888" t="s">
        <v>772</v>
      </c>
      <c r="E11" s="1885" t="s">
        <v>639</v>
      </c>
      <c r="F11" s="1886"/>
      <c r="G11" s="1886"/>
      <c r="H11" s="1886"/>
      <c r="I11" s="1886"/>
      <c r="J11" s="1886"/>
      <c r="K11" s="1886"/>
      <c r="L11" s="1886"/>
      <c r="M11" s="1886"/>
      <c r="N11" s="1886"/>
      <c r="O11" s="1886"/>
      <c r="P11" s="1886"/>
      <c r="Q11" s="1886"/>
      <c r="R11" s="1886"/>
      <c r="S11" s="1886"/>
      <c r="T11" s="1886"/>
      <c r="U11" s="1886"/>
      <c r="V11" s="1886"/>
      <c r="W11" s="1886"/>
      <c r="X11" s="1886"/>
      <c r="Y11" s="1886"/>
      <c r="Z11" s="1886"/>
      <c r="AA11" s="1886"/>
      <c r="AB11" s="1886"/>
      <c r="AC11" s="1886"/>
      <c r="AD11" s="1887"/>
    </row>
    <row r="12" spans="1:30" ht="59.25" customHeight="1">
      <c r="B12" s="1882"/>
      <c r="C12" s="1884"/>
      <c r="D12" s="1889"/>
      <c r="E12" s="1202" t="s">
        <v>768</v>
      </c>
      <c r="F12" s="1202" t="s">
        <v>769</v>
      </c>
      <c r="G12" s="1203" t="s">
        <v>770</v>
      </c>
      <c r="H12" s="1203" t="s">
        <v>771</v>
      </c>
      <c r="I12" s="1203" t="s">
        <v>757</v>
      </c>
      <c r="J12" s="1203" t="s">
        <v>756</v>
      </c>
      <c r="K12" s="1203" t="s">
        <v>758</v>
      </c>
      <c r="L12" s="1203" t="s">
        <v>759</v>
      </c>
      <c r="M12" s="1203" t="s">
        <v>760</v>
      </c>
      <c r="N12" s="1203" t="s">
        <v>761</v>
      </c>
      <c r="O12" s="1203" t="s">
        <v>762</v>
      </c>
      <c r="P12" s="1203" t="s">
        <v>763</v>
      </c>
      <c r="Q12" s="1203" t="s">
        <v>764</v>
      </c>
      <c r="R12" s="1203" t="s">
        <v>765</v>
      </c>
      <c r="S12" s="1203" t="s">
        <v>766</v>
      </c>
      <c r="T12" s="1203" t="s">
        <v>767</v>
      </c>
      <c r="U12" s="1203" t="s">
        <v>754</v>
      </c>
      <c r="V12" s="1203" t="s">
        <v>755</v>
      </c>
      <c r="W12" s="1203" t="s">
        <v>753</v>
      </c>
      <c r="X12" s="1203" t="s">
        <v>752</v>
      </c>
      <c r="Y12" s="1203" t="s">
        <v>750</v>
      </c>
      <c r="Z12" s="1203" t="s">
        <v>751</v>
      </c>
      <c r="AA12" s="1203" t="s">
        <v>748</v>
      </c>
      <c r="AB12" s="1203" t="s">
        <v>749</v>
      </c>
      <c r="AC12" s="1203" t="s">
        <v>746</v>
      </c>
      <c r="AD12" s="1203" t="s">
        <v>747</v>
      </c>
    </row>
    <row r="13" spans="1:30">
      <c r="B13" s="1222">
        <f>'03 - Monthly Asset Follow up'!B17</f>
        <v>45747</v>
      </c>
      <c r="C13" s="266">
        <f>IF($B13=0,"",SUM(E13,G13,I13,K13,M13,O13,Q13,S13,U13,W13,Y13,AA13,AC13,AD13))</f>
        <v>7762584280.3299999</v>
      </c>
      <c r="D13" s="1280">
        <f t="shared" ref="D13:D72" si="0">IF($B13=0,"",SUM(F13,H13,J13,L13,N13,P13,R13,T13,V13,X13,Z13,AB13,AD13,AE13))</f>
        <v>55647</v>
      </c>
      <c r="E13" s="266">
        <f>IF($B13=0,"",_xlfn.XLOOKUP($B13,INPUT_DATA!$CL:$CL,INPUT_DATA!CM:CM))</f>
        <v>7746846469.2600002</v>
      </c>
      <c r="F13" s="1280">
        <f>IF($B13=0,"",_xlfn.XLOOKUP($B13,INPUT_DATA!$CL:$CL,INPUT_DATA!CN:CN))</f>
        <v>55539</v>
      </c>
      <c r="G13" s="266">
        <f>IF($B13=0,"",_xlfn.XLOOKUP($B13,INPUT_DATA!$CL:$CL,INPUT_DATA!CO:CO))</f>
        <v>3235865.67</v>
      </c>
      <c r="H13" s="1280">
        <f>IF($B13=0,"",_xlfn.XLOOKUP($B13,INPUT_DATA!$CL:$CL,INPUT_DATA!CP:CP))</f>
        <v>28</v>
      </c>
      <c r="I13" s="266">
        <f>IF($B13=0,"",_xlfn.XLOOKUP($B13,INPUT_DATA!$CL:$CL,INPUT_DATA!CQ:CQ))</f>
        <v>7173558.7999999998</v>
      </c>
      <c r="J13" s="1280">
        <f>IF($B13=0,"",_xlfn.XLOOKUP($B13,INPUT_DATA!$CL:$CL,INPUT_DATA!CR:CR))</f>
        <v>40</v>
      </c>
      <c r="K13" s="266">
        <f>IF($B13=0,"",_xlfn.XLOOKUP($B13,INPUT_DATA!$CL:$CL,INPUT_DATA!CS:CS))</f>
        <v>2613714.33</v>
      </c>
      <c r="L13" s="1280">
        <f>IF($B13=0,"",_xlfn.XLOOKUP($B13,INPUT_DATA!$CL:$CL,INPUT_DATA!CT:CT))</f>
        <v>20</v>
      </c>
      <c r="M13" s="266">
        <f>IF($B13=0,"",_xlfn.XLOOKUP($B13,INPUT_DATA!$CL:$CL,INPUT_DATA!CU:CU))</f>
        <v>1665753.94</v>
      </c>
      <c r="N13" s="1280">
        <f>IF($B13=0,"",_xlfn.XLOOKUP($B13,INPUT_DATA!$CL:$CL,INPUT_DATA!CV:CV))</f>
        <v>11</v>
      </c>
      <c r="O13" s="266">
        <f>IF($B13=0,"",_xlfn.XLOOKUP($B13,INPUT_DATA!$CL:$CL,INPUT_DATA!CW:CW))</f>
        <v>954168.5</v>
      </c>
      <c r="P13" s="1280">
        <f>IF($B13=0,"",_xlfn.XLOOKUP($B13,INPUT_DATA!$CL:$CL,INPUT_DATA!CX:CX))</f>
        <v>7</v>
      </c>
      <c r="Q13" s="266">
        <f>IF($B13=0,"",_xlfn.XLOOKUP($B13,INPUT_DATA!$CL:$CL,INPUT_DATA!CY:CY))</f>
        <v>94749.83</v>
      </c>
      <c r="R13" s="1280">
        <f>IF($B13=0,"",_xlfn.XLOOKUP($B13,INPUT_DATA!$CL:$CL,INPUT_DATA!CZ:CZ))</f>
        <v>2</v>
      </c>
      <c r="S13" s="266">
        <f>IF($B13=0,"",_xlfn.XLOOKUP($B13,INPUT_DATA!$CL:$CL,INPUT_DATA!DA:DA))</f>
        <v>0</v>
      </c>
      <c r="T13" s="1280">
        <f>IF($B13=0,"",_xlfn.XLOOKUP($B13,INPUT_DATA!$CL:$CL,INPUT_DATA!DB:DB))</f>
        <v>0</v>
      </c>
      <c r="U13" s="266">
        <f>IF($B13=0,"",_xlfn.XLOOKUP($B13,INPUT_DATA!$CL:$CL,INPUT_DATA!DC:DC))</f>
        <v>0</v>
      </c>
      <c r="V13" s="1280">
        <f>IF($B13=0,"",_xlfn.XLOOKUP($B13,INPUT_DATA!$CL:$CL,INPUT_DATA!DD:DD))</f>
        <v>0</v>
      </c>
      <c r="W13" s="266">
        <f>IF($B13=0,"",_xlfn.XLOOKUP($B13,INPUT_DATA!$CL:$CL,INPUT_DATA!DE:DE))</f>
        <v>0</v>
      </c>
      <c r="X13" s="1280">
        <f>IF($B13=0,"",_xlfn.XLOOKUP($B13,INPUT_DATA!$CL:$CL,INPUT_DATA!DF:DF))</f>
        <v>0</v>
      </c>
      <c r="Y13" s="266">
        <f>IF($B13=0,"",_xlfn.XLOOKUP($B13,INPUT_DATA!$CL:$CL,INPUT_DATA!DG:DG))</f>
        <v>0</v>
      </c>
      <c r="Z13" s="1280">
        <f>IF($B13=0,"",_xlfn.XLOOKUP($B13,INPUT_DATA!$CL:$CL,INPUT_DATA!DH:DH))</f>
        <v>0</v>
      </c>
      <c r="AA13" s="266">
        <f>IF($B13=0,"",_xlfn.XLOOKUP($B13,INPUT_DATA!$CL:$CL,INPUT_DATA!DI:DI))</f>
        <v>0</v>
      </c>
      <c r="AB13" s="1280">
        <f>IF($B13=0,"",_xlfn.XLOOKUP($B13,INPUT_DATA!$CL:$CL,INPUT_DATA!DJ:DJ))</f>
        <v>0</v>
      </c>
      <c r="AC13" s="266">
        <f>IF($B13=0,"",_xlfn.XLOOKUP($B13,INPUT_DATA!$CL:$CL,INPUT_DATA!DK:DK))</f>
        <v>0</v>
      </c>
      <c r="AD13" s="1280">
        <f>IF($B13=0,"",_xlfn.XLOOKUP($B13,INPUT_DATA!$CL:$CL,INPUT_DATA!DL:DL))</f>
        <v>0</v>
      </c>
    </row>
    <row r="14" spans="1:30">
      <c r="B14" s="1222">
        <f>'03 - Monthly Asset Follow up'!B18</f>
        <v>45716</v>
      </c>
      <c r="C14" s="266">
        <f t="shared" ref="C14:C72" si="1">IF($B14=0,"",SUM(E14,G14,I14,K14,M14,O14,Q14,S14,U14,W14,Y14,AA14,AC14,AD14))</f>
        <v>7821840687.46</v>
      </c>
      <c r="D14" s="1281">
        <f t="shared" si="0"/>
        <v>55811</v>
      </c>
      <c r="E14" s="266">
        <f>IF($B14=0,"",_xlfn.XLOOKUP($B14,INPUT_DATA!$CL:$CL,INPUT_DATA!CM:CM))</f>
        <v>7790721274.6099997</v>
      </c>
      <c r="F14" s="1281">
        <f>IF($B14=0,"",_xlfn.XLOOKUP($B14,INPUT_DATA!$CL:$CL,INPUT_DATA!CN:CN))</f>
        <v>55610</v>
      </c>
      <c r="G14" s="266">
        <f>IF($B14=0,"",_xlfn.XLOOKUP($B14,INPUT_DATA!$CL:$CL,INPUT_DATA!CO:CO))</f>
        <v>17680350.039999999</v>
      </c>
      <c r="H14" s="1281">
        <f>IF($B14=0,"",_xlfn.XLOOKUP($B14,INPUT_DATA!$CL:$CL,INPUT_DATA!CP:CP))</f>
        <v>118</v>
      </c>
      <c r="I14" s="266">
        <f>IF($B14=0,"",_xlfn.XLOOKUP($B14,INPUT_DATA!$CL:$CL,INPUT_DATA!CQ:CQ))</f>
        <v>9154659.6799999997</v>
      </c>
      <c r="J14" s="1281">
        <f>IF($B14=0,"",_xlfn.XLOOKUP($B14,INPUT_DATA!$CL:$CL,INPUT_DATA!CR:CR))</f>
        <v>50</v>
      </c>
      <c r="K14" s="266">
        <f>IF($B14=0,"",_xlfn.XLOOKUP($B14,INPUT_DATA!$CL:$CL,INPUT_DATA!CS:CS))</f>
        <v>2833646.73</v>
      </c>
      <c r="L14" s="1281">
        <f>IF($B14=0,"",_xlfn.XLOOKUP($B14,INPUT_DATA!$CL:$CL,INPUT_DATA!CT:CT))</f>
        <v>19</v>
      </c>
      <c r="M14" s="266">
        <f>IF($B14=0,"",_xlfn.XLOOKUP($B14,INPUT_DATA!$CL:$CL,INPUT_DATA!CU:CU))</f>
        <v>1167432.8400000001</v>
      </c>
      <c r="N14" s="1281">
        <f>IF($B14=0,"",_xlfn.XLOOKUP($B14,INPUT_DATA!$CL:$CL,INPUT_DATA!CV:CV))</f>
        <v>10</v>
      </c>
      <c r="O14" s="266">
        <f>IF($B14=0,"",_xlfn.XLOOKUP($B14,INPUT_DATA!$CL:$CL,INPUT_DATA!CW:CW))</f>
        <v>283323.56</v>
      </c>
      <c r="P14" s="1281">
        <f>IF($B14=0,"",_xlfn.XLOOKUP($B14,INPUT_DATA!$CL:$CL,INPUT_DATA!CX:CX))</f>
        <v>4</v>
      </c>
      <c r="Q14" s="266">
        <f>IF($B14=0,"",_xlfn.XLOOKUP($B14,INPUT_DATA!$CL:$CL,INPUT_DATA!CY:CY))</f>
        <v>0</v>
      </c>
      <c r="R14" s="1281">
        <f>IF($B14=0,"",_xlfn.XLOOKUP($B14,INPUT_DATA!$CL:$CL,INPUT_DATA!CZ:CZ))</f>
        <v>0</v>
      </c>
      <c r="S14" s="266">
        <f>IF($B14=0,"",_xlfn.XLOOKUP($B14,INPUT_DATA!$CL:$CL,INPUT_DATA!DA:DA))</f>
        <v>0</v>
      </c>
      <c r="T14" s="1281">
        <f>IF($B14=0,"",_xlfn.XLOOKUP($B14,INPUT_DATA!$CL:$CL,INPUT_DATA!DB:DB))</f>
        <v>0</v>
      </c>
      <c r="U14" s="266">
        <f>IF($B14=0,"",_xlfn.XLOOKUP($B14,INPUT_DATA!$CL:$CL,INPUT_DATA!DC:DC))</f>
        <v>0</v>
      </c>
      <c r="V14" s="1281">
        <f>IF($B14=0,"",_xlfn.XLOOKUP($B14,INPUT_DATA!$CL:$CL,INPUT_DATA!DD:DD))</f>
        <v>0</v>
      </c>
      <c r="W14" s="266">
        <f>IF($B14=0,"",_xlfn.XLOOKUP($B14,INPUT_DATA!$CL:$CL,INPUT_DATA!DE:DE))</f>
        <v>0</v>
      </c>
      <c r="X14" s="1281">
        <f>IF($B14=0,"",_xlfn.XLOOKUP($B14,INPUT_DATA!$CL:$CL,INPUT_DATA!DF:DF))</f>
        <v>0</v>
      </c>
      <c r="Y14" s="266">
        <f>IF($B14=0,"",_xlfn.XLOOKUP($B14,INPUT_DATA!$CL:$CL,INPUT_DATA!DG:DG))</f>
        <v>0</v>
      </c>
      <c r="Z14" s="1281">
        <f>IF($B14=0,"",_xlfn.XLOOKUP($B14,INPUT_DATA!$CL:$CL,INPUT_DATA!DH:DH))</f>
        <v>0</v>
      </c>
      <c r="AA14" s="266">
        <f>IF($B14=0,"",_xlfn.XLOOKUP($B14,INPUT_DATA!$CL:$CL,INPUT_DATA!DI:DI))</f>
        <v>0</v>
      </c>
      <c r="AB14" s="1281">
        <f>IF($B14=0,"",_xlfn.XLOOKUP($B14,INPUT_DATA!$CL:$CL,INPUT_DATA!DJ:DJ))</f>
        <v>0</v>
      </c>
      <c r="AC14" s="266">
        <f>IF($B14=0,"",_xlfn.XLOOKUP($B14,INPUT_DATA!$CL:$CL,INPUT_DATA!DK:DK))</f>
        <v>0</v>
      </c>
      <c r="AD14" s="1281">
        <f>IF($B14=0,"",_xlfn.XLOOKUP($B14,INPUT_DATA!$CL:$CL,INPUT_DATA!DL:DL))</f>
        <v>0</v>
      </c>
    </row>
    <row r="15" spans="1:30">
      <c r="B15" s="1222">
        <f>'03 - Monthly Asset Follow up'!B19</f>
        <v>45688</v>
      </c>
      <c r="C15" s="266">
        <f t="shared" si="1"/>
        <v>7882097726.960001</v>
      </c>
      <c r="D15" s="1281">
        <f t="shared" si="0"/>
        <v>55980</v>
      </c>
      <c r="E15" s="266">
        <f>IF($B15=0,"",_xlfn.XLOOKUP($B15,INPUT_DATA!$CL:$CL,INPUT_DATA!CM:CM))</f>
        <v>7851886174.6700001</v>
      </c>
      <c r="F15" s="1281">
        <f>IF($B15=0,"",_xlfn.XLOOKUP($B15,INPUT_DATA!$CL:$CL,INPUT_DATA!CN:CN))</f>
        <v>55789</v>
      </c>
      <c r="G15" s="266">
        <f>IF($B15=0,"",_xlfn.XLOOKUP($B15,INPUT_DATA!$CL:$CL,INPUT_DATA!CO:CO))</f>
        <v>19070387.640000001</v>
      </c>
      <c r="H15" s="1281">
        <f>IF($B15=0,"",_xlfn.XLOOKUP($B15,INPUT_DATA!$CL:$CL,INPUT_DATA!CP:CP))</f>
        <v>114</v>
      </c>
      <c r="I15" s="266">
        <f>IF($B15=0,"",_xlfn.XLOOKUP($B15,INPUT_DATA!$CL:$CL,INPUT_DATA!CQ:CQ))</f>
        <v>7512666.54</v>
      </c>
      <c r="J15" s="1281">
        <f>IF($B15=0,"",_xlfn.XLOOKUP($B15,INPUT_DATA!$CL:$CL,INPUT_DATA!CR:CR))</f>
        <v>47</v>
      </c>
      <c r="K15" s="266">
        <f>IF($B15=0,"",_xlfn.XLOOKUP($B15,INPUT_DATA!$CL:$CL,INPUT_DATA!CS:CS))</f>
        <v>2234762.4300000002</v>
      </c>
      <c r="L15" s="1281">
        <f>IF($B15=0,"",_xlfn.XLOOKUP($B15,INPUT_DATA!$CL:$CL,INPUT_DATA!CT:CT))</f>
        <v>22</v>
      </c>
      <c r="M15" s="266">
        <f>IF($B15=0,"",_xlfn.XLOOKUP($B15,INPUT_DATA!$CL:$CL,INPUT_DATA!CU:CU))</f>
        <v>1393735.6799999999</v>
      </c>
      <c r="N15" s="1281">
        <f>IF($B15=0,"",_xlfn.XLOOKUP($B15,INPUT_DATA!$CL:$CL,INPUT_DATA!CV:CV))</f>
        <v>8</v>
      </c>
      <c r="O15" s="266">
        <f>IF($B15=0,"",_xlfn.XLOOKUP($B15,INPUT_DATA!$CL:$CL,INPUT_DATA!CW:CW))</f>
        <v>0</v>
      </c>
      <c r="P15" s="1281">
        <f>IF($B15=0,"",_xlfn.XLOOKUP($B15,INPUT_DATA!$CL:$CL,INPUT_DATA!CX:CX))</f>
        <v>0</v>
      </c>
      <c r="Q15" s="266">
        <f>IF($B15=0,"",_xlfn.XLOOKUP($B15,INPUT_DATA!$CL:$CL,INPUT_DATA!CY:CY))</f>
        <v>0</v>
      </c>
      <c r="R15" s="1281">
        <f>IF($B15=0,"",_xlfn.XLOOKUP($B15,INPUT_DATA!$CL:$CL,INPUT_DATA!CZ:CZ))</f>
        <v>0</v>
      </c>
      <c r="S15" s="266">
        <f>IF($B15=0,"",_xlfn.XLOOKUP($B15,INPUT_DATA!$CL:$CL,INPUT_DATA!DA:DA))</f>
        <v>0</v>
      </c>
      <c r="T15" s="1281">
        <f>IF($B15=0,"",_xlfn.XLOOKUP($B15,INPUT_DATA!$CL:$CL,INPUT_DATA!DB:DB))</f>
        <v>0</v>
      </c>
      <c r="U15" s="266">
        <f>IF($B15=0,"",_xlfn.XLOOKUP($B15,INPUT_DATA!$CL:$CL,INPUT_DATA!DC:DC))</f>
        <v>0</v>
      </c>
      <c r="V15" s="1281">
        <f>IF($B15=0,"",_xlfn.XLOOKUP($B15,INPUT_DATA!$CL:$CL,INPUT_DATA!DD:DD))</f>
        <v>0</v>
      </c>
      <c r="W15" s="266">
        <f>IF($B15=0,"",_xlfn.XLOOKUP($B15,INPUT_DATA!$CL:$CL,INPUT_DATA!DE:DE))</f>
        <v>0</v>
      </c>
      <c r="X15" s="1281">
        <f>IF($B15=0,"",_xlfn.XLOOKUP($B15,INPUT_DATA!$CL:$CL,INPUT_DATA!DF:DF))</f>
        <v>0</v>
      </c>
      <c r="Y15" s="266">
        <f>IF($B15=0,"",_xlfn.XLOOKUP($B15,INPUT_DATA!$CL:$CL,INPUT_DATA!DG:DG))</f>
        <v>0</v>
      </c>
      <c r="Z15" s="1281">
        <f>IF($B15=0,"",_xlfn.XLOOKUP($B15,INPUT_DATA!$CL:$CL,INPUT_DATA!DH:DH))</f>
        <v>0</v>
      </c>
      <c r="AA15" s="266">
        <f>IF($B15=0,"",_xlfn.XLOOKUP($B15,INPUT_DATA!$CL:$CL,INPUT_DATA!DI:DI))</f>
        <v>0</v>
      </c>
      <c r="AB15" s="1281">
        <f>IF($B15=0,"",_xlfn.XLOOKUP($B15,INPUT_DATA!$CL:$CL,INPUT_DATA!DJ:DJ))</f>
        <v>0</v>
      </c>
      <c r="AC15" s="266">
        <f>IF($B15=0,"",_xlfn.XLOOKUP($B15,INPUT_DATA!$CL:$CL,INPUT_DATA!DK:DK))</f>
        <v>0</v>
      </c>
      <c r="AD15" s="1281">
        <f>IF($B15=0,"",_xlfn.XLOOKUP($B15,INPUT_DATA!$CL:$CL,INPUT_DATA!DL:DL))</f>
        <v>0</v>
      </c>
    </row>
    <row r="16" spans="1:30">
      <c r="B16" s="1222">
        <f>'03 - Monthly Asset Follow up'!B20</f>
        <v>45657</v>
      </c>
      <c r="C16" s="266">
        <f t="shared" si="1"/>
        <v>7942231678.2000008</v>
      </c>
      <c r="D16" s="1281">
        <f t="shared" si="0"/>
        <v>56150</v>
      </c>
      <c r="E16" s="266">
        <f>IF($B16=0,"",_xlfn.XLOOKUP($B16,INPUT_DATA!$CL:$CL,INPUT_DATA!CM:CM))</f>
        <v>7913177373.5100002</v>
      </c>
      <c r="F16" s="1281">
        <f>IF($B16=0,"",_xlfn.XLOOKUP($B16,INPUT_DATA!$CL:$CL,INPUT_DATA!CN:CN))</f>
        <v>55965</v>
      </c>
      <c r="G16" s="266">
        <f>IF($B16=0,"",_xlfn.XLOOKUP($B16,INPUT_DATA!$CL:$CL,INPUT_DATA!CO:CO))</f>
        <v>20261511.460000001</v>
      </c>
      <c r="H16" s="1281">
        <f>IF($B16=0,"",_xlfn.XLOOKUP($B16,INPUT_DATA!$CL:$CL,INPUT_DATA!CP:CP))</f>
        <v>126</v>
      </c>
      <c r="I16" s="266">
        <f>IF($B16=0,"",_xlfn.XLOOKUP($B16,INPUT_DATA!$CL:$CL,INPUT_DATA!CQ:CQ))</f>
        <v>6209398.6799999997</v>
      </c>
      <c r="J16" s="1281">
        <f>IF($B16=0,"",_xlfn.XLOOKUP($B16,INPUT_DATA!$CL:$CL,INPUT_DATA!CR:CR))</f>
        <v>39</v>
      </c>
      <c r="K16" s="266">
        <f>IF($B16=0,"",_xlfn.XLOOKUP($B16,INPUT_DATA!$CL:$CL,INPUT_DATA!CS:CS))</f>
        <v>2583394.5499999998</v>
      </c>
      <c r="L16" s="1281">
        <f>IF($B16=0,"",_xlfn.XLOOKUP($B16,INPUT_DATA!$CL:$CL,INPUT_DATA!CT:CT))</f>
        <v>20</v>
      </c>
      <c r="M16" s="266">
        <f>IF($B16=0,"",_xlfn.XLOOKUP($B16,INPUT_DATA!$CL:$CL,INPUT_DATA!CU:CU))</f>
        <v>0</v>
      </c>
      <c r="N16" s="1281">
        <f>IF($B16=0,"",_xlfn.XLOOKUP($B16,INPUT_DATA!$CL:$CL,INPUT_DATA!CV:CV))</f>
        <v>0</v>
      </c>
      <c r="O16" s="266">
        <f>IF($B16=0,"",_xlfn.XLOOKUP($B16,INPUT_DATA!$CL:$CL,INPUT_DATA!CW:CW))</f>
        <v>0</v>
      </c>
      <c r="P16" s="1281">
        <f>IF($B16=0,"",_xlfn.XLOOKUP($B16,INPUT_DATA!$CL:$CL,INPUT_DATA!CX:CX))</f>
        <v>0</v>
      </c>
      <c r="Q16" s="266">
        <f>IF($B16=0,"",_xlfn.XLOOKUP($B16,INPUT_DATA!$CL:$CL,INPUT_DATA!CY:CY))</f>
        <v>0</v>
      </c>
      <c r="R16" s="1281">
        <f>IF($B16=0,"",_xlfn.XLOOKUP($B16,INPUT_DATA!$CL:$CL,INPUT_DATA!CZ:CZ))</f>
        <v>0</v>
      </c>
      <c r="S16" s="266">
        <f>IF($B16=0,"",_xlfn.XLOOKUP($B16,INPUT_DATA!$CL:$CL,INPUT_DATA!DA:DA))</f>
        <v>0</v>
      </c>
      <c r="T16" s="1281">
        <f>IF($B16=0,"",_xlfn.XLOOKUP($B16,INPUT_DATA!$CL:$CL,INPUT_DATA!DB:DB))</f>
        <v>0</v>
      </c>
      <c r="U16" s="266">
        <f>IF($B16=0,"",_xlfn.XLOOKUP($B16,INPUT_DATA!$CL:$CL,INPUT_DATA!DC:DC))</f>
        <v>0</v>
      </c>
      <c r="V16" s="1281">
        <f>IF($B16=0,"",_xlfn.XLOOKUP($B16,INPUT_DATA!$CL:$CL,INPUT_DATA!DD:DD))</f>
        <v>0</v>
      </c>
      <c r="W16" s="266">
        <f>IF($B16=0,"",_xlfn.XLOOKUP($B16,INPUT_DATA!$CL:$CL,INPUT_DATA!DE:DE))</f>
        <v>0</v>
      </c>
      <c r="X16" s="1281">
        <f>IF($B16=0,"",_xlfn.XLOOKUP($B16,INPUT_DATA!$CL:$CL,INPUT_DATA!DF:DF))</f>
        <v>0</v>
      </c>
      <c r="Y16" s="266">
        <f>IF($B16=0,"",_xlfn.XLOOKUP($B16,INPUT_DATA!$CL:$CL,INPUT_DATA!DG:DG))</f>
        <v>0</v>
      </c>
      <c r="Z16" s="1281">
        <f>IF($B16=0,"",_xlfn.XLOOKUP($B16,INPUT_DATA!$CL:$CL,INPUT_DATA!DH:DH))</f>
        <v>0</v>
      </c>
      <c r="AA16" s="266">
        <f>IF($B16=0,"",_xlfn.XLOOKUP($B16,INPUT_DATA!$CL:$CL,INPUT_DATA!DI:DI))</f>
        <v>0</v>
      </c>
      <c r="AB16" s="1281">
        <f>IF($B16=0,"",_xlfn.XLOOKUP($B16,INPUT_DATA!$CL:$CL,INPUT_DATA!DJ:DJ))</f>
        <v>0</v>
      </c>
      <c r="AC16" s="266">
        <f>IF($B16=0,"",_xlfn.XLOOKUP($B16,INPUT_DATA!$CL:$CL,INPUT_DATA!DK:DK))</f>
        <v>0</v>
      </c>
      <c r="AD16" s="1281">
        <f>IF($B16=0,"",_xlfn.XLOOKUP($B16,INPUT_DATA!$CL:$CL,INPUT_DATA!DL:DL))</f>
        <v>0</v>
      </c>
    </row>
    <row r="17" spans="2:30">
      <c r="B17" s="1222">
        <f>'03 - Monthly Asset Follow up'!B21</f>
        <v>45626</v>
      </c>
      <c r="C17" s="266">
        <f t="shared" si="1"/>
        <v>8062678431.4300003</v>
      </c>
      <c r="D17" s="1281">
        <f t="shared" si="0"/>
        <v>56690</v>
      </c>
      <c r="E17" s="266">
        <f>IF($B17=0,"",_xlfn.XLOOKUP($B17,INPUT_DATA!$CL:$CL,INPUT_DATA!CM:CM))</f>
        <v>8038993600.0500002</v>
      </c>
      <c r="F17" s="1281">
        <f>IF($B17=0,"",_xlfn.XLOOKUP($B17,INPUT_DATA!$CL:$CL,INPUT_DATA!CN:CN))</f>
        <v>56548</v>
      </c>
      <c r="G17" s="266">
        <f>IF($B17=0,"",_xlfn.XLOOKUP($B17,INPUT_DATA!$CL:$CL,INPUT_DATA!CO:CO))</f>
        <v>17650355.260000002</v>
      </c>
      <c r="H17" s="1281">
        <f>IF($B17=0,"",_xlfn.XLOOKUP($B17,INPUT_DATA!$CL:$CL,INPUT_DATA!CP:CP))</f>
        <v>111</v>
      </c>
      <c r="I17" s="266">
        <f>IF($B17=0,"",_xlfn.XLOOKUP($B17,INPUT_DATA!$CL:$CL,INPUT_DATA!CQ:CQ))</f>
        <v>6034476.1200000001</v>
      </c>
      <c r="J17" s="1281">
        <f>IF($B17=0,"",_xlfn.XLOOKUP($B17,INPUT_DATA!$CL:$CL,INPUT_DATA!CR:CR))</f>
        <v>31</v>
      </c>
      <c r="K17" s="266">
        <f>IF($B17=0,"",_xlfn.XLOOKUP($B17,INPUT_DATA!$CL:$CL,INPUT_DATA!CS:CS))</f>
        <v>0</v>
      </c>
      <c r="L17" s="1281">
        <f>IF($B17=0,"",_xlfn.XLOOKUP($B17,INPUT_DATA!$CL:$CL,INPUT_DATA!CT:CT))</f>
        <v>0</v>
      </c>
      <c r="M17" s="266">
        <f>IF($B17=0,"",_xlfn.XLOOKUP($B17,INPUT_DATA!$CL:$CL,INPUT_DATA!CU:CU))</f>
        <v>0</v>
      </c>
      <c r="N17" s="1281">
        <f>IF($B17=0,"",_xlfn.XLOOKUP($B17,INPUT_DATA!$CL:$CL,INPUT_DATA!CV:CV))</f>
        <v>0</v>
      </c>
      <c r="O17" s="266">
        <f>IF($B17=0,"",_xlfn.XLOOKUP($B17,INPUT_DATA!$CL:$CL,INPUT_DATA!CW:CW))</f>
        <v>0</v>
      </c>
      <c r="P17" s="1281">
        <f>IF($B17=0,"",_xlfn.XLOOKUP($B17,INPUT_DATA!$CL:$CL,INPUT_DATA!CX:CX))</f>
        <v>0</v>
      </c>
      <c r="Q17" s="266">
        <f>IF($B17=0,"",_xlfn.XLOOKUP($B17,INPUT_DATA!$CL:$CL,INPUT_DATA!CY:CY))</f>
        <v>0</v>
      </c>
      <c r="R17" s="1281">
        <f>IF($B17=0,"",_xlfn.XLOOKUP($B17,INPUT_DATA!$CL:$CL,INPUT_DATA!CZ:CZ))</f>
        <v>0</v>
      </c>
      <c r="S17" s="266">
        <f>IF($B17=0,"",_xlfn.XLOOKUP($B17,INPUT_DATA!$CL:$CL,INPUT_DATA!DA:DA))</f>
        <v>0</v>
      </c>
      <c r="T17" s="1281">
        <f>IF($B17=0,"",_xlfn.XLOOKUP($B17,INPUT_DATA!$CL:$CL,INPUT_DATA!DB:DB))</f>
        <v>0</v>
      </c>
      <c r="U17" s="266">
        <f>IF($B17=0,"",_xlfn.XLOOKUP($B17,INPUT_DATA!$CL:$CL,INPUT_DATA!DC:DC))</f>
        <v>0</v>
      </c>
      <c r="V17" s="1281">
        <f>IF($B17=0,"",_xlfn.XLOOKUP($B17,INPUT_DATA!$CL:$CL,INPUT_DATA!DD:DD))</f>
        <v>0</v>
      </c>
      <c r="W17" s="266">
        <f>IF($B17=0,"",_xlfn.XLOOKUP($B17,INPUT_DATA!$CL:$CL,INPUT_DATA!DE:DE))</f>
        <v>0</v>
      </c>
      <c r="X17" s="1281">
        <f>IF($B17=0,"",_xlfn.XLOOKUP($B17,INPUT_DATA!$CL:$CL,INPUT_DATA!DF:DF))</f>
        <v>0</v>
      </c>
      <c r="Y17" s="266">
        <f>IF($B17=0,"",_xlfn.XLOOKUP($B17,INPUT_DATA!$CL:$CL,INPUT_DATA!DG:DG))</f>
        <v>0</v>
      </c>
      <c r="Z17" s="1281">
        <f>IF($B17=0,"",_xlfn.XLOOKUP($B17,INPUT_DATA!$CL:$CL,INPUT_DATA!DH:DH))</f>
        <v>0</v>
      </c>
      <c r="AA17" s="266">
        <f>IF($B17=0,"",_xlfn.XLOOKUP($B17,INPUT_DATA!$CL:$CL,INPUT_DATA!DI:DI))</f>
        <v>0</v>
      </c>
      <c r="AB17" s="1281">
        <f>IF($B17=0,"",_xlfn.XLOOKUP($B17,INPUT_DATA!$CL:$CL,INPUT_DATA!DJ:DJ))</f>
        <v>0</v>
      </c>
      <c r="AC17" s="266">
        <f>IF($B17=0,"",_xlfn.XLOOKUP($B17,INPUT_DATA!$CL:$CL,INPUT_DATA!DK:DK))</f>
        <v>0</v>
      </c>
      <c r="AD17" s="1281">
        <f>IF($B17=0,"",_xlfn.XLOOKUP($B17,INPUT_DATA!$CL:$CL,INPUT_DATA!DL:DL))</f>
        <v>0</v>
      </c>
    </row>
    <row r="18" spans="2:30">
      <c r="B18" s="1222">
        <f>'03 - Monthly Asset Follow up'!B22</f>
        <v>45596</v>
      </c>
      <c r="C18" s="266">
        <f t="shared" si="1"/>
        <v>8120798931.6599998</v>
      </c>
      <c r="D18" s="1281">
        <f t="shared" si="0"/>
        <v>56839</v>
      </c>
      <c r="E18" s="266">
        <f>IF($B18=0,"",_xlfn.XLOOKUP($B18,INPUT_DATA!$CL:$CL,INPUT_DATA!CM:CM))</f>
        <v>8120798931.6599998</v>
      </c>
      <c r="F18" s="1281">
        <f>IF($B18=0,"",_xlfn.XLOOKUP($B18,INPUT_DATA!$CL:$CL,INPUT_DATA!CN:CN))</f>
        <v>56839</v>
      </c>
      <c r="G18" s="266">
        <f>IF($B18=0,"",_xlfn.XLOOKUP($B18,INPUT_DATA!$CL:$CL,INPUT_DATA!CO:CO))</f>
        <v>0</v>
      </c>
      <c r="H18" s="1281">
        <f>IF($B18=0,"",_xlfn.XLOOKUP($B18,INPUT_DATA!$CL:$CL,INPUT_DATA!CP:CP))</f>
        <v>0</v>
      </c>
      <c r="I18" s="266">
        <f>IF($B18=0,"",_xlfn.XLOOKUP($B18,INPUT_DATA!$CL:$CL,INPUT_DATA!CQ:CQ))</f>
        <v>0</v>
      </c>
      <c r="J18" s="1281">
        <f>IF($B18=0,"",_xlfn.XLOOKUP($B18,INPUT_DATA!$CL:$CL,INPUT_DATA!CR:CR))</f>
        <v>0</v>
      </c>
      <c r="K18" s="266">
        <f>IF($B18=0,"",_xlfn.XLOOKUP($B18,INPUT_DATA!$CL:$CL,INPUT_DATA!CS:CS))</f>
        <v>0</v>
      </c>
      <c r="L18" s="1281">
        <f>IF($B18=0,"",_xlfn.XLOOKUP($B18,INPUT_DATA!$CL:$CL,INPUT_DATA!CT:CT))</f>
        <v>0</v>
      </c>
      <c r="M18" s="266">
        <f>IF($B18=0,"",_xlfn.XLOOKUP($B18,INPUT_DATA!$CL:$CL,INPUT_DATA!CU:CU))</f>
        <v>0</v>
      </c>
      <c r="N18" s="1281">
        <f>IF($B18=0,"",_xlfn.XLOOKUP($B18,INPUT_DATA!$CL:$CL,INPUT_DATA!CV:CV))</f>
        <v>0</v>
      </c>
      <c r="O18" s="266">
        <f>IF($B18=0,"",_xlfn.XLOOKUP($B18,INPUT_DATA!$CL:$CL,INPUT_DATA!CW:CW))</f>
        <v>0</v>
      </c>
      <c r="P18" s="1281">
        <f>IF($B18=0,"",_xlfn.XLOOKUP($B18,INPUT_DATA!$CL:$CL,INPUT_DATA!CX:CX))</f>
        <v>0</v>
      </c>
      <c r="Q18" s="266">
        <f>IF($B18=0,"",_xlfn.XLOOKUP($B18,INPUT_DATA!$CL:$CL,INPUT_DATA!CY:CY))</f>
        <v>0</v>
      </c>
      <c r="R18" s="1281">
        <f>IF($B18=0,"",_xlfn.XLOOKUP($B18,INPUT_DATA!$CL:$CL,INPUT_DATA!CZ:CZ))</f>
        <v>0</v>
      </c>
      <c r="S18" s="266">
        <f>IF($B18=0,"",_xlfn.XLOOKUP($B18,INPUT_DATA!$CL:$CL,INPUT_DATA!DA:DA))</f>
        <v>0</v>
      </c>
      <c r="T18" s="1281">
        <f>IF($B18=0,"",_xlfn.XLOOKUP($B18,INPUT_DATA!$CL:$CL,INPUT_DATA!DB:DB))</f>
        <v>0</v>
      </c>
      <c r="U18" s="266">
        <f>IF($B18=0,"",_xlfn.XLOOKUP($B18,INPUT_DATA!$CL:$CL,INPUT_DATA!DC:DC))</f>
        <v>0</v>
      </c>
      <c r="V18" s="1281">
        <f>IF($B18=0,"",_xlfn.XLOOKUP($B18,INPUT_DATA!$CL:$CL,INPUT_DATA!DD:DD))</f>
        <v>0</v>
      </c>
      <c r="W18" s="266">
        <f>IF($B18=0,"",_xlfn.XLOOKUP($B18,INPUT_DATA!$CL:$CL,INPUT_DATA!DE:DE))</f>
        <v>0</v>
      </c>
      <c r="X18" s="1281">
        <f>IF($B18=0,"",_xlfn.XLOOKUP($B18,INPUT_DATA!$CL:$CL,INPUT_DATA!DF:DF))</f>
        <v>0</v>
      </c>
      <c r="Y18" s="266">
        <f>IF($B18=0,"",_xlfn.XLOOKUP($B18,INPUT_DATA!$CL:$CL,INPUT_DATA!DG:DG))</f>
        <v>0</v>
      </c>
      <c r="Z18" s="1281">
        <f>IF($B18=0,"",_xlfn.XLOOKUP($B18,INPUT_DATA!$CL:$CL,INPUT_DATA!DH:DH))</f>
        <v>0</v>
      </c>
      <c r="AA18" s="266">
        <f>IF($B18=0,"",_xlfn.XLOOKUP($B18,INPUT_DATA!$CL:$CL,INPUT_DATA!DI:DI))</f>
        <v>0</v>
      </c>
      <c r="AB18" s="1281">
        <f>IF($B18=0,"",_xlfn.XLOOKUP($B18,INPUT_DATA!$CL:$CL,INPUT_DATA!DJ:DJ))</f>
        <v>0</v>
      </c>
      <c r="AC18" s="266">
        <f>IF($B18=0,"",_xlfn.XLOOKUP($B18,INPUT_DATA!$CL:$CL,INPUT_DATA!DK:DK))</f>
        <v>0</v>
      </c>
      <c r="AD18" s="1281">
        <f>IF($B18=0,"",_xlfn.XLOOKUP($B18,INPUT_DATA!$CL:$CL,INPUT_DATA!DL:DL))</f>
        <v>0</v>
      </c>
    </row>
    <row r="19" spans="2:30">
      <c r="B19" s="1222">
        <f>'03 - Monthly Asset Follow up'!B23</f>
        <v>45565</v>
      </c>
      <c r="C19" s="266">
        <f t="shared" si="1"/>
        <v>8182368484.4700003</v>
      </c>
      <c r="D19" s="1281">
        <f t="shared" si="0"/>
        <v>56971</v>
      </c>
      <c r="E19" s="266">
        <f>IF($B19=0,"",_xlfn.XLOOKUP($B19,INPUT_DATA!$CL:$CL,INPUT_DATA!CM:CM))</f>
        <v>8182368484.4700003</v>
      </c>
      <c r="F19" s="1281">
        <f>IF($B19=0,"",_xlfn.XLOOKUP($B19,INPUT_DATA!$CL:$CL,INPUT_DATA!CN:CN))</f>
        <v>56971</v>
      </c>
      <c r="G19" s="266">
        <f>IF($B19=0,"",_xlfn.XLOOKUP($B19,INPUT_DATA!$CL:$CL,INPUT_DATA!CO:CO))</f>
        <v>0</v>
      </c>
      <c r="H19" s="1281">
        <f>IF($B19=0,"",_xlfn.XLOOKUP($B19,INPUT_DATA!$CL:$CL,INPUT_DATA!CP:CP))</f>
        <v>0</v>
      </c>
      <c r="I19" s="266">
        <f>IF($B19=0,"",_xlfn.XLOOKUP($B19,INPUT_DATA!$CL:$CL,INPUT_DATA!CQ:CQ))</f>
        <v>0</v>
      </c>
      <c r="J19" s="1281">
        <f>IF($B19=0,"",_xlfn.XLOOKUP($B19,INPUT_DATA!$CL:$CL,INPUT_DATA!CR:CR))</f>
        <v>0</v>
      </c>
      <c r="K19" s="266">
        <f>IF($B19=0,"",_xlfn.XLOOKUP($B19,INPUT_DATA!$CL:$CL,INPUT_DATA!CS:CS))</f>
        <v>0</v>
      </c>
      <c r="L19" s="1281">
        <f>IF($B19=0,"",_xlfn.XLOOKUP($B19,INPUT_DATA!$CL:$CL,INPUT_DATA!CT:CT))</f>
        <v>0</v>
      </c>
      <c r="M19" s="266">
        <f>IF($B19=0,"",_xlfn.XLOOKUP($B19,INPUT_DATA!$CL:$CL,INPUT_DATA!CU:CU))</f>
        <v>0</v>
      </c>
      <c r="N19" s="1281">
        <f>IF($B19=0,"",_xlfn.XLOOKUP($B19,INPUT_DATA!$CL:$CL,INPUT_DATA!CV:CV))</f>
        <v>0</v>
      </c>
      <c r="O19" s="266">
        <f>IF($B19=0,"",_xlfn.XLOOKUP($B19,INPUT_DATA!$CL:$CL,INPUT_DATA!CW:CW))</f>
        <v>0</v>
      </c>
      <c r="P19" s="1281">
        <f>IF($B19=0,"",_xlfn.XLOOKUP($B19,INPUT_DATA!$CL:$CL,INPUT_DATA!CX:CX))</f>
        <v>0</v>
      </c>
      <c r="Q19" s="266">
        <f>IF($B19=0,"",_xlfn.XLOOKUP($B19,INPUT_DATA!$CL:$CL,INPUT_DATA!CY:CY))</f>
        <v>0</v>
      </c>
      <c r="R19" s="1281">
        <f>IF($B19=0,"",_xlfn.XLOOKUP($B19,INPUT_DATA!$CL:$CL,INPUT_DATA!CZ:CZ))</f>
        <v>0</v>
      </c>
      <c r="S19" s="266">
        <f>IF($B19=0,"",_xlfn.XLOOKUP($B19,INPUT_DATA!$CL:$CL,INPUT_DATA!DA:DA))</f>
        <v>0</v>
      </c>
      <c r="T19" s="1281">
        <f>IF($B19=0,"",_xlfn.XLOOKUP($B19,INPUT_DATA!$CL:$CL,INPUT_DATA!DB:DB))</f>
        <v>0</v>
      </c>
      <c r="U19" s="266">
        <f>IF($B19=0,"",_xlfn.XLOOKUP($B19,INPUT_DATA!$CL:$CL,INPUT_DATA!DC:DC))</f>
        <v>0</v>
      </c>
      <c r="V19" s="1281">
        <f>IF($B19=0,"",_xlfn.XLOOKUP($B19,INPUT_DATA!$CL:$CL,INPUT_DATA!DD:DD))</f>
        <v>0</v>
      </c>
      <c r="W19" s="266">
        <f>IF($B19=0,"",_xlfn.XLOOKUP($B19,INPUT_DATA!$CL:$CL,INPUT_DATA!DE:DE))</f>
        <v>0</v>
      </c>
      <c r="X19" s="1281">
        <f>IF($B19=0,"",_xlfn.XLOOKUP($B19,INPUT_DATA!$CL:$CL,INPUT_DATA!DF:DF))</f>
        <v>0</v>
      </c>
      <c r="Y19" s="266">
        <f>IF($B19=0,"",_xlfn.XLOOKUP($B19,INPUT_DATA!$CL:$CL,INPUT_DATA!DG:DG))</f>
        <v>0</v>
      </c>
      <c r="Z19" s="1281">
        <f>IF($B19=0,"",_xlfn.XLOOKUP($B19,INPUT_DATA!$CL:$CL,INPUT_DATA!DH:DH))</f>
        <v>0</v>
      </c>
      <c r="AA19" s="266">
        <f>IF($B19=0,"",_xlfn.XLOOKUP($B19,INPUT_DATA!$CL:$CL,INPUT_DATA!DI:DI))</f>
        <v>0</v>
      </c>
      <c r="AB19" s="1281">
        <f>IF($B19=0,"",_xlfn.XLOOKUP($B19,INPUT_DATA!$CL:$CL,INPUT_DATA!DJ:DJ))</f>
        <v>0</v>
      </c>
      <c r="AC19" s="266">
        <f>IF($B19=0,"",_xlfn.XLOOKUP($B19,INPUT_DATA!$CL:$CL,INPUT_DATA!DK:DK))</f>
        <v>0</v>
      </c>
      <c r="AD19" s="1281">
        <f>IF($B19=0,"",_xlfn.XLOOKUP($B19,INPUT_DATA!$CL:$CL,INPUT_DATA!DL:DL))</f>
        <v>0</v>
      </c>
    </row>
    <row r="20" spans="2:30">
      <c r="B20" s="1222">
        <f>'03 - Monthly Asset Follow up'!B24</f>
        <v>0</v>
      </c>
      <c r="C20" s="266" t="str">
        <f t="shared" si="1"/>
        <v/>
      </c>
      <c r="D20" s="1281" t="str">
        <f t="shared" si="0"/>
        <v/>
      </c>
      <c r="E20" s="266" t="str">
        <f>IF($B20=0,"",_xlfn.XLOOKUP($B20,INPUT_DATA!$CL:$CL,INPUT_DATA!CM:CM))</f>
        <v/>
      </c>
      <c r="F20" s="1281" t="str">
        <f>IF($B20=0,"",_xlfn.XLOOKUP($B20,INPUT_DATA!$CL:$CL,INPUT_DATA!CN:CN))</f>
        <v/>
      </c>
      <c r="G20" s="266" t="str">
        <f>IF($B20=0,"",_xlfn.XLOOKUP($B20,INPUT_DATA!$CL:$CL,INPUT_DATA!CO:CO))</f>
        <v/>
      </c>
      <c r="H20" s="1281" t="str">
        <f>IF($B20=0,"",_xlfn.XLOOKUP($B20,INPUT_DATA!$CL:$CL,INPUT_DATA!CP:CP))</f>
        <v/>
      </c>
      <c r="I20" s="266" t="str">
        <f>IF($B20=0,"",_xlfn.XLOOKUP($B20,INPUT_DATA!$CL:$CL,INPUT_DATA!CQ:CQ))</f>
        <v/>
      </c>
      <c r="J20" s="1281" t="str">
        <f>IF($B20=0,"",_xlfn.XLOOKUP($B20,INPUT_DATA!$CL:$CL,INPUT_DATA!CR:CR))</f>
        <v/>
      </c>
      <c r="K20" s="266" t="str">
        <f>IF($B20=0,"",_xlfn.XLOOKUP($B20,INPUT_DATA!$CL:$CL,INPUT_DATA!CS:CS))</f>
        <v/>
      </c>
      <c r="L20" s="1281" t="str">
        <f>IF($B20=0,"",_xlfn.XLOOKUP($B20,INPUT_DATA!$CL:$CL,INPUT_DATA!CT:CT))</f>
        <v/>
      </c>
      <c r="M20" s="266" t="str">
        <f>IF($B20=0,"",_xlfn.XLOOKUP($B20,INPUT_DATA!$CL:$CL,INPUT_DATA!CU:CU))</f>
        <v/>
      </c>
      <c r="N20" s="1281" t="str">
        <f>IF($B20=0,"",_xlfn.XLOOKUP($B20,INPUT_DATA!$CL:$CL,INPUT_DATA!CV:CV))</f>
        <v/>
      </c>
      <c r="O20" s="266" t="str">
        <f>IF($B20=0,"",_xlfn.XLOOKUP($B20,INPUT_DATA!$CL:$CL,INPUT_DATA!CW:CW))</f>
        <v/>
      </c>
      <c r="P20" s="1281" t="str">
        <f>IF($B20=0,"",_xlfn.XLOOKUP($B20,INPUT_DATA!$CL:$CL,INPUT_DATA!CX:CX))</f>
        <v/>
      </c>
      <c r="Q20" s="266" t="str">
        <f>IF($B20=0,"",_xlfn.XLOOKUP($B20,INPUT_DATA!$CL:$CL,INPUT_DATA!CY:CY))</f>
        <v/>
      </c>
      <c r="R20" s="1281" t="str">
        <f>IF($B20=0,"",_xlfn.XLOOKUP($B20,INPUT_DATA!$CL:$CL,INPUT_DATA!CZ:CZ))</f>
        <v/>
      </c>
      <c r="S20" s="266" t="str">
        <f>IF($B20=0,"",_xlfn.XLOOKUP($B20,INPUT_DATA!$CL:$CL,INPUT_DATA!DA:DA))</f>
        <v/>
      </c>
      <c r="T20" s="1281" t="str">
        <f>IF($B20=0,"",_xlfn.XLOOKUP($B20,INPUT_DATA!$CL:$CL,INPUT_DATA!DB:DB))</f>
        <v/>
      </c>
      <c r="U20" s="266" t="str">
        <f>IF($B20=0,"",_xlfn.XLOOKUP($B20,INPUT_DATA!$CL:$CL,INPUT_DATA!DC:DC))</f>
        <v/>
      </c>
      <c r="V20" s="1281" t="str">
        <f>IF($B20=0,"",_xlfn.XLOOKUP($B20,INPUT_DATA!$CL:$CL,INPUT_DATA!DD:DD))</f>
        <v/>
      </c>
      <c r="W20" s="266" t="str">
        <f>IF($B20=0,"",_xlfn.XLOOKUP($B20,INPUT_DATA!$CL:$CL,INPUT_DATA!DE:DE))</f>
        <v/>
      </c>
      <c r="X20" s="1281" t="str">
        <f>IF($B20=0,"",_xlfn.XLOOKUP($B20,INPUT_DATA!$CL:$CL,INPUT_DATA!DF:DF))</f>
        <v/>
      </c>
      <c r="Y20" s="266" t="str">
        <f>IF($B20=0,"",_xlfn.XLOOKUP($B20,INPUT_DATA!$CL:$CL,INPUT_DATA!DG:DG))</f>
        <v/>
      </c>
      <c r="Z20" s="1281" t="str">
        <f>IF($B20=0,"",_xlfn.XLOOKUP($B20,INPUT_DATA!$CL:$CL,INPUT_DATA!DH:DH))</f>
        <v/>
      </c>
      <c r="AA20" s="266" t="str">
        <f>IF($B20=0,"",_xlfn.XLOOKUP($B20,INPUT_DATA!$CL:$CL,INPUT_DATA!DI:DI))</f>
        <v/>
      </c>
      <c r="AB20" s="1281" t="str">
        <f>IF($B20=0,"",_xlfn.XLOOKUP($B20,INPUT_DATA!$CL:$CL,INPUT_DATA!DJ:DJ))</f>
        <v/>
      </c>
      <c r="AC20" s="266" t="str">
        <f>IF($B20=0,"",_xlfn.XLOOKUP($B20,INPUT_DATA!$CL:$CL,INPUT_DATA!DK:DK))</f>
        <v/>
      </c>
      <c r="AD20" s="1281" t="str">
        <f>IF($B20=0,"",_xlfn.XLOOKUP($B20,INPUT_DATA!$CL:$CL,INPUT_DATA!DL:DL))</f>
        <v/>
      </c>
    </row>
    <row r="21" spans="2:30">
      <c r="B21" s="1222">
        <f>'03 - Monthly Asset Follow up'!B25</f>
        <v>0</v>
      </c>
      <c r="C21" s="266" t="str">
        <f t="shared" si="1"/>
        <v/>
      </c>
      <c r="D21" s="1281" t="str">
        <f t="shared" si="0"/>
        <v/>
      </c>
      <c r="E21" s="266" t="str">
        <f>IF($B21=0,"",_xlfn.XLOOKUP($B21,INPUT_DATA!$CL:$CL,INPUT_DATA!CM:CM))</f>
        <v/>
      </c>
      <c r="F21" s="1281" t="str">
        <f>IF($B21=0,"",_xlfn.XLOOKUP($B21,INPUT_DATA!$CL:$CL,INPUT_DATA!CN:CN))</f>
        <v/>
      </c>
      <c r="G21" s="266" t="str">
        <f>IF($B21=0,"",_xlfn.XLOOKUP($B21,INPUT_DATA!$CL:$CL,INPUT_DATA!CO:CO))</f>
        <v/>
      </c>
      <c r="H21" s="1281" t="str">
        <f>IF($B21=0,"",_xlfn.XLOOKUP($B21,INPUT_DATA!$CL:$CL,INPUT_DATA!CP:CP))</f>
        <v/>
      </c>
      <c r="I21" s="266" t="str">
        <f>IF($B21=0,"",_xlfn.XLOOKUP($B21,INPUT_DATA!$CL:$CL,INPUT_DATA!CQ:CQ))</f>
        <v/>
      </c>
      <c r="J21" s="1281" t="str">
        <f>IF($B21=0,"",_xlfn.XLOOKUP($B21,INPUT_DATA!$CL:$CL,INPUT_DATA!CR:CR))</f>
        <v/>
      </c>
      <c r="K21" s="266" t="str">
        <f>IF($B21=0,"",_xlfn.XLOOKUP($B21,INPUT_DATA!$CL:$CL,INPUT_DATA!CS:CS))</f>
        <v/>
      </c>
      <c r="L21" s="1281" t="str">
        <f>IF($B21=0,"",_xlfn.XLOOKUP($B21,INPUT_DATA!$CL:$CL,INPUT_DATA!CT:CT))</f>
        <v/>
      </c>
      <c r="M21" s="266" t="str">
        <f>IF($B21=0,"",_xlfn.XLOOKUP($B21,INPUT_DATA!$CL:$CL,INPUT_DATA!CU:CU))</f>
        <v/>
      </c>
      <c r="N21" s="1281" t="str">
        <f>IF($B21=0,"",_xlfn.XLOOKUP($B21,INPUT_DATA!$CL:$CL,INPUT_DATA!CV:CV))</f>
        <v/>
      </c>
      <c r="O21" s="266" t="str">
        <f>IF($B21=0,"",_xlfn.XLOOKUP($B21,INPUT_DATA!$CL:$CL,INPUT_DATA!CW:CW))</f>
        <v/>
      </c>
      <c r="P21" s="1281" t="str">
        <f>IF($B21=0,"",_xlfn.XLOOKUP($B21,INPUT_DATA!$CL:$CL,INPUT_DATA!CX:CX))</f>
        <v/>
      </c>
      <c r="Q21" s="266" t="str">
        <f>IF($B21=0,"",_xlfn.XLOOKUP($B21,INPUT_DATA!$CL:$CL,INPUT_DATA!CY:CY))</f>
        <v/>
      </c>
      <c r="R21" s="1281" t="str">
        <f>IF($B21=0,"",_xlfn.XLOOKUP($B21,INPUT_DATA!$CL:$CL,INPUT_DATA!CZ:CZ))</f>
        <v/>
      </c>
      <c r="S21" s="266" t="str">
        <f>IF($B21=0,"",_xlfn.XLOOKUP($B21,INPUT_DATA!$CL:$CL,INPUT_DATA!DA:DA))</f>
        <v/>
      </c>
      <c r="T21" s="1281" t="str">
        <f>IF($B21=0,"",_xlfn.XLOOKUP($B21,INPUT_DATA!$CL:$CL,INPUT_DATA!DB:DB))</f>
        <v/>
      </c>
      <c r="U21" s="266" t="str">
        <f>IF($B21=0,"",_xlfn.XLOOKUP($B21,INPUT_DATA!$CL:$CL,INPUT_DATA!DC:DC))</f>
        <v/>
      </c>
      <c r="V21" s="1281" t="str">
        <f>IF($B21=0,"",_xlfn.XLOOKUP($B21,INPUT_DATA!$CL:$CL,INPUT_DATA!DD:DD))</f>
        <v/>
      </c>
      <c r="W21" s="266" t="str">
        <f>IF($B21=0,"",_xlfn.XLOOKUP($B21,INPUT_DATA!$CL:$CL,INPUT_DATA!DE:DE))</f>
        <v/>
      </c>
      <c r="X21" s="1281" t="str">
        <f>IF($B21=0,"",_xlfn.XLOOKUP($B21,INPUT_DATA!$CL:$CL,INPUT_DATA!DF:DF))</f>
        <v/>
      </c>
      <c r="Y21" s="266" t="str">
        <f>IF($B21=0,"",_xlfn.XLOOKUP($B21,INPUT_DATA!$CL:$CL,INPUT_DATA!DG:DG))</f>
        <v/>
      </c>
      <c r="Z21" s="1281" t="str">
        <f>IF($B21=0,"",_xlfn.XLOOKUP($B21,INPUT_DATA!$CL:$CL,INPUT_DATA!DH:DH))</f>
        <v/>
      </c>
      <c r="AA21" s="266" t="str">
        <f>IF($B21=0,"",_xlfn.XLOOKUP($B21,INPUT_DATA!$CL:$CL,INPUT_DATA!DI:DI))</f>
        <v/>
      </c>
      <c r="AB21" s="1281" t="str">
        <f>IF($B21=0,"",_xlfn.XLOOKUP($B21,INPUT_DATA!$CL:$CL,INPUT_DATA!DJ:DJ))</f>
        <v/>
      </c>
      <c r="AC21" s="266" t="str">
        <f>IF($B21=0,"",_xlfn.XLOOKUP($B21,INPUT_DATA!$CL:$CL,INPUT_DATA!DK:DK))</f>
        <v/>
      </c>
      <c r="AD21" s="1281" t="str">
        <f>IF($B21=0,"",_xlfn.XLOOKUP($B21,INPUT_DATA!$CL:$CL,INPUT_DATA!DL:DL))</f>
        <v/>
      </c>
    </row>
    <row r="22" spans="2:30">
      <c r="B22" s="1222">
        <f>'03 - Monthly Asset Follow up'!B26</f>
        <v>0</v>
      </c>
      <c r="C22" s="266" t="str">
        <f t="shared" si="1"/>
        <v/>
      </c>
      <c r="D22" s="1281" t="str">
        <f t="shared" si="0"/>
        <v/>
      </c>
      <c r="E22" s="266" t="str">
        <f>IF($B22=0,"",_xlfn.XLOOKUP($B22,INPUT_DATA!$CL:$CL,INPUT_DATA!CM:CM))</f>
        <v/>
      </c>
      <c r="F22" s="1281" t="str">
        <f>IF($B22=0,"",_xlfn.XLOOKUP($B22,INPUT_DATA!$CL:$CL,INPUT_DATA!CN:CN))</f>
        <v/>
      </c>
      <c r="G22" s="266" t="str">
        <f>IF($B22=0,"",_xlfn.XLOOKUP($B22,INPUT_DATA!$CL:$CL,INPUT_DATA!CO:CO))</f>
        <v/>
      </c>
      <c r="H22" s="1281" t="str">
        <f>IF($B22=0,"",_xlfn.XLOOKUP($B22,INPUT_DATA!$CL:$CL,INPUT_DATA!CP:CP))</f>
        <v/>
      </c>
      <c r="I22" s="266" t="str">
        <f>IF($B22=0,"",_xlfn.XLOOKUP($B22,INPUT_DATA!$CL:$CL,INPUT_DATA!CQ:CQ))</f>
        <v/>
      </c>
      <c r="J22" s="1281" t="str">
        <f>IF($B22=0,"",_xlfn.XLOOKUP($B22,INPUT_DATA!$CL:$CL,INPUT_DATA!CR:CR))</f>
        <v/>
      </c>
      <c r="K22" s="266" t="str">
        <f>IF($B22=0,"",_xlfn.XLOOKUP($B22,INPUT_DATA!$CL:$CL,INPUT_DATA!CS:CS))</f>
        <v/>
      </c>
      <c r="L22" s="1281" t="str">
        <f>IF($B22=0,"",_xlfn.XLOOKUP($B22,INPUT_DATA!$CL:$CL,INPUT_DATA!CT:CT))</f>
        <v/>
      </c>
      <c r="M22" s="266" t="str">
        <f>IF($B22=0,"",_xlfn.XLOOKUP($B22,INPUT_DATA!$CL:$CL,INPUT_DATA!CU:CU))</f>
        <v/>
      </c>
      <c r="N22" s="1281" t="str">
        <f>IF($B22=0,"",_xlfn.XLOOKUP($B22,INPUT_DATA!$CL:$CL,INPUT_DATA!CV:CV))</f>
        <v/>
      </c>
      <c r="O22" s="266" t="str">
        <f>IF($B22=0,"",_xlfn.XLOOKUP($B22,INPUT_DATA!$CL:$CL,INPUT_DATA!CW:CW))</f>
        <v/>
      </c>
      <c r="P22" s="1281" t="str">
        <f>IF($B22=0,"",_xlfn.XLOOKUP($B22,INPUT_DATA!$CL:$CL,INPUT_DATA!CX:CX))</f>
        <v/>
      </c>
      <c r="Q22" s="266" t="str">
        <f>IF($B22=0,"",_xlfn.XLOOKUP($B22,INPUT_DATA!$CL:$CL,INPUT_DATA!CY:CY))</f>
        <v/>
      </c>
      <c r="R22" s="1281" t="str">
        <f>IF($B22=0,"",_xlfn.XLOOKUP($B22,INPUT_DATA!$CL:$CL,INPUT_DATA!CZ:CZ))</f>
        <v/>
      </c>
      <c r="S22" s="266" t="str">
        <f>IF($B22=0,"",_xlfn.XLOOKUP($B22,INPUT_DATA!$CL:$CL,INPUT_DATA!DA:DA))</f>
        <v/>
      </c>
      <c r="T22" s="1281" t="str">
        <f>IF($B22=0,"",_xlfn.XLOOKUP($B22,INPUT_DATA!$CL:$CL,INPUT_DATA!DB:DB))</f>
        <v/>
      </c>
      <c r="U22" s="266" t="str">
        <f>IF($B22=0,"",_xlfn.XLOOKUP($B22,INPUT_DATA!$CL:$CL,INPUT_DATA!DC:DC))</f>
        <v/>
      </c>
      <c r="V22" s="1281" t="str">
        <f>IF($B22=0,"",_xlfn.XLOOKUP($B22,INPUT_DATA!$CL:$CL,INPUT_DATA!DD:DD))</f>
        <v/>
      </c>
      <c r="W22" s="266" t="str">
        <f>IF($B22=0,"",_xlfn.XLOOKUP($B22,INPUT_DATA!$CL:$CL,INPUT_DATA!DE:DE))</f>
        <v/>
      </c>
      <c r="X22" s="1281" t="str">
        <f>IF($B22=0,"",_xlfn.XLOOKUP($B22,INPUT_DATA!$CL:$CL,INPUT_DATA!DF:DF))</f>
        <v/>
      </c>
      <c r="Y22" s="266" t="str">
        <f>IF($B22=0,"",_xlfn.XLOOKUP($B22,INPUT_DATA!$CL:$CL,INPUT_DATA!DG:DG))</f>
        <v/>
      </c>
      <c r="Z22" s="1281" t="str">
        <f>IF($B22=0,"",_xlfn.XLOOKUP($B22,INPUT_DATA!$CL:$CL,INPUT_DATA!DH:DH))</f>
        <v/>
      </c>
      <c r="AA22" s="266" t="str">
        <f>IF($B22=0,"",_xlfn.XLOOKUP($B22,INPUT_DATA!$CL:$CL,INPUT_DATA!DI:DI))</f>
        <v/>
      </c>
      <c r="AB22" s="1281" t="str">
        <f>IF($B22=0,"",_xlfn.XLOOKUP($B22,INPUT_DATA!$CL:$CL,INPUT_DATA!DJ:DJ))</f>
        <v/>
      </c>
      <c r="AC22" s="266" t="str">
        <f>IF($B22=0,"",_xlfn.XLOOKUP($B22,INPUT_DATA!$CL:$CL,INPUT_DATA!DK:DK))</f>
        <v/>
      </c>
      <c r="AD22" s="1281" t="str">
        <f>IF($B22=0,"",_xlfn.XLOOKUP($B22,INPUT_DATA!$CL:$CL,INPUT_DATA!DL:DL))</f>
        <v/>
      </c>
    </row>
    <row r="23" spans="2:30">
      <c r="B23" s="1222">
        <f>'03 - Monthly Asset Follow up'!B27</f>
        <v>0</v>
      </c>
      <c r="C23" s="266" t="str">
        <f t="shared" si="1"/>
        <v/>
      </c>
      <c r="D23" s="1281" t="str">
        <f t="shared" si="0"/>
        <v/>
      </c>
      <c r="E23" s="266" t="str">
        <f>IF($B23=0,"",_xlfn.XLOOKUP($B23,INPUT_DATA!$CL:$CL,INPUT_DATA!CM:CM))</f>
        <v/>
      </c>
      <c r="F23" s="1281" t="str">
        <f>IF($B23=0,"",_xlfn.XLOOKUP($B23,INPUT_DATA!$CL:$CL,INPUT_DATA!CN:CN))</f>
        <v/>
      </c>
      <c r="G23" s="266" t="str">
        <f>IF($B23=0,"",_xlfn.XLOOKUP($B23,INPUT_DATA!$CL:$CL,INPUT_DATA!CO:CO))</f>
        <v/>
      </c>
      <c r="H23" s="1281" t="str">
        <f>IF($B23=0,"",_xlfn.XLOOKUP($B23,INPUT_DATA!$CL:$CL,INPUT_DATA!CP:CP))</f>
        <v/>
      </c>
      <c r="I23" s="266" t="str">
        <f>IF($B23=0,"",_xlfn.XLOOKUP($B23,INPUT_DATA!$CL:$CL,INPUT_DATA!CQ:CQ))</f>
        <v/>
      </c>
      <c r="J23" s="1281" t="str">
        <f>IF($B23=0,"",_xlfn.XLOOKUP($B23,INPUT_DATA!$CL:$CL,INPUT_DATA!CR:CR))</f>
        <v/>
      </c>
      <c r="K23" s="266" t="str">
        <f>IF($B23=0,"",_xlfn.XLOOKUP($B23,INPUT_DATA!$CL:$CL,INPUT_DATA!CS:CS))</f>
        <v/>
      </c>
      <c r="L23" s="1281" t="str">
        <f>IF($B23=0,"",_xlfn.XLOOKUP($B23,INPUT_DATA!$CL:$CL,INPUT_DATA!CT:CT))</f>
        <v/>
      </c>
      <c r="M23" s="266" t="str">
        <f>IF($B23=0,"",_xlfn.XLOOKUP($B23,INPUT_DATA!$CL:$CL,INPUT_DATA!CU:CU))</f>
        <v/>
      </c>
      <c r="N23" s="1281" t="str">
        <f>IF($B23=0,"",_xlfn.XLOOKUP($B23,INPUT_DATA!$CL:$CL,INPUT_DATA!CV:CV))</f>
        <v/>
      </c>
      <c r="O23" s="266" t="str">
        <f>IF($B23=0,"",_xlfn.XLOOKUP($B23,INPUT_DATA!$CL:$CL,INPUT_DATA!CW:CW))</f>
        <v/>
      </c>
      <c r="P23" s="1281" t="str">
        <f>IF($B23=0,"",_xlfn.XLOOKUP($B23,INPUT_DATA!$CL:$CL,INPUT_DATA!CX:CX))</f>
        <v/>
      </c>
      <c r="Q23" s="266" t="str">
        <f>IF($B23=0,"",_xlfn.XLOOKUP($B23,INPUT_DATA!$CL:$CL,INPUT_DATA!CY:CY))</f>
        <v/>
      </c>
      <c r="R23" s="1281" t="str">
        <f>IF($B23=0,"",_xlfn.XLOOKUP($B23,INPUT_DATA!$CL:$CL,INPUT_DATA!CZ:CZ))</f>
        <v/>
      </c>
      <c r="S23" s="266" t="str">
        <f>IF($B23=0,"",_xlfn.XLOOKUP($B23,INPUT_DATA!$CL:$CL,INPUT_DATA!DA:DA))</f>
        <v/>
      </c>
      <c r="T23" s="1281" t="str">
        <f>IF($B23=0,"",_xlfn.XLOOKUP($B23,INPUT_DATA!$CL:$CL,INPUT_DATA!DB:DB))</f>
        <v/>
      </c>
      <c r="U23" s="266" t="str">
        <f>IF($B23=0,"",_xlfn.XLOOKUP($B23,INPUT_DATA!$CL:$CL,INPUT_DATA!DC:DC))</f>
        <v/>
      </c>
      <c r="V23" s="1281" t="str">
        <f>IF($B23=0,"",_xlfn.XLOOKUP($B23,INPUT_DATA!$CL:$CL,INPUT_DATA!DD:DD))</f>
        <v/>
      </c>
      <c r="W23" s="266" t="str">
        <f>IF($B23=0,"",_xlfn.XLOOKUP($B23,INPUT_DATA!$CL:$CL,INPUT_DATA!DE:DE))</f>
        <v/>
      </c>
      <c r="X23" s="1281" t="str">
        <f>IF($B23=0,"",_xlfn.XLOOKUP($B23,INPUT_DATA!$CL:$CL,INPUT_DATA!DF:DF))</f>
        <v/>
      </c>
      <c r="Y23" s="266" t="str">
        <f>IF($B23=0,"",_xlfn.XLOOKUP($B23,INPUT_DATA!$CL:$CL,INPUT_DATA!DG:DG))</f>
        <v/>
      </c>
      <c r="Z23" s="1281" t="str">
        <f>IF($B23=0,"",_xlfn.XLOOKUP($B23,INPUT_DATA!$CL:$CL,INPUT_DATA!DH:DH))</f>
        <v/>
      </c>
      <c r="AA23" s="266" t="str">
        <f>IF($B23=0,"",_xlfn.XLOOKUP($B23,INPUT_DATA!$CL:$CL,INPUT_DATA!DI:DI))</f>
        <v/>
      </c>
      <c r="AB23" s="1281" t="str">
        <f>IF($B23=0,"",_xlfn.XLOOKUP($B23,INPUT_DATA!$CL:$CL,INPUT_DATA!DJ:DJ))</f>
        <v/>
      </c>
      <c r="AC23" s="266" t="str">
        <f>IF($B23=0,"",_xlfn.XLOOKUP($B23,INPUT_DATA!$CL:$CL,INPUT_DATA!DK:DK))</f>
        <v/>
      </c>
      <c r="AD23" s="1281" t="str">
        <f>IF($B23=0,"",_xlfn.XLOOKUP($B23,INPUT_DATA!$CL:$CL,INPUT_DATA!DL:DL))</f>
        <v/>
      </c>
    </row>
    <row r="24" spans="2:30">
      <c r="B24" s="1222">
        <f>'03 - Monthly Asset Follow up'!B28</f>
        <v>0</v>
      </c>
      <c r="C24" s="266" t="str">
        <f t="shared" si="1"/>
        <v/>
      </c>
      <c r="D24" s="1281" t="str">
        <f t="shared" si="0"/>
        <v/>
      </c>
      <c r="E24" s="266" t="str">
        <f>IF($B24=0,"",_xlfn.XLOOKUP($B24,INPUT_DATA!$CL:$CL,INPUT_DATA!CM:CM))</f>
        <v/>
      </c>
      <c r="F24" s="1281" t="str">
        <f>IF($B24=0,"",_xlfn.XLOOKUP($B24,INPUT_DATA!$CL:$CL,INPUT_DATA!CN:CN))</f>
        <v/>
      </c>
      <c r="G24" s="266" t="str">
        <f>IF($B24=0,"",_xlfn.XLOOKUP($B24,INPUT_DATA!$CL:$CL,INPUT_DATA!CO:CO))</f>
        <v/>
      </c>
      <c r="H24" s="1281" t="str">
        <f>IF($B24=0,"",_xlfn.XLOOKUP($B24,INPUT_DATA!$CL:$CL,INPUT_DATA!CP:CP))</f>
        <v/>
      </c>
      <c r="I24" s="266" t="str">
        <f>IF($B24=0,"",_xlfn.XLOOKUP($B24,INPUT_DATA!$CL:$CL,INPUT_DATA!CQ:CQ))</f>
        <v/>
      </c>
      <c r="J24" s="1281" t="str">
        <f>IF($B24=0,"",_xlfn.XLOOKUP($B24,INPUT_DATA!$CL:$CL,INPUT_DATA!CR:CR))</f>
        <v/>
      </c>
      <c r="K24" s="266" t="str">
        <f>IF($B24=0,"",_xlfn.XLOOKUP($B24,INPUT_DATA!$CL:$CL,INPUT_DATA!CS:CS))</f>
        <v/>
      </c>
      <c r="L24" s="1281" t="str">
        <f>IF($B24=0,"",_xlfn.XLOOKUP($B24,INPUT_DATA!$CL:$CL,INPUT_DATA!CT:CT))</f>
        <v/>
      </c>
      <c r="M24" s="266" t="str">
        <f>IF($B24=0,"",_xlfn.XLOOKUP($B24,INPUT_DATA!$CL:$CL,INPUT_DATA!CU:CU))</f>
        <v/>
      </c>
      <c r="N24" s="1281" t="str">
        <f>IF($B24=0,"",_xlfn.XLOOKUP($B24,INPUT_DATA!$CL:$CL,INPUT_DATA!CV:CV))</f>
        <v/>
      </c>
      <c r="O24" s="266" t="str">
        <f>IF($B24=0,"",_xlfn.XLOOKUP($B24,INPUT_DATA!$CL:$CL,INPUT_DATA!CW:CW))</f>
        <v/>
      </c>
      <c r="P24" s="1281" t="str">
        <f>IF($B24=0,"",_xlfn.XLOOKUP($B24,INPUT_DATA!$CL:$CL,INPUT_DATA!CX:CX))</f>
        <v/>
      </c>
      <c r="Q24" s="266" t="str">
        <f>IF($B24=0,"",_xlfn.XLOOKUP($B24,INPUT_DATA!$CL:$CL,INPUT_DATA!CY:CY))</f>
        <v/>
      </c>
      <c r="R24" s="1281" t="str">
        <f>IF($B24=0,"",_xlfn.XLOOKUP($B24,INPUT_DATA!$CL:$CL,INPUT_DATA!CZ:CZ))</f>
        <v/>
      </c>
      <c r="S24" s="266" t="str">
        <f>IF($B24=0,"",_xlfn.XLOOKUP($B24,INPUT_DATA!$CL:$CL,INPUT_DATA!DA:DA))</f>
        <v/>
      </c>
      <c r="T24" s="1281" t="str">
        <f>IF($B24=0,"",_xlfn.XLOOKUP($B24,INPUT_DATA!$CL:$CL,INPUT_DATA!DB:DB))</f>
        <v/>
      </c>
      <c r="U24" s="266" t="str">
        <f>IF($B24=0,"",_xlfn.XLOOKUP($B24,INPUT_DATA!$CL:$CL,INPUT_DATA!DC:DC))</f>
        <v/>
      </c>
      <c r="V24" s="1281" t="str">
        <f>IF($B24=0,"",_xlfn.XLOOKUP($B24,INPUT_DATA!$CL:$CL,INPUT_DATA!DD:DD))</f>
        <v/>
      </c>
      <c r="W24" s="266" t="str">
        <f>IF($B24=0,"",_xlfn.XLOOKUP($B24,INPUT_DATA!$CL:$CL,INPUT_DATA!DE:DE))</f>
        <v/>
      </c>
      <c r="X24" s="1281" t="str">
        <f>IF($B24=0,"",_xlfn.XLOOKUP($B24,INPUT_DATA!$CL:$CL,INPUT_DATA!DF:DF))</f>
        <v/>
      </c>
      <c r="Y24" s="266" t="str">
        <f>IF($B24=0,"",_xlfn.XLOOKUP($B24,INPUT_DATA!$CL:$CL,INPUT_DATA!DG:DG))</f>
        <v/>
      </c>
      <c r="Z24" s="1281" t="str">
        <f>IF($B24=0,"",_xlfn.XLOOKUP($B24,INPUT_DATA!$CL:$CL,INPUT_DATA!DH:DH))</f>
        <v/>
      </c>
      <c r="AA24" s="266" t="str">
        <f>IF($B24=0,"",_xlfn.XLOOKUP($B24,INPUT_DATA!$CL:$CL,INPUT_DATA!DI:DI))</f>
        <v/>
      </c>
      <c r="AB24" s="1281" t="str">
        <f>IF($B24=0,"",_xlfn.XLOOKUP($B24,INPUT_DATA!$CL:$CL,INPUT_DATA!DJ:DJ))</f>
        <v/>
      </c>
      <c r="AC24" s="266" t="str">
        <f>IF($B24=0,"",_xlfn.XLOOKUP($B24,INPUT_DATA!$CL:$CL,INPUT_DATA!DK:DK))</f>
        <v/>
      </c>
      <c r="AD24" s="1281" t="str">
        <f>IF($B24=0,"",_xlfn.XLOOKUP($B24,INPUT_DATA!$CL:$CL,INPUT_DATA!DL:DL))</f>
        <v/>
      </c>
    </row>
    <row r="25" spans="2:30">
      <c r="B25" s="1222">
        <f>'03 - Monthly Asset Follow up'!B29</f>
        <v>0</v>
      </c>
      <c r="C25" s="266" t="str">
        <f t="shared" si="1"/>
        <v/>
      </c>
      <c r="D25" s="1281" t="str">
        <f t="shared" si="0"/>
        <v/>
      </c>
      <c r="E25" s="266" t="str">
        <f>IF($B25=0,"",_xlfn.XLOOKUP($B25,INPUT_DATA!$CL:$CL,INPUT_DATA!CM:CM))</f>
        <v/>
      </c>
      <c r="F25" s="1281" t="str">
        <f>IF($B25=0,"",_xlfn.XLOOKUP($B25,INPUT_DATA!$CL:$CL,INPUT_DATA!CN:CN))</f>
        <v/>
      </c>
      <c r="G25" s="266" t="str">
        <f>IF($B25=0,"",_xlfn.XLOOKUP($B25,INPUT_DATA!$CL:$CL,INPUT_DATA!CO:CO))</f>
        <v/>
      </c>
      <c r="H25" s="1281" t="str">
        <f>IF($B25=0,"",_xlfn.XLOOKUP($B25,INPUT_DATA!$CL:$CL,INPUT_DATA!CP:CP))</f>
        <v/>
      </c>
      <c r="I25" s="266" t="str">
        <f>IF($B25=0,"",_xlfn.XLOOKUP($B25,INPUT_DATA!$CL:$CL,INPUT_DATA!CQ:CQ))</f>
        <v/>
      </c>
      <c r="J25" s="1281" t="str">
        <f>IF($B25=0,"",_xlfn.XLOOKUP($B25,INPUT_DATA!$CL:$CL,INPUT_DATA!CR:CR))</f>
        <v/>
      </c>
      <c r="K25" s="266" t="str">
        <f>IF($B25=0,"",_xlfn.XLOOKUP($B25,INPUT_DATA!$CL:$CL,INPUT_DATA!CS:CS))</f>
        <v/>
      </c>
      <c r="L25" s="1281" t="str">
        <f>IF($B25=0,"",_xlfn.XLOOKUP($B25,INPUT_DATA!$CL:$CL,INPUT_DATA!CT:CT))</f>
        <v/>
      </c>
      <c r="M25" s="266" t="str">
        <f>IF($B25=0,"",_xlfn.XLOOKUP($B25,INPUT_DATA!$CL:$CL,INPUT_DATA!CU:CU))</f>
        <v/>
      </c>
      <c r="N25" s="1281" t="str">
        <f>IF($B25=0,"",_xlfn.XLOOKUP($B25,INPUT_DATA!$CL:$CL,INPUT_DATA!CV:CV))</f>
        <v/>
      </c>
      <c r="O25" s="266" t="str">
        <f>IF($B25=0,"",_xlfn.XLOOKUP($B25,INPUT_DATA!$CL:$CL,INPUT_DATA!CW:CW))</f>
        <v/>
      </c>
      <c r="P25" s="1281" t="str">
        <f>IF($B25=0,"",_xlfn.XLOOKUP($B25,INPUT_DATA!$CL:$CL,INPUT_DATA!CX:CX))</f>
        <v/>
      </c>
      <c r="Q25" s="266" t="str">
        <f>IF($B25=0,"",_xlfn.XLOOKUP($B25,INPUT_DATA!$CL:$CL,INPUT_DATA!CY:CY))</f>
        <v/>
      </c>
      <c r="R25" s="1281" t="str">
        <f>IF($B25=0,"",_xlfn.XLOOKUP($B25,INPUT_DATA!$CL:$CL,INPUT_DATA!CZ:CZ))</f>
        <v/>
      </c>
      <c r="S25" s="266" t="str">
        <f>IF($B25=0,"",_xlfn.XLOOKUP($B25,INPUT_DATA!$CL:$CL,INPUT_DATA!DA:DA))</f>
        <v/>
      </c>
      <c r="T25" s="1281" t="str">
        <f>IF($B25=0,"",_xlfn.XLOOKUP($B25,INPUT_DATA!$CL:$CL,INPUT_DATA!DB:DB))</f>
        <v/>
      </c>
      <c r="U25" s="266" t="str">
        <f>IF($B25=0,"",_xlfn.XLOOKUP($B25,INPUT_DATA!$CL:$CL,INPUT_DATA!DC:DC))</f>
        <v/>
      </c>
      <c r="V25" s="1281" t="str">
        <f>IF($B25=0,"",_xlfn.XLOOKUP($B25,INPUT_DATA!$CL:$CL,INPUT_DATA!DD:DD))</f>
        <v/>
      </c>
      <c r="W25" s="266" t="str">
        <f>IF($B25=0,"",_xlfn.XLOOKUP($B25,INPUT_DATA!$CL:$CL,INPUT_DATA!DE:DE))</f>
        <v/>
      </c>
      <c r="X25" s="1281" t="str">
        <f>IF($B25=0,"",_xlfn.XLOOKUP($B25,INPUT_DATA!$CL:$CL,INPUT_DATA!DF:DF))</f>
        <v/>
      </c>
      <c r="Y25" s="266" t="str">
        <f>IF($B25=0,"",_xlfn.XLOOKUP($B25,INPUT_DATA!$CL:$CL,INPUT_DATA!DG:DG))</f>
        <v/>
      </c>
      <c r="Z25" s="1281" t="str">
        <f>IF($B25=0,"",_xlfn.XLOOKUP($B25,INPUT_DATA!$CL:$CL,INPUT_DATA!DH:DH))</f>
        <v/>
      </c>
      <c r="AA25" s="266" t="str">
        <f>IF($B25=0,"",_xlfn.XLOOKUP($B25,INPUT_DATA!$CL:$CL,INPUT_DATA!DI:DI))</f>
        <v/>
      </c>
      <c r="AB25" s="1281" t="str">
        <f>IF($B25=0,"",_xlfn.XLOOKUP($B25,INPUT_DATA!$CL:$CL,INPUT_DATA!DJ:DJ))</f>
        <v/>
      </c>
      <c r="AC25" s="266" t="str">
        <f>IF($B25=0,"",_xlfn.XLOOKUP($B25,INPUT_DATA!$CL:$CL,INPUT_DATA!DK:DK))</f>
        <v/>
      </c>
      <c r="AD25" s="1281" t="str">
        <f>IF($B25=0,"",_xlfn.XLOOKUP($B25,INPUT_DATA!$CL:$CL,INPUT_DATA!DL:DL))</f>
        <v/>
      </c>
    </row>
    <row r="26" spans="2:30">
      <c r="B26" s="1222">
        <f>'03 - Monthly Asset Follow up'!B30</f>
        <v>0</v>
      </c>
      <c r="C26" s="266" t="str">
        <f t="shared" si="1"/>
        <v/>
      </c>
      <c r="D26" s="1281" t="str">
        <f t="shared" si="0"/>
        <v/>
      </c>
      <c r="E26" s="266" t="str">
        <f>IF($B26=0,"",_xlfn.XLOOKUP($B26,INPUT_DATA!$CL:$CL,INPUT_DATA!CM:CM))</f>
        <v/>
      </c>
      <c r="F26" s="1281" t="str">
        <f>IF($B26=0,"",_xlfn.XLOOKUP($B26,INPUT_DATA!$CL:$CL,INPUT_DATA!CN:CN))</f>
        <v/>
      </c>
      <c r="G26" s="266" t="str">
        <f>IF($B26=0,"",_xlfn.XLOOKUP($B26,INPUT_DATA!$CL:$CL,INPUT_DATA!CO:CO))</f>
        <v/>
      </c>
      <c r="H26" s="1281" t="str">
        <f>IF($B26=0,"",_xlfn.XLOOKUP($B26,INPUT_DATA!$CL:$CL,INPUT_DATA!CP:CP))</f>
        <v/>
      </c>
      <c r="I26" s="266" t="str">
        <f>IF($B26=0,"",_xlfn.XLOOKUP($B26,INPUT_DATA!$CL:$CL,INPUT_DATA!CQ:CQ))</f>
        <v/>
      </c>
      <c r="J26" s="1281" t="str">
        <f>IF($B26=0,"",_xlfn.XLOOKUP($B26,INPUT_DATA!$CL:$CL,INPUT_DATA!CR:CR))</f>
        <v/>
      </c>
      <c r="K26" s="266" t="str">
        <f>IF($B26=0,"",_xlfn.XLOOKUP($B26,INPUT_DATA!$CL:$CL,INPUT_DATA!CS:CS))</f>
        <v/>
      </c>
      <c r="L26" s="1281" t="str">
        <f>IF($B26=0,"",_xlfn.XLOOKUP($B26,INPUT_DATA!$CL:$CL,INPUT_DATA!CT:CT))</f>
        <v/>
      </c>
      <c r="M26" s="266" t="str">
        <f>IF($B26=0,"",_xlfn.XLOOKUP($B26,INPUT_DATA!$CL:$CL,INPUT_DATA!CU:CU))</f>
        <v/>
      </c>
      <c r="N26" s="1281" t="str">
        <f>IF($B26=0,"",_xlfn.XLOOKUP($B26,INPUT_DATA!$CL:$CL,INPUT_DATA!CV:CV))</f>
        <v/>
      </c>
      <c r="O26" s="266" t="str">
        <f>IF($B26=0,"",_xlfn.XLOOKUP($B26,INPUT_DATA!$CL:$CL,INPUT_DATA!CW:CW))</f>
        <v/>
      </c>
      <c r="P26" s="1281" t="str">
        <f>IF($B26=0,"",_xlfn.XLOOKUP($B26,INPUT_DATA!$CL:$CL,INPUT_DATA!CX:CX))</f>
        <v/>
      </c>
      <c r="Q26" s="266" t="str">
        <f>IF($B26=0,"",_xlfn.XLOOKUP($B26,INPUT_DATA!$CL:$CL,INPUT_DATA!CY:CY))</f>
        <v/>
      </c>
      <c r="R26" s="1281" t="str">
        <f>IF($B26=0,"",_xlfn.XLOOKUP($B26,INPUT_DATA!$CL:$CL,INPUT_DATA!CZ:CZ))</f>
        <v/>
      </c>
      <c r="S26" s="266" t="str">
        <f>IF($B26=0,"",_xlfn.XLOOKUP($B26,INPUT_DATA!$CL:$CL,INPUT_DATA!DA:DA))</f>
        <v/>
      </c>
      <c r="T26" s="1281" t="str">
        <f>IF($B26=0,"",_xlfn.XLOOKUP($B26,INPUT_DATA!$CL:$CL,INPUT_DATA!DB:DB))</f>
        <v/>
      </c>
      <c r="U26" s="266" t="str">
        <f>IF($B26=0,"",_xlfn.XLOOKUP($B26,INPUT_DATA!$CL:$CL,INPUT_DATA!DC:DC))</f>
        <v/>
      </c>
      <c r="V26" s="1281" t="str">
        <f>IF($B26=0,"",_xlfn.XLOOKUP($B26,INPUT_DATA!$CL:$CL,INPUT_DATA!DD:DD))</f>
        <v/>
      </c>
      <c r="W26" s="266" t="str">
        <f>IF($B26=0,"",_xlfn.XLOOKUP($B26,INPUT_DATA!$CL:$CL,INPUT_DATA!DE:DE))</f>
        <v/>
      </c>
      <c r="X26" s="1281" t="str">
        <f>IF($B26=0,"",_xlfn.XLOOKUP($B26,INPUT_DATA!$CL:$CL,INPUT_DATA!DF:DF))</f>
        <v/>
      </c>
      <c r="Y26" s="266" t="str">
        <f>IF($B26=0,"",_xlfn.XLOOKUP($B26,INPUT_DATA!$CL:$CL,INPUT_DATA!DG:DG))</f>
        <v/>
      </c>
      <c r="Z26" s="1281" t="str">
        <f>IF($B26=0,"",_xlfn.XLOOKUP($B26,INPUT_DATA!$CL:$CL,INPUT_DATA!DH:DH))</f>
        <v/>
      </c>
      <c r="AA26" s="266" t="str">
        <f>IF($B26=0,"",_xlfn.XLOOKUP($B26,INPUT_DATA!$CL:$CL,INPUT_DATA!DI:DI))</f>
        <v/>
      </c>
      <c r="AB26" s="1281" t="str">
        <f>IF($B26=0,"",_xlfn.XLOOKUP($B26,INPUT_DATA!$CL:$CL,INPUT_DATA!DJ:DJ))</f>
        <v/>
      </c>
      <c r="AC26" s="266" t="str">
        <f>IF($B26=0,"",_xlfn.XLOOKUP($B26,INPUT_DATA!$CL:$CL,INPUT_DATA!DK:DK))</f>
        <v/>
      </c>
      <c r="AD26" s="1281" t="str">
        <f>IF($B26=0,"",_xlfn.XLOOKUP($B26,INPUT_DATA!$CL:$CL,INPUT_DATA!DL:DL))</f>
        <v/>
      </c>
    </row>
    <row r="27" spans="2:30">
      <c r="B27" s="1222">
        <f>'03 - Monthly Asset Follow up'!B31</f>
        <v>0</v>
      </c>
      <c r="C27" s="266" t="str">
        <f t="shared" si="1"/>
        <v/>
      </c>
      <c r="D27" s="1281" t="str">
        <f t="shared" si="0"/>
        <v/>
      </c>
      <c r="E27" s="266" t="str">
        <f>IF($B27=0,"",_xlfn.XLOOKUP($B27,INPUT_DATA!$CL:$CL,INPUT_DATA!CM:CM))</f>
        <v/>
      </c>
      <c r="F27" s="1281" t="str">
        <f>IF($B27=0,"",_xlfn.XLOOKUP($B27,INPUT_DATA!$CL:$CL,INPUT_DATA!CN:CN))</f>
        <v/>
      </c>
      <c r="G27" s="266" t="str">
        <f>IF($B27=0,"",_xlfn.XLOOKUP($B27,INPUT_DATA!$CL:$CL,INPUT_DATA!CO:CO))</f>
        <v/>
      </c>
      <c r="H27" s="1281" t="str">
        <f>IF($B27=0,"",_xlfn.XLOOKUP($B27,INPUT_DATA!$CL:$CL,INPUT_DATA!CP:CP))</f>
        <v/>
      </c>
      <c r="I27" s="266" t="str">
        <f>IF($B27=0,"",_xlfn.XLOOKUP($B27,INPUT_DATA!$CL:$CL,INPUT_DATA!CQ:CQ))</f>
        <v/>
      </c>
      <c r="J27" s="1281" t="str">
        <f>IF($B27=0,"",_xlfn.XLOOKUP($B27,INPUT_DATA!$CL:$CL,INPUT_DATA!CR:CR))</f>
        <v/>
      </c>
      <c r="K27" s="266" t="str">
        <f>IF($B27=0,"",_xlfn.XLOOKUP($B27,INPUT_DATA!$CL:$CL,INPUT_DATA!CS:CS))</f>
        <v/>
      </c>
      <c r="L27" s="1281" t="str">
        <f>IF($B27=0,"",_xlfn.XLOOKUP($B27,INPUT_DATA!$CL:$CL,INPUT_DATA!CT:CT))</f>
        <v/>
      </c>
      <c r="M27" s="266" t="str">
        <f>IF($B27=0,"",_xlfn.XLOOKUP($B27,INPUT_DATA!$CL:$CL,INPUT_DATA!CU:CU))</f>
        <v/>
      </c>
      <c r="N27" s="1281" t="str">
        <f>IF($B27=0,"",_xlfn.XLOOKUP($B27,INPUT_DATA!$CL:$CL,INPUT_DATA!CV:CV))</f>
        <v/>
      </c>
      <c r="O27" s="266" t="str">
        <f>IF($B27=0,"",_xlfn.XLOOKUP($B27,INPUT_DATA!$CL:$CL,INPUT_DATA!CW:CW))</f>
        <v/>
      </c>
      <c r="P27" s="1281" t="str">
        <f>IF($B27=0,"",_xlfn.XLOOKUP($B27,INPUT_DATA!$CL:$CL,INPUT_DATA!CX:CX))</f>
        <v/>
      </c>
      <c r="Q27" s="266" t="str">
        <f>IF($B27=0,"",_xlfn.XLOOKUP($B27,INPUT_DATA!$CL:$CL,INPUT_DATA!CY:CY))</f>
        <v/>
      </c>
      <c r="R27" s="1281" t="str">
        <f>IF($B27=0,"",_xlfn.XLOOKUP($B27,INPUT_DATA!$CL:$CL,INPUT_DATA!CZ:CZ))</f>
        <v/>
      </c>
      <c r="S27" s="266" t="str">
        <f>IF($B27=0,"",_xlfn.XLOOKUP($B27,INPUT_DATA!$CL:$CL,INPUT_DATA!DA:DA))</f>
        <v/>
      </c>
      <c r="T27" s="1281" t="str">
        <f>IF($B27=0,"",_xlfn.XLOOKUP($B27,INPUT_DATA!$CL:$CL,INPUT_DATA!DB:DB))</f>
        <v/>
      </c>
      <c r="U27" s="266" t="str">
        <f>IF($B27=0,"",_xlfn.XLOOKUP($B27,INPUT_DATA!$CL:$CL,INPUT_DATA!DC:DC))</f>
        <v/>
      </c>
      <c r="V27" s="1281" t="str">
        <f>IF($B27=0,"",_xlfn.XLOOKUP($B27,INPUT_DATA!$CL:$CL,INPUT_DATA!DD:DD))</f>
        <v/>
      </c>
      <c r="W27" s="266" t="str">
        <f>IF($B27=0,"",_xlfn.XLOOKUP($B27,INPUT_DATA!$CL:$CL,INPUT_DATA!DE:DE))</f>
        <v/>
      </c>
      <c r="X27" s="1281" t="str">
        <f>IF($B27=0,"",_xlfn.XLOOKUP($B27,INPUT_DATA!$CL:$CL,INPUT_DATA!DF:DF))</f>
        <v/>
      </c>
      <c r="Y27" s="266" t="str">
        <f>IF($B27=0,"",_xlfn.XLOOKUP($B27,INPUT_DATA!$CL:$CL,INPUT_DATA!DG:DG))</f>
        <v/>
      </c>
      <c r="Z27" s="1281" t="str">
        <f>IF($B27=0,"",_xlfn.XLOOKUP($B27,INPUT_DATA!$CL:$CL,INPUT_DATA!DH:DH))</f>
        <v/>
      </c>
      <c r="AA27" s="266" t="str">
        <f>IF($B27=0,"",_xlfn.XLOOKUP($B27,INPUT_DATA!$CL:$CL,INPUT_DATA!DI:DI))</f>
        <v/>
      </c>
      <c r="AB27" s="1281" t="str">
        <f>IF($B27=0,"",_xlfn.XLOOKUP($B27,INPUT_DATA!$CL:$CL,INPUT_DATA!DJ:DJ))</f>
        <v/>
      </c>
      <c r="AC27" s="266" t="str">
        <f>IF($B27=0,"",_xlfn.XLOOKUP($B27,INPUT_DATA!$CL:$CL,INPUT_DATA!DK:DK))</f>
        <v/>
      </c>
      <c r="AD27" s="1281" t="str">
        <f>IF($B27=0,"",_xlfn.XLOOKUP($B27,INPUT_DATA!$CL:$CL,INPUT_DATA!DL:DL))</f>
        <v/>
      </c>
    </row>
    <row r="28" spans="2:30">
      <c r="B28" s="1222">
        <f>'03 - Monthly Asset Follow up'!B32</f>
        <v>0</v>
      </c>
      <c r="C28" s="266" t="str">
        <f t="shared" si="1"/>
        <v/>
      </c>
      <c r="D28" s="1281" t="str">
        <f t="shared" si="0"/>
        <v/>
      </c>
      <c r="E28" s="266" t="str">
        <f>IF($B28=0,"",_xlfn.XLOOKUP($B28,INPUT_DATA!$CL:$CL,INPUT_DATA!CM:CM))</f>
        <v/>
      </c>
      <c r="F28" s="1281" t="str">
        <f>IF($B28=0,"",_xlfn.XLOOKUP($B28,INPUT_DATA!$CL:$CL,INPUT_DATA!CN:CN))</f>
        <v/>
      </c>
      <c r="G28" s="266" t="str">
        <f>IF($B28=0,"",_xlfn.XLOOKUP($B28,INPUT_DATA!$CL:$CL,INPUT_DATA!CO:CO))</f>
        <v/>
      </c>
      <c r="H28" s="1281" t="str">
        <f>IF($B28=0,"",_xlfn.XLOOKUP($B28,INPUT_DATA!$CL:$CL,INPUT_DATA!CP:CP))</f>
        <v/>
      </c>
      <c r="I28" s="266" t="str">
        <f>IF($B28=0,"",_xlfn.XLOOKUP($B28,INPUT_DATA!$CL:$CL,INPUT_DATA!CQ:CQ))</f>
        <v/>
      </c>
      <c r="J28" s="1281" t="str">
        <f>IF($B28=0,"",_xlfn.XLOOKUP($B28,INPUT_DATA!$CL:$CL,INPUT_DATA!CR:CR))</f>
        <v/>
      </c>
      <c r="K28" s="266" t="str">
        <f>IF($B28=0,"",_xlfn.XLOOKUP($B28,INPUT_DATA!$CL:$CL,INPUT_DATA!CS:CS))</f>
        <v/>
      </c>
      <c r="L28" s="1281" t="str">
        <f>IF($B28=0,"",_xlfn.XLOOKUP($B28,INPUT_DATA!$CL:$CL,INPUT_DATA!CT:CT))</f>
        <v/>
      </c>
      <c r="M28" s="266" t="str">
        <f>IF($B28=0,"",_xlfn.XLOOKUP($B28,INPUT_DATA!$CL:$CL,INPUT_DATA!CU:CU))</f>
        <v/>
      </c>
      <c r="N28" s="1281" t="str">
        <f>IF($B28=0,"",_xlfn.XLOOKUP($B28,INPUT_DATA!$CL:$CL,INPUT_DATA!CV:CV))</f>
        <v/>
      </c>
      <c r="O28" s="266" t="str">
        <f>IF($B28=0,"",_xlfn.XLOOKUP($B28,INPUT_DATA!$CL:$CL,INPUT_DATA!CW:CW))</f>
        <v/>
      </c>
      <c r="P28" s="1281" t="str">
        <f>IF($B28=0,"",_xlfn.XLOOKUP($B28,INPUT_DATA!$CL:$CL,INPUT_DATA!CX:CX))</f>
        <v/>
      </c>
      <c r="Q28" s="266" t="str">
        <f>IF($B28=0,"",_xlfn.XLOOKUP($B28,INPUT_DATA!$CL:$CL,INPUT_DATA!CY:CY))</f>
        <v/>
      </c>
      <c r="R28" s="1281" t="str">
        <f>IF($B28=0,"",_xlfn.XLOOKUP($B28,INPUT_DATA!$CL:$CL,INPUT_DATA!CZ:CZ))</f>
        <v/>
      </c>
      <c r="S28" s="266" t="str">
        <f>IF($B28=0,"",_xlfn.XLOOKUP($B28,INPUT_DATA!$CL:$CL,INPUT_DATA!DA:DA))</f>
        <v/>
      </c>
      <c r="T28" s="1281" t="str">
        <f>IF($B28=0,"",_xlfn.XLOOKUP($B28,INPUT_DATA!$CL:$CL,INPUT_DATA!DB:DB))</f>
        <v/>
      </c>
      <c r="U28" s="266" t="str">
        <f>IF($B28=0,"",_xlfn.XLOOKUP($B28,INPUT_DATA!$CL:$CL,INPUT_DATA!DC:DC))</f>
        <v/>
      </c>
      <c r="V28" s="1281" t="str">
        <f>IF($B28=0,"",_xlfn.XLOOKUP($B28,INPUT_DATA!$CL:$CL,INPUT_DATA!DD:DD))</f>
        <v/>
      </c>
      <c r="W28" s="266" t="str">
        <f>IF($B28=0,"",_xlfn.XLOOKUP($B28,INPUT_DATA!$CL:$CL,INPUT_DATA!DE:DE))</f>
        <v/>
      </c>
      <c r="X28" s="1281" t="str">
        <f>IF($B28=0,"",_xlfn.XLOOKUP($B28,INPUT_DATA!$CL:$CL,INPUT_DATA!DF:DF))</f>
        <v/>
      </c>
      <c r="Y28" s="266" t="str">
        <f>IF($B28=0,"",_xlfn.XLOOKUP($B28,INPUT_DATA!$CL:$CL,INPUT_DATA!DG:DG))</f>
        <v/>
      </c>
      <c r="Z28" s="1281" t="str">
        <f>IF($B28=0,"",_xlfn.XLOOKUP($B28,INPUT_DATA!$CL:$CL,INPUT_DATA!DH:DH))</f>
        <v/>
      </c>
      <c r="AA28" s="266" t="str">
        <f>IF($B28=0,"",_xlfn.XLOOKUP($B28,INPUT_DATA!$CL:$CL,INPUT_DATA!DI:DI))</f>
        <v/>
      </c>
      <c r="AB28" s="1281" t="str">
        <f>IF($B28=0,"",_xlfn.XLOOKUP($B28,INPUT_DATA!$CL:$CL,INPUT_DATA!DJ:DJ))</f>
        <v/>
      </c>
      <c r="AC28" s="266" t="str">
        <f>IF($B28=0,"",_xlfn.XLOOKUP($B28,INPUT_DATA!$CL:$CL,INPUT_DATA!DK:DK))</f>
        <v/>
      </c>
      <c r="AD28" s="1281" t="str">
        <f>IF($B28=0,"",_xlfn.XLOOKUP($B28,INPUT_DATA!$CL:$CL,INPUT_DATA!DL:DL))</f>
        <v/>
      </c>
    </row>
    <row r="29" spans="2:30">
      <c r="B29" s="1222">
        <f>'03 - Monthly Asset Follow up'!B33</f>
        <v>0</v>
      </c>
      <c r="C29" s="266" t="str">
        <f t="shared" si="1"/>
        <v/>
      </c>
      <c r="D29" s="1281" t="str">
        <f t="shared" si="0"/>
        <v/>
      </c>
      <c r="E29" s="266" t="str">
        <f>IF($B29=0,"",_xlfn.XLOOKUP($B29,INPUT_DATA!$CL:$CL,INPUT_DATA!CM:CM))</f>
        <v/>
      </c>
      <c r="F29" s="1281" t="str">
        <f>IF($B29=0,"",_xlfn.XLOOKUP($B29,INPUT_DATA!$CL:$CL,INPUT_DATA!CN:CN))</f>
        <v/>
      </c>
      <c r="G29" s="266" t="str">
        <f>IF($B29=0,"",_xlfn.XLOOKUP($B29,INPUT_DATA!$CL:$CL,INPUT_DATA!CO:CO))</f>
        <v/>
      </c>
      <c r="H29" s="1281" t="str">
        <f>IF($B29=0,"",_xlfn.XLOOKUP($B29,INPUT_DATA!$CL:$CL,INPUT_DATA!CP:CP))</f>
        <v/>
      </c>
      <c r="I29" s="266" t="str">
        <f>IF($B29=0,"",_xlfn.XLOOKUP($B29,INPUT_DATA!$CL:$CL,INPUT_DATA!CQ:CQ))</f>
        <v/>
      </c>
      <c r="J29" s="1281" t="str">
        <f>IF($B29=0,"",_xlfn.XLOOKUP($B29,INPUT_DATA!$CL:$CL,INPUT_DATA!CR:CR))</f>
        <v/>
      </c>
      <c r="K29" s="266" t="str">
        <f>IF($B29=0,"",_xlfn.XLOOKUP($B29,INPUT_DATA!$CL:$CL,INPUT_DATA!CS:CS))</f>
        <v/>
      </c>
      <c r="L29" s="1281" t="str">
        <f>IF($B29=0,"",_xlfn.XLOOKUP($B29,INPUT_DATA!$CL:$CL,INPUT_DATA!CT:CT))</f>
        <v/>
      </c>
      <c r="M29" s="266" t="str">
        <f>IF($B29=0,"",_xlfn.XLOOKUP($B29,INPUT_DATA!$CL:$CL,INPUT_DATA!CU:CU))</f>
        <v/>
      </c>
      <c r="N29" s="1281" t="str">
        <f>IF($B29=0,"",_xlfn.XLOOKUP($B29,INPUT_DATA!$CL:$CL,INPUT_DATA!CV:CV))</f>
        <v/>
      </c>
      <c r="O29" s="266" t="str">
        <f>IF($B29=0,"",_xlfn.XLOOKUP($B29,INPUT_DATA!$CL:$CL,INPUT_DATA!CW:CW))</f>
        <v/>
      </c>
      <c r="P29" s="1281" t="str">
        <f>IF($B29=0,"",_xlfn.XLOOKUP($B29,INPUT_DATA!$CL:$CL,INPUT_DATA!CX:CX))</f>
        <v/>
      </c>
      <c r="Q29" s="266" t="str">
        <f>IF($B29=0,"",_xlfn.XLOOKUP($B29,INPUT_DATA!$CL:$CL,INPUT_DATA!CY:CY))</f>
        <v/>
      </c>
      <c r="R29" s="1281" t="str">
        <f>IF($B29=0,"",_xlfn.XLOOKUP($B29,INPUT_DATA!$CL:$CL,INPUT_DATA!CZ:CZ))</f>
        <v/>
      </c>
      <c r="S29" s="266" t="str">
        <f>IF($B29=0,"",_xlfn.XLOOKUP($B29,INPUT_DATA!$CL:$CL,INPUT_DATA!DA:DA))</f>
        <v/>
      </c>
      <c r="T29" s="1281" t="str">
        <f>IF($B29=0,"",_xlfn.XLOOKUP($B29,INPUT_DATA!$CL:$CL,INPUT_DATA!DB:DB))</f>
        <v/>
      </c>
      <c r="U29" s="266" t="str">
        <f>IF($B29=0,"",_xlfn.XLOOKUP($B29,INPUT_DATA!$CL:$CL,INPUT_DATA!DC:DC))</f>
        <v/>
      </c>
      <c r="V29" s="1281" t="str">
        <f>IF($B29=0,"",_xlfn.XLOOKUP($B29,INPUT_DATA!$CL:$CL,INPUT_DATA!DD:DD))</f>
        <v/>
      </c>
      <c r="W29" s="266" t="str">
        <f>IF($B29=0,"",_xlfn.XLOOKUP($B29,INPUT_DATA!$CL:$CL,INPUT_DATA!DE:DE))</f>
        <v/>
      </c>
      <c r="X29" s="1281" t="str">
        <f>IF($B29=0,"",_xlfn.XLOOKUP($B29,INPUT_DATA!$CL:$CL,INPUT_DATA!DF:DF))</f>
        <v/>
      </c>
      <c r="Y29" s="266" t="str">
        <f>IF($B29=0,"",_xlfn.XLOOKUP($B29,INPUT_DATA!$CL:$CL,INPUT_DATA!DG:DG))</f>
        <v/>
      </c>
      <c r="Z29" s="1281" t="str">
        <f>IF($B29=0,"",_xlfn.XLOOKUP($B29,INPUT_DATA!$CL:$CL,INPUT_DATA!DH:DH))</f>
        <v/>
      </c>
      <c r="AA29" s="266" t="str">
        <f>IF($B29=0,"",_xlfn.XLOOKUP($B29,INPUT_DATA!$CL:$CL,INPUT_DATA!DI:DI))</f>
        <v/>
      </c>
      <c r="AB29" s="1281" t="str">
        <f>IF($B29=0,"",_xlfn.XLOOKUP($B29,INPUT_DATA!$CL:$CL,INPUT_DATA!DJ:DJ))</f>
        <v/>
      </c>
      <c r="AC29" s="266" t="str">
        <f>IF($B29=0,"",_xlfn.XLOOKUP($B29,INPUT_DATA!$CL:$CL,INPUT_DATA!DK:DK))</f>
        <v/>
      </c>
      <c r="AD29" s="1281" t="str">
        <f>IF($B29=0,"",_xlfn.XLOOKUP($B29,INPUT_DATA!$CL:$CL,INPUT_DATA!DL:DL))</f>
        <v/>
      </c>
    </row>
    <row r="30" spans="2:30">
      <c r="B30" s="1222">
        <f>'03 - Monthly Asset Follow up'!B34</f>
        <v>0</v>
      </c>
      <c r="C30" s="266" t="str">
        <f t="shared" si="1"/>
        <v/>
      </c>
      <c r="D30" s="1281" t="str">
        <f t="shared" si="0"/>
        <v/>
      </c>
      <c r="E30" s="266" t="str">
        <f>IF($B30=0,"",_xlfn.XLOOKUP($B30,INPUT_DATA!$CL:$CL,INPUT_DATA!CM:CM))</f>
        <v/>
      </c>
      <c r="F30" s="1281" t="str">
        <f>IF($B30=0,"",_xlfn.XLOOKUP($B30,INPUT_DATA!$CL:$CL,INPUT_DATA!CN:CN))</f>
        <v/>
      </c>
      <c r="G30" s="266" t="str">
        <f>IF($B30=0,"",_xlfn.XLOOKUP($B30,INPUT_DATA!$CL:$CL,INPUT_DATA!CO:CO))</f>
        <v/>
      </c>
      <c r="H30" s="1281" t="str">
        <f>IF($B30=0,"",_xlfn.XLOOKUP($B30,INPUT_DATA!$CL:$CL,INPUT_DATA!CP:CP))</f>
        <v/>
      </c>
      <c r="I30" s="266" t="str">
        <f>IF($B30=0,"",_xlfn.XLOOKUP($B30,INPUT_DATA!$CL:$CL,INPUT_DATA!CQ:CQ))</f>
        <v/>
      </c>
      <c r="J30" s="1281" t="str">
        <f>IF($B30=0,"",_xlfn.XLOOKUP($B30,INPUT_DATA!$CL:$CL,INPUT_DATA!CR:CR))</f>
        <v/>
      </c>
      <c r="K30" s="266" t="str">
        <f>IF($B30=0,"",_xlfn.XLOOKUP($B30,INPUT_DATA!$CL:$CL,INPUT_DATA!CS:CS))</f>
        <v/>
      </c>
      <c r="L30" s="1281" t="str">
        <f>IF($B30=0,"",_xlfn.XLOOKUP($B30,INPUT_DATA!$CL:$CL,INPUT_DATA!CT:CT))</f>
        <v/>
      </c>
      <c r="M30" s="266" t="str">
        <f>IF($B30=0,"",_xlfn.XLOOKUP($B30,INPUT_DATA!$CL:$CL,INPUT_DATA!CU:CU))</f>
        <v/>
      </c>
      <c r="N30" s="1281" t="str">
        <f>IF($B30=0,"",_xlfn.XLOOKUP($B30,INPUT_DATA!$CL:$CL,INPUT_DATA!CV:CV))</f>
        <v/>
      </c>
      <c r="O30" s="266" t="str">
        <f>IF($B30=0,"",_xlfn.XLOOKUP($B30,INPUT_DATA!$CL:$CL,INPUT_DATA!CW:CW))</f>
        <v/>
      </c>
      <c r="P30" s="1281" t="str">
        <f>IF($B30=0,"",_xlfn.XLOOKUP($B30,INPUT_DATA!$CL:$CL,INPUT_DATA!CX:CX))</f>
        <v/>
      </c>
      <c r="Q30" s="266" t="str">
        <f>IF($B30=0,"",_xlfn.XLOOKUP($B30,INPUT_DATA!$CL:$CL,INPUT_DATA!CY:CY))</f>
        <v/>
      </c>
      <c r="R30" s="1281" t="str">
        <f>IF($B30=0,"",_xlfn.XLOOKUP($B30,INPUT_DATA!$CL:$CL,INPUT_DATA!CZ:CZ))</f>
        <v/>
      </c>
      <c r="S30" s="266" t="str">
        <f>IF($B30=0,"",_xlfn.XLOOKUP($B30,INPUT_DATA!$CL:$CL,INPUT_DATA!DA:DA))</f>
        <v/>
      </c>
      <c r="T30" s="1281" t="str">
        <f>IF($B30=0,"",_xlfn.XLOOKUP($B30,INPUT_DATA!$CL:$CL,INPUT_DATA!DB:DB))</f>
        <v/>
      </c>
      <c r="U30" s="266" t="str">
        <f>IF($B30=0,"",_xlfn.XLOOKUP($B30,INPUT_DATA!$CL:$CL,INPUT_DATA!DC:DC))</f>
        <v/>
      </c>
      <c r="V30" s="1281" t="str">
        <f>IF($B30=0,"",_xlfn.XLOOKUP($B30,INPUT_DATA!$CL:$CL,INPUT_DATA!DD:DD))</f>
        <v/>
      </c>
      <c r="W30" s="266" t="str">
        <f>IF($B30=0,"",_xlfn.XLOOKUP($B30,INPUT_DATA!$CL:$CL,INPUT_DATA!DE:DE))</f>
        <v/>
      </c>
      <c r="X30" s="1281" t="str">
        <f>IF($B30=0,"",_xlfn.XLOOKUP($B30,INPUT_DATA!$CL:$CL,INPUT_DATA!DF:DF))</f>
        <v/>
      </c>
      <c r="Y30" s="266" t="str">
        <f>IF($B30=0,"",_xlfn.XLOOKUP($B30,INPUT_DATA!$CL:$CL,INPUT_DATA!DG:DG))</f>
        <v/>
      </c>
      <c r="Z30" s="1281" t="str">
        <f>IF($B30=0,"",_xlfn.XLOOKUP($B30,INPUT_DATA!$CL:$CL,INPUT_DATA!DH:DH))</f>
        <v/>
      </c>
      <c r="AA30" s="266" t="str">
        <f>IF($B30=0,"",_xlfn.XLOOKUP($B30,INPUT_DATA!$CL:$CL,INPUT_DATA!DI:DI))</f>
        <v/>
      </c>
      <c r="AB30" s="1281" t="str">
        <f>IF($B30=0,"",_xlfn.XLOOKUP($B30,INPUT_DATA!$CL:$CL,INPUT_DATA!DJ:DJ))</f>
        <v/>
      </c>
      <c r="AC30" s="266" t="str">
        <f>IF($B30=0,"",_xlfn.XLOOKUP($B30,INPUT_DATA!$CL:$CL,INPUT_DATA!DK:DK))</f>
        <v/>
      </c>
      <c r="AD30" s="1281" t="str">
        <f>IF($B30=0,"",_xlfn.XLOOKUP($B30,INPUT_DATA!$CL:$CL,INPUT_DATA!DL:DL))</f>
        <v/>
      </c>
    </row>
    <row r="31" spans="2:30">
      <c r="B31" s="1222">
        <f>'03 - Monthly Asset Follow up'!B35</f>
        <v>0</v>
      </c>
      <c r="C31" s="266" t="str">
        <f t="shared" si="1"/>
        <v/>
      </c>
      <c r="D31" s="1281" t="str">
        <f t="shared" si="0"/>
        <v/>
      </c>
      <c r="E31" s="266" t="str">
        <f>IF($B31=0,"",_xlfn.XLOOKUP($B31,INPUT_DATA!$CL:$CL,INPUT_DATA!CM:CM))</f>
        <v/>
      </c>
      <c r="F31" s="1281" t="str">
        <f>IF($B31=0,"",_xlfn.XLOOKUP($B31,INPUT_DATA!$CL:$CL,INPUT_DATA!CN:CN))</f>
        <v/>
      </c>
      <c r="G31" s="266" t="str">
        <f>IF($B31=0,"",_xlfn.XLOOKUP($B31,INPUT_DATA!$CL:$CL,INPUT_DATA!CO:CO))</f>
        <v/>
      </c>
      <c r="H31" s="1281" t="str">
        <f>IF($B31=0,"",_xlfn.XLOOKUP($B31,INPUT_DATA!$CL:$CL,INPUT_DATA!CP:CP))</f>
        <v/>
      </c>
      <c r="I31" s="266" t="str">
        <f>IF($B31=0,"",_xlfn.XLOOKUP($B31,INPUT_DATA!$CL:$CL,INPUT_DATA!CQ:CQ))</f>
        <v/>
      </c>
      <c r="J31" s="1281" t="str">
        <f>IF($B31=0,"",_xlfn.XLOOKUP($B31,INPUT_DATA!$CL:$CL,INPUT_DATA!CR:CR))</f>
        <v/>
      </c>
      <c r="K31" s="266" t="str">
        <f>IF($B31=0,"",_xlfn.XLOOKUP($B31,INPUT_DATA!$CL:$CL,INPUT_DATA!CS:CS))</f>
        <v/>
      </c>
      <c r="L31" s="1281" t="str">
        <f>IF($B31=0,"",_xlfn.XLOOKUP($B31,INPUT_DATA!$CL:$CL,INPUT_DATA!CT:CT))</f>
        <v/>
      </c>
      <c r="M31" s="266" t="str">
        <f>IF($B31=0,"",_xlfn.XLOOKUP($B31,INPUT_DATA!$CL:$CL,INPUT_DATA!CU:CU))</f>
        <v/>
      </c>
      <c r="N31" s="1281" t="str">
        <f>IF($B31=0,"",_xlfn.XLOOKUP($B31,INPUT_DATA!$CL:$CL,INPUT_DATA!CV:CV))</f>
        <v/>
      </c>
      <c r="O31" s="266" t="str">
        <f>IF($B31=0,"",_xlfn.XLOOKUP($B31,INPUT_DATA!$CL:$CL,INPUT_DATA!CW:CW))</f>
        <v/>
      </c>
      <c r="P31" s="1281" t="str">
        <f>IF($B31=0,"",_xlfn.XLOOKUP($B31,INPUT_DATA!$CL:$CL,INPUT_DATA!CX:CX))</f>
        <v/>
      </c>
      <c r="Q31" s="266" t="str">
        <f>IF($B31=0,"",_xlfn.XLOOKUP($B31,INPUT_DATA!$CL:$CL,INPUT_DATA!CY:CY))</f>
        <v/>
      </c>
      <c r="R31" s="1281" t="str">
        <f>IF($B31=0,"",_xlfn.XLOOKUP($B31,INPUT_DATA!$CL:$CL,INPUT_DATA!CZ:CZ))</f>
        <v/>
      </c>
      <c r="S31" s="266" t="str">
        <f>IF($B31=0,"",_xlfn.XLOOKUP($B31,INPUT_DATA!$CL:$CL,INPUT_DATA!DA:DA))</f>
        <v/>
      </c>
      <c r="T31" s="1281" t="str">
        <f>IF($B31=0,"",_xlfn.XLOOKUP($B31,INPUT_DATA!$CL:$CL,INPUT_DATA!DB:DB))</f>
        <v/>
      </c>
      <c r="U31" s="266" t="str">
        <f>IF($B31=0,"",_xlfn.XLOOKUP($B31,INPUT_DATA!$CL:$CL,INPUT_DATA!DC:DC))</f>
        <v/>
      </c>
      <c r="V31" s="1281" t="str">
        <f>IF($B31=0,"",_xlfn.XLOOKUP($B31,INPUT_DATA!$CL:$CL,INPUT_DATA!DD:DD))</f>
        <v/>
      </c>
      <c r="W31" s="266" t="str">
        <f>IF($B31=0,"",_xlfn.XLOOKUP($B31,INPUT_DATA!$CL:$CL,INPUT_DATA!DE:DE))</f>
        <v/>
      </c>
      <c r="X31" s="1281" t="str">
        <f>IF($B31=0,"",_xlfn.XLOOKUP($B31,INPUT_DATA!$CL:$CL,INPUT_DATA!DF:DF))</f>
        <v/>
      </c>
      <c r="Y31" s="266" t="str">
        <f>IF($B31=0,"",_xlfn.XLOOKUP($B31,INPUT_DATA!$CL:$CL,INPUT_DATA!DG:DG))</f>
        <v/>
      </c>
      <c r="Z31" s="1281" t="str">
        <f>IF($B31=0,"",_xlfn.XLOOKUP($B31,INPUT_DATA!$CL:$CL,INPUT_DATA!DH:DH))</f>
        <v/>
      </c>
      <c r="AA31" s="266" t="str">
        <f>IF($B31=0,"",_xlfn.XLOOKUP($B31,INPUT_DATA!$CL:$CL,INPUT_DATA!DI:DI))</f>
        <v/>
      </c>
      <c r="AB31" s="1281" t="str">
        <f>IF($B31=0,"",_xlfn.XLOOKUP($B31,INPUT_DATA!$CL:$CL,INPUT_DATA!DJ:DJ))</f>
        <v/>
      </c>
      <c r="AC31" s="266" t="str">
        <f>IF($B31=0,"",_xlfn.XLOOKUP($B31,INPUT_DATA!$CL:$CL,INPUT_DATA!DK:DK))</f>
        <v/>
      </c>
      <c r="AD31" s="1281" t="str">
        <f>IF($B31=0,"",_xlfn.XLOOKUP($B31,INPUT_DATA!$CL:$CL,INPUT_DATA!DL:DL))</f>
        <v/>
      </c>
    </row>
    <row r="32" spans="2:30">
      <c r="B32" s="1222">
        <f>'03 - Monthly Asset Follow up'!B36</f>
        <v>0</v>
      </c>
      <c r="C32" s="266" t="str">
        <f t="shared" si="1"/>
        <v/>
      </c>
      <c r="D32" s="1281" t="str">
        <f t="shared" si="0"/>
        <v/>
      </c>
      <c r="E32" s="266" t="str">
        <f>IF($B32=0,"",_xlfn.XLOOKUP($B32,INPUT_DATA!$CL:$CL,INPUT_DATA!CM:CM))</f>
        <v/>
      </c>
      <c r="F32" s="1281" t="str">
        <f>IF($B32=0,"",_xlfn.XLOOKUP($B32,INPUT_DATA!$CL:$CL,INPUT_DATA!CN:CN))</f>
        <v/>
      </c>
      <c r="G32" s="266" t="str">
        <f>IF($B32=0,"",_xlfn.XLOOKUP($B32,INPUT_DATA!$CL:$CL,INPUT_DATA!CO:CO))</f>
        <v/>
      </c>
      <c r="H32" s="1281" t="str">
        <f>IF($B32=0,"",_xlfn.XLOOKUP($B32,INPUT_DATA!$CL:$CL,INPUT_DATA!CP:CP))</f>
        <v/>
      </c>
      <c r="I32" s="266" t="str">
        <f>IF($B32=0,"",_xlfn.XLOOKUP($B32,INPUT_DATA!$CL:$CL,INPUT_DATA!CQ:CQ))</f>
        <v/>
      </c>
      <c r="J32" s="1281" t="str">
        <f>IF($B32=0,"",_xlfn.XLOOKUP($B32,INPUT_DATA!$CL:$CL,INPUT_DATA!CR:CR))</f>
        <v/>
      </c>
      <c r="K32" s="266" t="str">
        <f>IF($B32=0,"",_xlfn.XLOOKUP($B32,INPUT_DATA!$CL:$CL,INPUT_DATA!CS:CS))</f>
        <v/>
      </c>
      <c r="L32" s="1281" t="str">
        <f>IF($B32=0,"",_xlfn.XLOOKUP($B32,INPUT_DATA!$CL:$CL,INPUT_DATA!CT:CT))</f>
        <v/>
      </c>
      <c r="M32" s="266" t="str">
        <f>IF($B32=0,"",_xlfn.XLOOKUP($B32,INPUT_DATA!$CL:$CL,INPUT_DATA!CU:CU))</f>
        <v/>
      </c>
      <c r="N32" s="1281" t="str">
        <f>IF($B32=0,"",_xlfn.XLOOKUP($B32,INPUT_DATA!$CL:$CL,INPUT_DATA!CV:CV))</f>
        <v/>
      </c>
      <c r="O32" s="266" t="str">
        <f>IF($B32=0,"",_xlfn.XLOOKUP($B32,INPUT_DATA!$CL:$CL,INPUT_DATA!CW:CW))</f>
        <v/>
      </c>
      <c r="P32" s="1281" t="str">
        <f>IF($B32=0,"",_xlfn.XLOOKUP($B32,INPUT_DATA!$CL:$CL,INPUT_DATA!CX:CX))</f>
        <v/>
      </c>
      <c r="Q32" s="266" t="str">
        <f>IF($B32=0,"",_xlfn.XLOOKUP($B32,INPUT_DATA!$CL:$CL,INPUT_DATA!CY:CY))</f>
        <v/>
      </c>
      <c r="R32" s="1281" t="str">
        <f>IF($B32=0,"",_xlfn.XLOOKUP($B32,INPUT_DATA!$CL:$CL,INPUT_DATA!CZ:CZ))</f>
        <v/>
      </c>
      <c r="S32" s="266" t="str">
        <f>IF($B32=0,"",_xlfn.XLOOKUP($B32,INPUT_DATA!$CL:$CL,INPUT_DATA!DA:DA))</f>
        <v/>
      </c>
      <c r="T32" s="1281" t="str">
        <f>IF($B32=0,"",_xlfn.XLOOKUP($B32,INPUT_DATA!$CL:$CL,INPUT_DATA!DB:DB))</f>
        <v/>
      </c>
      <c r="U32" s="266" t="str">
        <f>IF($B32=0,"",_xlfn.XLOOKUP($B32,INPUT_DATA!$CL:$CL,INPUT_DATA!DC:DC))</f>
        <v/>
      </c>
      <c r="V32" s="1281" t="str">
        <f>IF($B32=0,"",_xlfn.XLOOKUP($B32,INPUT_DATA!$CL:$CL,INPUT_DATA!DD:DD))</f>
        <v/>
      </c>
      <c r="W32" s="266" t="str">
        <f>IF($B32=0,"",_xlfn.XLOOKUP($B32,INPUT_DATA!$CL:$CL,INPUT_DATA!DE:DE))</f>
        <v/>
      </c>
      <c r="X32" s="1281" t="str">
        <f>IF($B32=0,"",_xlfn.XLOOKUP($B32,INPUT_DATA!$CL:$CL,INPUT_DATA!DF:DF))</f>
        <v/>
      </c>
      <c r="Y32" s="266" t="str">
        <f>IF($B32=0,"",_xlfn.XLOOKUP($B32,INPUT_DATA!$CL:$CL,INPUT_DATA!DG:DG))</f>
        <v/>
      </c>
      <c r="Z32" s="1281" t="str">
        <f>IF($B32=0,"",_xlfn.XLOOKUP($B32,INPUT_DATA!$CL:$CL,INPUT_DATA!DH:DH))</f>
        <v/>
      </c>
      <c r="AA32" s="266" t="str">
        <f>IF($B32=0,"",_xlfn.XLOOKUP($B32,INPUT_DATA!$CL:$CL,INPUT_DATA!DI:DI))</f>
        <v/>
      </c>
      <c r="AB32" s="1281" t="str">
        <f>IF($B32=0,"",_xlfn.XLOOKUP($B32,INPUT_DATA!$CL:$CL,INPUT_DATA!DJ:DJ))</f>
        <v/>
      </c>
      <c r="AC32" s="266" t="str">
        <f>IF($B32=0,"",_xlfn.XLOOKUP($B32,INPUT_DATA!$CL:$CL,INPUT_DATA!DK:DK))</f>
        <v/>
      </c>
      <c r="AD32" s="1281" t="str">
        <f>IF($B32=0,"",_xlfn.XLOOKUP($B32,INPUT_DATA!$CL:$CL,INPUT_DATA!DL:DL))</f>
        <v/>
      </c>
    </row>
    <row r="33" spans="2:30">
      <c r="B33" s="1222">
        <f>'03 - Monthly Asset Follow up'!B37</f>
        <v>0</v>
      </c>
      <c r="C33" s="266" t="str">
        <f t="shared" si="1"/>
        <v/>
      </c>
      <c r="D33" s="1281" t="str">
        <f t="shared" si="0"/>
        <v/>
      </c>
      <c r="E33" s="266" t="str">
        <f>IF($B33=0,"",_xlfn.XLOOKUP($B33,INPUT_DATA!$CL:$CL,INPUT_DATA!CM:CM))</f>
        <v/>
      </c>
      <c r="F33" s="1281" t="str">
        <f>IF($B33=0,"",_xlfn.XLOOKUP($B33,INPUT_DATA!$CL:$CL,INPUT_DATA!CN:CN))</f>
        <v/>
      </c>
      <c r="G33" s="266" t="str">
        <f>IF($B33=0,"",_xlfn.XLOOKUP($B33,INPUT_DATA!$CL:$CL,INPUT_DATA!CO:CO))</f>
        <v/>
      </c>
      <c r="H33" s="1281" t="str">
        <f>IF($B33=0,"",_xlfn.XLOOKUP($B33,INPUT_DATA!$CL:$CL,INPUT_DATA!CP:CP))</f>
        <v/>
      </c>
      <c r="I33" s="266" t="str">
        <f>IF($B33=0,"",_xlfn.XLOOKUP($B33,INPUT_DATA!$CL:$CL,INPUT_DATA!CQ:CQ))</f>
        <v/>
      </c>
      <c r="J33" s="1281" t="str">
        <f>IF($B33=0,"",_xlfn.XLOOKUP($B33,INPUT_DATA!$CL:$CL,INPUT_DATA!CR:CR))</f>
        <v/>
      </c>
      <c r="K33" s="266" t="str">
        <f>IF($B33=0,"",_xlfn.XLOOKUP($B33,INPUT_DATA!$CL:$CL,INPUT_DATA!CS:CS))</f>
        <v/>
      </c>
      <c r="L33" s="1281" t="str">
        <f>IF($B33=0,"",_xlfn.XLOOKUP($B33,INPUT_DATA!$CL:$CL,INPUT_DATA!CT:CT))</f>
        <v/>
      </c>
      <c r="M33" s="266" t="str">
        <f>IF($B33=0,"",_xlfn.XLOOKUP($B33,INPUT_DATA!$CL:$CL,INPUT_DATA!CU:CU))</f>
        <v/>
      </c>
      <c r="N33" s="1281" t="str">
        <f>IF($B33=0,"",_xlfn.XLOOKUP($B33,INPUT_DATA!$CL:$CL,INPUT_DATA!CV:CV))</f>
        <v/>
      </c>
      <c r="O33" s="266" t="str">
        <f>IF($B33=0,"",_xlfn.XLOOKUP($B33,INPUT_DATA!$CL:$CL,INPUT_DATA!CW:CW))</f>
        <v/>
      </c>
      <c r="P33" s="1281" t="str">
        <f>IF($B33=0,"",_xlfn.XLOOKUP($B33,INPUT_DATA!$CL:$CL,INPUT_DATA!CX:CX))</f>
        <v/>
      </c>
      <c r="Q33" s="266" t="str">
        <f>IF($B33=0,"",_xlfn.XLOOKUP($B33,INPUT_DATA!$CL:$CL,INPUT_DATA!CY:CY))</f>
        <v/>
      </c>
      <c r="R33" s="1281" t="str">
        <f>IF($B33=0,"",_xlfn.XLOOKUP($B33,INPUT_DATA!$CL:$CL,INPUT_DATA!CZ:CZ))</f>
        <v/>
      </c>
      <c r="S33" s="266" t="str">
        <f>IF($B33=0,"",_xlfn.XLOOKUP($B33,INPUT_DATA!$CL:$CL,INPUT_DATA!DA:DA))</f>
        <v/>
      </c>
      <c r="T33" s="1281" t="str">
        <f>IF($B33=0,"",_xlfn.XLOOKUP($B33,INPUT_DATA!$CL:$CL,INPUT_DATA!DB:DB))</f>
        <v/>
      </c>
      <c r="U33" s="266" t="str">
        <f>IF($B33=0,"",_xlfn.XLOOKUP($B33,INPUT_DATA!$CL:$CL,INPUT_DATA!DC:DC))</f>
        <v/>
      </c>
      <c r="V33" s="1281" t="str">
        <f>IF($B33=0,"",_xlfn.XLOOKUP($B33,INPUT_DATA!$CL:$CL,INPUT_DATA!DD:DD))</f>
        <v/>
      </c>
      <c r="W33" s="266" t="str">
        <f>IF($B33=0,"",_xlfn.XLOOKUP($B33,INPUT_DATA!$CL:$CL,INPUT_DATA!DE:DE))</f>
        <v/>
      </c>
      <c r="X33" s="1281" t="str">
        <f>IF($B33=0,"",_xlfn.XLOOKUP($B33,INPUT_DATA!$CL:$CL,INPUT_DATA!DF:DF))</f>
        <v/>
      </c>
      <c r="Y33" s="266" t="str">
        <f>IF($B33=0,"",_xlfn.XLOOKUP($B33,INPUT_DATA!$CL:$CL,INPUT_DATA!DG:DG))</f>
        <v/>
      </c>
      <c r="Z33" s="1281" t="str">
        <f>IF($B33=0,"",_xlfn.XLOOKUP($B33,INPUT_DATA!$CL:$CL,INPUT_DATA!DH:DH))</f>
        <v/>
      </c>
      <c r="AA33" s="266" t="str">
        <f>IF($B33=0,"",_xlfn.XLOOKUP($B33,INPUT_DATA!$CL:$CL,INPUT_DATA!DI:DI))</f>
        <v/>
      </c>
      <c r="AB33" s="1281" t="str">
        <f>IF($B33=0,"",_xlfn.XLOOKUP($B33,INPUT_DATA!$CL:$CL,INPUT_DATA!DJ:DJ))</f>
        <v/>
      </c>
      <c r="AC33" s="266" t="str">
        <f>IF($B33=0,"",_xlfn.XLOOKUP($B33,INPUT_DATA!$CL:$CL,INPUT_DATA!DK:DK))</f>
        <v/>
      </c>
      <c r="AD33" s="1281" t="str">
        <f>IF($B33=0,"",_xlfn.XLOOKUP($B33,INPUT_DATA!$CL:$CL,INPUT_DATA!DL:DL))</f>
        <v/>
      </c>
    </row>
    <row r="34" spans="2:30">
      <c r="B34" s="1222">
        <f>'03 - Monthly Asset Follow up'!B38</f>
        <v>0</v>
      </c>
      <c r="C34" s="266" t="str">
        <f t="shared" si="1"/>
        <v/>
      </c>
      <c r="D34" s="1281" t="str">
        <f t="shared" si="0"/>
        <v/>
      </c>
      <c r="E34" s="266" t="str">
        <f>IF($B34=0,"",_xlfn.XLOOKUP($B34,INPUT_DATA!$CL:$CL,INPUT_DATA!CM:CM))</f>
        <v/>
      </c>
      <c r="F34" s="1281" t="str">
        <f>IF($B34=0,"",_xlfn.XLOOKUP($B34,INPUT_DATA!$CL:$CL,INPUT_DATA!CN:CN))</f>
        <v/>
      </c>
      <c r="G34" s="266" t="str">
        <f>IF($B34=0,"",_xlfn.XLOOKUP($B34,INPUT_DATA!$CL:$CL,INPUT_DATA!CO:CO))</f>
        <v/>
      </c>
      <c r="H34" s="1281" t="str">
        <f>IF($B34=0,"",_xlfn.XLOOKUP($B34,INPUT_DATA!$CL:$CL,INPUT_DATA!CP:CP))</f>
        <v/>
      </c>
      <c r="I34" s="266" t="str">
        <f>IF($B34=0,"",_xlfn.XLOOKUP($B34,INPUT_DATA!$CL:$CL,INPUT_DATA!CQ:CQ))</f>
        <v/>
      </c>
      <c r="J34" s="1281" t="str">
        <f>IF($B34=0,"",_xlfn.XLOOKUP($B34,INPUT_DATA!$CL:$CL,INPUT_DATA!CR:CR))</f>
        <v/>
      </c>
      <c r="K34" s="266" t="str">
        <f>IF($B34=0,"",_xlfn.XLOOKUP($B34,INPUT_DATA!$CL:$CL,INPUT_DATA!CS:CS))</f>
        <v/>
      </c>
      <c r="L34" s="1281" t="str">
        <f>IF($B34=0,"",_xlfn.XLOOKUP($B34,INPUT_DATA!$CL:$CL,INPUT_DATA!CT:CT))</f>
        <v/>
      </c>
      <c r="M34" s="266" t="str">
        <f>IF($B34=0,"",_xlfn.XLOOKUP($B34,INPUT_DATA!$CL:$CL,INPUT_DATA!CU:CU))</f>
        <v/>
      </c>
      <c r="N34" s="1281" t="str">
        <f>IF($B34=0,"",_xlfn.XLOOKUP($B34,INPUT_DATA!$CL:$CL,INPUT_DATA!CV:CV))</f>
        <v/>
      </c>
      <c r="O34" s="266" t="str">
        <f>IF($B34=0,"",_xlfn.XLOOKUP($B34,INPUT_DATA!$CL:$CL,INPUT_DATA!CW:CW))</f>
        <v/>
      </c>
      <c r="P34" s="1281" t="str">
        <f>IF($B34=0,"",_xlfn.XLOOKUP($B34,INPUT_DATA!$CL:$CL,INPUT_DATA!CX:CX))</f>
        <v/>
      </c>
      <c r="Q34" s="266" t="str">
        <f>IF($B34=0,"",_xlfn.XLOOKUP($B34,INPUT_DATA!$CL:$CL,INPUT_DATA!CY:CY))</f>
        <v/>
      </c>
      <c r="R34" s="1281" t="str">
        <f>IF($B34=0,"",_xlfn.XLOOKUP($B34,INPUT_DATA!$CL:$CL,INPUT_DATA!CZ:CZ))</f>
        <v/>
      </c>
      <c r="S34" s="266" t="str">
        <f>IF($B34=0,"",_xlfn.XLOOKUP($B34,INPUT_DATA!$CL:$CL,INPUT_DATA!DA:DA))</f>
        <v/>
      </c>
      <c r="T34" s="1281" t="str">
        <f>IF($B34=0,"",_xlfn.XLOOKUP($B34,INPUT_DATA!$CL:$CL,INPUT_DATA!DB:DB))</f>
        <v/>
      </c>
      <c r="U34" s="266" t="str">
        <f>IF($B34=0,"",_xlfn.XLOOKUP($B34,INPUT_DATA!$CL:$CL,INPUT_DATA!DC:DC))</f>
        <v/>
      </c>
      <c r="V34" s="1281" t="str">
        <f>IF($B34=0,"",_xlfn.XLOOKUP($B34,INPUT_DATA!$CL:$CL,INPUT_DATA!DD:DD))</f>
        <v/>
      </c>
      <c r="W34" s="266" t="str">
        <f>IF($B34=0,"",_xlfn.XLOOKUP($B34,INPUT_DATA!$CL:$CL,INPUT_DATA!DE:DE))</f>
        <v/>
      </c>
      <c r="X34" s="1281" t="str">
        <f>IF($B34=0,"",_xlfn.XLOOKUP($B34,INPUT_DATA!$CL:$CL,INPUT_DATA!DF:DF))</f>
        <v/>
      </c>
      <c r="Y34" s="266" t="str">
        <f>IF($B34=0,"",_xlfn.XLOOKUP($B34,INPUT_DATA!$CL:$CL,INPUT_DATA!DG:DG))</f>
        <v/>
      </c>
      <c r="Z34" s="1281" t="str">
        <f>IF($B34=0,"",_xlfn.XLOOKUP($B34,INPUT_DATA!$CL:$CL,INPUT_DATA!DH:DH))</f>
        <v/>
      </c>
      <c r="AA34" s="266" t="str">
        <f>IF($B34=0,"",_xlfn.XLOOKUP($B34,INPUT_DATA!$CL:$CL,INPUT_DATA!DI:DI))</f>
        <v/>
      </c>
      <c r="AB34" s="1281" t="str">
        <f>IF($B34=0,"",_xlfn.XLOOKUP($B34,INPUT_DATA!$CL:$CL,INPUT_DATA!DJ:DJ))</f>
        <v/>
      </c>
      <c r="AC34" s="266" t="str">
        <f>IF($B34=0,"",_xlfn.XLOOKUP($B34,INPUT_DATA!$CL:$CL,INPUT_DATA!DK:DK))</f>
        <v/>
      </c>
      <c r="AD34" s="1281" t="str">
        <f>IF($B34=0,"",_xlfn.XLOOKUP($B34,INPUT_DATA!$CL:$CL,INPUT_DATA!DL:DL))</f>
        <v/>
      </c>
    </row>
    <row r="35" spans="2:30">
      <c r="B35" s="1222">
        <f>'03 - Monthly Asset Follow up'!B39</f>
        <v>0</v>
      </c>
      <c r="C35" s="266" t="str">
        <f t="shared" si="1"/>
        <v/>
      </c>
      <c r="D35" s="1281" t="str">
        <f t="shared" si="0"/>
        <v/>
      </c>
      <c r="E35" s="266" t="str">
        <f>IF($B35=0,"",_xlfn.XLOOKUP($B35,INPUT_DATA!$CL:$CL,INPUT_DATA!CM:CM))</f>
        <v/>
      </c>
      <c r="F35" s="1281" t="str">
        <f>IF($B35=0,"",_xlfn.XLOOKUP($B35,INPUT_DATA!$CL:$CL,INPUT_DATA!CN:CN))</f>
        <v/>
      </c>
      <c r="G35" s="266" t="str">
        <f>IF($B35=0,"",_xlfn.XLOOKUP($B35,INPUT_DATA!$CL:$CL,INPUT_DATA!CO:CO))</f>
        <v/>
      </c>
      <c r="H35" s="1281" t="str">
        <f>IF($B35=0,"",_xlfn.XLOOKUP($B35,INPUT_DATA!$CL:$CL,INPUT_DATA!CP:CP))</f>
        <v/>
      </c>
      <c r="I35" s="266" t="str">
        <f>IF($B35=0,"",_xlfn.XLOOKUP($B35,INPUT_DATA!$CL:$CL,INPUT_DATA!CQ:CQ))</f>
        <v/>
      </c>
      <c r="J35" s="1281" t="str">
        <f>IF($B35=0,"",_xlfn.XLOOKUP($B35,INPUT_DATA!$CL:$CL,INPUT_DATA!CR:CR))</f>
        <v/>
      </c>
      <c r="K35" s="266" t="str">
        <f>IF($B35=0,"",_xlfn.XLOOKUP($B35,INPUT_DATA!$CL:$CL,INPUT_DATA!CS:CS))</f>
        <v/>
      </c>
      <c r="L35" s="1281" t="str">
        <f>IF($B35=0,"",_xlfn.XLOOKUP($B35,INPUT_DATA!$CL:$CL,INPUT_DATA!CT:CT))</f>
        <v/>
      </c>
      <c r="M35" s="266" t="str">
        <f>IF($B35=0,"",_xlfn.XLOOKUP($B35,INPUT_DATA!$CL:$CL,INPUT_DATA!CU:CU))</f>
        <v/>
      </c>
      <c r="N35" s="1281" t="str">
        <f>IF($B35=0,"",_xlfn.XLOOKUP($B35,INPUT_DATA!$CL:$CL,INPUT_DATA!CV:CV))</f>
        <v/>
      </c>
      <c r="O35" s="266" t="str">
        <f>IF($B35=0,"",_xlfn.XLOOKUP($B35,INPUT_DATA!$CL:$CL,INPUT_DATA!CW:CW))</f>
        <v/>
      </c>
      <c r="P35" s="1281" t="str">
        <f>IF($B35=0,"",_xlfn.XLOOKUP($B35,INPUT_DATA!$CL:$CL,INPUT_DATA!CX:CX))</f>
        <v/>
      </c>
      <c r="Q35" s="266" t="str">
        <f>IF($B35=0,"",_xlfn.XLOOKUP($B35,INPUT_DATA!$CL:$CL,INPUT_DATA!CY:CY))</f>
        <v/>
      </c>
      <c r="R35" s="1281" t="str">
        <f>IF($B35=0,"",_xlfn.XLOOKUP($B35,INPUT_DATA!$CL:$CL,INPUT_DATA!CZ:CZ))</f>
        <v/>
      </c>
      <c r="S35" s="266" t="str">
        <f>IF($B35=0,"",_xlfn.XLOOKUP($B35,INPUT_DATA!$CL:$CL,INPUT_DATA!DA:DA))</f>
        <v/>
      </c>
      <c r="T35" s="1281" t="str">
        <f>IF($B35=0,"",_xlfn.XLOOKUP($B35,INPUT_DATA!$CL:$CL,INPUT_DATA!DB:DB))</f>
        <v/>
      </c>
      <c r="U35" s="266" t="str">
        <f>IF($B35=0,"",_xlfn.XLOOKUP($B35,INPUT_DATA!$CL:$CL,INPUT_DATA!DC:DC))</f>
        <v/>
      </c>
      <c r="V35" s="1281" t="str">
        <f>IF($B35=0,"",_xlfn.XLOOKUP($B35,INPUT_DATA!$CL:$CL,INPUT_DATA!DD:DD))</f>
        <v/>
      </c>
      <c r="W35" s="266" t="str">
        <f>IF($B35=0,"",_xlfn.XLOOKUP($B35,INPUT_DATA!$CL:$CL,INPUT_DATA!DE:DE))</f>
        <v/>
      </c>
      <c r="X35" s="1281" t="str">
        <f>IF($B35=0,"",_xlfn.XLOOKUP($B35,INPUT_DATA!$CL:$CL,INPUT_DATA!DF:DF))</f>
        <v/>
      </c>
      <c r="Y35" s="266" t="str">
        <f>IF($B35=0,"",_xlfn.XLOOKUP($B35,INPUT_DATA!$CL:$CL,INPUT_DATA!DG:DG))</f>
        <v/>
      </c>
      <c r="Z35" s="1281" t="str">
        <f>IF($B35=0,"",_xlfn.XLOOKUP($B35,INPUT_DATA!$CL:$CL,INPUT_DATA!DH:DH))</f>
        <v/>
      </c>
      <c r="AA35" s="266" t="str">
        <f>IF($B35=0,"",_xlfn.XLOOKUP($B35,INPUT_DATA!$CL:$CL,INPUT_DATA!DI:DI))</f>
        <v/>
      </c>
      <c r="AB35" s="1281" t="str">
        <f>IF($B35=0,"",_xlfn.XLOOKUP($B35,INPUT_DATA!$CL:$CL,INPUT_DATA!DJ:DJ))</f>
        <v/>
      </c>
      <c r="AC35" s="266" t="str">
        <f>IF($B35=0,"",_xlfn.XLOOKUP($B35,INPUT_DATA!$CL:$CL,INPUT_DATA!DK:DK))</f>
        <v/>
      </c>
      <c r="AD35" s="1281" t="str">
        <f>IF($B35=0,"",_xlfn.XLOOKUP($B35,INPUT_DATA!$CL:$CL,INPUT_DATA!DL:DL))</f>
        <v/>
      </c>
    </row>
    <row r="36" spans="2:30">
      <c r="B36" s="1222">
        <f>'03 - Monthly Asset Follow up'!B40</f>
        <v>0</v>
      </c>
      <c r="C36" s="266" t="str">
        <f t="shared" si="1"/>
        <v/>
      </c>
      <c r="D36" s="1281" t="str">
        <f t="shared" si="0"/>
        <v/>
      </c>
      <c r="E36" s="266" t="str">
        <f>IF($B36=0,"",_xlfn.XLOOKUP($B36,INPUT_DATA!$CL:$CL,INPUT_DATA!CM:CM))</f>
        <v/>
      </c>
      <c r="F36" s="1281" t="str">
        <f>IF($B36=0,"",_xlfn.XLOOKUP($B36,INPUT_DATA!$CL:$CL,INPUT_DATA!CN:CN))</f>
        <v/>
      </c>
      <c r="G36" s="266" t="str">
        <f>IF($B36=0,"",_xlfn.XLOOKUP($B36,INPUT_DATA!$CL:$CL,INPUT_DATA!CO:CO))</f>
        <v/>
      </c>
      <c r="H36" s="1281" t="str">
        <f>IF($B36=0,"",_xlfn.XLOOKUP($B36,INPUT_DATA!$CL:$CL,INPUT_DATA!CP:CP))</f>
        <v/>
      </c>
      <c r="I36" s="266" t="str">
        <f>IF($B36=0,"",_xlfn.XLOOKUP($B36,INPUT_DATA!$CL:$CL,INPUT_DATA!CQ:CQ))</f>
        <v/>
      </c>
      <c r="J36" s="1281" t="str">
        <f>IF($B36=0,"",_xlfn.XLOOKUP($B36,INPUT_DATA!$CL:$CL,INPUT_DATA!CR:CR))</f>
        <v/>
      </c>
      <c r="K36" s="266" t="str">
        <f>IF($B36=0,"",_xlfn.XLOOKUP($B36,INPUT_DATA!$CL:$CL,INPUT_DATA!CS:CS))</f>
        <v/>
      </c>
      <c r="L36" s="1281" t="str">
        <f>IF($B36=0,"",_xlfn.XLOOKUP($B36,INPUT_DATA!$CL:$CL,INPUT_DATA!CT:CT))</f>
        <v/>
      </c>
      <c r="M36" s="266" t="str">
        <f>IF($B36=0,"",_xlfn.XLOOKUP($B36,INPUT_DATA!$CL:$CL,INPUT_DATA!CU:CU))</f>
        <v/>
      </c>
      <c r="N36" s="1281" t="str">
        <f>IF($B36=0,"",_xlfn.XLOOKUP($B36,INPUT_DATA!$CL:$CL,INPUT_DATA!CV:CV))</f>
        <v/>
      </c>
      <c r="O36" s="266" t="str">
        <f>IF($B36=0,"",_xlfn.XLOOKUP($B36,INPUT_DATA!$CL:$CL,INPUT_DATA!CW:CW))</f>
        <v/>
      </c>
      <c r="P36" s="1281" t="str">
        <f>IF($B36=0,"",_xlfn.XLOOKUP($B36,INPUT_DATA!$CL:$CL,INPUT_DATA!CX:CX))</f>
        <v/>
      </c>
      <c r="Q36" s="266" t="str">
        <f>IF($B36=0,"",_xlfn.XLOOKUP($B36,INPUT_DATA!$CL:$CL,INPUT_DATA!CY:CY))</f>
        <v/>
      </c>
      <c r="R36" s="1281" t="str">
        <f>IF($B36=0,"",_xlfn.XLOOKUP($B36,INPUT_DATA!$CL:$CL,INPUT_DATA!CZ:CZ))</f>
        <v/>
      </c>
      <c r="S36" s="266" t="str">
        <f>IF($B36=0,"",_xlfn.XLOOKUP($B36,INPUT_DATA!$CL:$CL,INPUT_DATA!DA:DA))</f>
        <v/>
      </c>
      <c r="T36" s="1281" t="str">
        <f>IF($B36=0,"",_xlfn.XLOOKUP($B36,INPUT_DATA!$CL:$CL,INPUT_DATA!DB:DB))</f>
        <v/>
      </c>
      <c r="U36" s="266" t="str">
        <f>IF($B36=0,"",_xlfn.XLOOKUP($B36,INPUT_DATA!$CL:$CL,INPUT_DATA!DC:DC))</f>
        <v/>
      </c>
      <c r="V36" s="1281" t="str">
        <f>IF($B36=0,"",_xlfn.XLOOKUP($B36,INPUT_DATA!$CL:$CL,INPUT_DATA!DD:DD))</f>
        <v/>
      </c>
      <c r="W36" s="266" t="str">
        <f>IF($B36=0,"",_xlfn.XLOOKUP($B36,INPUT_DATA!$CL:$CL,INPUT_DATA!DE:DE))</f>
        <v/>
      </c>
      <c r="X36" s="1281" t="str">
        <f>IF($B36=0,"",_xlfn.XLOOKUP($B36,INPUT_DATA!$CL:$CL,INPUT_DATA!DF:DF))</f>
        <v/>
      </c>
      <c r="Y36" s="266" t="str">
        <f>IF($B36=0,"",_xlfn.XLOOKUP($B36,INPUT_DATA!$CL:$CL,INPUT_DATA!DG:DG))</f>
        <v/>
      </c>
      <c r="Z36" s="1281" t="str">
        <f>IF($B36=0,"",_xlfn.XLOOKUP($B36,INPUT_DATA!$CL:$CL,INPUT_DATA!DH:DH))</f>
        <v/>
      </c>
      <c r="AA36" s="266" t="str">
        <f>IF($B36=0,"",_xlfn.XLOOKUP($B36,INPUT_DATA!$CL:$CL,INPUT_DATA!DI:DI))</f>
        <v/>
      </c>
      <c r="AB36" s="1281" t="str">
        <f>IF($B36=0,"",_xlfn.XLOOKUP($B36,INPUT_DATA!$CL:$CL,INPUT_DATA!DJ:DJ))</f>
        <v/>
      </c>
      <c r="AC36" s="266" t="str">
        <f>IF($B36=0,"",_xlfn.XLOOKUP($B36,INPUT_DATA!$CL:$CL,INPUT_DATA!DK:DK))</f>
        <v/>
      </c>
      <c r="AD36" s="1281" t="str">
        <f>IF($B36=0,"",_xlfn.XLOOKUP($B36,INPUT_DATA!$CL:$CL,INPUT_DATA!DL:DL))</f>
        <v/>
      </c>
    </row>
    <row r="37" spans="2:30">
      <c r="B37" s="1222">
        <f>'03 - Monthly Asset Follow up'!B41</f>
        <v>0</v>
      </c>
      <c r="C37" s="266" t="str">
        <f t="shared" si="1"/>
        <v/>
      </c>
      <c r="D37" s="1281" t="str">
        <f t="shared" si="0"/>
        <v/>
      </c>
      <c r="E37" s="266" t="str">
        <f>IF($B37=0,"",_xlfn.XLOOKUP($B37,INPUT_DATA!$CL:$CL,INPUT_DATA!CM:CM))</f>
        <v/>
      </c>
      <c r="F37" s="1281" t="str">
        <f>IF($B37=0,"",_xlfn.XLOOKUP($B37,INPUT_DATA!$CL:$CL,INPUT_DATA!CN:CN))</f>
        <v/>
      </c>
      <c r="G37" s="266" t="str">
        <f>IF($B37=0,"",_xlfn.XLOOKUP($B37,INPUT_DATA!$CL:$CL,INPUT_DATA!CO:CO))</f>
        <v/>
      </c>
      <c r="H37" s="1281" t="str">
        <f>IF($B37=0,"",_xlfn.XLOOKUP($B37,INPUT_DATA!$CL:$CL,INPUT_DATA!CP:CP))</f>
        <v/>
      </c>
      <c r="I37" s="266" t="str">
        <f>IF($B37=0,"",_xlfn.XLOOKUP($B37,INPUT_DATA!$CL:$CL,INPUT_DATA!CQ:CQ))</f>
        <v/>
      </c>
      <c r="J37" s="1281" t="str">
        <f>IF($B37=0,"",_xlfn.XLOOKUP($B37,INPUT_DATA!$CL:$CL,INPUT_DATA!CR:CR))</f>
        <v/>
      </c>
      <c r="K37" s="266" t="str">
        <f>IF($B37=0,"",_xlfn.XLOOKUP($B37,INPUT_DATA!$CL:$CL,INPUT_DATA!CS:CS))</f>
        <v/>
      </c>
      <c r="L37" s="1281" t="str">
        <f>IF($B37=0,"",_xlfn.XLOOKUP($B37,INPUT_DATA!$CL:$CL,INPUT_DATA!CT:CT))</f>
        <v/>
      </c>
      <c r="M37" s="266" t="str">
        <f>IF($B37=0,"",_xlfn.XLOOKUP($B37,INPUT_DATA!$CL:$CL,INPUT_DATA!CU:CU))</f>
        <v/>
      </c>
      <c r="N37" s="1281" t="str">
        <f>IF($B37=0,"",_xlfn.XLOOKUP($B37,INPUT_DATA!$CL:$CL,INPUT_DATA!CV:CV))</f>
        <v/>
      </c>
      <c r="O37" s="266" t="str">
        <f>IF($B37=0,"",_xlfn.XLOOKUP($B37,INPUT_DATA!$CL:$CL,INPUT_DATA!CW:CW))</f>
        <v/>
      </c>
      <c r="P37" s="1281" t="str">
        <f>IF($B37=0,"",_xlfn.XLOOKUP($B37,INPUT_DATA!$CL:$CL,INPUT_DATA!CX:CX))</f>
        <v/>
      </c>
      <c r="Q37" s="266" t="str">
        <f>IF($B37=0,"",_xlfn.XLOOKUP($B37,INPUT_DATA!$CL:$CL,INPUT_DATA!CY:CY))</f>
        <v/>
      </c>
      <c r="R37" s="1281" t="str">
        <f>IF($B37=0,"",_xlfn.XLOOKUP($B37,INPUT_DATA!$CL:$CL,INPUT_DATA!CZ:CZ))</f>
        <v/>
      </c>
      <c r="S37" s="266" t="str">
        <f>IF($B37=0,"",_xlfn.XLOOKUP($B37,INPUT_DATA!$CL:$CL,INPUT_DATA!DA:DA))</f>
        <v/>
      </c>
      <c r="T37" s="1281" t="str">
        <f>IF($B37=0,"",_xlfn.XLOOKUP($B37,INPUT_DATA!$CL:$CL,INPUT_DATA!DB:DB))</f>
        <v/>
      </c>
      <c r="U37" s="266" t="str">
        <f>IF($B37=0,"",_xlfn.XLOOKUP($B37,INPUT_DATA!$CL:$CL,INPUT_DATA!DC:DC))</f>
        <v/>
      </c>
      <c r="V37" s="1281" t="str">
        <f>IF($B37=0,"",_xlfn.XLOOKUP($B37,INPUT_DATA!$CL:$CL,INPUT_DATA!DD:DD))</f>
        <v/>
      </c>
      <c r="W37" s="266" t="str">
        <f>IF($B37=0,"",_xlfn.XLOOKUP($B37,INPUT_DATA!$CL:$CL,INPUT_DATA!DE:DE))</f>
        <v/>
      </c>
      <c r="X37" s="1281" t="str">
        <f>IF($B37=0,"",_xlfn.XLOOKUP($B37,INPUT_DATA!$CL:$CL,INPUT_DATA!DF:DF))</f>
        <v/>
      </c>
      <c r="Y37" s="266" t="str">
        <f>IF($B37=0,"",_xlfn.XLOOKUP($B37,INPUT_DATA!$CL:$CL,INPUT_DATA!DG:DG))</f>
        <v/>
      </c>
      <c r="Z37" s="1281" t="str">
        <f>IF($B37=0,"",_xlfn.XLOOKUP($B37,INPUT_DATA!$CL:$CL,INPUT_DATA!DH:DH))</f>
        <v/>
      </c>
      <c r="AA37" s="266" t="str">
        <f>IF($B37=0,"",_xlfn.XLOOKUP($B37,INPUT_DATA!$CL:$CL,INPUT_DATA!DI:DI))</f>
        <v/>
      </c>
      <c r="AB37" s="1281" t="str">
        <f>IF($B37=0,"",_xlfn.XLOOKUP($B37,INPUT_DATA!$CL:$CL,INPUT_DATA!DJ:DJ))</f>
        <v/>
      </c>
      <c r="AC37" s="266" t="str">
        <f>IF($B37=0,"",_xlfn.XLOOKUP($B37,INPUT_DATA!$CL:$CL,INPUT_DATA!DK:DK))</f>
        <v/>
      </c>
      <c r="AD37" s="1281" t="str">
        <f>IF($B37=0,"",_xlfn.XLOOKUP($B37,INPUT_DATA!$CL:$CL,INPUT_DATA!DL:DL))</f>
        <v/>
      </c>
    </row>
    <row r="38" spans="2:30">
      <c r="B38" s="1222">
        <f>'03 - Monthly Asset Follow up'!B42</f>
        <v>0</v>
      </c>
      <c r="C38" s="266" t="str">
        <f t="shared" si="1"/>
        <v/>
      </c>
      <c r="D38" s="1281" t="str">
        <f t="shared" si="0"/>
        <v/>
      </c>
      <c r="E38" s="266" t="str">
        <f>IF($B38=0,"",_xlfn.XLOOKUP($B38,INPUT_DATA!$CL:$CL,INPUT_DATA!CM:CM))</f>
        <v/>
      </c>
      <c r="F38" s="1281" t="str">
        <f>IF($B38=0,"",_xlfn.XLOOKUP($B38,INPUT_DATA!$CL:$CL,INPUT_DATA!CN:CN))</f>
        <v/>
      </c>
      <c r="G38" s="266" t="str">
        <f>IF($B38=0,"",_xlfn.XLOOKUP($B38,INPUT_DATA!$CL:$CL,INPUT_DATA!CO:CO))</f>
        <v/>
      </c>
      <c r="H38" s="1281" t="str">
        <f>IF($B38=0,"",_xlfn.XLOOKUP($B38,INPUT_DATA!$CL:$CL,INPUT_DATA!CP:CP))</f>
        <v/>
      </c>
      <c r="I38" s="266" t="str">
        <f>IF($B38=0,"",_xlfn.XLOOKUP($B38,INPUT_DATA!$CL:$CL,INPUT_DATA!CQ:CQ))</f>
        <v/>
      </c>
      <c r="J38" s="1281" t="str">
        <f>IF($B38=0,"",_xlfn.XLOOKUP($B38,INPUT_DATA!$CL:$CL,INPUT_DATA!CR:CR))</f>
        <v/>
      </c>
      <c r="K38" s="266" t="str">
        <f>IF($B38=0,"",_xlfn.XLOOKUP($B38,INPUT_DATA!$CL:$CL,INPUT_DATA!CS:CS))</f>
        <v/>
      </c>
      <c r="L38" s="1281" t="str">
        <f>IF($B38=0,"",_xlfn.XLOOKUP($B38,INPUT_DATA!$CL:$CL,INPUT_DATA!CT:CT))</f>
        <v/>
      </c>
      <c r="M38" s="266" t="str">
        <f>IF($B38=0,"",_xlfn.XLOOKUP($B38,INPUT_DATA!$CL:$CL,INPUT_DATA!CU:CU))</f>
        <v/>
      </c>
      <c r="N38" s="1281" t="str">
        <f>IF($B38=0,"",_xlfn.XLOOKUP($B38,INPUT_DATA!$CL:$CL,INPUT_DATA!CV:CV))</f>
        <v/>
      </c>
      <c r="O38" s="266" t="str">
        <f>IF($B38=0,"",_xlfn.XLOOKUP($B38,INPUT_DATA!$CL:$CL,INPUT_DATA!CW:CW))</f>
        <v/>
      </c>
      <c r="P38" s="1281" t="str">
        <f>IF($B38=0,"",_xlfn.XLOOKUP($B38,INPUT_DATA!$CL:$CL,INPUT_DATA!CX:CX))</f>
        <v/>
      </c>
      <c r="Q38" s="266" t="str">
        <f>IF($B38=0,"",_xlfn.XLOOKUP($B38,INPUT_DATA!$CL:$CL,INPUT_DATA!CY:CY))</f>
        <v/>
      </c>
      <c r="R38" s="1281" t="str">
        <f>IF($B38=0,"",_xlfn.XLOOKUP($B38,INPUT_DATA!$CL:$CL,INPUT_DATA!CZ:CZ))</f>
        <v/>
      </c>
      <c r="S38" s="266" t="str">
        <f>IF($B38=0,"",_xlfn.XLOOKUP($B38,INPUT_DATA!$CL:$CL,INPUT_DATA!DA:DA))</f>
        <v/>
      </c>
      <c r="T38" s="1281" t="str">
        <f>IF($B38=0,"",_xlfn.XLOOKUP($B38,INPUT_DATA!$CL:$CL,INPUT_DATA!DB:DB))</f>
        <v/>
      </c>
      <c r="U38" s="266" t="str">
        <f>IF($B38=0,"",_xlfn.XLOOKUP($B38,INPUT_DATA!$CL:$CL,INPUT_DATA!DC:DC))</f>
        <v/>
      </c>
      <c r="V38" s="1281" t="str">
        <f>IF($B38=0,"",_xlfn.XLOOKUP($B38,INPUT_DATA!$CL:$CL,INPUT_DATA!DD:DD))</f>
        <v/>
      </c>
      <c r="W38" s="266" t="str">
        <f>IF($B38=0,"",_xlfn.XLOOKUP($B38,INPUT_DATA!$CL:$CL,INPUT_DATA!DE:DE))</f>
        <v/>
      </c>
      <c r="X38" s="1281" t="str">
        <f>IF($B38=0,"",_xlfn.XLOOKUP($B38,INPUT_DATA!$CL:$CL,INPUT_DATA!DF:DF))</f>
        <v/>
      </c>
      <c r="Y38" s="266" t="str">
        <f>IF($B38=0,"",_xlfn.XLOOKUP($B38,INPUT_DATA!$CL:$CL,INPUT_DATA!DG:DG))</f>
        <v/>
      </c>
      <c r="Z38" s="1281" t="str">
        <f>IF($B38=0,"",_xlfn.XLOOKUP($B38,INPUT_DATA!$CL:$CL,INPUT_DATA!DH:DH))</f>
        <v/>
      </c>
      <c r="AA38" s="266" t="str">
        <f>IF($B38=0,"",_xlfn.XLOOKUP($B38,INPUT_DATA!$CL:$CL,INPUT_DATA!DI:DI))</f>
        <v/>
      </c>
      <c r="AB38" s="1281" t="str">
        <f>IF($B38=0,"",_xlfn.XLOOKUP($B38,INPUT_DATA!$CL:$CL,INPUT_DATA!DJ:DJ))</f>
        <v/>
      </c>
      <c r="AC38" s="266" t="str">
        <f>IF($B38=0,"",_xlfn.XLOOKUP($B38,INPUT_DATA!$CL:$CL,INPUT_DATA!DK:DK))</f>
        <v/>
      </c>
      <c r="AD38" s="1281" t="str">
        <f>IF($B38=0,"",_xlfn.XLOOKUP($B38,INPUT_DATA!$CL:$CL,INPUT_DATA!DL:DL))</f>
        <v/>
      </c>
    </row>
    <row r="39" spans="2:30">
      <c r="B39" s="1222">
        <f>'03 - Monthly Asset Follow up'!B43</f>
        <v>0</v>
      </c>
      <c r="C39" s="266" t="str">
        <f t="shared" si="1"/>
        <v/>
      </c>
      <c r="D39" s="1281" t="str">
        <f t="shared" si="0"/>
        <v/>
      </c>
      <c r="E39" s="266" t="str">
        <f>IF($B39=0,"",_xlfn.XLOOKUP($B39,INPUT_DATA!$CL:$CL,INPUT_DATA!CM:CM))</f>
        <v/>
      </c>
      <c r="F39" s="1281" t="str">
        <f>IF($B39=0,"",_xlfn.XLOOKUP($B39,INPUT_DATA!$CL:$CL,INPUT_DATA!CN:CN))</f>
        <v/>
      </c>
      <c r="G39" s="266" t="str">
        <f>IF($B39=0,"",_xlfn.XLOOKUP($B39,INPUT_DATA!$CL:$CL,INPUT_DATA!CO:CO))</f>
        <v/>
      </c>
      <c r="H39" s="1281" t="str">
        <f>IF($B39=0,"",_xlfn.XLOOKUP($B39,INPUT_DATA!$CL:$CL,INPUT_DATA!CP:CP))</f>
        <v/>
      </c>
      <c r="I39" s="266" t="str">
        <f>IF($B39=0,"",_xlfn.XLOOKUP($B39,INPUT_DATA!$CL:$CL,INPUT_DATA!CQ:CQ))</f>
        <v/>
      </c>
      <c r="J39" s="1281" t="str">
        <f>IF($B39=0,"",_xlfn.XLOOKUP($B39,INPUT_DATA!$CL:$CL,INPUT_DATA!CR:CR))</f>
        <v/>
      </c>
      <c r="K39" s="266" t="str">
        <f>IF($B39=0,"",_xlfn.XLOOKUP($B39,INPUT_DATA!$CL:$CL,INPUT_DATA!CS:CS))</f>
        <v/>
      </c>
      <c r="L39" s="1281" t="str">
        <f>IF($B39=0,"",_xlfn.XLOOKUP($B39,INPUT_DATA!$CL:$CL,INPUT_DATA!CT:CT))</f>
        <v/>
      </c>
      <c r="M39" s="266" t="str">
        <f>IF($B39=0,"",_xlfn.XLOOKUP($B39,INPUT_DATA!$CL:$CL,INPUT_DATA!CU:CU))</f>
        <v/>
      </c>
      <c r="N39" s="1281" t="str">
        <f>IF($B39=0,"",_xlfn.XLOOKUP($B39,INPUT_DATA!$CL:$CL,INPUT_DATA!CV:CV))</f>
        <v/>
      </c>
      <c r="O39" s="266" t="str">
        <f>IF($B39=0,"",_xlfn.XLOOKUP($B39,INPUT_DATA!$CL:$CL,INPUT_DATA!CW:CW))</f>
        <v/>
      </c>
      <c r="P39" s="1281" t="str">
        <f>IF($B39=0,"",_xlfn.XLOOKUP($B39,INPUT_DATA!$CL:$CL,INPUT_DATA!CX:CX))</f>
        <v/>
      </c>
      <c r="Q39" s="266" t="str">
        <f>IF($B39=0,"",_xlfn.XLOOKUP($B39,INPUT_DATA!$CL:$CL,INPUT_DATA!CY:CY))</f>
        <v/>
      </c>
      <c r="R39" s="1281" t="str">
        <f>IF($B39=0,"",_xlfn.XLOOKUP($B39,INPUT_DATA!$CL:$CL,INPUT_DATA!CZ:CZ))</f>
        <v/>
      </c>
      <c r="S39" s="266" t="str">
        <f>IF($B39=0,"",_xlfn.XLOOKUP($B39,INPUT_DATA!$CL:$CL,INPUT_DATA!DA:DA))</f>
        <v/>
      </c>
      <c r="T39" s="1281" t="str">
        <f>IF($B39=0,"",_xlfn.XLOOKUP($B39,INPUT_DATA!$CL:$CL,INPUT_DATA!DB:DB))</f>
        <v/>
      </c>
      <c r="U39" s="266" t="str">
        <f>IF($B39=0,"",_xlfn.XLOOKUP($B39,INPUT_DATA!$CL:$CL,INPUT_DATA!DC:DC))</f>
        <v/>
      </c>
      <c r="V39" s="1281" t="str">
        <f>IF($B39=0,"",_xlfn.XLOOKUP($B39,INPUT_DATA!$CL:$CL,INPUT_DATA!DD:DD))</f>
        <v/>
      </c>
      <c r="W39" s="266" t="str">
        <f>IF($B39=0,"",_xlfn.XLOOKUP($B39,INPUT_DATA!$CL:$CL,INPUT_DATA!DE:DE))</f>
        <v/>
      </c>
      <c r="X39" s="1281" t="str">
        <f>IF($B39=0,"",_xlfn.XLOOKUP($B39,INPUT_DATA!$CL:$CL,INPUT_DATA!DF:DF))</f>
        <v/>
      </c>
      <c r="Y39" s="266" t="str">
        <f>IF($B39=0,"",_xlfn.XLOOKUP($B39,INPUT_DATA!$CL:$CL,INPUT_DATA!DG:DG))</f>
        <v/>
      </c>
      <c r="Z39" s="1281" t="str">
        <f>IF($B39=0,"",_xlfn.XLOOKUP($B39,INPUT_DATA!$CL:$CL,INPUT_DATA!DH:DH))</f>
        <v/>
      </c>
      <c r="AA39" s="266" t="str">
        <f>IF($B39=0,"",_xlfn.XLOOKUP($B39,INPUT_DATA!$CL:$CL,INPUT_DATA!DI:DI))</f>
        <v/>
      </c>
      <c r="AB39" s="1281" t="str">
        <f>IF($B39=0,"",_xlfn.XLOOKUP($B39,INPUT_DATA!$CL:$CL,INPUT_DATA!DJ:DJ))</f>
        <v/>
      </c>
      <c r="AC39" s="266" t="str">
        <f>IF($B39=0,"",_xlfn.XLOOKUP($B39,INPUT_DATA!$CL:$CL,INPUT_DATA!DK:DK))</f>
        <v/>
      </c>
      <c r="AD39" s="1281" t="str">
        <f>IF($B39=0,"",_xlfn.XLOOKUP($B39,INPUT_DATA!$CL:$CL,INPUT_DATA!DL:DL))</f>
        <v/>
      </c>
    </row>
    <row r="40" spans="2:30">
      <c r="B40" s="1222">
        <f>'03 - Monthly Asset Follow up'!B44</f>
        <v>0</v>
      </c>
      <c r="C40" s="266" t="str">
        <f t="shared" si="1"/>
        <v/>
      </c>
      <c r="D40" s="1281" t="str">
        <f t="shared" si="0"/>
        <v/>
      </c>
      <c r="E40" s="266" t="str">
        <f>IF($B40=0,"",_xlfn.XLOOKUP($B40,INPUT_DATA!$CL:$CL,INPUT_DATA!CM:CM))</f>
        <v/>
      </c>
      <c r="F40" s="1281" t="str">
        <f>IF($B40=0,"",_xlfn.XLOOKUP($B40,INPUT_DATA!$CL:$CL,INPUT_DATA!CN:CN))</f>
        <v/>
      </c>
      <c r="G40" s="266" t="str">
        <f>IF($B40=0,"",_xlfn.XLOOKUP($B40,INPUT_DATA!$CL:$CL,INPUT_DATA!CO:CO))</f>
        <v/>
      </c>
      <c r="H40" s="1281" t="str">
        <f>IF($B40=0,"",_xlfn.XLOOKUP($B40,INPUT_DATA!$CL:$CL,INPUT_DATA!CP:CP))</f>
        <v/>
      </c>
      <c r="I40" s="266" t="str">
        <f>IF($B40=0,"",_xlfn.XLOOKUP($B40,INPUT_DATA!$CL:$CL,INPUT_DATA!CQ:CQ))</f>
        <v/>
      </c>
      <c r="J40" s="1281" t="str">
        <f>IF($B40=0,"",_xlfn.XLOOKUP($B40,INPUT_DATA!$CL:$CL,INPUT_DATA!CR:CR))</f>
        <v/>
      </c>
      <c r="K40" s="266" t="str">
        <f>IF($B40=0,"",_xlfn.XLOOKUP($B40,INPUT_DATA!$CL:$CL,INPUT_DATA!CS:CS))</f>
        <v/>
      </c>
      <c r="L40" s="1281" t="str">
        <f>IF($B40=0,"",_xlfn.XLOOKUP($B40,INPUT_DATA!$CL:$CL,INPUT_DATA!CT:CT))</f>
        <v/>
      </c>
      <c r="M40" s="266" t="str">
        <f>IF($B40=0,"",_xlfn.XLOOKUP($B40,INPUT_DATA!$CL:$CL,INPUT_DATA!CU:CU))</f>
        <v/>
      </c>
      <c r="N40" s="1281" t="str">
        <f>IF($B40=0,"",_xlfn.XLOOKUP($B40,INPUT_DATA!$CL:$CL,INPUT_DATA!CV:CV))</f>
        <v/>
      </c>
      <c r="O40" s="266" t="str">
        <f>IF($B40=0,"",_xlfn.XLOOKUP($B40,INPUT_DATA!$CL:$CL,INPUT_DATA!CW:CW))</f>
        <v/>
      </c>
      <c r="P40" s="1281" t="str">
        <f>IF($B40=0,"",_xlfn.XLOOKUP($B40,INPUT_DATA!$CL:$CL,INPUT_DATA!CX:CX))</f>
        <v/>
      </c>
      <c r="Q40" s="266" t="str">
        <f>IF($B40=0,"",_xlfn.XLOOKUP($B40,INPUT_DATA!$CL:$CL,INPUT_DATA!CY:CY))</f>
        <v/>
      </c>
      <c r="R40" s="1281" t="str">
        <f>IF($B40=0,"",_xlfn.XLOOKUP($B40,INPUT_DATA!$CL:$CL,INPUT_DATA!CZ:CZ))</f>
        <v/>
      </c>
      <c r="S40" s="266" t="str">
        <f>IF($B40=0,"",_xlfn.XLOOKUP($B40,INPUT_DATA!$CL:$CL,INPUT_DATA!DA:DA))</f>
        <v/>
      </c>
      <c r="T40" s="1281" t="str">
        <f>IF($B40=0,"",_xlfn.XLOOKUP($B40,INPUT_DATA!$CL:$CL,INPUT_DATA!DB:DB))</f>
        <v/>
      </c>
      <c r="U40" s="266" t="str">
        <f>IF($B40=0,"",_xlfn.XLOOKUP($B40,INPUT_DATA!$CL:$CL,INPUT_DATA!DC:DC))</f>
        <v/>
      </c>
      <c r="V40" s="1281" t="str">
        <f>IF($B40=0,"",_xlfn.XLOOKUP($B40,INPUT_DATA!$CL:$CL,INPUT_DATA!DD:DD))</f>
        <v/>
      </c>
      <c r="W40" s="266" t="str">
        <f>IF($B40=0,"",_xlfn.XLOOKUP($B40,INPUT_DATA!$CL:$CL,INPUT_DATA!DE:DE))</f>
        <v/>
      </c>
      <c r="X40" s="1281" t="str">
        <f>IF($B40=0,"",_xlfn.XLOOKUP($B40,INPUT_DATA!$CL:$CL,INPUT_DATA!DF:DF))</f>
        <v/>
      </c>
      <c r="Y40" s="266" t="str">
        <f>IF($B40=0,"",_xlfn.XLOOKUP($B40,INPUT_DATA!$CL:$CL,INPUT_DATA!DG:DG))</f>
        <v/>
      </c>
      <c r="Z40" s="1281" t="str">
        <f>IF($B40=0,"",_xlfn.XLOOKUP($B40,INPUT_DATA!$CL:$CL,INPUT_DATA!DH:DH))</f>
        <v/>
      </c>
      <c r="AA40" s="266" t="str">
        <f>IF($B40=0,"",_xlfn.XLOOKUP($B40,INPUT_DATA!$CL:$CL,INPUT_DATA!DI:DI))</f>
        <v/>
      </c>
      <c r="AB40" s="1281" t="str">
        <f>IF($B40=0,"",_xlfn.XLOOKUP($B40,INPUT_DATA!$CL:$CL,INPUT_DATA!DJ:DJ))</f>
        <v/>
      </c>
      <c r="AC40" s="266" t="str">
        <f>IF($B40=0,"",_xlfn.XLOOKUP($B40,INPUT_DATA!$CL:$CL,INPUT_DATA!DK:DK))</f>
        <v/>
      </c>
      <c r="AD40" s="1281" t="str">
        <f>IF($B40=0,"",_xlfn.XLOOKUP($B40,INPUT_DATA!$CL:$CL,INPUT_DATA!DL:DL))</f>
        <v/>
      </c>
    </row>
    <row r="41" spans="2:30">
      <c r="B41" s="1222">
        <f>'03 - Monthly Asset Follow up'!B45</f>
        <v>0</v>
      </c>
      <c r="C41" s="266" t="str">
        <f t="shared" si="1"/>
        <v/>
      </c>
      <c r="D41" s="1281" t="str">
        <f t="shared" si="0"/>
        <v/>
      </c>
      <c r="E41" s="266" t="str">
        <f>IF($B41=0,"",_xlfn.XLOOKUP($B41,INPUT_DATA!$CL:$CL,INPUT_DATA!CM:CM))</f>
        <v/>
      </c>
      <c r="F41" s="1281" t="str">
        <f>IF($B41=0,"",_xlfn.XLOOKUP($B41,INPUT_DATA!$CL:$CL,INPUT_DATA!CN:CN))</f>
        <v/>
      </c>
      <c r="G41" s="266" t="str">
        <f>IF($B41=0,"",_xlfn.XLOOKUP($B41,INPUT_DATA!$CL:$CL,INPUT_DATA!CO:CO))</f>
        <v/>
      </c>
      <c r="H41" s="1281" t="str">
        <f>IF($B41=0,"",_xlfn.XLOOKUP($B41,INPUT_DATA!$CL:$CL,INPUT_DATA!CP:CP))</f>
        <v/>
      </c>
      <c r="I41" s="266" t="str">
        <f>IF($B41=0,"",_xlfn.XLOOKUP($B41,INPUT_DATA!$CL:$CL,INPUT_DATA!CQ:CQ))</f>
        <v/>
      </c>
      <c r="J41" s="1281" t="str">
        <f>IF($B41=0,"",_xlfn.XLOOKUP($B41,INPUT_DATA!$CL:$CL,INPUT_DATA!CR:CR))</f>
        <v/>
      </c>
      <c r="K41" s="266" t="str">
        <f>IF($B41=0,"",_xlfn.XLOOKUP($B41,INPUT_DATA!$CL:$CL,INPUT_DATA!CS:CS))</f>
        <v/>
      </c>
      <c r="L41" s="1281" t="str">
        <f>IF($B41=0,"",_xlfn.XLOOKUP($B41,INPUT_DATA!$CL:$CL,INPUT_DATA!CT:CT))</f>
        <v/>
      </c>
      <c r="M41" s="266" t="str">
        <f>IF($B41=0,"",_xlfn.XLOOKUP($B41,INPUT_DATA!$CL:$CL,INPUT_DATA!CU:CU))</f>
        <v/>
      </c>
      <c r="N41" s="1281" t="str">
        <f>IF($B41=0,"",_xlfn.XLOOKUP($B41,INPUT_DATA!$CL:$CL,INPUT_DATA!CV:CV))</f>
        <v/>
      </c>
      <c r="O41" s="266" t="str">
        <f>IF($B41=0,"",_xlfn.XLOOKUP($B41,INPUT_DATA!$CL:$CL,INPUT_DATA!CW:CW))</f>
        <v/>
      </c>
      <c r="P41" s="1281" t="str">
        <f>IF($B41=0,"",_xlfn.XLOOKUP($B41,INPUT_DATA!$CL:$CL,INPUT_DATA!CX:CX))</f>
        <v/>
      </c>
      <c r="Q41" s="266" t="str">
        <f>IF($B41=0,"",_xlfn.XLOOKUP($B41,INPUT_DATA!$CL:$CL,INPUT_DATA!CY:CY))</f>
        <v/>
      </c>
      <c r="R41" s="1281" t="str">
        <f>IF($B41=0,"",_xlfn.XLOOKUP($B41,INPUT_DATA!$CL:$CL,INPUT_DATA!CZ:CZ))</f>
        <v/>
      </c>
      <c r="S41" s="266" t="str">
        <f>IF($B41=0,"",_xlfn.XLOOKUP($B41,INPUT_DATA!$CL:$CL,INPUT_DATA!DA:DA))</f>
        <v/>
      </c>
      <c r="T41" s="1281" t="str">
        <f>IF($B41=0,"",_xlfn.XLOOKUP($B41,INPUT_DATA!$CL:$CL,INPUT_DATA!DB:DB))</f>
        <v/>
      </c>
      <c r="U41" s="266" t="str">
        <f>IF($B41=0,"",_xlfn.XLOOKUP($B41,INPUT_DATA!$CL:$CL,INPUT_DATA!DC:DC))</f>
        <v/>
      </c>
      <c r="V41" s="1281" t="str">
        <f>IF($B41=0,"",_xlfn.XLOOKUP($B41,INPUT_DATA!$CL:$CL,INPUT_DATA!DD:DD))</f>
        <v/>
      </c>
      <c r="W41" s="266" t="str">
        <f>IF($B41=0,"",_xlfn.XLOOKUP($B41,INPUT_DATA!$CL:$CL,INPUT_DATA!DE:DE))</f>
        <v/>
      </c>
      <c r="X41" s="1281" t="str">
        <f>IF($B41=0,"",_xlfn.XLOOKUP($B41,INPUT_DATA!$CL:$CL,INPUT_DATA!DF:DF))</f>
        <v/>
      </c>
      <c r="Y41" s="266" t="str">
        <f>IF($B41=0,"",_xlfn.XLOOKUP($B41,INPUT_DATA!$CL:$CL,INPUT_DATA!DG:DG))</f>
        <v/>
      </c>
      <c r="Z41" s="1281" t="str">
        <f>IF($B41=0,"",_xlfn.XLOOKUP($B41,INPUT_DATA!$CL:$CL,INPUT_DATA!DH:DH))</f>
        <v/>
      </c>
      <c r="AA41" s="266" t="str">
        <f>IF($B41=0,"",_xlfn.XLOOKUP($B41,INPUT_DATA!$CL:$CL,INPUT_DATA!DI:DI))</f>
        <v/>
      </c>
      <c r="AB41" s="1281" t="str">
        <f>IF($B41=0,"",_xlfn.XLOOKUP($B41,INPUT_DATA!$CL:$CL,INPUT_DATA!DJ:DJ))</f>
        <v/>
      </c>
      <c r="AC41" s="266" t="str">
        <f>IF($B41=0,"",_xlfn.XLOOKUP($B41,INPUT_DATA!$CL:$CL,INPUT_DATA!DK:DK))</f>
        <v/>
      </c>
      <c r="AD41" s="1281" t="str">
        <f>IF($B41=0,"",_xlfn.XLOOKUP($B41,INPUT_DATA!$CL:$CL,INPUT_DATA!DL:DL))</f>
        <v/>
      </c>
    </row>
    <row r="42" spans="2:30">
      <c r="B42" s="1222">
        <f>'03 - Monthly Asset Follow up'!B46</f>
        <v>0</v>
      </c>
      <c r="C42" s="266" t="str">
        <f t="shared" si="1"/>
        <v/>
      </c>
      <c r="D42" s="1281" t="str">
        <f t="shared" si="0"/>
        <v/>
      </c>
      <c r="E42" s="266" t="str">
        <f>IF($B42=0,"",_xlfn.XLOOKUP($B42,INPUT_DATA!$CL:$CL,INPUT_DATA!CM:CM))</f>
        <v/>
      </c>
      <c r="F42" s="1281" t="str">
        <f>IF($B42=0,"",_xlfn.XLOOKUP($B42,INPUT_DATA!$CL:$CL,INPUT_DATA!CN:CN))</f>
        <v/>
      </c>
      <c r="G42" s="266" t="str">
        <f>IF($B42=0,"",_xlfn.XLOOKUP($B42,INPUT_DATA!$CL:$CL,INPUT_DATA!CO:CO))</f>
        <v/>
      </c>
      <c r="H42" s="1281" t="str">
        <f>IF($B42=0,"",_xlfn.XLOOKUP($B42,INPUT_DATA!$CL:$CL,INPUT_DATA!CP:CP))</f>
        <v/>
      </c>
      <c r="I42" s="266" t="str">
        <f>IF($B42=0,"",_xlfn.XLOOKUP($B42,INPUT_DATA!$CL:$CL,INPUT_DATA!CQ:CQ))</f>
        <v/>
      </c>
      <c r="J42" s="1281" t="str">
        <f>IF($B42=0,"",_xlfn.XLOOKUP($B42,INPUT_DATA!$CL:$CL,INPUT_DATA!CR:CR))</f>
        <v/>
      </c>
      <c r="K42" s="266" t="str">
        <f>IF($B42=0,"",_xlfn.XLOOKUP($B42,INPUT_DATA!$CL:$CL,INPUT_DATA!CS:CS))</f>
        <v/>
      </c>
      <c r="L42" s="1281" t="str">
        <f>IF($B42=0,"",_xlfn.XLOOKUP($B42,INPUT_DATA!$CL:$CL,INPUT_DATA!CT:CT))</f>
        <v/>
      </c>
      <c r="M42" s="266" t="str">
        <f>IF($B42=0,"",_xlfn.XLOOKUP($B42,INPUT_DATA!$CL:$CL,INPUT_DATA!CU:CU))</f>
        <v/>
      </c>
      <c r="N42" s="1281" t="str">
        <f>IF($B42=0,"",_xlfn.XLOOKUP($B42,INPUT_DATA!$CL:$CL,INPUT_DATA!CV:CV))</f>
        <v/>
      </c>
      <c r="O42" s="266" t="str">
        <f>IF($B42=0,"",_xlfn.XLOOKUP($B42,INPUT_DATA!$CL:$CL,INPUT_DATA!CW:CW))</f>
        <v/>
      </c>
      <c r="P42" s="1281" t="str">
        <f>IF($B42=0,"",_xlfn.XLOOKUP($B42,INPUT_DATA!$CL:$CL,INPUT_DATA!CX:CX))</f>
        <v/>
      </c>
      <c r="Q42" s="266" t="str">
        <f>IF($B42=0,"",_xlfn.XLOOKUP($B42,INPUT_DATA!$CL:$CL,INPUT_DATA!CY:CY))</f>
        <v/>
      </c>
      <c r="R42" s="1281" t="str">
        <f>IF($B42=0,"",_xlfn.XLOOKUP($B42,INPUT_DATA!$CL:$CL,INPUT_DATA!CZ:CZ))</f>
        <v/>
      </c>
      <c r="S42" s="266" t="str">
        <f>IF($B42=0,"",_xlfn.XLOOKUP($B42,INPUT_DATA!$CL:$CL,INPUT_DATA!DA:DA))</f>
        <v/>
      </c>
      <c r="T42" s="1281" t="str">
        <f>IF($B42=0,"",_xlfn.XLOOKUP($B42,INPUT_DATA!$CL:$CL,INPUT_DATA!DB:DB))</f>
        <v/>
      </c>
      <c r="U42" s="266" t="str">
        <f>IF($B42=0,"",_xlfn.XLOOKUP($B42,INPUT_DATA!$CL:$CL,INPUT_DATA!DC:DC))</f>
        <v/>
      </c>
      <c r="V42" s="1281" t="str">
        <f>IF($B42=0,"",_xlfn.XLOOKUP($B42,INPUT_DATA!$CL:$CL,INPUT_DATA!DD:DD))</f>
        <v/>
      </c>
      <c r="W42" s="266" t="str">
        <f>IF($B42=0,"",_xlfn.XLOOKUP($B42,INPUT_DATA!$CL:$CL,INPUT_DATA!DE:DE))</f>
        <v/>
      </c>
      <c r="X42" s="1281" t="str">
        <f>IF($B42=0,"",_xlfn.XLOOKUP($B42,INPUT_DATA!$CL:$CL,INPUT_DATA!DF:DF))</f>
        <v/>
      </c>
      <c r="Y42" s="266" t="str">
        <f>IF($B42=0,"",_xlfn.XLOOKUP($B42,INPUT_DATA!$CL:$CL,INPUT_DATA!DG:DG))</f>
        <v/>
      </c>
      <c r="Z42" s="1281" t="str">
        <f>IF($B42=0,"",_xlfn.XLOOKUP($B42,INPUT_DATA!$CL:$CL,INPUT_DATA!DH:DH))</f>
        <v/>
      </c>
      <c r="AA42" s="266" t="str">
        <f>IF($B42=0,"",_xlfn.XLOOKUP($B42,INPUT_DATA!$CL:$CL,INPUT_DATA!DI:DI))</f>
        <v/>
      </c>
      <c r="AB42" s="1281" t="str">
        <f>IF($B42=0,"",_xlfn.XLOOKUP($B42,INPUT_DATA!$CL:$CL,INPUT_DATA!DJ:DJ))</f>
        <v/>
      </c>
      <c r="AC42" s="266" t="str">
        <f>IF($B42=0,"",_xlfn.XLOOKUP($B42,INPUT_DATA!$CL:$CL,INPUT_DATA!DK:DK))</f>
        <v/>
      </c>
      <c r="AD42" s="1281" t="str">
        <f>IF($B42=0,"",_xlfn.XLOOKUP($B42,INPUT_DATA!$CL:$CL,INPUT_DATA!DL:DL))</f>
        <v/>
      </c>
    </row>
    <row r="43" spans="2:30">
      <c r="B43" s="1222">
        <f>'03 - Monthly Asset Follow up'!B47</f>
        <v>0</v>
      </c>
      <c r="C43" s="266" t="str">
        <f t="shared" si="1"/>
        <v/>
      </c>
      <c r="D43" s="1281" t="str">
        <f t="shared" si="0"/>
        <v/>
      </c>
      <c r="E43" s="266" t="str">
        <f>IF($B43=0,"",_xlfn.XLOOKUP($B43,INPUT_DATA!$CL:$CL,INPUT_DATA!CM:CM))</f>
        <v/>
      </c>
      <c r="F43" s="1281" t="str">
        <f>IF($B43=0,"",_xlfn.XLOOKUP($B43,INPUT_DATA!$CL:$CL,INPUT_DATA!CN:CN))</f>
        <v/>
      </c>
      <c r="G43" s="266" t="str">
        <f>IF($B43=0,"",_xlfn.XLOOKUP($B43,INPUT_DATA!$CL:$CL,INPUT_DATA!CO:CO))</f>
        <v/>
      </c>
      <c r="H43" s="1281" t="str">
        <f>IF($B43=0,"",_xlfn.XLOOKUP($B43,INPUT_DATA!$CL:$CL,INPUT_DATA!CP:CP))</f>
        <v/>
      </c>
      <c r="I43" s="266" t="str">
        <f>IF($B43=0,"",_xlfn.XLOOKUP($B43,INPUT_DATA!$CL:$CL,INPUT_DATA!CQ:CQ))</f>
        <v/>
      </c>
      <c r="J43" s="1281" t="str">
        <f>IF($B43=0,"",_xlfn.XLOOKUP($B43,INPUT_DATA!$CL:$CL,INPUT_DATA!CR:CR))</f>
        <v/>
      </c>
      <c r="K43" s="266" t="str">
        <f>IF($B43=0,"",_xlfn.XLOOKUP($B43,INPUT_DATA!$CL:$CL,INPUT_DATA!CS:CS))</f>
        <v/>
      </c>
      <c r="L43" s="1281" t="str">
        <f>IF($B43=0,"",_xlfn.XLOOKUP($B43,INPUT_DATA!$CL:$CL,INPUT_DATA!CT:CT))</f>
        <v/>
      </c>
      <c r="M43" s="266" t="str">
        <f>IF($B43=0,"",_xlfn.XLOOKUP($B43,INPUT_DATA!$CL:$CL,INPUT_DATA!CU:CU))</f>
        <v/>
      </c>
      <c r="N43" s="1281" t="str">
        <f>IF($B43=0,"",_xlfn.XLOOKUP($B43,INPUT_DATA!$CL:$CL,INPUT_DATA!CV:CV))</f>
        <v/>
      </c>
      <c r="O43" s="266" t="str">
        <f>IF($B43=0,"",_xlfn.XLOOKUP($B43,INPUT_DATA!$CL:$CL,INPUT_DATA!CW:CW))</f>
        <v/>
      </c>
      <c r="P43" s="1281" t="str">
        <f>IF($B43=0,"",_xlfn.XLOOKUP($B43,INPUT_DATA!$CL:$CL,INPUT_DATA!CX:CX))</f>
        <v/>
      </c>
      <c r="Q43" s="266" t="str">
        <f>IF($B43=0,"",_xlfn.XLOOKUP($B43,INPUT_DATA!$CL:$CL,INPUT_DATA!CY:CY))</f>
        <v/>
      </c>
      <c r="R43" s="1281" t="str">
        <f>IF($B43=0,"",_xlfn.XLOOKUP($B43,INPUT_DATA!$CL:$CL,INPUT_DATA!CZ:CZ))</f>
        <v/>
      </c>
      <c r="S43" s="266" t="str">
        <f>IF($B43=0,"",_xlfn.XLOOKUP($B43,INPUT_DATA!$CL:$CL,INPUT_DATA!DA:DA))</f>
        <v/>
      </c>
      <c r="T43" s="1281" t="str">
        <f>IF($B43=0,"",_xlfn.XLOOKUP($B43,INPUT_DATA!$CL:$CL,INPUT_DATA!DB:DB))</f>
        <v/>
      </c>
      <c r="U43" s="266" t="str">
        <f>IF($B43=0,"",_xlfn.XLOOKUP($B43,INPUT_DATA!$CL:$CL,INPUT_DATA!DC:DC))</f>
        <v/>
      </c>
      <c r="V43" s="1281" t="str">
        <f>IF($B43=0,"",_xlfn.XLOOKUP($B43,INPUT_DATA!$CL:$CL,INPUT_DATA!DD:DD))</f>
        <v/>
      </c>
      <c r="W43" s="266" t="str">
        <f>IF($B43=0,"",_xlfn.XLOOKUP($B43,INPUT_DATA!$CL:$CL,INPUT_DATA!DE:DE))</f>
        <v/>
      </c>
      <c r="X43" s="1281" t="str">
        <f>IF($B43=0,"",_xlfn.XLOOKUP($B43,INPUT_DATA!$CL:$CL,INPUT_DATA!DF:DF))</f>
        <v/>
      </c>
      <c r="Y43" s="266" t="str">
        <f>IF($B43=0,"",_xlfn.XLOOKUP($B43,INPUT_DATA!$CL:$CL,INPUT_DATA!DG:DG))</f>
        <v/>
      </c>
      <c r="Z43" s="1281" t="str">
        <f>IF($B43=0,"",_xlfn.XLOOKUP($B43,INPUT_DATA!$CL:$CL,INPUT_DATA!DH:DH))</f>
        <v/>
      </c>
      <c r="AA43" s="266" t="str">
        <f>IF($B43=0,"",_xlfn.XLOOKUP($B43,INPUT_DATA!$CL:$CL,INPUT_DATA!DI:DI))</f>
        <v/>
      </c>
      <c r="AB43" s="1281" t="str">
        <f>IF($B43=0,"",_xlfn.XLOOKUP($B43,INPUT_DATA!$CL:$CL,INPUT_DATA!DJ:DJ))</f>
        <v/>
      </c>
      <c r="AC43" s="266" t="str">
        <f>IF($B43=0,"",_xlfn.XLOOKUP($B43,INPUT_DATA!$CL:$CL,INPUT_DATA!DK:DK))</f>
        <v/>
      </c>
      <c r="AD43" s="1281" t="str">
        <f>IF($B43=0,"",_xlfn.XLOOKUP($B43,INPUT_DATA!$CL:$CL,INPUT_DATA!DL:DL))</f>
        <v/>
      </c>
    </row>
    <row r="44" spans="2:30">
      <c r="B44" s="1222">
        <f>'03 - Monthly Asset Follow up'!B48</f>
        <v>0</v>
      </c>
      <c r="C44" s="266" t="str">
        <f t="shared" si="1"/>
        <v/>
      </c>
      <c r="D44" s="1281" t="str">
        <f t="shared" si="0"/>
        <v/>
      </c>
      <c r="E44" s="266" t="str">
        <f>IF($B44=0,"",_xlfn.XLOOKUP($B44,INPUT_DATA!$CL:$CL,INPUT_DATA!CM:CM))</f>
        <v/>
      </c>
      <c r="F44" s="1281" t="str">
        <f>IF($B44=0,"",_xlfn.XLOOKUP($B44,INPUT_DATA!$CL:$CL,INPUT_DATA!CN:CN))</f>
        <v/>
      </c>
      <c r="G44" s="266" t="str">
        <f>IF($B44=0,"",_xlfn.XLOOKUP($B44,INPUT_DATA!$CL:$CL,INPUT_DATA!CO:CO))</f>
        <v/>
      </c>
      <c r="H44" s="1281" t="str">
        <f>IF($B44=0,"",_xlfn.XLOOKUP($B44,INPUT_DATA!$CL:$CL,INPUT_DATA!CP:CP))</f>
        <v/>
      </c>
      <c r="I44" s="266" t="str">
        <f>IF($B44=0,"",_xlfn.XLOOKUP($B44,INPUT_DATA!$CL:$CL,INPUT_DATA!CQ:CQ))</f>
        <v/>
      </c>
      <c r="J44" s="1281" t="str">
        <f>IF($B44=0,"",_xlfn.XLOOKUP($B44,INPUT_DATA!$CL:$CL,INPUT_DATA!CR:CR))</f>
        <v/>
      </c>
      <c r="K44" s="266" t="str">
        <f>IF($B44=0,"",_xlfn.XLOOKUP($B44,INPUT_DATA!$CL:$CL,INPUT_DATA!CS:CS))</f>
        <v/>
      </c>
      <c r="L44" s="1281" t="str">
        <f>IF($B44=0,"",_xlfn.XLOOKUP($B44,INPUT_DATA!$CL:$CL,INPUT_DATA!CT:CT))</f>
        <v/>
      </c>
      <c r="M44" s="266" t="str">
        <f>IF($B44=0,"",_xlfn.XLOOKUP($B44,INPUT_DATA!$CL:$CL,INPUT_DATA!CU:CU))</f>
        <v/>
      </c>
      <c r="N44" s="1281" t="str">
        <f>IF($B44=0,"",_xlfn.XLOOKUP($B44,INPUT_DATA!$CL:$CL,INPUT_DATA!CV:CV))</f>
        <v/>
      </c>
      <c r="O44" s="266" t="str">
        <f>IF($B44=0,"",_xlfn.XLOOKUP($B44,INPUT_DATA!$CL:$CL,INPUT_DATA!CW:CW))</f>
        <v/>
      </c>
      <c r="P44" s="1281" t="str">
        <f>IF($B44=0,"",_xlfn.XLOOKUP($B44,INPUT_DATA!$CL:$CL,INPUT_DATA!CX:CX))</f>
        <v/>
      </c>
      <c r="Q44" s="266" t="str">
        <f>IF($B44=0,"",_xlfn.XLOOKUP($B44,INPUT_DATA!$CL:$CL,INPUT_DATA!CY:CY))</f>
        <v/>
      </c>
      <c r="R44" s="1281" t="str">
        <f>IF($B44=0,"",_xlfn.XLOOKUP($B44,INPUT_DATA!$CL:$CL,INPUT_DATA!CZ:CZ))</f>
        <v/>
      </c>
      <c r="S44" s="266" t="str">
        <f>IF($B44=0,"",_xlfn.XLOOKUP($B44,INPUT_DATA!$CL:$CL,INPUT_DATA!DA:DA))</f>
        <v/>
      </c>
      <c r="T44" s="1281" t="str">
        <f>IF($B44=0,"",_xlfn.XLOOKUP($B44,INPUT_DATA!$CL:$CL,INPUT_DATA!DB:DB))</f>
        <v/>
      </c>
      <c r="U44" s="266" t="str">
        <f>IF($B44=0,"",_xlfn.XLOOKUP($B44,INPUT_DATA!$CL:$CL,INPUT_DATA!DC:DC))</f>
        <v/>
      </c>
      <c r="V44" s="1281" t="str">
        <f>IF($B44=0,"",_xlfn.XLOOKUP($B44,INPUT_DATA!$CL:$CL,INPUT_DATA!DD:DD))</f>
        <v/>
      </c>
      <c r="W44" s="266" t="str">
        <f>IF($B44=0,"",_xlfn.XLOOKUP($B44,INPUT_DATA!$CL:$CL,INPUT_DATA!DE:DE))</f>
        <v/>
      </c>
      <c r="X44" s="1281" t="str">
        <f>IF($B44=0,"",_xlfn.XLOOKUP($B44,INPUT_DATA!$CL:$CL,INPUT_DATA!DF:DF))</f>
        <v/>
      </c>
      <c r="Y44" s="266" t="str">
        <f>IF($B44=0,"",_xlfn.XLOOKUP($B44,INPUT_DATA!$CL:$CL,INPUT_DATA!DG:DG))</f>
        <v/>
      </c>
      <c r="Z44" s="1281" t="str">
        <f>IF($B44=0,"",_xlfn.XLOOKUP($B44,INPUT_DATA!$CL:$CL,INPUT_DATA!DH:DH))</f>
        <v/>
      </c>
      <c r="AA44" s="266" t="str">
        <f>IF($B44=0,"",_xlfn.XLOOKUP($B44,INPUT_DATA!$CL:$CL,INPUT_DATA!DI:DI))</f>
        <v/>
      </c>
      <c r="AB44" s="1281" t="str">
        <f>IF($B44=0,"",_xlfn.XLOOKUP($B44,INPUT_DATA!$CL:$CL,INPUT_DATA!DJ:DJ))</f>
        <v/>
      </c>
      <c r="AC44" s="266" t="str">
        <f>IF($B44=0,"",_xlfn.XLOOKUP($B44,INPUT_DATA!$CL:$CL,INPUT_DATA!DK:DK))</f>
        <v/>
      </c>
      <c r="AD44" s="1281" t="str">
        <f>IF($B44=0,"",_xlfn.XLOOKUP($B44,INPUT_DATA!$CL:$CL,INPUT_DATA!DL:DL))</f>
        <v/>
      </c>
    </row>
    <row r="45" spans="2:30">
      <c r="B45" s="1222">
        <f>'03 - Monthly Asset Follow up'!B49</f>
        <v>0</v>
      </c>
      <c r="C45" s="266" t="str">
        <f t="shared" si="1"/>
        <v/>
      </c>
      <c r="D45" s="1281" t="str">
        <f t="shared" si="0"/>
        <v/>
      </c>
      <c r="E45" s="266" t="str">
        <f>IF($B45=0,"",_xlfn.XLOOKUP($B45,INPUT_DATA!$CL:$CL,INPUT_DATA!CM:CM))</f>
        <v/>
      </c>
      <c r="F45" s="1281" t="str">
        <f>IF($B45=0,"",_xlfn.XLOOKUP($B45,INPUT_DATA!$CL:$CL,INPUT_DATA!CN:CN))</f>
        <v/>
      </c>
      <c r="G45" s="266" t="str">
        <f>IF($B45=0,"",_xlfn.XLOOKUP($B45,INPUT_DATA!$CL:$CL,INPUT_DATA!CO:CO))</f>
        <v/>
      </c>
      <c r="H45" s="1281" t="str">
        <f>IF($B45=0,"",_xlfn.XLOOKUP($B45,INPUT_DATA!$CL:$CL,INPUT_DATA!CP:CP))</f>
        <v/>
      </c>
      <c r="I45" s="266" t="str">
        <f>IF($B45=0,"",_xlfn.XLOOKUP($B45,INPUT_DATA!$CL:$CL,INPUT_DATA!CQ:CQ))</f>
        <v/>
      </c>
      <c r="J45" s="1281" t="str">
        <f>IF($B45=0,"",_xlfn.XLOOKUP($B45,INPUT_DATA!$CL:$CL,INPUT_DATA!CR:CR))</f>
        <v/>
      </c>
      <c r="K45" s="266" t="str">
        <f>IF($B45=0,"",_xlfn.XLOOKUP($B45,INPUT_DATA!$CL:$CL,INPUT_DATA!CS:CS))</f>
        <v/>
      </c>
      <c r="L45" s="1281" t="str">
        <f>IF($B45=0,"",_xlfn.XLOOKUP($B45,INPUT_DATA!$CL:$CL,INPUT_DATA!CT:CT))</f>
        <v/>
      </c>
      <c r="M45" s="266" t="str">
        <f>IF($B45=0,"",_xlfn.XLOOKUP($B45,INPUT_DATA!$CL:$CL,INPUT_DATA!CU:CU))</f>
        <v/>
      </c>
      <c r="N45" s="1281" t="str">
        <f>IF($B45=0,"",_xlfn.XLOOKUP($B45,INPUT_DATA!$CL:$CL,INPUT_DATA!CV:CV))</f>
        <v/>
      </c>
      <c r="O45" s="266" t="str">
        <f>IF($B45=0,"",_xlfn.XLOOKUP($B45,INPUT_DATA!$CL:$CL,INPUT_DATA!CW:CW))</f>
        <v/>
      </c>
      <c r="P45" s="1281" t="str">
        <f>IF($B45=0,"",_xlfn.XLOOKUP($B45,INPUT_DATA!$CL:$CL,INPUT_DATA!CX:CX))</f>
        <v/>
      </c>
      <c r="Q45" s="266" t="str">
        <f>IF($B45=0,"",_xlfn.XLOOKUP($B45,INPUT_DATA!$CL:$CL,INPUT_DATA!CY:CY))</f>
        <v/>
      </c>
      <c r="R45" s="1281" t="str">
        <f>IF($B45=0,"",_xlfn.XLOOKUP($B45,INPUT_DATA!$CL:$CL,INPUT_DATA!CZ:CZ))</f>
        <v/>
      </c>
      <c r="S45" s="266" t="str">
        <f>IF($B45=0,"",_xlfn.XLOOKUP($B45,INPUT_DATA!$CL:$CL,INPUT_DATA!DA:DA))</f>
        <v/>
      </c>
      <c r="T45" s="1281" t="str">
        <f>IF($B45=0,"",_xlfn.XLOOKUP($B45,INPUT_DATA!$CL:$CL,INPUT_DATA!DB:DB))</f>
        <v/>
      </c>
      <c r="U45" s="266" t="str">
        <f>IF($B45=0,"",_xlfn.XLOOKUP($B45,INPUT_DATA!$CL:$CL,INPUT_DATA!DC:DC))</f>
        <v/>
      </c>
      <c r="V45" s="1281" t="str">
        <f>IF($B45=0,"",_xlfn.XLOOKUP($B45,INPUT_DATA!$CL:$CL,INPUT_DATA!DD:DD))</f>
        <v/>
      </c>
      <c r="W45" s="266" t="str">
        <f>IF($B45=0,"",_xlfn.XLOOKUP($B45,INPUT_DATA!$CL:$CL,INPUT_DATA!DE:DE))</f>
        <v/>
      </c>
      <c r="X45" s="1281" t="str">
        <f>IF($B45=0,"",_xlfn.XLOOKUP($B45,INPUT_DATA!$CL:$CL,INPUT_DATA!DF:DF))</f>
        <v/>
      </c>
      <c r="Y45" s="266" t="str">
        <f>IF($B45=0,"",_xlfn.XLOOKUP($B45,INPUT_DATA!$CL:$CL,INPUT_DATA!DG:DG))</f>
        <v/>
      </c>
      <c r="Z45" s="1281" t="str">
        <f>IF($B45=0,"",_xlfn.XLOOKUP($B45,INPUT_DATA!$CL:$CL,INPUT_DATA!DH:DH))</f>
        <v/>
      </c>
      <c r="AA45" s="266" t="str">
        <f>IF($B45=0,"",_xlfn.XLOOKUP($B45,INPUT_DATA!$CL:$CL,INPUT_DATA!DI:DI))</f>
        <v/>
      </c>
      <c r="AB45" s="1281" t="str">
        <f>IF($B45=0,"",_xlfn.XLOOKUP($B45,INPUT_DATA!$CL:$CL,INPUT_DATA!DJ:DJ))</f>
        <v/>
      </c>
      <c r="AC45" s="266" t="str">
        <f>IF($B45=0,"",_xlfn.XLOOKUP($B45,INPUT_DATA!$CL:$CL,INPUT_DATA!DK:DK))</f>
        <v/>
      </c>
      <c r="AD45" s="1281" t="str">
        <f>IF($B45=0,"",_xlfn.XLOOKUP($B45,INPUT_DATA!$CL:$CL,INPUT_DATA!DL:DL))</f>
        <v/>
      </c>
    </row>
    <row r="46" spans="2:30">
      <c r="B46" s="1222">
        <f>'03 - Monthly Asset Follow up'!B50</f>
        <v>0</v>
      </c>
      <c r="C46" s="266" t="str">
        <f t="shared" si="1"/>
        <v/>
      </c>
      <c r="D46" s="1281" t="str">
        <f t="shared" si="0"/>
        <v/>
      </c>
      <c r="E46" s="266" t="str">
        <f>IF($B46=0,"",_xlfn.XLOOKUP($B46,INPUT_DATA!$CL:$CL,INPUT_DATA!CM:CM))</f>
        <v/>
      </c>
      <c r="F46" s="1281" t="str">
        <f>IF($B46=0,"",_xlfn.XLOOKUP($B46,INPUT_DATA!$CL:$CL,INPUT_DATA!CN:CN))</f>
        <v/>
      </c>
      <c r="G46" s="266" t="str">
        <f>IF($B46=0,"",_xlfn.XLOOKUP($B46,INPUT_DATA!$CL:$CL,INPUT_DATA!CO:CO))</f>
        <v/>
      </c>
      <c r="H46" s="1281" t="str">
        <f>IF($B46=0,"",_xlfn.XLOOKUP($B46,INPUT_DATA!$CL:$CL,INPUT_DATA!CP:CP))</f>
        <v/>
      </c>
      <c r="I46" s="266" t="str">
        <f>IF($B46=0,"",_xlfn.XLOOKUP($B46,INPUT_DATA!$CL:$CL,INPUT_DATA!CQ:CQ))</f>
        <v/>
      </c>
      <c r="J46" s="1281" t="str">
        <f>IF($B46=0,"",_xlfn.XLOOKUP($B46,INPUT_DATA!$CL:$CL,INPUT_DATA!CR:CR))</f>
        <v/>
      </c>
      <c r="K46" s="266" t="str">
        <f>IF($B46=0,"",_xlfn.XLOOKUP($B46,INPUT_DATA!$CL:$CL,INPUT_DATA!CS:CS))</f>
        <v/>
      </c>
      <c r="L46" s="1281" t="str">
        <f>IF($B46=0,"",_xlfn.XLOOKUP($B46,INPUT_DATA!$CL:$CL,INPUT_DATA!CT:CT))</f>
        <v/>
      </c>
      <c r="M46" s="266" t="str">
        <f>IF($B46=0,"",_xlfn.XLOOKUP($B46,INPUT_DATA!$CL:$CL,INPUT_DATA!CU:CU))</f>
        <v/>
      </c>
      <c r="N46" s="1281" t="str">
        <f>IF($B46=0,"",_xlfn.XLOOKUP($B46,INPUT_DATA!$CL:$CL,INPUT_DATA!CV:CV))</f>
        <v/>
      </c>
      <c r="O46" s="266" t="str">
        <f>IF($B46=0,"",_xlfn.XLOOKUP($B46,INPUT_DATA!$CL:$CL,INPUT_DATA!CW:CW))</f>
        <v/>
      </c>
      <c r="P46" s="1281" t="str">
        <f>IF($B46=0,"",_xlfn.XLOOKUP($B46,INPUT_DATA!$CL:$CL,INPUT_DATA!CX:CX))</f>
        <v/>
      </c>
      <c r="Q46" s="266" t="str">
        <f>IF($B46=0,"",_xlfn.XLOOKUP($B46,INPUT_DATA!$CL:$CL,INPUT_DATA!CY:CY))</f>
        <v/>
      </c>
      <c r="R46" s="1281" t="str">
        <f>IF($B46=0,"",_xlfn.XLOOKUP($B46,INPUT_DATA!$CL:$CL,INPUT_DATA!CZ:CZ))</f>
        <v/>
      </c>
      <c r="S46" s="266" t="str">
        <f>IF($B46=0,"",_xlfn.XLOOKUP($B46,INPUT_DATA!$CL:$CL,INPUT_DATA!DA:DA))</f>
        <v/>
      </c>
      <c r="T46" s="1281" t="str">
        <f>IF($B46=0,"",_xlfn.XLOOKUP($B46,INPUT_DATA!$CL:$CL,INPUT_DATA!DB:DB))</f>
        <v/>
      </c>
      <c r="U46" s="266" t="str">
        <f>IF($B46=0,"",_xlfn.XLOOKUP($B46,INPUT_DATA!$CL:$CL,INPUT_DATA!DC:DC))</f>
        <v/>
      </c>
      <c r="V46" s="1281" t="str">
        <f>IF($B46=0,"",_xlfn.XLOOKUP($B46,INPUT_DATA!$CL:$CL,INPUT_DATA!DD:DD))</f>
        <v/>
      </c>
      <c r="W46" s="266" t="str">
        <f>IF($B46=0,"",_xlfn.XLOOKUP($B46,INPUT_DATA!$CL:$CL,INPUT_DATA!DE:DE))</f>
        <v/>
      </c>
      <c r="X46" s="1281" t="str">
        <f>IF($B46=0,"",_xlfn.XLOOKUP($B46,INPUT_DATA!$CL:$CL,INPUT_DATA!DF:DF))</f>
        <v/>
      </c>
      <c r="Y46" s="266" t="str">
        <f>IF($B46=0,"",_xlfn.XLOOKUP($B46,INPUT_DATA!$CL:$CL,INPUT_DATA!DG:DG))</f>
        <v/>
      </c>
      <c r="Z46" s="1281" t="str">
        <f>IF($B46=0,"",_xlfn.XLOOKUP($B46,INPUT_DATA!$CL:$CL,INPUT_DATA!DH:DH))</f>
        <v/>
      </c>
      <c r="AA46" s="266" t="str">
        <f>IF($B46=0,"",_xlfn.XLOOKUP($B46,INPUT_DATA!$CL:$CL,INPUT_DATA!DI:DI))</f>
        <v/>
      </c>
      <c r="AB46" s="1281" t="str">
        <f>IF($B46=0,"",_xlfn.XLOOKUP($B46,INPUT_DATA!$CL:$CL,INPUT_DATA!DJ:DJ))</f>
        <v/>
      </c>
      <c r="AC46" s="266" t="str">
        <f>IF($B46=0,"",_xlfn.XLOOKUP($B46,INPUT_DATA!$CL:$CL,INPUT_DATA!DK:DK))</f>
        <v/>
      </c>
      <c r="AD46" s="1281" t="str">
        <f>IF($B46=0,"",_xlfn.XLOOKUP($B46,INPUT_DATA!$CL:$CL,INPUT_DATA!DL:DL))</f>
        <v/>
      </c>
    </row>
    <row r="47" spans="2:30">
      <c r="B47" s="1222">
        <f>'03 - Monthly Asset Follow up'!B51</f>
        <v>0</v>
      </c>
      <c r="C47" s="266" t="str">
        <f t="shared" si="1"/>
        <v/>
      </c>
      <c r="D47" s="1281" t="str">
        <f t="shared" si="0"/>
        <v/>
      </c>
      <c r="E47" s="266" t="str">
        <f>IF($B47=0,"",_xlfn.XLOOKUP($B47,INPUT_DATA!$CL:$CL,INPUT_DATA!CM:CM))</f>
        <v/>
      </c>
      <c r="F47" s="1281" t="str">
        <f>IF($B47=0,"",_xlfn.XLOOKUP($B47,INPUT_DATA!$CL:$CL,INPUT_DATA!CN:CN))</f>
        <v/>
      </c>
      <c r="G47" s="266" t="str">
        <f>IF($B47=0,"",_xlfn.XLOOKUP($B47,INPUT_DATA!$CL:$CL,INPUT_DATA!CO:CO))</f>
        <v/>
      </c>
      <c r="H47" s="1281" t="str">
        <f>IF($B47=0,"",_xlfn.XLOOKUP($B47,INPUT_DATA!$CL:$CL,INPUT_DATA!CP:CP))</f>
        <v/>
      </c>
      <c r="I47" s="266" t="str">
        <f>IF($B47=0,"",_xlfn.XLOOKUP($B47,INPUT_DATA!$CL:$CL,INPUT_DATA!CQ:CQ))</f>
        <v/>
      </c>
      <c r="J47" s="1281" t="str">
        <f>IF($B47=0,"",_xlfn.XLOOKUP($B47,INPUT_DATA!$CL:$CL,INPUT_DATA!CR:CR))</f>
        <v/>
      </c>
      <c r="K47" s="266" t="str">
        <f>IF($B47=0,"",_xlfn.XLOOKUP($B47,INPUT_DATA!$CL:$CL,INPUT_DATA!CS:CS))</f>
        <v/>
      </c>
      <c r="L47" s="1281" t="str">
        <f>IF($B47=0,"",_xlfn.XLOOKUP($B47,INPUT_DATA!$CL:$CL,INPUT_DATA!CT:CT))</f>
        <v/>
      </c>
      <c r="M47" s="266" t="str">
        <f>IF($B47=0,"",_xlfn.XLOOKUP($B47,INPUT_DATA!$CL:$CL,INPUT_DATA!CU:CU))</f>
        <v/>
      </c>
      <c r="N47" s="1281" t="str">
        <f>IF($B47=0,"",_xlfn.XLOOKUP($B47,INPUT_DATA!$CL:$CL,INPUT_DATA!CV:CV))</f>
        <v/>
      </c>
      <c r="O47" s="266" t="str">
        <f>IF($B47=0,"",_xlfn.XLOOKUP($B47,INPUT_DATA!$CL:$CL,INPUT_DATA!CW:CW))</f>
        <v/>
      </c>
      <c r="P47" s="1281" t="str">
        <f>IF($B47=0,"",_xlfn.XLOOKUP($B47,INPUT_DATA!$CL:$CL,INPUT_DATA!CX:CX))</f>
        <v/>
      </c>
      <c r="Q47" s="266" t="str">
        <f>IF($B47=0,"",_xlfn.XLOOKUP($B47,INPUT_DATA!$CL:$CL,INPUT_DATA!CY:CY))</f>
        <v/>
      </c>
      <c r="R47" s="1281" t="str">
        <f>IF($B47=0,"",_xlfn.XLOOKUP($B47,INPUT_DATA!$CL:$CL,INPUT_DATA!CZ:CZ))</f>
        <v/>
      </c>
      <c r="S47" s="266" t="str">
        <f>IF($B47=0,"",_xlfn.XLOOKUP($B47,INPUT_DATA!$CL:$CL,INPUT_DATA!DA:DA))</f>
        <v/>
      </c>
      <c r="T47" s="1281" t="str">
        <f>IF($B47=0,"",_xlfn.XLOOKUP($B47,INPUT_DATA!$CL:$CL,INPUT_DATA!DB:DB))</f>
        <v/>
      </c>
      <c r="U47" s="266" t="str">
        <f>IF($B47=0,"",_xlfn.XLOOKUP($B47,INPUT_DATA!$CL:$CL,INPUT_DATA!DC:DC))</f>
        <v/>
      </c>
      <c r="V47" s="1281" t="str">
        <f>IF($B47=0,"",_xlfn.XLOOKUP($B47,INPUT_DATA!$CL:$CL,INPUT_DATA!DD:DD))</f>
        <v/>
      </c>
      <c r="W47" s="266" t="str">
        <f>IF($B47=0,"",_xlfn.XLOOKUP($B47,INPUT_DATA!$CL:$CL,INPUT_DATA!DE:DE))</f>
        <v/>
      </c>
      <c r="X47" s="1281" t="str">
        <f>IF($B47=0,"",_xlfn.XLOOKUP($B47,INPUT_DATA!$CL:$CL,INPUT_DATA!DF:DF))</f>
        <v/>
      </c>
      <c r="Y47" s="266" t="str">
        <f>IF($B47=0,"",_xlfn.XLOOKUP($B47,INPUT_DATA!$CL:$CL,INPUT_DATA!DG:DG))</f>
        <v/>
      </c>
      <c r="Z47" s="1281" t="str">
        <f>IF($B47=0,"",_xlfn.XLOOKUP($B47,INPUT_DATA!$CL:$CL,INPUT_DATA!DH:DH))</f>
        <v/>
      </c>
      <c r="AA47" s="266" t="str">
        <f>IF($B47=0,"",_xlfn.XLOOKUP($B47,INPUT_DATA!$CL:$CL,INPUT_DATA!DI:DI))</f>
        <v/>
      </c>
      <c r="AB47" s="1281" t="str">
        <f>IF($B47=0,"",_xlfn.XLOOKUP($B47,INPUT_DATA!$CL:$CL,INPUT_DATA!DJ:DJ))</f>
        <v/>
      </c>
      <c r="AC47" s="266" t="str">
        <f>IF($B47=0,"",_xlfn.XLOOKUP($B47,INPUT_DATA!$CL:$CL,INPUT_DATA!DK:DK))</f>
        <v/>
      </c>
      <c r="AD47" s="1281" t="str">
        <f>IF($B47=0,"",_xlfn.XLOOKUP($B47,INPUT_DATA!$CL:$CL,INPUT_DATA!DL:DL))</f>
        <v/>
      </c>
    </row>
    <row r="48" spans="2:30">
      <c r="B48" s="1222">
        <f>'03 - Monthly Asset Follow up'!B52</f>
        <v>0</v>
      </c>
      <c r="C48" s="266" t="str">
        <f t="shared" si="1"/>
        <v/>
      </c>
      <c r="D48" s="1281" t="str">
        <f t="shared" si="0"/>
        <v/>
      </c>
      <c r="E48" s="266" t="str">
        <f>IF($B48=0,"",_xlfn.XLOOKUP($B48,INPUT_DATA!$CL:$CL,INPUT_DATA!CM:CM))</f>
        <v/>
      </c>
      <c r="F48" s="1281" t="str">
        <f>IF($B48=0,"",_xlfn.XLOOKUP($B48,INPUT_DATA!$CL:$CL,INPUT_DATA!CN:CN))</f>
        <v/>
      </c>
      <c r="G48" s="266" t="str">
        <f>IF($B48=0,"",_xlfn.XLOOKUP($B48,INPUT_DATA!$CL:$CL,INPUT_DATA!CO:CO))</f>
        <v/>
      </c>
      <c r="H48" s="1281" t="str">
        <f>IF($B48=0,"",_xlfn.XLOOKUP($B48,INPUT_DATA!$CL:$CL,INPUT_DATA!CP:CP))</f>
        <v/>
      </c>
      <c r="I48" s="266" t="str">
        <f>IF($B48=0,"",_xlfn.XLOOKUP($B48,INPUT_DATA!$CL:$CL,INPUT_DATA!CQ:CQ))</f>
        <v/>
      </c>
      <c r="J48" s="1281" t="str">
        <f>IF($B48=0,"",_xlfn.XLOOKUP($B48,INPUT_DATA!$CL:$CL,INPUT_DATA!CR:CR))</f>
        <v/>
      </c>
      <c r="K48" s="266" t="str">
        <f>IF($B48=0,"",_xlfn.XLOOKUP($B48,INPUT_DATA!$CL:$CL,INPUT_DATA!CS:CS))</f>
        <v/>
      </c>
      <c r="L48" s="1281" t="str">
        <f>IF($B48=0,"",_xlfn.XLOOKUP($B48,INPUT_DATA!$CL:$CL,INPUT_DATA!CT:CT))</f>
        <v/>
      </c>
      <c r="M48" s="266" t="str">
        <f>IF($B48=0,"",_xlfn.XLOOKUP($B48,INPUT_DATA!$CL:$CL,INPUT_DATA!CU:CU))</f>
        <v/>
      </c>
      <c r="N48" s="1281" t="str">
        <f>IF($B48=0,"",_xlfn.XLOOKUP($B48,INPUT_DATA!$CL:$CL,INPUT_DATA!CV:CV))</f>
        <v/>
      </c>
      <c r="O48" s="266" t="str">
        <f>IF($B48=0,"",_xlfn.XLOOKUP($B48,INPUT_DATA!$CL:$CL,INPUT_DATA!CW:CW))</f>
        <v/>
      </c>
      <c r="P48" s="1281" t="str">
        <f>IF($B48=0,"",_xlfn.XLOOKUP($B48,INPUT_DATA!$CL:$CL,INPUT_DATA!CX:CX))</f>
        <v/>
      </c>
      <c r="Q48" s="266" t="str">
        <f>IF($B48=0,"",_xlfn.XLOOKUP($B48,INPUT_DATA!$CL:$CL,INPUT_DATA!CY:CY))</f>
        <v/>
      </c>
      <c r="R48" s="1281" t="str">
        <f>IF($B48=0,"",_xlfn.XLOOKUP($B48,INPUT_DATA!$CL:$CL,INPUT_DATA!CZ:CZ))</f>
        <v/>
      </c>
      <c r="S48" s="266" t="str">
        <f>IF($B48=0,"",_xlfn.XLOOKUP($B48,INPUT_DATA!$CL:$CL,INPUT_DATA!DA:DA))</f>
        <v/>
      </c>
      <c r="T48" s="1281" t="str">
        <f>IF($B48=0,"",_xlfn.XLOOKUP($B48,INPUT_DATA!$CL:$CL,INPUT_DATA!DB:DB))</f>
        <v/>
      </c>
      <c r="U48" s="266" t="str">
        <f>IF($B48=0,"",_xlfn.XLOOKUP($B48,INPUT_DATA!$CL:$CL,INPUT_DATA!DC:DC))</f>
        <v/>
      </c>
      <c r="V48" s="1281" t="str">
        <f>IF($B48=0,"",_xlfn.XLOOKUP($B48,INPUT_DATA!$CL:$CL,INPUT_DATA!DD:DD))</f>
        <v/>
      </c>
      <c r="W48" s="266" t="str">
        <f>IF($B48=0,"",_xlfn.XLOOKUP($B48,INPUT_DATA!$CL:$CL,INPUT_DATA!DE:DE))</f>
        <v/>
      </c>
      <c r="X48" s="1281" t="str">
        <f>IF($B48=0,"",_xlfn.XLOOKUP($B48,INPUT_DATA!$CL:$CL,INPUT_DATA!DF:DF))</f>
        <v/>
      </c>
      <c r="Y48" s="266" t="str">
        <f>IF($B48=0,"",_xlfn.XLOOKUP($B48,INPUT_DATA!$CL:$CL,INPUT_DATA!DG:DG))</f>
        <v/>
      </c>
      <c r="Z48" s="1281" t="str">
        <f>IF($B48=0,"",_xlfn.XLOOKUP($B48,INPUT_DATA!$CL:$CL,INPUT_DATA!DH:DH))</f>
        <v/>
      </c>
      <c r="AA48" s="266" t="str">
        <f>IF($B48=0,"",_xlfn.XLOOKUP($B48,INPUT_DATA!$CL:$CL,INPUT_DATA!DI:DI))</f>
        <v/>
      </c>
      <c r="AB48" s="1281" t="str">
        <f>IF($B48=0,"",_xlfn.XLOOKUP($B48,INPUT_DATA!$CL:$CL,INPUT_DATA!DJ:DJ))</f>
        <v/>
      </c>
      <c r="AC48" s="266" t="str">
        <f>IF($B48=0,"",_xlfn.XLOOKUP($B48,INPUT_DATA!$CL:$CL,INPUT_DATA!DK:DK))</f>
        <v/>
      </c>
      <c r="AD48" s="1281" t="str">
        <f>IF($B48=0,"",_xlfn.XLOOKUP($B48,INPUT_DATA!$CL:$CL,INPUT_DATA!DL:DL))</f>
        <v/>
      </c>
    </row>
    <row r="49" spans="2:30">
      <c r="B49" s="1222">
        <f>'03 - Monthly Asset Follow up'!B53</f>
        <v>0</v>
      </c>
      <c r="C49" s="266" t="str">
        <f t="shared" si="1"/>
        <v/>
      </c>
      <c r="D49" s="1281" t="str">
        <f t="shared" si="0"/>
        <v/>
      </c>
      <c r="E49" s="266" t="str">
        <f>IF($B49=0,"",_xlfn.XLOOKUP($B49,INPUT_DATA!$CL:$CL,INPUT_DATA!CM:CM))</f>
        <v/>
      </c>
      <c r="F49" s="1281" t="str">
        <f>IF($B49=0,"",_xlfn.XLOOKUP($B49,INPUT_DATA!$CL:$CL,INPUT_DATA!CN:CN))</f>
        <v/>
      </c>
      <c r="G49" s="266" t="str">
        <f>IF($B49=0,"",_xlfn.XLOOKUP($B49,INPUT_DATA!$CL:$CL,INPUT_DATA!CO:CO))</f>
        <v/>
      </c>
      <c r="H49" s="1281" t="str">
        <f>IF($B49=0,"",_xlfn.XLOOKUP($B49,INPUT_DATA!$CL:$CL,INPUT_DATA!CP:CP))</f>
        <v/>
      </c>
      <c r="I49" s="266" t="str">
        <f>IF($B49=0,"",_xlfn.XLOOKUP($B49,INPUT_DATA!$CL:$CL,INPUT_DATA!CQ:CQ))</f>
        <v/>
      </c>
      <c r="J49" s="1281" t="str">
        <f>IF($B49=0,"",_xlfn.XLOOKUP($B49,INPUT_DATA!$CL:$CL,INPUT_DATA!CR:CR))</f>
        <v/>
      </c>
      <c r="K49" s="266" t="str">
        <f>IF($B49=0,"",_xlfn.XLOOKUP($B49,INPUT_DATA!$CL:$CL,INPUT_DATA!CS:CS))</f>
        <v/>
      </c>
      <c r="L49" s="1281" t="str">
        <f>IF($B49=0,"",_xlfn.XLOOKUP($B49,INPUT_DATA!$CL:$CL,INPUT_DATA!CT:CT))</f>
        <v/>
      </c>
      <c r="M49" s="266" t="str">
        <f>IF($B49=0,"",_xlfn.XLOOKUP($B49,INPUT_DATA!$CL:$CL,INPUT_DATA!CU:CU))</f>
        <v/>
      </c>
      <c r="N49" s="1281" t="str">
        <f>IF($B49=0,"",_xlfn.XLOOKUP($B49,INPUT_DATA!$CL:$CL,INPUT_DATA!CV:CV))</f>
        <v/>
      </c>
      <c r="O49" s="266" t="str">
        <f>IF($B49=0,"",_xlfn.XLOOKUP($B49,INPUT_DATA!$CL:$CL,INPUT_DATA!CW:CW))</f>
        <v/>
      </c>
      <c r="P49" s="1281" t="str">
        <f>IF($B49=0,"",_xlfn.XLOOKUP($B49,INPUT_DATA!$CL:$CL,INPUT_DATA!CX:CX))</f>
        <v/>
      </c>
      <c r="Q49" s="266" t="str">
        <f>IF($B49=0,"",_xlfn.XLOOKUP($B49,INPUT_DATA!$CL:$CL,INPUT_DATA!CY:CY))</f>
        <v/>
      </c>
      <c r="R49" s="1281" t="str">
        <f>IF($B49=0,"",_xlfn.XLOOKUP($B49,INPUT_DATA!$CL:$CL,INPUT_DATA!CZ:CZ))</f>
        <v/>
      </c>
      <c r="S49" s="266" t="str">
        <f>IF($B49=0,"",_xlfn.XLOOKUP($B49,INPUT_DATA!$CL:$CL,INPUT_DATA!DA:DA))</f>
        <v/>
      </c>
      <c r="T49" s="1281" t="str">
        <f>IF($B49=0,"",_xlfn.XLOOKUP($B49,INPUT_DATA!$CL:$CL,INPUT_DATA!DB:DB))</f>
        <v/>
      </c>
      <c r="U49" s="266" t="str">
        <f>IF($B49=0,"",_xlfn.XLOOKUP($B49,INPUT_DATA!$CL:$CL,INPUT_DATA!DC:DC))</f>
        <v/>
      </c>
      <c r="V49" s="1281" t="str">
        <f>IF($B49=0,"",_xlfn.XLOOKUP($B49,INPUT_DATA!$CL:$CL,INPUT_DATA!DD:DD))</f>
        <v/>
      </c>
      <c r="W49" s="266" t="str">
        <f>IF($B49=0,"",_xlfn.XLOOKUP($B49,INPUT_DATA!$CL:$CL,INPUT_DATA!DE:DE))</f>
        <v/>
      </c>
      <c r="X49" s="1281" t="str">
        <f>IF($B49=0,"",_xlfn.XLOOKUP($B49,INPUT_DATA!$CL:$CL,INPUT_DATA!DF:DF))</f>
        <v/>
      </c>
      <c r="Y49" s="266" t="str">
        <f>IF($B49=0,"",_xlfn.XLOOKUP($B49,INPUT_DATA!$CL:$CL,INPUT_DATA!DG:DG))</f>
        <v/>
      </c>
      <c r="Z49" s="1281" t="str">
        <f>IF($B49=0,"",_xlfn.XLOOKUP($B49,INPUT_DATA!$CL:$CL,INPUT_DATA!DH:DH))</f>
        <v/>
      </c>
      <c r="AA49" s="266" t="str">
        <f>IF($B49=0,"",_xlfn.XLOOKUP($B49,INPUT_DATA!$CL:$CL,INPUT_DATA!DI:DI))</f>
        <v/>
      </c>
      <c r="AB49" s="1281" t="str">
        <f>IF($B49=0,"",_xlfn.XLOOKUP($B49,INPUT_DATA!$CL:$CL,INPUT_DATA!DJ:DJ))</f>
        <v/>
      </c>
      <c r="AC49" s="266" t="str">
        <f>IF($B49=0,"",_xlfn.XLOOKUP($B49,INPUT_DATA!$CL:$CL,INPUT_DATA!DK:DK))</f>
        <v/>
      </c>
      <c r="AD49" s="1281" t="str">
        <f>IF($B49=0,"",_xlfn.XLOOKUP($B49,INPUT_DATA!$CL:$CL,INPUT_DATA!DL:DL))</f>
        <v/>
      </c>
    </row>
    <row r="50" spans="2:30">
      <c r="B50" s="1222">
        <f>'03 - Monthly Asset Follow up'!B54</f>
        <v>0</v>
      </c>
      <c r="C50" s="266" t="str">
        <f t="shared" si="1"/>
        <v/>
      </c>
      <c r="D50" s="1281" t="str">
        <f t="shared" si="0"/>
        <v/>
      </c>
      <c r="E50" s="266" t="str">
        <f>IF($B50=0,"",_xlfn.XLOOKUP($B50,INPUT_DATA!$CL:$CL,INPUT_DATA!CM:CM))</f>
        <v/>
      </c>
      <c r="F50" s="1281" t="str">
        <f>IF($B50=0,"",_xlfn.XLOOKUP($B50,INPUT_DATA!$CL:$CL,INPUT_DATA!CN:CN))</f>
        <v/>
      </c>
      <c r="G50" s="266" t="str">
        <f>IF($B50=0,"",_xlfn.XLOOKUP($B50,INPUT_DATA!$CL:$CL,INPUT_DATA!CO:CO))</f>
        <v/>
      </c>
      <c r="H50" s="1281" t="str">
        <f>IF($B50=0,"",_xlfn.XLOOKUP($B50,INPUT_DATA!$CL:$CL,INPUT_DATA!CP:CP))</f>
        <v/>
      </c>
      <c r="I50" s="266" t="str">
        <f>IF($B50=0,"",_xlfn.XLOOKUP($B50,INPUT_DATA!$CL:$CL,INPUT_DATA!CQ:CQ))</f>
        <v/>
      </c>
      <c r="J50" s="1281" t="str">
        <f>IF($B50=0,"",_xlfn.XLOOKUP($B50,INPUT_DATA!$CL:$CL,INPUT_DATA!CR:CR))</f>
        <v/>
      </c>
      <c r="K50" s="266" t="str">
        <f>IF($B50=0,"",_xlfn.XLOOKUP($B50,INPUT_DATA!$CL:$CL,INPUT_DATA!CS:CS))</f>
        <v/>
      </c>
      <c r="L50" s="1281" t="str">
        <f>IF($B50=0,"",_xlfn.XLOOKUP($B50,INPUT_DATA!$CL:$CL,INPUT_DATA!CT:CT))</f>
        <v/>
      </c>
      <c r="M50" s="266" t="str">
        <f>IF($B50=0,"",_xlfn.XLOOKUP($B50,INPUT_DATA!$CL:$CL,INPUT_DATA!CU:CU))</f>
        <v/>
      </c>
      <c r="N50" s="1281" t="str">
        <f>IF($B50=0,"",_xlfn.XLOOKUP($B50,INPUT_DATA!$CL:$CL,INPUT_DATA!CV:CV))</f>
        <v/>
      </c>
      <c r="O50" s="266" t="str">
        <f>IF($B50=0,"",_xlfn.XLOOKUP($B50,INPUT_DATA!$CL:$CL,INPUT_DATA!CW:CW))</f>
        <v/>
      </c>
      <c r="P50" s="1281" t="str">
        <f>IF($B50=0,"",_xlfn.XLOOKUP($B50,INPUT_DATA!$CL:$CL,INPUT_DATA!CX:CX))</f>
        <v/>
      </c>
      <c r="Q50" s="266" t="str">
        <f>IF($B50=0,"",_xlfn.XLOOKUP($B50,INPUT_DATA!$CL:$CL,INPUT_DATA!CY:CY))</f>
        <v/>
      </c>
      <c r="R50" s="1281" t="str">
        <f>IF($B50=0,"",_xlfn.XLOOKUP($B50,INPUT_DATA!$CL:$CL,INPUT_DATA!CZ:CZ))</f>
        <v/>
      </c>
      <c r="S50" s="266" t="str">
        <f>IF($B50=0,"",_xlfn.XLOOKUP($B50,INPUT_DATA!$CL:$CL,INPUT_DATA!DA:DA))</f>
        <v/>
      </c>
      <c r="T50" s="1281" t="str">
        <f>IF($B50=0,"",_xlfn.XLOOKUP($B50,INPUT_DATA!$CL:$CL,INPUT_DATA!DB:DB))</f>
        <v/>
      </c>
      <c r="U50" s="266" t="str">
        <f>IF($B50=0,"",_xlfn.XLOOKUP($B50,INPUT_DATA!$CL:$CL,INPUT_DATA!DC:DC))</f>
        <v/>
      </c>
      <c r="V50" s="1281" t="str">
        <f>IF($B50=0,"",_xlfn.XLOOKUP($B50,INPUT_DATA!$CL:$CL,INPUT_DATA!DD:DD))</f>
        <v/>
      </c>
      <c r="W50" s="266" t="str">
        <f>IF($B50=0,"",_xlfn.XLOOKUP($B50,INPUT_DATA!$CL:$CL,INPUT_DATA!DE:DE))</f>
        <v/>
      </c>
      <c r="X50" s="1281" t="str">
        <f>IF($B50=0,"",_xlfn.XLOOKUP($B50,INPUT_DATA!$CL:$CL,INPUT_DATA!DF:DF))</f>
        <v/>
      </c>
      <c r="Y50" s="266" t="str">
        <f>IF($B50=0,"",_xlfn.XLOOKUP($B50,INPUT_DATA!$CL:$CL,INPUT_DATA!DG:DG))</f>
        <v/>
      </c>
      <c r="Z50" s="1281" t="str">
        <f>IF($B50=0,"",_xlfn.XLOOKUP($B50,INPUT_DATA!$CL:$CL,INPUT_DATA!DH:DH))</f>
        <v/>
      </c>
      <c r="AA50" s="266" t="str">
        <f>IF($B50=0,"",_xlfn.XLOOKUP($B50,INPUT_DATA!$CL:$CL,INPUT_DATA!DI:DI))</f>
        <v/>
      </c>
      <c r="AB50" s="1281" t="str">
        <f>IF($B50=0,"",_xlfn.XLOOKUP($B50,INPUT_DATA!$CL:$CL,INPUT_DATA!DJ:DJ))</f>
        <v/>
      </c>
      <c r="AC50" s="266" t="str">
        <f>IF($B50=0,"",_xlfn.XLOOKUP($B50,INPUT_DATA!$CL:$CL,INPUT_DATA!DK:DK))</f>
        <v/>
      </c>
      <c r="AD50" s="1281" t="str">
        <f>IF($B50=0,"",_xlfn.XLOOKUP($B50,INPUT_DATA!$CL:$CL,INPUT_DATA!DL:DL))</f>
        <v/>
      </c>
    </row>
    <row r="51" spans="2:30">
      <c r="B51" s="1222">
        <f>'03 - Monthly Asset Follow up'!B55</f>
        <v>0</v>
      </c>
      <c r="C51" s="266" t="str">
        <f t="shared" si="1"/>
        <v/>
      </c>
      <c r="D51" s="1281" t="str">
        <f t="shared" si="0"/>
        <v/>
      </c>
      <c r="E51" s="266" t="str">
        <f>IF($B51=0,"",_xlfn.XLOOKUP($B51,INPUT_DATA!$CL:$CL,INPUT_DATA!CM:CM))</f>
        <v/>
      </c>
      <c r="F51" s="1281" t="str">
        <f>IF($B51=0,"",_xlfn.XLOOKUP($B51,INPUT_DATA!$CL:$CL,INPUT_DATA!CN:CN))</f>
        <v/>
      </c>
      <c r="G51" s="266" t="str">
        <f>IF($B51=0,"",_xlfn.XLOOKUP($B51,INPUT_DATA!$CL:$CL,INPUT_DATA!CO:CO))</f>
        <v/>
      </c>
      <c r="H51" s="1281" t="str">
        <f>IF($B51=0,"",_xlfn.XLOOKUP($B51,INPUT_DATA!$CL:$CL,INPUT_DATA!CP:CP))</f>
        <v/>
      </c>
      <c r="I51" s="266" t="str">
        <f>IF($B51=0,"",_xlfn.XLOOKUP($B51,INPUT_DATA!$CL:$CL,INPUT_DATA!CQ:CQ))</f>
        <v/>
      </c>
      <c r="J51" s="1281" t="str">
        <f>IF($B51=0,"",_xlfn.XLOOKUP($B51,INPUT_DATA!$CL:$CL,INPUT_DATA!CR:CR))</f>
        <v/>
      </c>
      <c r="K51" s="266" t="str">
        <f>IF($B51=0,"",_xlfn.XLOOKUP($B51,INPUT_DATA!$CL:$CL,INPUT_DATA!CS:CS))</f>
        <v/>
      </c>
      <c r="L51" s="1281" t="str">
        <f>IF($B51=0,"",_xlfn.XLOOKUP($B51,INPUT_DATA!$CL:$CL,INPUT_DATA!CT:CT))</f>
        <v/>
      </c>
      <c r="M51" s="266" t="str">
        <f>IF($B51=0,"",_xlfn.XLOOKUP($B51,INPUT_DATA!$CL:$CL,INPUT_DATA!CU:CU))</f>
        <v/>
      </c>
      <c r="N51" s="1281" t="str">
        <f>IF($B51=0,"",_xlfn.XLOOKUP($B51,INPUT_DATA!$CL:$CL,INPUT_DATA!CV:CV))</f>
        <v/>
      </c>
      <c r="O51" s="266" t="str">
        <f>IF($B51=0,"",_xlfn.XLOOKUP($B51,INPUT_DATA!$CL:$CL,INPUT_DATA!CW:CW))</f>
        <v/>
      </c>
      <c r="P51" s="1281" t="str">
        <f>IF($B51=0,"",_xlfn.XLOOKUP($B51,INPUT_DATA!$CL:$CL,INPUT_DATA!CX:CX))</f>
        <v/>
      </c>
      <c r="Q51" s="266" t="str">
        <f>IF($B51=0,"",_xlfn.XLOOKUP($B51,INPUT_DATA!$CL:$CL,INPUT_DATA!CY:CY))</f>
        <v/>
      </c>
      <c r="R51" s="1281" t="str">
        <f>IF($B51=0,"",_xlfn.XLOOKUP($B51,INPUT_DATA!$CL:$CL,INPUT_DATA!CZ:CZ))</f>
        <v/>
      </c>
      <c r="S51" s="266" t="str">
        <f>IF($B51=0,"",_xlfn.XLOOKUP($B51,INPUT_DATA!$CL:$CL,INPUT_DATA!DA:DA))</f>
        <v/>
      </c>
      <c r="T51" s="1281" t="str">
        <f>IF($B51=0,"",_xlfn.XLOOKUP($B51,INPUT_DATA!$CL:$CL,INPUT_DATA!DB:DB))</f>
        <v/>
      </c>
      <c r="U51" s="266" t="str">
        <f>IF($B51=0,"",_xlfn.XLOOKUP($B51,INPUT_DATA!$CL:$CL,INPUT_DATA!DC:DC))</f>
        <v/>
      </c>
      <c r="V51" s="1281" t="str">
        <f>IF($B51=0,"",_xlfn.XLOOKUP($B51,INPUT_DATA!$CL:$CL,INPUT_DATA!DD:DD))</f>
        <v/>
      </c>
      <c r="W51" s="266" t="str">
        <f>IF($B51=0,"",_xlfn.XLOOKUP($B51,INPUT_DATA!$CL:$CL,INPUT_DATA!DE:DE))</f>
        <v/>
      </c>
      <c r="X51" s="1281" t="str">
        <f>IF($B51=0,"",_xlfn.XLOOKUP($B51,INPUT_DATA!$CL:$CL,INPUT_DATA!DF:DF))</f>
        <v/>
      </c>
      <c r="Y51" s="266" t="str">
        <f>IF($B51=0,"",_xlfn.XLOOKUP($B51,INPUT_DATA!$CL:$CL,INPUT_DATA!DG:DG))</f>
        <v/>
      </c>
      <c r="Z51" s="1281" t="str">
        <f>IF($B51=0,"",_xlfn.XLOOKUP($B51,INPUT_DATA!$CL:$CL,INPUT_DATA!DH:DH))</f>
        <v/>
      </c>
      <c r="AA51" s="266" t="str">
        <f>IF($B51=0,"",_xlfn.XLOOKUP($B51,INPUT_DATA!$CL:$CL,INPUT_DATA!DI:DI))</f>
        <v/>
      </c>
      <c r="AB51" s="1281" t="str">
        <f>IF($B51=0,"",_xlfn.XLOOKUP($B51,INPUT_DATA!$CL:$CL,INPUT_DATA!DJ:DJ))</f>
        <v/>
      </c>
      <c r="AC51" s="266" t="str">
        <f>IF($B51=0,"",_xlfn.XLOOKUP($B51,INPUT_DATA!$CL:$CL,INPUT_DATA!DK:DK))</f>
        <v/>
      </c>
      <c r="AD51" s="1281" t="str">
        <f>IF($B51=0,"",_xlfn.XLOOKUP($B51,INPUT_DATA!$CL:$CL,INPUT_DATA!DL:DL))</f>
        <v/>
      </c>
    </row>
    <row r="52" spans="2:30">
      <c r="B52" s="1222">
        <f>'03 - Monthly Asset Follow up'!B56</f>
        <v>0</v>
      </c>
      <c r="C52" s="266" t="str">
        <f t="shared" si="1"/>
        <v/>
      </c>
      <c r="D52" s="1281" t="str">
        <f t="shared" si="0"/>
        <v/>
      </c>
      <c r="E52" s="266" t="str">
        <f>IF($B52=0,"",_xlfn.XLOOKUP($B52,INPUT_DATA!$CL:$CL,INPUT_DATA!CM:CM))</f>
        <v/>
      </c>
      <c r="F52" s="1281" t="str">
        <f>IF($B52=0,"",_xlfn.XLOOKUP($B52,INPUT_DATA!$CL:$CL,INPUT_DATA!CN:CN))</f>
        <v/>
      </c>
      <c r="G52" s="266" t="str">
        <f>IF($B52=0,"",_xlfn.XLOOKUP($B52,INPUT_DATA!$CL:$CL,INPUT_DATA!CO:CO))</f>
        <v/>
      </c>
      <c r="H52" s="1281" t="str">
        <f>IF($B52=0,"",_xlfn.XLOOKUP($B52,INPUT_DATA!$CL:$CL,INPUT_DATA!CP:CP))</f>
        <v/>
      </c>
      <c r="I52" s="266" t="str">
        <f>IF($B52=0,"",_xlfn.XLOOKUP($B52,INPUT_DATA!$CL:$CL,INPUT_DATA!CQ:CQ))</f>
        <v/>
      </c>
      <c r="J52" s="1281" t="str">
        <f>IF($B52=0,"",_xlfn.XLOOKUP($B52,INPUT_DATA!$CL:$CL,INPUT_DATA!CR:CR))</f>
        <v/>
      </c>
      <c r="K52" s="266" t="str">
        <f>IF($B52=0,"",_xlfn.XLOOKUP($B52,INPUT_DATA!$CL:$CL,INPUT_DATA!CS:CS))</f>
        <v/>
      </c>
      <c r="L52" s="1281" t="str">
        <f>IF($B52=0,"",_xlfn.XLOOKUP($B52,INPUT_DATA!$CL:$CL,INPUT_DATA!CT:CT))</f>
        <v/>
      </c>
      <c r="M52" s="266" t="str">
        <f>IF($B52=0,"",_xlfn.XLOOKUP($B52,INPUT_DATA!$CL:$CL,INPUT_DATA!CU:CU))</f>
        <v/>
      </c>
      <c r="N52" s="1281" t="str">
        <f>IF($B52=0,"",_xlfn.XLOOKUP($B52,INPUT_DATA!$CL:$CL,INPUT_DATA!CV:CV))</f>
        <v/>
      </c>
      <c r="O52" s="266" t="str">
        <f>IF($B52=0,"",_xlfn.XLOOKUP($B52,INPUT_DATA!$CL:$CL,INPUT_DATA!CW:CW))</f>
        <v/>
      </c>
      <c r="P52" s="1281" t="str">
        <f>IF($B52=0,"",_xlfn.XLOOKUP($B52,INPUT_DATA!$CL:$CL,INPUT_DATA!CX:CX))</f>
        <v/>
      </c>
      <c r="Q52" s="266" t="str">
        <f>IF($B52=0,"",_xlfn.XLOOKUP($B52,INPUT_DATA!$CL:$CL,INPUT_DATA!CY:CY))</f>
        <v/>
      </c>
      <c r="R52" s="1281" t="str">
        <f>IF($B52=0,"",_xlfn.XLOOKUP($B52,INPUT_DATA!$CL:$CL,INPUT_DATA!CZ:CZ))</f>
        <v/>
      </c>
      <c r="S52" s="266" t="str">
        <f>IF($B52=0,"",_xlfn.XLOOKUP($B52,INPUT_DATA!$CL:$CL,INPUT_DATA!DA:DA))</f>
        <v/>
      </c>
      <c r="T52" s="1281" t="str">
        <f>IF($B52=0,"",_xlfn.XLOOKUP($B52,INPUT_DATA!$CL:$CL,INPUT_DATA!DB:DB))</f>
        <v/>
      </c>
      <c r="U52" s="266" t="str">
        <f>IF($B52=0,"",_xlfn.XLOOKUP($B52,INPUT_DATA!$CL:$CL,INPUT_DATA!DC:DC))</f>
        <v/>
      </c>
      <c r="V52" s="1281" t="str">
        <f>IF($B52=0,"",_xlfn.XLOOKUP($B52,INPUT_DATA!$CL:$CL,INPUT_DATA!DD:DD))</f>
        <v/>
      </c>
      <c r="W52" s="266" t="str">
        <f>IF($B52=0,"",_xlfn.XLOOKUP($B52,INPUT_DATA!$CL:$CL,INPUT_DATA!DE:DE))</f>
        <v/>
      </c>
      <c r="X52" s="1281" t="str">
        <f>IF($B52=0,"",_xlfn.XLOOKUP($B52,INPUT_DATA!$CL:$CL,INPUT_DATA!DF:DF))</f>
        <v/>
      </c>
      <c r="Y52" s="266" t="str">
        <f>IF($B52=0,"",_xlfn.XLOOKUP($B52,INPUT_DATA!$CL:$CL,INPUT_DATA!DG:DG))</f>
        <v/>
      </c>
      <c r="Z52" s="1281" t="str">
        <f>IF($B52=0,"",_xlfn.XLOOKUP($B52,INPUT_DATA!$CL:$CL,INPUT_DATA!DH:DH))</f>
        <v/>
      </c>
      <c r="AA52" s="266" t="str">
        <f>IF($B52=0,"",_xlfn.XLOOKUP($B52,INPUT_DATA!$CL:$CL,INPUT_DATA!DI:DI))</f>
        <v/>
      </c>
      <c r="AB52" s="1281" t="str">
        <f>IF($B52=0,"",_xlfn.XLOOKUP($B52,INPUT_DATA!$CL:$CL,INPUT_DATA!DJ:DJ))</f>
        <v/>
      </c>
      <c r="AC52" s="266" t="str">
        <f>IF($B52=0,"",_xlfn.XLOOKUP($B52,INPUT_DATA!$CL:$CL,INPUT_DATA!DK:DK))</f>
        <v/>
      </c>
      <c r="AD52" s="1281" t="str">
        <f>IF($B52=0,"",_xlfn.XLOOKUP($B52,INPUT_DATA!$CL:$CL,INPUT_DATA!DL:DL))</f>
        <v/>
      </c>
    </row>
    <row r="53" spans="2:30">
      <c r="B53" s="1222">
        <f>'03 - Monthly Asset Follow up'!B57</f>
        <v>0</v>
      </c>
      <c r="C53" s="266" t="str">
        <f t="shared" si="1"/>
        <v/>
      </c>
      <c r="D53" s="1281" t="str">
        <f t="shared" si="0"/>
        <v/>
      </c>
      <c r="E53" s="266" t="str">
        <f>IF($B53=0,"",_xlfn.XLOOKUP($B53,INPUT_DATA!$CL:$CL,INPUT_DATA!CM:CM))</f>
        <v/>
      </c>
      <c r="F53" s="1281" t="str">
        <f>IF($B53=0,"",_xlfn.XLOOKUP($B53,INPUT_DATA!$CL:$CL,INPUT_DATA!CN:CN))</f>
        <v/>
      </c>
      <c r="G53" s="266" t="str">
        <f>IF($B53=0,"",_xlfn.XLOOKUP($B53,INPUT_DATA!$CL:$CL,INPUT_DATA!CO:CO))</f>
        <v/>
      </c>
      <c r="H53" s="1281" t="str">
        <f>IF($B53=0,"",_xlfn.XLOOKUP($B53,INPUT_DATA!$CL:$CL,INPUT_DATA!CP:CP))</f>
        <v/>
      </c>
      <c r="I53" s="266" t="str">
        <f>IF($B53=0,"",_xlfn.XLOOKUP($B53,INPUT_DATA!$CL:$CL,INPUT_DATA!CQ:CQ))</f>
        <v/>
      </c>
      <c r="J53" s="1281" t="str">
        <f>IF($B53=0,"",_xlfn.XLOOKUP($B53,INPUT_DATA!$CL:$CL,INPUT_DATA!CR:CR))</f>
        <v/>
      </c>
      <c r="K53" s="266" t="str">
        <f>IF($B53=0,"",_xlfn.XLOOKUP($B53,INPUT_DATA!$CL:$CL,INPUT_DATA!CS:CS))</f>
        <v/>
      </c>
      <c r="L53" s="1281" t="str">
        <f>IF($B53=0,"",_xlfn.XLOOKUP($B53,INPUT_DATA!$CL:$CL,INPUT_DATA!CT:CT))</f>
        <v/>
      </c>
      <c r="M53" s="266" t="str">
        <f>IF($B53=0,"",_xlfn.XLOOKUP($B53,INPUT_DATA!$CL:$CL,INPUT_DATA!CU:CU))</f>
        <v/>
      </c>
      <c r="N53" s="1281" t="str">
        <f>IF($B53=0,"",_xlfn.XLOOKUP($B53,INPUT_DATA!$CL:$CL,INPUT_DATA!CV:CV))</f>
        <v/>
      </c>
      <c r="O53" s="266" t="str">
        <f>IF($B53=0,"",_xlfn.XLOOKUP($B53,INPUT_DATA!$CL:$CL,INPUT_DATA!CW:CW))</f>
        <v/>
      </c>
      <c r="P53" s="1281" t="str">
        <f>IF($B53=0,"",_xlfn.XLOOKUP($B53,INPUT_DATA!$CL:$CL,INPUT_DATA!CX:CX))</f>
        <v/>
      </c>
      <c r="Q53" s="266" t="str">
        <f>IF($B53=0,"",_xlfn.XLOOKUP($B53,INPUT_DATA!$CL:$CL,INPUT_DATA!CY:CY))</f>
        <v/>
      </c>
      <c r="R53" s="1281" t="str">
        <f>IF($B53=0,"",_xlfn.XLOOKUP($B53,INPUT_DATA!$CL:$CL,INPUT_DATA!CZ:CZ))</f>
        <v/>
      </c>
      <c r="S53" s="266" t="str">
        <f>IF($B53=0,"",_xlfn.XLOOKUP($B53,INPUT_DATA!$CL:$CL,INPUT_DATA!DA:DA))</f>
        <v/>
      </c>
      <c r="T53" s="1281" t="str">
        <f>IF($B53=0,"",_xlfn.XLOOKUP($B53,INPUT_DATA!$CL:$CL,INPUT_DATA!DB:DB))</f>
        <v/>
      </c>
      <c r="U53" s="266" t="str">
        <f>IF($B53=0,"",_xlfn.XLOOKUP($B53,INPUT_DATA!$CL:$CL,INPUT_DATA!DC:DC))</f>
        <v/>
      </c>
      <c r="V53" s="1281" t="str">
        <f>IF($B53=0,"",_xlfn.XLOOKUP($B53,INPUT_DATA!$CL:$CL,INPUT_DATA!DD:DD))</f>
        <v/>
      </c>
      <c r="W53" s="266" t="str">
        <f>IF($B53=0,"",_xlfn.XLOOKUP($B53,INPUT_DATA!$CL:$CL,INPUT_DATA!DE:DE))</f>
        <v/>
      </c>
      <c r="X53" s="1281" t="str">
        <f>IF($B53=0,"",_xlfn.XLOOKUP($B53,INPUT_DATA!$CL:$CL,INPUT_DATA!DF:DF))</f>
        <v/>
      </c>
      <c r="Y53" s="266" t="str">
        <f>IF($B53=0,"",_xlfn.XLOOKUP($B53,INPUT_DATA!$CL:$CL,INPUT_DATA!DG:DG))</f>
        <v/>
      </c>
      <c r="Z53" s="1281" t="str">
        <f>IF($B53=0,"",_xlfn.XLOOKUP($B53,INPUT_DATA!$CL:$CL,INPUT_DATA!DH:DH))</f>
        <v/>
      </c>
      <c r="AA53" s="266" t="str">
        <f>IF($B53=0,"",_xlfn.XLOOKUP($B53,INPUT_DATA!$CL:$CL,INPUT_DATA!DI:DI))</f>
        <v/>
      </c>
      <c r="AB53" s="1281" t="str">
        <f>IF($B53=0,"",_xlfn.XLOOKUP($B53,INPUT_DATA!$CL:$CL,INPUT_DATA!DJ:DJ))</f>
        <v/>
      </c>
      <c r="AC53" s="266" t="str">
        <f>IF($B53=0,"",_xlfn.XLOOKUP($B53,INPUT_DATA!$CL:$CL,INPUT_DATA!DK:DK))</f>
        <v/>
      </c>
      <c r="AD53" s="1281" t="str">
        <f>IF($B53=0,"",_xlfn.XLOOKUP($B53,INPUT_DATA!$CL:$CL,INPUT_DATA!DL:DL))</f>
        <v/>
      </c>
    </row>
    <row r="54" spans="2:30">
      <c r="B54" s="1222">
        <f>'03 - Monthly Asset Follow up'!B58</f>
        <v>0</v>
      </c>
      <c r="C54" s="266" t="str">
        <f t="shared" si="1"/>
        <v/>
      </c>
      <c r="D54" s="1281" t="str">
        <f t="shared" si="0"/>
        <v/>
      </c>
      <c r="E54" s="266" t="str">
        <f>IF($B54=0,"",_xlfn.XLOOKUP($B54,INPUT_DATA!$CL:$CL,INPUT_DATA!CM:CM))</f>
        <v/>
      </c>
      <c r="F54" s="1281" t="str">
        <f>IF($B54=0,"",_xlfn.XLOOKUP($B54,INPUT_DATA!$CL:$CL,INPUT_DATA!CN:CN))</f>
        <v/>
      </c>
      <c r="G54" s="266" t="str">
        <f>IF($B54=0,"",_xlfn.XLOOKUP($B54,INPUT_DATA!$CL:$CL,INPUT_DATA!CO:CO))</f>
        <v/>
      </c>
      <c r="H54" s="1281" t="str">
        <f>IF($B54=0,"",_xlfn.XLOOKUP($B54,INPUT_DATA!$CL:$CL,INPUT_DATA!CP:CP))</f>
        <v/>
      </c>
      <c r="I54" s="266" t="str">
        <f>IF($B54=0,"",_xlfn.XLOOKUP($B54,INPUT_DATA!$CL:$CL,INPUT_DATA!CQ:CQ))</f>
        <v/>
      </c>
      <c r="J54" s="1281" t="str">
        <f>IF($B54=0,"",_xlfn.XLOOKUP($B54,INPUT_DATA!$CL:$CL,INPUT_DATA!CR:CR))</f>
        <v/>
      </c>
      <c r="K54" s="266" t="str">
        <f>IF($B54=0,"",_xlfn.XLOOKUP($B54,INPUT_DATA!$CL:$CL,INPUT_DATA!CS:CS))</f>
        <v/>
      </c>
      <c r="L54" s="1281" t="str">
        <f>IF($B54=0,"",_xlfn.XLOOKUP($B54,INPUT_DATA!$CL:$CL,INPUT_DATA!CT:CT))</f>
        <v/>
      </c>
      <c r="M54" s="266" t="str">
        <f>IF($B54=0,"",_xlfn.XLOOKUP($B54,INPUT_DATA!$CL:$CL,INPUT_DATA!CU:CU))</f>
        <v/>
      </c>
      <c r="N54" s="1281" t="str">
        <f>IF($B54=0,"",_xlfn.XLOOKUP($B54,INPUT_DATA!$CL:$CL,INPUT_DATA!CV:CV))</f>
        <v/>
      </c>
      <c r="O54" s="266" t="str">
        <f>IF($B54=0,"",_xlfn.XLOOKUP($B54,INPUT_DATA!$CL:$CL,INPUT_DATA!CW:CW))</f>
        <v/>
      </c>
      <c r="P54" s="1281" t="str">
        <f>IF($B54=0,"",_xlfn.XLOOKUP($B54,INPUT_DATA!$CL:$CL,INPUT_DATA!CX:CX))</f>
        <v/>
      </c>
      <c r="Q54" s="266" t="str">
        <f>IF($B54=0,"",_xlfn.XLOOKUP($B54,INPUT_DATA!$CL:$CL,INPUT_DATA!CY:CY))</f>
        <v/>
      </c>
      <c r="R54" s="1281" t="str">
        <f>IF($B54=0,"",_xlfn.XLOOKUP($B54,INPUT_DATA!$CL:$CL,INPUT_DATA!CZ:CZ))</f>
        <v/>
      </c>
      <c r="S54" s="266" t="str">
        <f>IF($B54=0,"",_xlfn.XLOOKUP($B54,INPUT_DATA!$CL:$CL,INPUT_DATA!DA:DA))</f>
        <v/>
      </c>
      <c r="T54" s="1281" t="str">
        <f>IF($B54=0,"",_xlfn.XLOOKUP($B54,INPUT_DATA!$CL:$CL,INPUT_DATA!DB:DB))</f>
        <v/>
      </c>
      <c r="U54" s="266" t="str">
        <f>IF($B54=0,"",_xlfn.XLOOKUP($B54,INPUT_DATA!$CL:$CL,INPUT_DATA!DC:DC))</f>
        <v/>
      </c>
      <c r="V54" s="1281" t="str">
        <f>IF($B54=0,"",_xlfn.XLOOKUP($B54,INPUT_DATA!$CL:$CL,INPUT_DATA!DD:DD))</f>
        <v/>
      </c>
      <c r="W54" s="266" t="str">
        <f>IF($B54=0,"",_xlfn.XLOOKUP($B54,INPUT_DATA!$CL:$CL,INPUT_DATA!DE:DE))</f>
        <v/>
      </c>
      <c r="X54" s="1281" t="str">
        <f>IF($B54=0,"",_xlfn.XLOOKUP($B54,INPUT_DATA!$CL:$CL,INPUT_DATA!DF:DF))</f>
        <v/>
      </c>
      <c r="Y54" s="266" t="str">
        <f>IF($B54=0,"",_xlfn.XLOOKUP($B54,INPUT_DATA!$CL:$CL,INPUT_DATA!DG:DG))</f>
        <v/>
      </c>
      <c r="Z54" s="1281" t="str">
        <f>IF($B54=0,"",_xlfn.XLOOKUP($B54,INPUT_DATA!$CL:$CL,INPUT_DATA!DH:DH))</f>
        <v/>
      </c>
      <c r="AA54" s="266" t="str">
        <f>IF($B54=0,"",_xlfn.XLOOKUP($B54,INPUT_DATA!$CL:$CL,INPUT_DATA!DI:DI))</f>
        <v/>
      </c>
      <c r="AB54" s="1281" t="str">
        <f>IF($B54=0,"",_xlfn.XLOOKUP($B54,INPUT_DATA!$CL:$CL,INPUT_DATA!DJ:DJ))</f>
        <v/>
      </c>
      <c r="AC54" s="266" t="str">
        <f>IF($B54=0,"",_xlfn.XLOOKUP($B54,INPUT_DATA!$CL:$CL,INPUT_DATA!DK:DK))</f>
        <v/>
      </c>
      <c r="AD54" s="1281" t="str">
        <f>IF($B54=0,"",_xlfn.XLOOKUP($B54,INPUT_DATA!$CL:$CL,INPUT_DATA!DL:DL))</f>
        <v/>
      </c>
    </row>
    <row r="55" spans="2:30">
      <c r="B55" s="1222">
        <f>'03 - Monthly Asset Follow up'!B59</f>
        <v>0</v>
      </c>
      <c r="C55" s="266" t="str">
        <f t="shared" si="1"/>
        <v/>
      </c>
      <c r="D55" s="1281" t="str">
        <f t="shared" si="0"/>
        <v/>
      </c>
      <c r="E55" s="266" t="str">
        <f>IF($B55=0,"",_xlfn.XLOOKUP($B55,INPUT_DATA!$CL:$CL,INPUT_DATA!CM:CM))</f>
        <v/>
      </c>
      <c r="F55" s="1281" t="str">
        <f>IF($B55=0,"",_xlfn.XLOOKUP($B55,INPUT_DATA!$CL:$CL,INPUT_DATA!CN:CN))</f>
        <v/>
      </c>
      <c r="G55" s="266" t="str">
        <f>IF($B55=0,"",_xlfn.XLOOKUP($B55,INPUT_DATA!$CL:$CL,INPUT_DATA!CO:CO))</f>
        <v/>
      </c>
      <c r="H55" s="1281" t="str">
        <f>IF($B55=0,"",_xlfn.XLOOKUP($B55,INPUT_DATA!$CL:$CL,INPUT_DATA!CP:CP))</f>
        <v/>
      </c>
      <c r="I55" s="266" t="str">
        <f>IF($B55=0,"",_xlfn.XLOOKUP($B55,INPUT_DATA!$CL:$CL,INPUT_DATA!CQ:CQ))</f>
        <v/>
      </c>
      <c r="J55" s="1281" t="str">
        <f>IF($B55=0,"",_xlfn.XLOOKUP($B55,INPUT_DATA!$CL:$CL,INPUT_DATA!CR:CR))</f>
        <v/>
      </c>
      <c r="K55" s="266" t="str">
        <f>IF($B55=0,"",_xlfn.XLOOKUP($B55,INPUT_DATA!$CL:$CL,INPUT_DATA!CS:CS))</f>
        <v/>
      </c>
      <c r="L55" s="1281" t="str">
        <f>IF($B55=0,"",_xlfn.XLOOKUP($B55,INPUT_DATA!$CL:$CL,INPUT_DATA!CT:CT))</f>
        <v/>
      </c>
      <c r="M55" s="266" t="str">
        <f>IF($B55=0,"",_xlfn.XLOOKUP($B55,INPUT_DATA!$CL:$CL,INPUT_DATA!CU:CU))</f>
        <v/>
      </c>
      <c r="N55" s="1281" t="str">
        <f>IF($B55=0,"",_xlfn.XLOOKUP($B55,INPUT_DATA!$CL:$CL,INPUT_DATA!CV:CV))</f>
        <v/>
      </c>
      <c r="O55" s="266" t="str">
        <f>IF($B55=0,"",_xlfn.XLOOKUP($B55,INPUT_DATA!$CL:$CL,INPUT_DATA!CW:CW))</f>
        <v/>
      </c>
      <c r="P55" s="1281" t="str">
        <f>IF($B55=0,"",_xlfn.XLOOKUP($B55,INPUT_DATA!$CL:$CL,INPUT_DATA!CX:CX))</f>
        <v/>
      </c>
      <c r="Q55" s="266" t="str">
        <f>IF($B55=0,"",_xlfn.XLOOKUP($B55,INPUT_DATA!$CL:$CL,INPUT_DATA!CY:CY))</f>
        <v/>
      </c>
      <c r="R55" s="1281" t="str">
        <f>IF($B55=0,"",_xlfn.XLOOKUP($B55,INPUT_DATA!$CL:$CL,INPUT_DATA!CZ:CZ))</f>
        <v/>
      </c>
      <c r="S55" s="266" t="str">
        <f>IF($B55=0,"",_xlfn.XLOOKUP($B55,INPUT_DATA!$CL:$CL,INPUT_DATA!DA:DA))</f>
        <v/>
      </c>
      <c r="T55" s="1281" t="str">
        <f>IF($B55=0,"",_xlfn.XLOOKUP($B55,INPUT_DATA!$CL:$CL,INPUT_DATA!DB:DB))</f>
        <v/>
      </c>
      <c r="U55" s="266" t="str">
        <f>IF($B55=0,"",_xlfn.XLOOKUP($B55,INPUT_DATA!$CL:$CL,INPUT_DATA!DC:DC))</f>
        <v/>
      </c>
      <c r="V55" s="1281" t="str">
        <f>IF($B55=0,"",_xlfn.XLOOKUP($B55,INPUT_DATA!$CL:$CL,INPUT_DATA!DD:DD))</f>
        <v/>
      </c>
      <c r="W55" s="266" t="str">
        <f>IF($B55=0,"",_xlfn.XLOOKUP($B55,INPUT_DATA!$CL:$CL,INPUT_DATA!DE:DE))</f>
        <v/>
      </c>
      <c r="X55" s="1281" t="str">
        <f>IF($B55=0,"",_xlfn.XLOOKUP($B55,INPUT_DATA!$CL:$CL,INPUT_DATA!DF:DF))</f>
        <v/>
      </c>
      <c r="Y55" s="266" t="str">
        <f>IF($B55=0,"",_xlfn.XLOOKUP($B55,INPUT_DATA!$CL:$CL,INPUT_DATA!DG:DG))</f>
        <v/>
      </c>
      <c r="Z55" s="1281" t="str">
        <f>IF($B55=0,"",_xlfn.XLOOKUP($B55,INPUT_DATA!$CL:$CL,INPUT_DATA!DH:DH))</f>
        <v/>
      </c>
      <c r="AA55" s="266" t="str">
        <f>IF($B55=0,"",_xlfn.XLOOKUP($B55,INPUT_DATA!$CL:$CL,INPUT_DATA!DI:DI))</f>
        <v/>
      </c>
      <c r="AB55" s="1281" t="str">
        <f>IF($B55=0,"",_xlfn.XLOOKUP($B55,INPUT_DATA!$CL:$CL,INPUT_DATA!DJ:DJ))</f>
        <v/>
      </c>
      <c r="AC55" s="266" t="str">
        <f>IF($B55=0,"",_xlfn.XLOOKUP($B55,INPUT_DATA!$CL:$CL,INPUT_DATA!DK:DK))</f>
        <v/>
      </c>
      <c r="AD55" s="1281" t="str">
        <f>IF($B55=0,"",_xlfn.XLOOKUP($B55,INPUT_DATA!$CL:$CL,INPUT_DATA!DL:DL))</f>
        <v/>
      </c>
    </row>
    <row r="56" spans="2:30">
      <c r="B56" s="1222">
        <f>'03 - Monthly Asset Follow up'!B60</f>
        <v>0</v>
      </c>
      <c r="C56" s="266" t="str">
        <f t="shared" si="1"/>
        <v/>
      </c>
      <c r="D56" s="1281" t="str">
        <f t="shared" si="0"/>
        <v/>
      </c>
      <c r="E56" s="266" t="str">
        <f>IF($B56=0,"",_xlfn.XLOOKUP($B56,INPUT_DATA!$CL:$CL,INPUT_DATA!CM:CM))</f>
        <v/>
      </c>
      <c r="F56" s="1281" t="str">
        <f>IF($B56=0,"",_xlfn.XLOOKUP($B56,INPUT_DATA!$CL:$CL,INPUT_DATA!CN:CN))</f>
        <v/>
      </c>
      <c r="G56" s="266" t="str">
        <f>IF($B56=0,"",_xlfn.XLOOKUP($B56,INPUT_DATA!$CL:$CL,INPUT_DATA!CO:CO))</f>
        <v/>
      </c>
      <c r="H56" s="1281" t="str">
        <f>IF($B56=0,"",_xlfn.XLOOKUP($B56,INPUT_DATA!$CL:$CL,INPUT_DATA!CP:CP))</f>
        <v/>
      </c>
      <c r="I56" s="266" t="str">
        <f>IF($B56=0,"",_xlfn.XLOOKUP($B56,INPUT_DATA!$CL:$CL,INPUT_DATA!CQ:CQ))</f>
        <v/>
      </c>
      <c r="J56" s="1281" t="str">
        <f>IF($B56=0,"",_xlfn.XLOOKUP($B56,INPUT_DATA!$CL:$CL,INPUT_DATA!CR:CR))</f>
        <v/>
      </c>
      <c r="K56" s="266" t="str">
        <f>IF($B56=0,"",_xlfn.XLOOKUP($B56,INPUT_DATA!$CL:$CL,INPUT_DATA!CS:CS))</f>
        <v/>
      </c>
      <c r="L56" s="1281" t="str">
        <f>IF($B56=0,"",_xlfn.XLOOKUP($B56,INPUT_DATA!$CL:$CL,INPUT_DATA!CT:CT))</f>
        <v/>
      </c>
      <c r="M56" s="266" t="str">
        <f>IF($B56=0,"",_xlfn.XLOOKUP($B56,INPUT_DATA!$CL:$CL,INPUT_DATA!CU:CU))</f>
        <v/>
      </c>
      <c r="N56" s="1281" t="str">
        <f>IF($B56=0,"",_xlfn.XLOOKUP($B56,INPUT_DATA!$CL:$CL,INPUT_DATA!CV:CV))</f>
        <v/>
      </c>
      <c r="O56" s="266" t="str">
        <f>IF($B56=0,"",_xlfn.XLOOKUP($B56,INPUT_DATA!$CL:$CL,INPUT_DATA!CW:CW))</f>
        <v/>
      </c>
      <c r="P56" s="1281" t="str">
        <f>IF($B56=0,"",_xlfn.XLOOKUP($B56,INPUT_DATA!$CL:$CL,INPUT_DATA!CX:CX))</f>
        <v/>
      </c>
      <c r="Q56" s="266" t="str">
        <f>IF($B56=0,"",_xlfn.XLOOKUP($B56,INPUT_DATA!$CL:$CL,INPUT_DATA!CY:CY))</f>
        <v/>
      </c>
      <c r="R56" s="1281" t="str">
        <f>IF($B56=0,"",_xlfn.XLOOKUP($B56,INPUT_DATA!$CL:$CL,INPUT_DATA!CZ:CZ))</f>
        <v/>
      </c>
      <c r="S56" s="266" t="str">
        <f>IF($B56=0,"",_xlfn.XLOOKUP($B56,INPUT_DATA!$CL:$CL,INPUT_DATA!DA:DA))</f>
        <v/>
      </c>
      <c r="T56" s="1281" t="str">
        <f>IF($B56=0,"",_xlfn.XLOOKUP($B56,INPUT_DATA!$CL:$CL,INPUT_DATA!DB:DB))</f>
        <v/>
      </c>
      <c r="U56" s="266" t="str">
        <f>IF($B56=0,"",_xlfn.XLOOKUP($B56,INPUT_DATA!$CL:$CL,INPUT_DATA!DC:DC))</f>
        <v/>
      </c>
      <c r="V56" s="1281" t="str">
        <f>IF($B56=0,"",_xlfn.XLOOKUP($B56,INPUT_DATA!$CL:$CL,INPUT_DATA!DD:DD))</f>
        <v/>
      </c>
      <c r="W56" s="266" t="str">
        <f>IF($B56=0,"",_xlfn.XLOOKUP($B56,INPUT_DATA!$CL:$CL,INPUT_DATA!DE:DE))</f>
        <v/>
      </c>
      <c r="X56" s="1281" t="str">
        <f>IF($B56=0,"",_xlfn.XLOOKUP($B56,INPUT_DATA!$CL:$CL,INPUT_DATA!DF:DF))</f>
        <v/>
      </c>
      <c r="Y56" s="266" t="str">
        <f>IF($B56=0,"",_xlfn.XLOOKUP($B56,INPUT_DATA!$CL:$CL,INPUT_DATA!DG:DG))</f>
        <v/>
      </c>
      <c r="Z56" s="1281" t="str">
        <f>IF($B56=0,"",_xlfn.XLOOKUP($B56,INPUT_DATA!$CL:$CL,INPUT_DATA!DH:DH))</f>
        <v/>
      </c>
      <c r="AA56" s="266" t="str">
        <f>IF($B56=0,"",_xlfn.XLOOKUP($B56,INPUT_DATA!$CL:$CL,INPUT_DATA!DI:DI))</f>
        <v/>
      </c>
      <c r="AB56" s="1281" t="str">
        <f>IF($B56=0,"",_xlfn.XLOOKUP($B56,INPUT_DATA!$CL:$CL,INPUT_DATA!DJ:DJ))</f>
        <v/>
      </c>
      <c r="AC56" s="266" t="str">
        <f>IF($B56=0,"",_xlfn.XLOOKUP($B56,INPUT_DATA!$CL:$CL,INPUT_DATA!DK:DK))</f>
        <v/>
      </c>
      <c r="AD56" s="1281" t="str">
        <f>IF($B56=0,"",_xlfn.XLOOKUP($B56,INPUT_DATA!$CL:$CL,INPUT_DATA!DL:DL))</f>
        <v/>
      </c>
    </row>
    <row r="57" spans="2:30">
      <c r="B57" s="1222">
        <f>'03 - Monthly Asset Follow up'!B61</f>
        <v>0</v>
      </c>
      <c r="C57" s="266" t="str">
        <f t="shared" si="1"/>
        <v/>
      </c>
      <c r="D57" s="1281" t="str">
        <f t="shared" si="0"/>
        <v/>
      </c>
      <c r="E57" s="266" t="str">
        <f>IF($B57=0,"",_xlfn.XLOOKUP($B57,INPUT_DATA!$CL:$CL,INPUT_DATA!CM:CM))</f>
        <v/>
      </c>
      <c r="F57" s="1281" t="str">
        <f>IF($B57=0,"",_xlfn.XLOOKUP($B57,INPUT_DATA!$CL:$CL,INPUT_DATA!CN:CN))</f>
        <v/>
      </c>
      <c r="G57" s="266" t="str">
        <f>IF($B57=0,"",_xlfn.XLOOKUP($B57,INPUT_DATA!$CL:$CL,INPUT_DATA!CO:CO))</f>
        <v/>
      </c>
      <c r="H57" s="1281" t="str">
        <f>IF($B57=0,"",_xlfn.XLOOKUP($B57,INPUT_DATA!$CL:$CL,INPUT_DATA!CP:CP))</f>
        <v/>
      </c>
      <c r="I57" s="266" t="str">
        <f>IF($B57=0,"",_xlfn.XLOOKUP($B57,INPUT_DATA!$CL:$CL,INPUT_DATA!CQ:CQ))</f>
        <v/>
      </c>
      <c r="J57" s="1281" t="str">
        <f>IF($B57=0,"",_xlfn.XLOOKUP($B57,INPUT_DATA!$CL:$CL,INPUT_DATA!CR:CR))</f>
        <v/>
      </c>
      <c r="K57" s="266" t="str">
        <f>IF($B57=0,"",_xlfn.XLOOKUP($B57,INPUT_DATA!$CL:$CL,INPUT_DATA!CS:CS))</f>
        <v/>
      </c>
      <c r="L57" s="1281" t="str">
        <f>IF($B57=0,"",_xlfn.XLOOKUP($B57,INPUT_DATA!$CL:$CL,INPUT_DATA!CT:CT))</f>
        <v/>
      </c>
      <c r="M57" s="266" t="str">
        <f>IF($B57=0,"",_xlfn.XLOOKUP($B57,INPUT_DATA!$CL:$CL,INPUT_DATA!CU:CU))</f>
        <v/>
      </c>
      <c r="N57" s="1281" t="str">
        <f>IF($B57=0,"",_xlfn.XLOOKUP($B57,INPUT_DATA!$CL:$CL,INPUT_DATA!CV:CV))</f>
        <v/>
      </c>
      <c r="O57" s="266" t="str">
        <f>IF($B57=0,"",_xlfn.XLOOKUP($B57,INPUT_DATA!$CL:$CL,INPUT_DATA!CW:CW))</f>
        <v/>
      </c>
      <c r="P57" s="1281" t="str">
        <f>IF($B57=0,"",_xlfn.XLOOKUP($B57,INPUT_DATA!$CL:$CL,INPUT_DATA!CX:CX))</f>
        <v/>
      </c>
      <c r="Q57" s="266" t="str">
        <f>IF($B57=0,"",_xlfn.XLOOKUP($B57,INPUT_DATA!$CL:$CL,INPUT_DATA!CY:CY))</f>
        <v/>
      </c>
      <c r="R57" s="1281" t="str">
        <f>IF($B57=0,"",_xlfn.XLOOKUP($B57,INPUT_DATA!$CL:$CL,INPUT_DATA!CZ:CZ))</f>
        <v/>
      </c>
      <c r="S57" s="266" t="str">
        <f>IF($B57=0,"",_xlfn.XLOOKUP($B57,INPUT_DATA!$CL:$CL,INPUT_DATA!DA:DA))</f>
        <v/>
      </c>
      <c r="T57" s="1281" t="str">
        <f>IF($B57=0,"",_xlfn.XLOOKUP($B57,INPUT_DATA!$CL:$CL,INPUT_DATA!DB:DB))</f>
        <v/>
      </c>
      <c r="U57" s="266" t="str">
        <f>IF($B57=0,"",_xlfn.XLOOKUP($B57,INPUT_DATA!$CL:$CL,INPUT_DATA!DC:DC))</f>
        <v/>
      </c>
      <c r="V57" s="1281" t="str">
        <f>IF($B57=0,"",_xlfn.XLOOKUP($B57,INPUT_DATA!$CL:$CL,INPUT_DATA!DD:DD))</f>
        <v/>
      </c>
      <c r="W57" s="266" t="str">
        <f>IF($B57=0,"",_xlfn.XLOOKUP($B57,INPUT_DATA!$CL:$CL,INPUT_DATA!DE:DE))</f>
        <v/>
      </c>
      <c r="X57" s="1281" t="str">
        <f>IF($B57=0,"",_xlfn.XLOOKUP($B57,INPUT_DATA!$CL:$CL,INPUT_DATA!DF:DF))</f>
        <v/>
      </c>
      <c r="Y57" s="266" t="str">
        <f>IF($B57=0,"",_xlfn.XLOOKUP($B57,INPUT_DATA!$CL:$CL,INPUT_DATA!DG:DG))</f>
        <v/>
      </c>
      <c r="Z57" s="1281" t="str">
        <f>IF($B57=0,"",_xlfn.XLOOKUP($B57,INPUT_DATA!$CL:$CL,INPUT_DATA!DH:DH))</f>
        <v/>
      </c>
      <c r="AA57" s="266" t="str">
        <f>IF($B57=0,"",_xlfn.XLOOKUP($B57,INPUT_DATA!$CL:$CL,INPUT_DATA!DI:DI))</f>
        <v/>
      </c>
      <c r="AB57" s="1281" t="str">
        <f>IF($B57=0,"",_xlfn.XLOOKUP($B57,INPUT_DATA!$CL:$CL,INPUT_DATA!DJ:DJ))</f>
        <v/>
      </c>
      <c r="AC57" s="266" t="str">
        <f>IF($B57=0,"",_xlfn.XLOOKUP($B57,INPUT_DATA!$CL:$CL,INPUT_DATA!DK:DK))</f>
        <v/>
      </c>
      <c r="AD57" s="1281" t="str">
        <f>IF($B57=0,"",_xlfn.XLOOKUP($B57,INPUT_DATA!$CL:$CL,INPUT_DATA!DL:DL))</f>
        <v/>
      </c>
    </row>
    <row r="58" spans="2:30">
      <c r="B58" s="1222">
        <f>'03 - Monthly Asset Follow up'!B62</f>
        <v>0</v>
      </c>
      <c r="C58" s="266" t="str">
        <f t="shared" si="1"/>
        <v/>
      </c>
      <c r="D58" s="1281" t="str">
        <f t="shared" si="0"/>
        <v/>
      </c>
      <c r="E58" s="266" t="str">
        <f>IF($B58=0,"",_xlfn.XLOOKUP($B58,INPUT_DATA!$CL:$CL,INPUT_DATA!CM:CM))</f>
        <v/>
      </c>
      <c r="F58" s="1281" t="str">
        <f>IF($B58=0,"",_xlfn.XLOOKUP($B58,INPUT_DATA!$CL:$CL,INPUT_DATA!CN:CN))</f>
        <v/>
      </c>
      <c r="G58" s="266" t="str">
        <f>IF($B58=0,"",_xlfn.XLOOKUP($B58,INPUT_DATA!$CL:$CL,INPUT_DATA!CO:CO))</f>
        <v/>
      </c>
      <c r="H58" s="1281" t="str">
        <f>IF($B58=0,"",_xlfn.XLOOKUP($B58,INPUT_DATA!$CL:$CL,INPUT_DATA!CP:CP))</f>
        <v/>
      </c>
      <c r="I58" s="266" t="str">
        <f>IF($B58=0,"",_xlfn.XLOOKUP($B58,INPUT_DATA!$CL:$CL,INPUT_DATA!CQ:CQ))</f>
        <v/>
      </c>
      <c r="J58" s="1281" t="str">
        <f>IF($B58=0,"",_xlfn.XLOOKUP($B58,INPUT_DATA!$CL:$CL,INPUT_DATA!CR:CR))</f>
        <v/>
      </c>
      <c r="K58" s="266" t="str">
        <f>IF($B58=0,"",_xlfn.XLOOKUP($B58,INPUT_DATA!$CL:$CL,INPUT_DATA!CS:CS))</f>
        <v/>
      </c>
      <c r="L58" s="1281" t="str">
        <f>IF($B58=0,"",_xlfn.XLOOKUP($B58,INPUT_DATA!$CL:$CL,INPUT_DATA!CT:CT))</f>
        <v/>
      </c>
      <c r="M58" s="266" t="str">
        <f>IF($B58=0,"",_xlfn.XLOOKUP($B58,INPUT_DATA!$CL:$CL,INPUT_DATA!CU:CU))</f>
        <v/>
      </c>
      <c r="N58" s="1281" t="str">
        <f>IF($B58=0,"",_xlfn.XLOOKUP($B58,INPUT_DATA!$CL:$CL,INPUT_DATA!CV:CV))</f>
        <v/>
      </c>
      <c r="O58" s="266" t="str">
        <f>IF($B58=0,"",_xlfn.XLOOKUP($B58,INPUT_DATA!$CL:$CL,INPUT_DATA!CW:CW))</f>
        <v/>
      </c>
      <c r="P58" s="1281" t="str">
        <f>IF($B58=0,"",_xlfn.XLOOKUP($B58,INPUT_DATA!$CL:$CL,INPUT_DATA!CX:CX))</f>
        <v/>
      </c>
      <c r="Q58" s="266" t="str">
        <f>IF($B58=0,"",_xlfn.XLOOKUP($B58,INPUT_DATA!$CL:$CL,INPUT_DATA!CY:CY))</f>
        <v/>
      </c>
      <c r="R58" s="1281" t="str">
        <f>IF($B58=0,"",_xlfn.XLOOKUP($B58,INPUT_DATA!$CL:$CL,INPUT_DATA!CZ:CZ))</f>
        <v/>
      </c>
      <c r="S58" s="266" t="str">
        <f>IF($B58=0,"",_xlfn.XLOOKUP($B58,INPUT_DATA!$CL:$CL,INPUT_DATA!DA:DA))</f>
        <v/>
      </c>
      <c r="T58" s="1281" t="str">
        <f>IF($B58=0,"",_xlfn.XLOOKUP($B58,INPUT_DATA!$CL:$CL,INPUT_DATA!DB:DB))</f>
        <v/>
      </c>
      <c r="U58" s="266" t="str">
        <f>IF($B58=0,"",_xlfn.XLOOKUP($B58,INPUT_DATA!$CL:$CL,INPUT_DATA!DC:DC))</f>
        <v/>
      </c>
      <c r="V58" s="1281" t="str">
        <f>IF($B58=0,"",_xlfn.XLOOKUP($B58,INPUT_DATA!$CL:$CL,INPUT_DATA!DD:DD))</f>
        <v/>
      </c>
      <c r="W58" s="266" t="str">
        <f>IF($B58=0,"",_xlfn.XLOOKUP($B58,INPUT_DATA!$CL:$CL,INPUT_DATA!DE:DE))</f>
        <v/>
      </c>
      <c r="X58" s="1281" t="str">
        <f>IF($B58=0,"",_xlfn.XLOOKUP($B58,INPUT_DATA!$CL:$CL,INPUT_DATA!DF:DF))</f>
        <v/>
      </c>
      <c r="Y58" s="266" t="str">
        <f>IF($B58=0,"",_xlfn.XLOOKUP($B58,INPUT_DATA!$CL:$CL,INPUT_DATA!DG:DG))</f>
        <v/>
      </c>
      <c r="Z58" s="1281" t="str">
        <f>IF($B58=0,"",_xlfn.XLOOKUP($B58,INPUT_DATA!$CL:$CL,INPUT_DATA!DH:DH))</f>
        <v/>
      </c>
      <c r="AA58" s="266" t="str">
        <f>IF($B58=0,"",_xlfn.XLOOKUP($B58,INPUT_DATA!$CL:$CL,INPUT_DATA!DI:DI))</f>
        <v/>
      </c>
      <c r="AB58" s="1281" t="str">
        <f>IF($B58=0,"",_xlfn.XLOOKUP($B58,INPUT_DATA!$CL:$CL,INPUT_DATA!DJ:DJ))</f>
        <v/>
      </c>
      <c r="AC58" s="266" t="str">
        <f>IF($B58=0,"",_xlfn.XLOOKUP($B58,INPUT_DATA!$CL:$CL,INPUT_DATA!DK:DK))</f>
        <v/>
      </c>
      <c r="AD58" s="1281" t="str">
        <f>IF($B58=0,"",_xlfn.XLOOKUP($B58,INPUT_DATA!$CL:$CL,INPUT_DATA!DL:DL))</f>
        <v/>
      </c>
    </row>
    <row r="59" spans="2:30">
      <c r="B59" s="1222">
        <f>'03 - Monthly Asset Follow up'!B63</f>
        <v>0</v>
      </c>
      <c r="C59" s="266" t="str">
        <f t="shared" si="1"/>
        <v/>
      </c>
      <c r="D59" s="1281" t="str">
        <f t="shared" si="0"/>
        <v/>
      </c>
      <c r="E59" s="266" t="str">
        <f>IF($B59=0,"",_xlfn.XLOOKUP($B59,INPUT_DATA!$CL:$CL,INPUT_DATA!CM:CM))</f>
        <v/>
      </c>
      <c r="F59" s="1281" t="str">
        <f>IF($B59=0,"",_xlfn.XLOOKUP($B59,INPUT_DATA!$CL:$CL,INPUT_DATA!CN:CN))</f>
        <v/>
      </c>
      <c r="G59" s="266" t="str">
        <f>IF($B59=0,"",_xlfn.XLOOKUP($B59,INPUT_DATA!$CL:$CL,INPUT_DATA!CO:CO))</f>
        <v/>
      </c>
      <c r="H59" s="1281" t="str">
        <f>IF($B59=0,"",_xlfn.XLOOKUP($B59,INPUT_DATA!$CL:$CL,INPUT_DATA!CP:CP))</f>
        <v/>
      </c>
      <c r="I59" s="266" t="str">
        <f>IF($B59=0,"",_xlfn.XLOOKUP($B59,INPUT_DATA!$CL:$CL,INPUT_DATA!CQ:CQ))</f>
        <v/>
      </c>
      <c r="J59" s="1281" t="str">
        <f>IF($B59=0,"",_xlfn.XLOOKUP($B59,INPUT_DATA!$CL:$CL,INPUT_DATA!CR:CR))</f>
        <v/>
      </c>
      <c r="K59" s="266" t="str">
        <f>IF($B59=0,"",_xlfn.XLOOKUP($B59,INPUT_DATA!$CL:$CL,INPUT_DATA!CS:CS))</f>
        <v/>
      </c>
      <c r="L59" s="1281" t="str">
        <f>IF($B59=0,"",_xlfn.XLOOKUP($B59,INPUT_DATA!$CL:$CL,INPUT_DATA!CT:CT))</f>
        <v/>
      </c>
      <c r="M59" s="266" t="str">
        <f>IF($B59=0,"",_xlfn.XLOOKUP($B59,INPUT_DATA!$CL:$CL,INPUT_DATA!CU:CU))</f>
        <v/>
      </c>
      <c r="N59" s="1281" t="str">
        <f>IF($B59=0,"",_xlfn.XLOOKUP($B59,INPUT_DATA!$CL:$CL,INPUT_DATA!CV:CV))</f>
        <v/>
      </c>
      <c r="O59" s="266" t="str">
        <f>IF($B59=0,"",_xlfn.XLOOKUP($B59,INPUT_DATA!$CL:$CL,INPUT_DATA!CW:CW))</f>
        <v/>
      </c>
      <c r="P59" s="1281" t="str">
        <f>IF($B59=0,"",_xlfn.XLOOKUP($B59,INPUT_DATA!$CL:$CL,INPUT_DATA!CX:CX))</f>
        <v/>
      </c>
      <c r="Q59" s="266" t="str">
        <f>IF($B59=0,"",_xlfn.XLOOKUP($B59,INPUT_DATA!$CL:$CL,INPUT_DATA!CY:CY))</f>
        <v/>
      </c>
      <c r="R59" s="1281" t="str">
        <f>IF($B59=0,"",_xlfn.XLOOKUP($B59,INPUT_DATA!$CL:$CL,INPUT_DATA!CZ:CZ))</f>
        <v/>
      </c>
      <c r="S59" s="266" t="str">
        <f>IF($B59=0,"",_xlfn.XLOOKUP($B59,INPUT_DATA!$CL:$CL,INPUT_DATA!DA:DA))</f>
        <v/>
      </c>
      <c r="T59" s="1281" t="str">
        <f>IF($B59=0,"",_xlfn.XLOOKUP($B59,INPUT_DATA!$CL:$CL,INPUT_DATA!DB:DB))</f>
        <v/>
      </c>
      <c r="U59" s="266" t="str">
        <f>IF($B59=0,"",_xlfn.XLOOKUP($B59,INPUT_DATA!$CL:$CL,INPUT_DATA!DC:DC))</f>
        <v/>
      </c>
      <c r="V59" s="1281" t="str">
        <f>IF($B59=0,"",_xlfn.XLOOKUP($B59,INPUT_DATA!$CL:$CL,INPUT_DATA!DD:DD))</f>
        <v/>
      </c>
      <c r="W59" s="266" t="str">
        <f>IF($B59=0,"",_xlfn.XLOOKUP($B59,INPUT_DATA!$CL:$CL,INPUT_DATA!DE:DE))</f>
        <v/>
      </c>
      <c r="X59" s="1281" t="str">
        <f>IF($B59=0,"",_xlfn.XLOOKUP($B59,INPUT_DATA!$CL:$CL,INPUT_DATA!DF:DF))</f>
        <v/>
      </c>
      <c r="Y59" s="266" t="str">
        <f>IF($B59=0,"",_xlfn.XLOOKUP($B59,INPUT_DATA!$CL:$CL,INPUT_DATA!DG:DG))</f>
        <v/>
      </c>
      <c r="Z59" s="1281" t="str">
        <f>IF($B59=0,"",_xlfn.XLOOKUP($B59,INPUT_DATA!$CL:$CL,INPUT_DATA!DH:DH))</f>
        <v/>
      </c>
      <c r="AA59" s="266" t="str">
        <f>IF($B59=0,"",_xlfn.XLOOKUP($B59,INPUT_DATA!$CL:$CL,INPUT_DATA!DI:DI))</f>
        <v/>
      </c>
      <c r="AB59" s="1281" t="str">
        <f>IF($B59=0,"",_xlfn.XLOOKUP($B59,INPUT_DATA!$CL:$CL,INPUT_DATA!DJ:DJ))</f>
        <v/>
      </c>
      <c r="AC59" s="266" t="str">
        <f>IF($B59=0,"",_xlfn.XLOOKUP($B59,INPUT_DATA!$CL:$CL,INPUT_DATA!DK:DK))</f>
        <v/>
      </c>
      <c r="AD59" s="1281" t="str">
        <f>IF($B59=0,"",_xlfn.XLOOKUP($B59,INPUT_DATA!$CL:$CL,INPUT_DATA!DL:DL))</f>
        <v/>
      </c>
    </row>
    <row r="60" spans="2:30">
      <c r="B60" s="1222">
        <f>'03 - Monthly Asset Follow up'!B64</f>
        <v>0</v>
      </c>
      <c r="C60" s="266" t="str">
        <f t="shared" si="1"/>
        <v/>
      </c>
      <c r="D60" s="1281" t="str">
        <f t="shared" si="0"/>
        <v/>
      </c>
      <c r="E60" s="266" t="str">
        <f>IF($B60=0,"",_xlfn.XLOOKUP($B60,INPUT_DATA!$CL:$CL,INPUT_DATA!CM:CM))</f>
        <v/>
      </c>
      <c r="F60" s="1281" t="str">
        <f>IF($B60=0,"",_xlfn.XLOOKUP($B60,INPUT_DATA!$CL:$CL,INPUT_DATA!CN:CN))</f>
        <v/>
      </c>
      <c r="G60" s="266" t="str">
        <f>IF($B60=0,"",_xlfn.XLOOKUP($B60,INPUT_DATA!$CL:$CL,INPUT_DATA!CO:CO))</f>
        <v/>
      </c>
      <c r="H60" s="1281" t="str">
        <f>IF($B60=0,"",_xlfn.XLOOKUP($B60,INPUT_DATA!$CL:$CL,INPUT_DATA!CP:CP))</f>
        <v/>
      </c>
      <c r="I60" s="266" t="str">
        <f>IF($B60=0,"",_xlfn.XLOOKUP($B60,INPUT_DATA!$CL:$CL,INPUT_DATA!CQ:CQ))</f>
        <v/>
      </c>
      <c r="J60" s="1281" t="str">
        <f>IF($B60=0,"",_xlfn.XLOOKUP($B60,INPUT_DATA!$CL:$CL,INPUT_DATA!CR:CR))</f>
        <v/>
      </c>
      <c r="K60" s="266" t="str">
        <f>IF($B60=0,"",_xlfn.XLOOKUP($B60,INPUT_DATA!$CL:$CL,INPUT_DATA!CS:CS))</f>
        <v/>
      </c>
      <c r="L60" s="1281" t="str">
        <f>IF($B60=0,"",_xlfn.XLOOKUP($B60,INPUT_DATA!$CL:$CL,INPUT_DATA!CT:CT))</f>
        <v/>
      </c>
      <c r="M60" s="266" t="str">
        <f>IF($B60=0,"",_xlfn.XLOOKUP($B60,INPUT_DATA!$CL:$CL,INPUT_DATA!CU:CU))</f>
        <v/>
      </c>
      <c r="N60" s="1281" t="str">
        <f>IF($B60=0,"",_xlfn.XLOOKUP($B60,INPUT_DATA!$CL:$CL,INPUT_DATA!CV:CV))</f>
        <v/>
      </c>
      <c r="O60" s="266" t="str">
        <f>IF($B60=0,"",_xlfn.XLOOKUP($B60,INPUT_DATA!$CL:$CL,INPUT_DATA!CW:CW))</f>
        <v/>
      </c>
      <c r="P60" s="1281" t="str">
        <f>IF($B60=0,"",_xlfn.XLOOKUP($B60,INPUT_DATA!$CL:$CL,INPUT_DATA!CX:CX))</f>
        <v/>
      </c>
      <c r="Q60" s="266" t="str">
        <f>IF($B60=0,"",_xlfn.XLOOKUP($B60,INPUT_DATA!$CL:$CL,INPUT_DATA!CY:CY))</f>
        <v/>
      </c>
      <c r="R60" s="1281" t="str">
        <f>IF($B60=0,"",_xlfn.XLOOKUP($B60,INPUT_DATA!$CL:$CL,INPUT_DATA!CZ:CZ))</f>
        <v/>
      </c>
      <c r="S60" s="266" t="str">
        <f>IF($B60=0,"",_xlfn.XLOOKUP($B60,INPUT_DATA!$CL:$CL,INPUT_DATA!DA:DA))</f>
        <v/>
      </c>
      <c r="T60" s="1281" t="str">
        <f>IF($B60=0,"",_xlfn.XLOOKUP($B60,INPUT_DATA!$CL:$CL,INPUT_DATA!DB:DB))</f>
        <v/>
      </c>
      <c r="U60" s="266" t="str">
        <f>IF($B60=0,"",_xlfn.XLOOKUP($B60,INPUT_DATA!$CL:$CL,INPUT_DATA!DC:DC))</f>
        <v/>
      </c>
      <c r="V60" s="1281" t="str">
        <f>IF($B60=0,"",_xlfn.XLOOKUP($B60,INPUT_DATA!$CL:$CL,INPUT_DATA!DD:DD))</f>
        <v/>
      </c>
      <c r="W60" s="266" t="str">
        <f>IF($B60=0,"",_xlfn.XLOOKUP($B60,INPUT_DATA!$CL:$CL,INPUT_DATA!DE:DE))</f>
        <v/>
      </c>
      <c r="X60" s="1281" t="str">
        <f>IF($B60=0,"",_xlfn.XLOOKUP($B60,INPUT_DATA!$CL:$CL,INPUT_DATA!DF:DF))</f>
        <v/>
      </c>
      <c r="Y60" s="266" t="str">
        <f>IF($B60=0,"",_xlfn.XLOOKUP($B60,INPUT_DATA!$CL:$CL,INPUT_DATA!DG:DG))</f>
        <v/>
      </c>
      <c r="Z60" s="1281" t="str">
        <f>IF($B60=0,"",_xlfn.XLOOKUP($B60,INPUT_DATA!$CL:$CL,INPUT_DATA!DH:DH))</f>
        <v/>
      </c>
      <c r="AA60" s="266" t="str">
        <f>IF($B60=0,"",_xlfn.XLOOKUP($B60,INPUT_DATA!$CL:$CL,INPUT_DATA!DI:DI))</f>
        <v/>
      </c>
      <c r="AB60" s="1281" t="str">
        <f>IF($B60=0,"",_xlfn.XLOOKUP($B60,INPUT_DATA!$CL:$CL,INPUT_DATA!DJ:DJ))</f>
        <v/>
      </c>
      <c r="AC60" s="266" t="str">
        <f>IF($B60=0,"",_xlfn.XLOOKUP($B60,INPUT_DATA!$CL:$CL,INPUT_DATA!DK:DK))</f>
        <v/>
      </c>
      <c r="AD60" s="1281" t="str">
        <f>IF($B60=0,"",_xlfn.XLOOKUP($B60,INPUT_DATA!$CL:$CL,INPUT_DATA!DL:DL))</f>
        <v/>
      </c>
    </row>
    <row r="61" spans="2:30">
      <c r="B61" s="1222">
        <f>'03 - Monthly Asset Follow up'!B65</f>
        <v>0</v>
      </c>
      <c r="C61" s="266" t="str">
        <f t="shared" si="1"/>
        <v/>
      </c>
      <c r="D61" s="1281" t="str">
        <f t="shared" si="0"/>
        <v/>
      </c>
      <c r="E61" s="266" t="str">
        <f>IF($B61=0,"",_xlfn.XLOOKUP($B61,INPUT_DATA!$CL:$CL,INPUT_DATA!CM:CM))</f>
        <v/>
      </c>
      <c r="F61" s="1281" t="str">
        <f>IF($B61=0,"",_xlfn.XLOOKUP($B61,INPUT_DATA!$CL:$CL,INPUT_DATA!CN:CN))</f>
        <v/>
      </c>
      <c r="G61" s="266" t="str">
        <f>IF($B61=0,"",_xlfn.XLOOKUP($B61,INPUT_DATA!$CL:$CL,INPUT_DATA!CO:CO))</f>
        <v/>
      </c>
      <c r="H61" s="1281" t="str">
        <f>IF($B61=0,"",_xlfn.XLOOKUP($B61,INPUT_DATA!$CL:$CL,INPUT_DATA!CP:CP))</f>
        <v/>
      </c>
      <c r="I61" s="266" t="str">
        <f>IF($B61=0,"",_xlfn.XLOOKUP($B61,INPUT_DATA!$CL:$CL,INPUT_DATA!CQ:CQ))</f>
        <v/>
      </c>
      <c r="J61" s="1281" t="str">
        <f>IF($B61=0,"",_xlfn.XLOOKUP($B61,INPUT_DATA!$CL:$CL,INPUT_DATA!CR:CR))</f>
        <v/>
      </c>
      <c r="K61" s="266" t="str">
        <f>IF($B61=0,"",_xlfn.XLOOKUP($B61,INPUT_DATA!$CL:$CL,INPUT_DATA!CS:CS))</f>
        <v/>
      </c>
      <c r="L61" s="1281" t="str">
        <f>IF($B61=0,"",_xlfn.XLOOKUP($B61,INPUT_DATA!$CL:$CL,INPUT_DATA!CT:CT))</f>
        <v/>
      </c>
      <c r="M61" s="266" t="str">
        <f>IF($B61=0,"",_xlfn.XLOOKUP($B61,INPUT_DATA!$CL:$CL,INPUT_DATA!CU:CU))</f>
        <v/>
      </c>
      <c r="N61" s="1281" t="str">
        <f>IF($B61=0,"",_xlfn.XLOOKUP($B61,INPUT_DATA!$CL:$CL,INPUT_DATA!CV:CV))</f>
        <v/>
      </c>
      <c r="O61" s="266" t="str">
        <f>IF($B61=0,"",_xlfn.XLOOKUP($B61,INPUT_DATA!$CL:$CL,INPUT_DATA!CW:CW))</f>
        <v/>
      </c>
      <c r="P61" s="1281" t="str">
        <f>IF($B61=0,"",_xlfn.XLOOKUP($B61,INPUT_DATA!$CL:$CL,INPUT_DATA!CX:CX))</f>
        <v/>
      </c>
      <c r="Q61" s="266" t="str">
        <f>IF($B61=0,"",_xlfn.XLOOKUP($B61,INPUT_DATA!$CL:$CL,INPUT_DATA!CY:CY))</f>
        <v/>
      </c>
      <c r="R61" s="1281" t="str">
        <f>IF($B61=0,"",_xlfn.XLOOKUP($B61,INPUT_DATA!$CL:$CL,INPUT_DATA!CZ:CZ))</f>
        <v/>
      </c>
      <c r="S61" s="266" t="str">
        <f>IF($B61=0,"",_xlfn.XLOOKUP($B61,INPUT_DATA!$CL:$CL,INPUT_DATA!DA:DA))</f>
        <v/>
      </c>
      <c r="T61" s="1281" t="str">
        <f>IF($B61=0,"",_xlfn.XLOOKUP($B61,INPUT_DATA!$CL:$CL,INPUT_DATA!DB:DB))</f>
        <v/>
      </c>
      <c r="U61" s="266" t="str">
        <f>IF($B61=0,"",_xlfn.XLOOKUP($B61,INPUT_DATA!$CL:$CL,INPUT_DATA!DC:DC))</f>
        <v/>
      </c>
      <c r="V61" s="1281" t="str">
        <f>IF($B61=0,"",_xlfn.XLOOKUP($B61,INPUT_DATA!$CL:$CL,INPUT_DATA!DD:DD))</f>
        <v/>
      </c>
      <c r="W61" s="266" t="str">
        <f>IF($B61=0,"",_xlfn.XLOOKUP($B61,INPUT_DATA!$CL:$CL,INPUT_DATA!DE:DE))</f>
        <v/>
      </c>
      <c r="X61" s="1281" t="str">
        <f>IF($B61=0,"",_xlfn.XLOOKUP($B61,INPUT_DATA!$CL:$CL,INPUT_DATA!DF:DF))</f>
        <v/>
      </c>
      <c r="Y61" s="266" t="str">
        <f>IF($B61=0,"",_xlfn.XLOOKUP($B61,INPUT_DATA!$CL:$CL,INPUT_DATA!DG:DG))</f>
        <v/>
      </c>
      <c r="Z61" s="1281" t="str">
        <f>IF($B61=0,"",_xlfn.XLOOKUP($B61,INPUT_DATA!$CL:$CL,INPUT_DATA!DH:DH))</f>
        <v/>
      </c>
      <c r="AA61" s="266" t="str">
        <f>IF($B61=0,"",_xlfn.XLOOKUP($B61,INPUT_DATA!$CL:$CL,INPUT_DATA!DI:DI))</f>
        <v/>
      </c>
      <c r="AB61" s="1281" t="str">
        <f>IF($B61=0,"",_xlfn.XLOOKUP($B61,INPUT_DATA!$CL:$CL,INPUT_DATA!DJ:DJ))</f>
        <v/>
      </c>
      <c r="AC61" s="266" t="str">
        <f>IF($B61=0,"",_xlfn.XLOOKUP($B61,INPUT_DATA!$CL:$CL,INPUT_DATA!DK:DK))</f>
        <v/>
      </c>
      <c r="AD61" s="1281" t="str">
        <f>IF($B61=0,"",_xlfn.XLOOKUP($B61,INPUT_DATA!$CL:$CL,INPUT_DATA!DL:DL))</f>
        <v/>
      </c>
    </row>
    <row r="62" spans="2:30">
      <c r="B62" s="1222">
        <f>'03 - Monthly Asset Follow up'!B66</f>
        <v>0</v>
      </c>
      <c r="C62" s="266" t="str">
        <f t="shared" si="1"/>
        <v/>
      </c>
      <c r="D62" s="1281" t="str">
        <f t="shared" si="0"/>
        <v/>
      </c>
      <c r="E62" s="266" t="str">
        <f>IF($B62=0,"",_xlfn.XLOOKUP($B62,INPUT_DATA!$CL:$CL,INPUT_DATA!CM:CM))</f>
        <v/>
      </c>
      <c r="F62" s="1281" t="str">
        <f>IF($B62=0,"",_xlfn.XLOOKUP($B62,INPUT_DATA!$CL:$CL,INPUT_DATA!CN:CN))</f>
        <v/>
      </c>
      <c r="G62" s="266" t="str">
        <f>IF($B62=0,"",_xlfn.XLOOKUP($B62,INPUT_DATA!$CL:$CL,INPUT_DATA!CO:CO))</f>
        <v/>
      </c>
      <c r="H62" s="1281" t="str">
        <f>IF($B62=0,"",_xlfn.XLOOKUP($B62,INPUT_DATA!$CL:$CL,INPUT_DATA!CP:CP))</f>
        <v/>
      </c>
      <c r="I62" s="266" t="str">
        <f>IF($B62=0,"",_xlfn.XLOOKUP($B62,INPUT_DATA!$CL:$CL,INPUT_DATA!CQ:CQ))</f>
        <v/>
      </c>
      <c r="J62" s="1281" t="str">
        <f>IF($B62=0,"",_xlfn.XLOOKUP($B62,INPUT_DATA!$CL:$CL,INPUT_DATA!CR:CR))</f>
        <v/>
      </c>
      <c r="K62" s="266" t="str">
        <f>IF($B62=0,"",_xlfn.XLOOKUP($B62,INPUT_DATA!$CL:$CL,INPUT_DATA!CS:CS))</f>
        <v/>
      </c>
      <c r="L62" s="1281" t="str">
        <f>IF($B62=0,"",_xlfn.XLOOKUP($B62,INPUT_DATA!$CL:$CL,INPUT_DATA!CT:CT))</f>
        <v/>
      </c>
      <c r="M62" s="266" t="str">
        <f>IF($B62=0,"",_xlfn.XLOOKUP($B62,INPUT_DATA!$CL:$CL,INPUT_DATA!CU:CU))</f>
        <v/>
      </c>
      <c r="N62" s="1281" t="str">
        <f>IF($B62=0,"",_xlfn.XLOOKUP($B62,INPUT_DATA!$CL:$CL,INPUT_DATA!CV:CV))</f>
        <v/>
      </c>
      <c r="O62" s="266" t="str">
        <f>IF($B62=0,"",_xlfn.XLOOKUP($B62,INPUT_DATA!$CL:$CL,INPUT_DATA!CW:CW))</f>
        <v/>
      </c>
      <c r="P62" s="1281" t="str">
        <f>IF($B62=0,"",_xlfn.XLOOKUP($B62,INPUT_DATA!$CL:$CL,INPUT_DATA!CX:CX))</f>
        <v/>
      </c>
      <c r="Q62" s="266" t="str">
        <f>IF($B62=0,"",_xlfn.XLOOKUP($B62,INPUT_DATA!$CL:$CL,INPUT_DATA!CY:CY))</f>
        <v/>
      </c>
      <c r="R62" s="1281" t="str">
        <f>IF($B62=0,"",_xlfn.XLOOKUP($B62,INPUT_DATA!$CL:$CL,INPUT_DATA!CZ:CZ))</f>
        <v/>
      </c>
      <c r="S62" s="266" t="str">
        <f>IF($B62=0,"",_xlfn.XLOOKUP($B62,INPUT_DATA!$CL:$CL,INPUT_DATA!DA:DA))</f>
        <v/>
      </c>
      <c r="T62" s="1281" t="str">
        <f>IF($B62=0,"",_xlfn.XLOOKUP($B62,INPUT_DATA!$CL:$CL,INPUT_DATA!DB:DB))</f>
        <v/>
      </c>
      <c r="U62" s="266" t="str">
        <f>IF($B62=0,"",_xlfn.XLOOKUP($B62,INPUT_DATA!$CL:$CL,INPUT_DATA!DC:DC))</f>
        <v/>
      </c>
      <c r="V62" s="1281" t="str">
        <f>IF($B62=0,"",_xlfn.XLOOKUP($B62,INPUT_DATA!$CL:$CL,INPUT_DATA!DD:DD))</f>
        <v/>
      </c>
      <c r="W62" s="266" t="str">
        <f>IF($B62=0,"",_xlfn.XLOOKUP($B62,INPUT_DATA!$CL:$CL,INPUT_DATA!DE:DE))</f>
        <v/>
      </c>
      <c r="X62" s="1281" t="str">
        <f>IF($B62=0,"",_xlfn.XLOOKUP($B62,INPUT_DATA!$CL:$CL,INPUT_DATA!DF:DF))</f>
        <v/>
      </c>
      <c r="Y62" s="266" t="str">
        <f>IF($B62=0,"",_xlfn.XLOOKUP($B62,INPUT_DATA!$CL:$CL,INPUT_DATA!DG:DG))</f>
        <v/>
      </c>
      <c r="Z62" s="1281" t="str">
        <f>IF($B62=0,"",_xlfn.XLOOKUP($B62,INPUT_DATA!$CL:$CL,INPUT_DATA!DH:DH))</f>
        <v/>
      </c>
      <c r="AA62" s="266" t="str">
        <f>IF($B62=0,"",_xlfn.XLOOKUP($B62,INPUT_DATA!$CL:$CL,INPUT_DATA!DI:DI))</f>
        <v/>
      </c>
      <c r="AB62" s="1281" t="str">
        <f>IF($B62=0,"",_xlfn.XLOOKUP($B62,INPUT_DATA!$CL:$CL,INPUT_DATA!DJ:DJ))</f>
        <v/>
      </c>
      <c r="AC62" s="266" t="str">
        <f>IF($B62=0,"",_xlfn.XLOOKUP($B62,INPUT_DATA!$CL:$CL,INPUT_DATA!DK:DK))</f>
        <v/>
      </c>
      <c r="AD62" s="1281" t="str">
        <f>IF($B62=0,"",_xlfn.XLOOKUP($B62,INPUT_DATA!$CL:$CL,INPUT_DATA!DL:DL))</f>
        <v/>
      </c>
    </row>
    <row r="63" spans="2:30">
      <c r="B63" s="1222">
        <f>'03 - Monthly Asset Follow up'!B67</f>
        <v>0</v>
      </c>
      <c r="C63" s="266" t="str">
        <f t="shared" si="1"/>
        <v/>
      </c>
      <c r="D63" s="1281" t="str">
        <f t="shared" si="0"/>
        <v/>
      </c>
      <c r="E63" s="266" t="str">
        <f>IF($B63=0,"",_xlfn.XLOOKUP($B63,INPUT_DATA!$CL:$CL,INPUT_DATA!CM:CM))</f>
        <v/>
      </c>
      <c r="F63" s="1281" t="str">
        <f>IF($B63=0,"",_xlfn.XLOOKUP($B63,INPUT_DATA!$CL:$CL,INPUT_DATA!CN:CN))</f>
        <v/>
      </c>
      <c r="G63" s="266" t="str">
        <f>IF($B63=0,"",_xlfn.XLOOKUP($B63,INPUT_DATA!$CL:$CL,INPUT_DATA!CO:CO))</f>
        <v/>
      </c>
      <c r="H63" s="1281" t="str">
        <f>IF($B63=0,"",_xlfn.XLOOKUP($B63,INPUT_DATA!$CL:$CL,INPUT_DATA!CP:CP))</f>
        <v/>
      </c>
      <c r="I63" s="266" t="str">
        <f>IF($B63=0,"",_xlfn.XLOOKUP($B63,INPUT_DATA!$CL:$CL,INPUT_DATA!CQ:CQ))</f>
        <v/>
      </c>
      <c r="J63" s="1281" t="str">
        <f>IF($B63=0,"",_xlfn.XLOOKUP($B63,INPUT_DATA!$CL:$CL,INPUT_DATA!CR:CR))</f>
        <v/>
      </c>
      <c r="K63" s="266" t="str">
        <f>IF($B63=0,"",_xlfn.XLOOKUP($B63,INPUT_DATA!$CL:$CL,INPUT_DATA!CS:CS))</f>
        <v/>
      </c>
      <c r="L63" s="1281" t="str">
        <f>IF($B63=0,"",_xlfn.XLOOKUP($B63,INPUT_DATA!$CL:$CL,INPUT_DATA!CT:CT))</f>
        <v/>
      </c>
      <c r="M63" s="266" t="str">
        <f>IF($B63=0,"",_xlfn.XLOOKUP($B63,INPUT_DATA!$CL:$CL,INPUT_DATA!CU:CU))</f>
        <v/>
      </c>
      <c r="N63" s="1281" t="str">
        <f>IF($B63=0,"",_xlfn.XLOOKUP($B63,INPUT_DATA!$CL:$CL,INPUT_DATA!CV:CV))</f>
        <v/>
      </c>
      <c r="O63" s="266" t="str">
        <f>IF($B63=0,"",_xlfn.XLOOKUP($B63,INPUT_DATA!$CL:$CL,INPUT_DATA!CW:CW))</f>
        <v/>
      </c>
      <c r="P63" s="1281" t="str">
        <f>IF($B63=0,"",_xlfn.XLOOKUP($B63,INPUT_DATA!$CL:$CL,INPUT_DATA!CX:CX))</f>
        <v/>
      </c>
      <c r="Q63" s="266" t="str">
        <f>IF($B63=0,"",_xlfn.XLOOKUP($B63,INPUT_DATA!$CL:$CL,INPUT_DATA!CY:CY))</f>
        <v/>
      </c>
      <c r="R63" s="1281" t="str">
        <f>IF($B63=0,"",_xlfn.XLOOKUP($B63,INPUT_DATA!$CL:$CL,INPUT_DATA!CZ:CZ))</f>
        <v/>
      </c>
      <c r="S63" s="266" t="str">
        <f>IF($B63=0,"",_xlfn.XLOOKUP($B63,INPUT_DATA!$CL:$CL,INPUT_DATA!DA:DA))</f>
        <v/>
      </c>
      <c r="T63" s="1281" t="str">
        <f>IF($B63=0,"",_xlfn.XLOOKUP($B63,INPUT_DATA!$CL:$CL,INPUT_DATA!DB:DB))</f>
        <v/>
      </c>
      <c r="U63" s="266" t="str">
        <f>IF($B63=0,"",_xlfn.XLOOKUP($B63,INPUT_DATA!$CL:$CL,INPUT_DATA!DC:DC))</f>
        <v/>
      </c>
      <c r="V63" s="1281" t="str">
        <f>IF($B63=0,"",_xlfn.XLOOKUP($B63,INPUT_DATA!$CL:$CL,INPUT_DATA!DD:DD))</f>
        <v/>
      </c>
      <c r="W63" s="266" t="str">
        <f>IF($B63=0,"",_xlfn.XLOOKUP($B63,INPUT_DATA!$CL:$CL,INPUT_DATA!DE:DE))</f>
        <v/>
      </c>
      <c r="X63" s="1281" t="str">
        <f>IF($B63=0,"",_xlfn.XLOOKUP($B63,INPUT_DATA!$CL:$CL,INPUT_DATA!DF:DF))</f>
        <v/>
      </c>
      <c r="Y63" s="266" t="str">
        <f>IF($B63=0,"",_xlfn.XLOOKUP($B63,INPUT_DATA!$CL:$CL,INPUT_DATA!DG:DG))</f>
        <v/>
      </c>
      <c r="Z63" s="1281" t="str">
        <f>IF($B63=0,"",_xlfn.XLOOKUP($B63,INPUT_DATA!$CL:$CL,INPUT_DATA!DH:DH))</f>
        <v/>
      </c>
      <c r="AA63" s="266" t="str">
        <f>IF($B63=0,"",_xlfn.XLOOKUP($B63,INPUT_DATA!$CL:$CL,INPUT_DATA!DI:DI))</f>
        <v/>
      </c>
      <c r="AB63" s="1281" t="str">
        <f>IF($B63=0,"",_xlfn.XLOOKUP($B63,INPUT_DATA!$CL:$CL,INPUT_DATA!DJ:DJ))</f>
        <v/>
      </c>
      <c r="AC63" s="266" t="str">
        <f>IF($B63=0,"",_xlfn.XLOOKUP($B63,INPUT_DATA!$CL:$CL,INPUT_DATA!DK:DK))</f>
        <v/>
      </c>
      <c r="AD63" s="1281" t="str">
        <f>IF($B63=0,"",_xlfn.XLOOKUP($B63,INPUT_DATA!$CL:$CL,INPUT_DATA!DL:DL))</f>
        <v/>
      </c>
    </row>
    <row r="64" spans="2:30">
      <c r="B64" s="1222">
        <f>'03 - Monthly Asset Follow up'!B68</f>
        <v>0</v>
      </c>
      <c r="C64" s="266" t="str">
        <f t="shared" si="1"/>
        <v/>
      </c>
      <c r="D64" s="1281" t="str">
        <f t="shared" si="0"/>
        <v/>
      </c>
      <c r="E64" s="266" t="str">
        <f>IF($B64=0,"",_xlfn.XLOOKUP($B64,INPUT_DATA!$CL:$CL,INPUT_DATA!CM:CM))</f>
        <v/>
      </c>
      <c r="F64" s="1281" t="str">
        <f>IF($B64=0,"",_xlfn.XLOOKUP($B64,INPUT_DATA!$CL:$CL,INPUT_DATA!CN:CN))</f>
        <v/>
      </c>
      <c r="G64" s="266" t="str">
        <f>IF($B64=0,"",_xlfn.XLOOKUP($B64,INPUT_DATA!$CL:$CL,INPUT_DATA!CO:CO))</f>
        <v/>
      </c>
      <c r="H64" s="1281" t="str">
        <f>IF($B64=0,"",_xlfn.XLOOKUP($B64,INPUT_DATA!$CL:$CL,INPUT_DATA!CP:CP))</f>
        <v/>
      </c>
      <c r="I64" s="266" t="str">
        <f>IF($B64=0,"",_xlfn.XLOOKUP($B64,INPUT_DATA!$CL:$CL,INPUT_DATA!CQ:CQ))</f>
        <v/>
      </c>
      <c r="J64" s="1281" t="str">
        <f>IF($B64=0,"",_xlfn.XLOOKUP($B64,INPUT_DATA!$CL:$CL,INPUT_DATA!CR:CR))</f>
        <v/>
      </c>
      <c r="K64" s="266" t="str">
        <f>IF($B64=0,"",_xlfn.XLOOKUP($B64,INPUT_DATA!$CL:$CL,INPUT_DATA!CS:CS))</f>
        <v/>
      </c>
      <c r="L64" s="1281" t="str">
        <f>IF($B64=0,"",_xlfn.XLOOKUP($B64,INPUT_DATA!$CL:$CL,INPUT_DATA!CT:CT))</f>
        <v/>
      </c>
      <c r="M64" s="266" t="str">
        <f>IF($B64=0,"",_xlfn.XLOOKUP($B64,INPUT_DATA!$CL:$CL,INPUT_DATA!CU:CU))</f>
        <v/>
      </c>
      <c r="N64" s="1281" t="str">
        <f>IF($B64=0,"",_xlfn.XLOOKUP($B64,INPUT_DATA!$CL:$CL,INPUT_DATA!CV:CV))</f>
        <v/>
      </c>
      <c r="O64" s="266" t="str">
        <f>IF($B64=0,"",_xlfn.XLOOKUP($B64,INPUT_DATA!$CL:$CL,INPUT_DATA!CW:CW))</f>
        <v/>
      </c>
      <c r="P64" s="1281" t="str">
        <f>IF($B64=0,"",_xlfn.XLOOKUP($B64,INPUT_DATA!$CL:$CL,INPUT_DATA!CX:CX))</f>
        <v/>
      </c>
      <c r="Q64" s="266" t="str">
        <f>IF($B64=0,"",_xlfn.XLOOKUP($B64,INPUT_DATA!$CL:$CL,INPUT_DATA!CY:CY))</f>
        <v/>
      </c>
      <c r="R64" s="1281" t="str">
        <f>IF($B64=0,"",_xlfn.XLOOKUP($B64,INPUT_DATA!$CL:$CL,INPUT_DATA!CZ:CZ))</f>
        <v/>
      </c>
      <c r="S64" s="266" t="str">
        <f>IF($B64=0,"",_xlfn.XLOOKUP($B64,INPUT_DATA!$CL:$CL,INPUT_DATA!DA:DA))</f>
        <v/>
      </c>
      <c r="T64" s="1281" t="str">
        <f>IF($B64=0,"",_xlfn.XLOOKUP($B64,INPUT_DATA!$CL:$CL,INPUT_DATA!DB:DB))</f>
        <v/>
      </c>
      <c r="U64" s="266" t="str">
        <f>IF($B64=0,"",_xlfn.XLOOKUP($B64,INPUT_DATA!$CL:$CL,INPUT_DATA!DC:DC))</f>
        <v/>
      </c>
      <c r="V64" s="1281" t="str">
        <f>IF($B64=0,"",_xlfn.XLOOKUP($B64,INPUT_DATA!$CL:$CL,INPUT_DATA!DD:DD))</f>
        <v/>
      </c>
      <c r="W64" s="266" t="str">
        <f>IF($B64=0,"",_xlfn.XLOOKUP($B64,INPUT_DATA!$CL:$CL,INPUT_DATA!DE:DE))</f>
        <v/>
      </c>
      <c r="X64" s="1281" t="str">
        <f>IF($B64=0,"",_xlfn.XLOOKUP($B64,INPUT_DATA!$CL:$CL,INPUT_DATA!DF:DF))</f>
        <v/>
      </c>
      <c r="Y64" s="266" t="str">
        <f>IF($B64=0,"",_xlfn.XLOOKUP($B64,INPUT_DATA!$CL:$CL,INPUT_DATA!DG:DG))</f>
        <v/>
      </c>
      <c r="Z64" s="1281" t="str">
        <f>IF($B64=0,"",_xlfn.XLOOKUP($B64,INPUT_DATA!$CL:$CL,INPUT_DATA!DH:DH))</f>
        <v/>
      </c>
      <c r="AA64" s="266" t="str">
        <f>IF($B64=0,"",_xlfn.XLOOKUP($B64,INPUT_DATA!$CL:$CL,INPUT_DATA!DI:DI))</f>
        <v/>
      </c>
      <c r="AB64" s="1281" t="str">
        <f>IF($B64=0,"",_xlfn.XLOOKUP($B64,INPUT_DATA!$CL:$CL,INPUT_DATA!DJ:DJ))</f>
        <v/>
      </c>
      <c r="AC64" s="266" t="str">
        <f>IF($B64=0,"",_xlfn.XLOOKUP($B64,INPUT_DATA!$CL:$CL,INPUT_DATA!DK:DK))</f>
        <v/>
      </c>
      <c r="AD64" s="1281" t="str">
        <f>IF($B64=0,"",_xlfn.XLOOKUP($B64,INPUT_DATA!$CL:$CL,INPUT_DATA!DL:DL))</f>
        <v/>
      </c>
    </row>
    <row r="65" spans="2:30">
      <c r="B65" s="1222">
        <f>'03 - Monthly Asset Follow up'!B69</f>
        <v>0</v>
      </c>
      <c r="C65" s="266" t="str">
        <f t="shared" si="1"/>
        <v/>
      </c>
      <c r="D65" s="1281" t="str">
        <f t="shared" si="0"/>
        <v/>
      </c>
      <c r="E65" s="266" t="str">
        <f>IF($B65=0,"",_xlfn.XLOOKUP($B65,INPUT_DATA!$CL:$CL,INPUT_DATA!CM:CM))</f>
        <v/>
      </c>
      <c r="F65" s="1281" t="str">
        <f>IF($B65=0,"",_xlfn.XLOOKUP($B65,INPUT_DATA!$CL:$CL,INPUT_DATA!CN:CN))</f>
        <v/>
      </c>
      <c r="G65" s="266" t="str">
        <f>IF($B65=0,"",_xlfn.XLOOKUP($B65,INPUT_DATA!$CL:$CL,INPUT_DATA!CO:CO))</f>
        <v/>
      </c>
      <c r="H65" s="1281" t="str">
        <f>IF($B65=0,"",_xlfn.XLOOKUP($B65,INPUT_DATA!$CL:$CL,INPUT_DATA!CP:CP))</f>
        <v/>
      </c>
      <c r="I65" s="266" t="str">
        <f>IF($B65=0,"",_xlfn.XLOOKUP($B65,INPUT_DATA!$CL:$CL,INPUT_DATA!CQ:CQ))</f>
        <v/>
      </c>
      <c r="J65" s="1281" t="str">
        <f>IF($B65=0,"",_xlfn.XLOOKUP($B65,INPUT_DATA!$CL:$CL,INPUT_DATA!CR:CR))</f>
        <v/>
      </c>
      <c r="K65" s="266" t="str">
        <f>IF($B65=0,"",_xlfn.XLOOKUP($B65,INPUT_DATA!$CL:$CL,INPUT_DATA!CS:CS))</f>
        <v/>
      </c>
      <c r="L65" s="1281" t="str">
        <f>IF($B65=0,"",_xlfn.XLOOKUP($B65,INPUT_DATA!$CL:$CL,INPUT_DATA!CT:CT))</f>
        <v/>
      </c>
      <c r="M65" s="266" t="str">
        <f>IF($B65=0,"",_xlfn.XLOOKUP($B65,INPUT_DATA!$CL:$CL,INPUT_DATA!CU:CU))</f>
        <v/>
      </c>
      <c r="N65" s="1281" t="str">
        <f>IF($B65=0,"",_xlfn.XLOOKUP($B65,INPUT_DATA!$CL:$CL,INPUT_DATA!CV:CV))</f>
        <v/>
      </c>
      <c r="O65" s="266" t="str">
        <f>IF($B65=0,"",_xlfn.XLOOKUP($B65,INPUT_DATA!$CL:$CL,INPUT_DATA!CW:CW))</f>
        <v/>
      </c>
      <c r="P65" s="1281" t="str">
        <f>IF($B65=0,"",_xlfn.XLOOKUP($B65,INPUT_DATA!$CL:$CL,INPUT_DATA!CX:CX))</f>
        <v/>
      </c>
      <c r="Q65" s="266" t="str">
        <f>IF($B65=0,"",_xlfn.XLOOKUP($B65,INPUT_DATA!$CL:$CL,INPUT_DATA!CY:CY))</f>
        <v/>
      </c>
      <c r="R65" s="1281" t="str">
        <f>IF($B65=0,"",_xlfn.XLOOKUP($B65,INPUT_DATA!$CL:$CL,INPUT_DATA!CZ:CZ))</f>
        <v/>
      </c>
      <c r="S65" s="266" t="str">
        <f>IF($B65=0,"",_xlfn.XLOOKUP($B65,INPUT_DATA!$CL:$CL,INPUT_DATA!DA:DA))</f>
        <v/>
      </c>
      <c r="T65" s="1281" t="str">
        <f>IF($B65=0,"",_xlfn.XLOOKUP($B65,INPUT_DATA!$CL:$CL,INPUT_DATA!DB:DB))</f>
        <v/>
      </c>
      <c r="U65" s="266" t="str">
        <f>IF($B65=0,"",_xlfn.XLOOKUP($B65,INPUT_DATA!$CL:$CL,INPUT_DATA!DC:DC))</f>
        <v/>
      </c>
      <c r="V65" s="1281" t="str">
        <f>IF($B65=0,"",_xlfn.XLOOKUP($B65,INPUT_DATA!$CL:$CL,INPUT_DATA!DD:DD))</f>
        <v/>
      </c>
      <c r="W65" s="266" t="str">
        <f>IF($B65=0,"",_xlfn.XLOOKUP($B65,INPUT_DATA!$CL:$CL,INPUT_DATA!DE:DE))</f>
        <v/>
      </c>
      <c r="X65" s="1281" t="str">
        <f>IF($B65=0,"",_xlfn.XLOOKUP($B65,INPUT_DATA!$CL:$CL,INPUT_DATA!DF:DF))</f>
        <v/>
      </c>
      <c r="Y65" s="266" t="str">
        <f>IF($B65=0,"",_xlfn.XLOOKUP($B65,INPUT_DATA!$CL:$CL,INPUT_DATA!DG:DG))</f>
        <v/>
      </c>
      <c r="Z65" s="1281" t="str">
        <f>IF($B65=0,"",_xlfn.XLOOKUP($B65,INPUT_DATA!$CL:$CL,INPUT_DATA!DH:DH))</f>
        <v/>
      </c>
      <c r="AA65" s="266" t="str">
        <f>IF($B65=0,"",_xlfn.XLOOKUP($B65,INPUT_DATA!$CL:$CL,INPUT_DATA!DI:DI))</f>
        <v/>
      </c>
      <c r="AB65" s="1281" t="str">
        <f>IF($B65=0,"",_xlfn.XLOOKUP($B65,INPUT_DATA!$CL:$CL,INPUT_DATA!DJ:DJ))</f>
        <v/>
      </c>
      <c r="AC65" s="266" t="str">
        <f>IF($B65=0,"",_xlfn.XLOOKUP($B65,INPUT_DATA!$CL:$CL,INPUT_DATA!DK:DK))</f>
        <v/>
      </c>
      <c r="AD65" s="1281" t="str">
        <f>IF($B65=0,"",_xlfn.XLOOKUP($B65,INPUT_DATA!$CL:$CL,INPUT_DATA!DL:DL))</f>
        <v/>
      </c>
    </row>
    <row r="66" spans="2:30">
      <c r="B66" s="1222">
        <f>'03 - Monthly Asset Follow up'!B70</f>
        <v>0</v>
      </c>
      <c r="C66" s="266" t="str">
        <f t="shared" si="1"/>
        <v/>
      </c>
      <c r="D66" s="1281" t="str">
        <f t="shared" si="0"/>
        <v/>
      </c>
      <c r="E66" s="266" t="str">
        <f>IF($B66=0,"",_xlfn.XLOOKUP($B66,INPUT_DATA!$CL:$CL,INPUT_DATA!CM:CM))</f>
        <v/>
      </c>
      <c r="F66" s="1281" t="str">
        <f>IF($B66=0,"",_xlfn.XLOOKUP($B66,INPUT_DATA!$CL:$CL,INPUT_DATA!CN:CN))</f>
        <v/>
      </c>
      <c r="G66" s="266" t="str">
        <f>IF($B66=0,"",_xlfn.XLOOKUP($B66,INPUT_DATA!$CL:$CL,INPUT_DATA!CO:CO))</f>
        <v/>
      </c>
      <c r="H66" s="1281" t="str">
        <f>IF($B66=0,"",_xlfn.XLOOKUP($B66,INPUT_DATA!$CL:$CL,INPUT_DATA!CP:CP))</f>
        <v/>
      </c>
      <c r="I66" s="266" t="str">
        <f>IF($B66=0,"",_xlfn.XLOOKUP($B66,INPUT_DATA!$CL:$CL,INPUT_DATA!CQ:CQ))</f>
        <v/>
      </c>
      <c r="J66" s="1281" t="str">
        <f>IF($B66=0,"",_xlfn.XLOOKUP($B66,INPUT_DATA!$CL:$CL,INPUT_DATA!CR:CR))</f>
        <v/>
      </c>
      <c r="K66" s="266" t="str">
        <f>IF($B66=0,"",_xlfn.XLOOKUP($B66,INPUT_DATA!$CL:$CL,INPUT_DATA!CS:CS))</f>
        <v/>
      </c>
      <c r="L66" s="1281" t="str">
        <f>IF($B66=0,"",_xlfn.XLOOKUP($B66,INPUT_DATA!$CL:$CL,INPUT_DATA!CT:CT))</f>
        <v/>
      </c>
      <c r="M66" s="266" t="str">
        <f>IF($B66=0,"",_xlfn.XLOOKUP($B66,INPUT_DATA!$CL:$CL,INPUT_DATA!CU:CU))</f>
        <v/>
      </c>
      <c r="N66" s="1281" t="str">
        <f>IF($B66=0,"",_xlfn.XLOOKUP($B66,INPUT_DATA!$CL:$CL,INPUT_DATA!CV:CV))</f>
        <v/>
      </c>
      <c r="O66" s="266" t="str">
        <f>IF($B66=0,"",_xlfn.XLOOKUP($B66,INPUT_DATA!$CL:$CL,INPUT_DATA!CW:CW))</f>
        <v/>
      </c>
      <c r="P66" s="1281" t="str">
        <f>IF($B66=0,"",_xlfn.XLOOKUP($B66,INPUT_DATA!$CL:$CL,INPUT_DATA!CX:CX))</f>
        <v/>
      </c>
      <c r="Q66" s="266" t="str">
        <f>IF($B66=0,"",_xlfn.XLOOKUP($B66,INPUT_DATA!$CL:$CL,INPUT_DATA!CY:CY))</f>
        <v/>
      </c>
      <c r="R66" s="1281" t="str">
        <f>IF($B66=0,"",_xlfn.XLOOKUP($B66,INPUT_DATA!$CL:$CL,INPUT_DATA!CZ:CZ))</f>
        <v/>
      </c>
      <c r="S66" s="266" t="str">
        <f>IF($B66=0,"",_xlfn.XLOOKUP($B66,INPUT_DATA!$CL:$CL,INPUT_DATA!DA:DA))</f>
        <v/>
      </c>
      <c r="T66" s="1281" t="str">
        <f>IF($B66=0,"",_xlfn.XLOOKUP($B66,INPUT_DATA!$CL:$CL,INPUT_DATA!DB:DB))</f>
        <v/>
      </c>
      <c r="U66" s="266" t="str">
        <f>IF($B66=0,"",_xlfn.XLOOKUP($B66,INPUT_DATA!$CL:$CL,INPUT_DATA!DC:DC))</f>
        <v/>
      </c>
      <c r="V66" s="1281" t="str">
        <f>IF($B66=0,"",_xlfn.XLOOKUP($B66,INPUT_DATA!$CL:$CL,INPUT_DATA!DD:DD))</f>
        <v/>
      </c>
      <c r="W66" s="266" t="str">
        <f>IF($B66=0,"",_xlfn.XLOOKUP($B66,INPUT_DATA!$CL:$CL,INPUT_DATA!DE:DE))</f>
        <v/>
      </c>
      <c r="X66" s="1281" t="str">
        <f>IF($B66=0,"",_xlfn.XLOOKUP($B66,INPUT_DATA!$CL:$CL,INPUT_DATA!DF:DF))</f>
        <v/>
      </c>
      <c r="Y66" s="266" t="str">
        <f>IF($B66=0,"",_xlfn.XLOOKUP($B66,INPUT_DATA!$CL:$CL,INPUT_DATA!DG:DG))</f>
        <v/>
      </c>
      <c r="Z66" s="1281" t="str">
        <f>IF($B66=0,"",_xlfn.XLOOKUP($B66,INPUT_DATA!$CL:$CL,INPUT_DATA!DH:DH))</f>
        <v/>
      </c>
      <c r="AA66" s="266" t="str">
        <f>IF($B66=0,"",_xlfn.XLOOKUP($B66,INPUT_DATA!$CL:$CL,INPUT_DATA!DI:DI))</f>
        <v/>
      </c>
      <c r="AB66" s="1281" t="str">
        <f>IF($B66=0,"",_xlfn.XLOOKUP($B66,INPUT_DATA!$CL:$CL,INPUT_DATA!DJ:DJ))</f>
        <v/>
      </c>
      <c r="AC66" s="266" t="str">
        <f>IF($B66=0,"",_xlfn.XLOOKUP($B66,INPUT_DATA!$CL:$CL,INPUT_DATA!DK:DK))</f>
        <v/>
      </c>
      <c r="AD66" s="1281" t="str">
        <f>IF($B66=0,"",_xlfn.XLOOKUP($B66,INPUT_DATA!$CL:$CL,INPUT_DATA!DL:DL))</f>
        <v/>
      </c>
    </row>
    <row r="67" spans="2:30">
      <c r="B67" s="1222">
        <f>'03 - Monthly Asset Follow up'!B71</f>
        <v>0</v>
      </c>
      <c r="C67" s="266" t="str">
        <f t="shared" si="1"/>
        <v/>
      </c>
      <c r="D67" s="1281" t="str">
        <f t="shared" si="0"/>
        <v/>
      </c>
      <c r="E67" s="266" t="str">
        <f>IF($B67=0,"",_xlfn.XLOOKUP($B67,INPUT_DATA!$CL:$CL,INPUT_DATA!CM:CM))</f>
        <v/>
      </c>
      <c r="F67" s="1281" t="str">
        <f>IF($B67=0,"",_xlfn.XLOOKUP($B67,INPUT_DATA!$CL:$CL,INPUT_DATA!CN:CN))</f>
        <v/>
      </c>
      <c r="G67" s="266" t="str">
        <f>IF($B67=0,"",_xlfn.XLOOKUP($B67,INPUT_DATA!$CL:$CL,INPUT_DATA!CO:CO))</f>
        <v/>
      </c>
      <c r="H67" s="1281" t="str">
        <f>IF($B67=0,"",_xlfn.XLOOKUP($B67,INPUT_DATA!$CL:$CL,INPUT_DATA!CP:CP))</f>
        <v/>
      </c>
      <c r="I67" s="266" t="str">
        <f>IF($B67=0,"",_xlfn.XLOOKUP($B67,INPUT_DATA!$CL:$CL,INPUT_DATA!CQ:CQ))</f>
        <v/>
      </c>
      <c r="J67" s="1281" t="str">
        <f>IF($B67=0,"",_xlfn.XLOOKUP($B67,INPUT_DATA!$CL:$CL,INPUT_DATA!CR:CR))</f>
        <v/>
      </c>
      <c r="K67" s="266" t="str">
        <f>IF($B67=0,"",_xlfn.XLOOKUP($B67,INPUT_DATA!$CL:$CL,INPUT_DATA!CS:CS))</f>
        <v/>
      </c>
      <c r="L67" s="1281" t="str">
        <f>IF($B67=0,"",_xlfn.XLOOKUP($B67,INPUT_DATA!$CL:$CL,INPUT_DATA!CT:CT))</f>
        <v/>
      </c>
      <c r="M67" s="266" t="str">
        <f>IF($B67=0,"",_xlfn.XLOOKUP($B67,INPUT_DATA!$CL:$CL,INPUT_DATA!CU:CU))</f>
        <v/>
      </c>
      <c r="N67" s="1281" t="str">
        <f>IF($B67=0,"",_xlfn.XLOOKUP($B67,INPUT_DATA!$CL:$CL,INPUT_DATA!CV:CV))</f>
        <v/>
      </c>
      <c r="O67" s="266" t="str">
        <f>IF($B67=0,"",_xlfn.XLOOKUP($B67,INPUT_DATA!$CL:$CL,INPUT_DATA!CW:CW))</f>
        <v/>
      </c>
      <c r="P67" s="1281" t="str">
        <f>IF($B67=0,"",_xlfn.XLOOKUP($B67,INPUT_DATA!$CL:$CL,INPUT_DATA!CX:CX))</f>
        <v/>
      </c>
      <c r="Q67" s="266" t="str">
        <f>IF($B67=0,"",_xlfn.XLOOKUP($B67,INPUT_DATA!$CL:$CL,INPUT_DATA!CY:CY))</f>
        <v/>
      </c>
      <c r="R67" s="1281" t="str">
        <f>IF($B67=0,"",_xlfn.XLOOKUP($B67,INPUT_DATA!$CL:$CL,INPUT_DATA!CZ:CZ))</f>
        <v/>
      </c>
      <c r="S67" s="266" t="str">
        <f>IF($B67=0,"",_xlfn.XLOOKUP($B67,INPUT_DATA!$CL:$CL,INPUT_DATA!DA:DA))</f>
        <v/>
      </c>
      <c r="T67" s="1281" t="str">
        <f>IF($B67=0,"",_xlfn.XLOOKUP($B67,INPUT_DATA!$CL:$CL,INPUT_DATA!DB:DB))</f>
        <v/>
      </c>
      <c r="U67" s="266" t="str">
        <f>IF($B67=0,"",_xlfn.XLOOKUP($B67,INPUT_DATA!$CL:$CL,INPUT_DATA!DC:DC))</f>
        <v/>
      </c>
      <c r="V67" s="1281" t="str">
        <f>IF($B67=0,"",_xlfn.XLOOKUP($B67,INPUT_DATA!$CL:$CL,INPUT_DATA!DD:DD))</f>
        <v/>
      </c>
      <c r="W67" s="266" t="str">
        <f>IF($B67=0,"",_xlfn.XLOOKUP($B67,INPUT_DATA!$CL:$CL,INPUT_DATA!DE:DE))</f>
        <v/>
      </c>
      <c r="X67" s="1281" t="str">
        <f>IF($B67=0,"",_xlfn.XLOOKUP($B67,INPUT_DATA!$CL:$CL,INPUT_DATA!DF:DF))</f>
        <v/>
      </c>
      <c r="Y67" s="266" t="str">
        <f>IF($B67=0,"",_xlfn.XLOOKUP($B67,INPUT_DATA!$CL:$CL,INPUT_DATA!DG:DG))</f>
        <v/>
      </c>
      <c r="Z67" s="1281" t="str">
        <f>IF($B67=0,"",_xlfn.XLOOKUP($B67,INPUT_DATA!$CL:$CL,INPUT_DATA!DH:DH))</f>
        <v/>
      </c>
      <c r="AA67" s="266" t="str">
        <f>IF($B67=0,"",_xlfn.XLOOKUP($B67,INPUT_DATA!$CL:$CL,INPUT_DATA!DI:DI))</f>
        <v/>
      </c>
      <c r="AB67" s="1281" t="str">
        <f>IF($B67=0,"",_xlfn.XLOOKUP($B67,INPUT_DATA!$CL:$CL,INPUT_DATA!DJ:DJ))</f>
        <v/>
      </c>
      <c r="AC67" s="266" t="str">
        <f>IF($B67=0,"",_xlfn.XLOOKUP($B67,INPUT_DATA!$CL:$CL,INPUT_DATA!DK:DK))</f>
        <v/>
      </c>
      <c r="AD67" s="1281" t="str">
        <f>IF($B67=0,"",_xlfn.XLOOKUP($B67,INPUT_DATA!$CL:$CL,INPUT_DATA!DL:DL))</f>
        <v/>
      </c>
    </row>
    <row r="68" spans="2:30">
      <c r="B68" s="1222">
        <f>'03 - Monthly Asset Follow up'!B72</f>
        <v>0</v>
      </c>
      <c r="C68" s="266" t="str">
        <f t="shared" si="1"/>
        <v/>
      </c>
      <c r="D68" s="1281" t="str">
        <f t="shared" si="0"/>
        <v/>
      </c>
      <c r="E68" s="266" t="str">
        <f>IF($B68=0,"",_xlfn.XLOOKUP($B68,INPUT_DATA!$CL:$CL,INPUT_DATA!CM:CM))</f>
        <v/>
      </c>
      <c r="F68" s="1281" t="str">
        <f>IF($B68=0,"",_xlfn.XLOOKUP($B68,INPUT_DATA!$CL:$CL,INPUT_DATA!CN:CN))</f>
        <v/>
      </c>
      <c r="G68" s="266" t="str">
        <f>IF($B68=0,"",_xlfn.XLOOKUP($B68,INPUT_DATA!$CL:$CL,INPUT_DATA!CO:CO))</f>
        <v/>
      </c>
      <c r="H68" s="1281" t="str">
        <f>IF($B68=0,"",_xlfn.XLOOKUP($B68,INPUT_DATA!$CL:$CL,INPUT_DATA!CP:CP))</f>
        <v/>
      </c>
      <c r="I68" s="266" t="str">
        <f>IF($B68=0,"",_xlfn.XLOOKUP($B68,INPUT_DATA!$CL:$CL,INPUT_DATA!CQ:CQ))</f>
        <v/>
      </c>
      <c r="J68" s="1281" t="str">
        <f>IF($B68=0,"",_xlfn.XLOOKUP($B68,INPUT_DATA!$CL:$CL,INPUT_DATA!CR:CR))</f>
        <v/>
      </c>
      <c r="K68" s="266" t="str">
        <f>IF($B68=0,"",_xlfn.XLOOKUP($B68,INPUT_DATA!$CL:$CL,INPUT_DATA!CS:CS))</f>
        <v/>
      </c>
      <c r="L68" s="1281" t="str">
        <f>IF($B68=0,"",_xlfn.XLOOKUP($B68,INPUT_DATA!$CL:$CL,INPUT_DATA!CT:CT))</f>
        <v/>
      </c>
      <c r="M68" s="266" t="str">
        <f>IF($B68=0,"",_xlfn.XLOOKUP($B68,INPUT_DATA!$CL:$CL,INPUT_DATA!CU:CU))</f>
        <v/>
      </c>
      <c r="N68" s="1281" t="str">
        <f>IF($B68=0,"",_xlfn.XLOOKUP($B68,INPUT_DATA!$CL:$CL,INPUT_DATA!CV:CV))</f>
        <v/>
      </c>
      <c r="O68" s="266" t="str">
        <f>IF($B68=0,"",_xlfn.XLOOKUP($B68,INPUT_DATA!$CL:$CL,INPUT_DATA!CW:CW))</f>
        <v/>
      </c>
      <c r="P68" s="1281" t="str">
        <f>IF($B68=0,"",_xlfn.XLOOKUP($B68,INPUT_DATA!$CL:$CL,INPUT_DATA!CX:CX))</f>
        <v/>
      </c>
      <c r="Q68" s="266" t="str">
        <f>IF($B68=0,"",_xlfn.XLOOKUP($B68,INPUT_DATA!$CL:$CL,INPUT_DATA!CY:CY))</f>
        <v/>
      </c>
      <c r="R68" s="1281" t="str">
        <f>IF($B68=0,"",_xlfn.XLOOKUP($B68,INPUT_DATA!$CL:$CL,INPUT_DATA!CZ:CZ))</f>
        <v/>
      </c>
      <c r="S68" s="266" t="str">
        <f>IF($B68=0,"",_xlfn.XLOOKUP($B68,INPUT_DATA!$CL:$CL,INPUT_DATA!DA:DA))</f>
        <v/>
      </c>
      <c r="T68" s="1281" t="str">
        <f>IF($B68=0,"",_xlfn.XLOOKUP($B68,INPUT_DATA!$CL:$CL,INPUT_DATA!DB:DB))</f>
        <v/>
      </c>
      <c r="U68" s="266" t="str">
        <f>IF($B68=0,"",_xlfn.XLOOKUP($B68,INPUT_DATA!$CL:$CL,INPUT_DATA!DC:DC))</f>
        <v/>
      </c>
      <c r="V68" s="1281" t="str">
        <f>IF($B68=0,"",_xlfn.XLOOKUP($B68,INPUT_DATA!$CL:$CL,INPUT_DATA!DD:DD))</f>
        <v/>
      </c>
      <c r="W68" s="266" t="str">
        <f>IF($B68=0,"",_xlfn.XLOOKUP($B68,INPUT_DATA!$CL:$CL,INPUT_DATA!DE:DE))</f>
        <v/>
      </c>
      <c r="X68" s="1281" t="str">
        <f>IF($B68=0,"",_xlfn.XLOOKUP($B68,INPUT_DATA!$CL:$CL,INPUT_DATA!DF:DF))</f>
        <v/>
      </c>
      <c r="Y68" s="266" t="str">
        <f>IF($B68=0,"",_xlfn.XLOOKUP($B68,INPUT_DATA!$CL:$CL,INPUT_DATA!DG:DG))</f>
        <v/>
      </c>
      <c r="Z68" s="1281" t="str">
        <f>IF($B68=0,"",_xlfn.XLOOKUP($B68,INPUT_DATA!$CL:$CL,INPUT_DATA!DH:DH))</f>
        <v/>
      </c>
      <c r="AA68" s="266" t="str">
        <f>IF($B68=0,"",_xlfn.XLOOKUP($B68,INPUT_DATA!$CL:$CL,INPUT_DATA!DI:DI))</f>
        <v/>
      </c>
      <c r="AB68" s="1281" t="str">
        <f>IF($B68=0,"",_xlfn.XLOOKUP($B68,INPUT_DATA!$CL:$CL,INPUT_DATA!DJ:DJ))</f>
        <v/>
      </c>
      <c r="AC68" s="266" t="str">
        <f>IF($B68=0,"",_xlfn.XLOOKUP($B68,INPUT_DATA!$CL:$CL,INPUT_DATA!DK:DK))</f>
        <v/>
      </c>
      <c r="AD68" s="1281" t="str">
        <f>IF($B68=0,"",_xlfn.XLOOKUP($B68,INPUT_DATA!$CL:$CL,INPUT_DATA!DL:DL))</f>
        <v/>
      </c>
    </row>
    <row r="69" spans="2:30">
      <c r="B69" s="1222">
        <f>'03 - Monthly Asset Follow up'!B73</f>
        <v>0</v>
      </c>
      <c r="C69" s="266" t="str">
        <f t="shared" si="1"/>
        <v/>
      </c>
      <c r="D69" s="1281" t="str">
        <f t="shared" si="0"/>
        <v/>
      </c>
      <c r="E69" s="266" t="str">
        <f>IF($B69=0,"",_xlfn.XLOOKUP($B69,INPUT_DATA!$CL:$CL,INPUT_DATA!CM:CM))</f>
        <v/>
      </c>
      <c r="F69" s="1281" t="str">
        <f>IF($B69=0,"",_xlfn.XLOOKUP($B69,INPUT_DATA!$CL:$CL,INPUT_DATA!CN:CN))</f>
        <v/>
      </c>
      <c r="G69" s="266" t="str">
        <f>IF($B69=0,"",_xlfn.XLOOKUP($B69,INPUT_DATA!$CL:$CL,INPUT_DATA!CO:CO))</f>
        <v/>
      </c>
      <c r="H69" s="1281" t="str">
        <f>IF($B69=0,"",_xlfn.XLOOKUP($B69,INPUT_DATA!$CL:$CL,INPUT_DATA!CP:CP))</f>
        <v/>
      </c>
      <c r="I69" s="266" t="str">
        <f>IF($B69=0,"",_xlfn.XLOOKUP($B69,INPUT_DATA!$CL:$CL,INPUT_DATA!CQ:CQ))</f>
        <v/>
      </c>
      <c r="J69" s="1281" t="str">
        <f>IF($B69=0,"",_xlfn.XLOOKUP($B69,INPUT_DATA!$CL:$CL,INPUT_DATA!CR:CR))</f>
        <v/>
      </c>
      <c r="K69" s="266" t="str">
        <f>IF($B69=0,"",_xlfn.XLOOKUP($B69,INPUT_DATA!$CL:$CL,INPUT_DATA!CS:CS))</f>
        <v/>
      </c>
      <c r="L69" s="1281" t="str">
        <f>IF($B69=0,"",_xlfn.XLOOKUP($B69,INPUT_DATA!$CL:$CL,INPUT_DATA!CT:CT))</f>
        <v/>
      </c>
      <c r="M69" s="266" t="str">
        <f>IF($B69=0,"",_xlfn.XLOOKUP($B69,INPUT_DATA!$CL:$CL,INPUT_DATA!CU:CU))</f>
        <v/>
      </c>
      <c r="N69" s="1281" t="str">
        <f>IF($B69=0,"",_xlfn.XLOOKUP($B69,INPUT_DATA!$CL:$CL,INPUT_DATA!CV:CV))</f>
        <v/>
      </c>
      <c r="O69" s="266" t="str">
        <f>IF($B69=0,"",_xlfn.XLOOKUP($B69,INPUT_DATA!$CL:$CL,INPUT_DATA!CW:CW))</f>
        <v/>
      </c>
      <c r="P69" s="1281" t="str">
        <f>IF($B69=0,"",_xlfn.XLOOKUP($B69,INPUT_DATA!$CL:$CL,INPUT_DATA!CX:CX))</f>
        <v/>
      </c>
      <c r="Q69" s="266" t="str">
        <f>IF($B69=0,"",_xlfn.XLOOKUP($B69,INPUT_DATA!$CL:$CL,INPUT_DATA!CY:CY))</f>
        <v/>
      </c>
      <c r="R69" s="1281" t="str">
        <f>IF($B69=0,"",_xlfn.XLOOKUP($B69,INPUT_DATA!$CL:$CL,INPUT_DATA!CZ:CZ))</f>
        <v/>
      </c>
      <c r="S69" s="266" t="str">
        <f>IF($B69=0,"",_xlfn.XLOOKUP($B69,INPUT_DATA!$CL:$CL,INPUT_DATA!DA:DA))</f>
        <v/>
      </c>
      <c r="T69" s="1281" t="str">
        <f>IF($B69=0,"",_xlfn.XLOOKUP($B69,INPUT_DATA!$CL:$CL,INPUT_DATA!DB:DB))</f>
        <v/>
      </c>
      <c r="U69" s="266" t="str">
        <f>IF($B69=0,"",_xlfn.XLOOKUP($B69,INPUT_DATA!$CL:$CL,INPUT_DATA!DC:DC))</f>
        <v/>
      </c>
      <c r="V69" s="1281" t="str">
        <f>IF($B69=0,"",_xlfn.XLOOKUP($B69,INPUT_DATA!$CL:$CL,INPUT_DATA!DD:DD))</f>
        <v/>
      </c>
      <c r="W69" s="266" t="str">
        <f>IF($B69=0,"",_xlfn.XLOOKUP($B69,INPUT_DATA!$CL:$CL,INPUT_DATA!DE:DE))</f>
        <v/>
      </c>
      <c r="X69" s="1281" t="str">
        <f>IF($B69=0,"",_xlfn.XLOOKUP($B69,INPUT_DATA!$CL:$CL,INPUT_DATA!DF:DF))</f>
        <v/>
      </c>
      <c r="Y69" s="266" t="str">
        <f>IF($B69=0,"",_xlfn.XLOOKUP($B69,INPUT_DATA!$CL:$CL,INPUT_DATA!DG:DG))</f>
        <v/>
      </c>
      <c r="Z69" s="1281" t="str">
        <f>IF($B69=0,"",_xlfn.XLOOKUP($B69,INPUT_DATA!$CL:$CL,INPUT_DATA!DH:DH))</f>
        <v/>
      </c>
      <c r="AA69" s="266" t="str">
        <f>IF($B69=0,"",_xlfn.XLOOKUP($B69,INPUT_DATA!$CL:$CL,INPUT_DATA!DI:DI))</f>
        <v/>
      </c>
      <c r="AB69" s="1281" t="str">
        <f>IF($B69=0,"",_xlfn.XLOOKUP($B69,INPUT_DATA!$CL:$CL,INPUT_DATA!DJ:DJ))</f>
        <v/>
      </c>
      <c r="AC69" s="266" t="str">
        <f>IF($B69=0,"",_xlfn.XLOOKUP($B69,INPUT_DATA!$CL:$CL,INPUT_DATA!DK:DK))</f>
        <v/>
      </c>
      <c r="AD69" s="1281" t="str">
        <f>IF($B69=0,"",_xlfn.XLOOKUP($B69,INPUT_DATA!$CL:$CL,INPUT_DATA!DL:DL))</f>
        <v/>
      </c>
    </row>
    <row r="70" spans="2:30">
      <c r="B70" s="1222">
        <f>'03 - Monthly Asset Follow up'!B74</f>
        <v>0</v>
      </c>
      <c r="C70" s="266" t="str">
        <f t="shared" si="1"/>
        <v/>
      </c>
      <c r="D70" s="1281" t="str">
        <f t="shared" si="0"/>
        <v/>
      </c>
      <c r="E70" s="266" t="str">
        <f>IF($B70=0,"",_xlfn.XLOOKUP($B70,INPUT_DATA!$CL:$CL,INPUT_DATA!CM:CM))</f>
        <v/>
      </c>
      <c r="F70" s="1281" t="str">
        <f>IF($B70=0,"",_xlfn.XLOOKUP($B70,INPUT_DATA!$CL:$CL,INPUT_DATA!CN:CN))</f>
        <v/>
      </c>
      <c r="G70" s="266" t="str">
        <f>IF($B70=0,"",_xlfn.XLOOKUP($B70,INPUT_DATA!$CL:$CL,INPUT_DATA!CO:CO))</f>
        <v/>
      </c>
      <c r="H70" s="1281" t="str">
        <f>IF($B70=0,"",_xlfn.XLOOKUP($B70,INPUT_DATA!$CL:$CL,INPUT_DATA!CP:CP))</f>
        <v/>
      </c>
      <c r="I70" s="266" t="str">
        <f>IF($B70=0,"",_xlfn.XLOOKUP($B70,INPUT_DATA!$CL:$CL,INPUT_DATA!CQ:CQ))</f>
        <v/>
      </c>
      <c r="J70" s="1281" t="str">
        <f>IF($B70=0,"",_xlfn.XLOOKUP($B70,INPUT_DATA!$CL:$CL,INPUT_DATA!CR:CR))</f>
        <v/>
      </c>
      <c r="K70" s="266" t="str">
        <f>IF($B70=0,"",_xlfn.XLOOKUP($B70,INPUT_DATA!$CL:$CL,INPUT_DATA!CS:CS))</f>
        <v/>
      </c>
      <c r="L70" s="1281" t="str">
        <f>IF($B70=0,"",_xlfn.XLOOKUP($B70,INPUT_DATA!$CL:$CL,INPUT_DATA!CT:CT))</f>
        <v/>
      </c>
      <c r="M70" s="266" t="str">
        <f>IF($B70=0,"",_xlfn.XLOOKUP($B70,INPUT_DATA!$CL:$CL,INPUT_DATA!CU:CU))</f>
        <v/>
      </c>
      <c r="N70" s="1281" t="str">
        <f>IF($B70=0,"",_xlfn.XLOOKUP($B70,INPUT_DATA!$CL:$CL,INPUT_DATA!CV:CV))</f>
        <v/>
      </c>
      <c r="O70" s="266" t="str">
        <f>IF($B70=0,"",_xlfn.XLOOKUP($B70,INPUT_DATA!$CL:$CL,INPUT_DATA!CW:CW))</f>
        <v/>
      </c>
      <c r="P70" s="1281" t="str">
        <f>IF($B70=0,"",_xlfn.XLOOKUP($B70,INPUT_DATA!$CL:$CL,INPUT_DATA!CX:CX))</f>
        <v/>
      </c>
      <c r="Q70" s="266" t="str">
        <f>IF($B70=0,"",_xlfn.XLOOKUP($B70,INPUT_DATA!$CL:$CL,INPUT_DATA!CY:CY))</f>
        <v/>
      </c>
      <c r="R70" s="1281" t="str">
        <f>IF($B70=0,"",_xlfn.XLOOKUP($B70,INPUT_DATA!$CL:$CL,INPUT_DATA!CZ:CZ))</f>
        <v/>
      </c>
      <c r="S70" s="266" t="str">
        <f>IF($B70=0,"",_xlfn.XLOOKUP($B70,INPUT_DATA!$CL:$CL,INPUT_DATA!DA:DA))</f>
        <v/>
      </c>
      <c r="T70" s="1281" t="str">
        <f>IF($B70=0,"",_xlfn.XLOOKUP($B70,INPUT_DATA!$CL:$CL,INPUT_DATA!DB:DB))</f>
        <v/>
      </c>
      <c r="U70" s="266" t="str">
        <f>IF($B70=0,"",_xlfn.XLOOKUP($B70,INPUT_DATA!$CL:$CL,INPUT_DATA!DC:DC))</f>
        <v/>
      </c>
      <c r="V70" s="1281" t="str">
        <f>IF($B70=0,"",_xlfn.XLOOKUP($B70,INPUT_DATA!$CL:$CL,INPUT_DATA!DD:DD))</f>
        <v/>
      </c>
      <c r="W70" s="266" t="str">
        <f>IF($B70=0,"",_xlfn.XLOOKUP($B70,INPUT_DATA!$CL:$CL,INPUT_DATA!DE:DE))</f>
        <v/>
      </c>
      <c r="X70" s="1281" t="str">
        <f>IF($B70=0,"",_xlfn.XLOOKUP($B70,INPUT_DATA!$CL:$CL,INPUT_DATA!DF:DF))</f>
        <v/>
      </c>
      <c r="Y70" s="266" t="str">
        <f>IF($B70=0,"",_xlfn.XLOOKUP($B70,INPUT_DATA!$CL:$CL,INPUT_DATA!DG:DG))</f>
        <v/>
      </c>
      <c r="Z70" s="1281" t="str">
        <f>IF($B70=0,"",_xlfn.XLOOKUP($B70,INPUT_DATA!$CL:$CL,INPUT_DATA!DH:DH))</f>
        <v/>
      </c>
      <c r="AA70" s="266" t="str">
        <f>IF($B70=0,"",_xlfn.XLOOKUP($B70,INPUT_DATA!$CL:$CL,INPUT_DATA!DI:DI))</f>
        <v/>
      </c>
      <c r="AB70" s="1281" t="str">
        <f>IF($B70=0,"",_xlfn.XLOOKUP($B70,INPUT_DATA!$CL:$CL,INPUT_DATA!DJ:DJ))</f>
        <v/>
      </c>
      <c r="AC70" s="266" t="str">
        <f>IF($B70=0,"",_xlfn.XLOOKUP($B70,INPUT_DATA!$CL:$CL,INPUT_DATA!DK:DK))</f>
        <v/>
      </c>
      <c r="AD70" s="1281" t="str">
        <f>IF($B70=0,"",_xlfn.XLOOKUP($B70,INPUT_DATA!$CL:$CL,INPUT_DATA!DL:DL))</f>
        <v/>
      </c>
    </row>
    <row r="71" spans="2:30">
      <c r="B71" s="1222">
        <f>'03 - Monthly Asset Follow up'!B75</f>
        <v>0</v>
      </c>
      <c r="C71" s="266" t="str">
        <f t="shared" si="1"/>
        <v/>
      </c>
      <c r="D71" s="1281" t="str">
        <f t="shared" si="0"/>
        <v/>
      </c>
      <c r="E71" s="266" t="str">
        <f>IF($B71=0,"",_xlfn.XLOOKUP($B71,INPUT_DATA!$CL:$CL,INPUT_DATA!CM:CM))</f>
        <v/>
      </c>
      <c r="F71" s="1281" t="str">
        <f>IF($B71=0,"",_xlfn.XLOOKUP($B71,INPUT_DATA!$CL:$CL,INPUT_DATA!CN:CN))</f>
        <v/>
      </c>
      <c r="G71" s="266" t="str">
        <f>IF($B71=0,"",_xlfn.XLOOKUP($B71,INPUT_DATA!$CL:$CL,INPUT_DATA!CO:CO))</f>
        <v/>
      </c>
      <c r="H71" s="1281" t="str">
        <f>IF($B71=0,"",_xlfn.XLOOKUP($B71,INPUT_DATA!$CL:$CL,INPUT_DATA!CP:CP))</f>
        <v/>
      </c>
      <c r="I71" s="266" t="str">
        <f>IF($B71=0,"",_xlfn.XLOOKUP($B71,INPUT_DATA!$CL:$CL,INPUT_DATA!CQ:CQ))</f>
        <v/>
      </c>
      <c r="J71" s="1281" t="str">
        <f>IF($B71=0,"",_xlfn.XLOOKUP($B71,INPUT_DATA!$CL:$CL,INPUT_DATA!CR:CR))</f>
        <v/>
      </c>
      <c r="K71" s="266" t="str">
        <f>IF($B71=0,"",_xlfn.XLOOKUP($B71,INPUT_DATA!$CL:$CL,INPUT_DATA!CS:CS))</f>
        <v/>
      </c>
      <c r="L71" s="1281" t="str">
        <f>IF($B71=0,"",_xlfn.XLOOKUP($B71,INPUT_DATA!$CL:$CL,INPUT_DATA!CT:CT))</f>
        <v/>
      </c>
      <c r="M71" s="266" t="str">
        <f>IF($B71=0,"",_xlfn.XLOOKUP($B71,INPUT_DATA!$CL:$CL,INPUT_DATA!CU:CU))</f>
        <v/>
      </c>
      <c r="N71" s="1281" t="str">
        <f>IF($B71=0,"",_xlfn.XLOOKUP($B71,INPUT_DATA!$CL:$CL,INPUT_DATA!CV:CV))</f>
        <v/>
      </c>
      <c r="O71" s="266" t="str">
        <f>IF($B71=0,"",_xlfn.XLOOKUP($B71,INPUT_DATA!$CL:$CL,INPUT_DATA!CW:CW))</f>
        <v/>
      </c>
      <c r="P71" s="1281" t="str">
        <f>IF($B71=0,"",_xlfn.XLOOKUP($B71,INPUT_DATA!$CL:$CL,INPUT_DATA!CX:CX))</f>
        <v/>
      </c>
      <c r="Q71" s="266" t="str">
        <f>IF($B71=0,"",_xlfn.XLOOKUP($B71,INPUT_DATA!$CL:$CL,INPUT_DATA!CY:CY))</f>
        <v/>
      </c>
      <c r="R71" s="1281" t="str">
        <f>IF($B71=0,"",_xlfn.XLOOKUP($B71,INPUT_DATA!$CL:$CL,INPUT_DATA!CZ:CZ))</f>
        <v/>
      </c>
      <c r="S71" s="266" t="str">
        <f>IF($B71=0,"",_xlfn.XLOOKUP($B71,INPUT_DATA!$CL:$CL,INPUT_DATA!DA:DA))</f>
        <v/>
      </c>
      <c r="T71" s="1281" t="str">
        <f>IF($B71=0,"",_xlfn.XLOOKUP($B71,INPUT_DATA!$CL:$CL,INPUT_DATA!DB:DB))</f>
        <v/>
      </c>
      <c r="U71" s="266" t="str">
        <f>IF($B71=0,"",_xlfn.XLOOKUP($B71,INPUT_DATA!$CL:$CL,INPUT_DATA!DC:DC))</f>
        <v/>
      </c>
      <c r="V71" s="1281" t="str">
        <f>IF($B71=0,"",_xlfn.XLOOKUP($B71,INPUT_DATA!$CL:$CL,INPUT_DATA!DD:DD))</f>
        <v/>
      </c>
      <c r="W71" s="266" t="str">
        <f>IF($B71=0,"",_xlfn.XLOOKUP($B71,INPUT_DATA!$CL:$CL,INPUT_DATA!DE:DE))</f>
        <v/>
      </c>
      <c r="X71" s="1281" t="str">
        <f>IF($B71=0,"",_xlfn.XLOOKUP($B71,INPUT_DATA!$CL:$CL,INPUT_DATA!DF:DF))</f>
        <v/>
      </c>
      <c r="Y71" s="266" t="str">
        <f>IF($B71=0,"",_xlfn.XLOOKUP($B71,INPUT_DATA!$CL:$CL,INPUT_DATA!DG:DG))</f>
        <v/>
      </c>
      <c r="Z71" s="1281" t="str">
        <f>IF($B71=0,"",_xlfn.XLOOKUP($B71,INPUT_DATA!$CL:$CL,INPUT_DATA!DH:DH))</f>
        <v/>
      </c>
      <c r="AA71" s="266" t="str">
        <f>IF($B71=0,"",_xlfn.XLOOKUP($B71,INPUT_DATA!$CL:$CL,INPUT_DATA!DI:DI))</f>
        <v/>
      </c>
      <c r="AB71" s="1281" t="str">
        <f>IF($B71=0,"",_xlfn.XLOOKUP($B71,INPUT_DATA!$CL:$CL,INPUT_DATA!DJ:DJ))</f>
        <v/>
      </c>
      <c r="AC71" s="266" t="str">
        <f>IF($B71=0,"",_xlfn.XLOOKUP($B71,INPUT_DATA!$CL:$CL,INPUT_DATA!DK:DK))</f>
        <v/>
      </c>
      <c r="AD71" s="1281" t="str">
        <f>IF($B71=0,"",_xlfn.XLOOKUP($B71,INPUT_DATA!$CL:$CL,INPUT_DATA!DL:DL))</f>
        <v/>
      </c>
    </row>
    <row r="72" spans="2:30">
      <c r="B72" s="1283">
        <f>'03 - Monthly Asset Follow up'!B76</f>
        <v>0</v>
      </c>
      <c r="C72" s="1223" t="str">
        <f t="shared" si="1"/>
        <v/>
      </c>
      <c r="D72" s="1282" t="str">
        <f t="shared" si="0"/>
        <v/>
      </c>
      <c r="E72" s="1223" t="str">
        <f>IF($B72=0,"",_xlfn.XLOOKUP($B72,INPUT_DATA!$CL:$CL,INPUT_DATA!CM:CM))</f>
        <v/>
      </c>
      <c r="F72" s="1282" t="str">
        <f>IF($B72=0,"",_xlfn.XLOOKUP($B72,INPUT_DATA!$CL:$CL,INPUT_DATA!CN:CN))</f>
        <v/>
      </c>
      <c r="G72" s="1223" t="str">
        <f>IF($B72=0,"",_xlfn.XLOOKUP($B72,INPUT_DATA!$CL:$CL,INPUT_DATA!CO:CO))</f>
        <v/>
      </c>
      <c r="H72" s="1282" t="str">
        <f>IF($B72=0,"",_xlfn.XLOOKUP($B72,INPUT_DATA!$CL:$CL,INPUT_DATA!CP:CP))</f>
        <v/>
      </c>
      <c r="I72" s="1223" t="str">
        <f>IF($B72=0,"",_xlfn.XLOOKUP($B72,INPUT_DATA!$CL:$CL,INPUT_DATA!CQ:CQ))</f>
        <v/>
      </c>
      <c r="J72" s="1282" t="str">
        <f>IF($B72=0,"",_xlfn.XLOOKUP($B72,INPUT_DATA!$CL:$CL,INPUT_DATA!CR:CR))</f>
        <v/>
      </c>
      <c r="K72" s="1223" t="str">
        <f>IF($B72=0,"",_xlfn.XLOOKUP($B72,INPUT_DATA!$CL:$CL,INPUT_DATA!CS:CS))</f>
        <v/>
      </c>
      <c r="L72" s="1282" t="str">
        <f>IF($B72=0,"",_xlfn.XLOOKUP($B72,INPUT_DATA!$CL:$CL,INPUT_DATA!CT:CT))</f>
        <v/>
      </c>
      <c r="M72" s="1223" t="str">
        <f>IF($B72=0,"",_xlfn.XLOOKUP($B72,INPUT_DATA!$CL:$CL,INPUT_DATA!CU:CU))</f>
        <v/>
      </c>
      <c r="N72" s="1282" t="str">
        <f>IF($B72=0,"",_xlfn.XLOOKUP($B72,INPUT_DATA!$CL:$CL,INPUT_DATA!CV:CV))</f>
        <v/>
      </c>
      <c r="O72" s="1223" t="str">
        <f>IF($B72=0,"",_xlfn.XLOOKUP($B72,INPUT_DATA!$CL:$CL,INPUT_DATA!CW:CW))</f>
        <v/>
      </c>
      <c r="P72" s="1282" t="str">
        <f>IF($B72=0,"",_xlfn.XLOOKUP($B72,INPUT_DATA!$CL:$CL,INPUT_DATA!CX:CX))</f>
        <v/>
      </c>
      <c r="Q72" s="1223" t="str">
        <f>IF($B72=0,"",_xlfn.XLOOKUP($B72,INPUT_DATA!$CL:$CL,INPUT_DATA!CY:CY))</f>
        <v/>
      </c>
      <c r="R72" s="1282" t="str">
        <f>IF($B72=0,"",_xlfn.XLOOKUP($B72,INPUT_DATA!$CL:$CL,INPUT_DATA!CZ:CZ))</f>
        <v/>
      </c>
      <c r="S72" s="1223" t="str">
        <f>IF($B72=0,"",_xlfn.XLOOKUP($B72,INPUT_DATA!$CL:$CL,INPUT_DATA!DA:DA))</f>
        <v/>
      </c>
      <c r="T72" s="1282" t="str">
        <f>IF($B72=0,"",_xlfn.XLOOKUP($B72,INPUT_DATA!$CL:$CL,INPUT_DATA!DB:DB))</f>
        <v/>
      </c>
      <c r="U72" s="1223" t="str">
        <f>IF($B72=0,"",_xlfn.XLOOKUP($B72,INPUT_DATA!$CL:$CL,INPUT_DATA!DC:DC))</f>
        <v/>
      </c>
      <c r="V72" s="1282" t="str">
        <f>IF($B72=0,"",_xlfn.XLOOKUP($B72,INPUT_DATA!$CL:$CL,INPUT_DATA!DD:DD))</f>
        <v/>
      </c>
      <c r="W72" s="1223" t="str">
        <f>IF($B72=0,"",_xlfn.XLOOKUP($B72,INPUT_DATA!$CL:$CL,INPUT_DATA!DE:DE))</f>
        <v/>
      </c>
      <c r="X72" s="1282" t="str">
        <f>IF($B72=0,"",_xlfn.XLOOKUP($B72,INPUT_DATA!$CL:$CL,INPUT_DATA!DF:DF))</f>
        <v/>
      </c>
      <c r="Y72" s="1223" t="str">
        <f>IF($B72=0,"",_xlfn.XLOOKUP($B72,INPUT_DATA!$CL:$CL,INPUT_DATA!DG:DG))</f>
        <v/>
      </c>
      <c r="Z72" s="1282" t="str">
        <f>IF($B72=0,"",_xlfn.XLOOKUP($B72,INPUT_DATA!$CL:$CL,INPUT_DATA!DH:DH))</f>
        <v/>
      </c>
      <c r="AA72" s="1223" t="str">
        <f>IF($B72=0,"",_xlfn.XLOOKUP($B72,INPUT_DATA!$CL:$CL,INPUT_DATA!DI:DI))</f>
        <v/>
      </c>
      <c r="AB72" s="1282" t="str">
        <f>IF($B72=0,"",_xlfn.XLOOKUP($B72,INPUT_DATA!$CL:$CL,INPUT_DATA!DJ:DJ))</f>
        <v/>
      </c>
      <c r="AC72" s="1223" t="str">
        <f>IF($B72=0,"",_xlfn.XLOOKUP($B72,INPUT_DATA!$CL:$CL,INPUT_DATA!DK:DK))</f>
        <v/>
      </c>
      <c r="AD72" s="1282" t="str">
        <f>IF($B72=0,"",_xlfn.XLOOKUP($B72,INPUT_DATA!$CL:$CL,INPUT_DATA!DL:DL))</f>
        <v/>
      </c>
    </row>
  </sheetData>
  <mergeCells count="4">
    <mergeCell ref="B11:B12"/>
    <mergeCell ref="C11:C12"/>
    <mergeCell ref="E11:AD11"/>
    <mergeCell ref="D11:D12"/>
  </mergeCells>
  <conditionalFormatting sqref="B12:B72">
    <cfRule type="cellIs" dxfId="53" priority="1" operator="lessThanOrEqual">
      <formula>0</formula>
    </cfRule>
  </conditionalFormatting>
  <pageMargins left="0.7" right="0.7"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F0A6-C012-420F-92DF-1B4D9EC13556}">
  <sheetPr codeName="Sheet9">
    <tabColor theme="0" tint="-0.249977111117893"/>
  </sheetPr>
  <dimension ref="A1:L72"/>
  <sheetViews>
    <sheetView showGridLines="0" zoomScale="80" zoomScaleNormal="80" workbookViewId="0">
      <selection activeCell="G18" sqref="G18"/>
    </sheetView>
  </sheetViews>
  <sheetFormatPr defaultColWidth="10.85546875" defaultRowHeight="15"/>
  <cols>
    <col min="1" max="1" width="4.42578125" style="36" customWidth="1"/>
    <col min="2" max="2" width="23" style="36" customWidth="1"/>
    <col min="3" max="7" width="29.5703125" style="36" customWidth="1"/>
    <col min="8" max="8" width="35" style="36" customWidth="1"/>
    <col min="9" max="9" width="3.5703125" style="36" customWidth="1"/>
    <col min="10" max="16384" width="10.85546875" style="36"/>
  </cols>
  <sheetData>
    <row r="1" spans="1:12">
      <c r="A1" s="35"/>
      <c r="B1" s="35"/>
      <c r="C1" s="35"/>
      <c r="D1" s="35"/>
      <c r="E1" s="35"/>
      <c r="F1" s="35"/>
      <c r="G1" s="35"/>
      <c r="H1" s="35"/>
      <c r="I1" s="35"/>
      <c r="J1" s="35"/>
      <c r="K1" s="35"/>
    </row>
    <row r="2" spans="1:12">
      <c r="A2" s="35"/>
      <c r="B2" s="37"/>
      <c r="C2" s="37"/>
      <c r="D2" s="37"/>
      <c r="E2" s="37"/>
      <c r="F2" s="252"/>
      <c r="G2" s="252"/>
      <c r="H2" s="252"/>
      <c r="I2" s="37"/>
      <c r="J2" s="37"/>
      <c r="K2" s="37"/>
    </row>
    <row r="3" spans="1:12" ht="14.45" customHeight="1">
      <c r="A3" s="35"/>
      <c r="B3" s="37"/>
      <c r="C3" s="37"/>
      <c r="D3" s="37"/>
      <c r="E3" s="260"/>
      <c r="F3" s="267"/>
      <c r="G3" s="1233" t="s">
        <v>101</v>
      </c>
      <c r="H3" s="1233">
        <f>'00 - Cover'!$F$17</f>
        <v>45747</v>
      </c>
      <c r="I3" s="39"/>
      <c r="J3" s="39"/>
      <c r="K3" s="39"/>
    </row>
    <row r="4" spans="1:12" ht="14.45" customHeight="1">
      <c r="A4" s="35"/>
      <c r="B4" s="37"/>
      <c r="C4" s="37"/>
      <c r="D4" s="37"/>
      <c r="E4" s="260"/>
      <c r="F4" s="267"/>
      <c r="G4" s="1233" t="s">
        <v>4</v>
      </c>
      <c r="H4" s="1233">
        <f>'00 - Cover'!$F$19</f>
        <v>45764</v>
      </c>
      <c r="I4" s="39"/>
      <c r="J4" s="39"/>
      <c r="K4" s="39"/>
    </row>
    <row r="5" spans="1:12" ht="14.45" customHeight="1">
      <c r="A5" s="35"/>
      <c r="B5" s="37"/>
      <c r="C5" s="37"/>
      <c r="D5" s="37"/>
      <c r="E5" s="260"/>
      <c r="F5" s="267"/>
      <c r="G5" s="1233" t="s">
        <v>5</v>
      </c>
      <c r="H5" s="1233">
        <f>'00 - Cover'!$F$20</f>
        <v>45775</v>
      </c>
      <c r="I5" s="39"/>
      <c r="J5" s="39"/>
      <c r="K5" s="39"/>
    </row>
    <row r="6" spans="1:12" ht="14.45" customHeight="1">
      <c r="A6" s="35"/>
      <c r="B6" s="37"/>
      <c r="C6" s="37"/>
      <c r="D6" s="37"/>
      <c r="E6" s="260"/>
      <c r="F6" s="267"/>
      <c r="G6" s="88"/>
      <c r="H6" s="268"/>
      <c r="I6" s="37"/>
      <c r="J6" s="37"/>
      <c r="K6" s="37"/>
    </row>
    <row r="7" spans="1:12">
      <c r="A7" s="35"/>
      <c r="B7" s="37"/>
      <c r="C7" s="37"/>
      <c r="D7" s="37"/>
      <c r="E7" s="37"/>
      <c r="F7" s="37"/>
      <c r="G7" s="37"/>
      <c r="H7" s="37"/>
      <c r="I7" s="37"/>
      <c r="J7" s="37"/>
      <c r="K7" s="37"/>
      <c r="L7" s="37"/>
    </row>
    <row r="8" spans="1:12">
      <c r="A8" s="235"/>
      <c r="J8" s="37"/>
      <c r="K8" s="37"/>
      <c r="L8" s="37"/>
    </row>
    <row r="9" spans="1:12" ht="15.75">
      <c r="B9" s="43" t="s">
        <v>645</v>
      </c>
      <c r="C9" s="44"/>
      <c r="D9" s="45"/>
      <c r="E9" s="45"/>
      <c r="F9" s="45"/>
      <c r="G9" s="45"/>
      <c r="H9" s="45"/>
      <c r="I9" s="45"/>
      <c r="J9" s="37"/>
      <c r="K9" s="37"/>
      <c r="L9" s="37"/>
    </row>
    <row r="10" spans="1:12" ht="15.75" thickBot="1">
      <c r="J10" s="37"/>
      <c r="K10" s="37"/>
      <c r="L10" s="37"/>
    </row>
    <row r="11" spans="1:12" ht="55.5" customHeight="1" thickBot="1">
      <c r="A11" s="241"/>
      <c r="B11" s="269" t="s">
        <v>112</v>
      </c>
      <c r="C11" s="270" t="s">
        <v>113</v>
      </c>
      <c r="D11" s="270" t="s">
        <v>114</v>
      </c>
      <c r="E11" s="270" t="s">
        <v>115</v>
      </c>
      <c r="F11" s="270" t="s">
        <v>116</v>
      </c>
      <c r="G11" s="270" t="s">
        <v>117</v>
      </c>
      <c r="H11" s="271" t="s">
        <v>118</v>
      </c>
    </row>
    <row r="12" spans="1:12" ht="15.75" thickTop="1">
      <c r="A12" s="241"/>
      <c r="B12" s="272">
        <f>'03 - Monthly Asset Follow up'!B17</f>
        <v>45747</v>
      </c>
      <c r="C12" s="273">
        <f>IF($B12=0,"",'03 - Monthly Asset Follow up'!D17)</f>
        <v>0</v>
      </c>
      <c r="D12" s="274">
        <f t="shared" ref="D12:H27" si="0">IF($B12=0,"",IF(D13="",C12,C12+D13))</f>
        <v>8182368484.4700003</v>
      </c>
      <c r="E12" s="513">
        <f>'03 - Monthly Asset Follow up'!K17</f>
        <v>394532.89</v>
      </c>
      <c r="F12" s="274">
        <f>IF($B12=0,"",IF(F13="",E12,E12+F13))</f>
        <v>1621665.6</v>
      </c>
      <c r="G12" s="273">
        <f>IF($B12=0,"",'04 - Monthly Collection'!AM13)</f>
        <v>115581.97</v>
      </c>
      <c r="H12" s="275">
        <f>IF($B12=0,"",IF(H13="",G12,G12+H13))</f>
        <v>172078.25</v>
      </c>
    </row>
    <row r="13" spans="1:12">
      <c r="A13" s="241"/>
      <c r="B13" s="265">
        <v>45716</v>
      </c>
      <c r="C13" s="266">
        <v>0</v>
      </c>
      <c r="D13" s="276">
        <v>8182368484.4700003</v>
      </c>
      <c r="E13" s="514">
        <v>208258.58</v>
      </c>
      <c r="F13" s="276">
        <v>1227132.71</v>
      </c>
      <c r="G13" s="266">
        <v>3590.35</v>
      </c>
      <c r="H13" s="266">
        <v>56496.279999999992</v>
      </c>
    </row>
    <row r="14" spans="1:12">
      <c r="A14" s="241"/>
      <c r="B14" s="265">
        <v>45688</v>
      </c>
      <c r="C14" s="266">
        <v>0</v>
      </c>
      <c r="D14" s="276">
        <v>8182368484.4700003</v>
      </c>
      <c r="E14" s="514">
        <v>411919.03</v>
      </c>
      <c r="F14" s="276">
        <v>1018874.13</v>
      </c>
      <c r="G14" s="266">
        <v>1637.84</v>
      </c>
      <c r="H14" s="277">
        <v>52905.929999999993</v>
      </c>
    </row>
    <row r="15" spans="1:12">
      <c r="B15" s="265">
        <v>45657</v>
      </c>
      <c r="C15" s="266">
        <v>0</v>
      </c>
      <c r="D15" s="276">
        <v>8182368484.4700003</v>
      </c>
      <c r="E15" s="514">
        <v>282412.90999999997</v>
      </c>
      <c r="F15" s="276">
        <v>606955.1</v>
      </c>
      <c r="G15" s="266">
        <v>50914.85</v>
      </c>
      <c r="H15" s="277">
        <v>51268.09</v>
      </c>
    </row>
    <row r="16" spans="1:12">
      <c r="B16" s="265">
        <v>45626</v>
      </c>
      <c r="C16" s="266">
        <v>0</v>
      </c>
      <c r="D16" s="276">
        <v>8182368484.4700003</v>
      </c>
      <c r="E16" s="514">
        <v>259157.33</v>
      </c>
      <c r="F16" s="276">
        <v>324542.19</v>
      </c>
      <c r="G16" s="266">
        <v>-558.57000000000005</v>
      </c>
      <c r="H16" s="277">
        <v>353.2399999999999</v>
      </c>
    </row>
    <row r="17" spans="2:8">
      <c r="B17" s="265">
        <v>45596</v>
      </c>
      <c r="C17" s="266">
        <v>0</v>
      </c>
      <c r="D17" s="276">
        <v>8182368484.4700003</v>
      </c>
      <c r="E17" s="514">
        <v>65384.86</v>
      </c>
      <c r="F17" s="276">
        <v>65384.86</v>
      </c>
      <c r="G17" s="266">
        <v>911.81</v>
      </c>
      <c r="H17" s="277">
        <v>911.81</v>
      </c>
    </row>
    <row r="18" spans="2:8">
      <c r="B18" s="265">
        <v>45565</v>
      </c>
      <c r="C18" s="266">
        <v>8182368484.4700003</v>
      </c>
      <c r="D18" s="276">
        <v>8182368484.4700003</v>
      </c>
      <c r="E18" s="514">
        <v>0</v>
      </c>
      <c r="F18" s="276">
        <v>0</v>
      </c>
      <c r="G18" s="266">
        <v>0</v>
      </c>
      <c r="H18" s="277">
        <v>0</v>
      </c>
    </row>
    <row r="19" spans="2:8">
      <c r="B19" s="265">
        <f>'03 - Monthly Asset Follow up'!B24</f>
        <v>0</v>
      </c>
      <c r="C19" s="266" t="str">
        <f>IF($B19=0,"",'03 - Monthly Asset Follow up'!D24)</f>
        <v/>
      </c>
      <c r="D19" s="276" t="str">
        <f t="shared" ref="D19:D72" si="1">IF($B19=0,"",IF(D20="",C19,C19+D20))</f>
        <v/>
      </c>
      <c r="E19" s="514" t="str">
        <f>IF($B19=0,"",_xlfn.XLOOKUP($B19,INPUT_DATA!$CL:$CL,INPUT_DATA!DM:DM))</f>
        <v/>
      </c>
      <c r="F19" s="276" t="str">
        <f t="shared" si="0"/>
        <v/>
      </c>
      <c r="G19" s="266" t="str">
        <f>IF($B19=0,"",'04 - Monthly Collection'!AA20)</f>
        <v/>
      </c>
      <c r="H19" s="277" t="str">
        <f t="shared" si="0"/>
        <v/>
      </c>
    </row>
    <row r="20" spans="2:8">
      <c r="B20" s="265">
        <f>'03 - Monthly Asset Follow up'!B25</f>
        <v>0</v>
      </c>
      <c r="C20" s="266" t="str">
        <f>IF($B20=0,"",'03 - Monthly Asset Follow up'!D25)</f>
        <v/>
      </c>
      <c r="D20" s="276" t="str">
        <f t="shared" si="1"/>
        <v/>
      </c>
      <c r="E20" s="514" t="str">
        <f>IF($B20=0,"",_xlfn.XLOOKUP($B20,INPUT_DATA!$CL:$CL,INPUT_DATA!DM:DM))</f>
        <v/>
      </c>
      <c r="F20" s="276" t="str">
        <f t="shared" si="0"/>
        <v/>
      </c>
      <c r="G20" s="266" t="str">
        <f>IF($B20=0,"",'04 - Monthly Collection'!AA21)</f>
        <v/>
      </c>
      <c r="H20" s="277" t="str">
        <f t="shared" si="0"/>
        <v/>
      </c>
    </row>
    <row r="21" spans="2:8">
      <c r="B21" s="265">
        <f>'03 - Monthly Asset Follow up'!B26</f>
        <v>0</v>
      </c>
      <c r="C21" s="266" t="str">
        <f>IF($B21=0,"",'03 - Monthly Asset Follow up'!D26)</f>
        <v/>
      </c>
      <c r="D21" s="276" t="str">
        <f t="shared" si="1"/>
        <v/>
      </c>
      <c r="E21" s="514" t="str">
        <f>IF($B21=0,"",_xlfn.XLOOKUP($B21,INPUT_DATA!$CL:$CL,INPUT_DATA!DM:DM))</f>
        <v/>
      </c>
      <c r="F21" s="276" t="str">
        <f t="shared" si="0"/>
        <v/>
      </c>
      <c r="G21" s="266" t="str">
        <f>IF($B21=0,"",'04 - Monthly Collection'!AA22)</f>
        <v/>
      </c>
      <c r="H21" s="277" t="str">
        <f t="shared" si="0"/>
        <v/>
      </c>
    </row>
    <row r="22" spans="2:8">
      <c r="B22" s="265">
        <f>'03 - Monthly Asset Follow up'!B27</f>
        <v>0</v>
      </c>
      <c r="C22" s="266" t="str">
        <f>IF($B22=0,"",'03 - Monthly Asset Follow up'!D27)</f>
        <v/>
      </c>
      <c r="D22" s="276" t="str">
        <f t="shared" si="1"/>
        <v/>
      </c>
      <c r="E22" s="514" t="str">
        <f>IF($B22=0,"",_xlfn.XLOOKUP($B22,INPUT_DATA!$CL:$CL,INPUT_DATA!DM:DM))</f>
        <v/>
      </c>
      <c r="F22" s="276" t="str">
        <f t="shared" si="0"/>
        <v/>
      </c>
      <c r="G22" s="266" t="str">
        <f>IF($B22=0,"",'04 - Monthly Collection'!AA23)</f>
        <v/>
      </c>
      <c r="H22" s="277" t="str">
        <f t="shared" si="0"/>
        <v/>
      </c>
    </row>
    <row r="23" spans="2:8">
      <c r="B23" s="265">
        <f>'03 - Monthly Asset Follow up'!B28</f>
        <v>0</v>
      </c>
      <c r="C23" s="266" t="str">
        <f>IF($B23=0,"",'03 - Monthly Asset Follow up'!D28)</f>
        <v/>
      </c>
      <c r="D23" s="276" t="str">
        <f t="shared" si="1"/>
        <v/>
      </c>
      <c r="E23" s="514" t="str">
        <f>IF($B23=0,"",_xlfn.XLOOKUP($B23,INPUT_DATA!$CL:$CL,INPUT_DATA!DM:DM))</f>
        <v/>
      </c>
      <c r="F23" s="276" t="str">
        <f t="shared" si="0"/>
        <v/>
      </c>
      <c r="G23" s="266" t="str">
        <f>IF($B23=0,"",'04 - Monthly Collection'!AA24)</f>
        <v/>
      </c>
      <c r="H23" s="277" t="str">
        <f t="shared" si="0"/>
        <v/>
      </c>
    </row>
    <row r="24" spans="2:8">
      <c r="B24" s="265">
        <f>'03 - Monthly Asset Follow up'!B29</f>
        <v>0</v>
      </c>
      <c r="C24" s="266" t="str">
        <f>IF($B24=0,"",'03 - Monthly Asset Follow up'!D29)</f>
        <v/>
      </c>
      <c r="D24" s="276" t="str">
        <f t="shared" si="1"/>
        <v/>
      </c>
      <c r="E24" s="514" t="str">
        <f>IF($B24=0,"",_xlfn.XLOOKUP($B24,INPUT_DATA!$CL:$CL,INPUT_DATA!DM:DM))</f>
        <v/>
      </c>
      <c r="F24" s="276" t="str">
        <f t="shared" si="0"/>
        <v/>
      </c>
      <c r="G24" s="266" t="str">
        <f>IF($B24=0,"",'04 - Monthly Collection'!AA25)</f>
        <v/>
      </c>
      <c r="H24" s="277" t="str">
        <f t="shared" si="0"/>
        <v/>
      </c>
    </row>
    <row r="25" spans="2:8">
      <c r="B25" s="265">
        <f>'03 - Monthly Asset Follow up'!B30</f>
        <v>0</v>
      </c>
      <c r="C25" s="266" t="str">
        <f>IF($B25=0,"",'03 - Monthly Asset Follow up'!D30)</f>
        <v/>
      </c>
      <c r="D25" s="276" t="str">
        <f t="shared" si="1"/>
        <v/>
      </c>
      <c r="E25" s="514" t="str">
        <f>IF($B25=0,"",_xlfn.XLOOKUP($B25,INPUT_DATA!$CL:$CL,INPUT_DATA!DM:DM))</f>
        <v/>
      </c>
      <c r="F25" s="276" t="str">
        <f t="shared" si="0"/>
        <v/>
      </c>
      <c r="G25" s="266" t="str">
        <f>IF($B25=0,"",'04 - Monthly Collection'!AA26)</f>
        <v/>
      </c>
      <c r="H25" s="277" t="str">
        <f t="shared" si="0"/>
        <v/>
      </c>
    </row>
    <row r="26" spans="2:8">
      <c r="B26" s="265">
        <f>'03 - Monthly Asset Follow up'!B31</f>
        <v>0</v>
      </c>
      <c r="C26" s="266" t="str">
        <f>IF($B26=0,"",'03 - Monthly Asset Follow up'!D31)</f>
        <v/>
      </c>
      <c r="D26" s="276" t="str">
        <f t="shared" si="1"/>
        <v/>
      </c>
      <c r="E26" s="514" t="str">
        <f>IF($B26=0,"",_xlfn.XLOOKUP($B26,INPUT_DATA!$CL:$CL,INPUT_DATA!DM:DM))</f>
        <v/>
      </c>
      <c r="F26" s="276" t="str">
        <f t="shared" si="0"/>
        <v/>
      </c>
      <c r="G26" s="266" t="str">
        <f>IF($B26=0,"",'04 - Monthly Collection'!AA27)</f>
        <v/>
      </c>
      <c r="H26" s="277" t="str">
        <f t="shared" si="0"/>
        <v/>
      </c>
    </row>
    <row r="27" spans="2:8">
      <c r="B27" s="265">
        <f>'03 - Monthly Asset Follow up'!B32</f>
        <v>0</v>
      </c>
      <c r="C27" s="266" t="str">
        <f>IF($B27=0,"",'03 - Monthly Asset Follow up'!D32)</f>
        <v/>
      </c>
      <c r="D27" s="276" t="str">
        <f t="shared" si="1"/>
        <v/>
      </c>
      <c r="E27" s="514" t="str">
        <f>IF($B27=0,"",_xlfn.XLOOKUP($B27,INPUT_DATA!$CL:$CL,INPUT_DATA!DM:DM))</f>
        <v/>
      </c>
      <c r="F27" s="276" t="str">
        <f t="shared" si="0"/>
        <v/>
      </c>
      <c r="G27" s="266" t="str">
        <f>IF($B27=0,"",'04 - Monthly Collection'!AA28)</f>
        <v/>
      </c>
      <c r="H27" s="277" t="str">
        <f t="shared" si="0"/>
        <v/>
      </c>
    </row>
    <row r="28" spans="2:8">
      <c r="B28" s="265">
        <f>'03 - Monthly Asset Follow up'!B33</f>
        <v>0</v>
      </c>
      <c r="C28" s="266" t="str">
        <f>IF($B28=0,"",'03 - Monthly Asset Follow up'!D33)</f>
        <v/>
      </c>
      <c r="D28" s="276" t="str">
        <f t="shared" si="1"/>
        <v/>
      </c>
      <c r="E28" s="514" t="str">
        <f>IF($B28=0,"",_xlfn.XLOOKUP($B28,INPUT_DATA!$CL:$CL,INPUT_DATA!DM:DM))</f>
        <v/>
      </c>
      <c r="F28" s="276" t="str">
        <f t="shared" ref="F28:F72" si="2">IF($B28=0,"",IF(F29="",E28,E28+F29))</f>
        <v/>
      </c>
      <c r="G28" s="266" t="str">
        <f>IF($B28=0,"",'04 - Monthly Collection'!AA29)</f>
        <v/>
      </c>
      <c r="H28" s="277" t="str">
        <f t="shared" ref="H28:H72" si="3">IF($B28=0,"",IF(H29="",G28,G28+H29))</f>
        <v/>
      </c>
    </row>
    <row r="29" spans="2:8">
      <c r="B29" s="265">
        <f>'03 - Monthly Asset Follow up'!B34</f>
        <v>0</v>
      </c>
      <c r="C29" s="266" t="str">
        <f>IF($B29=0,"",'03 - Monthly Asset Follow up'!D34)</f>
        <v/>
      </c>
      <c r="D29" s="276" t="str">
        <f t="shared" si="1"/>
        <v/>
      </c>
      <c r="E29" s="514" t="str">
        <f>IF($B29=0,"",_xlfn.XLOOKUP($B29,INPUT_DATA!$CL:$CL,INPUT_DATA!DM:DM))</f>
        <v/>
      </c>
      <c r="F29" s="276" t="str">
        <f t="shared" si="2"/>
        <v/>
      </c>
      <c r="G29" s="266" t="str">
        <f>IF($B29=0,"",'04 - Monthly Collection'!AA30)</f>
        <v/>
      </c>
      <c r="H29" s="277" t="str">
        <f t="shared" si="3"/>
        <v/>
      </c>
    </row>
    <row r="30" spans="2:8">
      <c r="B30" s="265">
        <f>'03 - Monthly Asset Follow up'!B35</f>
        <v>0</v>
      </c>
      <c r="C30" s="266" t="str">
        <f>IF($B30=0,"",'03 - Monthly Asset Follow up'!D35)</f>
        <v/>
      </c>
      <c r="D30" s="276" t="str">
        <f t="shared" si="1"/>
        <v/>
      </c>
      <c r="E30" s="514" t="str">
        <f>IF($B30=0,"",_xlfn.XLOOKUP($B30,INPUT_DATA!$CL:$CL,INPUT_DATA!DM:DM))</f>
        <v/>
      </c>
      <c r="F30" s="276" t="str">
        <f t="shared" si="2"/>
        <v/>
      </c>
      <c r="G30" s="266" t="str">
        <f>IF($B30=0,"",'04 - Monthly Collection'!AA31)</f>
        <v/>
      </c>
      <c r="H30" s="277" t="str">
        <f t="shared" si="3"/>
        <v/>
      </c>
    </row>
    <row r="31" spans="2:8">
      <c r="B31" s="265">
        <f>'03 - Monthly Asset Follow up'!B36</f>
        <v>0</v>
      </c>
      <c r="C31" s="266" t="str">
        <f>IF($B31=0,"",'03 - Monthly Asset Follow up'!D36)</f>
        <v/>
      </c>
      <c r="D31" s="276" t="str">
        <f t="shared" si="1"/>
        <v/>
      </c>
      <c r="E31" s="514" t="str">
        <f>IF($B31=0,"",_xlfn.XLOOKUP($B31,INPUT_DATA!$CL:$CL,INPUT_DATA!DM:DM))</f>
        <v/>
      </c>
      <c r="F31" s="276" t="str">
        <f t="shared" si="2"/>
        <v/>
      </c>
      <c r="G31" s="266" t="str">
        <f>IF($B31=0,"",'04 - Monthly Collection'!AA32)</f>
        <v/>
      </c>
      <c r="H31" s="277" t="str">
        <f t="shared" si="3"/>
        <v/>
      </c>
    </row>
    <row r="32" spans="2:8">
      <c r="B32" s="265">
        <f>'03 - Monthly Asset Follow up'!B37</f>
        <v>0</v>
      </c>
      <c r="C32" s="266" t="str">
        <f>IF($B32=0,"",'03 - Monthly Asset Follow up'!D37)</f>
        <v/>
      </c>
      <c r="D32" s="276" t="str">
        <f t="shared" si="1"/>
        <v/>
      </c>
      <c r="E32" s="514" t="str">
        <f>IF($B32=0,"",_xlfn.XLOOKUP($B32,INPUT_DATA!$CL:$CL,INPUT_DATA!DM:DM))</f>
        <v/>
      </c>
      <c r="F32" s="276" t="str">
        <f t="shared" si="2"/>
        <v/>
      </c>
      <c r="G32" s="266" t="str">
        <f>IF($B32=0,"",'04 - Monthly Collection'!AA33)</f>
        <v/>
      </c>
      <c r="H32" s="277" t="str">
        <f t="shared" si="3"/>
        <v/>
      </c>
    </row>
    <row r="33" spans="2:8">
      <c r="B33" s="265">
        <f>'03 - Monthly Asset Follow up'!B38</f>
        <v>0</v>
      </c>
      <c r="C33" s="266" t="str">
        <f>IF($B33=0,"",'03 - Monthly Asset Follow up'!D38)</f>
        <v/>
      </c>
      <c r="D33" s="276" t="str">
        <f t="shared" si="1"/>
        <v/>
      </c>
      <c r="E33" s="514" t="str">
        <f>IF($B33=0,"",_xlfn.XLOOKUP($B33,INPUT_DATA!$CL:$CL,INPUT_DATA!DM:DM))</f>
        <v/>
      </c>
      <c r="F33" s="276" t="str">
        <f t="shared" si="2"/>
        <v/>
      </c>
      <c r="G33" s="266" t="str">
        <f>IF($B33=0,"",'04 - Monthly Collection'!AA34)</f>
        <v/>
      </c>
      <c r="H33" s="277" t="str">
        <f t="shared" si="3"/>
        <v/>
      </c>
    </row>
    <row r="34" spans="2:8">
      <c r="B34" s="265">
        <f>'03 - Monthly Asset Follow up'!B39</f>
        <v>0</v>
      </c>
      <c r="C34" s="266" t="str">
        <f>IF($B34=0,"",'03 - Monthly Asset Follow up'!D39)</f>
        <v/>
      </c>
      <c r="D34" s="276" t="str">
        <f t="shared" si="1"/>
        <v/>
      </c>
      <c r="E34" s="514" t="str">
        <f>IF($B34=0,"",_xlfn.XLOOKUP($B34,INPUT_DATA!$CL:$CL,INPUT_DATA!DM:DM))</f>
        <v/>
      </c>
      <c r="F34" s="276" t="str">
        <f t="shared" si="2"/>
        <v/>
      </c>
      <c r="G34" s="266" t="str">
        <f>IF($B34=0,"",'04 - Monthly Collection'!AA35)</f>
        <v/>
      </c>
      <c r="H34" s="277" t="str">
        <f t="shared" si="3"/>
        <v/>
      </c>
    </row>
    <row r="35" spans="2:8">
      <c r="B35" s="265">
        <f>'03 - Monthly Asset Follow up'!B40</f>
        <v>0</v>
      </c>
      <c r="C35" s="266" t="str">
        <f>IF($B35=0,"",'03 - Monthly Asset Follow up'!D40)</f>
        <v/>
      </c>
      <c r="D35" s="276" t="str">
        <f t="shared" si="1"/>
        <v/>
      </c>
      <c r="E35" s="514" t="str">
        <f>IF($B35=0,"",_xlfn.XLOOKUP($B35,INPUT_DATA!$CL:$CL,INPUT_DATA!DM:DM))</f>
        <v/>
      </c>
      <c r="F35" s="276" t="str">
        <f t="shared" si="2"/>
        <v/>
      </c>
      <c r="G35" s="266" t="str">
        <f>IF($B35=0,"",'04 - Monthly Collection'!AA36)</f>
        <v/>
      </c>
      <c r="H35" s="277" t="str">
        <f t="shared" si="3"/>
        <v/>
      </c>
    </row>
    <row r="36" spans="2:8">
      <c r="B36" s="265">
        <f>'03 - Monthly Asset Follow up'!B41</f>
        <v>0</v>
      </c>
      <c r="C36" s="266" t="str">
        <f>IF($B36=0,"",'03 - Monthly Asset Follow up'!D41)</f>
        <v/>
      </c>
      <c r="D36" s="276" t="str">
        <f t="shared" si="1"/>
        <v/>
      </c>
      <c r="E36" s="514" t="str">
        <f>IF($B36=0,"",_xlfn.XLOOKUP($B36,INPUT_DATA!$CL:$CL,INPUT_DATA!DM:DM))</f>
        <v/>
      </c>
      <c r="F36" s="276" t="str">
        <f t="shared" si="2"/>
        <v/>
      </c>
      <c r="G36" s="266" t="str">
        <f>IF($B36=0,"",'04 - Monthly Collection'!AA37)</f>
        <v/>
      </c>
      <c r="H36" s="277" t="str">
        <f t="shared" si="3"/>
        <v/>
      </c>
    </row>
    <row r="37" spans="2:8">
      <c r="B37" s="265">
        <f>'03 - Monthly Asset Follow up'!B42</f>
        <v>0</v>
      </c>
      <c r="C37" s="266" t="str">
        <f>IF($B37=0,"",'03 - Monthly Asset Follow up'!D42)</f>
        <v/>
      </c>
      <c r="D37" s="276" t="str">
        <f t="shared" si="1"/>
        <v/>
      </c>
      <c r="E37" s="514" t="str">
        <f>IF($B37=0,"",_xlfn.XLOOKUP($B37,INPUT_DATA!$CL:$CL,INPUT_DATA!DM:DM))</f>
        <v/>
      </c>
      <c r="F37" s="276" t="str">
        <f t="shared" si="2"/>
        <v/>
      </c>
      <c r="G37" s="266" t="str">
        <f>IF($B37=0,"",'04 - Monthly Collection'!AA38)</f>
        <v/>
      </c>
      <c r="H37" s="277" t="str">
        <f t="shared" si="3"/>
        <v/>
      </c>
    </row>
    <row r="38" spans="2:8">
      <c r="B38" s="265">
        <f>'03 - Monthly Asset Follow up'!B43</f>
        <v>0</v>
      </c>
      <c r="C38" s="266" t="str">
        <f>IF($B38=0,"",'03 - Monthly Asset Follow up'!D43)</f>
        <v/>
      </c>
      <c r="D38" s="276" t="str">
        <f t="shared" si="1"/>
        <v/>
      </c>
      <c r="E38" s="514" t="str">
        <f>IF($B38=0,"",_xlfn.XLOOKUP($B38,INPUT_DATA!$CL:$CL,INPUT_DATA!DM:DM))</f>
        <v/>
      </c>
      <c r="F38" s="276" t="str">
        <f t="shared" si="2"/>
        <v/>
      </c>
      <c r="G38" s="266" t="str">
        <f>IF($B38=0,"",'04 - Monthly Collection'!AA39)</f>
        <v/>
      </c>
      <c r="H38" s="277" t="str">
        <f t="shared" si="3"/>
        <v/>
      </c>
    </row>
    <row r="39" spans="2:8">
      <c r="B39" s="265">
        <f>'03 - Monthly Asset Follow up'!B44</f>
        <v>0</v>
      </c>
      <c r="C39" s="266" t="str">
        <f>IF($B39=0,"",'03 - Monthly Asset Follow up'!D44)</f>
        <v/>
      </c>
      <c r="D39" s="276" t="str">
        <f t="shared" si="1"/>
        <v/>
      </c>
      <c r="E39" s="514" t="str">
        <f>IF($B39=0,"",_xlfn.XLOOKUP($B39,INPUT_DATA!$CL:$CL,INPUT_DATA!DM:DM))</f>
        <v/>
      </c>
      <c r="F39" s="276" t="str">
        <f t="shared" si="2"/>
        <v/>
      </c>
      <c r="G39" s="266" t="str">
        <f>IF($B39=0,"",'04 - Monthly Collection'!AA40)</f>
        <v/>
      </c>
      <c r="H39" s="277" t="str">
        <f t="shared" si="3"/>
        <v/>
      </c>
    </row>
    <row r="40" spans="2:8">
      <c r="B40" s="265">
        <f>'03 - Monthly Asset Follow up'!B45</f>
        <v>0</v>
      </c>
      <c r="C40" s="266" t="str">
        <f>IF($B40=0,"",'03 - Monthly Asset Follow up'!D45)</f>
        <v/>
      </c>
      <c r="D40" s="276" t="str">
        <f t="shared" si="1"/>
        <v/>
      </c>
      <c r="E40" s="514" t="str">
        <f>IF($B40=0,"",_xlfn.XLOOKUP($B40,INPUT_DATA!$CL:$CL,INPUT_DATA!DM:DM))</f>
        <v/>
      </c>
      <c r="F40" s="276" t="str">
        <f t="shared" si="2"/>
        <v/>
      </c>
      <c r="G40" s="266" t="str">
        <f>IF($B40=0,"",'04 - Monthly Collection'!AA41)</f>
        <v/>
      </c>
      <c r="H40" s="277" t="str">
        <f t="shared" si="3"/>
        <v/>
      </c>
    </row>
    <row r="41" spans="2:8">
      <c r="B41" s="265">
        <f>'03 - Monthly Asset Follow up'!B46</f>
        <v>0</v>
      </c>
      <c r="C41" s="266" t="str">
        <f>IF($B41=0,"",'03 - Monthly Asset Follow up'!D46)</f>
        <v/>
      </c>
      <c r="D41" s="276" t="str">
        <f t="shared" si="1"/>
        <v/>
      </c>
      <c r="E41" s="514" t="str">
        <f>IF($B41=0,"",_xlfn.XLOOKUP($B41,INPUT_DATA!$CL:$CL,INPUT_DATA!DM:DM))</f>
        <v/>
      </c>
      <c r="F41" s="276" t="str">
        <f t="shared" si="2"/>
        <v/>
      </c>
      <c r="G41" s="266" t="str">
        <f>IF($B41=0,"",'04 - Monthly Collection'!AA42)</f>
        <v/>
      </c>
      <c r="H41" s="277" t="str">
        <f t="shared" si="3"/>
        <v/>
      </c>
    </row>
    <row r="42" spans="2:8">
      <c r="B42" s="265">
        <f>'03 - Monthly Asset Follow up'!B47</f>
        <v>0</v>
      </c>
      <c r="C42" s="266" t="str">
        <f>IF($B42=0,"",'03 - Monthly Asset Follow up'!D47)</f>
        <v/>
      </c>
      <c r="D42" s="276" t="str">
        <f t="shared" si="1"/>
        <v/>
      </c>
      <c r="E42" s="514" t="str">
        <f>IF($B42=0,"",_xlfn.XLOOKUP($B42,INPUT_DATA!$CL:$CL,INPUT_DATA!DM:DM))</f>
        <v/>
      </c>
      <c r="F42" s="276" t="str">
        <f t="shared" si="2"/>
        <v/>
      </c>
      <c r="G42" s="266" t="str">
        <f>IF($B42=0,"",'04 - Monthly Collection'!AA43)</f>
        <v/>
      </c>
      <c r="H42" s="277" t="str">
        <f t="shared" si="3"/>
        <v/>
      </c>
    </row>
    <row r="43" spans="2:8">
      <c r="B43" s="265">
        <f>'03 - Monthly Asset Follow up'!B48</f>
        <v>0</v>
      </c>
      <c r="C43" s="266" t="str">
        <f>IF($B43=0,"",'03 - Monthly Asset Follow up'!D48)</f>
        <v/>
      </c>
      <c r="D43" s="276" t="str">
        <f t="shared" si="1"/>
        <v/>
      </c>
      <c r="E43" s="514" t="str">
        <f>IF($B43=0,"",_xlfn.XLOOKUP($B43,INPUT_DATA!$CL:$CL,INPUT_DATA!DM:DM))</f>
        <v/>
      </c>
      <c r="F43" s="276" t="str">
        <f t="shared" si="2"/>
        <v/>
      </c>
      <c r="G43" s="266" t="str">
        <f>IF($B43=0,"",'04 - Monthly Collection'!AA44)</f>
        <v/>
      </c>
      <c r="H43" s="277" t="str">
        <f t="shared" si="3"/>
        <v/>
      </c>
    </row>
    <row r="44" spans="2:8">
      <c r="B44" s="265">
        <f>'03 - Monthly Asset Follow up'!B49</f>
        <v>0</v>
      </c>
      <c r="C44" s="266" t="str">
        <f>IF($B44=0,"",'03 - Monthly Asset Follow up'!D49)</f>
        <v/>
      </c>
      <c r="D44" s="276" t="str">
        <f t="shared" si="1"/>
        <v/>
      </c>
      <c r="E44" s="514" t="str">
        <f>IF($B44=0,"",_xlfn.XLOOKUP($B44,INPUT_DATA!$CL:$CL,INPUT_DATA!DM:DM))</f>
        <v/>
      </c>
      <c r="F44" s="276" t="str">
        <f t="shared" si="2"/>
        <v/>
      </c>
      <c r="G44" s="266" t="str">
        <f>IF($B44=0,"",'04 - Monthly Collection'!AA45)</f>
        <v/>
      </c>
      <c r="H44" s="277" t="str">
        <f t="shared" si="3"/>
        <v/>
      </c>
    </row>
    <row r="45" spans="2:8">
      <c r="B45" s="265">
        <f>'03 - Monthly Asset Follow up'!B50</f>
        <v>0</v>
      </c>
      <c r="C45" s="266" t="str">
        <f>IF($B45=0,"",'03 - Monthly Asset Follow up'!D50)</f>
        <v/>
      </c>
      <c r="D45" s="276" t="str">
        <f t="shared" si="1"/>
        <v/>
      </c>
      <c r="E45" s="514" t="str">
        <f>IF($B45=0,"",_xlfn.XLOOKUP($B45,INPUT_DATA!$CL:$CL,INPUT_DATA!DM:DM))</f>
        <v/>
      </c>
      <c r="F45" s="276" t="str">
        <f t="shared" si="2"/>
        <v/>
      </c>
      <c r="G45" s="266" t="str">
        <f>IF($B45=0,"",'04 - Monthly Collection'!AA46)</f>
        <v/>
      </c>
      <c r="H45" s="277" t="str">
        <f t="shared" si="3"/>
        <v/>
      </c>
    </row>
    <row r="46" spans="2:8">
      <c r="B46" s="265">
        <f>'03 - Monthly Asset Follow up'!B51</f>
        <v>0</v>
      </c>
      <c r="C46" s="266" t="str">
        <f>IF($B46=0,"",'03 - Monthly Asset Follow up'!D51)</f>
        <v/>
      </c>
      <c r="D46" s="276" t="str">
        <f t="shared" si="1"/>
        <v/>
      </c>
      <c r="E46" s="514" t="str">
        <f>IF($B46=0,"",_xlfn.XLOOKUP($B46,INPUT_DATA!$CL:$CL,INPUT_DATA!DM:DM))</f>
        <v/>
      </c>
      <c r="F46" s="276" t="str">
        <f t="shared" si="2"/>
        <v/>
      </c>
      <c r="G46" s="266" t="str">
        <f>IF($B46=0,"",'04 - Monthly Collection'!AA47)</f>
        <v/>
      </c>
      <c r="H46" s="277" t="str">
        <f t="shared" si="3"/>
        <v/>
      </c>
    </row>
    <row r="47" spans="2:8">
      <c r="B47" s="265">
        <f>'03 - Monthly Asset Follow up'!B52</f>
        <v>0</v>
      </c>
      <c r="C47" s="266" t="str">
        <f>IF($B47=0,"",'03 - Monthly Asset Follow up'!D52)</f>
        <v/>
      </c>
      <c r="D47" s="276" t="str">
        <f t="shared" si="1"/>
        <v/>
      </c>
      <c r="E47" s="514" t="str">
        <f>IF($B47=0,"",_xlfn.XLOOKUP($B47,INPUT_DATA!$CL:$CL,INPUT_DATA!DM:DM))</f>
        <v/>
      </c>
      <c r="F47" s="276" t="str">
        <f t="shared" si="2"/>
        <v/>
      </c>
      <c r="G47" s="266" t="str">
        <f>IF($B47=0,"",'04 - Monthly Collection'!AA48)</f>
        <v/>
      </c>
      <c r="H47" s="277" t="str">
        <f t="shared" si="3"/>
        <v/>
      </c>
    </row>
    <row r="48" spans="2:8">
      <c r="B48" s="265">
        <f>'03 - Monthly Asset Follow up'!B53</f>
        <v>0</v>
      </c>
      <c r="C48" s="266" t="str">
        <f>IF($B48=0,"",'03 - Monthly Asset Follow up'!D53)</f>
        <v/>
      </c>
      <c r="D48" s="276" t="str">
        <f t="shared" si="1"/>
        <v/>
      </c>
      <c r="E48" s="514" t="str">
        <f>IF($B48=0,"",_xlfn.XLOOKUP($B48,INPUT_DATA!$CL:$CL,INPUT_DATA!DM:DM))</f>
        <v/>
      </c>
      <c r="F48" s="276" t="str">
        <f t="shared" si="2"/>
        <v/>
      </c>
      <c r="G48" s="266" t="str">
        <f>IF($B48=0,"",'04 - Monthly Collection'!AA49)</f>
        <v/>
      </c>
      <c r="H48" s="277" t="str">
        <f t="shared" si="3"/>
        <v/>
      </c>
    </row>
    <row r="49" spans="2:8">
      <c r="B49" s="265">
        <f>'03 - Monthly Asset Follow up'!B54</f>
        <v>0</v>
      </c>
      <c r="C49" s="266" t="str">
        <f>IF($B49=0,"",'03 - Monthly Asset Follow up'!D54)</f>
        <v/>
      </c>
      <c r="D49" s="276" t="str">
        <f t="shared" si="1"/>
        <v/>
      </c>
      <c r="E49" s="514" t="str">
        <f>IF($B49=0,"",_xlfn.XLOOKUP($B49,INPUT_DATA!$CL:$CL,INPUT_DATA!DM:DM))</f>
        <v/>
      </c>
      <c r="F49" s="276" t="str">
        <f t="shared" si="2"/>
        <v/>
      </c>
      <c r="G49" s="266" t="str">
        <f>IF($B49=0,"",'04 - Monthly Collection'!AA50)</f>
        <v/>
      </c>
      <c r="H49" s="277" t="str">
        <f t="shared" si="3"/>
        <v/>
      </c>
    </row>
    <row r="50" spans="2:8">
      <c r="B50" s="265">
        <f>'03 - Monthly Asset Follow up'!B55</f>
        <v>0</v>
      </c>
      <c r="C50" s="266" t="str">
        <f>IF($B50=0,"",'03 - Monthly Asset Follow up'!D55)</f>
        <v/>
      </c>
      <c r="D50" s="276" t="str">
        <f t="shared" si="1"/>
        <v/>
      </c>
      <c r="E50" s="514" t="str">
        <f>IF($B50=0,"",_xlfn.XLOOKUP($B50,INPUT_DATA!$CL:$CL,INPUT_DATA!DM:DM))</f>
        <v/>
      </c>
      <c r="F50" s="276" t="str">
        <f t="shared" si="2"/>
        <v/>
      </c>
      <c r="G50" s="266" t="str">
        <f>IF($B50=0,"",'04 - Monthly Collection'!AA51)</f>
        <v/>
      </c>
      <c r="H50" s="277" t="str">
        <f t="shared" si="3"/>
        <v/>
      </c>
    </row>
    <row r="51" spans="2:8">
      <c r="B51" s="265">
        <f>'03 - Monthly Asset Follow up'!B56</f>
        <v>0</v>
      </c>
      <c r="C51" s="266" t="str">
        <f>IF($B51=0,"",'03 - Monthly Asset Follow up'!D56)</f>
        <v/>
      </c>
      <c r="D51" s="276" t="str">
        <f t="shared" si="1"/>
        <v/>
      </c>
      <c r="E51" s="514" t="str">
        <f>IF($B51=0,"",_xlfn.XLOOKUP($B51,INPUT_DATA!$CL:$CL,INPUT_DATA!DM:DM))</f>
        <v/>
      </c>
      <c r="F51" s="276" t="str">
        <f t="shared" si="2"/>
        <v/>
      </c>
      <c r="G51" s="266" t="str">
        <f>IF($B51=0,"",'04 - Monthly Collection'!AA52)</f>
        <v/>
      </c>
      <c r="H51" s="277" t="str">
        <f t="shared" si="3"/>
        <v/>
      </c>
    </row>
    <row r="52" spans="2:8">
      <c r="B52" s="265">
        <f>'03 - Monthly Asset Follow up'!B57</f>
        <v>0</v>
      </c>
      <c r="C52" s="266" t="str">
        <f>IF($B52=0,"",'03 - Monthly Asset Follow up'!D57)</f>
        <v/>
      </c>
      <c r="D52" s="276" t="str">
        <f t="shared" si="1"/>
        <v/>
      </c>
      <c r="E52" s="514" t="str">
        <f>IF($B52=0,"",_xlfn.XLOOKUP($B52,INPUT_DATA!$CL:$CL,INPUT_DATA!DM:DM))</f>
        <v/>
      </c>
      <c r="F52" s="276" t="str">
        <f t="shared" si="2"/>
        <v/>
      </c>
      <c r="G52" s="266" t="str">
        <f>IF($B52=0,"",'04 - Monthly Collection'!AA53)</f>
        <v/>
      </c>
      <c r="H52" s="277" t="str">
        <f t="shared" si="3"/>
        <v/>
      </c>
    </row>
    <row r="53" spans="2:8">
      <c r="B53" s="265">
        <f>'03 - Monthly Asset Follow up'!B58</f>
        <v>0</v>
      </c>
      <c r="C53" s="266" t="str">
        <f>IF($B53=0,"",'03 - Monthly Asset Follow up'!D58)</f>
        <v/>
      </c>
      <c r="D53" s="276" t="str">
        <f t="shared" si="1"/>
        <v/>
      </c>
      <c r="E53" s="514" t="str">
        <f>IF($B53=0,"",_xlfn.XLOOKUP($B53,INPUT_DATA!$CL:$CL,INPUT_DATA!DM:DM))</f>
        <v/>
      </c>
      <c r="F53" s="276" t="str">
        <f t="shared" si="2"/>
        <v/>
      </c>
      <c r="G53" s="266" t="str">
        <f>IF($B53=0,"",'04 - Monthly Collection'!AA54)</f>
        <v/>
      </c>
      <c r="H53" s="277" t="str">
        <f t="shared" si="3"/>
        <v/>
      </c>
    </row>
    <row r="54" spans="2:8">
      <c r="B54" s="265">
        <f>'03 - Monthly Asset Follow up'!B59</f>
        <v>0</v>
      </c>
      <c r="C54" s="266" t="str">
        <f>IF($B54=0,"",'03 - Monthly Asset Follow up'!D59)</f>
        <v/>
      </c>
      <c r="D54" s="276" t="str">
        <f t="shared" si="1"/>
        <v/>
      </c>
      <c r="E54" s="514" t="str">
        <f>IF($B54=0,"",_xlfn.XLOOKUP($B54,INPUT_DATA!$CL:$CL,INPUT_DATA!DM:DM))</f>
        <v/>
      </c>
      <c r="F54" s="276" t="str">
        <f t="shared" si="2"/>
        <v/>
      </c>
      <c r="G54" s="266" t="str">
        <f>IF($B54=0,"",'04 - Monthly Collection'!AA55)</f>
        <v/>
      </c>
      <c r="H54" s="277" t="str">
        <f t="shared" si="3"/>
        <v/>
      </c>
    </row>
    <row r="55" spans="2:8">
      <c r="B55" s="265">
        <f>'03 - Monthly Asset Follow up'!B60</f>
        <v>0</v>
      </c>
      <c r="C55" s="266" t="str">
        <f>IF($B55=0,"",'03 - Monthly Asset Follow up'!D60)</f>
        <v/>
      </c>
      <c r="D55" s="276" t="str">
        <f t="shared" si="1"/>
        <v/>
      </c>
      <c r="E55" s="514" t="str">
        <f>IF($B55=0,"",_xlfn.XLOOKUP($B55,INPUT_DATA!$CL:$CL,INPUT_DATA!DM:DM))</f>
        <v/>
      </c>
      <c r="F55" s="276" t="str">
        <f t="shared" si="2"/>
        <v/>
      </c>
      <c r="G55" s="266" t="str">
        <f>IF($B55=0,"",'04 - Monthly Collection'!AA56)</f>
        <v/>
      </c>
      <c r="H55" s="277" t="str">
        <f t="shared" si="3"/>
        <v/>
      </c>
    </row>
    <row r="56" spans="2:8">
      <c r="B56" s="265">
        <f>'03 - Monthly Asset Follow up'!B61</f>
        <v>0</v>
      </c>
      <c r="C56" s="266" t="str">
        <f>IF($B56=0,"",'03 - Monthly Asset Follow up'!D61)</f>
        <v/>
      </c>
      <c r="D56" s="276" t="str">
        <f t="shared" si="1"/>
        <v/>
      </c>
      <c r="E56" s="514" t="str">
        <f>IF($B56=0,"",_xlfn.XLOOKUP($B56,INPUT_DATA!$CL:$CL,INPUT_DATA!DM:DM))</f>
        <v/>
      </c>
      <c r="F56" s="276" t="str">
        <f t="shared" si="2"/>
        <v/>
      </c>
      <c r="G56" s="266" t="str">
        <f>IF($B56=0,"",'04 - Monthly Collection'!AA57)</f>
        <v/>
      </c>
      <c r="H56" s="277" t="str">
        <f t="shared" si="3"/>
        <v/>
      </c>
    </row>
    <row r="57" spans="2:8">
      <c r="B57" s="265">
        <f>'03 - Monthly Asset Follow up'!B62</f>
        <v>0</v>
      </c>
      <c r="C57" s="266" t="str">
        <f>IF($B57=0,"",'03 - Monthly Asset Follow up'!D62)</f>
        <v/>
      </c>
      <c r="D57" s="276" t="str">
        <f t="shared" si="1"/>
        <v/>
      </c>
      <c r="E57" s="514" t="str">
        <f>IF($B57=0,"",_xlfn.XLOOKUP($B57,INPUT_DATA!$CL:$CL,INPUT_DATA!DM:DM))</f>
        <v/>
      </c>
      <c r="F57" s="276" t="str">
        <f t="shared" si="2"/>
        <v/>
      </c>
      <c r="G57" s="266" t="str">
        <f>IF($B57=0,"",'04 - Monthly Collection'!AA58)</f>
        <v/>
      </c>
      <c r="H57" s="277" t="str">
        <f t="shared" si="3"/>
        <v/>
      </c>
    </row>
    <row r="58" spans="2:8">
      <c r="B58" s="265">
        <f>'03 - Monthly Asset Follow up'!B63</f>
        <v>0</v>
      </c>
      <c r="C58" s="266" t="str">
        <f>IF($B58=0,"",'03 - Monthly Asset Follow up'!D63)</f>
        <v/>
      </c>
      <c r="D58" s="276" t="str">
        <f t="shared" si="1"/>
        <v/>
      </c>
      <c r="E58" s="514" t="str">
        <f>IF($B58=0,"",_xlfn.XLOOKUP($B58,INPUT_DATA!$CL:$CL,INPUT_DATA!DM:DM))</f>
        <v/>
      </c>
      <c r="F58" s="276" t="str">
        <f t="shared" si="2"/>
        <v/>
      </c>
      <c r="G58" s="266" t="str">
        <f>IF($B58=0,"",'04 - Monthly Collection'!AA59)</f>
        <v/>
      </c>
      <c r="H58" s="277" t="str">
        <f t="shared" si="3"/>
        <v/>
      </c>
    </row>
    <row r="59" spans="2:8">
      <c r="B59" s="265">
        <f>'03 - Monthly Asset Follow up'!B64</f>
        <v>0</v>
      </c>
      <c r="C59" s="266" t="str">
        <f>IF($B59=0,"",'03 - Monthly Asset Follow up'!D64)</f>
        <v/>
      </c>
      <c r="D59" s="276" t="str">
        <f t="shared" si="1"/>
        <v/>
      </c>
      <c r="E59" s="514" t="str">
        <f>IF($B59=0,"",_xlfn.XLOOKUP($B59,INPUT_DATA!$CL:$CL,INPUT_DATA!DM:DM))</f>
        <v/>
      </c>
      <c r="F59" s="276" t="str">
        <f t="shared" si="2"/>
        <v/>
      </c>
      <c r="G59" s="266" t="str">
        <f>IF($B59=0,"",'04 - Monthly Collection'!AA60)</f>
        <v/>
      </c>
      <c r="H59" s="277" t="str">
        <f t="shared" si="3"/>
        <v/>
      </c>
    </row>
    <row r="60" spans="2:8">
      <c r="B60" s="265">
        <f>'03 - Monthly Asset Follow up'!B65</f>
        <v>0</v>
      </c>
      <c r="C60" s="266" t="str">
        <f>IF($B60=0,"",'03 - Monthly Asset Follow up'!D65)</f>
        <v/>
      </c>
      <c r="D60" s="276" t="str">
        <f t="shared" si="1"/>
        <v/>
      </c>
      <c r="E60" s="514" t="str">
        <f>IF($B60=0,"",_xlfn.XLOOKUP($B60,INPUT_DATA!$CL:$CL,INPUT_DATA!DM:DM))</f>
        <v/>
      </c>
      <c r="F60" s="276" t="str">
        <f t="shared" si="2"/>
        <v/>
      </c>
      <c r="G60" s="266" t="str">
        <f>IF($B60=0,"",'04 - Monthly Collection'!AA61)</f>
        <v/>
      </c>
      <c r="H60" s="277" t="str">
        <f t="shared" si="3"/>
        <v/>
      </c>
    </row>
    <row r="61" spans="2:8">
      <c r="B61" s="265">
        <f>'03 - Monthly Asset Follow up'!B66</f>
        <v>0</v>
      </c>
      <c r="C61" s="266" t="str">
        <f>IF($B61=0,"",'03 - Monthly Asset Follow up'!D66)</f>
        <v/>
      </c>
      <c r="D61" s="276" t="str">
        <f t="shared" si="1"/>
        <v/>
      </c>
      <c r="E61" s="514" t="str">
        <f>IF($B61=0,"",_xlfn.XLOOKUP($B61,INPUT_DATA!$CL:$CL,INPUT_DATA!DM:DM))</f>
        <v/>
      </c>
      <c r="F61" s="276" t="str">
        <f t="shared" si="2"/>
        <v/>
      </c>
      <c r="G61" s="266" t="str">
        <f>IF($B61=0,"",'04 - Monthly Collection'!AA62)</f>
        <v/>
      </c>
      <c r="H61" s="277" t="str">
        <f t="shared" si="3"/>
        <v/>
      </c>
    </row>
    <row r="62" spans="2:8">
      <c r="B62" s="265">
        <f>'03 - Monthly Asset Follow up'!B67</f>
        <v>0</v>
      </c>
      <c r="C62" s="266" t="str">
        <f>IF($B62=0,"",'03 - Monthly Asset Follow up'!D67)</f>
        <v/>
      </c>
      <c r="D62" s="276" t="str">
        <f t="shared" si="1"/>
        <v/>
      </c>
      <c r="E62" s="514" t="str">
        <f>IF($B62=0,"",_xlfn.XLOOKUP($B62,INPUT_DATA!$CL:$CL,INPUT_DATA!DM:DM))</f>
        <v/>
      </c>
      <c r="F62" s="276" t="str">
        <f t="shared" si="2"/>
        <v/>
      </c>
      <c r="G62" s="266" t="str">
        <f>IF($B62=0,"",'04 - Monthly Collection'!AA63)</f>
        <v/>
      </c>
      <c r="H62" s="277" t="str">
        <f t="shared" si="3"/>
        <v/>
      </c>
    </row>
    <row r="63" spans="2:8">
      <c r="B63" s="265">
        <f>'03 - Monthly Asset Follow up'!B68</f>
        <v>0</v>
      </c>
      <c r="C63" s="266" t="str">
        <f>IF($B63=0,"",'03 - Monthly Asset Follow up'!D68)</f>
        <v/>
      </c>
      <c r="D63" s="276" t="str">
        <f t="shared" si="1"/>
        <v/>
      </c>
      <c r="E63" s="514" t="str">
        <f>IF($B63=0,"",_xlfn.XLOOKUP($B63,INPUT_DATA!$CL:$CL,INPUT_DATA!DM:DM))</f>
        <v/>
      </c>
      <c r="F63" s="276" t="str">
        <f t="shared" si="2"/>
        <v/>
      </c>
      <c r="G63" s="266" t="str">
        <f>IF($B63=0,"",'04 - Monthly Collection'!AA64)</f>
        <v/>
      </c>
      <c r="H63" s="277" t="str">
        <f t="shared" si="3"/>
        <v/>
      </c>
    </row>
    <row r="64" spans="2:8">
      <c r="B64" s="265">
        <f>'03 - Monthly Asset Follow up'!B69</f>
        <v>0</v>
      </c>
      <c r="C64" s="266" t="str">
        <f>IF($B64=0,"",'03 - Monthly Asset Follow up'!D69)</f>
        <v/>
      </c>
      <c r="D64" s="276" t="str">
        <f t="shared" si="1"/>
        <v/>
      </c>
      <c r="E64" s="514" t="str">
        <f>IF($B64=0,"",_xlfn.XLOOKUP($B64,INPUT_DATA!$CL:$CL,INPUT_DATA!DM:DM))</f>
        <v/>
      </c>
      <c r="F64" s="276" t="str">
        <f t="shared" si="2"/>
        <v/>
      </c>
      <c r="G64" s="266" t="str">
        <f>IF($B64=0,"",'04 - Monthly Collection'!AA65)</f>
        <v/>
      </c>
      <c r="H64" s="277" t="str">
        <f t="shared" si="3"/>
        <v/>
      </c>
    </row>
    <row r="65" spans="2:8">
      <c r="B65" s="265">
        <f>'03 - Monthly Asset Follow up'!B70</f>
        <v>0</v>
      </c>
      <c r="C65" s="266" t="str">
        <f>IF($B65=0,"",'03 - Monthly Asset Follow up'!D70)</f>
        <v/>
      </c>
      <c r="D65" s="276" t="str">
        <f t="shared" si="1"/>
        <v/>
      </c>
      <c r="E65" s="514" t="str">
        <f>IF($B65=0,"",_xlfn.XLOOKUP($B65,INPUT_DATA!$CL:$CL,INPUT_DATA!DM:DM))</f>
        <v/>
      </c>
      <c r="F65" s="276" t="str">
        <f t="shared" si="2"/>
        <v/>
      </c>
      <c r="G65" s="266" t="str">
        <f>IF($B65=0,"",'04 - Monthly Collection'!AA66)</f>
        <v/>
      </c>
      <c r="H65" s="277" t="str">
        <f t="shared" si="3"/>
        <v/>
      </c>
    </row>
    <row r="66" spans="2:8">
      <c r="B66" s="265">
        <f>'03 - Monthly Asset Follow up'!B71</f>
        <v>0</v>
      </c>
      <c r="C66" s="266" t="str">
        <f>IF($B66=0,"",'03 - Monthly Asset Follow up'!D71)</f>
        <v/>
      </c>
      <c r="D66" s="276" t="str">
        <f t="shared" si="1"/>
        <v/>
      </c>
      <c r="E66" s="514" t="str">
        <f>IF($B66=0,"",_xlfn.XLOOKUP($B66,INPUT_DATA!$CL:$CL,INPUT_DATA!DM:DM))</f>
        <v/>
      </c>
      <c r="F66" s="276" t="str">
        <f t="shared" si="2"/>
        <v/>
      </c>
      <c r="G66" s="266" t="str">
        <f>IF($B66=0,"",'04 - Monthly Collection'!AA67)</f>
        <v/>
      </c>
      <c r="H66" s="277" t="str">
        <f t="shared" si="3"/>
        <v/>
      </c>
    </row>
    <row r="67" spans="2:8">
      <c r="B67" s="265">
        <f>'03 - Monthly Asset Follow up'!B72</f>
        <v>0</v>
      </c>
      <c r="C67" s="266" t="str">
        <f>IF($B67=0,"",'03 - Monthly Asset Follow up'!D72)</f>
        <v/>
      </c>
      <c r="D67" s="276" t="str">
        <f t="shared" si="1"/>
        <v/>
      </c>
      <c r="E67" s="514" t="str">
        <f>IF($B67=0,"",_xlfn.XLOOKUP($B67,INPUT_DATA!$CL:$CL,INPUT_DATA!DM:DM))</f>
        <v/>
      </c>
      <c r="F67" s="276" t="str">
        <f t="shared" si="2"/>
        <v/>
      </c>
      <c r="G67" s="266" t="str">
        <f>IF($B67=0,"",'04 - Monthly Collection'!AA68)</f>
        <v/>
      </c>
      <c r="H67" s="277" t="str">
        <f t="shared" si="3"/>
        <v/>
      </c>
    </row>
    <row r="68" spans="2:8">
      <c r="B68" s="265">
        <f>'03 - Monthly Asset Follow up'!B73</f>
        <v>0</v>
      </c>
      <c r="C68" s="266" t="str">
        <f>IF($B68=0,"",'03 - Monthly Asset Follow up'!D73)</f>
        <v/>
      </c>
      <c r="D68" s="276" t="str">
        <f t="shared" si="1"/>
        <v/>
      </c>
      <c r="E68" s="514" t="str">
        <f>IF($B68=0,"",_xlfn.XLOOKUP($B68,INPUT_DATA!$CL:$CL,INPUT_DATA!DM:DM))</f>
        <v/>
      </c>
      <c r="F68" s="276" t="str">
        <f t="shared" si="2"/>
        <v/>
      </c>
      <c r="G68" s="266" t="str">
        <f>IF($B68=0,"",'04 - Monthly Collection'!AA69)</f>
        <v/>
      </c>
      <c r="H68" s="277" t="str">
        <f t="shared" si="3"/>
        <v/>
      </c>
    </row>
    <row r="69" spans="2:8">
      <c r="B69" s="265">
        <f>'03 - Monthly Asset Follow up'!B74</f>
        <v>0</v>
      </c>
      <c r="C69" s="266" t="str">
        <f>IF($B69=0,"",'03 - Monthly Asset Follow up'!D74)</f>
        <v/>
      </c>
      <c r="D69" s="276" t="str">
        <f t="shared" si="1"/>
        <v/>
      </c>
      <c r="E69" s="514" t="str">
        <f>IF($B69=0,"",_xlfn.XLOOKUP($B69,INPUT_DATA!$CL:$CL,INPUT_DATA!DM:DM))</f>
        <v/>
      </c>
      <c r="F69" s="276" t="str">
        <f t="shared" si="2"/>
        <v/>
      </c>
      <c r="G69" s="266" t="str">
        <f>IF($B69=0,"",'04 - Monthly Collection'!AA70)</f>
        <v/>
      </c>
      <c r="H69" s="277" t="str">
        <f t="shared" si="3"/>
        <v/>
      </c>
    </row>
    <row r="70" spans="2:8">
      <c r="B70" s="265">
        <f>'03 - Monthly Asset Follow up'!B75</f>
        <v>0</v>
      </c>
      <c r="C70" s="266" t="str">
        <f>IF($B70=0,"",'03 - Monthly Asset Follow up'!D75)</f>
        <v/>
      </c>
      <c r="D70" s="276" t="str">
        <f t="shared" si="1"/>
        <v/>
      </c>
      <c r="E70" s="514" t="str">
        <f>IF($B70=0,"",_xlfn.XLOOKUP($B70,INPUT_DATA!$CL:$CL,INPUT_DATA!DM:DM))</f>
        <v/>
      </c>
      <c r="F70" s="276" t="str">
        <f t="shared" si="2"/>
        <v/>
      </c>
      <c r="G70" s="266" t="str">
        <f>IF($B70=0,"",'04 - Monthly Collection'!AA71)</f>
        <v/>
      </c>
      <c r="H70" s="277" t="str">
        <f t="shared" si="3"/>
        <v/>
      </c>
    </row>
    <row r="71" spans="2:8">
      <c r="B71" s="265">
        <f>'03 - Monthly Asset Follow up'!B76</f>
        <v>0</v>
      </c>
      <c r="C71" s="266" t="str">
        <f>IF($B71=0,"",'03 - Monthly Asset Follow up'!D76)</f>
        <v/>
      </c>
      <c r="D71" s="276" t="str">
        <f t="shared" si="1"/>
        <v/>
      </c>
      <c r="E71" s="514" t="str">
        <f>IF($B71=0,"",_xlfn.XLOOKUP($B71,INPUT_DATA!$CL:$CL,INPUT_DATA!DM:DM))</f>
        <v/>
      </c>
      <c r="F71" s="276" t="str">
        <f t="shared" si="2"/>
        <v/>
      </c>
      <c r="G71" s="266" t="str">
        <f>IF($B71=0,"",'04 - Monthly Collection'!AA72)</f>
        <v/>
      </c>
      <c r="H71" s="277" t="str">
        <f t="shared" si="3"/>
        <v/>
      </c>
    </row>
    <row r="72" spans="2:8">
      <c r="B72" s="265">
        <f>'03 - Monthly Asset Follow up'!B77</f>
        <v>0</v>
      </c>
      <c r="C72" s="266" t="str">
        <f>IF($B72=0,"",'03 - Monthly Asset Follow up'!D77)</f>
        <v/>
      </c>
      <c r="D72" s="276" t="str">
        <f t="shared" si="1"/>
        <v/>
      </c>
      <c r="E72" s="514" t="str">
        <f>IF($B72=0,"",_xlfn.XLOOKUP($B72,INPUT_DATA!$CL:$CL,INPUT_DATA!DM:DM))</f>
        <v/>
      </c>
      <c r="F72" s="276" t="str">
        <f t="shared" si="2"/>
        <v/>
      </c>
      <c r="G72" s="266" t="str">
        <f>IF($B72=0,"",'04 - Monthly Collection'!AA73)</f>
        <v/>
      </c>
      <c r="H72" s="277" t="str">
        <f t="shared" si="3"/>
        <v/>
      </c>
    </row>
  </sheetData>
  <conditionalFormatting sqref="B12:B72">
    <cfRule type="cellIs" dxfId="52" priority="1" operator="lessThanOrEqual">
      <formula>0</formula>
    </cfRule>
  </conditionalFormatting>
  <pageMargins left="0.7" right="0.7" top="0.75" bottom="0.75" header="0.3" footer="0.3"/>
  <pageSetup paperSize="9" scale="3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3A41-8D09-4D2B-B8D8-1B2CF7B10FC9}">
  <sheetPr codeName="Sheet10">
    <tabColor theme="0" tint="-0.14999847407452621"/>
  </sheetPr>
  <dimension ref="A1:K84"/>
  <sheetViews>
    <sheetView showGridLines="0" view="pageBreakPreview" zoomScale="80" zoomScaleNormal="80" zoomScaleSheetLayoutView="80" workbookViewId="0">
      <selection activeCell="G15" sqref="G15"/>
    </sheetView>
  </sheetViews>
  <sheetFormatPr defaultColWidth="10.85546875" defaultRowHeight="15"/>
  <cols>
    <col min="1" max="1" width="4.42578125" style="36" customWidth="1"/>
    <col min="2" max="2" width="23" style="36" customWidth="1"/>
    <col min="3" max="4" width="21.85546875" style="36" customWidth="1"/>
    <col min="5" max="5" width="28.42578125" style="36" customWidth="1"/>
    <col min="6" max="6" width="31.5703125" style="36" customWidth="1"/>
    <col min="7" max="7" width="22.7109375" style="36" customWidth="1"/>
    <col min="8" max="8" width="3.5703125" style="36" customWidth="1"/>
    <col min="9" max="10" width="10.85546875" style="36"/>
    <col min="11" max="11" width="13.5703125" style="36" bestFit="1" customWidth="1"/>
    <col min="12" max="16384" width="10.85546875" style="36"/>
  </cols>
  <sheetData>
    <row r="1" spans="1:11">
      <c r="A1" s="35"/>
      <c r="B1" s="35"/>
      <c r="C1" s="35"/>
      <c r="D1" s="35"/>
      <c r="E1" s="35"/>
      <c r="F1" s="35"/>
      <c r="G1" s="35"/>
    </row>
    <row r="2" spans="1:11">
      <c r="A2" s="35"/>
      <c r="B2" s="37"/>
      <c r="C2" s="37"/>
      <c r="D2" s="37"/>
      <c r="E2" s="37"/>
      <c r="F2" s="37"/>
      <c r="G2" s="37"/>
    </row>
    <row r="3" spans="1:11" ht="14.45" customHeight="1">
      <c r="A3" s="35"/>
      <c r="B3" s="37"/>
      <c r="C3" s="37"/>
      <c r="D3" s="37"/>
      <c r="E3" s="37"/>
      <c r="F3" s="1233" t="s">
        <v>101</v>
      </c>
      <c r="G3" s="1233">
        <f>'00 - Cover'!$F$17</f>
        <v>45747</v>
      </c>
    </row>
    <row r="4" spans="1:11" ht="14.45" customHeight="1">
      <c r="A4" s="35"/>
      <c r="B4" s="37"/>
      <c r="C4" s="37"/>
      <c r="D4" s="37"/>
      <c r="E4" s="37"/>
      <c r="F4" s="1233" t="s">
        <v>4</v>
      </c>
      <c r="G4" s="1233">
        <f>'00 - Cover'!$F$19</f>
        <v>45764</v>
      </c>
    </row>
    <row r="5" spans="1:11" ht="14.45" customHeight="1">
      <c r="A5" s="35"/>
      <c r="B5" s="37"/>
      <c r="C5" s="37"/>
      <c r="D5" s="37"/>
      <c r="E5" s="37"/>
      <c r="F5" s="1233" t="s">
        <v>5</v>
      </c>
      <c r="G5" s="1233">
        <f>'00 - Cover'!$F$20</f>
        <v>45775</v>
      </c>
    </row>
    <row r="6" spans="1:11" ht="14.45" customHeight="1">
      <c r="A6" s="35"/>
      <c r="B6" s="37"/>
      <c r="C6" s="37"/>
      <c r="D6" s="37"/>
      <c r="E6" s="37"/>
      <c r="F6" s="37"/>
      <c r="G6" s="37"/>
    </row>
    <row r="7" spans="1:11">
      <c r="A7" s="35"/>
      <c r="B7" s="37"/>
      <c r="C7" s="37"/>
      <c r="D7" s="37"/>
      <c r="E7" s="37"/>
      <c r="F7" s="37"/>
      <c r="G7" s="37"/>
    </row>
    <row r="8" spans="1:11">
      <c r="A8" s="235"/>
    </row>
    <row r="9" spans="1:11">
      <c r="B9" s="1890" t="s">
        <v>1133</v>
      </c>
      <c r="C9" s="1891"/>
      <c r="D9" s="1891"/>
      <c r="E9" s="1891"/>
      <c r="F9" s="1891"/>
      <c r="G9" s="1891"/>
    </row>
    <row r="10" spans="1:11" ht="15.75" thickBot="1"/>
    <row r="11" spans="1:11" ht="133.5" customHeight="1" thickBot="1">
      <c r="A11" s="241"/>
      <c r="B11" s="1446" t="str">
        <f>F4</f>
        <v>Calculation Date</v>
      </c>
      <c r="C11" s="278" t="s">
        <v>1903</v>
      </c>
      <c r="D11" s="279" t="s">
        <v>1904</v>
      </c>
      <c r="E11" s="1755" t="s">
        <v>1905</v>
      </c>
      <c r="F11" s="1755" t="s">
        <v>1906</v>
      </c>
      <c r="G11" s="280" t="s">
        <v>1908</v>
      </c>
    </row>
    <row r="12" spans="1:11">
      <c r="A12" s="241"/>
      <c r="B12" s="281">
        <f>G4</f>
        <v>45764</v>
      </c>
      <c r="C12" s="282">
        <f>'11 bis-Notes Calculation'!F17</f>
        <v>59257102.390001297</v>
      </c>
      <c r="D12" s="283">
        <f>E12-F12</f>
        <v>63181777.970000699</v>
      </c>
      <c r="E12" s="285">
        <f>'15 - Priority of Payments'!J21</f>
        <v>69263377.490000695</v>
      </c>
      <c r="F12" s="285">
        <f>'15 - Priority of Payments'!J28+'15 - Priority of Payments'!J29+'15 - Priority of Payments'!J30+'15 - Priority of Payments'!J32</f>
        <v>6081599.5199999996</v>
      </c>
      <c r="G12" s="284">
        <f>MAX(C12-D12,0)</f>
        <v>0</v>
      </c>
    </row>
    <row r="13" spans="1:11">
      <c r="A13" s="241"/>
      <c r="B13" s="286">
        <v>45736</v>
      </c>
      <c r="C13" s="287">
        <v>60257729.780000687</v>
      </c>
      <c r="D13" s="288">
        <v>64963948.510000482</v>
      </c>
      <c r="E13" s="290">
        <v>70534542.850000486</v>
      </c>
      <c r="F13" s="290">
        <v>5570594.3399999999</v>
      </c>
      <c r="G13" s="289">
        <v>0</v>
      </c>
    </row>
    <row r="14" spans="1:11">
      <c r="A14" s="241"/>
      <c r="B14" s="286">
        <v>45708</v>
      </c>
      <c r="C14" s="287">
        <v>60134211.480000496</v>
      </c>
      <c r="D14" s="288">
        <v>64375085.400000304</v>
      </c>
      <c r="E14" s="290">
        <v>70408226.130000308</v>
      </c>
      <c r="F14" s="290">
        <v>6033140.7300000004</v>
      </c>
      <c r="G14" s="289">
        <v>0</v>
      </c>
      <c r="H14" s="42"/>
    </row>
    <row r="15" spans="1:11">
      <c r="B15" s="286">
        <v>45677</v>
      </c>
      <c r="C15" s="287">
        <v>120447192.68000031</v>
      </c>
      <c r="D15" s="288">
        <v>124639603.96999994</v>
      </c>
      <c r="E15" s="290">
        <v>130762231.67999993</v>
      </c>
      <c r="F15" s="290">
        <v>6122627.71</v>
      </c>
      <c r="G15" s="289">
        <v>0</v>
      </c>
      <c r="K15" s="42"/>
    </row>
    <row r="16" spans="1:11">
      <c r="B16" s="286">
        <v>45644</v>
      </c>
      <c r="C16" s="287">
        <v>58121049.329999924</v>
      </c>
      <c r="D16" s="288">
        <v>62148473.950000137</v>
      </c>
      <c r="E16" s="290">
        <v>68164591.890000135</v>
      </c>
      <c r="F16" s="290">
        <v>6016117.9400000004</v>
      </c>
      <c r="G16" s="289">
        <v>0</v>
      </c>
    </row>
    <row r="17" spans="2:7">
      <c r="B17" s="286">
        <v>45616</v>
      </c>
      <c r="C17" s="287">
        <v>61601068.340000153</v>
      </c>
      <c r="D17" s="288">
        <v>65347050.329999737</v>
      </c>
      <c r="E17" s="290">
        <v>72163327.339999735</v>
      </c>
      <c r="F17" s="290">
        <v>6816277.0100000007</v>
      </c>
      <c r="G17" s="289">
        <v>0</v>
      </c>
    </row>
    <row r="18" spans="2:7">
      <c r="B18" s="286">
        <v>45588</v>
      </c>
      <c r="C18" s="287">
        <v>0</v>
      </c>
      <c r="D18" s="288">
        <v>0</v>
      </c>
      <c r="E18" s="290">
        <v>0</v>
      </c>
      <c r="F18" s="290">
        <v>0</v>
      </c>
      <c r="G18" s="289">
        <v>0</v>
      </c>
    </row>
    <row r="19" spans="2:7">
      <c r="B19" s="286" t="s">
        <v>145</v>
      </c>
      <c r="C19" s="287" t="s">
        <v>145</v>
      </c>
      <c r="D19" s="288" t="s">
        <v>145</v>
      </c>
      <c r="E19" s="290" t="s">
        <v>145</v>
      </c>
      <c r="F19" s="290" t="s">
        <v>145</v>
      </c>
      <c r="G19" s="289" t="s">
        <v>145</v>
      </c>
    </row>
    <row r="20" spans="2:7">
      <c r="B20" s="286" t="s">
        <v>145</v>
      </c>
      <c r="C20" s="287" t="s">
        <v>145</v>
      </c>
      <c r="D20" s="288" t="s">
        <v>145</v>
      </c>
      <c r="E20" s="290" t="s">
        <v>145</v>
      </c>
      <c r="F20" s="290" t="s">
        <v>145</v>
      </c>
      <c r="G20" s="289" t="s">
        <v>145</v>
      </c>
    </row>
    <row r="21" spans="2:7">
      <c r="B21" s="286" t="str">
        <f>IF(Output!B12=0,"",Output!B12)</f>
        <v/>
      </c>
      <c r="C21" s="287" t="str">
        <f>IF(B21&lt;&gt;"",Output!D12,"")</f>
        <v/>
      </c>
      <c r="D21" s="288" t="str">
        <f>IF(B21&lt;&gt;"",Output!E12,"")</f>
        <v/>
      </c>
      <c r="E21" s="290" t="str">
        <f>IF(B21&lt;&gt;"",Output!F12,"")</f>
        <v/>
      </c>
      <c r="F21" s="290" t="str">
        <f>IF(B21&lt;&gt;"",Output!G12,"")</f>
        <v/>
      </c>
      <c r="G21" s="289" t="str">
        <f>IF(B21&lt;&gt;"",Output!I12,"")</f>
        <v/>
      </c>
    </row>
    <row r="22" spans="2:7">
      <c r="B22" s="286" t="str">
        <f>IF(Output!B13=0,"",Output!B13)</f>
        <v/>
      </c>
      <c r="C22" s="287" t="str">
        <f>IF(B22&lt;&gt;"",Output!D13,"")</f>
        <v/>
      </c>
      <c r="D22" s="288" t="str">
        <f>IF(B22&lt;&gt;"",Output!E13,"")</f>
        <v/>
      </c>
      <c r="E22" s="290" t="str">
        <f>IF(B22&lt;&gt;"",Output!F13,"")</f>
        <v/>
      </c>
      <c r="F22" s="290" t="str">
        <f>IF(B22&lt;&gt;"",Output!G13,"")</f>
        <v/>
      </c>
      <c r="G22" s="289" t="str">
        <f>IF(B22&lt;&gt;"",Output!I13,"")</f>
        <v/>
      </c>
    </row>
    <row r="23" spans="2:7">
      <c r="B23" s="286" t="str">
        <f>IF(Output!B14=0,"",Output!B14)</f>
        <v/>
      </c>
      <c r="C23" s="287" t="str">
        <f>IF(B23&lt;&gt;"",Output!D14,"")</f>
        <v/>
      </c>
      <c r="D23" s="288" t="str">
        <f>IF(B23&lt;&gt;"",Output!E14,"")</f>
        <v/>
      </c>
      <c r="E23" s="290" t="str">
        <f>IF(B23&lt;&gt;"",Output!F14,"")</f>
        <v/>
      </c>
      <c r="F23" s="290" t="str">
        <f>IF(B23&lt;&gt;"",Output!G14,"")</f>
        <v/>
      </c>
      <c r="G23" s="289" t="str">
        <f>IF(B23&lt;&gt;"",Output!I14,"")</f>
        <v/>
      </c>
    </row>
    <row r="24" spans="2:7">
      <c r="B24" s="286" t="str">
        <f>IF(Output!B15=0,"",Output!B15)</f>
        <v/>
      </c>
      <c r="C24" s="287" t="str">
        <f>IF(B24&lt;&gt;"",Output!D15,"")</f>
        <v/>
      </c>
      <c r="D24" s="288" t="str">
        <f>IF(B24&lt;&gt;"",Output!E15,"")</f>
        <v/>
      </c>
      <c r="E24" s="290" t="str">
        <f>IF(B24&lt;&gt;"",Output!F15,"")</f>
        <v/>
      </c>
      <c r="F24" s="290" t="str">
        <f>IF(B24&lt;&gt;"",Output!G15,"")</f>
        <v/>
      </c>
      <c r="G24" s="289" t="str">
        <f>IF(B24&lt;&gt;"",Output!I15,"")</f>
        <v/>
      </c>
    </row>
    <row r="25" spans="2:7">
      <c r="B25" s="286" t="str">
        <f>IF(Output!B16=0,"",Output!B16)</f>
        <v/>
      </c>
      <c r="C25" s="287" t="str">
        <f>IF(B25&lt;&gt;"",Output!D16,"")</f>
        <v/>
      </c>
      <c r="D25" s="288" t="str">
        <f>IF(B25&lt;&gt;"",Output!E16,"")</f>
        <v/>
      </c>
      <c r="E25" s="290" t="str">
        <f>IF(B25&lt;&gt;"",Output!F16,"")</f>
        <v/>
      </c>
      <c r="F25" s="290" t="str">
        <f>IF(B25&lt;&gt;"",Output!G16,"")</f>
        <v/>
      </c>
      <c r="G25" s="289" t="str">
        <f>IF(B25&lt;&gt;"",Output!I16,"")</f>
        <v/>
      </c>
    </row>
    <row r="26" spans="2:7">
      <c r="B26" s="286" t="str">
        <f>IF(Output!B17=0,"",Output!B17)</f>
        <v/>
      </c>
      <c r="C26" s="287" t="str">
        <f>IF(B26&lt;&gt;"",Output!D17,"")</f>
        <v/>
      </c>
      <c r="D26" s="288" t="str">
        <f>IF(B26&lt;&gt;"",Output!E17,"")</f>
        <v/>
      </c>
      <c r="E26" s="290" t="str">
        <f>IF(B26&lt;&gt;"",Output!F17,"")</f>
        <v/>
      </c>
      <c r="F26" s="290" t="str">
        <f>IF(B26&lt;&gt;"",Output!G17,"")</f>
        <v/>
      </c>
      <c r="G26" s="289" t="str">
        <f>IF(B26&lt;&gt;"",Output!I17,"")</f>
        <v/>
      </c>
    </row>
    <row r="27" spans="2:7">
      <c r="B27" s="286" t="str">
        <f>IF(Output!B18=0,"",Output!B18)</f>
        <v/>
      </c>
      <c r="C27" s="287" t="str">
        <f>IF(B27&lt;&gt;"",Output!D18,"")</f>
        <v/>
      </c>
      <c r="D27" s="288" t="str">
        <f>IF(B27&lt;&gt;"",Output!E18,"")</f>
        <v/>
      </c>
      <c r="E27" s="290" t="str">
        <f>IF(B27&lt;&gt;"",Output!F18,"")</f>
        <v/>
      </c>
      <c r="F27" s="290" t="str">
        <f>IF(B27&lt;&gt;"",Output!G18,"")</f>
        <v/>
      </c>
      <c r="G27" s="289" t="str">
        <f>IF(B27&lt;&gt;"",Output!I18,"")</f>
        <v/>
      </c>
    </row>
    <row r="28" spans="2:7">
      <c r="B28" s="286" t="str">
        <f>IF(Output!B19=0,"",Output!B19)</f>
        <v/>
      </c>
      <c r="C28" s="287" t="str">
        <f>IF(B28&lt;&gt;"",Output!D19,"")</f>
        <v/>
      </c>
      <c r="D28" s="288" t="str">
        <f>IF(B28&lt;&gt;"",Output!E19,"")</f>
        <v/>
      </c>
      <c r="E28" s="290" t="str">
        <f>IF(B28&lt;&gt;"",Output!F19,"")</f>
        <v/>
      </c>
      <c r="F28" s="290" t="str">
        <f>IF(B28&lt;&gt;"",Output!G19,"")</f>
        <v/>
      </c>
      <c r="G28" s="289" t="str">
        <f>IF(B28&lt;&gt;"",Output!I19,"")</f>
        <v/>
      </c>
    </row>
    <row r="29" spans="2:7">
      <c r="B29" s="286" t="str">
        <f>IF(Output!B20=0,"",Output!B20)</f>
        <v/>
      </c>
      <c r="C29" s="287" t="str">
        <f>IF(B29&lt;&gt;"",Output!D20,"")</f>
        <v/>
      </c>
      <c r="D29" s="288" t="str">
        <f>IF(B29&lt;&gt;"",Output!E20,"")</f>
        <v/>
      </c>
      <c r="E29" s="290" t="str">
        <f>IF(B29&lt;&gt;"",Output!F20,"")</f>
        <v/>
      </c>
      <c r="F29" s="290" t="str">
        <f>IF(B29&lt;&gt;"",Output!G20,"")</f>
        <v/>
      </c>
      <c r="G29" s="289" t="str">
        <f>IF(B29&lt;&gt;"",Output!I20,"")</f>
        <v/>
      </c>
    </row>
    <row r="30" spans="2:7">
      <c r="B30" s="286" t="str">
        <f>IF(Output!B21=0,"",Output!B21)</f>
        <v/>
      </c>
      <c r="C30" s="287" t="str">
        <f>IF(B30&lt;&gt;"",Output!D21,"")</f>
        <v/>
      </c>
      <c r="D30" s="288" t="str">
        <f>IF(B30&lt;&gt;"",Output!E21,"")</f>
        <v/>
      </c>
      <c r="E30" s="290" t="str">
        <f>IF(B30&lt;&gt;"",Output!F21,"")</f>
        <v/>
      </c>
      <c r="F30" s="290" t="str">
        <f>IF(B30&lt;&gt;"",Output!G21,"")</f>
        <v/>
      </c>
      <c r="G30" s="289" t="str">
        <f>IF(B30&lt;&gt;"",Output!I21,"")</f>
        <v/>
      </c>
    </row>
    <row r="31" spans="2:7">
      <c r="B31" s="286" t="str">
        <f>IF(Output!B22=0,"",Output!B22)</f>
        <v/>
      </c>
      <c r="C31" s="287" t="str">
        <f>IF(B31&lt;&gt;"",Output!D22,"")</f>
        <v/>
      </c>
      <c r="D31" s="288" t="str">
        <f>IF(B31&lt;&gt;"",Output!E22,"")</f>
        <v/>
      </c>
      <c r="E31" s="290" t="str">
        <f>IF(B31&lt;&gt;"",Output!F22,"")</f>
        <v/>
      </c>
      <c r="F31" s="290" t="str">
        <f>IF(B31&lt;&gt;"",Output!G22,"")</f>
        <v/>
      </c>
      <c r="G31" s="289" t="str">
        <f>IF(B31&lt;&gt;"",Output!I22,"")</f>
        <v/>
      </c>
    </row>
    <row r="32" spans="2:7">
      <c r="B32" s="286" t="str">
        <f>IF(Output!B23=0,"",Output!B23)</f>
        <v/>
      </c>
      <c r="C32" s="287" t="str">
        <f>IF(B32&lt;&gt;"",Output!D23,"")</f>
        <v/>
      </c>
      <c r="D32" s="288" t="str">
        <f>IF(B32&lt;&gt;"",Output!E23,"")</f>
        <v/>
      </c>
      <c r="E32" s="290" t="str">
        <f>IF(B32&lt;&gt;"",Output!F23,"")</f>
        <v/>
      </c>
      <c r="F32" s="290" t="str">
        <f>IF(B32&lt;&gt;"",Output!G23,"")</f>
        <v/>
      </c>
      <c r="G32" s="289" t="str">
        <f>IF(B32&lt;&gt;"",Output!I23,"")</f>
        <v/>
      </c>
    </row>
    <row r="33" spans="2:7">
      <c r="B33" s="286" t="str">
        <f>IF(Output!B24=0,"",Output!B24)</f>
        <v/>
      </c>
      <c r="C33" s="287" t="str">
        <f>IF(B33&lt;&gt;"",Output!D24,"")</f>
        <v/>
      </c>
      <c r="D33" s="288" t="str">
        <f>IF(B33&lt;&gt;"",Output!E24,"")</f>
        <v/>
      </c>
      <c r="E33" s="290" t="str">
        <f>IF(B33&lt;&gt;"",Output!F24,"")</f>
        <v/>
      </c>
      <c r="F33" s="290" t="str">
        <f>IF(B33&lt;&gt;"",Output!G24,"")</f>
        <v/>
      </c>
      <c r="G33" s="289" t="str">
        <f>IF(B33&lt;&gt;"",Output!I24,"")</f>
        <v/>
      </c>
    </row>
    <row r="34" spans="2:7">
      <c r="B34" s="286" t="str">
        <f>IF(Output!B25=0,"",Output!B25)</f>
        <v/>
      </c>
      <c r="C34" s="287" t="str">
        <f>IF(B34&lt;&gt;"",Output!D25,"")</f>
        <v/>
      </c>
      <c r="D34" s="288" t="str">
        <f>IF(B34&lt;&gt;"",Output!E25,"")</f>
        <v/>
      </c>
      <c r="E34" s="290" t="str">
        <f>IF(B34&lt;&gt;"",Output!F25,"")</f>
        <v/>
      </c>
      <c r="F34" s="290" t="str">
        <f>IF(B34&lt;&gt;"",Output!G25,"")</f>
        <v/>
      </c>
      <c r="G34" s="289" t="str">
        <f>IF(B34&lt;&gt;"",Output!I25,"")</f>
        <v/>
      </c>
    </row>
    <row r="35" spans="2:7">
      <c r="B35" s="286" t="str">
        <f>IF(Output!B26=0,"",Output!B26)</f>
        <v/>
      </c>
      <c r="C35" s="287" t="str">
        <f>IF(B35&lt;&gt;"",Output!D26,"")</f>
        <v/>
      </c>
      <c r="D35" s="288" t="str">
        <f>IF(B35&lt;&gt;"",Output!E26,"")</f>
        <v/>
      </c>
      <c r="E35" s="290" t="str">
        <f>IF(B35&lt;&gt;"",Output!F26,"")</f>
        <v/>
      </c>
      <c r="F35" s="290" t="str">
        <f>IF(B35&lt;&gt;"",Output!G26,"")</f>
        <v/>
      </c>
      <c r="G35" s="289" t="str">
        <f>IF(B35&lt;&gt;"",Output!I26,"")</f>
        <v/>
      </c>
    </row>
    <row r="36" spans="2:7">
      <c r="B36" s="286" t="str">
        <f>IF(Output!B27=0,"",Output!B27)</f>
        <v/>
      </c>
      <c r="C36" s="287" t="str">
        <f>IF(B36&lt;&gt;"",Output!D27,"")</f>
        <v/>
      </c>
      <c r="D36" s="288" t="str">
        <f>IF(B36&lt;&gt;"",Output!E27,"")</f>
        <v/>
      </c>
      <c r="E36" s="290" t="str">
        <f>IF(B36&lt;&gt;"",Output!F27,"")</f>
        <v/>
      </c>
      <c r="F36" s="290" t="str">
        <f>IF(B36&lt;&gt;"",Output!G27,"")</f>
        <v/>
      </c>
      <c r="G36" s="289" t="str">
        <f>IF(B36&lt;&gt;"",Output!I27,"")</f>
        <v/>
      </c>
    </row>
    <row r="37" spans="2:7">
      <c r="B37" s="286" t="str">
        <f>IF(Output!B28=0,"",Output!B28)</f>
        <v/>
      </c>
      <c r="C37" s="287" t="str">
        <f>IF(B37&lt;&gt;"",Output!D28,"")</f>
        <v/>
      </c>
      <c r="D37" s="288" t="str">
        <f>IF(B37&lt;&gt;"",Output!E28,"")</f>
        <v/>
      </c>
      <c r="E37" s="290" t="str">
        <f>IF(B37&lt;&gt;"",Output!F28,"")</f>
        <v/>
      </c>
      <c r="F37" s="290" t="str">
        <f>IF(B37&lt;&gt;"",Output!G28,"")</f>
        <v/>
      </c>
      <c r="G37" s="289" t="str">
        <f>IF(B37&lt;&gt;"",Output!I28,"")</f>
        <v/>
      </c>
    </row>
    <row r="38" spans="2:7">
      <c r="B38" s="286" t="str">
        <f>IF(Output!B29=0,"",Output!B29)</f>
        <v/>
      </c>
      <c r="C38" s="287" t="str">
        <f>IF(B38&lt;&gt;"",Output!D29,"")</f>
        <v/>
      </c>
      <c r="D38" s="288" t="str">
        <f>IF(B38&lt;&gt;"",Output!E29,"")</f>
        <v/>
      </c>
      <c r="E38" s="290" t="str">
        <f>IF(B38&lt;&gt;"",Output!F29,"")</f>
        <v/>
      </c>
      <c r="F38" s="290" t="str">
        <f>IF(B38&lt;&gt;"",Output!G29,"")</f>
        <v/>
      </c>
      <c r="G38" s="289" t="str">
        <f>IF(B38&lt;&gt;"",Output!I29,"")</f>
        <v/>
      </c>
    </row>
    <row r="39" spans="2:7">
      <c r="B39" s="286" t="str">
        <f>IF(Output!B30=0,"",Output!B30)</f>
        <v/>
      </c>
      <c r="C39" s="287" t="str">
        <f>IF(B39&lt;&gt;"",Output!D30,"")</f>
        <v/>
      </c>
      <c r="D39" s="288" t="str">
        <f>IF(B39&lt;&gt;"",Output!E30,"")</f>
        <v/>
      </c>
      <c r="E39" s="290" t="str">
        <f>IF(B39&lt;&gt;"",Output!F30,"")</f>
        <v/>
      </c>
      <c r="F39" s="290" t="str">
        <f>IF(B39&lt;&gt;"",Output!G30,"")</f>
        <v/>
      </c>
      <c r="G39" s="289" t="str">
        <f>IF(B39&lt;&gt;"",Output!I30,"")</f>
        <v/>
      </c>
    </row>
    <row r="40" spans="2:7">
      <c r="B40" s="286" t="str">
        <f>IF(Output!B31=0,"",Output!B31)</f>
        <v/>
      </c>
      <c r="C40" s="287" t="str">
        <f>IF(B40&lt;&gt;"",Output!D31,"")</f>
        <v/>
      </c>
      <c r="D40" s="288" t="str">
        <f>IF(B40&lt;&gt;"",Output!E31,"")</f>
        <v/>
      </c>
      <c r="E40" s="290" t="str">
        <f>IF(B40&lt;&gt;"",Output!F31,"")</f>
        <v/>
      </c>
      <c r="F40" s="290" t="str">
        <f>IF(B40&lt;&gt;"",Output!G31,"")</f>
        <v/>
      </c>
      <c r="G40" s="289" t="str">
        <f>IF(B40&lt;&gt;"",Output!I31,"")</f>
        <v/>
      </c>
    </row>
    <row r="41" spans="2:7">
      <c r="B41" s="286" t="str">
        <f>IF(Output!B32=0,"",Output!B32)</f>
        <v/>
      </c>
      <c r="C41" s="287" t="str">
        <f>IF(B41&lt;&gt;"",Output!D32,"")</f>
        <v/>
      </c>
      <c r="D41" s="288" t="str">
        <f>IF(B41&lt;&gt;"",Output!E32,"")</f>
        <v/>
      </c>
      <c r="E41" s="290" t="str">
        <f>IF(B41&lt;&gt;"",Output!F32,"")</f>
        <v/>
      </c>
      <c r="F41" s="290" t="str">
        <f>IF(B41&lt;&gt;"",Output!G32,"")</f>
        <v/>
      </c>
      <c r="G41" s="289" t="str">
        <f>IF(B41&lt;&gt;"",Output!I32,"")</f>
        <v/>
      </c>
    </row>
    <row r="42" spans="2:7">
      <c r="B42" s="286" t="str">
        <f>IF(Output!B33=0,"",Output!B33)</f>
        <v/>
      </c>
      <c r="C42" s="287" t="str">
        <f>IF(B42&lt;&gt;"",Output!D33,"")</f>
        <v/>
      </c>
      <c r="D42" s="288" t="str">
        <f>IF(B42&lt;&gt;"",Output!E33,"")</f>
        <v/>
      </c>
      <c r="E42" s="290" t="str">
        <f>IF(B42&lt;&gt;"",Output!F33,"")</f>
        <v/>
      </c>
      <c r="F42" s="290" t="str">
        <f>IF(B42&lt;&gt;"",Output!G33,"")</f>
        <v/>
      </c>
      <c r="G42" s="289" t="str">
        <f>IF(B42&lt;&gt;"",Output!I33,"")</f>
        <v/>
      </c>
    </row>
    <row r="43" spans="2:7">
      <c r="B43" s="286" t="str">
        <f>IF(Output!B34=0,"",Output!B34)</f>
        <v/>
      </c>
      <c r="C43" s="287" t="str">
        <f>IF(B43&lt;&gt;"",Output!D34,"")</f>
        <v/>
      </c>
      <c r="D43" s="288" t="str">
        <f>IF(B43&lt;&gt;"",Output!E34,"")</f>
        <v/>
      </c>
      <c r="E43" s="290" t="str">
        <f>IF(B43&lt;&gt;"",Output!F34,"")</f>
        <v/>
      </c>
      <c r="F43" s="290" t="str">
        <f>IF(B43&lt;&gt;"",Output!G34,"")</f>
        <v/>
      </c>
      <c r="G43" s="289" t="str">
        <f>IF(B43&lt;&gt;"",Output!I34,"")</f>
        <v/>
      </c>
    </row>
    <row r="44" spans="2:7">
      <c r="B44" s="286" t="str">
        <f>IF(Output!B35=0,"",Output!B35)</f>
        <v/>
      </c>
      <c r="C44" s="287" t="str">
        <f>IF(B44&lt;&gt;"",Output!D35,"")</f>
        <v/>
      </c>
      <c r="D44" s="288" t="str">
        <f>IF(B44&lt;&gt;"",Output!E35,"")</f>
        <v/>
      </c>
      <c r="E44" s="290" t="str">
        <f>IF(B44&lt;&gt;"",Output!F35,"")</f>
        <v/>
      </c>
      <c r="F44" s="290" t="str">
        <f>IF(B44&lt;&gt;"",Output!G35,"")</f>
        <v/>
      </c>
      <c r="G44" s="289" t="str">
        <f>IF(B44&lt;&gt;"",Output!I35,"")</f>
        <v/>
      </c>
    </row>
    <row r="45" spans="2:7">
      <c r="B45" s="286" t="str">
        <f>IF(Output!B36=0,"",Output!B36)</f>
        <v/>
      </c>
      <c r="C45" s="287" t="str">
        <f>IF(B45&lt;&gt;"",Output!D36,"")</f>
        <v/>
      </c>
      <c r="D45" s="288" t="str">
        <f>IF(B45&lt;&gt;"",Output!E36,"")</f>
        <v/>
      </c>
      <c r="E45" s="290" t="str">
        <f>IF(B45&lt;&gt;"",Output!F36,"")</f>
        <v/>
      </c>
      <c r="F45" s="290" t="str">
        <f>IF(B45&lt;&gt;"",Output!G36,"")</f>
        <v/>
      </c>
      <c r="G45" s="289" t="str">
        <f>IF(B45&lt;&gt;"",Output!I36,"")</f>
        <v/>
      </c>
    </row>
    <row r="46" spans="2:7">
      <c r="B46" s="286" t="str">
        <f>IF(Output!B37=0,"",Output!B37)</f>
        <v/>
      </c>
      <c r="C46" s="287" t="str">
        <f>IF(B46&lt;&gt;"",Output!D37,"")</f>
        <v/>
      </c>
      <c r="D46" s="288" t="str">
        <f>IF(B46&lt;&gt;"",Output!E37,"")</f>
        <v/>
      </c>
      <c r="E46" s="290" t="str">
        <f>IF(B46&lt;&gt;"",Output!F37,"")</f>
        <v/>
      </c>
      <c r="F46" s="290" t="str">
        <f>IF(B46&lt;&gt;"",Output!G37,"")</f>
        <v/>
      </c>
      <c r="G46" s="289" t="str">
        <f>IF(B46&lt;&gt;"",Output!I37,"")</f>
        <v/>
      </c>
    </row>
    <row r="47" spans="2:7">
      <c r="B47" s="286" t="str">
        <f>IF(Output!B38=0,"",Output!B38)</f>
        <v/>
      </c>
      <c r="C47" s="287" t="str">
        <f>IF(B47&lt;&gt;"",Output!D38,"")</f>
        <v/>
      </c>
      <c r="D47" s="288" t="str">
        <f>IF(B47&lt;&gt;"",Output!E38,"")</f>
        <v/>
      </c>
      <c r="E47" s="290" t="str">
        <f>IF(B47&lt;&gt;"",Output!F38,"")</f>
        <v/>
      </c>
      <c r="F47" s="290" t="str">
        <f>IF(B47&lt;&gt;"",Output!G38,"")</f>
        <v/>
      </c>
      <c r="G47" s="289" t="str">
        <f>IF(B47&lt;&gt;"",Output!I38,"")</f>
        <v/>
      </c>
    </row>
    <row r="48" spans="2:7">
      <c r="B48" s="286" t="str">
        <f>IF(Output!B39=0,"",Output!B39)</f>
        <v/>
      </c>
      <c r="C48" s="287" t="str">
        <f>IF(B48&lt;&gt;"",Output!D39,"")</f>
        <v/>
      </c>
      <c r="D48" s="288" t="str">
        <f>IF(B48&lt;&gt;"",Output!E39,"")</f>
        <v/>
      </c>
      <c r="E48" s="290" t="str">
        <f>IF(B48&lt;&gt;"",Output!F39,"")</f>
        <v/>
      </c>
      <c r="F48" s="290" t="str">
        <f>IF(B48&lt;&gt;"",Output!G39,"")</f>
        <v/>
      </c>
      <c r="G48" s="289" t="str">
        <f>IF(B48&lt;&gt;"",Output!I39,"")</f>
        <v/>
      </c>
    </row>
    <row r="49" spans="2:7">
      <c r="B49" s="286" t="str">
        <f>IF(Output!B40=0,"",Output!B40)</f>
        <v/>
      </c>
      <c r="C49" s="287" t="str">
        <f>IF(B49&lt;&gt;"",Output!D40,"")</f>
        <v/>
      </c>
      <c r="D49" s="288" t="str">
        <f>IF(B49&lt;&gt;"",Output!E40,"")</f>
        <v/>
      </c>
      <c r="E49" s="290" t="str">
        <f>IF(B49&lt;&gt;"",Output!F40,"")</f>
        <v/>
      </c>
      <c r="F49" s="290" t="str">
        <f>IF(B49&lt;&gt;"",Output!G40,"")</f>
        <v/>
      </c>
      <c r="G49" s="289" t="str">
        <f>IF(B49&lt;&gt;"",Output!I40,"")</f>
        <v/>
      </c>
    </row>
    <row r="50" spans="2:7">
      <c r="B50" s="286" t="str">
        <f>IF(Output!B41=0,"",Output!B41)</f>
        <v/>
      </c>
      <c r="C50" s="287" t="str">
        <f>IF(B50&lt;&gt;"",Output!D41,"")</f>
        <v/>
      </c>
      <c r="D50" s="288" t="str">
        <f>IF(B50&lt;&gt;"",Output!E41,"")</f>
        <v/>
      </c>
      <c r="E50" s="290" t="str">
        <f>IF(B50&lt;&gt;"",Output!F41,"")</f>
        <v/>
      </c>
      <c r="F50" s="290" t="str">
        <f>IF(B50&lt;&gt;"",Output!G41,"")</f>
        <v/>
      </c>
      <c r="G50" s="289" t="str">
        <f>IF(B50&lt;&gt;"",Output!I41,"")</f>
        <v/>
      </c>
    </row>
    <row r="51" spans="2:7">
      <c r="B51" s="286" t="str">
        <f>IF(Output!B42=0,"",Output!B42)</f>
        <v/>
      </c>
      <c r="C51" s="287" t="str">
        <f>IF(B51&lt;&gt;"",Output!D42,"")</f>
        <v/>
      </c>
      <c r="D51" s="288" t="str">
        <f>IF(B51&lt;&gt;"",Output!E42,"")</f>
        <v/>
      </c>
      <c r="E51" s="290" t="str">
        <f>IF(B51&lt;&gt;"",Output!F42,"")</f>
        <v/>
      </c>
      <c r="F51" s="290" t="str">
        <f>IF(B51&lt;&gt;"",Output!G42,"")</f>
        <v/>
      </c>
      <c r="G51" s="289" t="str">
        <f>IF(B51&lt;&gt;"",Output!I42,"")</f>
        <v/>
      </c>
    </row>
    <row r="52" spans="2:7">
      <c r="B52" s="286" t="str">
        <f>IF(Output!B43=0,"",Output!B43)</f>
        <v/>
      </c>
      <c r="C52" s="287" t="str">
        <f>IF(B52&lt;&gt;"",Output!D43,"")</f>
        <v/>
      </c>
      <c r="D52" s="288" t="str">
        <f>IF(B52&lt;&gt;"",Output!E43,"")</f>
        <v/>
      </c>
      <c r="E52" s="290" t="str">
        <f>IF(B52&lt;&gt;"",Output!F43,"")</f>
        <v/>
      </c>
      <c r="F52" s="290" t="str">
        <f>IF(B52&lt;&gt;"",Output!G43,"")</f>
        <v/>
      </c>
      <c r="G52" s="289" t="str">
        <f>IF(B52&lt;&gt;"",Output!I43,"")</f>
        <v/>
      </c>
    </row>
    <row r="53" spans="2:7">
      <c r="B53" s="286" t="str">
        <f>IF(Output!B44=0,"",Output!B44)</f>
        <v/>
      </c>
      <c r="C53" s="287" t="str">
        <f>IF(B53&lt;&gt;"",Output!D44,"")</f>
        <v/>
      </c>
      <c r="D53" s="288" t="str">
        <f>IF(B53&lt;&gt;"",Output!E44,"")</f>
        <v/>
      </c>
      <c r="E53" s="290" t="str">
        <f>IF(B53&lt;&gt;"",Output!F44,"")</f>
        <v/>
      </c>
      <c r="F53" s="290" t="str">
        <f>IF(B53&lt;&gt;"",Output!G44,"")</f>
        <v/>
      </c>
      <c r="G53" s="289" t="str">
        <f>IF(B53&lt;&gt;"",Output!I44,"")</f>
        <v/>
      </c>
    </row>
    <row r="54" spans="2:7">
      <c r="B54" s="286" t="str">
        <f>IF(Output!B45=0,"",Output!B45)</f>
        <v/>
      </c>
      <c r="C54" s="287" t="str">
        <f>IF(B54&lt;&gt;"",Output!D45,"")</f>
        <v/>
      </c>
      <c r="D54" s="288" t="str">
        <f>IF(B54&lt;&gt;"",Output!E45,"")</f>
        <v/>
      </c>
      <c r="E54" s="290" t="str">
        <f>IF(B54&lt;&gt;"",Output!F45,"")</f>
        <v/>
      </c>
      <c r="F54" s="290" t="str">
        <f>IF(B54&lt;&gt;"",Output!G45,"")</f>
        <v/>
      </c>
      <c r="G54" s="289" t="str">
        <f>IF(B54&lt;&gt;"",Output!I45,"")</f>
        <v/>
      </c>
    </row>
    <row r="55" spans="2:7">
      <c r="B55" s="286" t="str">
        <f>IF(Output!B46=0,"",Output!B46)</f>
        <v/>
      </c>
      <c r="C55" s="287" t="str">
        <f>IF(B55&lt;&gt;"",Output!D46,"")</f>
        <v/>
      </c>
      <c r="D55" s="288" t="str">
        <f>IF(B55&lt;&gt;"",Output!E46,"")</f>
        <v/>
      </c>
      <c r="E55" s="290" t="str">
        <f>IF(B55&lt;&gt;"",Output!F46,"")</f>
        <v/>
      </c>
      <c r="F55" s="290" t="str">
        <f>IF(B55&lt;&gt;"",Output!G46,"")</f>
        <v/>
      </c>
      <c r="G55" s="289" t="str">
        <f>IF(B55&lt;&gt;"",Output!I46,"")</f>
        <v/>
      </c>
    </row>
    <row r="56" spans="2:7">
      <c r="B56" s="286" t="str">
        <f>IF(Output!B47=0,"",Output!B47)</f>
        <v/>
      </c>
      <c r="C56" s="287" t="str">
        <f>IF(B56&lt;&gt;"",Output!D47,"")</f>
        <v/>
      </c>
      <c r="D56" s="288" t="str">
        <f>IF(B56&lt;&gt;"",Output!E47,"")</f>
        <v/>
      </c>
      <c r="E56" s="290" t="str">
        <f>IF(B56&lt;&gt;"",Output!F47,"")</f>
        <v/>
      </c>
      <c r="F56" s="290" t="str">
        <f>IF(B56&lt;&gt;"",Output!G47,"")</f>
        <v/>
      </c>
      <c r="G56" s="289" t="str">
        <f>IF(B56&lt;&gt;"",Output!I47,"")</f>
        <v/>
      </c>
    </row>
    <row r="57" spans="2:7">
      <c r="B57" s="286" t="str">
        <f>IF(Output!B48=0,"",Output!B48)</f>
        <v/>
      </c>
      <c r="C57" s="287" t="str">
        <f>IF(B57&lt;&gt;"",Output!D48,"")</f>
        <v/>
      </c>
      <c r="D57" s="288" t="str">
        <f>IF(B57&lt;&gt;"",Output!E48,"")</f>
        <v/>
      </c>
      <c r="E57" s="290" t="str">
        <f>IF(B57&lt;&gt;"",Output!F48,"")</f>
        <v/>
      </c>
      <c r="F57" s="290" t="str">
        <f>IF(B57&lt;&gt;"",Output!G48,"")</f>
        <v/>
      </c>
      <c r="G57" s="289" t="str">
        <f>IF(B57&lt;&gt;"",Output!I48,"")</f>
        <v/>
      </c>
    </row>
    <row r="58" spans="2:7">
      <c r="B58" s="286" t="str">
        <f>IF(Output!B49=0,"",Output!B49)</f>
        <v/>
      </c>
      <c r="C58" s="287" t="str">
        <f>IF(B58&lt;&gt;"",Output!D49,"")</f>
        <v/>
      </c>
      <c r="D58" s="288" t="str">
        <f>IF(B58&lt;&gt;"",Output!E49,"")</f>
        <v/>
      </c>
      <c r="E58" s="290" t="str">
        <f>IF(B58&lt;&gt;"",Output!F49,"")</f>
        <v/>
      </c>
      <c r="F58" s="290" t="str">
        <f>IF(B58&lt;&gt;"",Output!G49,"")</f>
        <v/>
      </c>
      <c r="G58" s="289" t="str">
        <f>IF(B58&lt;&gt;"",Output!I49,"")</f>
        <v/>
      </c>
    </row>
    <row r="59" spans="2:7">
      <c r="B59" s="286" t="str">
        <f>IF(Output!B50=0,"",Output!B50)</f>
        <v/>
      </c>
      <c r="C59" s="287" t="str">
        <f>IF(B59&lt;&gt;"",Output!D50,"")</f>
        <v/>
      </c>
      <c r="D59" s="288" t="str">
        <f>IF(B59&lt;&gt;"",Output!E50,"")</f>
        <v/>
      </c>
      <c r="E59" s="290" t="str">
        <f>IF(B59&lt;&gt;"",Output!F50,"")</f>
        <v/>
      </c>
      <c r="F59" s="290" t="str">
        <f>IF(B59&lt;&gt;"",Output!G50,"")</f>
        <v/>
      </c>
      <c r="G59" s="289" t="str">
        <f>IF(B59&lt;&gt;"",Output!I50,"")</f>
        <v/>
      </c>
    </row>
    <row r="60" spans="2:7">
      <c r="B60" s="286" t="str">
        <f>IF(Output!B51=0,"",Output!B51)</f>
        <v/>
      </c>
      <c r="C60" s="287" t="str">
        <f>IF(B60&lt;&gt;"",Output!D51,"")</f>
        <v/>
      </c>
      <c r="D60" s="288" t="str">
        <f>IF(B60&lt;&gt;"",Output!E51,"")</f>
        <v/>
      </c>
      <c r="E60" s="290" t="str">
        <f>IF(B60&lt;&gt;"",Output!F51,"")</f>
        <v/>
      </c>
      <c r="F60" s="290" t="str">
        <f>IF(B60&lt;&gt;"",Output!G51,"")</f>
        <v/>
      </c>
      <c r="G60" s="289" t="str">
        <f>IF(B60&lt;&gt;"",Output!I51,"")</f>
        <v/>
      </c>
    </row>
    <row r="61" spans="2:7">
      <c r="B61" s="286" t="str">
        <f>IF(Output!B52=0,"",Output!B52)</f>
        <v/>
      </c>
      <c r="C61" s="287" t="str">
        <f>IF(B61&lt;&gt;"",Output!D52,"")</f>
        <v/>
      </c>
      <c r="D61" s="288" t="str">
        <f>IF(B61&lt;&gt;"",Output!E52,"")</f>
        <v/>
      </c>
      <c r="E61" s="290" t="str">
        <f>IF(B61&lt;&gt;"",Output!F52,"")</f>
        <v/>
      </c>
      <c r="F61" s="290" t="str">
        <f>IF(B61&lt;&gt;"",Output!G52,"")</f>
        <v/>
      </c>
      <c r="G61" s="289" t="str">
        <f>IF(B61&lt;&gt;"",Output!I52,"")</f>
        <v/>
      </c>
    </row>
    <row r="62" spans="2:7">
      <c r="B62" s="286" t="str">
        <f>IF(Output!B53=0,"",Output!B53)</f>
        <v/>
      </c>
      <c r="C62" s="287" t="str">
        <f>IF(B62&lt;&gt;"",Output!D53,"")</f>
        <v/>
      </c>
      <c r="D62" s="288" t="str">
        <f>IF(B62&lt;&gt;"",Output!E53,"")</f>
        <v/>
      </c>
      <c r="E62" s="290" t="str">
        <f>IF(B62&lt;&gt;"",Output!F53,"")</f>
        <v/>
      </c>
      <c r="F62" s="290" t="str">
        <f>IF(B62&lt;&gt;"",Output!G53,"")</f>
        <v/>
      </c>
      <c r="G62" s="289" t="str">
        <f>IF(B62&lt;&gt;"",Output!I53,"")</f>
        <v/>
      </c>
    </row>
    <row r="63" spans="2:7">
      <c r="B63" s="286" t="str">
        <f>IF(Output!B54=0,"",Output!B54)</f>
        <v/>
      </c>
      <c r="C63" s="287" t="str">
        <f>IF(B63&lt;&gt;"",Output!D54,"")</f>
        <v/>
      </c>
      <c r="D63" s="288" t="str">
        <f>IF(B63&lt;&gt;"",Output!E54,"")</f>
        <v/>
      </c>
      <c r="E63" s="290" t="str">
        <f>IF(B63&lt;&gt;"",Output!F54,"")</f>
        <v/>
      </c>
      <c r="F63" s="290" t="str">
        <f>IF(B63&lt;&gt;"",Output!G54,"")</f>
        <v/>
      </c>
      <c r="G63" s="289" t="str">
        <f>IF(B63&lt;&gt;"",Output!I54,"")</f>
        <v/>
      </c>
    </row>
    <row r="64" spans="2:7">
      <c r="B64" s="286" t="str">
        <f>IF(Output!B55=0,"",Output!B55)</f>
        <v/>
      </c>
      <c r="C64" s="287" t="str">
        <f>IF(B64&lt;&gt;"",Output!D55,"")</f>
        <v/>
      </c>
      <c r="D64" s="288" t="str">
        <f>IF(B64&lt;&gt;"",Output!E55,"")</f>
        <v/>
      </c>
      <c r="E64" s="290" t="str">
        <f>IF(B64&lt;&gt;"",Output!F55,"")</f>
        <v/>
      </c>
      <c r="F64" s="290" t="str">
        <f>IF(B64&lt;&gt;"",Output!G55,"")</f>
        <v/>
      </c>
      <c r="G64" s="289" t="str">
        <f>IF(B64&lt;&gt;"",Output!I55,"")</f>
        <v/>
      </c>
    </row>
    <row r="65" spans="2:7">
      <c r="B65" s="286" t="str">
        <f>IF(Output!B56=0,"",Output!B56)</f>
        <v/>
      </c>
      <c r="C65" s="287" t="str">
        <f>IF(B65&lt;&gt;"",Output!D56,"")</f>
        <v/>
      </c>
      <c r="D65" s="288" t="str">
        <f>IF(B65&lt;&gt;"",Output!E56,"")</f>
        <v/>
      </c>
      <c r="E65" s="290" t="str">
        <f>IF(B65&lt;&gt;"",Output!F56,"")</f>
        <v/>
      </c>
      <c r="F65" s="290" t="str">
        <f>IF(B65&lt;&gt;"",Output!G56,"")</f>
        <v/>
      </c>
      <c r="G65" s="289" t="str">
        <f>IF(B65&lt;&gt;"",Output!I56,"")</f>
        <v/>
      </c>
    </row>
    <row r="66" spans="2:7">
      <c r="B66" s="286" t="str">
        <f>IF(Output!B57=0,"",Output!B57)</f>
        <v/>
      </c>
      <c r="C66" s="287" t="str">
        <f>IF(B66&lt;&gt;"",Output!D57,"")</f>
        <v/>
      </c>
      <c r="D66" s="288" t="str">
        <f>IF(B66&lt;&gt;"",Output!E57,"")</f>
        <v/>
      </c>
      <c r="E66" s="290" t="str">
        <f>IF(B66&lt;&gt;"",Output!F57,"")</f>
        <v/>
      </c>
      <c r="F66" s="290" t="str">
        <f>IF(B66&lt;&gt;"",Output!G57,"")</f>
        <v/>
      </c>
      <c r="G66" s="289" t="str">
        <f>IF(B66&lt;&gt;"",Output!I57,"")</f>
        <v/>
      </c>
    </row>
    <row r="67" spans="2:7">
      <c r="B67" s="286" t="str">
        <f>IF(Output!B58=0,"",Output!B58)</f>
        <v/>
      </c>
      <c r="C67" s="287" t="str">
        <f>IF(B67&lt;&gt;"",Output!D58,"")</f>
        <v/>
      </c>
      <c r="D67" s="288" t="str">
        <f>IF(B67&lt;&gt;"",Output!E58,"")</f>
        <v/>
      </c>
      <c r="E67" s="290" t="str">
        <f>IF(B67&lt;&gt;"",Output!F58,"")</f>
        <v/>
      </c>
      <c r="F67" s="290" t="str">
        <f>IF(B67&lt;&gt;"",Output!G58,"")</f>
        <v/>
      </c>
      <c r="G67" s="289" t="str">
        <f>IF(B67&lt;&gt;"",Output!I58,"")</f>
        <v/>
      </c>
    </row>
    <row r="68" spans="2:7">
      <c r="B68" s="286" t="str">
        <f>IF(Output!B59=0,"",Output!B59)</f>
        <v/>
      </c>
      <c r="C68" s="287" t="str">
        <f>IF(B68&lt;&gt;"",Output!D59,"")</f>
        <v/>
      </c>
      <c r="D68" s="288" t="str">
        <f>IF(B68&lt;&gt;"",Output!E59,"")</f>
        <v/>
      </c>
      <c r="E68" s="290" t="str">
        <f>IF(B68&lt;&gt;"",Output!F59,"")</f>
        <v/>
      </c>
      <c r="F68" s="290" t="str">
        <f>IF(B68&lt;&gt;"",Output!G59,"")</f>
        <v/>
      </c>
      <c r="G68" s="289" t="str">
        <f>IF(B68&lt;&gt;"",Output!I59,"")</f>
        <v/>
      </c>
    </row>
    <row r="69" spans="2:7">
      <c r="B69" s="286" t="str">
        <f>IF(Output!B60=0,"",Output!B60)</f>
        <v/>
      </c>
      <c r="C69" s="287" t="str">
        <f>IF(B69&lt;&gt;"",Output!D60,"")</f>
        <v/>
      </c>
      <c r="D69" s="288" t="str">
        <f>IF(B69&lt;&gt;"",Output!E60,"")</f>
        <v/>
      </c>
      <c r="E69" s="290" t="str">
        <f>IF(B69&lt;&gt;"",Output!F60,"")</f>
        <v/>
      </c>
      <c r="F69" s="290" t="str">
        <f>IF(B69&lt;&gt;"",Output!G60,"")</f>
        <v/>
      </c>
      <c r="G69" s="289" t="str">
        <f>IF(B69&lt;&gt;"",Output!I60,"")</f>
        <v/>
      </c>
    </row>
    <row r="70" spans="2:7">
      <c r="B70" s="286" t="str">
        <f>IF(Output!B61=0,"",Output!B61)</f>
        <v/>
      </c>
      <c r="C70" s="287" t="str">
        <f>IF(B70&lt;&gt;"",Output!D61,"")</f>
        <v/>
      </c>
      <c r="D70" s="288" t="str">
        <f>IF(B70&lt;&gt;"",Output!E61,"")</f>
        <v/>
      </c>
      <c r="E70" s="290" t="str">
        <f>IF(B70&lt;&gt;"",Output!F61,"")</f>
        <v/>
      </c>
      <c r="F70" s="290" t="str">
        <f>IF(B70&lt;&gt;"",Output!G61,"")</f>
        <v/>
      </c>
      <c r="G70" s="289" t="str">
        <f>IF(B70&lt;&gt;"",Output!I61,"")</f>
        <v/>
      </c>
    </row>
    <row r="71" spans="2:7">
      <c r="B71" s="286" t="str">
        <f>IF(Output!B62=0,"",Output!B62)</f>
        <v/>
      </c>
      <c r="C71" s="287" t="str">
        <f>IF(B71&lt;&gt;"",Output!D62,"")</f>
        <v/>
      </c>
      <c r="D71" s="288" t="str">
        <f>IF(B71&lt;&gt;"",Output!E62,"")</f>
        <v/>
      </c>
      <c r="E71" s="290" t="str">
        <f>IF(B71&lt;&gt;"",Output!F62,"")</f>
        <v/>
      </c>
      <c r="F71" s="290" t="str">
        <f>IF(B71&lt;&gt;"",Output!G62,"")</f>
        <v/>
      </c>
      <c r="G71" s="289" t="str">
        <f>IF(B71&lt;&gt;"",Output!I62,"")</f>
        <v/>
      </c>
    </row>
    <row r="72" spans="2:7">
      <c r="B72" s="286" t="str">
        <f>IF(Output!B63=0,"",Output!B63)</f>
        <v/>
      </c>
      <c r="C72" s="287" t="str">
        <f>IF(B72&lt;&gt;"",Output!D63,"")</f>
        <v/>
      </c>
      <c r="D72" s="288" t="str">
        <f>IF(B72&lt;&gt;"",Output!E63,"")</f>
        <v/>
      </c>
      <c r="E72" s="290" t="str">
        <f>IF(B72&lt;&gt;"",Output!F63,"")</f>
        <v/>
      </c>
      <c r="F72" s="290" t="str">
        <f>IF(B72&lt;&gt;"",Output!G63,"")</f>
        <v/>
      </c>
      <c r="G72" s="289" t="str">
        <f>IF(B72&lt;&gt;"",Output!I63,"")</f>
        <v/>
      </c>
    </row>
    <row r="73" spans="2:7">
      <c r="B73" s="286" t="str">
        <f>IF(Output!B64=0,"",Output!B64)</f>
        <v/>
      </c>
      <c r="C73" s="287" t="str">
        <f>IF(B73&lt;&gt;"",Output!D64,"")</f>
        <v/>
      </c>
      <c r="D73" s="288" t="str">
        <f>IF(B73&lt;&gt;"",Output!E64,"")</f>
        <v/>
      </c>
      <c r="E73" s="290" t="str">
        <f>IF(B73&lt;&gt;"",Output!F64,"")</f>
        <v/>
      </c>
      <c r="F73" s="290" t="str">
        <f>IF(B73&lt;&gt;"",Output!G64,"")</f>
        <v/>
      </c>
      <c r="G73" s="289" t="str">
        <f>IF(B73&lt;&gt;"",Output!I64,"")</f>
        <v/>
      </c>
    </row>
    <row r="74" spans="2:7">
      <c r="B74" s="286" t="str">
        <f>IF(Output!B65=0,"",Output!B65)</f>
        <v/>
      </c>
      <c r="C74" s="287" t="str">
        <f>IF(B74&lt;&gt;"",Output!D65,"")</f>
        <v/>
      </c>
      <c r="D74" s="288" t="str">
        <f>IF(B74&lt;&gt;"",Output!E65,"")</f>
        <v/>
      </c>
      <c r="E74" s="290" t="str">
        <f>IF(B74&lt;&gt;"",Output!F65,"")</f>
        <v/>
      </c>
      <c r="F74" s="290" t="str">
        <f>IF(B74&lt;&gt;"",Output!G65,"")</f>
        <v/>
      </c>
      <c r="G74" s="289" t="str">
        <f>IF(B74&lt;&gt;"",Output!I65,"")</f>
        <v/>
      </c>
    </row>
    <row r="75" spans="2:7">
      <c r="B75" s="286" t="str">
        <f>IF(Output!B66=0,"",Output!B66)</f>
        <v/>
      </c>
      <c r="C75" s="287" t="str">
        <f>IF(B75&lt;&gt;"",Output!D66,"")</f>
        <v/>
      </c>
      <c r="D75" s="288" t="str">
        <f>IF(B75&lt;&gt;"",Output!E66,"")</f>
        <v/>
      </c>
      <c r="E75" s="290" t="str">
        <f>IF(B75&lt;&gt;"",Output!F66,"")</f>
        <v/>
      </c>
      <c r="F75" s="290" t="str">
        <f>IF(B75&lt;&gt;"",Output!G66,"")</f>
        <v/>
      </c>
      <c r="G75" s="289" t="str">
        <f>IF(B75&lt;&gt;"",Output!I66,"")</f>
        <v/>
      </c>
    </row>
    <row r="76" spans="2:7">
      <c r="B76" s="286" t="str">
        <f>IF(Output!B67=0,"",Output!B67)</f>
        <v/>
      </c>
      <c r="C76" s="287" t="str">
        <f>IF(B76&lt;&gt;"",Output!D67,"")</f>
        <v/>
      </c>
      <c r="D76" s="288" t="str">
        <f>IF(B76&lt;&gt;"",Output!E67,"")</f>
        <v/>
      </c>
      <c r="E76" s="290" t="str">
        <f>IF(B76&lt;&gt;"",Output!F67,"")</f>
        <v/>
      </c>
      <c r="F76" s="290" t="str">
        <f>IF(B76&lt;&gt;"",Output!G67,"")</f>
        <v/>
      </c>
      <c r="G76" s="289" t="str">
        <f>IF(B76&lt;&gt;"",Output!I67,"")</f>
        <v/>
      </c>
    </row>
    <row r="77" spans="2:7">
      <c r="B77" s="286" t="str">
        <f>IF(Output!B68=0,"",Output!B68)</f>
        <v/>
      </c>
      <c r="C77" s="287" t="str">
        <f>IF(B77&lt;&gt;"",Output!D68,"")</f>
        <v/>
      </c>
      <c r="D77" s="288" t="str">
        <f>IF(B77&lt;&gt;"",Output!E68,"")</f>
        <v/>
      </c>
      <c r="E77" s="290" t="str">
        <f>IF(B77&lt;&gt;"",Output!F68,"")</f>
        <v/>
      </c>
      <c r="F77" s="290" t="str">
        <f>IF(B77&lt;&gt;"",Output!G68,"")</f>
        <v/>
      </c>
      <c r="G77" s="289" t="str">
        <f>IF(B77&lt;&gt;"",Output!I68,"")</f>
        <v/>
      </c>
    </row>
    <row r="78" spans="2:7">
      <c r="B78" s="286" t="str">
        <f>IF(Output!B69=0,"",Output!B69)</f>
        <v/>
      </c>
      <c r="C78" s="287" t="str">
        <f>IF(B78&lt;&gt;"",Output!D69,"")</f>
        <v/>
      </c>
      <c r="D78" s="288" t="str">
        <f>IF(B78&lt;&gt;"",Output!E69,"")</f>
        <v/>
      </c>
      <c r="E78" s="290" t="str">
        <f>IF(B78&lt;&gt;"",Output!F69,"")</f>
        <v/>
      </c>
      <c r="F78" s="290" t="str">
        <f>IF(B78&lt;&gt;"",Output!G69,"")</f>
        <v/>
      </c>
      <c r="G78" s="289" t="str">
        <f>IF(B78&lt;&gt;"",Output!I69,"")</f>
        <v/>
      </c>
    </row>
    <row r="79" spans="2:7">
      <c r="B79" s="286" t="str">
        <f>IF(Output!B70=0,"",Output!B70)</f>
        <v/>
      </c>
      <c r="C79" s="287" t="str">
        <f>IF(B79&lt;&gt;"",Output!D70,"")</f>
        <v/>
      </c>
      <c r="D79" s="288" t="str">
        <f>IF(B79&lt;&gt;"",Output!E70,"")</f>
        <v/>
      </c>
      <c r="E79" s="290" t="str">
        <f>IF(B79&lt;&gt;"",Output!F70,"")</f>
        <v/>
      </c>
      <c r="F79" s="290" t="str">
        <f>IF(B79&lt;&gt;"",Output!G70,"")</f>
        <v/>
      </c>
      <c r="G79" s="289" t="str">
        <f>IF(B79&lt;&gt;"",Output!I70,"")</f>
        <v/>
      </c>
    </row>
    <row r="80" spans="2:7">
      <c r="B80" s="286" t="str">
        <f>IF(Output!B71=0,"",Output!B71)</f>
        <v/>
      </c>
      <c r="C80" s="287" t="str">
        <f>IF(B80&lt;&gt;"",Output!D71,"")</f>
        <v/>
      </c>
      <c r="D80" s="288" t="str">
        <f>IF(B80&lt;&gt;"",Output!E71,"")</f>
        <v/>
      </c>
      <c r="E80" s="290" t="str">
        <f>IF(B80&lt;&gt;"",Output!F71,"")</f>
        <v/>
      </c>
      <c r="F80" s="290" t="str">
        <f>IF(B80&lt;&gt;"",Output!G71,"")</f>
        <v/>
      </c>
      <c r="G80" s="289" t="str">
        <f>IF(B80&lt;&gt;"",Output!I71,"")</f>
        <v/>
      </c>
    </row>
    <row r="81" spans="2:7">
      <c r="B81" s="286" t="str">
        <f>IF(Output!B72=0,"",Output!B72)</f>
        <v/>
      </c>
      <c r="C81" s="287" t="str">
        <f>IF(B81&lt;&gt;"",Output!D72,"")</f>
        <v/>
      </c>
      <c r="D81" s="288" t="str">
        <f>IF(B81&lt;&gt;"",Output!E72,"")</f>
        <v/>
      </c>
      <c r="E81" s="290" t="str">
        <f>IF(B81&lt;&gt;"",Output!F72,"")</f>
        <v/>
      </c>
      <c r="F81" s="290" t="str">
        <f>IF(B81&lt;&gt;"",Output!G72,"")</f>
        <v/>
      </c>
      <c r="G81" s="289" t="str">
        <f>IF(B81&lt;&gt;"",Output!I72,"")</f>
        <v/>
      </c>
    </row>
    <row r="82" spans="2:7">
      <c r="B82" s="286" t="str">
        <f>IF(Output!B73=0,"",Output!B73)</f>
        <v/>
      </c>
      <c r="C82" s="287" t="str">
        <f>IF(B82&lt;&gt;"",Output!D73,"")</f>
        <v/>
      </c>
      <c r="D82" s="288" t="str">
        <f>IF(B82&lt;&gt;"",Output!E73,"")</f>
        <v/>
      </c>
      <c r="E82" s="290" t="str">
        <f>IF(B82&lt;&gt;"",Output!F73,"")</f>
        <v/>
      </c>
      <c r="F82" s="290" t="str">
        <f>IF(B82&lt;&gt;"",Output!G73,"")</f>
        <v/>
      </c>
      <c r="G82" s="289" t="str">
        <f>IF(B82&lt;&gt;"",Output!I73,"")</f>
        <v/>
      </c>
    </row>
    <row r="83" spans="2:7">
      <c r="B83" s="286" t="str">
        <f>IF(Output!B74=0,"",Output!B74)</f>
        <v/>
      </c>
      <c r="C83" s="287" t="str">
        <f>IF(B83&lt;&gt;"",Output!D74,"")</f>
        <v/>
      </c>
      <c r="D83" s="288" t="str">
        <f>IF(B83&lt;&gt;"",Output!E74,"")</f>
        <v/>
      </c>
      <c r="E83" s="290" t="str">
        <f>IF(B83&lt;&gt;"",Output!F74,"")</f>
        <v/>
      </c>
      <c r="F83" s="290" t="str">
        <f>IF(B83&lt;&gt;"",Output!G74,"")</f>
        <v/>
      </c>
      <c r="G83" s="289" t="str">
        <f>IF(B83&lt;&gt;"",Output!I74,"")</f>
        <v/>
      </c>
    </row>
    <row r="84" spans="2:7">
      <c r="B84" s="286" t="str">
        <f>IF(Output!B75=0,"",Output!B75)</f>
        <v/>
      </c>
      <c r="C84" s="287" t="str">
        <f>IF(B84&lt;&gt;"",Output!D75,"")</f>
        <v/>
      </c>
      <c r="D84" s="288" t="str">
        <f>IF(B84&lt;&gt;"",Output!E75,"")</f>
        <v/>
      </c>
      <c r="E84" s="290" t="str">
        <f>IF(B84&lt;&gt;"",Output!F75,"")</f>
        <v/>
      </c>
      <c r="F84" s="290" t="str">
        <f>IF(B84&lt;&gt;"",Output!G75,"")</f>
        <v/>
      </c>
      <c r="G84" s="289" t="str">
        <f>IF(B84&lt;&gt;"",Output!I75,"")</f>
        <v/>
      </c>
    </row>
  </sheetData>
  <mergeCells count="1">
    <mergeCell ref="B9:G9"/>
  </mergeCells>
  <pageMargins left="0.7" right="0.7" top="0.75" bottom="0.75" header="0.3" footer="0.3"/>
  <pageSetup paperSize="9" scale="3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F47E-DA68-4E13-AF00-1893175E4B58}">
  <sheetPr codeName="Sheet11">
    <tabColor theme="0" tint="-0.249977111117893"/>
  </sheetPr>
  <dimension ref="A1:AS221"/>
  <sheetViews>
    <sheetView showGridLines="0" topLeftCell="A7" zoomScale="80" zoomScaleNormal="80" workbookViewId="0">
      <selection activeCell="D22" sqref="D22:J22"/>
    </sheetView>
  </sheetViews>
  <sheetFormatPr defaultColWidth="11.42578125" defaultRowHeight="12.75"/>
  <cols>
    <col min="1" max="1" width="1.85546875" style="291" customWidth="1"/>
    <col min="2" max="2" width="15.85546875" style="331" customWidth="1"/>
    <col min="3" max="3" width="2.85546875" style="291" customWidth="1"/>
    <col min="4" max="4" width="31.28515625" style="291" bestFit="1" customWidth="1"/>
    <col min="5" max="5" width="22.140625" style="291" customWidth="1"/>
    <col min="6" max="6" width="21.28515625" style="291" bestFit="1" customWidth="1"/>
    <col min="7" max="7" width="26.140625" style="291" bestFit="1" customWidth="1"/>
    <col min="8" max="8" width="21.42578125" style="332" customWidth="1"/>
    <col min="9" max="9" width="21.42578125" style="302" customWidth="1"/>
    <col min="10" max="10" width="18.85546875" style="291" customWidth="1"/>
    <col min="11" max="11" width="2.85546875" style="291" customWidth="1"/>
    <col min="12" max="12" width="31.85546875" style="291" bestFit="1" customWidth="1"/>
    <col min="13" max="13" width="24.42578125" style="291" bestFit="1" customWidth="1"/>
    <col min="14" max="14" width="18.85546875" style="291" customWidth="1"/>
    <col min="15" max="15" width="24.5703125" style="291" bestFit="1" customWidth="1"/>
    <col min="16" max="16" width="21.85546875" style="332" customWidth="1"/>
    <col min="17" max="17" width="18.85546875" style="302" customWidth="1"/>
    <col min="18" max="18" width="2.85546875" style="291" customWidth="1"/>
    <col min="19" max="19" width="25.5703125" style="291" bestFit="1" customWidth="1"/>
    <col min="20" max="24" width="21.140625" style="291" customWidth="1"/>
    <col min="25" max="16384" width="11.42578125" style="291"/>
  </cols>
  <sheetData>
    <row r="1" spans="2:45" ht="6.75" customHeight="1">
      <c r="B1" s="291"/>
      <c r="H1" s="291"/>
      <c r="P1" s="291"/>
    </row>
    <row r="2" spans="2:45" ht="11.25" customHeight="1">
      <c r="B2" s="291"/>
      <c r="H2" s="291"/>
      <c r="P2" s="291"/>
    </row>
    <row r="3" spans="2:45" ht="11.25" customHeight="1">
      <c r="B3" s="291"/>
      <c r="H3" s="291"/>
      <c r="P3" s="291"/>
    </row>
    <row r="4" spans="2:45" ht="16.5" customHeight="1">
      <c r="B4" s="291"/>
      <c r="H4" s="291"/>
      <c r="P4" s="291"/>
      <c r="W4" s="1233" t="s">
        <v>101</v>
      </c>
      <c r="X4" s="1233">
        <f>'00 - Cover'!F16</f>
        <v>45747</v>
      </c>
    </row>
    <row r="5" spans="2:45" ht="16.5" customHeight="1">
      <c r="B5" s="291"/>
      <c r="H5" s="291"/>
      <c r="P5" s="291"/>
      <c r="W5" s="1233" t="s">
        <v>4</v>
      </c>
      <c r="X5" s="1233">
        <f>'00 - Cover'!F19</f>
        <v>45764</v>
      </c>
    </row>
    <row r="6" spans="2:45" ht="16.5" customHeight="1">
      <c r="B6" s="291"/>
      <c r="H6" s="291"/>
      <c r="P6" s="291"/>
      <c r="W6" s="1233" t="s">
        <v>5</v>
      </c>
      <c r="X6" s="1233">
        <f>'00 - Cover'!F20</f>
        <v>45775</v>
      </c>
    </row>
    <row r="7" spans="2:45" ht="11.25" customHeight="1">
      <c r="B7" s="291"/>
      <c r="H7" s="291"/>
      <c r="P7" s="291"/>
    </row>
    <row r="8" spans="2:45" ht="11.25" customHeight="1">
      <c r="B8" s="291"/>
      <c r="H8" s="291"/>
      <c r="P8" s="291"/>
    </row>
    <row r="9" spans="2:45" ht="14.25" customHeight="1">
      <c r="B9" s="291"/>
      <c r="H9" s="291"/>
      <c r="P9" s="291"/>
    </row>
    <row r="10" spans="2:45" ht="15.75">
      <c r="B10" s="1894" t="s">
        <v>646</v>
      </c>
      <c r="C10" s="1895"/>
      <c r="D10" s="1895"/>
      <c r="E10" s="1895"/>
      <c r="F10" s="1895"/>
      <c r="G10" s="1895"/>
      <c r="H10" s="1895"/>
      <c r="I10" s="1895"/>
      <c r="J10" s="1895"/>
      <c r="K10" s="1895"/>
      <c r="L10" s="1895"/>
      <c r="M10" s="1895"/>
      <c r="N10" s="1895"/>
      <c r="O10" s="1895"/>
      <c r="P10" s="1895"/>
      <c r="Q10" s="1895"/>
      <c r="R10" s="1895"/>
      <c r="S10" s="1895"/>
      <c r="T10" s="1895"/>
      <c r="U10" s="1895"/>
      <c r="V10" s="1895"/>
      <c r="W10" s="1895"/>
      <c r="X10" s="1895"/>
    </row>
    <row r="11" spans="2:45" ht="21" customHeight="1">
      <c r="B11" s="291"/>
      <c r="C11" s="292"/>
      <c r="D11" s="292"/>
      <c r="E11" s="292"/>
      <c r="F11" s="292"/>
      <c r="G11" s="292"/>
      <c r="H11" s="292"/>
      <c r="I11" s="303"/>
      <c r="J11" s="292"/>
      <c r="K11" s="292"/>
      <c r="L11" s="292"/>
      <c r="M11" s="292"/>
      <c r="N11" s="292"/>
      <c r="O11" s="292"/>
      <c r="P11" s="292"/>
      <c r="Q11" s="303"/>
      <c r="R11" s="292"/>
    </row>
    <row r="12" spans="2:45" ht="12" customHeight="1">
      <c r="B12" s="291"/>
      <c r="D12" s="293" t="s">
        <v>119</v>
      </c>
      <c r="E12" s="294" t="s">
        <v>120</v>
      </c>
      <c r="F12" s="292"/>
      <c r="G12" s="292"/>
      <c r="H12" s="292"/>
      <c r="I12" s="303"/>
      <c r="J12" s="292"/>
      <c r="K12" s="292"/>
      <c r="L12" s="293" t="s">
        <v>119</v>
      </c>
      <c r="M12" s="1681" t="s">
        <v>121</v>
      </c>
      <c r="P12" s="291"/>
      <c r="Q12" s="303"/>
      <c r="R12" s="292"/>
      <c r="S12" s="293" t="s">
        <v>119</v>
      </c>
      <c r="T12" s="294" t="s">
        <v>122</v>
      </c>
    </row>
    <row r="13" spans="2:45" s="295" customFormat="1" ht="12" customHeight="1">
      <c r="C13" s="296"/>
      <c r="D13" s="297" t="s">
        <v>123</v>
      </c>
      <c r="E13" s="1676">
        <v>100000</v>
      </c>
      <c r="F13" s="296"/>
      <c r="G13" s="296"/>
      <c r="H13" s="296"/>
      <c r="I13" s="1573"/>
      <c r="J13" s="296"/>
      <c r="K13" s="296"/>
      <c r="L13" s="297" t="s">
        <v>123</v>
      </c>
      <c r="M13" s="1682">
        <v>100000</v>
      </c>
      <c r="Q13" s="1573"/>
      <c r="R13" s="296"/>
      <c r="S13" s="1568" t="s">
        <v>123</v>
      </c>
      <c r="T13" s="1569">
        <v>150</v>
      </c>
      <c r="AM13" s="298"/>
      <c r="AP13" s="298"/>
      <c r="AS13" s="298"/>
    </row>
    <row r="14" spans="2:45" ht="12" customHeight="1">
      <c r="B14" s="292"/>
      <c r="C14" s="292"/>
      <c r="D14" s="299" t="s">
        <v>124</v>
      </c>
      <c r="E14" s="1677">
        <v>1</v>
      </c>
      <c r="F14" s="292"/>
      <c r="G14" s="292"/>
      <c r="H14" s="292"/>
      <c r="I14" s="303"/>
      <c r="J14" s="292"/>
      <c r="K14" s="292"/>
      <c r="L14" s="299" t="s">
        <v>124</v>
      </c>
      <c r="M14" s="1677">
        <v>1</v>
      </c>
      <c r="P14" s="291"/>
      <c r="Q14" s="303"/>
      <c r="R14" s="292"/>
      <c r="S14" s="1568" t="s">
        <v>124</v>
      </c>
      <c r="T14" s="1570">
        <v>1</v>
      </c>
    </row>
    <row r="15" spans="2:45" ht="12" customHeight="1">
      <c r="B15" s="292"/>
      <c r="C15" s="292"/>
      <c r="D15" s="300" t="s">
        <v>125</v>
      </c>
      <c r="E15" s="1678">
        <f>'12 - Notes Interest'!I17</f>
        <v>6.0000000000000001E-3</v>
      </c>
      <c r="F15" s="292"/>
      <c r="G15" s="292"/>
      <c r="H15" s="292"/>
      <c r="I15" s="303"/>
      <c r="J15" s="292"/>
      <c r="K15" s="292"/>
      <c r="L15" s="300" t="s">
        <v>125</v>
      </c>
      <c r="M15" s="1678">
        <f>'12 - Notes Interest'!R17</f>
        <v>1.4999999999999999E-2</v>
      </c>
      <c r="P15" s="291"/>
      <c r="Q15" s="303"/>
      <c r="R15" s="292"/>
      <c r="S15" s="1571" t="s">
        <v>134</v>
      </c>
      <c r="T15" s="1572">
        <v>300</v>
      </c>
    </row>
    <row r="16" spans="2:45" ht="12" customHeight="1">
      <c r="B16" s="292"/>
      <c r="C16" s="292"/>
      <c r="D16" s="300" t="s">
        <v>299</v>
      </c>
      <c r="E16" s="1679">
        <v>7773200000</v>
      </c>
      <c r="F16" s="292"/>
      <c r="G16" s="292"/>
      <c r="H16" s="292"/>
      <c r="I16" s="303"/>
      <c r="J16" s="292"/>
      <c r="K16" s="292"/>
      <c r="L16" s="300" t="s">
        <v>1152</v>
      </c>
      <c r="M16" s="1679">
        <v>409200000</v>
      </c>
      <c r="P16" s="291"/>
      <c r="Q16" s="303"/>
      <c r="R16" s="292"/>
    </row>
    <row r="17" spans="1:24" ht="12" customHeight="1">
      <c r="B17" s="302"/>
      <c r="C17" s="292"/>
      <c r="D17" s="300" t="s">
        <v>126</v>
      </c>
      <c r="E17" s="1680" t="s">
        <v>1324</v>
      </c>
      <c r="F17" s="292"/>
      <c r="G17" s="303"/>
      <c r="H17" s="292"/>
      <c r="I17" s="303"/>
      <c r="J17" s="292"/>
      <c r="K17" s="292"/>
      <c r="L17" s="301" t="s">
        <v>128</v>
      </c>
      <c r="M17" s="305" t="s">
        <v>130</v>
      </c>
      <c r="N17" s="292"/>
      <c r="O17" s="304"/>
      <c r="P17" s="304"/>
      <c r="Q17" s="303"/>
      <c r="R17" s="292"/>
    </row>
    <row r="18" spans="1:24" ht="12" customHeight="1">
      <c r="B18" s="302"/>
      <c r="C18" s="292"/>
      <c r="D18" s="301" t="s">
        <v>128</v>
      </c>
      <c r="E18" s="305" t="s">
        <v>129</v>
      </c>
      <c r="F18" s="292"/>
      <c r="G18" s="303"/>
      <c r="H18" s="292"/>
      <c r="I18" s="303"/>
      <c r="J18" s="292"/>
      <c r="K18" s="292"/>
      <c r="O18" s="304"/>
      <c r="P18" s="304"/>
      <c r="Q18" s="303"/>
      <c r="R18" s="292"/>
    </row>
    <row r="19" spans="1:24" ht="12" customHeight="1">
      <c r="B19" s="302"/>
      <c r="C19" s="292"/>
      <c r="D19" s="292"/>
      <c r="E19" s="292"/>
      <c r="F19" s="292"/>
      <c r="G19" s="303"/>
      <c r="H19" s="292"/>
      <c r="I19" s="303"/>
      <c r="J19" s="292"/>
      <c r="K19" s="292"/>
      <c r="O19" s="304"/>
      <c r="P19" s="304"/>
      <c r="Q19" s="303"/>
      <c r="R19" s="292"/>
    </row>
    <row r="20" spans="1:24" ht="12" customHeight="1">
      <c r="B20" s="302"/>
      <c r="C20" s="292"/>
      <c r="D20" s="292"/>
      <c r="E20" s="292"/>
      <c r="F20" s="292"/>
      <c r="G20" s="303"/>
      <c r="H20" s="292"/>
      <c r="I20" s="303"/>
      <c r="J20" s="306"/>
      <c r="K20" s="306"/>
      <c r="L20" s="306"/>
      <c r="M20" s="306"/>
      <c r="O20" s="304"/>
      <c r="P20" s="304"/>
      <c r="Q20" s="303"/>
      <c r="R20" s="292"/>
    </row>
    <row r="21" spans="1:24" ht="21" customHeight="1">
      <c r="B21" s="292"/>
      <c r="C21" s="292"/>
      <c r="E21" s="302"/>
      <c r="F21" s="302"/>
      <c r="G21" s="302"/>
      <c r="H21" s="291"/>
      <c r="P21" s="291"/>
    </row>
    <row r="22" spans="1:24" s="307" customFormat="1" ht="25.5" customHeight="1">
      <c r="B22" s="1896" t="s">
        <v>5</v>
      </c>
      <c r="C22" s="308"/>
      <c r="D22" s="1899" t="s">
        <v>120</v>
      </c>
      <c r="E22" s="1900"/>
      <c r="F22" s="1900"/>
      <c r="G22" s="1900"/>
      <c r="H22" s="1900"/>
      <c r="I22" s="1900"/>
      <c r="J22" s="1901"/>
      <c r="K22" s="308"/>
      <c r="L22" s="1902" t="s">
        <v>121</v>
      </c>
      <c r="M22" s="1903"/>
      <c r="N22" s="1903"/>
      <c r="O22" s="1903"/>
      <c r="P22" s="1903"/>
      <c r="Q22" s="1904"/>
      <c r="R22" s="308"/>
      <c r="S22" s="1899" t="s">
        <v>132</v>
      </c>
      <c r="T22" s="1900"/>
      <c r="U22" s="1900"/>
      <c r="V22" s="1900"/>
      <c r="W22" s="1900"/>
      <c r="X22" s="1901"/>
    </row>
    <row r="23" spans="1:24" ht="25.5" customHeight="1" thickBot="1">
      <c r="B23" s="1897"/>
      <c r="C23" s="309"/>
      <c r="D23" s="1892" t="s">
        <v>133</v>
      </c>
      <c r="E23" s="1892" t="s">
        <v>134</v>
      </c>
      <c r="F23" s="1892" t="s">
        <v>1061</v>
      </c>
      <c r="G23" s="1892" t="s">
        <v>136</v>
      </c>
      <c r="H23" s="1892" t="s">
        <v>137</v>
      </c>
      <c r="I23" s="1905" t="s">
        <v>138</v>
      </c>
      <c r="J23" s="1907" t="s">
        <v>139</v>
      </c>
      <c r="K23" s="309"/>
      <c r="L23" s="1909" t="s">
        <v>133</v>
      </c>
      <c r="M23" s="1892" t="s">
        <v>134</v>
      </c>
      <c r="N23" s="1892" t="s">
        <v>135</v>
      </c>
      <c r="O23" s="1892" t="s">
        <v>136</v>
      </c>
      <c r="P23" s="1892" t="s">
        <v>140</v>
      </c>
      <c r="Q23" s="1911" t="s">
        <v>139</v>
      </c>
      <c r="R23" s="309"/>
      <c r="S23" s="1892" t="s">
        <v>141</v>
      </c>
      <c r="T23" s="1892" t="s">
        <v>134</v>
      </c>
      <c r="U23" s="1892" t="s">
        <v>135</v>
      </c>
      <c r="V23" s="1892" t="s">
        <v>142</v>
      </c>
      <c r="W23" s="1892" t="s">
        <v>143</v>
      </c>
      <c r="X23" s="1892" t="s">
        <v>144</v>
      </c>
    </row>
    <row r="24" spans="1:24" ht="25.5" customHeight="1" thickTop="1">
      <c r="B24" s="1898"/>
      <c r="C24" s="309"/>
      <c r="D24" s="1893"/>
      <c r="E24" s="1893"/>
      <c r="F24" s="1893"/>
      <c r="G24" s="1893"/>
      <c r="H24" s="1893"/>
      <c r="I24" s="1906"/>
      <c r="J24" s="1908"/>
      <c r="K24" s="309"/>
      <c r="L24" s="1910"/>
      <c r="M24" s="1893"/>
      <c r="N24" s="1893"/>
      <c r="O24" s="1893"/>
      <c r="P24" s="1893"/>
      <c r="Q24" s="1912"/>
      <c r="R24" s="309"/>
      <c r="S24" s="1893"/>
      <c r="T24" s="1893"/>
      <c r="U24" s="1893"/>
      <c r="V24" s="1893"/>
      <c r="W24" s="1893"/>
      <c r="X24" s="1893"/>
    </row>
    <row r="25" spans="1:24" s="313" customFormat="1" ht="12">
      <c r="A25" s="310">
        <v>22</v>
      </c>
      <c r="B25" s="311">
        <f>'00 - Cover'!F20</f>
        <v>45775</v>
      </c>
      <c r="C25" s="312"/>
      <c r="D25" s="1456">
        <f>G26</f>
        <v>7430749342.0400009</v>
      </c>
      <c r="E25" s="1429">
        <v>0</v>
      </c>
      <c r="F25" s="1456">
        <f>IF('00 - Cover'!F29="Yes",0,'11 bis-Notes Calculation'!AC17)</f>
        <v>56293514.400000006</v>
      </c>
      <c r="G25" s="1429">
        <f>D25+E25-F25</f>
        <v>7374455827.6400013</v>
      </c>
      <c r="H25" s="1617">
        <v>77732</v>
      </c>
      <c r="I25" s="1460">
        <f>F25/H25</f>
        <v>724.2</v>
      </c>
      <c r="J25" s="1457">
        <f>G25/H25</f>
        <v>94870.270000000019</v>
      </c>
      <c r="K25" s="312"/>
      <c r="L25" s="1462">
        <f>O26</f>
        <v>391092040.68000001</v>
      </c>
      <c r="M25" s="1429">
        <v>0</v>
      </c>
      <c r="N25" s="1429">
        <f>IF('00 - Cover'!F29="Yes",0,'11 bis-Notes Calculation'!AL17)</f>
        <v>2962812.5999999996</v>
      </c>
      <c r="O25" s="1429">
        <f>L25+M25-N25</f>
        <v>388129228.07999998</v>
      </c>
      <c r="P25" s="1431">
        <v>4092</v>
      </c>
      <c r="Q25" s="1463">
        <f>O25/P25</f>
        <v>94850.739999999991</v>
      </c>
      <c r="R25" s="309"/>
      <c r="S25" s="1456">
        <f>V26</f>
        <v>300</v>
      </c>
      <c r="T25" s="1429">
        <v>0</v>
      </c>
      <c r="U25" s="1429">
        <v>0</v>
      </c>
      <c r="V25" s="1429">
        <f>S25+T25-U25</f>
        <v>300</v>
      </c>
      <c r="W25" s="1431">
        <v>2</v>
      </c>
      <c r="X25" s="1457">
        <f>V25/W25</f>
        <v>150</v>
      </c>
    </row>
    <row r="26" spans="1:24" s="322" customFormat="1">
      <c r="A26" s="314">
        <f>A25-1</f>
        <v>21</v>
      </c>
      <c r="B26" s="143">
        <v>45743</v>
      </c>
      <c r="C26" s="315"/>
      <c r="D26" s="327">
        <v>7487993518.8000011</v>
      </c>
      <c r="E26" s="318">
        <v>0</v>
      </c>
      <c r="F26" s="318">
        <v>57244176.759999998</v>
      </c>
      <c r="G26" s="319">
        <v>7430749342.0400009</v>
      </c>
      <c r="H26" s="320">
        <v>77732</v>
      </c>
      <c r="I26" s="1578">
        <v>736.43</v>
      </c>
      <c r="J26" s="321">
        <v>95594.470000000016</v>
      </c>
      <c r="K26" s="316"/>
      <c r="L26" s="1464">
        <v>394104898.44</v>
      </c>
      <c r="M26" s="318">
        <v>0</v>
      </c>
      <c r="N26" s="318">
        <v>3012857.76</v>
      </c>
      <c r="O26" s="319">
        <v>391092040.68000001</v>
      </c>
      <c r="P26" s="320">
        <v>4092</v>
      </c>
      <c r="Q26" s="1574">
        <v>95574.790000000008</v>
      </c>
      <c r="R26" s="309"/>
      <c r="S26" s="317">
        <v>300</v>
      </c>
      <c r="T26" s="318">
        <v>0</v>
      </c>
      <c r="U26" s="318">
        <v>0</v>
      </c>
      <c r="V26" s="319">
        <v>300</v>
      </c>
      <c r="W26" s="320">
        <v>2</v>
      </c>
      <c r="X26" s="321">
        <v>150</v>
      </c>
    </row>
    <row r="27" spans="1:24" s="322" customFormat="1">
      <c r="A27" s="323">
        <f>A26-1</f>
        <v>20</v>
      </c>
      <c r="B27" s="143">
        <v>45715</v>
      </c>
      <c r="C27" s="324"/>
      <c r="D27" s="327">
        <v>7545120320.2400007</v>
      </c>
      <c r="E27" s="318">
        <v>0</v>
      </c>
      <c r="F27" s="318">
        <v>57126801.439999998</v>
      </c>
      <c r="G27" s="319">
        <v>7487993518.8000011</v>
      </c>
      <c r="H27" s="320">
        <v>77732</v>
      </c>
      <c r="I27" s="1578">
        <v>734.92</v>
      </c>
      <c r="J27" s="321">
        <v>96330.900000000009</v>
      </c>
      <c r="K27" s="316"/>
      <c r="L27" s="1464">
        <v>397111618.19999999</v>
      </c>
      <c r="M27" s="318">
        <v>0</v>
      </c>
      <c r="N27" s="318">
        <v>3006719.76</v>
      </c>
      <c r="O27" s="319">
        <v>394104898.44</v>
      </c>
      <c r="P27" s="320">
        <v>4092</v>
      </c>
      <c r="Q27" s="1574">
        <v>96311.069999999992</v>
      </c>
      <c r="R27" s="309"/>
      <c r="S27" s="317">
        <v>300</v>
      </c>
      <c r="T27" s="318">
        <v>0</v>
      </c>
      <c r="U27" s="318">
        <v>0</v>
      </c>
      <c r="V27" s="319">
        <v>300</v>
      </c>
      <c r="W27" s="320">
        <v>2</v>
      </c>
      <c r="X27" s="321">
        <v>150</v>
      </c>
    </row>
    <row r="28" spans="1:24" s="322" customFormat="1">
      <c r="A28" s="323">
        <f t="shared" ref="A28:A91" si="0">A27-1</f>
        <v>19</v>
      </c>
      <c r="B28" s="143">
        <v>45684</v>
      </c>
      <c r="C28" s="324"/>
      <c r="D28" s="327">
        <v>7659544933.5200005</v>
      </c>
      <c r="E28" s="318">
        <v>0</v>
      </c>
      <c r="F28" s="318">
        <v>114424613.28</v>
      </c>
      <c r="G28" s="319">
        <v>7545120320.2400007</v>
      </c>
      <c r="H28" s="320">
        <v>77732</v>
      </c>
      <c r="I28" s="1578">
        <v>1472.04</v>
      </c>
      <c r="J28" s="321">
        <v>97065.82</v>
      </c>
      <c r="K28" s="316"/>
      <c r="L28" s="1464">
        <v>403133937.36000001</v>
      </c>
      <c r="M28" s="318">
        <v>0</v>
      </c>
      <c r="N28" s="318">
        <v>6022319.1600000001</v>
      </c>
      <c r="O28" s="319">
        <v>397111618.19999999</v>
      </c>
      <c r="P28" s="320">
        <v>4092</v>
      </c>
      <c r="Q28" s="1574">
        <v>97045.849999999991</v>
      </c>
      <c r="R28" s="309"/>
      <c r="S28" s="317">
        <v>300</v>
      </c>
      <c r="T28" s="318">
        <v>0</v>
      </c>
      <c r="U28" s="318">
        <v>0</v>
      </c>
      <c r="V28" s="319">
        <v>300</v>
      </c>
      <c r="W28" s="320">
        <v>2</v>
      </c>
      <c r="X28" s="321">
        <v>150</v>
      </c>
    </row>
    <row r="29" spans="1:24" s="322" customFormat="1">
      <c r="A29" s="323">
        <f t="shared" si="0"/>
        <v>18</v>
      </c>
      <c r="B29" s="143">
        <v>45653</v>
      </c>
      <c r="C29" s="324"/>
      <c r="D29" s="327">
        <v>7714759527.7600002</v>
      </c>
      <c r="E29" s="318">
        <v>0</v>
      </c>
      <c r="F29" s="318">
        <v>55214594.240000002</v>
      </c>
      <c r="G29" s="319">
        <v>7659544933.5200005</v>
      </c>
      <c r="H29" s="320">
        <v>77732</v>
      </c>
      <c r="I29" s="1578">
        <v>710.32</v>
      </c>
      <c r="J29" s="321">
        <v>98537.86</v>
      </c>
      <c r="K29" s="316"/>
      <c r="L29" s="1464">
        <v>406039953</v>
      </c>
      <c r="M29" s="318">
        <v>0</v>
      </c>
      <c r="N29" s="318">
        <v>2906015.6399999997</v>
      </c>
      <c r="O29" s="319">
        <v>403133937.36000001</v>
      </c>
      <c r="P29" s="320">
        <v>4092</v>
      </c>
      <c r="Q29" s="1574">
        <v>98517.58</v>
      </c>
      <c r="R29" s="309"/>
      <c r="S29" s="317">
        <v>300</v>
      </c>
      <c r="T29" s="318">
        <v>0</v>
      </c>
      <c r="U29" s="318">
        <v>0</v>
      </c>
      <c r="V29" s="319">
        <v>300</v>
      </c>
      <c r="W29" s="320">
        <v>2</v>
      </c>
      <c r="X29" s="321">
        <v>150</v>
      </c>
    </row>
    <row r="30" spans="1:24" s="322" customFormat="1">
      <c r="A30" s="323">
        <f t="shared" si="0"/>
        <v>17</v>
      </c>
      <c r="B30" s="143">
        <v>45623</v>
      </c>
      <c r="C30" s="315"/>
      <c r="D30" s="327">
        <v>7773200000</v>
      </c>
      <c r="E30" s="318">
        <v>0</v>
      </c>
      <c r="F30" s="318">
        <v>58440472.240000002</v>
      </c>
      <c r="G30" s="319">
        <v>7714759527.7600002</v>
      </c>
      <c r="H30" s="320">
        <v>77732</v>
      </c>
      <c r="I30" s="1578">
        <v>751.82</v>
      </c>
      <c r="J30" s="321">
        <v>99248.180000000008</v>
      </c>
      <c r="K30" s="316"/>
      <c r="L30" s="1464">
        <v>409200000</v>
      </c>
      <c r="M30" s="318">
        <v>0</v>
      </c>
      <c r="N30" s="318">
        <v>3160047</v>
      </c>
      <c r="O30" s="319">
        <v>406039953</v>
      </c>
      <c r="P30" s="320">
        <v>4092</v>
      </c>
      <c r="Q30" s="1574">
        <v>99227.75</v>
      </c>
      <c r="R30" s="309"/>
      <c r="S30" s="317">
        <v>300</v>
      </c>
      <c r="T30" s="318">
        <v>0</v>
      </c>
      <c r="U30" s="318">
        <v>0</v>
      </c>
      <c r="V30" s="319">
        <v>300</v>
      </c>
      <c r="W30" s="320">
        <v>2</v>
      </c>
      <c r="X30" s="321">
        <v>150</v>
      </c>
    </row>
    <row r="31" spans="1:24" s="322" customFormat="1">
      <c r="A31" s="323">
        <f t="shared" si="0"/>
        <v>16</v>
      </c>
      <c r="B31" s="143">
        <v>45588</v>
      </c>
      <c r="C31" s="315"/>
      <c r="D31" s="327">
        <v>0</v>
      </c>
      <c r="E31" s="318">
        <v>7773200000</v>
      </c>
      <c r="F31" s="318">
        <v>0</v>
      </c>
      <c r="G31" s="319">
        <v>7773200000</v>
      </c>
      <c r="H31" s="320">
        <v>77732</v>
      </c>
      <c r="I31" s="1578">
        <v>0</v>
      </c>
      <c r="J31" s="321">
        <v>100000</v>
      </c>
      <c r="K31" s="316"/>
      <c r="L31" s="1464">
        <v>0</v>
      </c>
      <c r="M31" s="318">
        <v>409200000</v>
      </c>
      <c r="N31" s="318">
        <v>0</v>
      </c>
      <c r="O31" s="319">
        <v>409200000</v>
      </c>
      <c r="P31" s="320">
        <v>4092</v>
      </c>
      <c r="Q31" s="1574">
        <v>100000</v>
      </c>
      <c r="R31" s="316"/>
      <c r="S31" s="317">
        <v>0</v>
      </c>
      <c r="T31" s="318">
        <v>300</v>
      </c>
      <c r="U31" s="318">
        <v>0</v>
      </c>
      <c r="V31" s="319">
        <v>300</v>
      </c>
      <c r="W31" s="320">
        <v>2</v>
      </c>
      <c r="X31" s="321">
        <v>150</v>
      </c>
    </row>
    <row r="32" spans="1:24" s="322" customFormat="1">
      <c r="A32" s="323">
        <f t="shared" si="0"/>
        <v>15</v>
      </c>
      <c r="B32" s="143" t="s">
        <v>145</v>
      </c>
      <c r="C32" s="315"/>
      <c r="D32" s="327" t="s">
        <v>145</v>
      </c>
      <c r="E32" s="318" t="s">
        <v>145</v>
      </c>
      <c r="F32" s="318" t="s">
        <v>145</v>
      </c>
      <c r="G32" s="319" t="s">
        <v>145</v>
      </c>
      <c r="H32" s="320" t="s">
        <v>145</v>
      </c>
      <c r="I32" s="1578" t="s">
        <v>145</v>
      </c>
      <c r="J32" s="321" t="s">
        <v>145</v>
      </c>
      <c r="K32" s="316"/>
      <c r="L32" s="1464" t="s">
        <v>145</v>
      </c>
      <c r="M32" s="318" t="s">
        <v>145</v>
      </c>
      <c r="N32" s="318" t="s">
        <v>145</v>
      </c>
      <c r="O32" s="319" t="s">
        <v>145</v>
      </c>
      <c r="P32" s="320" t="s">
        <v>145</v>
      </c>
      <c r="Q32" s="1574" t="s">
        <v>145</v>
      </c>
      <c r="R32" s="316"/>
      <c r="S32" s="317" t="s">
        <v>145</v>
      </c>
      <c r="T32" s="318" t="s">
        <v>145</v>
      </c>
      <c r="U32" s="318" t="s">
        <v>145</v>
      </c>
      <c r="V32" s="319" t="s">
        <v>145</v>
      </c>
      <c r="W32" s="320" t="s">
        <v>145</v>
      </c>
      <c r="X32" s="321" t="s">
        <v>145</v>
      </c>
    </row>
    <row r="33" spans="1:24" s="322" customFormat="1">
      <c r="A33" s="323">
        <f t="shared" si="0"/>
        <v>14</v>
      </c>
      <c r="B33" s="143" t="s">
        <v>145</v>
      </c>
      <c r="C33" s="325"/>
      <c r="D33" s="327" t="s">
        <v>145</v>
      </c>
      <c r="E33" s="318" t="s">
        <v>145</v>
      </c>
      <c r="F33" s="318" t="s">
        <v>145</v>
      </c>
      <c r="G33" s="319" t="s">
        <v>145</v>
      </c>
      <c r="H33" s="320" t="s">
        <v>145</v>
      </c>
      <c r="I33" s="1578" t="s">
        <v>145</v>
      </c>
      <c r="J33" s="321" t="s">
        <v>145</v>
      </c>
      <c r="K33" s="326"/>
      <c r="L33" s="1464" t="s">
        <v>145</v>
      </c>
      <c r="M33" s="318" t="s">
        <v>145</v>
      </c>
      <c r="N33" s="318" t="s">
        <v>145</v>
      </c>
      <c r="O33" s="319" t="s">
        <v>145</v>
      </c>
      <c r="P33" s="320" t="s">
        <v>145</v>
      </c>
      <c r="Q33" s="1574" t="s">
        <v>145</v>
      </c>
      <c r="R33" s="326"/>
      <c r="S33" s="317" t="s">
        <v>145</v>
      </c>
      <c r="T33" s="318" t="s">
        <v>145</v>
      </c>
      <c r="U33" s="318" t="s">
        <v>145</v>
      </c>
      <c r="V33" s="319" t="s">
        <v>145</v>
      </c>
      <c r="W33" s="320" t="s">
        <v>145</v>
      </c>
      <c r="X33" s="321" t="s">
        <v>145</v>
      </c>
    </row>
    <row r="34" spans="1:24" s="322" customFormat="1">
      <c r="A34" s="323">
        <f t="shared" si="0"/>
        <v>13</v>
      </c>
      <c r="B34" s="143" t="s">
        <v>145</v>
      </c>
      <c r="C34" s="325"/>
      <c r="D34" s="327" t="s">
        <v>145</v>
      </c>
      <c r="E34" s="318" t="s">
        <v>145</v>
      </c>
      <c r="F34" s="318" t="s">
        <v>145</v>
      </c>
      <c r="G34" s="319" t="s">
        <v>145</v>
      </c>
      <c r="H34" s="320" t="s">
        <v>145</v>
      </c>
      <c r="I34" s="1578" t="s">
        <v>145</v>
      </c>
      <c r="J34" s="321" t="s">
        <v>145</v>
      </c>
      <c r="K34" s="326"/>
      <c r="L34" s="1464" t="s">
        <v>145</v>
      </c>
      <c r="M34" s="318" t="s">
        <v>145</v>
      </c>
      <c r="N34" s="318" t="s">
        <v>145</v>
      </c>
      <c r="O34" s="319" t="s">
        <v>145</v>
      </c>
      <c r="P34" s="320" t="s">
        <v>145</v>
      </c>
      <c r="Q34" s="1574" t="s">
        <v>145</v>
      </c>
      <c r="R34" s="326"/>
      <c r="S34" s="317" t="s">
        <v>145</v>
      </c>
      <c r="T34" s="318" t="s">
        <v>145</v>
      </c>
      <c r="U34" s="318" t="s">
        <v>145</v>
      </c>
      <c r="V34" s="319" t="s">
        <v>145</v>
      </c>
      <c r="W34" s="320" t="s">
        <v>145</v>
      </c>
      <c r="X34" s="321" t="s">
        <v>145</v>
      </c>
    </row>
    <row r="35" spans="1:24" s="322" customFormat="1">
      <c r="A35" s="323">
        <f t="shared" si="0"/>
        <v>12</v>
      </c>
      <c r="B35" s="143" t="str">
        <f>IF(Output!C13=0,"",Output!C13)</f>
        <v/>
      </c>
      <c r="C35" s="325"/>
      <c r="D35" s="327" t="str">
        <f>IF(B35="","",Output!J13)</f>
        <v/>
      </c>
      <c r="E35" s="318" t="str">
        <f>IF(B35="","",Output!K13)</f>
        <v/>
      </c>
      <c r="F35" s="318" t="str">
        <f>IF(B35="","",Output!L13)</f>
        <v/>
      </c>
      <c r="G35" s="319" t="str">
        <f>IF(B35="","",Output!M13)</f>
        <v/>
      </c>
      <c r="H35" s="320" t="str">
        <f>IF(B35="","",Output!N13)</f>
        <v/>
      </c>
      <c r="I35" s="1578" t="str">
        <f>IF(B35="","",Output!O13)</f>
        <v/>
      </c>
      <c r="J35" s="321" t="str">
        <f>IF(B35="","",Output!P13)</f>
        <v/>
      </c>
      <c r="K35" s="326"/>
      <c r="L35" s="1464" t="str">
        <f>IF(B35="","",Output!Q13)</f>
        <v/>
      </c>
      <c r="M35" s="318" t="str">
        <f>IF(B35="","",Output!R13)</f>
        <v/>
      </c>
      <c r="N35" s="318" t="str">
        <f>IF(B35="","",Output!S13)</f>
        <v/>
      </c>
      <c r="O35" s="319" t="str">
        <f>IF(B35="","",Output!T13)</f>
        <v/>
      </c>
      <c r="P35" s="320" t="str">
        <f>IF(B35="","",Output!U13)</f>
        <v/>
      </c>
      <c r="Q35" s="1574" t="str">
        <f>IF(B35="","",Output!V13)</f>
        <v/>
      </c>
      <c r="R35" s="326"/>
      <c r="S35" s="317" t="str">
        <f>IF(B35="","",Output!W13)</f>
        <v/>
      </c>
      <c r="T35" s="318" t="str">
        <f>IF(B35="","",Output!X13)</f>
        <v/>
      </c>
      <c r="U35" s="318" t="str">
        <f>IF(B35="","",Output!Y13)</f>
        <v/>
      </c>
      <c r="V35" s="319" t="str">
        <f>IF(B35="","",Output!Z13)</f>
        <v/>
      </c>
      <c r="W35" s="320" t="str">
        <f>IF(B35="","",Output!AA13)</f>
        <v/>
      </c>
      <c r="X35" s="321" t="str">
        <f>IF(B35="","",Output!AB13)</f>
        <v/>
      </c>
    </row>
    <row r="36" spans="1:24" s="322" customFormat="1">
      <c r="A36" s="323">
        <f t="shared" si="0"/>
        <v>11</v>
      </c>
      <c r="B36" s="143" t="str">
        <f>IF(Output!C14=0,"",Output!C14)</f>
        <v/>
      </c>
      <c r="C36" s="325"/>
      <c r="D36" s="327" t="str">
        <f>IF(B36="","",Output!J14)</f>
        <v/>
      </c>
      <c r="E36" s="318" t="str">
        <f>IF(B36="","",Output!K14)</f>
        <v/>
      </c>
      <c r="F36" s="318" t="str">
        <f>IF(B36="","",Output!L14)</f>
        <v/>
      </c>
      <c r="G36" s="319" t="str">
        <f>IF(B36="","",Output!M14)</f>
        <v/>
      </c>
      <c r="H36" s="320" t="str">
        <f>IF(B36="","",Output!N14)</f>
        <v/>
      </c>
      <c r="I36" s="1578" t="str">
        <f>IF(B36="","",Output!O14)</f>
        <v/>
      </c>
      <c r="J36" s="321" t="str">
        <f>IF(B36="","",Output!P14)</f>
        <v/>
      </c>
      <c r="K36" s="326"/>
      <c r="L36" s="1464" t="str">
        <f>IF(B36="","",Output!Q14)</f>
        <v/>
      </c>
      <c r="M36" s="318" t="str">
        <f>IF(B36="","",Output!R14)</f>
        <v/>
      </c>
      <c r="N36" s="318" t="str">
        <f>IF(B36="","",Output!S14)</f>
        <v/>
      </c>
      <c r="O36" s="319" t="str">
        <f>IF(B36="","",Output!T14)</f>
        <v/>
      </c>
      <c r="P36" s="320" t="str">
        <f>IF(B36="","",Output!U14)</f>
        <v/>
      </c>
      <c r="Q36" s="1574" t="str">
        <f>IF(B36="","",Output!V14)</f>
        <v/>
      </c>
      <c r="R36" s="326"/>
      <c r="S36" s="317" t="str">
        <f>IF(B36="","",Output!W14)</f>
        <v/>
      </c>
      <c r="T36" s="318" t="str">
        <f>IF(B36="","",Output!X14)</f>
        <v/>
      </c>
      <c r="U36" s="318" t="str">
        <f>IF(B36="","",Output!Y14)</f>
        <v/>
      </c>
      <c r="V36" s="319" t="str">
        <f>IF(B36="","",Output!Z14)</f>
        <v/>
      </c>
      <c r="W36" s="320" t="str">
        <f>IF(B36="","",Output!AA14)</f>
        <v/>
      </c>
      <c r="X36" s="321" t="str">
        <f>IF(B36="","",Output!AB14)</f>
        <v/>
      </c>
    </row>
    <row r="37" spans="1:24" s="322" customFormat="1">
      <c r="A37" s="323">
        <f t="shared" si="0"/>
        <v>10</v>
      </c>
      <c r="B37" s="143" t="str">
        <f>IF(Output!C15=0,"",Output!C15)</f>
        <v/>
      </c>
      <c r="C37" s="325"/>
      <c r="D37" s="327" t="str">
        <f>IF(B37="","",Output!J15)</f>
        <v/>
      </c>
      <c r="E37" s="318" t="str">
        <f>IF(B37="","",Output!K15)</f>
        <v/>
      </c>
      <c r="F37" s="318" t="str">
        <f>IF(B37="","",Output!L15)</f>
        <v/>
      </c>
      <c r="G37" s="319" t="str">
        <f>IF(B37="","",Output!M15)</f>
        <v/>
      </c>
      <c r="H37" s="320" t="str">
        <f>IF(B37="","",Output!N15)</f>
        <v/>
      </c>
      <c r="I37" s="1578" t="str">
        <f>IF(B37="","",Output!O15)</f>
        <v/>
      </c>
      <c r="J37" s="321" t="str">
        <f>IF(B37="","",Output!P15)</f>
        <v/>
      </c>
      <c r="K37" s="326"/>
      <c r="L37" s="1464" t="str">
        <f>IF(B37="","",Output!Q15)</f>
        <v/>
      </c>
      <c r="M37" s="318" t="str">
        <f>IF(B37="","",Output!R15)</f>
        <v/>
      </c>
      <c r="N37" s="318" t="str">
        <f>IF(B37="","",Output!S15)</f>
        <v/>
      </c>
      <c r="O37" s="319" t="str">
        <f>IF(B37="","",Output!T15)</f>
        <v/>
      </c>
      <c r="P37" s="320" t="str">
        <f>IF(B37="","",Output!U15)</f>
        <v/>
      </c>
      <c r="Q37" s="1574" t="str">
        <f>IF(B37="","",Output!V15)</f>
        <v/>
      </c>
      <c r="R37" s="326"/>
      <c r="S37" s="317" t="str">
        <f>IF(B37="","",Output!W15)</f>
        <v/>
      </c>
      <c r="T37" s="318" t="str">
        <f>IF(B37="","",Output!X15)</f>
        <v/>
      </c>
      <c r="U37" s="318" t="str">
        <f>IF(B37="","",Output!Y15)</f>
        <v/>
      </c>
      <c r="V37" s="319" t="str">
        <f>IF(B37="","",Output!Z15)</f>
        <v/>
      </c>
      <c r="W37" s="320" t="str">
        <f>IF(B37="","",Output!AA15)</f>
        <v/>
      </c>
      <c r="X37" s="321" t="str">
        <f>IF(B37="","",Output!AB15)</f>
        <v/>
      </c>
    </row>
    <row r="38" spans="1:24" s="322" customFormat="1">
      <c r="A38" s="323">
        <f t="shared" si="0"/>
        <v>9</v>
      </c>
      <c r="B38" s="143" t="str">
        <f>IF(Output!C16=0,"",Output!C16)</f>
        <v/>
      </c>
      <c r="C38" s="325"/>
      <c r="D38" s="327" t="str">
        <f>IF(B38="","",Output!J16)</f>
        <v/>
      </c>
      <c r="E38" s="318" t="str">
        <f>IF(B38="","",Output!K16)</f>
        <v/>
      </c>
      <c r="F38" s="318" t="str">
        <f>IF(B38="","",Output!L16)</f>
        <v/>
      </c>
      <c r="G38" s="319" t="str">
        <f>IF(B38="","",Output!M16)</f>
        <v/>
      </c>
      <c r="H38" s="320" t="str">
        <f>IF(B38="","",Output!N16)</f>
        <v/>
      </c>
      <c r="I38" s="1578" t="str">
        <f>IF(B38="","",Output!O16)</f>
        <v/>
      </c>
      <c r="J38" s="321" t="str">
        <f>IF(B38="","",Output!P16)</f>
        <v/>
      </c>
      <c r="K38" s="326"/>
      <c r="L38" s="1464" t="str">
        <f>IF(B38="","",Output!Q16)</f>
        <v/>
      </c>
      <c r="M38" s="318" t="str">
        <f>IF(B38="","",Output!R16)</f>
        <v/>
      </c>
      <c r="N38" s="318" t="str">
        <f>IF(B38="","",Output!S16)</f>
        <v/>
      </c>
      <c r="O38" s="319" t="str">
        <f>IF(B38="","",Output!T16)</f>
        <v/>
      </c>
      <c r="P38" s="320" t="str">
        <f>IF(B38="","",Output!U16)</f>
        <v/>
      </c>
      <c r="Q38" s="1574" t="str">
        <f>IF(B38="","",Output!V16)</f>
        <v/>
      </c>
      <c r="R38" s="326"/>
      <c r="S38" s="317" t="str">
        <f>IF(B38="","",Output!W16)</f>
        <v/>
      </c>
      <c r="T38" s="318" t="str">
        <f>IF(B38="","",Output!X16)</f>
        <v/>
      </c>
      <c r="U38" s="318" t="str">
        <f>IF(B38="","",Output!Y16)</f>
        <v/>
      </c>
      <c r="V38" s="319" t="str">
        <f>IF(B38="","",Output!Z16)</f>
        <v/>
      </c>
      <c r="W38" s="320" t="str">
        <f>IF(B38="","",Output!AA16)</f>
        <v/>
      </c>
      <c r="X38" s="321" t="str">
        <f>IF(B38="","",Output!AB16)</f>
        <v/>
      </c>
    </row>
    <row r="39" spans="1:24" s="322" customFormat="1">
      <c r="A39" s="323">
        <f t="shared" si="0"/>
        <v>8</v>
      </c>
      <c r="B39" s="143" t="str">
        <f>IF(Output!C17=0,"",Output!C17)</f>
        <v/>
      </c>
      <c r="C39" s="325"/>
      <c r="D39" s="327" t="str">
        <f>IF(B39="","",Output!J17)</f>
        <v/>
      </c>
      <c r="E39" s="318" t="str">
        <f>IF(B39="","",Output!K17)</f>
        <v/>
      </c>
      <c r="F39" s="318" t="str">
        <f>IF(B39="","",Output!L17)</f>
        <v/>
      </c>
      <c r="G39" s="319" t="str">
        <f>IF(B39="","",Output!M17)</f>
        <v/>
      </c>
      <c r="H39" s="320" t="str">
        <f>IF(B39="","",Output!N17)</f>
        <v/>
      </c>
      <c r="I39" s="1578" t="str">
        <f>IF(B39="","",Output!O17)</f>
        <v/>
      </c>
      <c r="J39" s="321" t="str">
        <f>IF(B39="","",Output!P17)</f>
        <v/>
      </c>
      <c r="K39" s="326"/>
      <c r="L39" s="1464" t="str">
        <f>IF(B39="","",Output!Q17)</f>
        <v/>
      </c>
      <c r="M39" s="318" t="str">
        <f>IF(B39="","",Output!R17)</f>
        <v/>
      </c>
      <c r="N39" s="318" t="str">
        <f>IF(B39="","",Output!S17)</f>
        <v/>
      </c>
      <c r="O39" s="319" t="str">
        <f>IF(B39="","",Output!T17)</f>
        <v/>
      </c>
      <c r="P39" s="320" t="str">
        <f>IF(B39="","",Output!U17)</f>
        <v/>
      </c>
      <c r="Q39" s="1574" t="str">
        <f>IF(B39="","",Output!V17)</f>
        <v/>
      </c>
      <c r="R39" s="326"/>
      <c r="S39" s="317" t="str">
        <f>IF(B39="","",Output!W17)</f>
        <v/>
      </c>
      <c r="T39" s="318" t="str">
        <f>IF(B39="","",Output!X17)</f>
        <v/>
      </c>
      <c r="U39" s="318" t="str">
        <f>IF(B39="","",Output!Y17)</f>
        <v/>
      </c>
      <c r="V39" s="319" t="str">
        <f>IF(B39="","",Output!Z17)</f>
        <v/>
      </c>
      <c r="W39" s="320" t="str">
        <f>IF(B39="","",Output!AA17)</f>
        <v/>
      </c>
      <c r="X39" s="321" t="str">
        <f>IF(B39="","",Output!AB17)</f>
        <v/>
      </c>
    </row>
    <row r="40" spans="1:24" s="322" customFormat="1">
      <c r="A40" s="323">
        <f t="shared" si="0"/>
        <v>7</v>
      </c>
      <c r="B40" s="143" t="str">
        <f>IF(Output!C18=0,"",Output!C18)</f>
        <v/>
      </c>
      <c r="C40" s="325"/>
      <c r="D40" s="327" t="str">
        <f>IF(B40="","",Output!J18)</f>
        <v/>
      </c>
      <c r="E40" s="318" t="str">
        <f>IF(B40="","",Output!K18)</f>
        <v/>
      </c>
      <c r="F40" s="318" t="str">
        <f>IF(B40="","",Output!L18)</f>
        <v/>
      </c>
      <c r="G40" s="319" t="str">
        <f>IF(B40="","",Output!M18)</f>
        <v/>
      </c>
      <c r="H40" s="320" t="str">
        <f>IF(B40="","",Output!N18)</f>
        <v/>
      </c>
      <c r="I40" s="1578" t="str">
        <f>IF(B40="","",Output!O18)</f>
        <v/>
      </c>
      <c r="J40" s="321" t="str">
        <f>IF(B40="","",Output!P18)</f>
        <v/>
      </c>
      <c r="K40" s="326"/>
      <c r="L40" s="1464" t="str">
        <f>IF(B40="","",Output!Q18)</f>
        <v/>
      </c>
      <c r="M40" s="318" t="str">
        <f>IF(B40="","",Output!R18)</f>
        <v/>
      </c>
      <c r="N40" s="318" t="str">
        <f>IF(B40="","",Output!S18)</f>
        <v/>
      </c>
      <c r="O40" s="319" t="str">
        <f>IF(B40="","",Output!T18)</f>
        <v/>
      </c>
      <c r="P40" s="320" t="str">
        <f>IF(B40="","",Output!U18)</f>
        <v/>
      </c>
      <c r="Q40" s="1574" t="str">
        <f>IF(B40="","",Output!V18)</f>
        <v/>
      </c>
      <c r="R40" s="326"/>
      <c r="S40" s="317" t="str">
        <f>IF(B40="","",Output!W18)</f>
        <v/>
      </c>
      <c r="T40" s="318" t="str">
        <f>IF(B40="","",Output!X18)</f>
        <v/>
      </c>
      <c r="U40" s="318" t="str">
        <f>IF(B40="","",Output!Y18)</f>
        <v/>
      </c>
      <c r="V40" s="319" t="str">
        <f>IF(B40="","",Output!Z18)</f>
        <v/>
      </c>
      <c r="W40" s="320" t="str">
        <f>IF(B40="","",Output!AA18)</f>
        <v/>
      </c>
      <c r="X40" s="321" t="str">
        <f>IF(B40="","",Output!AB18)</f>
        <v/>
      </c>
    </row>
    <row r="41" spans="1:24" s="322" customFormat="1">
      <c r="A41" s="323">
        <f t="shared" si="0"/>
        <v>6</v>
      </c>
      <c r="B41" s="143" t="str">
        <f>IF(Output!C19=0,"",Output!C19)</f>
        <v/>
      </c>
      <c r="C41" s="325"/>
      <c r="D41" s="327" t="str">
        <f>IF(B41="","",Output!J19)</f>
        <v/>
      </c>
      <c r="E41" s="318" t="str">
        <f>IF(B41="","",Output!K19)</f>
        <v/>
      </c>
      <c r="F41" s="318" t="str">
        <f>IF(B41="","",Output!L19)</f>
        <v/>
      </c>
      <c r="G41" s="319" t="str">
        <f>IF(B41="","",Output!M19)</f>
        <v/>
      </c>
      <c r="H41" s="320" t="str">
        <f>IF(B41="","",Output!N19)</f>
        <v/>
      </c>
      <c r="I41" s="1578" t="str">
        <f>IF(B41="","",Output!O19)</f>
        <v/>
      </c>
      <c r="J41" s="321" t="str">
        <f>IF(B41="","",Output!P19)</f>
        <v/>
      </c>
      <c r="K41" s="326"/>
      <c r="L41" s="1464" t="str">
        <f>IF(B41="","",Output!Q19)</f>
        <v/>
      </c>
      <c r="M41" s="318" t="str">
        <f>IF(B41="","",Output!R19)</f>
        <v/>
      </c>
      <c r="N41" s="318" t="str">
        <f>IF(B41="","",Output!S19)</f>
        <v/>
      </c>
      <c r="O41" s="319" t="str">
        <f>IF(B41="","",Output!T19)</f>
        <v/>
      </c>
      <c r="P41" s="320" t="str">
        <f>IF(B41="","",Output!U19)</f>
        <v/>
      </c>
      <c r="Q41" s="1574" t="str">
        <f>IF(B41="","",Output!V19)</f>
        <v/>
      </c>
      <c r="R41" s="326"/>
      <c r="S41" s="317" t="str">
        <f>IF(B41="","",Output!W19)</f>
        <v/>
      </c>
      <c r="T41" s="318" t="str">
        <f>IF(B41="","",Output!X19)</f>
        <v/>
      </c>
      <c r="U41" s="318" t="str">
        <f>IF(B41="","",Output!Y19)</f>
        <v/>
      </c>
      <c r="V41" s="319" t="str">
        <f>IF(B41="","",Output!Z19)</f>
        <v/>
      </c>
      <c r="W41" s="320" t="str">
        <f>IF(B41="","",Output!AA19)</f>
        <v/>
      </c>
      <c r="X41" s="321" t="str">
        <f>IF(B41="","",Output!AB19)</f>
        <v/>
      </c>
    </row>
    <row r="42" spans="1:24" s="322" customFormat="1">
      <c r="A42" s="323">
        <f t="shared" si="0"/>
        <v>5</v>
      </c>
      <c r="B42" s="143" t="str">
        <f>IF(Output!C20=0,"",Output!C20)</f>
        <v/>
      </c>
      <c r="C42" s="325"/>
      <c r="D42" s="327" t="str">
        <f>IF(B42="","",Output!J20)</f>
        <v/>
      </c>
      <c r="E42" s="318" t="str">
        <f>IF(B42="","",Output!K20)</f>
        <v/>
      </c>
      <c r="F42" s="318" t="str">
        <f>IF(B42="","",Output!L20)</f>
        <v/>
      </c>
      <c r="G42" s="319" t="str">
        <f>IF(B42="","",Output!M20)</f>
        <v/>
      </c>
      <c r="H42" s="320" t="str">
        <f>IF(B42="","",Output!N20)</f>
        <v/>
      </c>
      <c r="I42" s="1578" t="str">
        <f>IF(B42="","",Output!O20)</f>
        <v/>
      </c>
      <c r="J42" s="321" t="str">
        <f>IF(B42="","",Output!P20)</f>
        <v/>
      </c>
      <c r="K42" s="326"/>
      <c r="L42" s="1464" t="str">
        <f>IF(B42="","",Output!Q20)</f>
        <v/>
      </c>
      <c r="M42" s="318" t="str">
        <f>IF(B42="","",Output!R20)</f>
        <v/>
      </c>
      <c r="N42" s="318" t="str">
        <f>IF(B42="","",Output!S20)</f>
        <v/>
      </c>
      <c r="O42" s="319" t="str">
        <f>IF(B42="","",Output!T20)</f>
        <v/>
      </c>
      <c r="P42" s="320" t="str">
        <f>IF(B42="","",Output!U20)</f>
        <v/>
      </c>
      <c r="Q42" s="1574" t="str">
        <f>IF(B42="","",Output!V20)</f>
        <v/>
      </c>
      <c r="R42" s="326"/>
      <c r="S42" s="317" t="str">
        <f>IF(B42="","",Output!W20)</f>
        <v/>
      </c>
      <c r="T42" s="318" t="str">
        <f>IF(B42="","",Output!X20)</f>
        <v/>
      </c>
      <c r="U42" s="318" t="str">
        <f>IF(B42="","",Output!Y20)</f>
        <v/>
      </c>
      <c r="V42" s="319" t="str">
        <f>IF(B42="","",Output!Z20)</f>
        <v/>
      </c>
      <c r="W42" s="320" t="str">
        <f>IF(B42="","",Output!AA20)</f>
        <v/>
      </c>
      <c r="X42" s="321" t="str">
        <f>IF(B42="","",Output!AB20)</f>
        <v/>
      </c>
    </row>
    <row r="43" spans="1:24" s="322" customFormat="1">
      <c r="A43" s="323">
        <f t="shared" si="0"/>
        <v>4</v>
      </c>
      <c r="B43" s="143" t="str">
        <f>IF(Output!C21=0,"",Output!C21)</f>
        <v/>
      </c>
      <c r="C43" s="325"/>
      <c r="D43" s="327" t="str">
        <f>IF(B43="","",Output!J21)</f>
        <v/>
      </c>
      <c r="E43" s="318" t="str">
        <f>IF(B43="","",Output!K21)</f>
        <v/>
      </c>
      <c r="F43" s="318" t="str">
        <f>IF(B43="","",Output!L21)</f>
        <v/>
      </c>
      <c r="G43" s="319" t="str">
        <f>IF(B43="","",Output!M21)</f>
        <v/>
      </c>
      <c r="H43" s="320" t="str">
        <f>IF(B43="","",Output!N21)</f>
        <v/>
      </c>
      <c r="I43" s="1578" t="str">
        <f>IF(B43="","",Output!O21)</f>
        <v/>
      </c>
      <c r="J43" s="321" t="str">
        <f>IF(B43="","",Output!P21)</f>
        <v/>
      </c>
      <c r="K43" s="326"/>
      <c r="L43" s="1464" t="str">
        <f>IF(B43="","",Output!Q21)</f>
        <v/>
      </c>
      <c r="M43" s="318" t="str">
        <f>IF(B43="","",Output!R21)</f>
        <v/>
      </c>
      <c r="N43" s="318" t="str">
        <f>IF(B43="","",Output!S21)</f>
        <v/>
      </c>
      <c r="O43" s="319" t="str">
        <f>IF(B43="","",Output!T21)</f>
        <v/>
      </c>
      <c r="P43" s="320" t="str">
        <f>IF(B43="","",Output!U21)</f>
        <v/>
      </c>
      <c r="Q43" s="1574" t="str">
        <f>IF(B43="","",Output!V21)</f>
        <v/>
      </c>
      <c r="R43" s="326"/>
      <c r="S43" s="317" t="str">
        <f>IF(B43="","",Output!W21)</f>
        <v/>
      </c>
      <c r="T43" s="318" t="str">
        <f>IF(B43="","",Output!X21)</f>
        <v/>
      </c>
      <c r="U43" s="318" t="str">
        <f>IF(B43="","",Output!Y21)</f>
        <v/>
      </c>
      <c r="V43" s="319" t="str">
        <f>IF(B43="","",Output!Z21)</f>
        <v/>
      </c>
      <c r="W43" s="320" t="str">
        <f>IF(B43="","",Output!AA21)</f>
        <v/>
      </c>
      <c r="X43" s="321" t="str">
        <f>IF(B43="","",Output!AB21)</f>
        <v/>
      </c>
    </row>
    <row r="44" spans="1:24" s="322" customFormat="1">
      <c r="A44" s="323">
        <f t="shared" si="0"/>
        <v>3</v>
      </c>
      <c r="B44" s="143" t="str">
        <f>IF(Output!C22=0,"",Output!C22)</f>
        <v/>
      </c>
      <c r="C44" s="325"/>
      <c r="D44" s="327" t="str">
        <f>IF(B44="","",Output!J22)</f>
        <v/>
      </c>
      <c r="E44" s="318" t="str">
        <f>IF(B44="","",Output!K22)</f>
        <v/>
      </c>
      <c r="F44" s="318" t="str">
        <f>IF(B44="","",Output!L22)</f>
        <v/>
      </c>
      <c r="G44" s="319" t="str">
        <f>IF(B44="","",Output!M22)</f>
        <v/>
      </c>
      <c r="H44" s="320" t="str">
        <f>IF(B44="","",Output!N22)</f>
        <v/>
      </c>
      <c r="I44" s="1578" t="str">
        <f>IF(B44="","",Output!O22)</f>
        <v/>
      </c>
      <c r="J44" s="321" t="str">
        <f>IF(B44="","",Output!P22)</f>
        <v/>
      </c>
      <c r="K44" s="326"/>
      <c r="L44" s="1464" t="str">
        <f>IF(B44="","",Output!Q22)</f>
        <v/>
      </c>
      <c r="M44" s="318" t="str">
        <f>IF(B44="","",Output!R22)</f>
        <v/>
      </c>
      <c r="N44" s="318" t="str">
        <f>IF(B44="","",Output!S22)</f>
        <v/>
      </c>
      <c r="O44" s="319" t="str">
        <f>IF(B44="","",Output!T22)</f>
        <v/>
      </c>
      <c r="P44" s="320" t="str">
        <f>IF(B44="","",Output!U22)</f>
        <v/>
      </c>
      <c r="Q44" s="1574" t="str">
        <f>IF(B44="","",Output!V22)</f>
        <v/>
      </c>
      <c r="R44" s="326"/>
      <c r="S44" s="317" t="str">
        <f>IF(B44="","",Output!W22)</f>
        <v/>
      </c>
      <c r="T44" s="318" t="str">
        <f>IF(B44="","",Output!X22)</f>
        <v/>
      </c>
      <c r="U44" s="318" t="str">
        <f>IF(B44="","",Output!Y22)</f>
        <v/>
      </c>
      <c r="V44" s="319" t="str">
        <f>IF(B44="","",Output!Z22)</f>
        <v/>
      </c>
      <c r="W44" s="320" t="str">
        <f>IF(B44="","",Output!AA22)</f>
        <v/>
      </c>
      <c r="X44" s="321" t="str">
        <f>IF(B44="","",Output!AB22)</f>
        <v/>
      </c>
    </row>
    <row r="45" spans="1:24" s="307" customFormat="1">
      <c r="A45" s="323">
        <f t="shared" si="0"/>
        <v>2</v>
      </c>
      <c r="B45" s="143" t="str">
        <f>IF(Output!C23=0,"",Output!C23)</f>
        <v/>
      </c>
      <c r="C45" s="325"/>
      <c r="D45" s="327" t="str">
        <f>IF(B45="","",Output!J23)</f>
        <v/>
      </c>
      <c r="E45" s="318" t="str">
        <f>IF(B45="","",Output!K23)</f>
        <v/>
      </c>
      <c r="F45" s="318" t="str">
        <f>IF(B45="","",Output!L23)</f>
        <v/>
      </c>
      <c r="G45" s="319" t="str">
        <f>IF(B45="","",Output!M23)</f>
        <v/>
      </c>
      <c r="H45" s="320" t="str">
        <f>IF(B45="","",Output!N23)</f>
        <v/>
      </c>
      <c r="I45" s="1578" t="str">
        <f>IF(B45="","",Output!O23)</f>
        <v/>
      </c>
      <c r="J45" s="321" t="str">
        <f>IF(B45="","",Output!P23)</f>
        <v/>
      </c>
      <c r="K45" s="326"/>
      <c r="L45" s="1464" t="str">
        <f>IF(B45="","",Output!Q23)</f>
        <v/>
      </c>
      <c r="M45" s="318" t="str">
        <f>IF(B45="","",Output!R23)</f>
        <v/>
      </c>
      <c r="N45" s="318" t="str">
        <f>IF(B45="","",Output!S23)</f>
        <v/>
      </c>
      <c r="O45" s="319" t="str">
        <f>IF(B45="","",Output!T23)</f>
        <v/>
      </c>
      <c r="P45" s="320" t="str">
        <f>IF(B45="","",Output!U23)</f>
        <v/>
      </c>
      <c r="Q45" s="1574" t="str">
        <f>IF(B45="","",Output!V23)</f>
        <v/>
      </c>
      <c r="R45" s="326"/>
      <c r="S45" s="317" t="str">
        <f>IF(B45="","",Output!W23)</f>
        <v/>
      </c>
      <c r="T45" s="318" t="str">
        <f>IF(B45="","",Output!X23)</f>
        <v/>
      </c>
      <c r="U45" s="318" t="str">
        <f>IF(B45="","",Output!Y23)</f>
        <v/>
      </c>
      <c r="V45" s="319" t="str">
        <f>IF(B45="","",Output!Z23)</f>
        <v/>
      </c>
      <c r="W45" s="320" t="str">
        <f>IF(B45="","",Output!AA23)</f>
        <v/>
      </c>
      <c r="X45" s="321" t="str">
        <f>IF(B45="","",Output!AB23)</f>
        <v/>
      </c>
    </row>
    <row r="46" spans="1:24" s="307" customFormat="1">
      <c r="A46" s="323">
        <f t="shared" si="0"/>
        <v>1</v>
      </c>
      <c r="B46" s="143" t="str">
        <f>IF(Output!C24=0,"",Output!C24)</f>
        <v/>
      </c>
      <c r="C46" s="325"/>
      <c r="D46" s="327" t="str">
        <f>IF(B46="","",Output!J24)</f>
        <v/>
      </c>
      <c r="E46" s="318" t="str">
        <f>IF(B46="","",Output!K24)</f>
        <v/>
      </c>
      <c r="F46" s="318" t="str">
        <f>IF(B46="","",Output!L24)</f>
        <v/>
      </c>
      <c r="G46" s="319" t="str">
        <f>IF(B46="","",Output!M24)</f>
        <v/>
      </c>
      <c r="H46" s="320" t="str">
        <f>IF(B46="","",Output!N24)</f>
        <v/>
      </c>
      <c r="I46" s="1578" t="str">
        <f>IF(B46="","",Output!O24)</f>
        <v/>
      </c>
      <c r="J46" s="321" t="str">
        <f>IF(B46="","",Output!P24)</f>
        <v/>
      </c>
      <c r="K46" s="326"/>
      <c r="L46" s="1464" t="str">
        <f>IF(B46="","",Output!Q24)</f>
        <v/>
      </c>
      <c r="M46" s="318" t="str">
        <f>IF(B46="","",Output!R24)</f>
        <v/>
      </c>
      <c r="N46" s="318" t="str">
        <f>IF(B46="","",Output!S24)</f>
        <v/>
      </c>
      <c r="O46" s="319" t="str">
        <f>IF(B46="","",Output!T24)</f>
        <v/>
      </c>
      <c r="P46" s="320" t="str">
        <f>IF(B46="","",Output!U24)</f>
        <v/>
      </c>
      <c r="Q46" s="1574" t="str">
        <f>IF(B46="","",Output!V24)</f>
        <v/>
      </c>
      <c r="R46" s="326"/>
      <c r="S46" s="317" t="str">
        <f>IF(B46="","",Output!W24)</f>
        <v/>
      </c>
      <c r="T46" s="318" t="str">
        <f>IF(B46="","",Output!X24)</f>
        <v/>
      </c>
      <c r="U46" s="318" t="str">
        <f>IF(B46="","",Output!Y24)</f>
        <v/>
      </c>
      <c r="V46" s="319" t="str">
        <f>IF(B46="","",Output!Z24)</f>
        <v/>
      </c>
      <c r="W46" s="320" t="str">
        <f>IF(B46="","",Output!AA24)</f>
        <v/>
      </c>
      <c r="X46" s="321" t="str">
        <f>IF(B46="","",Output!AB24)</f>
        <v/>
      </c>
    </row>
    <row r="47" spans="1:24" s="307" customFormat="1">
      <c r="A47" s="323">
        <f t="shared" si="0"/>
        <v>0</v>
      </c>
      <c r="B47" s="143" t="str">
        <f>IF(Output!C25=0,"",Output!C25)</f>
        <v/>
      </c>
      <c r="C47" s="325"/>
      <c r="D47" s="327" t="str">
        <f>IF(B47="","",Output!J25)</f>
        <v/>
      </c>
      <c r="E47" s="318" t="str">
        <f>IF(B47="","",Output!K25)</f>
        <v/>
      </c>
      <c r="F47" s="318" t="str">
        <f>IF(B47="","",Output!L25)</f>
        <v/>
      </c>
      <c r="G47" s="319" t="str">
        <f>IF(B47="","",Output!M25)</f>
        <v/>
      </c>
      <c r="H47" s="320" t="str">
        <f>IF(B47="","",Output!N25)</f>
        <v/>
      </c>
      <c r="I47" s="1578" t="str">
        <f>IF(B47="","",Output!O25)</f>
        <v/>
      </c>
      <c r="J47" s="321" t="str">
        <f>IF(B47="","",Output!P25)</f>
        <v/>
      </c>
      <c r="K47" s="326"/>
      <c r="L47" s="1464" t="str">
        <f>IF(B47="","",Output!Q25)</f>
        <v/>
      </c>
      <c r="M47" s="318" t="str">
        <f>IF(B47="","",Output!R25)</f>
        <v/>
      </c>
      <c r="N47" s="318" t="str">
        <f>IF(B47="","",Output!S25)</f>
        <v/>
      </c>
      <c r="O47" s="319" t="str">
        <f>IF(B47="","",Output!T25)</f>
        <v/>
      </c>
      <c r="P47" s="320" t="str">
        <f>IF(B47="","",Output!U25)</f>
        <v/>
      </c>
      <c r="Q47" s="1574" t="str">
        <f>IF(B47="","",Output!V25)</f>
        <v/>
      </c>
      <c r="R47" s="326"/>
      <c r="S47" s="317" t="str">
        <f>IF(B47="","",Output!W25)</f>
        <v/>
      </c>
      <c r="T47" s="318" t="str">
        <f>IF(B47="","",Output!X25)</f>
        <v/>
      </c>
      <c r="U47" s="318" t="str">
        <f>IF(B47="","",Output!Y25)</f>
        <v/>
      </c>
      <c r="V47" s="319" t="str">
        <f>IF(B47="","",Output!Z25)</f>
        <v/>
      </c>
      <c r="W47" s="320" t="str">
        <f>IF(B47="","",Output!AA25)</f>
        <v/>
      </c>
      <c r="X47" s="321" t="str">
        <f>IF(B47="","",Output!AB25)</f>
        <v/>
      </c>
    </row>
    <row r="48" spans="1:24" s="307" customFormat="1">
      <c r="A48" s="323">
        <f t="shared" si="0"/>
        <v>-1</v>
      </c>
      <c r="B48" s="143" t="str">
        <f>IF(Output!C26=0,"",Output!C26)</f>
        <v/>
      </c>
      <c r="C48" s="325"/>
      <c r="D48" s="327" t="str">
        <f>IF(B48="","",Output!J26)</f>
        <v/>
      </c>
      <c r="E48" s="318" t="str">
        <f>IF(B48="","",Output!K26)</f>
        <v/>
      </c>
      <c r="F48" s="318" t="str">
        <f>IF(B48="","",Output!L26)</f>
        <v/>
      </c>
      <c r="G48" s="319" t="str">
        <f>IF(B48="","",Output!M26)</f>
        <v/>
      </c>
      <c r="H48" s="320" t="str">
        <f>IF(B48="","",Output!N26)</f>
        <v/>
      </c>
      <c r="I48" s="1578" t="str">
        <f>IF(B48="","",Output!O26)</f>
        <v/>
      </c>
      <c r="J48" s="321" t="str">
        <f>IF(B48="","",Output!P26)</f>
        <v/>
      </c>
      <c r="K48" s="326"/>
      <c r="L48" s="1464" t="str">
        <f>IF(B48="","",Output!Q26)</f>
        <v/>
      </c>
      <c r="M48" s="318" t="str">
        <f>IF(B48="","",Output!R26)</f>
        <v/>
      </c>
      <c r="N48" s="318" t="str">
        <f>IF(B48="","",Output!S26)</f>
        <v/>
      </c>
      <c r="O48" s="319" t="str">
        <f>IF(B48="","",Output!T26)</f>
        <v/>
      </c>
      <c r="P48" s="320" t="str">
        <f>IF(B48="","",Output!U26)</f>
        <v/>
      </c>
      <c r="Q48" s="1574" t="str">
        <f>IF(B48="","",Output!V26)</f>
        <v/>
      </c>
      <c r="R48" s="326"/>
      <c r="S48" s="317" t="str">
        <f>IF(B48="","",Output!W26)</f>
        <v/>
      </c>
      <c r="T48" s="318" t="str">
        <f>IF(B48="","",Output!X26)</f>
        <v/>
      </c>
      <c r="U48" s="318" t="str">
        <f>IF(B48="","",Output!Y26)</f>
        <v/>
      </c>
      <c r="V48" s="319" t="str">
        <f>IF(B48="","",Output!Z26)</f>
        <v/>
      </c>
      <c r="W48" s="320" t="str">
        <f>IF(B48="","",Output!AA26)</f>
        <v/>
      </c>
      <c r="X48" s="321" t="str">
        <f>IF(B48="","",Output!AB26)</f>
        <v/>
      </c>
    </row>
    <row r="49" spans="1:24" s="307" customFormat="1">
      <c r="A49" s="323">
        <f t="shared" si="0"/>
        <v>-2</v>
      </c>
      <c r="B49" s="143" t="str">
        <f>IF(Output!C27=0,"",Output!C27)</f>
        <v/>
      </c>
      <c r="C49" s="325"/>
      <c r="D49" s="327" t="str">
        <f>IF(B49="","",Output!J27)</f>
        <v/>
      </c>
      <c r="E49" s="318" t="str">
        <f>IF(B49="","",Output!K27)</f>
        <v/>
      </c>
      <c r="F49" s="318" t="str">
        <f>IF(B49="","",Output!L27)</f>
        <v/>
      </c>
      <c r="G49" s="319" t="str">
        <f>IF(B49="","",Output!M27)</f>
        <v/>
      </c>
      <c r="H49" s="320" t="str">
        <f>IF(B49="","",Output!N27)</f>
        <v/>
      </c>
      <c r="I49" s="1578" t="str">
        <f>IF(B49="","",Output!O27)</f>
        <v/>
      </c>
      <c r="J49" s="321" t="str">
        <f>IF(B49="","",Output!P27)</f>
        <v/>
      </c>
      <c r="K49" s="326"/>
      <c r="L49" s="1464" t="str">
        <f>IF(B49="","",Output!Q27)</f>
        <v/>
      </c>
      <c r="M49" s="318" t="str">
        <f>IF(B49="","",Output!R27)</f>
        <v/>
      </c>
      <c r="N49" s="318" t="str">
        <f>IF(B49="","",Output!S27)</f>
        <v/>
      </c>
      <c r="O49" s="319" t="str">
        <f>IF(B49="","",Output!T27)</f>
        <v/>
      </c>
      <c r="P49" s="320" t="str">
        <f>IF(B49="","",Output!U27)</f>
        <v/>
      </c>
      <c r="Q49" s="1574" t="str">
        <f>IF(B49="","",Output!V27)</f>
        <v/>
      </c>
      <c r="R49" s="326"/>
      <c r="S49" s="317" t="str">
        <f>IF(B49="","",Output!W27)</f>
        <v/>
      </c>
      <c r="T49" s="318" t="str">
        <f>IF(B49="","",Output!X27)</f>
        <v/>
      </c>
      <c r="U49" s="318" t="str">
        <f>IF(B49="","",Output!Y27)</f>
        <v/>
      </c>
      <c r="V49" s="319" t="str">
        <f>IF(B49="","",Output!Z27)</f>
        <v/>
      </c>
      <c r="W49" s="320" t="str">
        <f>IF(B49="","",Output!AA27)</f>
        <v/>
      </c>
      <c r="X49" s="321" t="str">
        <f>IF(B49="","",Output!AB27)</f>
        <v/>
      </c>
    </row>
    <row r="50" spans="1:24" s="307" customFormat="1">
      <c r="A50" s="323">
        <f t="shared" si="0"/>
        <v>-3</v>
      </c>
      <c r="B50" s="143" t="str">
        <f>IF(Output!C28=0,"",Output!C28)</f>
        <v/>
      </c>
      <c r="C50" s="325"/>
      <c r="D50" s="327" t="str">
        <f>IF(B50="","",Output!J28)</f>
        <v/>
      </c>
      <c r="E50" s="318" t="str">
        <f>IF(B50="","",Output!K28)</f>
        <v/>
      </c>
      <c r="F50" s="318" t="str">
        <f>IF(B50="","",Output!L28)</f>
        <v/>
      </c>
      <c r="G50" s="319" t="str">
        <f>IF(B50="","",Output!M28)</f>
        <v/>
      </c>
      <c r="H50" s="320" t="str">
        <f>IF(B50="","",Output!N28)</f>
        <v/>
      </c>
      <c r="I50" s="1578" t="str">
        <f>IF(B50="","",Output!O28)</f>
        <v/>
      </c>
      <c r="J50" s="321" t="str">
        <f>IF(B50="","",Output!P28)</f>
        <v/>
      </c>
      <c r="K50" s="326"/>
      <c r="L50" s="1464" t="str">
        <f>IF(B50="","",Output!Q28)</f>
        <v/>
      </c>
      <c r="M50" s="318" t="str">
        <f>IF(B50="","",Output!R28)</f>
        <v/>
      </c>
      <c r="N50" s="318" t="str">
        <f>IF(B50="","",Output!S28)</f>
        <v/>
      </c>
      <c r="O50" s="319" t="str">
        <f>IF(B50="","",Output!T28)</f>
        <v/>
      </c>
      <c r="P50" s="320" t="str">
        <f>IF(B50="","",Output!U28)</f>
        <v/>
      </c>
      <c r="Q50" s="1574" t="str">
        <f>IF(B50="","",Output!V28)</f>
        <v/>
      </c>
      <c r="R50" s="326"/>
      <c r="S50" s="317" t="str">
        <f>IF(B50="","",Output!W28)</f>
        <v/>
      </c>
      <c r="T50" s="318" t="str">
        <f>IF(B50="","",Output!X28)</f>
        <v/>
      </c>
      <c r="U50" s="318" t="str">
        <f>IF(B50="","",Output!Y28)</f>
        <v/>
      </c>
      <c r="V50" s="319" t="str">
        <f>IF(B50="","",Output!Z28)</f>
        <v/>
      </c>
      <c r="W50" s="320" t="str">
        <f>IF(B50="","",Output!AA28)</f>
        <v/>
      </c>
      <c r="X50" s="321" t="str">
        <f>IF(B50="","",Output!AB28)</f>
        <v/>
      </c>
    </row>
    <row r="51" spans="1:24" s="307" customFormat="1">
      <c r="A51" s="323">
        <f t="shared" si="0"/>
        <v>-4</v>
      </c>
      <c r="B51" s="143" t="str">
        <f>IF(Output!C29=0,"",Output!C29)</f>
        <v/>
      </c>
      <c r="C51" s="325"/>
      <c r="D51" s="327" t="str">
        <f>IF(B51="","",Output!J29)</f>
        <v/>
      </c>
      <c r="E51" s="318" t="str">
        <f>IF(B51="","",Output!K29)</f>
        <v/>
      </c>
      <c r="F51" s="318" t="str">
        <f>IF(B51="","",Output!L29)</f>
        <v/>
      </c>
      <c r="G51" s="319" t="str">
        <f>IF(B51="","",Output!M29)</f>
        <v/>
      </c>
      <c r="H51" s="320" t="str">
        <f>IF(B51="","",Output!N29)</f>
        <v/>
      </c>
      <c r="I51" s="1578" t="str">
        <f>IF(B51="","",Output!O29)</f>
        <v/>
      </c>
      <c r="J51" s="321" t="str">
        <f>IF(B51="","",Output!P29)</f>
        <v/>
      </c>
      <c r="K51" s="326"/>
      <c r="L51" s="1464" t="str">
        <f>IF(B51="","",Output!Q29)</f>
        <v/>
      </c>
      <c r="M51" s="318" t="str">
        <f>IF(B51="","",Output!R29)</f>
        <v/>
      </c>
      <c r="N51" s="318" t="str">
        <f>IF(B51="","",Output!S29)</f>
        <v/>
      </c>
      <c r="O51" s="319" t="str">
        <f>IF(B51="","",Output!T29)</f>
        <v/>
      </c>
      <c r="P51" s="320" t="str">
        <f>IF(B51="","",Output!U29)</f>
        <v/>
      </c>
      <c r="Q51" s="1574" t="str">
        <f>IF(B51="","",Output!V29)</f>
        <v/>
      </c>
      <c r="R51" s="326"/>
      <c r="S51" s="317" t="str">
        <f>IF(B51="","",Output!W29)</f>
        <v/>
      </c>
      <c r="T51" s="318" t="str">
        <f>IF(B51="","",Output!X29)</f>
        <v/>
      </c>
      <c r="U51" s="318" t="str">
        <f>IF(B51="","",Output!Y29)</f>
        <v/>
      </c>
      <c r="V51" s="319" t="str">
        <f>IF(B51="","",Output!Z29)</f>
        <v/>
      </c>
      <c r="W51" s="320" t="str">
        <f>IF(B51="","",Output!AA29)</f>
        <v/>
      </c>
      <c r="X51" s="321" t="str">
        <f>IF(B51="","",Output!AB29)</f>
        <v/>
      </c>
    </row>
    <row r="52" spans="1:24" s="307" customFormat="1">
      <c r="A52" s="323">
        <f t="shared" si="0"/>
        <v>-5</v>
      </c>
      <c r="B52" s="143" t="str">
        <f>IF(Output!C30=0,"",Output!C30)</f>
        <v/>
      </c>
      <c r="C52" s="325"/>
      <c r="D52" s="327" t="str">
        <f>IF(B52="","",Output!J30)</f>
        <v/>
      </c>
      <c r="E52" s="318" t="str">
        <f>IF(B52="","",Output!K30)</f>
        <v/>
      </c>
      <c r="F52" s="318" t="str">
        <f>IF(B52="","",Output!L30)</f>
        <v/>
      </c>
      <c r="G52" s="319" t="str">
        <f>IF(B52="","",Output!M30)</f>
        <v/>
      </c>
      <c r="H52" s="320" t="str">
        <f>IF(B52="","",Output!N30)</f>
        <v/>
      </c>
      <c r="I52" s="1578" t="str">
        <f>IF(B52="","",Output!O30)</f>
        <v/>
      </c>
      <c r="J52" s="321" t="str">
        <f>IF(B52="","",Output!P30)</f>
        <v/>
      </c>
      <c r="K52" s="326"/>
      <c r="L52" s="1464" t="str">
        <f>IF(B52="","",Output!Q30)</f>
        <v/>
      </c>
      <c r="M52" s="318" t="str">
        <f>IF(B52="","",Output!R30)</f>
        <v/>
      </c>
      <c r="N52" s="318" t="str">
        <f>IF(B52="","",Output!S30)</f>
        <v/>
      </c>
      <c r="O52" s="319" t="str">
        <f>IF(B52="","",Output!T30)</f>
        <v/>
      </c>
      <c r="P52" s="320" t="str">
        <f>IF(B52="","",Output!U30)</f>
        <v/>
      </c>
      <c r="Q52" s="1574" t="str">
        <f>IF(B52="","",Output!V30)</f>
        <v/>
      </c>
      <c r="R52" s="326"/>
      <c r="S52" s="317" t="str">
        <f>IF(B52="","",Output!W30)</f>
        <v/>
      </c>
      <c r="T52" s="318" t="str">
        <f>IF(B52="","",Output!X30)</f>
        <v/>
      </c>
      <c r="U52" s="318" t="str">
        <f>IF(B52="","",Output!Y30)</f>
        <v/>
      </c>
      <c r="V52" s="319" t="str">
        <f>IF(B52="","",Output!Z30)</f>
        <v/>
      </c>
      <c r="W52" s="320" t="str">
        <f>IF(B52="","",Output!AA30)</f>
        <v/>
      </c>
      <c r="X52" s="321" t="str">
        <f>IF(B52="","",Output!AB30)</f>
        <v/>
      </c>
    </row>
    <row r="53" spans="1:24" s="307" customFormat="1">
      <c r="A53" s="323">
        <f t="shared" si="0"/>
        <v>-6</v>
      </c>
      <c r="B53" s="143" t="str">
        <f>IF(Output!C31=0,"",Output!C31)</f>
        <v/>
      </c>
      <c r="C53" s="325"/>
      <c r="D53" s="327" t="str">
        <f>IF(B53="","",Output!J31)</f>
        <v/>
      </c>
      <c r="E53" s="318" t="str">
        <f>IF(B53="","",Output!K31)</f>
        <v/>
      </c>
      <c r="F53" s="318" t="str">
        <f>IF(B53="","",Output!L31)</f>
        <v/>
      </c>
      <c r="G53" s="319" t="str">
        <f>IF(B53="","",Output!M31)</f>
        <v/>
      </c>
      <c r="H53" s="320" t="str">
        <f>IF(B53="","",Output!N31)</f>
        <v/>
      </c>
      <c r="I53" s="1578" t="str">
        <f>IF(B53="","",Output!O31)</f>
        <v/>
      </c>
      <c r="J53" s="321" t="str">
        <f>IF(B53="","",Output!P31)</f>
        <v/>
      </c>
      <c r="K53" s="326"/>
      <c r="L53" s="1464" t="str">
        <f>IF(B53="","",Output!Q31)</f>
        <v/>
      </c>
      <c r="M53" s="318" t="str">
        <f>IF(B53="","",Output!R31)</f>
        <v/>
      </c>
      <c r="N53" s="318" t="str">
        <f>IF(B53="","",Output!S31)</f>
        <v/>
      </c>
      <c r="O53" s="319" t="str">
        <f>IF(B53="","",Output!T31)</f>
        <v/>
      </c>
      <c r="P53" s="320" t="str">
        <f>IF(B53="","",Output!U31)</f>
        <v/>
      </c>
      <c r="Q53" s="1574" t="str">
        <f>IF(B53="","",Output!V31)</f>
        <v/>
      </c>
      <c r="R53" s="326"/>
      <c r="S53" s="317" t="str">
        <f>IF(B53="","",Output!W31)</f>
        <v/>
      </c>
      <c r="T53" s="318" t="str">
        <f>IF(B53="","",Output!X31)</f>
        <v/>
      </c>
      <c r="U53" s="318" t="str">
        <f>IF(B53="","",Output!Y31)</f>
        <v/>
      </c>
      <c r="V53" s="319" t="str">
        <f>IF(B53="","",Output!Z31)</f>
        <v/>
      </c>
      <c r="W53" s="320" t="str">
        <f>IF(B53="","",Output!AA31)</f>
        <v/>
      </c>
      <c r="X53" s="321" t="str">
        <f>IF(B53="","",Output!AB31)</f>
        <v/>
      </c>
    </row>
    <row r="54" spans="1:24" s="307" customFormat="1">
      <c r="A54" s="323">
        <f t="shared" si="0"/>
        <v>-7</v>
      </c>
      <c r="B54" s="143" t="str">
        <f>IF(Output!C32=0,"",Output!C32)</f>
        <v/>
      </c>
      <c r="C54" s="325"/>
      <c r="D54" s="327" t="str">
        <f>IF(B54="","",Output!J32)</f>
        <v/>
      </c>
      <c r="E54" s="318" t="str">
        <f>IF(B54="","",Output!K32)</f>
        <v/>
      </c>
      <c r="F54" s="318" t="str">
        <f>IF(B54="","",Output!L32)</f>
        <v/>
      </c>
      <c r="G54" s="319" t="str">
        <f>IF(B54="","",Output!M32)</f>
        <v/>
      </c>
      <c r="H54" s="320" t="str">
        <f>IF(B54="","",Output!N32)</f>
        <v/>
      </c>
      <c r="I54" s="1578" t="str">
        <f>IF(B54="","",Output!O32)</f>
        <v/>
      </c>
      <c r="J54" s="321" t="str">
        <f>IF(B54="","",Output!P32)</f>
        <v/>
      </c>
      <c r="K54" s="326"/>
      <c r="L54" s="1464" t="str">
        <f>IF(B54="","",Output!Q32)</f>
        <v/>
      </c>
      <c r="M54" s="318" t="str">
        <f>IF(B54="","",Output!R32)</f>
        <v/>
      </c>
      <c r="N54" s="318" t="str">
        <f>IF(B54="","",Output!S32)</f>
        <v/>
      </c>
      <c r="O54" s="319" t="str">
        <f>IF(B54="","",Output!T32)</f>
        <v/>
      </c>
      <c r="P54" s="320" t="str">
        <f>IF(B54="","",Output!U32)</f>
        <v/>
      </c>
      <c r="Q54" s="1574" t="str">
        <f>IF(B54="","",Output!V32)</f>
        <v/>
      </c>
      <c r="R54" s="326"/>
      <c r="S54" s="317" t="str">
        <f>IF(B54="","",Output!W32)</f>
        <v/>
      </c>
      <c r="T54" s="318" t="str">
        <f>IF(B54="","",Output!X32)</f>
        <v/>
      </c>
      <c r="U54" s="318" t="str">
        <f>IF(B54="","",Output!Y32)</f>
        <v/>
      </c>
      <c r="V54" s="319" t="str">
        <f>IF(B54="","",Output!Z32)</f>
        <v/>
      </c>
      <c r="W54" s="320" t="str">
        <f>IF(B54="","",Output!AA32)</f>
        <v/>
      </c>
      <c r="X54" s="321" t="str">
        <f>IF(B54="","",Output!AB32)</f>
        <v/>
      </c>
    </row>
    <row r="55" spans="1:24" s="307" customFormat="1">
      <c r="A55" s="323">
        <f t="shared" si="0"/>
        <v>-8</v>
      </c>
      <c r="B55" s="143" t="str">
        <f>IF(Output!C33=0,"",Output!C33)</f>
        <v/>
      </c>
      <c r="C55" s="325"/>
      <c r="D55" s="327" t="str">
        <f>IF(B55="","",Output!J33)</f>
        <v/>
      </c>
      <c r="E55" s="318" t="str">
        <f>IF(B55="","",Output!K33)</f>
        <v/>
      </c>
      <c r="F55" s="318" t="str">
        <f>IF(B55="","",Output!L33)</f>
        <v/>
      </c>
      <c r="G55" s="319" t="str">
        <f>IF(B55="","",Output!M33)</f>
        <v/>
      </c>
      <c r="H55" s="320" t="str">
        <f>IF(B55="","",Output!N33)</f>
        <v/>
      </c>
      <c r="I55" s="1578" t="str">
        <f>IF(B55="","",Output!O33)</f>
        <v/>
      </c>
      <c r="J55" s="321" t="str">
        <f>IF(B55="","",Output!P33)</f>
        <v/>
      </c>
      <c r="K55" s="326"/>
      <c r="L55" s="1464" t="str">
        <f>IF(B55="","",Output!Q33)</f>
        <v/>
      </c>
      <c r="M55" s="318" t="str">
        <f>IF(B55="","",Output!R33)</f>
        <v/>
      </c>
      <c r="N55" s="318" t="str">
        <f>IF(B55="","",Output!S33)</f>
        <v/>
      </c>
      <c r="O55" s="319" t="str">
        <f>IF(B55="","",Output!T33)</f>
        <v/>
      </c>
      <c r="P55" s="320" t="str">
        <f>IF(B55="","",Output!U33)</f>
        <v/>
      </c>
      <c r="Q55" s="1574" t="str">
        <f>IF(B55="","",Output!V33)</f>
        <v/>
      </c>
      <c r="R55" s="326"/>
      <c r="S55" s="317" t="str">
        <f>IF(B55="","",Output!W33)</f>
        <v/>
      </c>
      <c r="T55" s="318" t="str">
        <f>IF(B55="","",Output!X33)</f>
        <v/>
      </c>
      <c r="U55" s="318" t="str">
        <f>IF(B55="","",Output!Y33)</f>
        <v/>
      </c>
      <c r="V55" s="319" t="str">
        <f>IF(B55="","",Output!Z33)</f>
        <v/>
      </c>
      <c r="W55" s="320" t="str">
        <f>IF(B55="","",Output!AA33)</f>
        <v/>
      </c>
      <c r="X55" s="321" t="str">
        <f>IF(B55="","",Output!AB33)</f>
        <v/>
      </c>
    </row>
    <row r="56" spans="1:24" s="307" customFormat="1">
      <c r="A56" s="323">
        <f t="shared" si="0"/>
        <v>-9</v>
      </c>
      <c r="B56" s="143" t="str">
        <f>IF(Output!C34=0,"",Output!C34)</f>
        <v/>
      </c>
      <c r="C56" s="325"/>
      <c r="D56" s="327" t="str">
        <f>IF(B56="","",Output!J34)</f>
        <v/>
      </c>
      <c r="E56" s="318" t="str">
        <f>IF(B56="","",Output!K34)</f>
        <v/>
      </c>
      <c r="F56" s="318" t="str">
        <f>IF(B56="","",Output!L34)</f>
        <v/>
      </c>
      <c r="G56" s="319" t="str">
        <f>IF(B56="","",Output!M34)</f>
        <v/>
      </c>
      <c r="H56" s="320" t="str">
        <f>IF(B56="","",Output!N34)</f>
        <v/>
      </c>
      <c r="I56" s="1578" t="str">
        <f>IF(B56="","",Output!O34)</f>
        <v/>
      </c>
      <c r="J56" s="321" t="str">
        <f>IF(B56="","",Output!P34)</f>
        <v/>
      </c>
      <c r="K56" s="326"/>
      <c r="L56" s="1464" t="str">
        <f>IF(B56="","",Output!Q34)</f>
        <v/>
      </c>
      <c r="M56" s="318" t="str">
        <f>IF(B56="","",Output!R34)</f>
        <v/>
      </c>
      <c r="N56" s="318" t="str">
        <f>IF(B56="","",Output!S34)</f>
        <v/>
      </c>
      <c r="O56" s="319" t="str">
        <f>IF(B56="","",Output!T34)</f>
        <v/>
      </c>
      <c r="P56" s="320" t="str">
        <f>IF(B56="","",Output!U34)</f>
        <v/>
      </c>
      <c r="Q56" s="1574" t="str">
        <f>IF(B56="","",Output!V34)</f>
        <v/>
      </c>
      <c r="R56" s="326"/>
      <c r="S56" s="317" t="str">
        <f>IF(B56="","",Output!W34)</f>
        <v/>
      </c>
      <c r="T56" s="318" t="str">
        <f>IF(B56="","",Output!X34)</f>
        <v/>
      </c>
      <c r="U56" s="318" t="str">
        <f>IF(B56="","",Output!Y34)</f>
        <v/>
      </c>
      <c r="V56" s="319" t="str">
        <f>IF(B56="","",Output!Z34)</f>
        <v/>
      </c>
      <c r="W56" s="320" t="str">
        <f>IF(B56="","",Output!AA34)</f>
        <v/>
      </c>
      <c r="X56" s="321" t="str">
        <f>IF(B56="","",Output!AB34)</f>
        <v/>
      </c>
    </row>
    <row r="57" spans="1:24" s="307" customFormat="1">
      <c r="A57" s="323">
        <f t="shared" si="0"/>
        <v>-10</v>
      </c>
      <c r="B57" s="143" t="str">
        <f>IF(Output!C35=0,"",Output!C35)</f>
        <v/>
      </c>
      <c r="C57" s="325"/>
      <c r="D57" s="327" t="str">
        <f>IF(B57="","",Output!J35)</f>
        <v/>
      </c>
      <c r="E57" s="318" t="str">
        <f>IF(B57="","",Output!K35)</f>
        <v/>
      </c>
      <c r="F57" s="318" t="str">
        <f>IF(B57="","",Output!L35)</f>
        <v/>
      </c>
      <c r="G57" s="319" t="str">
        <f>IF(B57="","",Output!M35)</f>
        <v/>
      </c>
      <c r="H57" s="320" t="str">
        <f>IF(B57="","",Output!N35)</f>
        <v/>
      </c>
      <c r="I57" s="1578" t="str">
        <f>IF(B57="","",Output!O35)</f>
        <v/>
      </c>
      <c r="J57" s="321" t="str">
        <f>IF(B57="","",Output!P35)</f>
        <v/>
      </c>
      <c r="K57" s="326"/>
      <c r="L57" s="1464" t="str">
        <f>IF(B57="","",Output!Q35)</f>
        <v/>
      </c>
      <c r="M57" s="318" t="str">
        <f>IF(B57="","",Output!R35)</f>
        <v/>
      </c>
      <c r="N57" s="318" t="str">
        <f>IF(B57="","",Output!S35)</f>
        <v/>
      </c>
      <c r="O57" s="319" t="str">
        <f>IF(B57="","",Output!T35)</f>
        <v/>
      </c>
      <c r="P57" s="320" t="str">
        <f>IF(B57="","",Output!U35)</f>
        <v/>
      </c>
      <c r="Q57" s="1574" t="str">
        <f>IF(B57="","",Output!V35)</f>
        <v/>
      </c>
      <c r="R57" s="326"/>
      <c r="S57" s="317" t="str">
        <f>IF(B57="","",Output!W35)</f>
        <v/>
      </c>
      <c r="T57" s="318" t="str">
        <f>IF(B57="","",Output!X35)</f>
        <v/>
      </c>
      <c r="U57" s="318" t="str">
        <f>IF(B57="","",Output!Y35)</f>
        <v/>
      </c>
      <c r="V57" s="319" t="str">
        <f>IF(B57="","",Output!Z35)</f>
        <v/>
      </c>
      <c r="W57" s="320" t="str">
        <f>IF(B57="","",Output!AA35)</f>
        <v/>
      </c>
      <c r="X57" s="321" t="str">
        <f>IF(B57="","",Output!AB35)</f>
        <v/>
      </c>
    </row>
    <row r="58" spans="1:24" s="307" customFormat="1">
      <c r="A58" s="323">
        <f t="shared" si="0"/>
        <v>-11</v>
      </c>
      <c r="B58" s="143" t="str">
        <f>IF(Output!C36=0,"",Output!C36)</f>
        <v/>
      </c>
      <c r="C58" s="325"/>
      <c r="D58" s="327" t="str">
        <f>IF(B58="","",Output!J36)</f>
        <v/>
      </c>
      <c r="E58" s="318" t="str">
        <f>IF(B58="","",Output!K36)</f>
        <v/>
      </c>
      <c r="F58" s="318" t="str">
        <f>IF(B58="","",Output!L36)</f>
        <v/>
      </c>
      <c r="G58" s="319" t="str">
        <f>IF(B58="","",Output!M36)</f>
        <v/>
      </c>
      <c r="H58" s="320" t="str">
        <f>IF(B58="","",Output!N36)</f>
        <v/>
      </c>
      <c r="I58" s="1578" t="str">
        <f>IF(B58="","",Output!O36)</f>
        <v/>
      </c>
      <c r="J58" s="321" t="str">
        <f>IF(B58="","",Output!P36)</f>
        <v/>
      </c>
      <c r="K58" s="326"/>
      <c r="L58" s="1464" t="str">
        <f>IF(B58="","",Output!Q36)</f>
        <v/>
      </c>
      <c r="M58" s="318" t="str">
        <f>IF(B58="","",Output!R36)</f>
        <v/>
      </c>
      <c r="N58" s="318" t="str">
        <f>IF(B58="","",Output!S36)</f>
        <v/>
      </c>
      <c r="O58" s="319" t="str">
        <f>IF(B58="","",Output!T36)</f>
        <v/>
      </c>
      <c r="P58" s="320" t="str">
        <f>IF(B58="","",Output!U36)</f>
        <v/>
      </c>
      <c r="Q58" s="1574" t="str">
        <f>IF(B58="","",Output!V36)</f>
        <v/>
      </c>
      <c r="R58" s="326"/>
      <c r="S58" s="317" t="str">
        <f>IF(B58="","",Output!W36)</f>
        <v/>
      </c>
      <c r="T58" s="318" t="str">
        <f>IF(B58="","",Output!X36)</f>
        <v/>
      </c>
      <c r="U58" s="318" t="str">
        <f>IF(B58="","",Output!Y36)</f>
        <v/>
      </c>
      <c r="V58" s="319" t="str">
        <f>IF(B58="","",Output!Z36)</f>
        <v/>
      </c>
      <c r="W58" s="320" t="str">
        <f>IF(B58="","",Output!AA36)</f>
        <v/>
      </c>
      <c r="X58" s="321" t="str">
        <f>IF(B58="","",Output!AB36)</f>
        <v/>
      </c>
    </row>
    <row r="59" spans="1:24" s="307" customFormat="1">
      <c r="A59" s="323">
        <f t="shared" si="0"/>
        <v>-12</v>
      </c>
      <c r="B59" s="143" t="str">
        <f>IF(Output!C37=0,"",Output!C37)</f>
        <v/>
      </c>
      <c r="C59" s="325"/>
      <c r="D59" s="327" t="str">
        <f>IF(B59="","",Output!J37)</f>
        <v/>
      </c>
      <c r="E59" s="318" t="str">
        <f>IF(B59="","",Output!K37)</f>
        <v/>
      </c>
      <c r="F59" s="318" t="str">
        <f>IF(B59="","",Output!L37)</f>
        <v/>
      </c>
      <c r="G59" s="319" t="str">
        <f>IF(B59="","",Output!M37)</f>
        <v/>
      </c>
      <c r="H59" s="320" t="str">
        <f>IF(B59="","",Output!N37)</f>
        <v/>
      </c>
      <c r="I59" s="1578" t="str">
        <f>IF(B59="","",Output!O37)</f>
        <v/>
      </c>
      <c r="J59" s="321" t="str">
        <f>IF(B59="","",Output!P37)</f>
        <v/>
      </c>
      <c r="K59" s="326"/>
      <c r="L59" s="1464" t="str">
        <f>IF(B59="","",Output!Q37)</f>
        <v/>
      </c>
      <c r="M59" s="318" t="str">
        <f>IF(B59="","",Output!R37)</f>
        <v/>
      </c>
      <c r="N59" s="318" t="str">
        <f>IF(B59="","",Output!S37)</f>
        <v/>
      </c>
      <c r="O59" s="319" t="str">
        <f>IF(B59="","",Output!T37)</f>
        <v/>
      </c>
      <c r="P59" s="320" t="str">
        <f>IF(B59="","",Output!U37)</f>
        <v/>
      </c>
      <c r="Q59" s="1574" t="str">
        <f>IF(B59="","",Output!V37)</f>
        <v/>
      </c>
      <c r="R59" s="326"/>
      <c r="S59" s="317" t="str">
        <f>IF(B59="","",Output!W37)</f>
        <v/>
      </c>
      <c r="T59" s="318" t="str">
        <f>IF(B59="","",Output!X37)</f>
        <v/>
      </c>
      <c r="U59" s="318" t="str">
        <f>IF(B59="","",Output!Y37)</f>
        <v/>
      </c>
      <c r="V59" s="319" t="str">
        <f>IF(B59="","",Output!Z37)</f>
        <v/>
      </c>
      <c r="W59" s="320" t="str">
        <f>IF(B59="","",Output!AA37)</f>
        <v/>
      </c>
      <c r="X59" s="321" t="str">
        <f>IF(B59="","",Output!AB37)</f>
        <v/>
      </c>
    </row>
    <row r="60" spans="1:24" s="307" customFormat="1">
      <c r="A60" s="323">
        <f t="shared" si="0"/>
        <v>-13</v>
      </c>
      <c r="B60" s="143" t="str">
        <f>IF(Output!C38=0,"",Output!C38)</f>
        <v/>
      </c>
      <c r="C60" s="325"/>
      <c r="D60" s="327" t="str">
        <f>IF(B60="","",Output!J38)</f>
        <v/>
      </c>
      <c r="E60" s="318" t="str">
        <f>IF(B60="","",Output!K38)</f>
        <v/>
      </c>
      <c r="F60" s="318" t="str">
        <f>IF(B60="","",Output!L38)</f>
        <v/>
      </c>
      <c r="G60" s="319" t="str">
        <f>IF(B60="","",Output!M38)</f>
        <v/>
      </c>
      <c r="H60" s="320" t="str">
        <f>IF(B60="","",Output!N38)</f>
        <v/>
      </c>
      <c r="I60" s="1578" t="str">
        <f>IF(B60="","",Output!O38)</f>
        <v/>
      </c>
      <c r="J60" s="321" t="str">
        <f>IF(B60="","",Output!P38)</f>
        <v/>
      </c>
      <c r="K60" s="326"/>
      <c r="L60" s="1464" t="str">
        <f>IF(B60="","",Output!Q38)</f>
        <v/>
      </c>
      <c r="M60" s="318" t="str">
        <f>IF(B60="","",Output!R38)</f>
        <v/>
      </c>
      <c r="N60" s="318" t="str">
        <f>IF(B60="","",Output!S38)</f>
        <v/>
      </c>
      <c r="O60" s="319" t="str">
        <f>IF(B60="","",Output!T38)</f>
        <v/>
      </c>
      <c r="P60" s="320" t="str">
        <f>IF(B60="","",Output!U38)</f>
        <v/>
      </c>
      <c r="Q60" s="1574" t="str">
        <f>IF(B60="","",Output!V38)</f>
        <v/>
      </c>
      <c r="R60" s="326"/>
      <c r="S60" s="317" t="str">
        <f>IF(B60="","",Output!W38)</f>
        <v/>
      </c>
      <c r="T60" s="318" t="str">
        <f>IF(B60="","",Output!X38)</f>
        <v/>
      </c>
      <c r="U60" s="318" t="str">
        <f>IF(B60="","",Output!Y38)</f>
        <v/>
      </c>
      <c r="V60" s="319" t="str">
        <f>IF(B60="","",Output!Z38)</f>
        <v/>
      </c>
      <c r="W60" s="320" t="str">
        <f>IF(B60="","",Output!AA38)</f>
        <v/>
      </c>
      <c r="X60" s="321" t="str">
        <f>IF(B60="","",Output!AB38)</f>
        <v/>
      </c>
    </row>
    <row r="61" spans="1:24" s="307" customFormat="1">
      <c r="A61" s="323">
        <f t="shared" si="0"/>
        <v>-14</v>
      </c>
      <c r="B61" s="143" t="str">
        <f>IF(Output!C39=0,"",Output!C39)</f>
        <v/>
      </c>
      <c r="C61" s="325"/>
      <c r="D61" s="327" t="str">
        <f>IF(B61="","",Output!J39)</f>
        <v/>
      </c>
      <c r="E61" s="318" t="str">
        <f>IF(B61="","",Output!K39)</f>
        <v/>
      </c>
      <c r="F61" s="318" t="str">
        <f>IF(B61="","",Output!L39)</f>
        <v/>
      </c>
      <c r="G61" s="319" t="str">
        <f>IF(B61="","",Output!M39)</f>
        <v/>
      </c>
      <c r="H61" s="320" t="str">
        <f>IF(B61="","",Output!N39)</f>
        <v/>
      </c>
      <c r="I61" s="1578" t="str">
        <f>IF(B61="","",Output!O39)</f>
        <v/>
      </c>
      <c r="J61" s="321" t="str">
        <f>IF(B61="","",Output!P39)</f>
        <v/>
      </c>
      <c r="K61" s="326"/>
      <c r="L61" s="1464" t="str">
        <f>IF(B61="","",Output!Q39)</f>
        <v/>
      </c>
      <c r="M61" s="318" t="str">
        <f>IF(B61="","",Output!R39)</f>
        <v/>
      </c>
      <c r="N61" s="318" t="str">
        <f>IF(B61="","",Output!S39)</f>
        <v/>
      </c>
      <c r="O61" s="319" t="str">
        <f>IF(B61="","",Output!T39)</f>
        <v/>
      </c>
      <c r="P61" s="320" t="str">
        <f>IF(B61="","",Output!U39)</f>
        <v/>
      </c>
      <c r="Q61" s="1574" t="str">
        <f>IF(B61="","",Output!V39)</f>
        <v/>
      </c>
      <c r="R61" s="326"/>
      <c r="S61" s="317" t="str">
        <f>IF(B61="","",Output!W39)</f>
        <v/>
      </c>
      <c r="T61" s="318" t="str">
        <f>IF(B61="","",Output!X39)</f>
        <v/>
      </c>
      <c r="U61" s="318" t="str">
        <f>IF(B61="","",Output!Y39)</f>
        <v/>
      </c>
      <c r="V61" s="319" t="str">
        <f>IF(B61="","",Output!Z39)</f>
        <v/>
      </c>
      <c r="W61" s="320" t="str">
        <f>IF(B61="","",Output!AA39)</f>
        <v/>
      </c>
      <c r="X61" s="321" t="str">
        <f>IF(B61="","",Output!AB39)</f>
        <v/>
      </c>
    </row>
    <row r="62" spans="1:24" s="307" customFormat="1">
      <c r="A62" s="323">
        <f t="shared" si="0"/>
        <v>-15</v>
      </c>
      <c r="B62" s="143" t="str">
        <f>IF(Output!C40=0,"",Output!C40)</f>
        <v/>
      </c>
      <c r="C62" s="325"/>
      <c r="D62" s="327" t="str">
        <f>IF(B62="","",Output!J40)</f>
        <v/>
      </c>
      <c r="E62" s="318" t="str">
        <f>IF(B62="","",Output!K40)</f>
        <v/>
      </c>
      <c r="F62" s="318" t="str">
        <f>IF(B62="","",Output!L40)</f>
        <v/>
      </c>
      <c r="G62" s="319" t="str">
        <f>IF(B62="","",Output!M40)</f>
        <v/>
      </c>
      <c r="H62" s="320" t="str">
        <f>IF(B62="","",Output!N40)</f>
        <v/>
      </c>
      <c r="I62" s="1578" t="str">
        <f>IF(B62="","",Output!O40)</f>
        <v/>
      </c>
      <c r="J62" s="321" t="str">
        <f>IF(B62="","",Output!P40)</f>
        <v/>
      </c>
      <c r="K62" s="326"/>
      <c r="L62" s="1464" t="str">
        <f>IF(B62="","",Output!Q40)</f>
        <v/>
      </c>
      <c r="M62" s="318" t="str">
        <f>IF(B62="","",Output!R40)</f>
        <v/>
      </c>
      <c r="N62" s="318" t="str">
        <f>IF(B62="","",Output!S40)</f>
        <v/>
      </c>
      <c r="O62" s="319" t="str">
        <f>IF(B62="","",Output!T40)</f>
        <v/>
      </c>
      <c r="P62" s="320" t="str">
        <f>IF(B62="","",Output!U40)</f>
        <v/>
      </c>
      <c r="Q62" s="1574" t="str">
        <f>IF(B62="","",Output!V40)</f>
        <v/>
      </c>
      <c r="R62" s="326"/>
      <c r="S62" s="317" t="str">
        <f>IF(B62="","",Output!W40)</f>
        <v/>
      </c>
      <c r="T62" s="318" t="str">
        <f>IF(B62="","",Output!X40)</f>
        <v/>
      </c>
      <c r="U62" s="318" t="str">
        <f>IF(B62="","",Output!Y40)</f>
        <v/>
      </c>
      <c r="V62" s="319" t="str">
        <f>IF(B62="","",Output!Z40)</f>
        <v/>
      </c>
      <c r="W62" s="320" t="str">
        <f>IF(B62="","",Output!AA40)</f>
        <v/>
      </c>
      <c r="X62" s="321" t="str">
        <f>IF(B62="","",Output!AB40)</f>
        <v/>
      </c>
    </row>
    <row r="63" spans="1:24" s="307" customFormat="1">
      <c r="A63" s="323">
        <f t="shared" si="0"/>
        <v>-16</v>
      </c>
      <c r="B63" s="143" t="str">
        <f>IF(Output!C41=0,"",Output!C41)</f>
        <v/>
      </c>
      <c r="C63" s="325"/>
      <c r="D63" s="327" t="str">
        <f>IF(B63="","",Output!J41)</f>
        <v/>
      </c>
      <c r="E63" s="318" t="str">
        <f>IF(B63="","",Output!K41)</f>
        <v/>
      </c>
      <c r="F63" s="318" t="str">
        <f>IF(B63="","",Output!L41)</f>
        <v/>
      </c>
      <c r="G63" s="319" t="str">
        <f>IF(B63="","",Output!M41)</f>
        <v/>
      </c>
      <c r="H63" s="320" t="str">
        <f>IF(B63="","",Output!N41)</f>
        <v/>
      </c>
      <c r="I63" s="1578" t="str">
        <f>IF(B63="","",Output!O41)</f>
        <v/>
      </c>
      <c r="J63" s="321" t="str">
        <f>IF(B63="","",Output!P41)</f>
        <v/>
      </c>
      <c r="K63" s="326"/>
      <c r="L63" s="1464" t="str">
        <f>IF(B63="","",Output!Q41)</f>
        <v/>
      </c>
      <c r="M63" s="318" t="str">
        <f>IF(B63="","",Output!R41)</f>
        <v/>
      </c>
      <c r="N63" s="318" t="str">
        <f>IF(B63="","",Output!S41)</f>
        <v/>
      </c>
      <c r="O63" s="319" t="str">
        <f>IF(B63="","",Output!T41)</f>
        <v/>
      </c>
      <c r="P63" s="320" t="str">
        <f>IF(B63="","",Output!U41)</f>
        <v/>
      </c>
      <c r="Q63" s="1574" t="str">
        <f>IF(B63="","",Output!V41)</f>
        <v/>
      </c>
      <c r="R63" s="326"/>
      <c r="S63" s="317" t="str">
        <f>IF(B63="","",Output!W41)</f>
        <v/>
      </c>
      <c r="T63" s="318" t="str">
        <f>IF(B63="","",Output!X41)</f>
        <v/>
      </c>
      <c r="U63" s="318" t="str">
        <f>IF(B63="","",Output!Y41)</f>
        <v/>
      </c>
      <c r="V63" s="319" t="str">
        <f>IF(B63="","",Output!Z41)</f>
        <v/>
      </c>
      <c r="W63" s="320" t="str">
        <f>IF(B63="","",Output!AA41)</f>
        <v/>
      </c>
      <c r="X63" s="321" t="str">
        <f>IF(B63="","",Output!AB41)</f>
        <v/>
      </c>
    </row>
    <row r="64" spans="1:24" s="307" customFormat="1">
      <c r="A64" s="323">
        <f t="shared" si="0"/>
        <v>-17</v>
      </c>
      <c r="B64" s="143" t="str">
        <f>IF(Output!C42=0,"",Output!C42)</f>
        <v/>
      </c>
      <c r="C64" s="325"/>
      <c r="D64" s="327" t="str">
        <f>IF(B64="","",Output!J42)</f>
        <v/>
      </c>
      <c r="E64" s="318" t="str">
        <f>IF(B64="","",Output!K42)</f>
        <v/>
      </c>
      <c r="F64" s="318" t="str">
        <f>IF(B64="","",Output!L42)</f>
        <v/>
      </c>
      <c r="G64" s="319" t="str">
        <f>IF(B64="","",Output!M42)</f>
        <v/>
      </c>
      <c r="H64" s="320" t="str">
        <f>IF(B64="","",Output!N42)</f>
        <v/>
      </c>
      <c r="I64" s="1578" t="str">
        <f>IF(B64="","",Output!O42)</f>
        <v/>
      </c>
      <c r="J64" s="321" t="str">
        <f>IF(B64="","",Output!P42)</f>
        <v/>
      </c>
      <c r="K64" s="326"/>
      <c r="L64" s="1464" t="str">
        <f>IF(B64="","",Output!Q42)</f>
        <v/>
      </c>
      <c r="M64" s="318" t="str">
        <f>IF(B64="","",Output!R42)</f>
        <v/>
      </c>
      <c r="N64" s="318" t="str">
        <f>IF(B64="","",Output!S42)</f>
        <v/>
      </c>
      <c r="O64" s="319" t="str">
        <f>IF(B64="","",Output!T42)</f>
        <v/>
      </c>
      <c r="P64" s="320" t="str">
        <f>IF(B64="","",Output!U42)</f>
        <v/>
      </c>
      <c r="Q64" s="1574" t="str">
        <f>IF(B64="","",Output!V42)</f>
        <v/>
      </c>
      <c r="R64" s="326"/>
      <c r="S64" s="317" t="str">
        <f>IF(B64="","",Output!W42)</f>
        <v/>
      </c>
      <c r="T64" s="318" t="str">
        <f>IF(B64="","",Output!X42)</f>
        <v/>
      </c>
      <c r="U64" s="318" t="str">
        <f>IF(B64="","",Output!Y42)</f>
        <v/>
      </c>
      <c r="V64" s="319" t="str">
        <f>IF(B64="","",Output!Z42)</f>
        <v/>
      </c>
      <c r="W64" s="320" t="str">
        <f>IF(B64="","",Output!AA42)</f>
        <v/>
      </c>
      <c r="X64" s="321" t="str">
        <f>IF(B64="","",Output!AB42)</f>
        <v/>
      </c>
    </row>
    <row r="65" spans="1:24" s="307" customFormat="1">
      <c r="A65" s="323">
        <f t="shared" si="0"/>
        <v>-18</v>
      </c>
      <c r="B65" s="143" t="str">
        <f>IF(Output!C43=0,"",Output!C43)</f>
        <v/>
      </c>
      <c r="C65" s="325"/>
      <c r="D65" s="327" t="str">
        <f>IF(B65="","",Output!J43)</f>
        <v/>
      </c>
      <c r="E65" s="318" t="str">
        <f>IF(B65="","",Output!K43)</f>
        <v/>
      </c>
      <c r="F65" s="318" t="str">
        <f>IF(B65="","",Output!L43)</f>
        <v/>
      </c>
      <c r="G65" s="319" t="str">
        <f>IF(B65="","",Output!M43)</f>
        <v/>
      </c>
      <c r="H65" s="320" t="str">
        <f>IF(B65="","",Output!N43)</f>
        <v/>
      </c>
      <c r="I65" s="1578" t="str">
        <f>IF(B65="","",Output!O43)</f>
        <v/>
      </c>
      <c r="J65" s="321" t="str">
        <f>IF(B65="","",Output!P43)</f>
        <v/>
      </c>
      <c r="K65" s="326"/>
      <c r="L65" s="1464" t="str">
        <f>IF(B65="","",Output!Q43)</f>
        <v/>
      </c>
      <c r="M65" s="318" t="str">
        <f>IF(B65="","",Output!R43)</f>
        <v/>
      </c>
      <c r="N65" s="318" t="str">
        <f>IF(B65="","",Output!S43)</f>
        <v/>
      </c>
      <c r="O65" s="319" t="str">
        <f>IF(B65="","",Output!T43)</f>
        <v/>
      </c>
      <c r="P65" s="320" t="str">
        <f>IF(B65="","",Output!U43)</f>
        <v/>
      </c>
      <c r="Q65" s="1574" t="str">
        <f>IF(B65="","",Output!V43)</f>
        <v/>
      </c>
      <c r="R65" s="326"/>
      <c r="S65" s="317" t="str">
        <f>IF(B65="","",Output!W43)</f>
        <v/>
      </c>
      <c r="T65" s="318" t="str">
        <f>IF(B65="","",Output!X43)</f>
        <v/>
      </c>
      <c r="U65" s="318" t="str">
        <f>IF(B65="","",Output!Y43)</f>
        <v/>
      </c>
      <c r="V65" s="319" t="str">
        <f>IF(B65="","",Output!Z43)</f>
        <v/>
      </c>
      <c r="W65" s="320" t="str">
        <f>IF(B65="","",Output!AA43)</f>
        <v/>
      </c>
      <c r="X65" s="321" t="str">
        <f>IF(B65="","",Output!AB43)</f>
        <v/>
      </c>
    </row>
    <row r="66" spans="1:24" s="307" customFormat="1">
      <c r="A66" s="323">
        <f t="shared" si="0"/>
        <v>-19</v>
      </c>
      <c r="B66" s="143" t="str">
        <f>IF(Output!C44=0,"",Output!C44)</f>
        <v/>
      </c>
      <c r="C66" s="325"/>
      <c r="D66" s="327" t="str">
        <f>IF(B66="","",Output!J44)</f>
        <v/>
      </c>
      <c r="E66" s="318" t="str">
        <f>IF(B66="","",Output!K44)</f>
        <v/>
      </c>
      <c r="F66" s="318" t="str">
        <f>IF(B66="","",Output!L44)</f>
        <v/>
      </c>
      <c r="G66" s="319" t="str">
        <f>IF(B66="","",Output!M44)</f>
        <v/>
      </c>
      <c r="H66" s="320" t="str">
        <f>IF(B66="","",Output!N44)</f>
        <v/>
      </c>
      <c r="I66" s="1578" t="str">
        <f>IF(B66="","",Output!O44)</f>
        <v/>
      </c>
      <c r="J66" s="321" t="str">
        <f>IF(B66="","",Output!P44)</f>
        <v/>
      </c>
      <c r="K66" s="326"/>
      <c r="L66" s="1464" t="str">
        <f>IF(B66="","",Output!Q44)</f>
        <v/>
      </c>
      <c r="M66" s="318" t="str">
        <f>IF(B66="","",Output!R44)</f>
        <v/>
      </c>
      <c r="N66" s="318" t="str">
        <f>IF(B66="","",Output!S44)</f>
        <v/>
      </c>
      <c r="O66" s="319" t="str">
        <f>IF(B66="","",Output!T44)</f>
        <v/>
      </c>
      <c r="P66" s="320" t="str">
        <f>IF(B66="","",Output!U44)</f>
        <v/>
      </c>
      <c r="Q66" s="1574" t="str">
        <f>IF(B66="","",Output!V44)</f>
        <v/>
      </c>
      <c r="R66" s="326"/>
      <c r="S66" s="317" t="str">
        <f>IF(B66="","",Output!W44)</f>
        <v/>
      </c>
      <c r="T66" s="318" t="str">
        <f>IF(B66="","",Output!X44)</f>
        <v/>
      </c>
      <c r="U66" s="318" t="str">
        <f>IF(B66="","",Output!Y44)</f>
        <v/>
      </c>
      <c r="V66" s="319" t="str">
        <f>IF(B66="","",Output!Z44)</f>
        <v/>
      </c>
      <c r="W66" s="320" t="str">
        <f>IF(B66="","",Output!AA44)</f>
        <v/>
      </c>
      <c r="X66" s="321" t="str">
        <f>IF(B66="","",Output!AB44)</f>
        <v/>
      </c>
    </row>
    <row r="67" spans="1:24" s="307" customFormat="1">
      <c r="A67" s="323">
        <f t="shared" si="0"/>
        <v>-20</v>
      </c>
      <c r="B67" s="143" t="str">
        <f>IF(Output!C45=0,"",Output!C45)</f>
        <v/>
      </c>
      <c r="C67" s="325"/>
      <c r="D67" s="327" t="str">
        <f>IF(B67="","",Output!J45)</f>
        <v/>
      </c>
      <c r="E67" s="318" t="str">
        <f>IF(B67="","",Output!K45)</f>
        <v/>
      </c>
      <c r="F67" s="318" t="str">
        <f>IF(B67="","",Output!L45)</f>
        <v/>
      </c>
      <c r="G67" s="319" t="str">
        <f>IF(B67="","",Output!M45)</f>
        <v/>
      </c>
      <c r="H67" s="320" t="str">
        <f>IF(B67="","",Output!N45)</f>
        <v/>
      </c>
      <c r="I67" s="1578" t="str">
        <f>IF(B67="","",Output!O45)</f>
        <v/>
      </c>
      <c r="J67" s="321" t="str">
        <f>IF(B67="","",Output!P45)</f>
        <v/>
      </c>
      <c r="K67" s="326"/>
      <c r="L67" s="1464" t="str">
        <f>IF(B67="","",Output!Q45)</f>
        <v/>
      </c>
      <c r="M67" s="318" t="str">
        <f>IF(B67="","",Output!R45)</f>
        <v/>
      </c>
      <c r="N67" s="318" t="str">
        <f>IF(B67="","",Output!S45)</f>
        <v/>
      </c>
      <c r="O67" s="319" t="str">
        <f>IF(B67="","",Output!T45)</f>
        <v/>
      </c>
      <c r="P67" s="320" t="str">
        <f>IF(B67="","",Output!U45)</f>
        <v/>
      </c>
      <c r="Q67" s="1574" t="str">
        <f>IF(B67="","",Output!V45)</f>
        <v/>
      </c>
      <c r="R67" s="326"/>
      <c r="S67" s="317" t="str">
        <f>IF(B67="","",Output!W45)</f>
        <v/>
      </c>
      <c r="T67" s="318" t="str">
        <f>IF(B67="","",Output!X45)</f>
        <v/>
      </c>
      <c r="U67" s="318" t="str">
        <f>IF(B67="","",Output!Y45)</f>
        <v/>
      </c>
      <c r="V67" s="319" t="str">
        <f>IF(B67="","",Output!Z45)</f>
        <v/>
      </c>
      <c r="W67" s="320" t="str">
        <f>IF(B67="","",Output!AA45)</f>
        <v/>
      </c>
      <c r="X67" s="321" t="str">
        <f>IF(B67="","",Output!AB45)</f>
        <v/>
      </c>
    </row>
    <row r="68" spans="1:24" s="307" customFormat="1">
      <c r="A68" s="323">
        <f t="shared" si="0"/>
        <v>-21</v>
      </c>
      <c r="B68" s="143" t="str">
        <f>IF(Output!C46=0,"",Output!C46)</f>
        <v/>
      </c>
      <c r="C68" s="325"/>
      <c r="D68" s="327" t="str">
        <f>IF(B68="","",Output!J46)</f>
        <v/>
      </c>
      <c r="E68" s="318" t="str">
        <f>IF(B68="","",Output!K46)</f>
        <v/>
      </c>
      <c r="F68" s="318" t="str">
        <f>IF(B68="","",Output!L46)</f>
        <v/>
      </c>
      <c r="G68" s="319" t="str">
        <f>IF(B68="","",Output!M46)</f>
        <v/>
      </c>
      <c r="H68" s="320" t="str">
        <f>IF(B68="","",Output!N46)</f>
        <v/>
      </c>
      <c r="I68" s="1578" t="str">
        <f>IF(B68="","",Output!O46)</f>
        <v/>
      </c>
      <c r="J68" s="321" t="str">
        <f>IF(B68="","",Output!P46)</f>
        <v/>
      </c>
      <c r="K68" s="326"/>
      <c r="L68" s="1464" t="str">
        <f>IF(B68="","",Output!Q46)</f>
        <v/>
      </c>
      <c r="M68" s="318" t="str">
        <f>IF(B68="","",Output!R46)</f>
        <v/>
      </c>
      <c r="N68" s="318" t="str">
        <f>IF(B68="","",Output!S46)</f>
        <v/>
      </c>
      <c r="O68" s="319" t="str">
        <f>IF(B68="","",Output!T46)</f>
        <v/>
      </c>
      <c r="P68" s="320" t="str">
        <f>IF(B68="","",Output!U46)</f>
        <v/>
      </c>
      <c r="Q68" s="1574" t="str">
        <f>IF(B68="","",Output!V46)</f>
        <v/>
      </c>
      <c r="R68" s="326"/>
      <c r="S68" s="317" t="str">
        <f>IF(B68="","",Output!W46)</f>
        <v/>
      </c>
      <c r="T68" s="318" t="str">
        <f>IF(B68="","",Output!X46)</f>
        <v/>
      </c>
      <c r="U68" s="318" t="str">
        <f>IF(B68="","",Output!Y46)</f>
        <v/>
      </c>
      <c r="V68" s="319" t="str">
        <f>IF(B68="","",Output!Z46)</f>
        <v/>
      </c>
      <c r="W68" s="320" t="str">
        <f>IF(B68="","",Output!AA46)</f>
        <v/>
      </c>
      <c r="X68" s="321" t="str">
        <f>IF(B68="","",Output!AB46)</f>
        <v/>
      </c>
    </row>
    <row r="69" spans="1:24" s="307" customFormat="1">
      <c r="A69" s="323">
        <f t="shared" si="0"/>
        <v>-22</v>
      </c>
      <c r="B69" s="143" t="str">
        <f>IF(Output!C47=0,"",Output!C47)</f>
        <v/>
      </c>
      <c r="C69" s="325"/>
      <c r="D69" s="327" t="str">
        <f>IF(B69="","",Output!J47)</f>
        <v/>
      </c>
      <c r="E69" s="318" t="str">
        <f>IF(B69="","",Output!K47)</f>
        <v/>
      </c>
      <c r="F69" s="318" t="str">
        <f>IF(B69="","",Output!L47)</f>
        <v/>
      </c>
      <c r="G69" s="319" t="str">
        <f>IF(B69="","",Output!M47)</f>
        <v/>
      </c>
      <c r="H69" s="320" t="str">
        <f>IF(B69="","",Output!N47)</f>
        <v/>
      </c>
      <c r="I69" s="1578" t="str">
        <f>IF(B69="","",Output!O47)</f>
        <v/>
      </c>
      <c r="J69" s="321" t="str">
        <f>IF(B69="","",Output!P47)</f>
        <v/>
      </c>
      <c r="K69" s="326"/>
      <c r="L69" s="1464" t="str">
        <f>IF(B69="","",Output!Q47)</f>
        <v/>
      </c>
      <c r="M69" s="318" t="str">
        <f>IF(B69="","",Output!R47)</f>
        <v/>
      </c>
      <c r="N69" s="318" t="str">
        <f>IF(B69="","",Output!S47)</f>
        <v/>
      </c>
      <c r="O69" s="319" t="str">
        <f>IF(B69="","",Output!T47)</f>
        <v/>
      </c>
      <c r="P69" s="320" t="str">
        <f>IF(B69="","",Output!U47)</f>
        <v/>
      </c>
      <c r="Q69" s="1574" t="str">
        <f>IF(B69="","",Output!V47)</f>
        <v/>
      </c>
      <c r="R69" s="326"/>
      <c r="S69" s="317" t="str">
        <f>IF(B69="","",Output!W47)</f>
        <v/>
      </c>
      <c r="T69" s="318" t="str">
        <f>IF(B69="","",Output!X47)</f>
        <v/>
      </c>
      <c r="U69" s="318" t="str">
        <f>IF(B69="","",Output!Y47)</f>
        <v/>
      </c>
      <c r="V69" s="319" t="str">
        <f>IF(B69="","",Output!Z47)</f>
        <v/>
      </c>
      <c r="W69" s="320" t="str">
        <f>IF(B69="","",Output!AA47)</f>
        <v/>
      </c>
      <c r="X69" s="321" t="str">
        <f>IF(B69="","",Output!AB47)</f>
        <v/>
      </c>
    </row>
    <row r="70" spans="1:24" s="307" customFormat="1">
      <c r="A70" s="323">
        <f t="shared" si="0"/>
        <v>-23</v>
      </c>
      <c r="B70" s="143" t="str">
        <f>IF(Output!C48=0,"",Output!C48)</f>
        <v/>
      </c>
      <c r="C70" s="325"/>
      <c r="D70" s="327" t="str">
        <f>IF(B70="","",Output!J48)</f>
        <v/>
      </c>
      <c r="E70" s="318" t="str">
        <f>IF(B70="","",Output!K48)</f>
        <v/>
      </c>
      <c r="F70" s="318" t="str">
        <f>IF(B70="","",Output!L48)</f>
        <v/>
      </c>
      <c r="G70" s="319" t="str">
        <f>IF(B70="","",Output!M48)</f>
        <v/>
      </c>
      <c r="H70" s="320" t="str">
        <f>IF(B70="","",Output!N48)</f>
        <v/>
      </c>
      <c r="I70" s="1578" t="str">
        <f>IF(B70="","",Output!O48)</f>
        <v/>
      </c>
      <c r="J70" s="321" t="str">
        <f>IF(B70="","",Output!P48)</f>
        <v/>
      </c>
      <c r="K70" s="326"/>
      <c r="L70" s="1464" t="str">
        <f>IF(B70="","",Output!Q48)</f>
        <v/>
      </c>
      <c r="M70" s="318" t="str">
        <f>IF(B70="","",Output!R48)</f>
        <v/>
      </c>
      <c r="N70" s="318" t="str">
        <f>IF(B70="","",Output!S48)</f>
        <v/>
      </c>
      <c r="O70" s="319" t="str">
        <f>IF(B70="","",Output!T48)</f>
        <v/>
      </c>
      <c r="P70" s="320" t="str">
        <f>IF(B70="","",Output!U48)</f>
        <v/>
      </c>
      <c r="Q70" s="1574" t="str">
        <f>IF(B70="","",Output!V48)</f>
        <v/>
      </c>
      <c r="R70" s="326"/>
      <c r="S70" s="317" t="str">
        <f>IF(B70="","",Output!W48)</f>
        <v/>
      </c>
      <c r="T70" s="318" t="str">
        <f>IF(B70="","",Output!X48)</f>
        <v/>
      </c>
      <c r="U70" s="318" t="str">
        <f>IF(B70="","",Output!Y48)</f>
        <v/>
      </c>
      <c r="V70" s="319" t="str">
        <f>IF(B70="","",Output!Z48)</f>
        <v/>
      </c>
      <c r="W70" s="320" t="str">
        <f>IF(B70="","",Output!AA48)</f>
        <v/>
      </c>
      <c r="X70" s="321" t="str">
        <f>IF(B70="","",Output!AB48)</f>
        <v/>
      </c>
    </row>
    <row r="71" spans="1:24" s="307" customFormat="1">
      <c r="A71" s="323">
        <f t="shared" si="0"/>
        <v>-24</v>
      </c>
      <c r="B71" s="143" t="str">
        <f>IF(Output!C49=0,"",Output!C49)</f>
        <v/>
      </c>
      <c r="C71" s="325"/>
      <c r="D71" s="327" t="str">
        <f>IF(B71="","",Output!J49)</f>
        <v/>
      </c>
      <c r="E71" s="318" t="str">
        <f>IF(B71="","",Output!K49)</f>
        <v/>
      </c>
      <c r="F71" s="318" t="str">
        <f>IF(B71="","",Output!L49)</f>
        <v/>
      </c>
      <c r="G71" s="319" t="str">
        <f>IF(B71="","",Output!M49)</f>
        <v/>
      </c>
      <c r="H71" s="320" t="str">
        <f>IF(B71="","",Output!N49)</f>
        <v/>
      </c>
      <c r="I71" s="1578" t="str">
        <f>IF(B71="","",Output!O49)</f>
        <v/>
      </c>
      <c r="J71" s="321" t="str">
        <f>IF(B71="","",Output!P49)</f>
        <v/>
      </c>
      <c r="K71" s="326"/>
      <c r="L71" s="1464" t="str">
        <f>IF(B71="","",Output!Q49)</f>
        <v/>
      </c>
      <c r="M71" s="318" t="str">
        <f>IF(B71="","",Output!R49)</f>
        <v/>
      </c>
      <c r="N71" s="318" t="str">
        <f>IF(B71="","",Output!S49)</f>
        <v/>
      </c>
      <c r="O71" s="319" t="str">
        <f>IF(B71="","",Output!T49)</f>
        <v/>
      </c>
      <c r="P71" s="320" t="str">
        <f>IF(B71="","",Output!U49)</f>
        <v/>
      </c>
      <c r="Q71" s="1574" t="str">
        <f>IF(B71="","",Output!V49)</f>
        <v/>
      </c>
      <c r="R71" s="326"/>
      <c r="S71" s="317" t="str">
        <f>IF(B71="","",Output!W49)</f>
        <v/>
      </c>
      <c r="T71" s="318" t="str">
        <f>IF(B71="","",Output!X49)</f>
        <v/>
      </c>
      <c r="U71" s="318" t="str">
        <f>IF(B71="","",Output!Y49)</f>
        <v/>
      </c>
      <c r="V71" s="319" t="str">
        <f>IF(B71="","",Output!Z49)</f>
        <v/>
      </c>
      <c r="W71" s="320" t="str">
        <f>IF(B71="","",Output!AA49)</f>
        <v/>
      </c>
      <c r="X71" s="321" t="str">
        <f>IF(B71="","",Output!AB49)</f>
        <v/>
      </c>
    </row>
    <row r="72" spans="1:24" s="307" customFormat="1">
      <c r="A72" s="323">
        <f t="shared" si="0"/>
        <v>-25</v>
      </c>
      <c r="B72" s="143" t="str">
        <f>IF(Output!C50=0,"",Output!C50)</f>
        <v/>
      </c>
      <c r="C72" s="325"/>
      <c r="D72" s="327" t="str">
        <f>IF(B72="","",Output!J50)</f>
        <v/>
      </c>
      <c r="E72" s="318" t="str">
        <f>IF(B72="","",Output!K50)</f>
        <v/>
      </c>
      <c r="F72" s="318" t="str">
        <f>IF(B72="","",Output!L50)</f>
        <v/>
      </c>
      <c r="G72" s="319" t="str">
        <f>IF(B72="","",Output!M50)</f>
        <v/>
      </c>
      <c r="H72" s="320" t="str">
        <f>IF(B72="","",Output!N50)</f>
        <v/>
      </c>
      <c r="I72" s="1578" t="str">
        <f>IF(B72="","",Output!O50)</f>
        <v/>
      </c>
      <c r="J72" s="321" t="str">
        <f>IF(B72="","",Output!P50)</f>
        <v/>
      </c>
      <c r="K72" s="326"/>
      <c r="L72" s="1464" t="str">
        <f>IF(B72="","",Output!Q50)</f>
        <v/>
      </c>
      <c r="M72" s="318" t="str">
        <f>IF(B72="","",Output!R50)</f>
        <v/>
      </c>
      <c r="N72" s="318" t="str">
        <f>IF(B72="","",Output!S50)</f>
        <v/>
      </c>
      <c r="O72" s="319" t="str">
        <f>IF(B72="","",Output!T50)</f>
        <v/>
      </c>
      <c r="P72" s="320" t="str">
        <f>IF(B72="","",Output!U50)</f>
        <v/>
      </c>
      <c r="Q72" s="1574" t="str">
        <f>IF(B72="","",Output!V50)</f>
        <v/>
      </c>
      <c r="R72" s="326"/>
      <c r="S72" s="317" t="str">
        <f>IF(B72="","",Output!W50)</f>
        <v/>
      </c>
      <c r="T72" s="318" t="str">
        <f>IF(B72="","",Output!X50)</f>
        <v/>
      </c>
      <c r="U72" s="318" t="str">
        <f>IF(B72="","",Output!Y50)</f>
        <v/>
      </c>
      <c r="V72" s="319" t="str">
        <f>IF(B72="","",Output!Z50)</f>
        <v/>
      </c>
      <c r="W72" s="320" t="str">
        <f>IF(B72="","",Output!AA50)</f>
        <v/>
      </c>
      <c r="X72" s="321" t="str">
        <f>IF(B72="","",Output!AB50)</f>
        <v/>
      </c>
    </row>
    <row r="73" spans="1:24" s="307" customFormat="1">
      <c r="A73" s="323">
        <f t="shared" si="0"/>
        <v>-26</v>
      </c>
      <c r="B73" s="143" t="str">
        <f>IF(Output!C51=0,"",Output!C51)</f>
        <v/>
      </c>
      <c r="C73" s="325"/>
      <c r="D73" s="327" t="str">
        <f>IF(B73="","",Output!J51)</f>
        <v/>
      </c>
      <c r="E73" s="318" t="str">
        <f>IF(B73="","",Output!K51)</f>
        <v/>
      </c>
      <c r="F73" s="318" t="str">
        <f>IF(B73="","",Output!L51)</f>
        <v/>
      </c>
      <c r="G73" s="319" t="str">
        <f>IF(B73="","",Output!M51)</f>
        <v/>
      </c>
      <c r="H73" s="320" t="str">
        <f>IF(B73="","",Output!N51)</f>
        <v/>
      </c>
      <c r="I73" s="1578" t="str">
        <f>IF(B73="","",Output!O51)</f>
        <v/>
      </c>
      <c r="J73" s="321" t="str">
        <f>IF(B73="","",Output!P51)</f>
        <v/>
      </c>
      <c r="K73" s="326"/>
      <c r="L73" s="1464" t="str">
        <f>IF(B73="","",Output!Q51)</f>
        <v/>
      </c>
      <c r="M73" s="318" t="str">
        <f>IF(B73="","",Output!R51)</f>
        <v/>
      </c>
      <c r="N73" s="318" t="str">
        <f>IF(B73="","",Output!S51)</f>
        <v/>
      </c>
      <c r="O73" s="319" t="str">
        <f>IF(B73="","",Output!T51)</f>
        <v/>
      </c>
      <c r="P73" s="320" t="str">
        <f>IF(B73="","",Output!U51)</f>
        <v/>
      </c>
      <c r="Q73" s="1574" t="str">
        <f>IF(B73="","",Output!V51)</f>
        <v/>
      </c>
      <c r="R73" s="326"/>
      <c r="S73" s="317" t="str">
        <f>IF(B73="","",Output!W51)</f>
        <v/>
      </c>
      <c r="T73" s="318" t="str">
        <f>IF(B73="","",Output!X51)</f>
        <v/>
      </c>
      <c r="U73" s="318" t="str">
        <f>IF(B73="","",Output!Y51)</f>
        <v/>
      </c>
      <c r="V73" s="319" t="str">
        <f>IF(B73="","",Output!Z51)</f>
        <v/>
      </c>
      <c r="W73" s="320" t="str">
        <f>IF(B73="","",Output!AA51)</f>
        <v/>
      </c>
      <c r="X73" s="321" t="str">
        <f>IF(B73="","",Output!AB51)</f>
        <v/>
      </c>
    </row>
    <row r="74" spans="1:24" s="307" customFormat="1">
      <c r="A74" s="323">
        <f t="shared" si="0"/>
        <v>-27</v>
      </c>
      <c r="B74" s="143" t="str">
        <f>IF(Output!C52=0,"",Output!C52)</f>
        <v/>
      </c>
      <c r="C74" s="325"/>
      <c r="D74" s="327" t="str">
        <f>IF(B74="","",Output!J52)</f>
        <v/>
      </c>
      <c r="E74" s="318" t="str">
        <f>IF(B74="","",Output!K52)</f>
        <v/>
      </c>
      <c r="F74" s="318" t="str">
        <f>IF(B74="","",Output!L52)</f>
        <v/>
      </c>
      <c r="G74" s="319" t="str">
        <f>IF(B74="","",Output!M52)</f>
        <v/>
      </c>
      <c r="H74" s="320" t="str">
        <f>IF(B74="","",Output!N52)</f>
        <v/>
      </c>
      <c r="I74" s="1578" t="str">
        <f>IF(B74="","",Output!O52)</f>
        <v/>
      </c>
      <c r="J74" s="321" t="str">
        <f>IF(B74="","",Output!P52)</f>
        <v/>
      </c>
      <c r="K74" s="326"/>
      <c r="L74" s="1464" t="str">
        <f>IF(B74="","",Output!Q52)</f>
        <v/>
      </c>
      <c r="M74" s="318" t="str">
        <f>IF(B74="","",Output!R52)</f>
        <v/>
      </c>
      <c r="N74" s="318" t="str">
        <f>IF(B74="","",Output!S52)</f>
        <v/>
      </c>
      <c r="O74" s="319" t="str">
        <f>IF(B74="","",Output!T52)</f>
        <v/>
      </c>
      <c r="P74" s="320" t="str">
        <f>IF(B74="","",Output!U52)</f>
        <v/>
      </c>
      <c r="Q74" s="1574" t="str">
        <f>IF(B74="","",Output!V52)</f>
        <v/>
      </c>
      <c r="R74" s="326"/>
      <c r="S74" s="317" t="str">
        <f>IF(B74="","",Output!W52)</f>
        <v/>
      </c>
      <c r="T74" s="318" t="str">
        <f>IF(B74="","",Output!X52)</f>
        <v/>
      </c>
      <c r="U74" s="318" t="str">
        <f>IF(B74="","",Output!Y52)</f>
        <v/>
      </c>
      <c r="V74" s="319" t="str">
        <f>IF(B74="","",Output!Z52)</f>
        <v/>
      </c>
      <c r="W74" s="320" t="str">
        <f>IF(B74="","",Output!AA52)</f>
        <v/>
      </c>
      <c r="X74" s="321" t="str">
        <f>IF(B74="","",Output!AB52)</f>
        <v/>
      </c>
    </row>
    <row r="75" spans="1:24" s="307" customFormat="1">
      <c r="A75" s="323">
        <f t="shared" si="0"/>
        <v>-28</v>
      </c>
      <c r="B75" s="143" t="str">
        <f>IF(Output!C53=0,"",Output!C53)</f>
        <v/>
      </c>
      <c r="C75" s="325"/>
      <c r="D75" s="327" t="str">
        <f>IF(B75="","",Output!J53)</f>
        <v/>
      </c>
      <c r="E75" s="318" t="str">
        <f>IF(B75="","",Output!K53)</f>
        <v/>
      </c>
      <c r="F75" s="318" t="str">
        <f>IF(B75="","",Output!L53)</f>
        <v/>
      </c>
      <c r="G75" s="319" t="str">
        <f>IF(B75="","",Output!M53)</f>
        <v/>
      </c>
      <c r="H75" s="320" t="str">
        <f>IF(B75="","",Output!N53)</f>
        <v/>
      </c>
      <c r="I75" s="1578" t="str">
        <f>IF(B75="","",Output!O53)</f>
        <v/>
      </c>
      <c r="J75" s="321" t="str">
        <f>IF(B75="","",Output!P53)</f>
        <v/>
      </c>
      <c r="K75" s="326"/>
      <c r="L75" s="1464" t="str">
        <f>IF(B75="","",Output!Q53)</f>
        <v/>
      </c>
      <c r="M75" s="318" t="str">
        <f>IF(B75="","",Output!R53)</f>
        <v/>
      </c>
      <c r="N75" s="318" t="str">
        <f>IF(B75="","",Output!S53)</f>
        <v/>
      </c>
      <c r="O75" s="319" t="str">
        <f>IF(B75="","",Output!T53)</f>
        <v/>
      </c>
      <c r="P75" s="320" t="str">
        <f>IF(B75="","",Output!U53)</f>
        <v/>
      </c>
      <c r="Q75" s="1574" t="str">
        <f>IF(B75="","",Output!V53)</f>
        <v/>
      </c>
      <c r="R75" s="326"/>
      <c r="S75" s="317" t="str">
        <f>IF(B75="","",Output!W53)</f>
        <v/>
      </c>
      <c r="T75" s="318" t="str">
        <f>IF(B75="","",Output!X53)</f>
        <v/>
      </c>
      <c r="U75" s="318" t="str">
        <f>IF(B75="","",Output!Y53)</f>
        <v/>
      </c>
      <c r="V75" s="319" t="str">
        <f>IF(B75="","",Output!Z53)</f>
        <v/>
      </c>
      <c r="W75" s="320" t="str">
        <f>IF(B75="","",Output!AA53)</f>
        <v/>
      </c>
      <c r="X75" s="321" t="str">
        <f>IF(B75="","",Output!AB53)</f>
        <v/>
      </c>
    </row>
    <row r="76" spans="1:24" s="307" customFormat="1">
      <c r="A76" s="323">
        <f t="shared" si="0"/>
        <v>-29</v>
      </c>
      <c r="B76" s="143" t="str">
        <f>IF(Output!C54=0,"",Output!C54)</f>
        <v/>
      </c>
      <c r="C76" s="325"/>
      <c r="D76" s="327" t="str">
        <f>IF(B76="","",Output!J54)</f>
        <v/>
      </c>
      <c r="E76" s="318" t="str">
        <f>IF(B76="","",Output!K54)</f>
        <v/>
      </c>
      <c r="F76" s="318" t="str">
        <f>IF(B76="","",Output!L54)</f>
        <v/>
      </c>
      <c r="G76" s="319" t="str">
        <f>IF(B76="","",Output!M54)</f>
        <v/>
      </c>
      <c r="H76" s="320" t="str">
        <f>IF(B76="","",Output!N54)</f>
        <v/>
      </c>
      <c r="I76" s="1578" t="str">
        <f>IF(B76="","",Output!O54)</f>
        <v/>
      </c>
      <c r="J76" s="321" t="str">
        <f>IF(B76="","",Output!P54)</f>
        <v/>
      </c>
      <c r="K76" s="326"/>
      <c r="L76" s="1464" t="str">
        <f>IF(B76="","",Output!Q54)</f>
        <v/>
      </c>
      <c r="M76" s="318" t="str">
        <f>IF(B76="","",Output!R54)</f>
        <v/>
      </c>
      <c r="N76" s="318" t="str">
        <f>IF(B76="","",Output!S54)</f>
        <v/>
      </c>
      <c r="O76" s="319" t="str">
        <f>IF(B76="","",Output!T54)</f>
        <v/>
      </c>
      <c r="P76" s="320" t="str">
        <f>IF(B76="","",Output!U54)</f>
        <v/>
      </c>
      <c r="Q76" s="1574" t="str">
        <f>IF(B76="","",Output!V54)</f>
        <v/>
      </c>
      <c r="R76" s="326"/>
      <c r="S76" s="317" t="str">
        <f>IF(B76="","",Output!W54)</f>
        <v/>
      </c>
      <c r="T76" s="318" t="str">
        <f>IF(B76="","",Output!X54)</f>
        <v/>
      </c>
      <c r="U76" s="318" t="str">
        <f>IF(B76="","",Output!Y54)</f>
        <v/>
      </c>
      <c r="V76" s="319" t="str">
        <f>IF(B76="","",Output!Z54)</f>
        <v/>
      </c>
      <c r="W76" s="320" t="str">
        <f>IF(B76="","",Output!AA54)</f>
        <v/>
      </c>
      <c r="X76" s="321" t="str">
        <f>IF(B76="","",Output!AB54)</f>
        <v/>
      </c>
    </row>
    <row r="77" spans="1:24" s="307" customFormat="1">
      <c r="A77" s="323">
        <f t="shared" si="0"/>
        <v>-30</v>
      </c>
      <c r="B77" s="143" t="str">
        <f>IF(Output!C55=0,"",Output!C55)</f>
        <v/>
      </c>
      <c r="C77" s="325"/>
      <c r="D77" s="327" t="str">
        <f>IF(B77="","",Output!J55)</f>
        <v/>
      </c>
      <c r="E77" s="318" t="str">
        <f>IF(B77="","",Output!K55)</f>
        <v/>
      </c>
      <c r="F77" s="318" t="str">
        <f>IF(B77="","",Output!L55)</f>
        <v/>
      </c>
      <c r="G77" s="319" t="str">
        <f>IF(B77="","",Output!M55)</f>
        <v/>
      </c>
      <c r="H77" s="320" t="str">
        <f>IF(B77="","",Output!N55)</f>
        <v/>
      </c>
      <c r="I77" s="1578" t="str">
        <f>IF(B77="","",Output!O55)</f>
        <v/>
      </c>
      <c r="J77" s="321" t="str">
        <f>IF(B77="","",Output!P55)</f>
        <v/>
      </c>
      <c r="K77" s="326"/>
      <c r="L77" s="1464" t="str">
        <f>IF(B77="","",Output!Q55)</f>
        <v/>
      </c>
      <c r="M77" s="318" t="str">
        <f>IF(B77="","",Output!R55)</f>
        <v/>
      </c>
      <c r="N77" s="318" t="str">
        <f>IF(B77="","",Output!S55)</f>
        <v/>
      </c>
      <c r="O77" s="319" t="str">
        <f>IF(B77="","",Output!T55)</f>
        <v/>
      </c>
      <c r="P77" s="320" t="str">
        <f>IF(B77="","",Output!U55)</f>
        <v/>
      </c>
      <c r="Q77" s="1574" t="str">
        <f>IF(B77="","",Output!V55)</f>
        <v/>
      </c>
      <c r="R77" s="326"/>
      <c r="S77" s="317" t="str">
        <f>IF(B77="","",Output!W55)</f>
        <v/>
      </c>
      <c r="T77" s="318" t="str">
        <f>IF(B77="","",Output!X55)</f>
        <v/>
      </c>
      <c r="U77" s="318" t="str">
        <f>IF(B77="","",Output!Y55)</f>
        <v/>
      </c>
      <c r="V77" s="319" t="str">
        <f>IF(B77="","",Output!Z55)</f>
        <v/>
      </c>
      <c r="W77" s="320" t="str">
        <f>IF(B77="","",Output!AA55)</f>
        <v/>
      </c>
      <c r="X77" s="321" t="str">
        <f>IF(B77="","",Output!AB55)</f>
        <v/>
      </c>
    </row>
    <row r="78" spans="1:24" s="307" customFormat="1">
      <c r="A78" s="323">
        <f t="shared" si="0"/>
        <v>-31</v>
      </c>
      <c r="B78" s="143" t="str">
        <f>IF(Output!C56=0,"",Output!C56)</f>
        <v/>
      </c>
      <c r="C78" s="325"/>
      <c r="D78" s="327" t="str">
        <f>IF(B78="","",Output!J56)</f>
        <v/>
      </c>
      <c r="E78" s="318" t="str">
        <f>IF(B78="","",Output!K56)</f>
        <v/>
      </c>
      <c r="F78" s="318" t="str">
        <f>IF(B78="","",Output!L56)</f>
        <v/>
      </c>
      <c r="G78" s="319" t="str">
        <f>IF(B78="","",Output!M56)</f>
        <v/>
      </c>
      <c r="H78" s="320" t="str">
        <f>IF(B78="","",Output!N56)</f>
        <v/>
      </c>
      <c r="I78" s="1578" t="str">
        <f>IF(B78="","",Output!O56)</f>
        <v/>
      </c>
      <c r="J78" s="321" t="str">
        <f>IF(B78="","",Output!P56)</f>
        <v/>
      </c>
      <c r="K78" s="326"/>
      <c r="L78" s="1464" t="str">
        <f>IF(B78="","",Output!Q56)</f>
        <v/>
      </c>
      <c r="M78" s="318" t="str">
        <f>IF(B78="","",Output!R56)</f>
        <v/>
      </c>
      <c r="N78" s="318" t="str">
        <f>IF(B78="","",Output!S56)</f>
        <v/>
      </c>
      <c r="O78" s="319" t="str">
        <f>IF(B78="","",Output!T56)</f>
        <v/>
      </c>
      <c r="P78" s="320" t="str">
        <f>IF(B78="","",Output!U56)</f>
        <v/>
      </c>
      <c r="Q78" s="1574" t="str">
        <f>IF(B78="","",Output!V56)</f>
        <v/>
      </c>
      <c r="R78" s="326"/>
      <c r="S78" s="317" t="str">
        <f>IF(B78="","",Output!W56)</f>
        <v/>
      </c>
      <c r="T78" s="318" t="str">
        <f>IF(B78="","",Output!X56)</f>
        <v/>
      </c>
      <c r="U78" s="318" t="str">
        <f>IF(B78="","",Output!Y56)</f>
        <v/>
      </c>
      <c r="V78" s="319" t="str">
        <f>IF(B78="","",Output!Z56)</f>
        <v/>
      </c>
      <c r="W78" s="320" t="str">
        <f>IF(B78="","",Output!AA56)</f>
        <v/>
      </c>
      <c r="X78" s="321" t="str">
        <f>IF(B78="","",Output!AB56)</f>
        <v/>
      </c>
    </row>
    <row r="79" spans="1:24" s="307" customFormat="1">
      <c r="A79" s="323">
        <f t="shared" si="0"/>
        <v>-32</v>
      </c>
      <c r="B79" s="143" t="str">
        <f>IF(Output!C57=0,"",Output!C57)</f>
        <v/>
      </c>
      <c r="C79" s="325"/>
      <c r="D79" s="327" t="str">
        <f>IF(B79="","",Output!J57)</f>
        <v/>
      </c>
      <c r="E79" s="318" t="str">
        <f>IF(B79="","",Output!K57)</f>
        <v/>
      </c>
      <c r="F79" s="318" t="str">
        <f>IF(B79="","",Output!L57)</f>
        <v/>
      </c>
      <c r="G79" s="319" t="str">
        <f>IF(B79="","",Output!M57)</f>
        <v/>
      </c>
      <c r="H79" s="320" t="str">
        <f>IF(B79="","",Output!N57)</f>
        <v/>
      </c>
      <c r="I79" s="1578" t="str">
        <f>IF(B79="","",Output!O57)</f>
        <v/>
      </c>
      <c r="J79" s="321" t="str">
        <f>IF(B79="","",Output!P57)</f>
        <v/>
      </c>
      <c r="K79" s="326"/>
      <c r="L79" s="1464" t="str">
        <f>IF(B79="","",Output!Q57)</f>
        <v/>
      </c>
      <c r="M79" s="318" t="str">
        <f>IF(B79="","",Output!R57)</f>
        <v/>
      </c>
      <c r="N79" s="318" t="str">
        <f>IF(B79="","",Output!S57)</f>
        <v/>
      </c>
      <c r="O79" s="319" t="str">
        <f>IF(B79="","",Output!T57)</f>
        <v/>
      </c>
      <c r="P79" s="320" t="str">
        <f>IF(B79="","",Output!U57)</f>
        <v/>
      </c>
      <c r="Q79" s="1574" t="str">
        <f>IF(B79="","",Output!V57)</f>
        <v/>
      </c>
      <c r="R79" s="326"/>
      <c r="S79" s="317" t="str">
        <f>IF(B79="","",Output!W57)</f>
        <v/>
      </c>
      <c r="T79" s="318" t="str">
        <f>IF(B79="","",Output!X57)</f>
        <v/>
      </c>
      <c r="U79" s="318" t="str">
        <f>IF(B79="","",Output!Y57)</f>
        <v/>
      </c>
      <c r="V79" s="319" t="str">
        <f>IF(B79="","",Output!Z57)</f>
        <v/>
      </c>
      <c r="W79" s="320" t="str">
        <f>IF(B79="","",Output!AA57)</f>
        <v/>
      </c>
      <c r="X79" s="321" t="str">
        <f>IF(B79="","",Output!AB57)</f>
        <v/>
      </c>
    </row>
    <row r="80" spans="1:24" s="307" customFormat="1">
      <c r="A80" s="323">
        <f t="shared" si="0"/>
        <v>-33</v>
      </c>
      <c r="B80" s="143" t="str">
        <f>IF(Output!C58=0,"",Output!C58)</f>
        <v/>
      </c>
      <c r="C80" s="325"/>
      <c r="D80" s="327" t="str">
        <f>IF(B80="","",Output!J58)</f>
        <v/>
      </c>
      <c r="E80" s="318" t="str">
        <f>IF(B80="","",Output!K58)</f>
        <v/>
      </c>
      <c r="F80" s="318" t="str">
        <f>IF(B80="","",Output!L58)</f>
        <v/>
      </c>
      <c r="G80" s="319" t="str">
        <f>IF(B80="","",Output!M58)</f>
        <v/>
      </c>
      <c r="H80" s="320" t="str">
        <f>IF(B80="","",Output!N58)</f>
        <v/>
      </c>
      <c r="I80" s="1578" t="str">
        <f>IF(B80="","",Output!O58)</f>
        <v/>
      </c>
      <c r="J80" s="321" t="str">
        <f>IF(B80="","",Output!P58)</f>
        <v/>
      </c>
      <c r="K80" s="326"/>
      <c r="L80" s="1464" t="str">
        <f>IF(B80="","",Output!Q58)</f>
        <v/>
      </c>
      <c r="M80" s="318" t="str">
        <f>IF(B80="","",Output!R58)</f>
        <v/>
      </c>
      <c r="N80" s="318" t="str">
        <f>IF(B80="","",Output!S58)</f>
        <v/>
      </c>
      <c r="O80" s="319" t="str">
        <f>IF(B80="","",Output!T58)</f>
        <v/>
      </c>
      <c r="P80" s="320" t="str">
        <f>IF(B80="","",Output!U58)</f>
        <v/>
      </c>
      <c r="Q80" s="1574" t="str">
        <f>IF(B80="","",Output!V58)</f>
        <v/>
      </c>
      <c r="R80" s="326"/>
      <c r="S80" s="317" t="str">
        <f>IF(B80="","",Output!W58)</f>
        <v/>
      </c>
      <c r="T80" s="318" t="str">
        <f>IF(B80="","",Output!X58)</f>
        <v/>
      </c>
      <c r="U80" s="318" t="str">
        <f>IF(B80="","",Output!Y58)</f>
        <v/>
      </c>
      <c r="V80" s="319" t="str">
        <f>IF(B80="","",Output!Z58)</f>
        <v/>
      </c>
      <c r="W80" s="320" t="str">
        <f>IF(B80="","",Output!AA58)</f>
        <v/>
      </c>
      <c r="X80" s="321" t="str">
        <f>IF(B80="","",Output!AB58)</f>
        <v/>
      </c>
    </row>
    <row r="81" spans="1:24" s="307" customFormat="1">
      <c r="A81" s="323">
        <f t="shared" si="0"/>
        <v>-34</v>
      </c>
      <c r="B81" s="143" t="str">
        <f>IF(Output!C59=0,"",Output!C59)</f>
        <v/>
      </c>
      <c r="C81" s="325"/>
      <c r="D81" s="327" t="str">
        <f>IF(B81="","",Output!J59)</f>
        <v/>
      </c>
      <c r="E81" s="318" t="str">
        <f>IF(B81="","",Output!K59)</f>
        <v/>
      </c>
      <c r="F81" s="318" t="str">
        <f>IF(B81="","",Output!L59)</f>
        <v/>
      </c>
      <c r="G81" s="319" t="str">
        <f>IF(B81="","",Output!M59)</f>
        <v/>
      </c>
      <c r="H81" s="320" t="str">
        <f>IF(B81="","",Output!N59)</f>
        <v/>
      </c>
      <c r="I81" s="1578" t="str">
        <f>IF(B81="","",Output!O59)</f>
        <v/>
      </c>
      <c r="J81" s="321" t="str">
        <f>IF(B81="","",Output!P59)</f>
        <v/>
      </c>
      <c r="K81" s="326"/>
      <c r="L81" s="1464" t="str">
        <f>IF(B81="","",Output!Q59)</f>
        <v/>
      </c>
      <c r="M81" s="318" t="str">
        <f>IF(B81="","",Output!R59)</f>
        <v/>
      </c>
      <c r="N81" s="318" t="str">
        <f>IF(B81="","",Output!S59)</f>
        <v/>
      </c>
      <c r="O81" s="319" t="str">
        <f>IF(B81="","",Output!T59)</f>
        <v/>
      </c>
      <c r="P81" s="320" t="str">
        <f>IF(B81="","",Output!U59)</f>
        <v/>
      </c>
      <c r="Q81" s="1574" t="str">
        <f>IF(B81="","",Output!V59)</f>
        <v/>
      </c>
      <c r="R81" s="326"/>
      <c r="S81" s="317" t="str">
        <f>IF(B81="","",Output!W59)</f>
        <v/>
      </c>
      <c r="T81" s="318" t="str">
        <f>IF(B81="","",Output!X59)</f>
        <v/>
      </c>
      <c r="U81" s="318" t="str">
        <f>IF(B81="","",Output!Y59)</f>
        <v/>
      </c>
      <c r="V81" s="319" t="str">
        <f>IF(B81="","",Output!Z59)</f>
        <v/>
      </c>
      <c r="W81" s="320" t="str">
        <f>IF(B81="","",Output!AA59)</f>
        <v/>
      </c>
      <c r="X81" s="321" t="str">
        <f>IF(B81="","",Output!AB59)</f>
        <v/>
      </c>
    </row>
    <row r="82" spans="1:24" s="307" customFormat="1">
      <c r="A82" s="323">
        <f t="shared" si="0"/>
        <v>-35</v>
      </c>
      <c r="B82" s="143" t="str">
        <f>IF(Output!C60=0,"",Output!C60)</f>
        <v/>
      </c>
      <c r="C82" s="325"/>
      <c r="D82" s="327" t="str">
        <f>IF(B82="","",Output!J60)</f>
        <v/>
      </c>
      <c r="E82" s="318" t="str">
        <f>IF(B82="","",Output!K60)</f>
        <v/>
      </c>
      <c r="F82" s="318" t="str">
        <f>IF(B82="","",Output!L60)</f>
        <v/>
      </c>
      <c r="G82" s="319" t="str">
        <f>IF(B82="","",Output!M60)</f>
        <v/>
      </c>
      <c r="H82" s="320" t="str">
        <f>IF(B82="","",Output!N60)</f>
        <v/>
      </c>
      <c r="I82" s="1578" t="str">
        <f>IF(B82="","",Output!O60)</f>
        <v/>
      </c>
      <c r="J82" s="321" t="str">
        <f>IF(B82="","",Output!P60)</f>
        <v/>
      </c>
      <c r="K82" s="326"/>
      <c r="L82" s="1464" t="str">
        <f>IF(B82="","",Output!Q60)</f>
        <v/>
      </c>
      <c r="M82" s="318" t="str">
        <f>IF(B82="","",Output!R60)</f>
        <v/>
      </c>
      <c r="N82" s="318" t="str">
        <f>IF(B82="","",Output!S60)</f>
        <v/>
      </c>
      <c r="O82" s="319" t="str">
        <f>IF(B82="","",Output!T60)</f>
        <v/>
      </c>
      <c r="P82" s="320" t="str">
        <f>IF(B82="","",Output!U60)</f>
        <v/>
      </c>
      <c r="Q82" s="1574" t="str">
        <f>IF(B82="","",Output!V60)</f>
        <v/>
      </c>
      <c r="R82" s="326"/>
      <c r="S82" s="317" t="str">
        <f>IF(B82="","",Output!W60)</f>
        <v/>
      </c>
      <c r="T82" s="318" t="str">
        <f>IF(B82="","",Output!X60)</f>
        <v/>
      </c>
      <c r="U82" s="318" t="str">
        <f>IF(B82="","",Output!Y60)</f>
        <v/>
      </c>
      <c r="V82" s="319" t="str">
        <f>IF(B82="","",Output!Z60)</f>
        <v/>
      </c>
      <c r="W82" s="320" t="str">
        <f>IF(B82="","",Output!AA60)</f>
        <v/>
      </c>
      <c r="X82" s="321" t="str">
        <f>IF(B82="","",Output!AB60)</f>
        <v/>
      </c>
    </row>
    <row r="83" spans="1:24" s="307" customFormat="1">
      <c r="A83" s="323">
        <f t="shared" si="0"/>
        <v>-36</v>
      </c>
      <c r="B83" s="143" t="str">
        <f>IF(Output!C61=0,"",Output!C61)</f>
        <v/>
      </c>
      <c r="C83" s="325"/>
      <c r="D83" s="327" t="str">
        <f>IF(B83="","",Output!J61)</f>
        <v/>
      </c>
      <c r="E83" s="318" t="str">
        <f>IF(B83="","",Output!K61)</f>
        <v/>
      </c>
      <c r="F83" s="318" t="str">
        <f>IF(B83="","",Output!L61)</f>
        <v/>
      </c>
      <c r="G83" s="319" t="str">
        <f>IF(B83="","",Output!M61)</f>
        <v/>
      </c>
      <c r="H83" s="320" t="str">
        <f>IF(B83="","",Output!N61)</f>
        <v/>
      </c>
      <c r="I83" s="1578" t="str">
        <f>IF(B83="","",Output!O61)</f>
        <v/>
      </c>
      <c r="J83" s="321" t="str">
        <f>IF(B83="","",Output!P61)</f>
        <v/>
      </c>
      <c r="K83" s="326"/>
      <c r="L83" s="1464" t="str">
        <f>IF(B83="","",Output!Q61)</f>
        <v/>
      </c>
      <c r="M83" s="318" t="str">
        <f>IF(B83="","",Output!R61)</f>
        <v/>
      </c>
      <c r="N83" s="318" t="str">
        <f>IF(B83="","",Output!S61)</f>
        <v/>
      </c>
      <c r="O83" s="319" t="str">
        <f>IF(B83="","",Output!T61)</f>
        <v/>
      </c>
      <c r="P83" s="320" t="str">
        <f>IF(B83="","",Output!U61)</f>
        <v/>
      </c>
      <c r="Q83" s="1574" t="str">
        <f>IF(B83="","",Output!V61)</f>
        <v/>
      </c>
      <c r="R83" s="326"/>
      <c r="S83" s="317" t="str">
        <f>IF(B83="","",Output!W61)</f>
        <v/>
      </c>
      <c r="T83" s="318" t="str">
        <f>IF(B83="","",Output!X61)</f>
        <v/>
      </c>
      <c r="U83" s="318" t="str">
        <f>IF(B83="","",Output!Y61)</f>
        <v/>
      </c>
      <c r="V83" s="319" t="str">
        <f>IF(B83="","",Output!Z61)</f>
        <v/>
      </c>
      <c r="W83" s="320" t="str">
        <f>IF(B83="","",Output!AA61)</f>
        <v/>
      </c>
      <c r="X83" s="321" t="str">
        <f>IF(B83="","",Output!AB61)</f>
        <v/>
      </c>
    </row>
    <row r="84" spans="1:24" s="307" customFormat="1">
      <c r="A84" s="323">
        <f t="shared" si="0"/>
        <v>-37</v>
      </c>
      <c r="B84" s="143" t="str">
        <f>IF(Output!C62=0,"",Output!C62)</f>
        <v/>
      </c>
      <c r="C84" s="325"/>
      <c r="D84" s="327" t="str">
        <f>IF(B84="","",Output!J62)</f>
        <v/>
      </c>
      <c r="E84" s="318" t="str">
        <f>IF(B84="","",Output!K62)</f>
        <v/>
      </c>
      <c r="F84" s="318" t="str">
        <f>IF(B84="","",Output!L62)</f>
        <v/>
      </c>
      <c r="G84" s="319" t="str">
        <f>IF(B84="","",Output!M62)</f>
        <v/>
      </c>
      <c r="H84" s="320" t="str">
        <f>IF(B84="","",Output!N62)</f>
        <v/>
      </c>
      <c r="I84" s="1578" t="str">
        <f>IF(B84="","",Output!O62)</f>
        <v/>
      </c>
      <c r="J84" s="321" t="str">
        <f>IF(B84="","",Output!P62)</f>
        <v/>
      </c>
      <c r="K84" s="326"/>
      <c r="L84" s="1464" t="str">
        <f>IF(B84="","",Output!Q62)</f>
        <v/>
      </c>
      <c r="M84" s="318" t="str">
        <f>IF(B84="","",Output!R62)</f>
        <v/>
      </c>
      <c r="N84" s="318" t="str">
        <f>IF(B84="","",Output!S62)</f>
        <v/>
      </c>
      <c r="O84" s="319" t="str">
        <f>IF(B84="","",Output!T62)</f>
        <v/>
      </c>
      <c r="P84" s="320" t="str">
        <f>IF(B84="","",Output!U62)</f>
        <v/>
      </c>
      <c r="Q84" s="1574" t="str">
        <f>IF(B84="","",Output!V62)</f>
        <v/>
      </c>
      <c r="R84" s="326"/>
      <c r="S84" s="317" t="str">
        <f>IF(B84="","",Output!W62)</f>
        <v/>
      </c>
      <c r="T84" s="318" t="str">
        <f>IF(B84="","",Output!X62)</f>
        <v/>
      </c>
      <c r="U84" s="318" t="str">
        <f>IF(B84="","",Output!Y62)</f>
        <v/>
      </c>
      <c r="V84" s="319" t="str">
        <f>IF(B84="","",Output!Z62)</f>
        <v/>
      </c>
      <c r="W84" s="320" t="str">
        <f>IF(B84="","",Output!AA62)</f>
        <v/>
      </c>
      <c r="X84" s="321" t="str">
        <f>IF(B84="","",Output!AB62)</f>
        <v/>
      </c>
    </row>
    <row r="85" spans="1:24" s="307" customFormat="1">
      <c r="A85" s="323">
        <f t="shared" si="0"/>
        <v>-38</v>
      </c>
      <c r="B85" s="143" t="str">
        <f>IF(Output!C63=0,"",Output!C63)</f>
        <v/>
      </c>
      <c r="C85" s="325"/>
      <c r="D85" s="327" t="str">
        <f>IF(B85="","",Output!J63)</f>
        <v/>
      </c>
      <c r="E85" s="318" t="str">
        <f>IF(B85="","",Output!K63)</f>
        <v/>
      </c>
      <c r="F85" s="318" t="str">
        <f>IF(B85="","",Output!L63)</f>
        <v/>
      </c>
      <c r="G85" s="319" t="str">
        <f>IF(B85="","",Output!M63)</f>
        <v/>
      </c>
      <c r="H85" s="320" t="str">
        <f>IF(B85="","",Output!N63)</f>
        <v/>
      </c>
      <c r="I85" s="1578" t="str">
        <f>IF(B85="","",Output!O63)</f>
        <v/>
      </c>
      <c r="J85" s="321" t="str">
        <f>IF(B85="","",Output!P63)</f>
        <v/>
      </c>
      <c r="K85" s="326"/>
      <c r="L85" s="1464" t="str">
        <f>IF(B85="","",Output!Q63)</f>
        <v/>
      </c>
      <c r="M85" s="318" t="str">
        <f>IF(B85="","",Output!R63)</f>
        <v/>
      </c>
      <c r="N85" s="318" t="str">
        <f>IF(B85="","",Output!S63)</f>
        <v/>
      </c>
      <c r="O85" s="319" t="str">
        <f>IF(B85="","",Output!T63)</f>
        <v/>
      </c>
      <c r="P85" s="320" t="str">
        <f>IF(B85="","",Output!U63)</f>
        <v/>
      </c>
      <c r="Q85" s="1574" t="str">
        <f>IF(B85="","",Output!V63)</f>
        <v/>
      </c>
      <c r="R85" s="326"/>
      <c r="S85" s="317" t="str">
        <f>IF(B85="","",Output!W63)</f>
        <v/>
      </c>
      <c r="T85" s="318" t="str">
        <f>IF(B85="","",Output!X63)</f>
        <v/>
      </c>
      <c r="U85" s="318" t="str">
        <f>IF(B85="","",Output!Y63)</f>
        <v/>
      </c>
      <c r="V85" s="319" t="str">
        <f>IF(B85="","",Output!Z63)</f>
        <v/>
      </c>
      <c r="W85" s="320" t="str">
        <f>IF(B85="","",Output!AA63)</f>
        <v/>
      </c>
      <c r="X85" s="321" t="str">
        <f>IF(B85="","",Output!AB63)</f>
        <v/>
      </c>
    </row>
    <row r="86" spans="1:24" s="307" customFormat="1">
      <c r="A86" s="323">
        <f t="shared" si="0"/>
        <v>-39</v>
      </c>
      <c r="B86" s="143" t="str">
        <f>IF(Output!C64=0,"",Output!C64)</f>
        <v/>
      </c>
      <c r="C86" s="325"/>
      <c r="D86" s="327" t="str">
        <f>IF(B86="","",Output!J64)</f>
        <v/>
      </c>
      <c r="E86" s="318" t="str">
        <f>IF(B86="","",Output!K64)</f>
        <v/>
      </c>
      <c r="F86" s="318" t="str">
        <f>IF(B86="","",Output!L64)</f>
        <v/>
      </c>
      <c r="G86" s="319" t="str">
        <f>IF(B86="","",Output!M64)</f>
        <v/>
      </c>
      <c r="H86" s="320" t="str">
        <f>IF(B86="","",Output!N64)</f>
        <v/>
      </c>
      <c r="I86" s="1578" t="str">
        <f>IF(B86="","",Output!O64)</f>
        <v/>
      </c>
      <c r="J86" s="321" t="str">
        <f>IF(B86="","",Output!P64)</f>
        <v/>
      </c>
      <c r="K86" s="326"/>
      <c r="L86" s="1464" t="str">
        <f>IF(B86="","",Output!Q64)</f>
        <v/>
      </c>
      <c r="M86" s="318" t="str">
        <f>IF(B86="","",Output!R64)</f>
        <v/>
      </c>
      <c r="N86" s="318" t="str">
        <f>IF(B86="","",Output!S64)</f>
        <v/>
      </c>
      <c r="O86" s="319" t="str">
        <f>IF(B86="","",Output!T64)</f>
        <v/>
      </c>
      <c r="P86" s="320" t="str">
        <f>IF(B86="","",Output!U64)</f>
        <v/>
      </c>
      <c r="Q86" s="1574" t="str">
        <f>IF(B86="","",Output!V64)</f>
        <v/>
      </c>
      <c r="R86" s="326"/>
      <c r="S86" s="317" t="str">
        <f>IF(B86="","",Output!W64)</f>
        <v/>
      </c>
      <c r="T86" s="318" t="str">
        <f>IF(B86="","",Output!X64)</f>
        <v/>
      </c>
      <c r="U86" s="318" t="str">
        <f>IF(B86="","",Output!Y64)</f>
        <v/>
      </c>
      <c r="V86" s="319" t="str">
        <f>IF(B86="","",Output!Z64)</f>
        <v/>
      </c>
      <c r="W86" s="320" t="str">
        <f>IF(B86="","",Output!AA64)</f>
        <v/>
      </c>
      <c r="X86" s="321" t="str">
        <f>IF(B86="","",Output!AB64)</f>
        <v/>
      </c>
    </row>
    <row r="87" spans="1:24" s="307" customFormat="1">
      <c r="A87" s="323">
        <f t="shared" si="0"/>
        <v>-40</v>
      </c>
      <c r="B87" s="143" t="str">
        <f>IF(Output!C65=0,"",Output!C65)</f>
        <v/>
      </c>
      <c r="C87" s="325"/>
      <c r="D87" s="327" t="str">
        <f>IF(B87="","",Output!J65)</f>
        <v/>
      </c>
      <c r="E87" s="318" t="str">
        <f>IF(B87="","",Output!K65)</f>
        <v/>
      </c>
      <c r="F87" s="318" t="str">
        <f>IF(B87="","",Output!L65)</f>
        <v/>
      </c>
      <c r="G87" s="319" t="str">
        <f>IF(B87="","",Output!M65)</f>
        <v/>
      </c>
      <c r="H87" s="320" t="str">
        <f>IF(B87="","",Output!N65)</f>
        <v/>
      </c>
      <c r="I87" s="1578" t="str">
        <f>IF(B87="","",Output!O65)</f>
        <v/>
      </c>
      <c r="J87" s="321" t="str">
        <f>IF(B87="","",Output!P65)</f>
        <v/>
      </c>
      <c r="K87" s="326"/>
      <c r="L87" s="1464" t="str">
        <f>IF(B87="","",Output!Q65)</f>
        <v/>
      </c>
      <c r="M87" s="318" t="str">
        <f>IF(B87="","",Output!R65)</f>
        <v/>
      </c>
      <c r="N87" s="318" t="str">
        <f>IF(B87="","",Output!S65)</f>
        <v/>
      </c>
      <c r="O87" s="319" t="str">
        <f>IF(B87="","",Output!T65)</f>
        <v/>
      </c>
      <c r="P87" s="320" t="str">
        <f>IF(B87="","",Output!U65)</f>
        <v/>
      </c>
      <c r="Q87" s="1574" t="str">
        <f>IF(B87="","",Output!V65)</f>
        <v/>
      </c>
      <c r="R87" s="326"/>
      <c r="S87" s="317" t="str">
        <f>IF(B87="","",Output!W65)</f>
        <v/>
      </c>
      <c r="T87" s="318" t="str">
        <f>IF(B87="","",Output!X65)</f>
        <v/>
      </c>
      <c r="U87" s="318" t="str">
        <f>IF(B87="","",Output!Y65)</f>
        <v/>
      </c>
      <c r="V87" s="319" t="str">
        <f>IF(B87="","",Output!Z65)</f>
        <v/>
      </c>
      <c r="W87" s="320" t="str">
        <f>IF(B87="","",Output!AA65)</f>
        <v/>
      </c>
      <c r="X87" s="321" t="str">
        <f>IF(B87="","",Output!AB65)</f>
        <v/>
      </c>
    </row>
    <row r="88" spans="1:24" s="307" customFormat="1">
      <c r="A88" s="323">
        <f t="shared" si="0"/>
        <v>-41</v>
      </c>
      <c r="B88" s="143" t="str">
        <f>IF(Output!C66=0,"",Output!C66)</f>
        <v/>
      </c>
      <c r="C88" s="325"/>
      <c r="D88" s="327" t="str">
        <f>IF(B88="","",Output!J66)</f>
        <v/>
      </c>
      <c r="E88" s="318" t="str">
        <f>IF(B88="","",Output!K66)</f>
        <v/>
      </c>
      <c r="F88" s="318" t="str">
        <f>IF(B88="","",Output!L66)</f>
        <v/>
      </c>
      <c r="G88" s="319" t="str">
        <f>IF(B88="","",Output!M66)</f>
        <v/>
      </c>
      <c r="H88" s="320" t="str">
        <f>IF(B88="","",Output!N66)</f>
        <v/>
      </c>
      <c r="I88" s="1578" t="str">
        <f>IF(B88="","",Output!O66)</f>
        <v/>
      </c>
      <c r="J88" s="321" t="str">
        <f>IF(B88="","",Output!P66)</f>
        <v/>
      </c>
      <c r="K88" s="326"/>
      <c r="L88" s="1464" t="str">
        <f>IF(B88="","",Output!Q66)</f>
        <v/>
      </c>
      <c r="M88" s="318" t="str">
        <f>IF(B88="","",Output!R66)</f>
        <v/>
      </c>
      <c r="N88" s="318" t="str">
        <f>IF(B88="","",Output!S66)</f>
        <v/>
      </c>
      <c r="O88" s="319" t="str">
        <f>IF(B88="","",Output!T66)</f>
        <v/>
      </c>
      <c r="P88" s="320" t="str">
        <f>IF(B88="","",Output!U66)</f>
        <v/>
      </c>
      <c r="Q88" s="1574" t="str">
        <f>IF(B88="","",Output!V66)</f>
        <v/>
      </c>
      <c r="R88" s="326"/>
      <c r="S88" s="317" t="str">
        <f>IF(B88="","",Output!W66)</f>
        <v/>
      </c>
      <c r="T88" s="318" t="str">
        <f>IF(B88="","",Output!X66)</f>
        <v/>
      </c>
      <c r="U88" s="318" t="str">
        <f>IF(B88="","",Output!Y66)</f>
        <v/>
      </c>
      <c r="V88" s="319" t="str">
        <f>IF(B88="","",Output!Z66)</f>
        <v/>
      </c>
      <c r="W88" s="320" t="str">
        <f>IF(B88="","",Output!AA66)</f>
        <v/>
      </c>
      <c r="X88" s="321" t="str">
        <f>IF(B88="","",Output!AB66)</f>
        <v/>
      </c>
    </row>
    <row r="89" spans="1:24" s="307" customFormat="1">
      <c r="A89" s="323">
        <f t="shared" si="0"/>
        <v>-42</v>
      </c>
      <c r="B89" s="143" t="str">
        <f>IF(Output!C67=0,"",Output!C67)</f>
        <v/>
      </c>
      <c r="C89" s="325"/>
      <c r="D89" s="327" t="str">
        <f>IF(B89="","",Output!J67)</f>
        <v/>
      </c>
      <c r="E89" s="318" t="str">
        <f>IF(B89="","",Output!K67)</f>
        <v/>
      </c>
      <c r="F89" s="318" t="str">
        <f>IF(B89="","",Output!L67)</f>
        <v/>
      </c>
      <c r="G89" s="319" t="str">
        <f>IF(B89="","",Output!M67)</f>
        <v/>
      </c>
      <c r="H89" s="320" t="str">
        <f>IF(B89="","",Output!N67)</f>
        <v/>
      </c>
      <c r="I89" s="1578" t="str">
        <f>IF(B89="","",Output!O67)</f>
        <v/>
      </c>
      <c r="J89" s="321" t="str">
        <f>IF(B89="","",Output!P67)</f>
        <v/>
      </c>
      <c r="K89" s="326"/>
      <c r="L89" s="1464" t="str">
        <f>IF(B89="","",Output!Q67)</f>
        <v/>
      </c>
      <c r="M89" s="318" t="str">
        <f>IF(B89="","",Output!R67)</f>
        <v/>
      </c>
      <c r="N89" s="318" t="str">
        <f>IF(B89="","",Output!S67)</f>
        <v/>
      </c>
      <c r="O89" s="319" t="str">
        <f>IF(B89="","",Output!T67)</f>
        <v/>
      </c>
      <c r="P89" s="320" t="str">
        <f>IF(B89="","",Output!U67)</f>
        <v/>
      </c>
      <c r="Q89" s="1574" t="str">
        <f>IF(B89="","",Output!V67)</f>
        <v/>
      </c>
      <c r="R89" s="326"/>
      <c r="S89" s="317" t="str">
        <f>IF(B89="","",Output!W67)</f>
        <v/>
      </c>
      <c r="T89" s="318" t="str">
        <f>IF(B89="","",Output!X67)</f>
        <v/>
      </c>
      <c r="U89" s="318" t="str">
        <f>IF(B89="","",Output!Y67)</f>
        <v/>
      </c>
      <c r="V89" s="319" t="str">
        <f>IF(B89="","",Output!Z67)</f>
        <v/>
      </c>
      <c r="W89" s="320" t="str">
        <f>IF(B89="","",Output!AA67)</f>
        <v/>
      </c>
      <c r="X89" s="321" t="str">
        <f>IF(B89="","",Output!AB67)</f>
        <v/>
      </c>
    </row>
    <row r="90" spans="1:24" s="307" customFormat="1">
      <c r="A90" s="323">
        <f t="shared" si="0"/>
        <v>-43</v>
      </c>
      <c r="B90" s="143" t="str">
        <f>IF(Output!C68=0,"",Output!C68)</f>
        <v/>
      </c>
      <c r="C90" s="325"/>
      <c r="D90" s="327" t="str">
        <f>IF(B90="","",Output!J68)</f>
        <v/>
      </c>
      <c r="E90" s="318" t="str">
        <f>IF(B90="","",Output!K68)</f>
        <v/>
      </c>
      <c r="F90" s="318" t="str">
        <f>IF(B90="","",Output!L68)</f>
        <v/>
      </c>
      <c r="G90" s="319" t="str">
        <f>IF(B90="","",Output!M68)</f>
        <v/>
      </c>
      <c r="H90" s="320" t="str">
        <f>IF(B90="","",Output!N68)</f>
        <v/>
      </c>
      <c r="I90" s="1578" t="str">
        <f>IF(B90="","",Output!O68)</f>
        <v/>
      </c>
      <c r="J90" s="321" t="str">
        <f>IF(B90="","",Output!P68)</f>
        <v/>
      </c>
      <c r="K90" s="326"/>
      <c r="L90" s="1464" t="str">
        <f>IF(B90="","",Output!Q68)</f>
        <v/>
      </c>
      <c r="M90" s="318" t="str">
        <f>IF(B90="","",Output!R68)</f>
        <v/>
      </c>
      <c r="N90" s="318" t="str">
        <f>IF(B90="","",Output!S68)</f>
        <v/>
      </c>
      <c r="O90" s="319" t="str">
        <f>IF(B90="","",Output!T68)</f>
        <v/>
      </c>
      <c r="P90" s="320" t="str">
        <f>IF(B90="","",Output!U68)</f>
        <v/>
      </c>
      <c r="Q90" s="1574" t="str">
        <f>IF(B90="","",Output!V68)</f>
        <v/>
      </c>
      <c r="R90" s="326"/>
      <c r="S90" s="317" t="str">
        <f>IF(B90="","",Output!W68)</f>
        <v/>
      </c>
      <c r="T90" s="318" t="str">
        <f>IF(B90="","",Output!X68)</f>
        <v/>
      </c>
      <c r="U90" s="318" t="str">
        <f>IF(B90="","",Output!Y68)</f>
        <v/>
      </c>
      <c r="V90" s="319" t="str">
        <f>IF(B90="","",Output!Z68)</f>
        <v/>
      </c>
      <c r="W90" s="320" t="str">
        <f>IF(B90="","",Output!AA68)</f>
        <v/>
      </c>
      <c r="X90" s="321" t="str">
        <f>IF(B90="","",Output!AB68)</f>
        <v/>
      </c>
    </row>
    <row r="91" spans="1:24" s="307" customFormat="1">
      <c r="A91" s="323">
        <f t="shared" si="0"/>
        <v>-44</v>
      </c>
      <c r="B91" s="143" t="str">
        <f>IF(Output!C69=0,"",Output!C69)</f>
        <v/>
      </c>
      <c r="C91" s="325"/>
      <c r="D91" s="327" t="str">
        <f>IF(B91="","",Output!J69)</f>
        <v/>
      </c>
      <c r="E91" s="318" t="str">
        <f>IF(B91="","",Output!K69)</f>
        <v/>
      </c>
      <c r="F91" s="318" t="str">
        <f>IF(B91="","",Output!L69)</f>
        <v/>
      </c>
      <c r="G91" s="319" t="str">
        <f>IF(B91="","",Output!M69)</f>
        <v/>
      </c>
      <c r="H91" s="320" t="str">
        <f>IF(B91="","",Output!N69)</f>
        <v/>
      </c>
      <c r="I91" s="1578" t="str">
        <f>IF(B91="","",Output!O69)</f>
        <v/>
      </c>
      <c r="J91" s="321" t="str">
        <f>IF(B91="","",Output!P69)</f>
        <v/>
      </c>
      <c r="K91" s="326"/>
      <c r="L91" s="1464" t="str">
        <f>IF(B91="","",Output!Q69)</f>
        <v/>
      </c>
      <c r="M91" s="318" t="str">
        <f>IF(B91="","",Output!R69)</f>
        <v/>
      </c>
      <c r="N91" s="318" t="str">
        <f>IF(B91="","",Output!S69)</f>
        <v/>
      </c>
      <c r="O91" s="319" t="str">
        <f>IF(B91="","",Output!T69)</f>
        <v/>
      </c>
      <c r="P91" s="320" t="str">
        <f>IF(B91="","",Output!U69)</f>
        <v/>
      </c>
      <c r="Q91" s="1574" t="str">
        <f>IF(B91="","",Output!V69)</f>
        <v/>
      </c>
      <c r="R91" s="326"/>
      <c r="S91" s="317" t="str">
        <f>IF(B91="","",Output!W69)</f>
        <v/>
      </c>
      <c r="T91" s="318" t="str">
        <f>IF(B91="","",Output!X69)</f>
        <v/>
      </c>
      <c r="U91" s="318" t="str">
        <f>IF(B91="","",Output!Y69)</f>
        <v/>
      </c>
      <c r="V91" s="319" t="str">
        <f>IF(B91="","",Output!Z69)</f>
        <v/>
      </c>
      <c r="W91" s="320" t="str">
        <f>IF(B91="","",Output!AA69)</f>
        <v/>
      </c>
      <c r="X91" s="321" t="str">
        <f>IF(B91="","",Output!AB69)</f>
        <v/>
      </c>
    </row>
    <row r="92" spans="1:24" s="307" customFormat="1">
      <c r="A92" s="323">
        <f t="shared" ref="A92:A155" si="1">A91-1</f>
        <v>-45</v>
      </c>
      <c r="B92" s="143" t="str">
        <f>IF(Output!C70=0,"",Output!C70)</f>
        <v/>
      </c>
      <c r="C92" s="325"/>
      <c r="D92" s="327" t="str">
        <f>IF(B92="","",Output!J70)</f>
        <v/>
      </c>
      <c r="E92" s="318" t="str">
        <f>IF(B92="","",Output!K70)</f>
        <v/>
      </c>
      <c r="F92" s="318" t="str">
        <f>IF(B92="","",Output!L70)</f>
        <v/>
      </c>
      <c r="G92" s="319" t="str">
        <f>IF(B92="","",Output!M70)</f>
        <v/>
      </c>
      <c r="H92" s="320" t="str">
        <f>IF(B92="","",Output!N70)</f>
        <v/>
      </c>
      <c r="I92" s="1578" t="str">
        <f>IF(B92="","",Output!O70)</f>
        <v/>
      </c>
      <c r="J92" s="321" t="str">
        <f>IF(B92="","",Output!P70)</f>
        <v/>
      </c>
      <c r="K92" s="326"/>
      <c r="L92" s="1464" t="str">
        <f>IF(B92="","",Output!Q70)</f>
        <v/>
      </c>
      <c r="M92" s="318" t="str">
        <f>IF(B92="","",Output!R70)</f>
        <v/>
      </c>
      <c r="N92" s="318" t="str">
        <f>IF(B92="","",Output!S70)</f>
        <v/>
      </c>
      <c r="O92" s="319" t="str">
        <f>IF(B92="","",Output!T70)</f>
        <v/>
      </c>
      <c r="P92" s="320" t="str">
        <f>IF(B92="","",Output!U70)</f>
        <v/>
      </c>
      <c r="Q92" s="1574" t="str">
        <f>IF(B92="","",Output!V70)</f>
        <v/>
      </c>
      <c r="R92" s="326"/>
      <c r="S92" s="317" t="str">
        <f>IF(B92="","",Output!W70)</f>
        <v/>
      </c>
      <c r="T92" s="318" t="str">
        <f>IF(B92="","",Output!X70)</f>
        <v/>
      </c>
      <c r="U92" s="318" t="str">
        <f>IF(B92="","",Output!Y70)</f>
        <v/>
      </c>
      <c r="V92" s="319" t="str">
        <f>IF(B92="","",Output!Z70)</f>
        <v/>
      </c>
      <c r="W92" s="320" t="str">
        <f>IF(B92="","",Output!AA70)</f>
        <v/>
      </c>
      <c r="X92" s="321" t="str">
        <f>IF(B92="","",Output!AB70)</f>
        <v/>
      </c>
    </row>
    <row r="93" spans="1:24" s="307" customFormat="1">
      <c r="A93" s="323">
        <f t="shared" si="1"/>
        <v>-46</v>
      </c>
      <c r="B93" s="143" t="str">
        <f>IF(Output!C71=0,"",Output!C71)</f>
        <v/>
      </c>
      <c r="C93" s="325"/>
      <c r="D93" s="327" t="str">
        <f>IF(B93="","",Output!J71)</f>
        <v/>
      </c>
      <c r="E93" s="318" t="str">
        <f>IF(B93="","",Output!K71)</f>
        <v/>
      </c>
      <c r="F93" s="318" t="str">
        <f>IF(B93="","",Output!L71)</f>
        <v/>
      </c>
      <c r="G93" s="319" t="str">
        <f>IF(B93="","",Output!M71)</f>
        <v/>
      </c>
      <c r="H93" s="320" t="str">
        <f>IF(B93="","",Output!N71)</f>
        <v/>
      </c>
      <c r="I93" s="1578" t="str">
        <f>IF(B93="","",Output!O71)</f>
        <v/>
      </c>
      <c r="J93" s="321" t="str">
        <f>IF(B93="","",Output!P71)</f>
        <v/>
      </c>
      <c r="K93" s="326"/>
      <c r="L93" s="1464" t="str">
        <f>IF(B93="","",Output!Q71)</f>
        <v/>
      </c>
      <c r="M93" s="318" t="str">
        <f>IF(B93="","",Output!R71)</f>
        <v/>
      </c>
      <c r="N93" s="318" t="str">
        <f>IF(B93="","",Output!S71)</f>
        <v/>
      </c>
      <c r="O93" s="319" t="str">
        <f>IF(B93="","",Output!T71)</f>
        <v/>
      </c>
      <c r="P93" s="320" t="str">
        <f>IF(B93="","",Output!U71)</f>
        <v/>
      </c>
      <c r="Q93" s="1574" t="str">
        <f>IF(B93="","",Output!V71)</f>
        <v/>
      </c>
      <c r="R93" s="326"/>
      <c r="S93" s="317" t="str">
        <f>IF(B93="","",Output!W71)</f>
        <v/>
      </c>
      <c r="T93" s="318" t="str">
        <f>IF(B93="","",Output!X71)</f>
        <v/>
      </c>
      <c r="U93" s="318" t="str">
        <f>IF(B93="","",Output!Y71)</f>
        <v/>
      </c>
      <c r="V93" s="319" t="str">
        <f>IF(B93="","",Output!Z71)</f>
        <v/>
      </c>
      <c r="W93" s="320" t="str">
        <f>IF(B93="","",Output!AA71)</f>
        <v/>
      </c>
      <c r="X93" s="321" t="str">
        <f>IF(B93="","",Output!AB71)</f>
        <v/>
      </c>
    </row>
    <row r="94" spans="1:24" s="307" customFormat="1">
      <c r="A94" s="323">
        <f t="shared" si="1"/>
        <v>-47</v>
      </c>
      <c r="B94" s="143" t="str">
        <f>IF(Output!C72=0,"",Output!C72)</f>
        <v/>
      </c>
      <c r="C94" s="325"/>
      <c r="D94" s="327" t="str">
        <f>IF(B94="","",Output!J72)</f>
        <v/>
      </c>
      <c r="E94" s="318" t="str">
        <f>IF(B94="","",Output!K72)</f>
        <v/>
      </c>
      <c r="F94" s="318" t="str">
        <f>IF(B94="","",Output!L72)</f>
        <v/>
      </c>
      <c r="G94" s="319" t="str">
        <f>IF(B94="","",Output!M72)</f>
        <v/>
      </c>
      <c r="H94" s="320" t="str">
        <f>IF(B94="","",Output!N72)</f>
        <v/>
      </c>
      <c r="I94" s="1578" t="str">
        <f>IF(B94="","",Output!O72)</f>
        <v/>
      </c>
      <c r="J94" s="321" t="str">
        <f>IF(B94="","",Output!P72)</f>
        <v/>
      </c>
      <c r="K94" s="326"/>
      <c r="L94" s="1464" t="str">
        <f>IF(B94="","",Output!Q72)</f>
        <v/>
      </c>
      <c r="M94" s="318" t="str">
        <f>IF(B94="","",Output!R72)</f>
        <v/>
      </c>
      <c r="N94" s="318" t="str">
        <f>IF(B94="","",Output!S72)</f>
        <v/>
      </c>
      <c r="O94" s="319" t="str">
        <f>IF(B94="","",Output!T72)</f>
        <v/>
      </c>
      <c r="P94" s="320" t="str">
        <f>IF(B94="","",Output!U72)</f>
        <v/>
      </c>
      <c r="Q94" s="1574" t="str">
        <f>IF(B94="","",Output!V72)</f>
        <v/>
      </c>
      <c r="R94" s="326"/>
      <c r="S94" s="317" t="str">
        <f>IF(B94="","",Output!W72)</f>
        <v/>
      </c>
      <c r="T94" s="318" t="str">
        <f>IF(B94="","",Output!X72)</f>
        <v/>
      </c>
      <c r="U94" s="318" t="str">
        <f>IF(B94="","",Output!Y72)</f>
        <v/>
      </c>
      <c r="V94" s="319" t="str">
        <f>IF(B94="","",Output!Z72)</f>
        <v/>
      </c>
      <c r="W94" s="320" t="str">
        <f>IF(B94="","",Output!AA72)</f>
        <v/>
      </c>
      <c r="X94" s="321" t="str">
        <f>IF(B94="","",Output!AB72)</f>
        <v/>
      </c>
    </row>
    <row r="95" spans="1:24" s="307" customFormat="1">
      <c r="A95" s="323">
        <f t="shared" si="1"/>
        <v>-48</v>
      </c>
      <c r="B95" s="143" t="str">
        <f>IF(Output!C73=0,"",Output!C73)</f>
        <v/>
      </c>
      <c r="C95" s="325"/>
      <c r="D95" s="327" t="str">
        <f>IF(B95="","",Output!J73)</f>
        <v/>
      </c>
      <c r="E95" s="318" t="str">
        <f>IF(B95="","",Output!K73)</f>
        <v/>
      </c>
      <c r="F95" s="318" t="str">
        <f>IF(B95="","",Output!L73)</f>
        <v/>
      </c>
      <c r="G95" s="319" t="str">
        <f>IF(B95="","",Output!M73)</f>
        <v/>
      </c>
      <c r="H95" s="320" t="str">
        <f>IF(B95="","",Output!N73)</f>
        <v/>
      </c>
      <c r="I95" s="1578" t="str">
        <f>IF(B95="","",Output!O73)</f>
        <v/>
      </c>
      <c r="J95" s="321" t="str">
        <f>IF(B95="","",Output!P73)</f>
        <v/>
      </c>
      <c r="K95" s="326"/>
      <c r="L95" s="1464" t="str">
        <f>IF(B95="","",Output!Q73)</f>
        <v/>
      </c>
      <c r="M95" s="318" t="str">
        <f>IF(B95="","",Output!R73)</f>
        <v/>
      </c>
      <c r="N95" s="318" t="str">
        <f>IF(B95="","",Output!S73)</f>
        <v/>
      </c>
      <c r="O95" s="319" t="str">
        <f>IF(B95="","",Output!T73)</f>
        <v/>
      </c>
      <c r="P95" s="320" t="str">
        <f>IF(B95="","",Output!U73)</f>
        <v/>
      </c>
      <c r="Q95" s="1574" t="str">
        <f>IF(B95="","",Output!V73)</f>
        <v/>
      </c>
      <c r="R95" s="326"/>
      <c r="S95" s="317" t="str">
        <f>IF(B95="","",Output!W73)</f>
        <v/>
      </c>
      <c r="T95" s="318" t="str">
        <f>IF(B95="","",Output!X73)</f>
        <v/>
      </c>
      <c r="U95" s="318" t="str">
        <f>IF(B95="","",Output!Y73)</f>
        <v/>
      </c>
      <c r="V95" s="319" t="str">
        <f>IF(B95="","",Output!Z73)</f>
        <v/>
      </c>
      <c r="W95" s="320" t="str">
        <f>IF(B95="","",Output!AA73)</f>
        <v/>
      </c>
      <c r="X95" s="321" t="str">
        <f>IF(B95="","",Output!AB73)</f>
        <v/>
      </c>
    </row>
    <row r="96" spans="1:24" s="307" customFormat="1">
      <c r="A96" s="323">
        <f t="shared" si="1"/>
        <v>-49</v>
      </c>
      <c r="B96" s="143" t="str">
        <f>IF(Output!C74=0,"",Output!C74)</f>
        <v/>
      </c>
      <c r="C96" s="325"/>
      <c r="D96" s="327" t="str">
        <f>IF(B96="","",Output!J74)</f>
        <v/>
      </c>
      <c r="E96" s="318" t="str">
        <f>IF(B96="","",Output!K74)</f>
        <v/>
      </c>
      <c r="F96" s="318" t="str">
        <f>IF(B96="","",Output!L74)</f>
        <v/>
      </c>
      <c r="G96" s="319" t="str">
        <f>IF(B96="","",Output!M74)</f>
        <v/>
      </c>
      <c r="H96" s="320" t="str">
        <f>IF(B96="","",Output!N74)</f>
        <v/>
      </c>
      <c r="I96" s="1578" t="str">
        <f>IF(B96="","",Output!O74)</f>
        <v/>
      </c>
      <c r="J96" s="321" t="str">
        <f>IF(B96="","",Output!P74)</f>
        <v/>
      </c>
      <c r="K96" s="326"/>
      <c r="L96" s="1464" t="str">
        <f>IF(B96="","",Output!Q74)</f>
        <v/>
      </c>
      <c r="M96" s="318" t="str">
        <f>IF(B96="","",Output!R74)</f>
        <v/>
      </c>
      <c r="N96" s="318" t="str">
        <f>IF(B96="","",Output!S74)</f>
        <v/>
      </c>
      <c r="O96" s="319" t="str">
        <f>IF(B96="","",Output!T74)</f>
        <v/>
      </c>
      <c r="P96" s="320" t="str">
        <f>IF(B96="","",Output!U74)</f>
        <v/>
      </c>
      <c r="Q96" s="1574" t="str">
        <f>IF(B96="","",Output!V74)</f>
        <v/>
      </c>
      <c r="R96" s="326"/>
      <c r="S96" s="317" t="str">
        <f>IF(B96="","",Output!W74)</f>
        <v/>
      </c>
      <c r="T96" s="318" t="str">
        <f>IF(B96="","",Output!X74)</f>
        <v/>
      </c>
      <c r="U96" s="318" t="str">
        <f>IF(B96="","",Output!Y74)</f>
        <v/>
      </c>
      <c r="V96" s="319" t="str">
        <f>IF(B96="","",Output!Z74)</f>
        <v/>
      </c>
      <c r="W96" s="320" t="str">
        <f>IF(B96="","",Output!AA74)</f>
        <v/>
      </c>
      <c r="X96" s="321" t="str">
        <f>IF(B96="","",Output!AB74)</f>
        <v/>
      </c>
    </row>
    <row r="97" spans="1:24" s="307" customFormat="1">
      <c r="A97" s="323">
        <f t="shared" si="1"/>
        <v>-50</v>
      </c>
      <c r="B97" s="143" t="str">
        <f>IF(Output!C75=0,"",Output!C75)</f>
        <v/>
      </c>
      <c r="C97" s="325"/>
      <c r="D97" s="327" t="str">
        <f>IF(B97="","",Output!J75)</f>
        <v/>
      </c>
      <c r="E97" s="318" t="str">
        <f>IF(B97="","",Output!K75)</f>
        <v/>
      </c>
      <c r="F97" s="318" t="str">
        <f>IF(B97="","",Output!L75)</f>
        <v/>
      </c>
      <c r="G97" s="319" t="str">
        <f>IF(B97="","",Output!M75)</f>
        <v/>
      </c>
      <c r="H97" s="320" t="str">
        <f>IF(B97="","",Output!N75)</f>
        <v/>
      </c>
      <c r="I97" s="1578" t="str">
        <f>IF(B97="","",Output!O75)</f>
        <v/>
      </c>
      <c r="J97" s="321" t="str">
        <f>IF(B97="","",Output!P75)</f>
        <v/>
      </c>
      <c r="K97" s="326"/>
      <c r="L97" s="1464" t="str">
        <f>IF(B97="","",Output!Q75)</f>
        <v/>
      </c>
      <c r="M97" s="318" t="str">
        <f>IF(B97="","",Output!R75)</f>
        <v/>
      </c>
      <c r="N97" s="318" t="str">
        <f>IF(B97="","",Output!S75)</f>
        <v/>
      </c>
      <c r="O97" s="319" t="str">
        <f>IF(B97="","",Output!T75)</f>
        <v/>
      </c>
      <c r="P97" s="320" t="str">
        <f>IF(B97="","",Output!U75)</f>
        <v/>
      </c>
      <c r="Q97" s="1574" t="str">
        <f>IF(B97="","",Output!V75)</f>
        <v/>
      </c>
      <c r="R97" s="326"/>
      <c r="S97" s="317" t="str">
        <f>IF(B97="","",Output!W75)</f>
        <v/>
      </c>
      <c r="T97" s="318" t="str">
        <f>IF(B97="","",Output!X75)</f>
        <v/>
      </c>
      <c r="U97" s="318" t="str">
        <f>IF(B97="","",Output!Y75)</f>
        <v/>
      </c>
      <c r="V97" s="319" t="str">
        <f>IF(B97="","",Output!Z75)</f>
        <v/>
      </c>
      <c r="W97" s="320" t="str">
        <f>IF(B97="","",Output!AA75)</f>
        <v/>
      </c>
      <c r="X97" s="321" t="str">
        <f>IF(B97="","",Output!AB75)</f>
        <v/>
      </c>
    </row>
    <row r="98" spans="1:24" s="307" customFormat="1">
      <c r="A98" s="323">
        <f t="shared" si="1"/>
        <v>-51</v>
      </c>
      <c r="B98" s="143" t="str">
        <f>IF(Output!C76=0,"",Output!C76)</f>
        <v/>
      </c>
      <c r="C98" s="325"/>
      <c r="D98" s="327" t="str">
        <f>IF(B98="","",Output!J76)</f>
        <v/>
      </c>
      <c r="E98" s="318" t="str">
        <f>IF(B98="","",Output!K76)</f>
        <v/>
      </c>
      <c r="F98" s="318" t="str">
        <f>IF(B98="","",Output!L76)</f>
        <v/>
      </c>
      <c r="G98" s="319" t="str">
        <f>IF(B98="","",Output!M76)</f>
        <v/>
      </c>
      <c r="H98" s="320" t="str">
        <f>IF(B98="","",Output!N76)</f>
        <v/>
      </c>
      <c r="I98" s="1578" t="str">
        <f>IF(B98="","",Output!O76)</f>
        <v/>
      </c>
      <c r="J98" s="321" t="str">
        <f>IF(B98="","",Output!P76)</f>
        <v/>
      </c>
      <c r="K98" s="326"/>
      <c r="L98" s="1464" t="str">
        <f>IF(B98="","",Output!Q76)</f>
        <v/>
      </c>
      <c r="M98" s="318" t="str">
        <f>IF(B98="","",Output!R76)</f>
        <v/>
      </c>
      <c r="N98" s="318" t="str">
        <f>IF(B98="","",Output!S76)</f>
        <v/>
      </c>
      <c r="O98" s="319" t="str">
        <f>IF(B98="","",Output!T76)</f>
        <v/>
      </c>
      <c r="P98" s="320" t="str">
        <f>IF(B98="","",Output!U76)</f>
        <v/>
      </c>
      <c r="Q98" s="1574" t="str">
        <f>IF(B98="","",Output!V76)</f>
        <v/>
      </c>
      <c r="R98" s="326"/>
      <c r="S98" s="317" t="str">
        <f>IF(B98="","",Output!W76)</f>
        <v/>
      </c>
      <c r="T98" s="318" t="str">
        <f>IF(B98="","",Output!X76)</f>
        <v/>
      </c>
      <c r="U98" s="318" t="str">
        <f>IF(B98="","",Output!Y76)</f>
        <v/>
      </c>
      <c r="V98" s="319" t="str">
        <f>IF(B98="","",Output!Z76)</f>
        <v/>
      </c>
      <c r="W98" s="320" t="str">
        <f>IF(B98="","",Output!AA76)</f>
        <v/>
      </c>
      <c r="X98" s="321" t="str">
        <f>IF(B98="","",Output!AB76)</f>
        <v/>
      </c>
    </row>
    <row r="99" spans="1:24" s="307" customFormat="1">
      <c r="A99" s="323">
        <f t="shared" si="1"/>
        <v>-52</v>
      </c>
      <c r="B99" s="143" t="str">
        <f>IF(Output!C77=0,"",Output!C77)</f>
        <v/>
      </c>
      <c r="C99" s="325"/>
      <c r="D99" s="327" t="str">
        <f>IF(B99="","",Output!J77)</f>
        <v/>
      </c>
      <c r="E99" s="318" t="str">
        <f>IF(B99="","",Output!K77)</f>
        <v/>
      </c>
      <c r="F99" s="318" t="str">
        <f>IF(B99="","",Output!L77)</f>
        <v/>
      </c>
      <c r="G99" s="319" t="str">
        <f>IF(B99="","",Output!M77)</f>
        <v/>
      </c>
      <c r="H99" s="320" t="str">
        <f>IF(B99="","",Output!N77)</f>
        <v/>
      </c>
      <c r="I99" s="1578" t="str">
        <f>IF(B99="","",Output!O77)</f>
        <v/>
      </c>
      <c r="J99" s="321" t="str">
        <f>IF(B99="","",Output!P77)</f>
        <v/>
      </c>
      <c r="K99" s="326"/>
      <c r="L99" s="1464" t="str">
        <f>IF(B99="","",Output!Q77)</f>
        <v/>
      </c>
      <c r="M99" s="318" t="str">
        <f>IF(B99="","",Output!R77)</f>
        <v/>
      </c>
      <c r="N99" s="318" t="str">
        <f>IF(B99="","",Output!S77)</f>
        <v/>
      </c>
      <c r="O99" s="319" t="str">
        <f>IF(B99="","",Output!T77)</f>
        <v/>
      </c>
      <c r="P99" s="320" t="str">
        <f>IF(B99="","",Output!U77)</f>
        <v/>
      </c>
      <c r="Q99" s="1574" t="str">
        <f>IF(B99="","",Output!V77)</f>
        <v/>
      </c>
      <c r="R99" s="326"/>
      <c r="S99" s="317" t="str">
        <f>IF(B99="","",Output!W77)</f>
        <v/>
      </c>
      <c r="T99" s="318" t="str">
        <f>IF(B99="","",Output!X77)</f>
        <v/>
      </c>
      <c r="U99" s="318" t="str">
        <f>IF(B99="","",Output!Y77)</f>
        <v/>
      </c>
      <c r="V99" s="319" t="str">
        <f>IF(B99="","",Output!Z77)</f>
        <v/>
      </c>
      <c r="W99" s="320" t="str">
        <f>IF(B99="","",Output!AA77)</f>
        <v/>
      </c>
      <c r="X99" s="321" t="str">
        <f>IF(B99="","",Output!AB77)</f>
        <v/>
      </c>
    </row>
    <row r="100" spans="1:24" s="307" customFormat="1">
      <c r="A100" s="323">
        <f t="shared" si="1"/>
        <v>-53</v>
      </c>
      <c r="B100" s="143" t="str">
        <f>IF(Output!C78=0,"",Output!C78)</f>
        <v/>
      </c>
      <c r="C100" s="325"/>
      <c r="D100" s="327" t="str">
        <f>IF(B100="","",Output!J78)</f>
        <v/>
      </c>
      <c r="E100" s="318" t="str">
        <f>IF(B100="","",Output!K78)</f>
        <v/>
      </c>
      <c r="F100" s="318" t="str">
        <f>IF(B100="","",Output!L78)</f>
        <v/>
      </c>
      <c r="G100" s="319" t="str">
        <f>IF(B100="","",Output!M78)</f>
        <v/>
      </c>
      <c r="H100" s="320" t="str">
        <f>IF(B100="","",Output!N78)</f>
        <v/>
      </c>
      <c r="I100" s="1578" t="str">
        <f>IF(B100="","",Output!O78)</f>
        <v/>
      </c>
      <c r="J100" s="321" t="str">
        <f>IF(B100="","",Output!P78)</f>
        <v/>
      </c>
      <c r="K100" s="326"/>
      <c r="L100" s="1464" t="str">
        <f>IF(B100="","",Output!Q78)</f>
        <v/>
      </c>
      <c r="M100" s="318" t="str">
        <f>IF(B100="","",Output!R78)</f>
        <v/>
      </c>
      <c r="N100" s="318" t="str">
        <f>IF(B100="","",Output!S78)</f>
        <v/>
      </c>
      <c r="O100" s="319" t="str">
        <f>IF(B100="","",Output!T78)</f>
        <v/>
      </c>
      <c r="P100" s="320" t="str">
        <f>IF(B100="","",Output!U78)</f>
        <v/>
      </c>
      <c r="Q100" s="1574" t="str">
        <f>IF(B100="","",Output!V78)</f>
        <v/>
      </c>
      <c r="R100" s="326"/>
      <c r="S100" s="317" t="str">
        <f>IF(B100="","",Output!W78)</f>
        <v/>
      </c>
      <c r="T100" s="318" t="str">
        <f>IF(B100="","",Output!X78)</f>
        <v/>
      </c>
      <c r="U100" s="318" t="str">
        <f>IF(B100="","",Output!Y78)</f>
        <v/>
      </c>
      <c r="V100" s="319" t="str">
        <f>IF(B100="","",Output!Z78)</f>
        <v/>
      </c>
      <c r="W100" s="320" t="str">
        <f>IF(B100="","",Output!AA78)</f>
        <v/>
      </c>
      <c r="X100" s="321" t="str">
        <f>IF(B100="","",Output!AB78)</f>
        <v/>
      </c>
    </row>
    <row r="101" spans="1:24" s="307" customFormat="1">
      <c r="A101" s="323">
        <f t="shared" si="1"/>
        <v>-54</v>
      </c>
      <c r="B101" s="143" t="str">
        <f>IF(Output!C79=0,"",Output!C79)</f>
        <v/>
      </c>
      <c r="C101" s="325"/>
      <c r="D101" s="327" t="str">
        <f>IF(B101="","",Output!J79)</f>
        <v/>
      </c>
      <c r="E101" s="318" t="str">
        <f>IF(B101="","",Output!K79)</f>
        <v/>
      </c>
      <c r="F101" s="318" t="str">
        <f>IF(B101="","",Output!L79)</f>
        <v/>
      </c>
      <c r="G101" s="319" t="str">
        <f>IF(B101="","",Output!M79)</f>
        <v/>
      </c>
      <c r="H101" s="320" t="str">
        <f>IF(B101="","",Output!N79)</f>
        <v/>
      </c>
      <c r="I101" s="1578" t="str">
        <f>IF(B101="","",Output!O79)</f>
        <v/>
      </c>
      <c r="J101" s="321" t="str">
        <f>IF(B101="","",Output!P79)</f>
        <v/>
      </c>
      <c r="K101" s="326"/>
      <c r="L101" s="1464" t="str">
        <f>IF(B101="","",Output!Q79)</f>
        <v/>
      </c>
      <c r="M101" s="318" t="str">
        <f>IF(B101="","",Output!R79)</f>
        <v/>
      </c>
      <c r="N101" s="318" t="str">
        <f>IF(B101="","",Output!S79)</f>
        <v/>
      </c>
      <c r="O101" s="319" t="str">
        <f>IF(B101="","",Output!T79)</f>
        <v/>
      </c>
      <c r="P101" s="320" t="str">
        <f>IF(B101="","",Output!U79)</f>
        <v/>
      </c>
      <c r="Q101" s="1574" t="str">
        <f>IF(B101="","",Output!V79)</f>
        <v/>
      </c>
      <c r="R101" s="326"/>
      <c r="S101" s="317" t="str">
        <f>IF(B101="","",Output!W79)</f>
        <v/>
      </c>
      <c r="T101" s="318" t="str">
        <f>IF(B101="","",Output!X79)</f>
        <v/>
      </c>
      <c r="U101" s="318" t="str">
        <f>IF(B101="","",Output!Y79)</f>
        <v/>
      </c>
      <c r="V101" s="319" t="str">
        <f>IF(B101="","",Output!Z79)</f>
        <v/>
      </c>
      <c r="W101" s="320" t="str">
        <f>IF(B101="","",Output!AA79)</f>
        <v/>
      </c>
      <c r="X101" s="321" t="str">
        <f>IF(B101="","",Output!AB79)</f>
        <v/>
      </c>
    </row>
    <row r="102" spans="1:24" s="307" customFormat="1">
      <c r="A102" s="323">
        <f t="shared" si="1"/>
        <v>-55</v>
      </c>
      <c r="B102" s="143" t="str">
        <f>IF(Output!C80=0,"",Output!C80)</f>
        <v/>
      </c>
      <c r="C102" s="325"/>
      <c r="D102" s="327" t="str">
        <f>IF(B102="","",Output!J80)</f>
        <v/>
      </c>
      <c r="E102" s="318" t="str">
        <f>IF(B102="","",Output!K80)</f>
        <v/>
      </c>
      <c r="F102" s="318" t="str">
        <f>IF(B102="","",Output!L80)</f>
        <v/>
      </c>
      <c r="G102" s="319" t="str">
        <f>IF(B102="","",Output!M80)</f>
        <v/>
      </c>
      <c r="H102" s="320" t="str">
        <f>IF(B102="","",Output!N80)</f>
        <v/>
      </c>
      <c r="I102" s="1578" t="str">
        <f>IF(B102="","",Output!O80)</f>
        <v/>
      </c>
      <c r="J102" s="321" t="str">
        <f>IF(B102="","",Output!P80)</f>
        <v/>
      </c>
      <c r="K102" s="326"/>
      <c r="L102" s="1464" t="str">
        <f>IF(B102="","",Output!Q80)</f>
        <v/>
      </c>
      <c r="M102" s="318" t="str">
        <f>IF(B102="","",Output!R80)</f>
        <v/>
      </c>
      <c r="N102" s="318" t="str">
        <f>IF(B102="","",Output!S80)</f>
        <v/>
      </c>
      <c r="O102" s="319" t="str">
        <f>IF(B102="","",Output!T80)</f>
        <v/>
      </c>
      <c r="P102" s="320" t="str">
        <f>IF(B102="","",Output!U80)</f>
        <v/>
      </c>
      <c r="Q102" s="1574" t="str">
        <f>IF(B102="","",Output!V80)</f>
        <v/>
      </c>
      <c r="R102" s="326"/>
      <c r="S102" s="317" t="str">
        <f>IF(B102="","",Output!W80)</f>
        <v/>
      </c>
      <c r="T102" s="318" t="str">
        <f>IF(B102="","",Output!X80)</f>
        <v/>
      </c>
      <c r="U102" s="318" t="str">
        <f>IF(B102="","",Output!Y80)</f>
        <v/>
      </c>
      <c r="V102" s="319" t="str">
        <f>IF(B102="","",Output!Z80)</f>
        <v/>
      </c>
      <c r="W102" s="320" t="str">
        <f>IF(B102="","",Output!AA80)</f>
        <v/>
      </c>
      <c r="X102" s="321" t="str">
        <f>IF(B102="","",Output!AB80)</f>
        <v/>
      </c>
    </row>
    <row r="103" spans="1:24" s="307" customFormat="1">
      <c r="A103" s="323">
        <f t="shared" si="1"/>
        <v>-56</v>
      </c>
      <c r="B103" s="143" t="str">
        <f>IF(Output!C81=0,"",Output!C81)</f>
        <v/>
      </c>
      <c r="C103" s="325"/>
      <c r="D103" s="327" t="str">
        <f>IF(B103="","",Output!J81)</f>
        <v/>
      </c>
      <c r="E103" s="318" t="str">
        <f>IF(B103="","",Output!K81)</f>
        <v/>
      </c>
      <c r="F103" s="318" t="str">
        <f>IF(B103="","",Output!L81)</f>
        <v/>
      </c>
      <c r="G103" s="319" t="str">
        <f>IF(B103="","",Output!M81)</f>
        <v/>
      </c>
      <c r="H103" s="320" t="str">
        <f>IF(B103="","",Output!N81)</f>
        <v/>
      </c>
      <c r="I103" s="1578" t="str">
        <f>IF(B103="","",Output!O81)</f>
        <v/>
      </c>
      <c r="J103" s="321" t="str">
        <f>IF(B103="","",Output!P81)</f>
        <v/>
      </c>
      <c r="K103" s="326"/>
      <c r="L103" s="1464" t="str">
        <f>IF(B103="","",Output!Q81)</f>
        <v/>
      </c>
      <c r="M103" s="318" t="str">
        <f>IF(B103="","",Output!R81)</f>
        <v/>
      </c>
      <c r="N103" s="318" t="str">
        <f>IF(B103="","",Output!S81)</f>
        <v/>
      </c>
      <c r="O103" s="319" t="str">
        <f>IF(B103="","",Output!T81)</f>
        <v/>
      </c>
      <c r="P103" s="320" t="str">
        <f>IF(B103="","",Output!U81)</f>
        <v/>
      </c>
      <c r="Q103" s="1574" t="str">
        <f>IF(B103="","",Output!V81)</f>
        <v/>
      </c>
      <c r="R103" s="326"/>
      <c r="S103" s="317" t="str">
        <f>IF(B103="","",Output!W81)</f>
        <v/>
      </c>
      <c r="T103" s="318" t="str">
        <f>IF(B103="","",Output!X81)</f>
        <v/>
      </c>
      <c r="U103" s="318" t="str">
        <f>IF(B103="","",Output!Y81)</f>
        <v/>
      </c>
      <c r="V103" s="319" t="str">
        <f>IF(B103="","",Output!Z81)</f>
        <v/>
      </c>
      <c r="W103" s="320" t="str">
        <f>IF(B103="","",Output!AA81)</f>
        <v/>
      </c>
      <c r="X103" s="321" t="str">
        <f>IF(B103="","",Output!AB81)</f>
        <v/>
      </c>
    </row>
    <row r="104" spans="1:24" s="307" customFormat="1">
      <c r="A104" s="323">
        <f t="shared" si="1"/>
        <v>-57</v>
      </c>
      <c r="B104" s="143" t="str">
        <f>IF(Output!C82=0,"",Output!C82)</f>
        <v/>
      </c>
      <c r="C104" s="325"/>
      <c r="D104" s="327" t="str">
        <f>IF(B104="","",Output!J82)</f>
        <v/>
      </c>
      <c r="E104" s="318" t="str">
        <f>IF(B104="","",Output!K82)</f>
        <v/>
      </c>
      <c r="F104" s="318" t="str">
        <f>IF(B104="","",Output!L82)</f>
        <v/>
      </c>
      <c r="G104" s="319" t="str">
        <f>IF(B104="","",Output!M82)</f>
        <v/>
      </c>
      <c r="H104" s="320" t="str">
        <f>IF(B104="","",Output!N82)</f>
        <v/>
      </c>
      <c r="I104" s="1578" t="str">
        <f>IF(B104="","",Output!O82)</f>
        <v/>
      </c>
      <c r="J104" s="321" t="str">
        <f>IF(B104="","",Output!P82)</f>
        <v/>
      </c>
      <c r="K104" s="326"/>
      <c r="L104" s="1464" t="str">
        <f>IF(B104="","",Output!Q82)</f>
        <v/>
      </c>
      <c r="M104" s="318" t="str">
        <f>IF(B104="","",Output!R82)</f>
        <v/>
      </c>
      <c r="N104" s="318" t="str">
        <f>IF(B104="","",Output!S82)</f>
        <v/>
      </c>
      <c r="O104" s="319" t="str">
        <f>IF(B104="","",Output!T82)</f>
        <v/>
      </c>
      <c r="P104" s="320" t="str">
        <f>IF(B104="","",Output!U82)</f>
        <v/>
      </c>
      <c r="Q104" s="1574" t="str">
        <f>IF(B104="","",Output!V82)</f>
        <v/>
      </c>
      <c r="R104" s="326"/>
      <c r="S104" s="317" t="str">
        <f>IF(B104="","",Output!W82)</f>
        <v/>
      </c>
      <c r="T104" s="318" t="str">
        <f>IF(B104="","",Output!X82)</f>
        <v/>
      </c>
      <c r="U104" s="318" t="str">
        <f>IF(B104="","",Output!Y82)</f>
        <v/>
      </c>
      <c r="V104" s="319" t="str">
        <f>IF(B104="","",Output!Z82)</f>
        <v/>
      </c>
      <c r="W104" s="320" t="str">
        <f>IF(B104="","",Output!AA82)</f>
        <v/>
      </c>
      <c r="X104" s="321" t="str">
        <f>IF(B104="","",Output!AB82)</f>
        <v/>
      </c>
    </row>
    <row r="105" spans="1:24" s="307" customFormat="1">
      <c r="A105" s="323">
        <f t="shared" si="1"/>
        <v>-58</v>
      </c>
      <c r="B105" s="143" t="str">
        <f>IF(Output!C83=0,"",Output!C83)</f>
        <v/>
      </c>
      <c r="C105" s="325"/>
      <c r="D105" s="327" t="str">
        <f>IF(B105="","",Output!J83)</f>
        <v/>
      </c>
      <c r="E105" s="318" t="str">
        <f>IF(B105="","",Output!K83)</f>
        <v/>
      </c>
      <c r="F105" s="318" t="str">
        <f>IF(B105="","",Output!L83)</f>
        <v/>
      </c>
      <c r="G105" s="319" t="str">
        <f>IF(B105="","",Output!M83)</f>
        <v/>
      </c>
      <c r="H105" s="320" t="str">
        <f>IF(B105="","",Output!N83)</f>
        <v/>
      </c>
      <c r="I105" s="1578" t="str">
        <f>IF(B105="","",Output!O83)</f>
        <v/>
      </c>
      <c r="J105" s="321" t="str">
        <f>IF(B105="","",Output!P83)</f>
        <v/>
      </c>
      <c r="K105" s="326"/>
      <c r="L105" s="1464" t="str">
        <f>IF(B105="","",Output!Q83)</f>
        <v/>
      </c>
      <c r="M105" s="318" t="str">
        <f>IF(B105="","",Output!R83)</f>
        <v/>
      </c>
      <c r="N105" s="318" t="str">
        <f>IF(B105="","",Output!S83)</f>
        <v/>
      </c>
      <c r="O105" s="319" t="str">
        <f>IF(B105="","",Output!T83)</f>
        <v/>
      </c>
      <c r="P105" s="320" t="str">
        <f>IF(B105="","",Output!U83)</f>
        <v/>
      </c>
      <c r="Q105" s="1574" t="str">
        <f>IF(B105="","",Output!V83)</f>
        <v/>
      </c>
      <c r="R105" s="326"/>
      <c r="S105" s="317" t="str">
        <f>IF(B105="","",Output!W83)</f>
        <v/>
      </c>
      <c r="T105" s="318" t="str">
        <f>IF(B105="","",Output!X83)</f>
        <v/>
      </c>
      <c r="U105" s="318" t="str">
        <f>IF(B105="","",Output!Y83)</f>
        <v/>
      </c>
      <c r="V105" s="319" t="str">
        <f>IF(B105="","",Output!Z83)</f>
        <v/>
      </c>
      <c r="W105" s="320" t="str">
        <f>IF(B105="","",Output!AA83)</f>
        <v/>
      </c>
      <c r="X105" s="321" t="str">
        <f>IF(B105="","",Output!AB83)</f>
        <v/>
      </c>
    </row>
    <row r="106" spans="1:24" s="307" customFormat="1">
      <c r="A106" s="323">
        <f t="shared" si="1"/>
        <v>-59</v>
      </c>
      <c r="B106" s="143" t="str">
        <f>IF(Output!C84=0,"",Output!C84)</f>
        <v/>
      </c>
      <c r="C106" s="325"/>
      <c r="D106" s="327" t="str">
        <f>IF(B106="","",Output!J84)</f>
        <v/>
      </c>
      <c r="E106" s="318" t="str">
        <f>IF(B106="","",Output!K84)</f>
        <v/>
      </c>
      <c r="F106" s="318" t="str">
        <f>IF(B106="","",Output!L84)</f>
        <v/>
      </c>
      <c r="G106" s="319" t="str">
        <f>IF(B106="","",Output!M84)</f>
        <v/>
      </c>
      <c r="H106" s="320" t="str">
        <f>IF(B106="","",Output!N84)</f>
        <v/>
      </c>
      <c r="I106" s="1578" t="str">
        <f>IF(B106="","",Output!O84)</f>
        <v/>
      </c>
      <c r="J106" s="321" t="str">
        <f>IF(B106="","",Output!P84)</f>
        <v/>
      </c>
      <c r="K106" s="326"/>
      <c r="L106" s="1464" t="str">
        <f>IF(B106="","",Output!Q84)</f>
        <v/>
      </c>
      <c r="M106" s="318" t="str">
        <f>IF(B106="","",Output!R84)</f>
        <v/>
      </c>
      <c r="N106" s="318" t="str">
        <f>IF(B106="","",Output!S84)</f>
        <v/>
      </c>
      <c r="O106" s="319" t="str">
        <f>IF(B106="","",Output!T84)</f>
        <v/>
      </c>
      <c r="P106" s="320" t="str">
        <f>IF(B106="","",Output!U84)</f>
        <v/>
      </c>
      <c r="Q106" s="1574" t="str">
        <f>IF(B106="","",Output!V84)</f>
        <v/>
      </c>
      <c r="R106" s="326"/>
      <c r="S106" s="317" t="str">
        <f>IF(B106="","",Output!W84)</f>
        <v/>
      </c>
      <c r="T106" s="318" t="str">
        <f>IF(B106="","",Output!X84)</f>
        <v/>
      </c>
      <c r="U106" s="318" t="str">
        <f>IF(B106="","",Output!Y84)</f>
        <v/>
      </c>
      <c r="V106" s="319" t="str">
        <f>IF(B106="","",Output!Z84)</f>
        <v/>
      </c>
      <c r="W106" s="320" t="str">
        <f>IF(B106="","",Output!AA84)</f>
        <v/>
      </c>
      <c r="X106" s="321" t="str">
        <f>IF(B106="","",Output!AB84)</f>
        <v/>
      </c>
    </row>
    <row r="107" spans="1:24" s="307" customFormat="1">
      <c r="A107" s="323">
        <f t="shared" si="1"/>
        <v>-60</v>
      </c>
      <c r="B107" s="143" t="str">
        <f>IF(Output!C85=0,"",Output!C85)</f>
        <v/>
      </c>
      <c r="C107" s="325"/>
      <c r="D107" s="327" t="str">
        <f>IF(B107="","",Output!J85)</f>
        <v/>
      </c>
      <c r="E107" s="318" t="str">
        <f>IF(B107="","",Output!K85)</f>
        <v/>
      </c>
      <c r="F107" s="318" t="str">
        <f>IF(B107="","",Output!L85)</f>
        <v/>
      </c>
      <c r="G107" s="319" t="str">
        <f>IF(B107="","",Output!M85)</f>
        <v/>
      </c>
      <c r="H107" s="320" t="str">
        <f>IF(B107="","",Output!N85)</f>
        <v/>
      </c>
      <c r="I107" s="1578" t="str">
        <f>IF(B107="","",Output!O85)</f>
        <v/>
      </c>
      <c r="J107" s="321" t="str">
        <f>IF(B107="","",Output!P85)</f>
        <v/>
      </c>
      <c r="K107" s="326"/>
      <c r="L107" s="1464" t="str">
        <f>IF(B107="","",Output!Q85)</f>
        <v/>
      </c>
      <c r="M107" s="318" t="str">
        <f>IF(B107="","",Output!R85)</f>
        <v/>
      </c>
      <c r="N107" s="318" t="str">
        <f>IF(B107="","",Output!S85)</f>
        <v/>
      </c>
      <c r="O107" s="319" t="str">
        <f>IF(B107="","",Output!T85)</f>
        <v/>
      </c>
      <c r="P107" s="320" t="str">
        <f>IF(B107="","",Output!U85)</f>
        <v/>
      </c>
      <c r="Q107" s="1574" t="str">
        <f>IF(B107="","",Output!V85)</f>
        <v/>
      </c>
      <c r="R107" s="326"/>
      <c r="S107" s="317" t="str">
        <f>IF(B107="","",Output!W85)</f>
        <v/>
      </c>
      <c r="T107" s="318" t="str">
        <f>IF(B107="","",Output!X85)</f>
        <v/>
      </c>
      <c r="U107" s="318" t="str">
        <f>IF(B107="","",Output!Y85)</f>
        <v/>
      </c>
      <c r="V107" s="319" t="str">
        <f>IF(B107="","",Output!Z85)</f>
        <v/>
      </c>
      <c r="W107" s="320" t="str">
        <f>IF(B107="","",Output!AA85)</f>
        <v/>
      </c>
      <c r="X107" s="321" t="str">
        <f>IF(B107="","",Output!AB85)</f>
        <v/>
      </c>
    </row>
    <row r="108" spans="1:24" s="307" customFormat="1">
      <c r="A108" s="323">
        <f t="shared" si="1"/>
        <v>-61</v>
      </c>
      <c r="B108" s="143" t="str">
        <f>IF(Output!C86=0,"",Output!C86)</f>
        <v/>
      </c>
      <c r="C108" s="325"/>
      <c r="D108" s="327" t="str">
        <f>IF(B108="","",Output!J86)</f>
        <v/>
      </c>
      <c r="E108" s="318" t="str">
        <f>IF(B108="","",Output!K86)</f>
        <v/>
      </c>
      <c r="F108" s="318" t="str">
        <f>IF(B108="","",Output!L86)</f>
        <v/>
      </c>
      <c r="G108" s="319" t="str">
        <f>IF(B108="","",Output!M86)</f>
        <v/>
      </c>
      <c r="H108" s="320" t="str">
        <f>IF(B108="","",Output!N86)</f>
        <v/>
      </c>
      <c r="I108" s="1578" t="str">
        <f>IF(B108="","",Output!O86)</f>
        <v/>
      </c>
      <c r="J108" s="321" t="str">
        <f>IF(B108="","",Output!P86)</f>
        <v/>
      </c>
      <c r="K108" s="326"/>
      <c r="L108" s="1464" t="str">
        <f>IF(B108="","",Output!Q86)</f>
        <v/>
      </c>
      <c r="M108" s="318" t="str">
        <f>IF(B108="","",Output!R86)</f>
        <v/>
      </c>
      <c r="N108" s="318" t="str">
        <f>IF(B108="","",Output!S86)</f>
        <v/>
      </c>
      <c r="O108" s="319" t="str">
        <f>IF(B108="","",Output!T86)</f>
        <v/>
      </c>
      <c r="P108" s="320" t="str">
        <f>IF(B108="","",Output!U86)</f>
        <v/>
      </c>
      <c r="Q108" s="1574" t="str">
        <f>IF(B108="","",Output!V86)</f>
        <v/>
      </c>
      <c r="R108" s="326"/>
      <c r="S108" s="317" t="str">
        <f>IF(B108="","",Output!W86)</f>
        <v/>
      </c>
      <c r="T108" s="318" t="str">
        <f>IF(B108="","",Output!X86)</f>
        <v/>
      </c>
      <c r="U108" s="318" t="str">
        <f>IF(B108="","",Output!Y86)</f>
        <v/>
      </c>
      <c r="V108" s="319" t="str">
        <f>IF(B108="","",Output!Z86)</f>
        <v/>
      </c>
      <c r="W108" s="320" t="str">
        <f>IF(B108="","",Output!AA86)</f>
        <v/>
      </c>
      <c r="X108" s="321" t="str">
        <f>IF(B108="","",Output!AB86)</f>
        <v/>
      </c>
    </row>
    <row r="109" spans="1:24" s="307" customFormat="1">
      <c r="A109" s="323">
        <f t="shared" si="1"/>
        <v>-62</v>
      </c>
      <c r="B109" s="143" t="str">
        <f>IF(Output!C87=0,"",Output!C87)</f>
        <v/>
      </c>
      <c r="C109" s="325"/>
      <c r="D109" s="327" t="str">
        <f>IF(B109="","",Output!J87)</f>
        <v/>
      </c>
      <c r="E109" s="318" t="str">
        <f>IF(B109="","",Output!K87)</f>
        <v/>
      </c>
      <c r="F109" s="318" t="str">
        <f>IF(B109="","",Output!L87)</f>
        <v/>
      </c>
      <c r="G109" s="319" t="str">
        <f>IF(B109="","",Output!M87)</f>
        <v/>
      </c>
      <c r="H109" s="320" t="str">
        <f>IF(B109="","",Output!N87)</f>
        <v/>
      </c>
      <c r="I109" s="1578" t="str">
        <f>IF(B109="","",Output!O87)</f>
        <v/>
      </c>
      <c r="J109" s="321" t="str">
        <f>IF(B109="","",Output!P87)</f>
        <v/>
      </c>
      <c r="K109" s="326"/>
      <c r="L109" s="1464" t="str">
        <f>IF(B109="","",Output!Q87)</f>
        <v/>
      </c>
      <c r="M109" s="318" t="str">
        <f>IF(B109="","",Output!R87)</f>
        <v/>
      </c>
      <c r="N109" s="318" t="str">
        <f>IF(B109="","",Output!S87)</f>
        <v/>
      </c>
      <c r="O109" s="319" t="str">
        <f>IF(B109="","",Output!T87)</f>
        <v/>
      </c>
      <c r="P109" s="320" t="str">
        <f>IF(B109="","",Output!U87)</f>
        <v/>
      </c>
      <c r="Q109" s="1574" t="str">
        <f>IF(B109="","",Output!V87)</f>
        <v/>
      </c>
      <c r="R109" s="326"/>
      <c r="S109" s="317" t="str">
        <f>IF(B109="","",Output!W87)</f>
        <v/>
      </c>
      <c r="T109" s="318" t="str">
        <f>IF(B109="","",Output!X87)</f>
        <v/>
      </c>
      <c r="U109" s="318" t="str">
        <f>IF(B109="","",Output!Y87)</f>
        <v/>
      </c>
      <c r="V109" s="319" t="str">
        <f>IF(B109="","",Output!Z87)</f>
        <v/>
      </c>
      <c r="W109" s="320" t="str">
        <f>IF(B109="","",Output!AA87)</f>
        <v/>
      </c>
      <c r="X109" s="321" t="str">
        <f>IF(B109="","",Output!AB87)</f>
        <v/>
      </c>
    </row>
    <row r="110" spans="1:24" s="307" customFormat="1">
      <c r="A110" s="323">
        <f t="shared" si="1"/>
        <v>-63</v>
      </c>
      <c r="B110" s="143" t="str">
        <f>IF(Output!C88=0,"",Output!C88)</f>
        <v/>
      </c>
      <c r="C110" s="325"/>
      <c r="D110" s="327" t="str">
        <f>IF(B110="","",Output!J88)</f>
        <v/>
      </c>
      <c r="E110" s="318" t="str">
        <f>IF(B110="","",Output!K88)</f>
        <v/>
      </c>
      <c r="F110" s="318" t="str">
        <f>IF(B110="","",Output!L88)</f>
        <v/>
      </c>
      <c r="G110" s="319" t="str">
        <f>IF(B110="","",Output!M88)</f>
        <v/>
      </c>
      <c r="H110" s="320" t="str">
        <f>IF(B110="","",Output!N88)</f>
        <v/>
      </c>
      <c r="I110" s="1578" t="str">
        <f>IF(B110="","",Output!O88)</f>
        <v/>
      </c>
      <c r="J110" s="321" t="str">
        <f>IF(B110="","",Output!P88)</f>
        <v/>
      </c>
      <c r="K110" s="326"/>
      <c r="L110" s="1464" t="str">
        <f>IF(B110="","",Output!Q88)</f>
        <v/>
      </c>
      <c r="M110" s="318" t="str">
        <f>IF(B110="","",Output!R88)</f>
        <v/>
      </c>
      <c r="N110" s="318" t="str">
        <f>IF(B110="","",Output!S88)</f>
        <v/>
      </c>
      <c r="O110" s="319" t="str">
        <f>IF(B110="","",Output!T88)</f>
        <v/>
      </c>
      <c r="P110" s="320" t="str">
        <f>IF(B110="","",Output!U88)</f>
        <v/>
      </c>
      <c r="Q110" s="1574" t="str">
        <f>IF(B110="","",Output!V88)</f>
        <v/>
      </c>
      <c r="R110" s="326"/>
      <c r="S110" s="317" t="str">
        <f>IF(B110="","",Output!W88)</f>
        <v/>
      </c>
      <c r="T110" s="318" t="str">
        <f>IF(B110="","",Output!X88)</f>
        <v/>
      </c>
      <c r="U110" s="318" t="str">
        <f>IF(B110="","",Output!Y88)</f>
        <v/>
      </c>
      <c r="V110" s="319" t="str">
        <f>IF(B110="","",Output!Z88)</f>
        <v/>
      </c>
      <c r="W110" s="320" t="str">
        <f>IF(B110="","",Output!AA88)</f>
        <v/>
      </c>
      <c r="X110" s="321" t="str">
        <f>IF(B110="","",Output!AB88)</f>
        <v/>
      </c>
    </row>
    <row r="111" spans="1:24" s="307" customFormat="1">
      <c r="A111" s="323">
        <f t="shared" si="1"/>
        <v>-64</v>
      </c>
      <c r="B111" s="143" t="str">
        <f>IF(Output!C89=0,"",Output!C89)</f>
        <v/>
      </c>
      <c r="C111" s="325"/>
      <c r="D111" s="327" t="str">
        <f>IF(B111="","",Output!J89)</f>
        <v/>
      </c>
      <c r="E111" s="318" t="str">
        <f>IF(B111="","",Output!K89)</f>
        <v/>
      </c>
      <c r="F111" s="318" t="str">
        <f>IF(B111="","",Output!L89)</f>
        <v/>
      </c>
      <c r="G111" s="319" t="str">
        <f>IF(B111="","",Output!M89)</f>
        <v/>
      </c>
      <c r="H111" s="320" t="str">
        <f>IF(B111="","",Output!N89)</f>
        <v/>
      </c>
      <c r="I111" s="1578" t="str">
        <f>IF(B111="","",Output!O89)</f>
        <v/>
      </c>
      <c r="J111" s="321" t="str">
        <f>IF(B111="","",Output!P89)</f>
        <v/>
      </c>
      <c r="K111" s="326"/>
      <c r="L111" s="1464" t="str">
        <f>IF(B111="","",Output!Q89)</f>
        <v/>
      </c>
      <c r="M111" s="318" t="str">
        <f>IF(B111="","",Output!R89)</f>
        <v/>
      </c>
      <c r="N111" s="318" t="str">
        <f>IF(B111="","",Output!S89)</f>
        <v/>
      </c>
      <c r="O111" s="319" t="str">
        <f>IF(B111="","",Output!T89)</f>
        <v/>
      </c>
      <c r="P111" s="320" t="str">
        <f>IF(B111="","",Output!U89)</f>
        <v/>
      </c>
      <c r="Q111" s="1574" t="str">
        <f>IF(B111="","",Output!V89)</f>
        <v/>
      </c>
      <c r="R111" s="326"/>
      <c r="S111" s="317" t="str">
        <f>IF(B111="","",Output!W89)</f>
        <v/>
      </c>
      <c r="T111" s="318" t="str">
        <f>IF(B111="","",Output!X89)</f>
        <v/>
      </c>
      <c r="U111" s="318" t="str">
        <f>IF(B111="","",Output!Y89)</f>
        <v/>
      </c>
      <c r="V111" s="319" t="str">
        <f>IF(B111="","",Output!Z89)</f>
        <v/>
      </c>
      <c r="W111" s="320" t="str">
        <f>IF(B111="","",Output!AA89)</f>
        <v/>
      </c>
      <c r="X111" s="321" t="str">
        <f>IF(B111="","",Output!AB89)</f>
        <v/>
      </c>
    </row>
    <row r="112" spans="1:24" s="307" customFormat="1">
      <c r="A112" s="323">
        <f t="shared" si="1"/>
        <v>-65</v>
      </c>
      <c r="B112" s="143" t="str">
        <f>IF(Output!C90=0,"",Output!C90)</f>
        <v/>
      </c>
      <c r="C112" s="325"/>
      <c r="D112" s="327" t="str">
        <f>IF(B112="","",Output!J90)</f>
        <v/>
      </c>
      <c r="E112" s="318" t="str">
        <f>IF(B112="","",Output!K90)</f>
        <v/>
      </c>
      <c r="F112" s="318" t="str">
        <f>IF(B112="","",Output!L90)</f>
        <v/>
      </c>
      <c r="G112" s="319" t="str">
        <f>IF(B112="","",Output!M90)</f>
        <v/>
      </c>
      <c r="H112" s="320" t="str">
        <f>IF(B112="","",Output!N90)</f>
        <v/>
      </c>
      <c r="I112" s="1578" t="str">
        <f>IF(B112="","",Output!O90)</f>
        <v/>
      </c>
      <c r="J112" s="321" t="str">
        <f>IF(B112="","",Output!P90)</f>
        <v/>
      </c>
      <c r="K112" s="326"/>
      <c r="L112" s="1464" t="str">
        <f>IF(B112="","",Output!Q90)</f>
        <v/>
      </c>
      <c r="M112" s="318" t="str">
        <f>IF(B112="","",Output!R90)</f>
        <v/>
      </c>
      <c r="N112" s="318" t="str">
        <f>IF(B112="","",Output!S90)</f>
        <v/>
      </c>
      <c r="O112" s="319" t="str">
        <f>IF(B112="","",Output!T90)</f>
        <v/>
      </c>
      <c r="P112" s="320" t="str">
        <f>IF(B112="","",Output!U90)</f>
        <v/>
      </c>
      <c r="Q112" s="1574" t="str">
        <f>IF(B112="","",Output!V90)</f>
        <v/>
      </c>
      <c r="R112" s="326"/>
      <c r="S112" s="317" t="str">
        <f>IF(B112="","",Output!W90)</f>
        <v/>
      </c>
      <c r="T112" s="318" t="str">
        <f>IF(B112="","",Output!X90)</f>
        <v/>
      </c>
      <c r="U112" s="318" t="str">
        <f>IF(B112="","",Output!Y90)</f>
        <v/>
      </c>
      <c r="V112" s="319" t="str">
        <f>IF(B112="","",Output!Z90)</f>
        <v/>
      </c>
      <c r="W112" s="320" t="str">
        <f>IF(B112="","",Output!AA90)</f>
        <v/>
      </c>
      <c r="X112" s="321" t="str">
        <f>IF(B112="","",Output!AB90)</f>
        <v/>
      </c>
    </row>
    <row r="113" spans="1:24" s="307" customFormat="1">
      <c r="A113" s="323">
        <f t="shared" si="1"/>
        <v>-66</v>
      </c>
      <c r="B113" s="143" t="str">
        <f>IF(Output!C91=0,"",Output!C91)</f>
        <v/>
      </c>
      <c r="C113" s="325"/>
      <c r="D113" s="327" t="str">
        <f>IF(B113="","",Output!J91)</f>
        <v/>
      </c>
      <c r="E113" s="318" t="str">
        <f>IF(B113="","",Output!K91)</f>
        <v/>
      </c>
      <c r="F113" s="318" t="str">
        <f>IF(B113="","",Output!L91)</f>
        <v/>
      </c>
      <c r="G113" s="319" t="str">
        <f>IF(B113="","",Output!M91)</f>
        <v/>
      </c>
      <c r="H113" s="320" t="str">
        <f>IF(B113="","",Output!N91)</f>
        <v/>
      </c>
      <c r="I113" s="1578" t="str">
        <f>IF(B113="","",Output!O91)</f>
        <v/>
      </c>
      <c r="J113" s="321" t="str">
        <f>IF(B113="","",Output!P91)</f>
        <v/>
      </c>
      <c r="K113" s="326"/>
      <c r="L113" s="1464" t="str">
        <f>IF(B113="","",Output!Q91)</f>
        <v/>
      </c>
      <c r="M113" s="318" t="str">
        <f>IF(B113="","",Output!R91)</f>
        <v/>
      </c>
      <c r="N113" s="318" t="str">
        <f>IF(B113="","",Output!S91)</f>
        <v/>
      </c>
      <c r="O113" s="319" t="str">
        <f>IF(B113="","",Output!T91)</f>
        <v/>
      </c>
      <c r="P113" s="320" t="str">
        <f>IF(B113="","",Output!U91)</f>
        <v/>
      </c>
      <c r="Q113" s="1574" t="str">
        <f>IF(B113="","",Output!V91)</f>
        <v/>
      </c>
      <c r="R113" s="326"/>
      <c r="S113" s="317" t="str">
        <f>IF(B113="","",Output!W91)</f>
        <v/>
      </c>
      <c r="T113" s="318" t="str">
        <f>IF(B113="","",Output!X91)</f>
        <v/>
      </c>
      <c r="U113" s="318" t="str">
        <f>IF(B113="","",Output!Y91)</f>
        <v/>
      </c>
      <c r="V113" s="319" t="str">
        <f>IF(B113="","",Output!Z91)</f>
        <v/>
      </c>
      <c r="W113" s="320" t="str">
        <f>IF(B113="","",Output!AA91)</f>
        <v/>
      </c>
      <c r="X113" s="321" t="str">
        <f>IF(B113="","",Output!AB91)</f>
        <v/>
      </c>
    </row>
    <row r="114" spans="1:24" s="307" customFormat="1">
      <c r="A114" s="323">
        <f t="shared" si="1"/>
        <v>-67</v>
      </c>
      <c r="B114" s="143" t="str">
        <f>IF(Output!C92=0,"",Output!C92)</f>
        <v/>
      </c>
      <c r="C114" s="325"/>
      <c r="D114" s="327" t="str">
        <f>IF(B114="","",Output!J92)</f>
        <v/>
      </c>
      <c r="E114" s="318" t="str">
        <f>IF(B114="","",Output!K92)</f>
        <v/>
      </c>
      <c r="F114" s="318" t="str">
        <f>IF(B114="","",Output!L92)</f>
        <v/>
      </c>
      <c r="G114" s="319" t="str">
        <f>IF(B114="","",Output!M92)</f>
        <v/>
      </c>
      <c r="H114" s="320" t="str">
        <f>IF(B114="","",Output!N92)</f>
        <v/>
      </c>
      <c r="I114" s="1578" t="str">
        <f>IF(B114="","",Output!O92)</f>
        <v/>
      </c>
      <c r="J114" s="321" t="str">
        <f>IF(B114="","",Output!P92)</f>
        <v/>
      </c>
      <c r="K114" s="326"/>
      <c r="L114" s="1464" t="str">
        <f>IF(B114="","",Output!Q92)</f>
        <v/>
      </c>
      <c r="M114" s="318" t="str">
        <f>IF(B114="","",Output!R92)</f>
        <v/>
      </c>
      <c r="N114" s="318" t="str">
        <f>IF(B114="","",Output!S92)</f>
        <v/>
      </c>
      <c r="O114" s="319" t="str">
        <f>IF(B114="","",Output!T92)</f>
        <v/>
      </c>
      <c r="P114" s="320" t="str">
        <f>IF(B114="","",Output!U92)</f>
        <v/>
      </c>
      <c r="Q114" s="1574" t="str">
        <f>IF(B114="","",Output!V92)</f>
        <v/>
      </c>
      <c r="R114" s="326"/>
      <c r="S114" s="317" t="str">
        <f>IF(B114="","",Output!W92)</f>
        <v/>
      </c>
      <c r="T114" s="318" t="str">
        <f>IF(B114="","",Output!X92)</f>
        <v/>
      </c>
      <c r="U114" s="318" t="str">
        <f>IF(B114="","",Output!Y92)</f>
        <v/>
      </c>
      <c r="V114" s="319" t="str">
        <f>IF(B114="","",Output!Z92)</f>
        <v/>
      </c>
      <c r="W114" s="320" t="str">
        <f>IF(B114="","",Output!AA92)</f>
        <v/>
      </c>
      <c r="X114" s="321" t="str">
        <f>IF(B114="","",Output!AB92)</f>
        <v/>
      </c>
    </row>
    <row r="115" spans="1:24" s="307" customFormat="1">
      <c r="A115" s="323">
        <f t="shared" si="1"/>
        <v>-68</v>
      </c>
      <c r="B115" s="143" t="str">
        <f>IF(Output!C93=0,"",Output!C93)</f>
        <v/>
      </c>
      <c r="C115" s="325"/>
      <c r="D115" s="327" t="str">
        <f>IF(B115="","",Output!J93)</f>
        <v/>
      </c>
      <c r="E115" s="318" t="str">
        <f>IF(B115="","",Output!K93)</f>
        <v/>
      </c>
      <c r="F115" s="318" t="str">
        <f>IF(B115="","",Output!L93)</f>
        <v/>
      </c>
      <c r="G115" s="319" t="str">
        <f>IF(B115="","",Output!M93)</f>
        <v/>
      </c>
      <c r="H115" s="320" t="str">
        <f>IF(B115="","",Output!N93)</f>
        <v/>
      </c>
      <c r="I115" s="1578" t="str">
        <f>IF(B115="","",Output!O93)</f>
        <v/>
      </c>
      <c r="J115" s="321" t="str">
        <f>IF(B115="","",Output!P93)</f>
        <v/>
      </c>
      <c r="K115" s="326"/>
      <c r="L115" s="1464" t="str">
        <f>IF(B115="","",Output!Q93)</f>
        <v/>
      </c>
      <c r="M115" s="318" t="str">
        <f>IF(B115="","",Output!R93)</f>
        <v/>
      </c>
      <c r="N115" s="318" t="str">
        <f>IF(B115="","",Output!S93)</f>
        <v/>
      </c>
      <c r="O115" s="319" t="str">
        <f>IF(B115="","",Output!T93)</f>
        <v/>
      </c>
      <c r="P115" s="320" t="str">
        <f>IF(B115="","",Output!U93)</f>
        <v/>
      </c>
      <c r="Q115" s="1574" t="str">
        <f>IF(B115="","",Output!V93)</f>
        <v/>
      </c>
      <c r="R115" s="326"/>
      <c r="S115" s="317" t="str">
        <f>IF(B115="","",Output!W93)</f>
        <v/>
      </c>
      <c r="T115" s="318" t="str">
        <f>IF(B115="","",Output!X93)</f>
        <v/>
      </c>
      <c r="U115" s="318" t="str">
        <f>IF(B115="","",Output!Y93)</f>
        <v/>
      </c>
      <c r="V115" s="319" t="str">
        <f>IF(B115="","",Output!Z93)</f>
        <v/>
      </c>
      <c r="W115" s="320" t="str">
        <f>IF(B115="","",Output!AA93)</f>
        <v/>
      </c>
      <c r="X115" s="321" t="str">
        <f>IF(B115="","",Output!AB93)</f>
        <v/>
      </c>
    </row>
    <row r="116" spans="1:24" s="307" customFormat="1">
      <c r="A116" s="323">
        <f t="shared" si="1"/>
        <v>-69</v>
      </c>
      <c r="B116" s="143" t="str">
        <f>IF(Output!C94=0,"",Output!C94)</f>
        <v/>
      </c>
      <c r="C116" s="325"/>
      <c r="D116" s="327" t="str">
        <f>IF(B116="","",Output!J94)</f>
        <v/>
      </c>
      <c r="E116" s="318" t="str">
        <f>IF(B116="","",Output!K94)</f>
        <v/>
      </c>
      <c r="F116" s="318" t="str">
        <f>IF(B116="","",Output!L94)</f>
        <v/>
      </c>
      <c r="G116" s="319" t="str">
        <f>IF(B116="","",Output!M94)</f>
        <v/>
      </c>
      <c r="H116" s="320" t="str">
        <f>IF(B116="","",Output!N94)</f>
        <v/>
      </c>
      <c r="I116" s="1578" t="str">
        <f>IF(B116="","",Output!O94)</f>
        <v/>
      </c>
      <c r="J116" s="321" t="str">
        <f>IF(B116="","",Output!P94)</f>
        <v/>
      </c>
      <c r="K116" s="326"/>
      <c r="L116" s="1464" t="str">
        <f>IF(B116="","",Output!Q94)</f>
        <v/>
      </c>
      <c r="M116" s="318" t="str">
        <f>IF(B116="","",Output!R94)</f>
        <v/>
      </c>
      <c r="N116" s="318" t="str">
        <f>IF(B116="","",Output!S94)</f>
        <v/>
      </c>
      <c r="O116" s="319" t="str">
        <f>IF(B116="","",Output!T94)</f>
        <v/>
      </c>
      <c r="P116" s="320" t="str">
        <f>IF(B116="","",Output!U94)</f>
        <v/>
      </c>
      <c r="Q116" s="1574" t="str">
        <f>IF(B116="","",Output!V94)</f>
        <v/>
      </c>
      <c r="R116" s="326"/>
      <c r="S116" s="317" t="str">
        <f>IF(B116="","",Output!W94)</f>
        <v/>
      </c>
      <c r="T116" s="318" t="str">
        <f>IF(B116="","",Output!X94)</f>
        <v/>
      </c>
      <c r="U116" s="318" t="str">
        <f>IF(B116="","",Output!Y94)</f>
        <v/>
      </c>
      <c r="V116" s="319" t="str">
        <f>IF(B116="","",Output!Z94)</f>
        <v/>
      </c>
      <c r="W116" s="320" t="str">
        <f>IF(B116="","",Output!AA94)</f>
        <v/>
      </c>
      <c r="X116" s="321" t="str">
        <f>IF(B116="","",Output!AB94)</f>
        <v/>
      </c>
    </row>
    <row r="117" spans="1:24" s="307" customFormat="1">
      <c r="A117" s="323">
        <f t="shared" si="1"/>
        <v>-70</v>
      </c>
      <c r="B117" s="143" t="str">
        <f>IF(Output!C95=0,"",Output!C95)</f>
        <v/>
      </c>
      <c r="C117" s="325"/>
      <c r="D117" s="327" t="str">
        <f>IF(B117="","",Output!J95)</f>
        <v/>
      </c>
      <c r="E117" s="318" t="str">
        <f>IF(B117="","",Output!K95)</f>
        <v/>
      </c>
      <c r="F117" s="318" t="str">
        <f>IF(B117="","",Output!L95)</f>
        <v/>
      </c>
      <c r="G117" s="319" t="str">
        <f>IF(B117="","",Output!M95)</f>
        <v/>
      </c>
      <c r="H117" s="320" t="str">
        <f>IF(B117="","",Output!N95)</f>
        <v/>
      </c>
      <c r="I117" s="1578" t="str">
        <f>IF(B117="","",Output!O95)</f>
        <v/>
      </c>
      <c r="J117" s="321" t="str">
        <f>IF(B117="","",Output!P95)</f>
        <v/>
      </c>
      <c r="K117" s="326"/>
      <c r="L117" s="1464" t="str">
        <f>IF(B117="","",Output!Q95)</f>
        <v/>
      </c>
      <c r="M117" s="318" t="str">
        <f>IF(B117="","",Output!R95)</f>
        <v/>
      </c>
      <c r="N117" s="318" t="str">
        <f>IF(B117="","",Output!S95)</f>
        <v/>
      </c>
      <c r="O117" s="319" t="str">
        <f>IF(B117="","",Output!T95)</f>
        <v/>
      </c>
      <c r="P117" s="320" t="str">
        <f>IF(B117="","",Output!U95)</f>
        <v/>
      </c>
      <c r="Q117" s="1574" t="str">
        <f>IF(B117="","",Output!V95)</f>
        <v/>
      </c>
      <c r="R117" s="326"/>
      <c r="S117" s="317" t="str">
        <f>IF(B117="","",Output!W95)</f>
        <v/>
      </c>
      <c r="T117" s="318" t="str">
        <f>IF(B117="","",Output!X95)</f>
        <v/>
      </c>
      <c r="U117" s="318" t="str">
        <f>IF(B117="","",Output!Y95)</f>
        <v/>
      </c>
      <c r="V117" s="319" t="str">
        <f>IF(B117="","",Output!Z95)</f>
        <v/>
      </c>
      <c r="W117" s="320" t="str">
        <f>IF(B117="","",Output!AA95)</f>
        <v/>
      </c>
      <c r="X117" s="321" t="str">
        <f>IF(B117="","",Output!AB95)</f>
        <v/>
      </c>
    </row>
    <row r="118" spans="1:24" s="307" customFormat="1">
      <c r="A118" s="323">
        <f t="shared" si="1"/>
        <v>-71</v>
      </c>
      <c r="B118" s="143" t="str">
        <f>IF(Output!C96=0,"",Output!C96)</f>
        <v/>
      </c>
      <c r="C118" s="325"/>
      <c r="D118" s="327" t="str">
        <f>IF(B118="","",Output!J96)</f>
        <v/>
      </c>
      <c r="E118" s="318" t="str">
        <f>IF(B118="","",Output!K96)</f>
        <v/>
      </c>
      <c r="F118" s="318" t="str">
        <f>IF(B118="","",Output!L96)</f>
        <v/>
      </c>
      <c r="G118" s="319" t="str">
        <f>IF(B118="","",Output!M96)</f>
        <v/>
      </c>
      <c r="H118" s="320" t="str">
        <f>IF(B118="","",Output!N96)</f>
        <v/>
      </c>
      <c r="I118" s="1578" t="str">
        <f>IF(B118="","",Output!O96)</f>
        <v/>
      </c>
      <c r="J118" s="321" t="str">
        <f>IF(B118="","",Output!P96)</f>
        <v/>
      </c>
      <c r="K118" s="326"/>
      <c r="L118" s="1464" t="str">
        <f>IF(B118="","",Output!Q96)</f>
        <v/>
      </c>
      <c r="M118" s="318" t="str">
        <f>IF(B118="","",Output!R96)</f>
        <v/>
      </c>
      <c r="N118" s="318" t="str">
        <f>IF(B118="","",Output!S96)</f>
        <v/>
      </c>
      <c r="O118" s="319" t="str">
        <f>IF(B118="","",Output!T96)</f>
        <v/>
      </c>
      <c r="P118" s="320" t="str">
        <f>IF(B118="","",Output!U96)</f>
        <v/>
      </c>
      <c r="Q118" s="1574" t="str">
        <f>IF(B118="","",Output!V96)</f>
        <v/>
      </c>
      <c r="R118" s="326"/>
      <c r="S118" s="317" t="str">
        <f>IF(B118="","",Output!W96)</f>
        <v/>
      </c>
      <c r="T118" s="318" t="str">
        <f>IF(B118="","",Output!X96)</f>
        <v/>
      </c>
      <c r="U118" s="318" t="str">
        <f>IF(B118="","",Output!Y96)</f>
        <v/>
      </c>
      <c r="V118" s="319" t="str">
        <f>IF(B118="","",Output!Z96)</f>
        <v/>
      </c>
      <c r="W118" s="320" t="str">
        <f>IF(B118="","",Output!AA96)</f>
        <v/>
      </c>
      <c r="X118" s="321" t="str">
        <f>IF(B118="","",Output!AB96)</f>
        <v/>
      </c>
    </row>
    <row r="119" spans="1:24" s="307" customFormat="1">
      <c r="A119" s="323">
        <f t="shared" si="1"/>
        <v>-72</v>
      </c>
      <c r="B119" s="143" t="str">
        <f>IF(Output!C97=0,"",Output!C97)</f>
        <v/>
      </c>
      <c r="C119" s="325"/>
      <c r="D119" s="327" t="str">
        <f>IF(B119="","",Output!J97)</f>
        <v/>
      </c>
      <c r="E119" s="318" t="str">
        <f>IF(B119="","",Output!K97)</f>
        <v/>
      </c>
      <c r="F119" s="318" t="str">
        <f>IF(B119="","",Output!L97)</f>
        <v/>
      </c>
      <c r="G119" s="319" t="str">
        <f>IF(B119="","",Output!M97)</f>
        <v/>
      </c>
      <c r="H119" s="320" t="str">
        <f>IF(B119="","",Output!N97)</f>
        <v/>
      </c>
      <c r="I119" s="1578" t="str">
        <f>IF(B119="","",Output!O97)</f>
        <v/>
      </c>
      <c r="J119" s="321" t="str">
        <f>IF(B119="","",Output!P97)</f>
        <v/>
      </c>
      <c r="K119" s="326"/>
      <c r="L119" s="1464" t="str">
        <f>IF(B119="","",Output!Q97)</f>
        <v/>
      </c>
      <c r="M119" s="318" t="str">
        <f>IF(B119="","",Output!R97)</f>
        <v/>
      </c>
      <c r="N119" s="318" t="str">
        <f>IF(B119="","",Output!S97)</f>
        <v/>
      </c>
      <c r="O119" s="319" t="str">
        <f>IF(B119="","",Output!T97)</f>
        <v/>
      </c>
      <c r="P119" s="320" t="str">
        <f>IF(B119="","",Output!U97)</f>
        <v/>
      </c>
      <c r="Q119" s="1574" t="str">
        <f>IF(B119="","",Output!V97)</f>
        <v/>
      </c>
      <c r="R119" s="326"/>
      <c r="S119" s="317" t="str">
        <f>IF(B119="","",Output!W97)</f>
        <v/>
      </c>
      <c r="T119" s="318" t="str">
        <f>IF(B119="","",Output!X97)</f>
        <v/>
      </c>
      <c r="U119" s="318" t="str">
        <f>IF(B119="","",Output!Y97)</f>
        <v/>
      </c>
      <c r="V119" s="319" t="str">
        <f>IF(B119="","",Output!Z97)</f>
        <v/>
      </c>
      <c r="W119" s="320" t="str">
        <f>IF(B119="","",Output!AA97)</f>
        <v/>
      </c>
      <c r="X119" s="321" t="str">
        <f>IF(B119="","",Output!AB97)</f>
        <v/>
      </c>
    </row>
    <row r="120" spans="1:24" s="307" customFormat="1">
      <c r="A120" s="323">
        <f t="shared" si="1"/>
        <v>-73</v>
      </c>
      <c r="B120" s="143" t="str">
        <f>IF(Output!C98=0,"",Output!C98)</f>
        <v/>
      </c>
      <c r="C120" s="325"/>
      <c r="D120" s="327" t="str">
        <f>IF(B120="","",Output!J98)</f>
        <v/>
      </c>
      <c r="E120" s="318" t="str">
        <f>IF(B120="","",Output!K98)</f>
        <v/>
      </c>
      <c r="F120" s="318" t="str">
        <f>IF(B120="","",Output!L98)</f>
        <v/>
      </c>
      <c r="G120" s="319" t="str">
        <f>IF(B120="","",Output!M98)</f>
        <v/>
      </c>
      <c r="H120" s="320" t="str">
        <f>IF(B120="","",Output!N98)</f>
        <v/>
      </c>
      <c r="I120" s="1578" t="str">
        <f>IF(B120="","",Output!O98)</f>
        <v/>
      </c>
      <c r="J120" s="321" t="str">
        <f>IF(B120="","",Output!P98)</f>
        <v/>
      </c>
      <c r="K120" s="326"/>
      <c r="L120" s="1464" t="str">
        <f>IF(B120="","",Output!Q98)</f>
        <v/>
      </c>
      <c r="M120" s="318" t="str">
        <f>IF(B120="","",Output!R98)</f>
        <v/>
      </c>
      <c r="N120" s="318" t="str">
        <f>IF(B120="","",Output!S98)</f>
        <v/>
      </c>
      <c r="O120" s="319" t="str">
        <f>IF(B120="","",Output!T98)</f>
        <v/>
      </c>
      <c r="P120" s="320" t="str">
        <f>IF(B120="","",Output!U98)</f>
        <v/>
      </c>
      <c r="Q120" s="1574" t="str">
        <f>IF(B120="","",Output!V98)</f>
        <v/>
      </c>
      <c r="R120" s="326"/>
      <c r="S120" s="317" t="str">
        <f>IF(B120="","",Output!W98)</f>
        <v/>
      </c>
      <c r="T120" s="318" t="str">
        <f>IF(B120="","",Output!X98)</f>
        <v/>
      </c>
      <c r="U120" s="318" t="str">
        <f>IF(B120="","",Output!Y98)</f>
        <v/>
      </c>
      <c r="V120" s="319" t="str">
        <f>IF(B120="","",Output!Z98)</f>
        <v/>
      </c>
      <c r="W120" s="320" t="str">
        <f>IF(B120="","",Output!AA98)</f>
        <v/>
      </c>
      <c r="X120" s="321" t="str">
        <f>IF(B120="","",Output!AB98)</f>
        <v/>
      </c>
    </row>
    <row r="121" spans="1:24" s="307" customFormat="1">
      <c r="A121" s="323">
        <f t="shared" si="1"/>
        <v>-74</v>
      </c>
      <c r="B121" s="143" t="str">
        <f>IF(Output!C99=0,"",Output!C99)</f>
        <v/>
      </c>
      <c r="C121" s="325"/>
      <c r="D121" s="327" t="str">
        <f>IF(B121="","",Output!J99)</f>
        <v/>
      </c>
      <c r="E121" s="318" t="str">
        <f>IF(B121="","",Output!K99)</f>
        <v/>
      </c>
      <c r="F121" s="318" t="str">
        <f>IF(B121="","",Output!L99)</f>
        <v/>
      </c>
      <c r="G121" s="319" t="str">
        <f>IF(B121="","",Output!M99)</f>
        <v/>
      </c>
      <c r="H121" s="320" t="str">
        <f>IF(B121="","",Output!N99)</f>
        <v/>
      </c>
      <c r="I121" s="1578" t="str">
        <f>IF(B121="","",Output!O99)</f>
        <v/>
      </c>
      <c r="J121" s="321" t="str">
        <f>IF(B121="","",Output!P99)</f>
        <v/>
      </c>
      <c r="K121" s="326"/>
      <c r="L121" s="1464" t="str">
        <f>IF(B121="","",Output!Q99)</f>
        <v/>
      </c>
      <c r="M121" s="318" t="str">
        <f>IF(B121="","",Output!R99)</f>
        <v/>
      </c>
      <c r="N121" s="318" t="str">
        <f>IF(B121="","",Output!S99)</f>
        <v/>
      </c>
      <c r="O121" s="319" t="str">
        <f>IF(B121="","",Output!T99)</f>
        <v/>
      </c>
      <c r="P121" s="320" t="str">
        <f>IF(B121="","",Output!U99)</f>
        <v/>
      </c>
      <c r="Q121" s="1574" t="str">
        <f>IF(B121="","",Output!V99)</f>
        <v/>
      </c>
      <c r="R121" s="326"/>
      <c r="S121" s="317" t="str">
        <f>IF(B121="","",Output!W99)</f>
        <v/>
      </c>
      <c r="T121" s="318" t="str">
        <f>IF(B121="","",Output!X99)</f>
        <v/>
      </c>
      <c r="U121" s="318" t="str">
        <f>IF(B121="","",Output!Y99)</f>
        <v/>
      </c>
      <c r="V121" s="319" t="str">
        <f>IF(B121="","",Output!Z99)</f>
        <v/>
      </c>
      <c r="W121" s="320" t="str">
        <f>IF(B121="","",Output!AA99)</f>
        <v/>
      </c>
      <c r="X121" s="321" t="str">
        <f>IF(B121="","",Output!AB99)</f>
        <v/>
      </c>
    </row>
    <row r="122" spans="1:24" s="307" customFormat="1">
      <c r="A122" s="323">
        <f t="shared" si="1"/>
        <v>-75</v>
      </c>
      <c r="B122" s="143" t="str">
        <f>IF(Output!C100=0,"",Output!C100)</f>
        <v/>
      </c>
      <c r="C122" s="325"/>
      <c r="D122" s="327" t="str">
        <f>IF(B122="","",Output!J100)</f>
        <v/>
      </c>
      <c r="E122" s="318" t="str">
        <f>IF(B122="","",Output!K100)</f>
        <v/>
      </c>
      <c r="F122" s="318" t="str">
        <f>IF(B122="","",Output!L100)</f>
        <v/>
      </c>
      <c r="G122" s="319" t="str">
        <f>IF(B122="","",Output!M100)</f>
        <v/>
      </c>
      <c r="H122" s="320" t="str">
        <f>IF(B122="","",Output!N100)</f>
        <v/>
      </c>
      <c r="I122" s="1578" t="str">
        <f>IF(B122="","",Output!O100)</f>
        <v/>
      </c>
      <c r="J122" s="321" t="str">
        <f>IF(B122="","",Output!P100)</f>
        <v/>
      </c>
      <c r="K122" s="326"/>
      <c r="L122" s="1464" t="str">
        <f>IF(B122="","",Output!Q100)</f>
        <v/>
      </c>
      <c r="M122" s="318" t="str">
        <f>IF(B122="","",Output!R100)</f>
        <v/>
      </c>
      <c r="N122" s="318" t="str">
        <f>IF(B122="","",Output!S100)</f>
        <v/>
      </c>
      <c r="O122" s="319" t="str">
        <f>IF(B122="","",Output!T100)</f>
        <v/>
      </c>
      <c r="P122" s="320" t="str">
        <f>IF(B122="","",Output!U100)</f>
        <v/>
      </c>
      <c r="Q122" s="1574" t="str">
        <f>IF(B122="","",Output!V100)</f>
        <v/>
      </c>
      <c r="R122" s="326"/>
      <c r="S122" s="317" t="str">
        <f>IF(B122="","",Output!W100)</f>
        <v/>
      </c>
      <c r="T122" s="318" t="str">
        <f>IF(B122="","",Output!X100)</f>
        <v/>
      </c>
      <c r="U122" s="318" t="str">
        <f>IF(B122="","",Output!Y100)</f>
        <v/>
      </c>
      <c r="V122" s="319" t="str">
        <f>IF(B122="","",Output!Z100)</f>
        <v/>
      </c>
      <c r="W122" s="320" t="str">
        <f>IF(B122="","",Output!AA100)</f>
        <v/>
      </c>
      <c r="X122" s="321" t="str">
        <f>IF(B122="","",Output!AB100)</f>
        <v/>
      </c>
    </row>
    <row r="123" spans="1:24" s="307" customFormat="1">
      <c r="A123" s="323">
        <f t="shared" si="1"/>
        <v>-76</v>
      </c>
      <c r="B123" s="143" t="str">
        <f>IF(Output!C101=0,"",Output!C101)</f>
        <v/>
      </c>
      <c r="C123" s="325"/>
      <c r="D123" s="327" t="str">
        <f>IF(B123="","",Output!J101)</f>
        <v/>
      </c>
      <c r="E123" s="318" t="str">
        <f>IF(B123="","",Output!K101)</f>
        <v/>
      </c>
      <c r="F123" s="318" t="str">
        <f>IF(B123="","",Output!L101)</f>
        <v/>
      </c>
      <c r="G123" s="319" t="str">
        <f>IF(B123="","",Output!M101)</f>
        <v/>
      </c>
      <c r="H123" s="320" t="str">
        <f>IF(B123="","",Output!N101)</f>
        <v/>
      </c>
      <c r="I123" s="1578" t="str">
        <f>IF(B123="","",Output!O101)</f>
        <v/>
      </c>
      <c r="J123" s="321" t="str">
        <f>IF(B123="","",Output!P101)</f>
        <v/>
      </c>
      <c r="K123" s="326"/>
      <c r="L123" s="1464" t="str">
        <f>IF(B123="","",Output!Q101)</f>
        <v/>
      </c>
      <c r="M123" s="318" t="str">
        <f>IF(B123="","",Output!R101)</f>
        <v/>
      </c>
      <c r="N123" s="318" t="str">
        <f>IF(B123="","",Output!S101)</f>
        <v/>
      </c>
      <c r="O123" s="319" t="str">
        <f>IF(B123="","",Output!T101)</f>
        <v/>
      </c>
      <c r="P123" s="320" t="str">
        <f>IF(B123="","",Output!U101)</f>
        <v/>
      </c>
      <c r="Q123" s="1574" t="str">
        <f>IF(B123="","",Output!V101)</f>
        <v/>
      </c>
      <c r="R123" s="326"/>
      <c r="S123" s="317" t="str">
        <f>IF(B123="","",Output!W101)</f>
        <v/>
      </c>
      <c r="T123" s="318" t="str">
        <f>IF(B123="","",Output!X101)</f>
        <v/>
      </c>
      <c r="U123" s="318" t="str">
        <f>IF(B123="","",Output!Y101)</f>
        <v/>
      </c>
      <c r="V123" s="319" t="str">
        <f>IF(B123="","",Output!Z101)</f>
        <v/>
      </c>
      <c r="W123" s="320" t="str">
        <f>IF(B123="","",Output!AA101)</f>
        <v/>
      </c>
      <c r="X123" s="321" t="str">
        <f>IF(B123="","",Output!AB101)</f>
        <v/>
      </c>
    </row>
    <row r="124" spans="1:24" s="307" customFormat="1">
      <c r="A124" s="323">
        <f t="shared" si="1"/>
        <v>-77</v>
      </c>
      <c r="B124" s="143" t="str">
        <f>IF(Output!C102=0,"",Output!C102)</f>
        <v/>
      </c>
      <c r="C124" s="325"/>
      <c r="D124" s="327" t="str">
        <f>IF(B124="","",Output!J102)</f>
        <v/>
      </c>
      <c r="E124" s="318" t="str">
        <f>IF(B124="","",Output!K102)</f>
        <v/>
      </c>
      <c r="F124" s="318" t="str">
        <f>IF(B124="","",Output!L102)</f>
        <v/>
      </c>
      <c r="G124" s="319" t="str">
        <f>IF(B124="","",Output!M102)</f>
        <v/>
      </c>
      <c r="H124" s="320" t="str">
        <f>IF(B124="","",Output!N102)</f>
        <v/>
      </c>
      <c r="I124" s="1578" t="str">
        <f>IF(B124="","",Output!O102)</f>
        <v/>
      </c>
      <c r="J124" s="321" t="str">
        <f>IF(B124="","",Output!P102)</f>
        <v/>
      </c>
      <c r="K124" s="326"/>
      <c r="L124" s="1464" t="str">
        <f>IF(B124="","",Output!Q102)</f>
        <v/>
      </c>
      <c r="M124" s="318" t="str">
        <f>IF(B124="","",Output!R102)</f>
        <v/>
      </c>
      <c r="N124" s="318" t="str">
        <f>IF(B124="","",Output!S102)</f>
        <v/>
      </c>
      <c r="O124" s="319" t="str">
        <f>IF(B124="","",Output!T102)</f>
        <v/>
      </c>
      <c r="P124" s="320" t="str">
        <f>IF(B124="","",Output!U102)</f>
        <v/>
      </c>
      <c r="Q124" s="1574" t="str">
        <f>IF(B124="","",Output!V102)</f>
        <v/>
      </c>
      <c r="R124" s="326"/>
      <c r="S124" s="317" t="str">
        <f>IF(B124="","",Output!W102)</f>
        <v/>
      </c>
      <c r="T124" s="318" t="str">
        <f>IF(B124="","",Output!X102)</f>
        <v/>
      </c>
      <c r="U124" s="318" t="str">
        <f>IF(B124="","",Output!Y102)</f>
        <v/>
      </c>
      <c r="V124" s="319" t="str">
        <f>IF(B124="","",Output!Z102)</f>
        <v/>
      </c>
      <c r="W124" s="320" t="str">
        <f>IF(B124="","",Output!AA102)</f>
        <v/>
      </c>
      <c r="X124" s="321" t="str">
        <f>IF(B124="","",Output!AB102)</f>
        <v/>
      </c>
    </row>
    <row r="125" spans="1:24" s="307" customFormat="1">
      <c r="A125" s="323">
        <f t="shared" si="1"/>
        <v>-78</v>
      </c>
      <c r="B125" s="143" t="str">
        <f>IF(Output!C103=0,"",Output!C103)</f>
        <v/>
      </c>
      <c r="C125" s="325"/>
      <c r="D125" s="327" t="str">
        <f>IF(B125="","",Output!J103)</f>
        <v/>
      </c>
      <c r="E125" s="318" t="str">
        <f>IF(B125="","",Output!K103)</f>
        <v/>
      </c>
      <c r="F125" s="318" t="str">
        <f>IF(B125="","",Output!L103)</f>
        <v/>
      </c>
      <c r="G125" s="319" t="str">
        <f>IF(B125="","",Output!M103)</f>
        <v/>
      </c>
      <c r="H125" s="320" t="str">
        <f>IF(B125="","",Output!N103)</f>
        <v/>
      </c>
      <c r="I125" s="1578" t="str">
        <f>IF(B125="","",Output!O103)</f>
        <v/>
      </c>
      <c r="J125" s="321" t="str">
        <f>IF(B125="","",Output!P103)</f>
        <v/>
      </c>
      <c r="K125" s="326"/>
      <c r="L125" s="1464" t="str">
        <f>IF(B125="","",Output!Q103)</f>
        <v/>
      </c>
      <c r="M125" s="318" t="str">
        <f>IF(B125="","",Output!R103)</f>
        <v/>
      </c>
      <c r="N125" s="318" t="str">
        <f>IF(B125="","",Output!S103)</f>
        <v/>
      </c>
      <c r="O125" s="319" t="str">
        <f>IF(B125="","",Output!T103)</f>
        <v/>
      </c>
      <c r="P125" s="320" t="str">
        <f>IF(B125="","",Output!U103)</f>
        <v/>
      </c>
      <c r="Q125" s="1574" t="str">
        <f>IF(B125="","",Output!V103)</f>
        <v/>
      </c>
      <c r="R125" s="326"/>
      <c r="S125" s="317" t="str">
        <f>IF(B125="","",Output!W103)</f>
        <v/>
      </c>
      <c r="T125" s="318" t="str">
        <f>IF(B125="","",Output!X103)</f>
        <v/>
      </c>
      <c r="U125" s="318" t="str">
        <f>IF(B125="","",Output!Y103)</f>
        <v/>
      </c>
      <c r="V125" s="319" t="str">
        <f>IF(B125="","",Output!Z103)</f>
        <v/>
      </c>
      <c r="W125" s="320" t="str">
        <f>IF(B125="","",Output!AA103)</f>
        <v/>
      </c>
      <c r="X125" s="321" t="str">
        <f>IF(B125="","",Output!AB103)</f>
        <v/>
      </c>
    </row>
    <row r="126" spans="1:24" s="307" customFormat="1">
      <c r="A126" s="323">
        <f t="shared" si="1"/>
        <v>-79</v>
      </c>
      <c r="B126" s="143" t="str">
        <f>IF(Output!C104=0,"",Output!C104)</f>
        <v/>
      </c>
      <c r="C126" s="325"/>
      <c r="D126" s="327" t="str">
        <f>IF(B126="","",Output!J104)</f>
        <v/>
      </c>
      <c r="E126" s="318" t="str">
        <f>IF(B126="","",Output!K104)</f>
        <v/>
      </c>
      <c r="F126" s="318" t="str">
        <f>IF(B126="","",Output!L104)</f>
        <v/>
      </c>
      <c r="G126" s="319" t="str">
        <f>IF(B126="","",Output!M104)</f>
        <v/>
      </c>
      <c r="H126" s="320" t="str">
        <f>IF(B126="","",Output!N104)</f>
        <v/>
      </c>
      <c r="I126" s="1578" t="str">
        <f>IF(B126="","",Output!O104)</f>
        <v/>
      </c>
      <c r="J126" s="321" t="str">
        <f>IF(B126="","",Output!P104)</f>
        <v/>
      </c>
      <c r="K126" s="326"/>
      <c r="L126" s="1464" t="str">
        <f>IF(B126="","",Output!Q104)</f>
        <v/>
      </c>
      <c r="M126" s="318" t="str">
        <f>IF(B126="","",Output!R104)</f>
        <v/>
      </c>
      <c r="N126" s="318" t="str">
        <f>IF(B126="","",Output!S104)</f>
        <v/>
      </c>
      <c r="O126" s="319" t="str">
        <f>IF(B126="","",Output!T104)</f>
        <v/>
      </c>
      <c r="P126" s="320" t="str">
        <f>IF(B126="","",Output!U104)</f>
        <v/>
      </c>
      <c r="Q126" s="1574" t="str">
        <f>IF(B126="","",Output!V104)</f>
        <v/>
      </c>
      <c r="R126" s="326"/>
      <c r="S126" s="317" t="str">
        <f>IF(B126="","",Output!W104)</f>
        <v/>
      </c>
      <c r="T126" s="318" t="str">
        <f>IF(B126="","",Output!X104)</f>
        <v/>
      </c>
      <c r="U126" s="318" t="str">
        <f>IF(B126="","",Output!Y104)</f>
        <v/>
      </c>
      <c r="V126" s="319" t="str">
        <f>IF(B126="","",Output!Z104)</f>
        <v/>
      </c>
      <c r="W126" s="320" t="str">
        <f>IF(B126="","",Output!AA104)</f>
        <v/>
      </c>
      <c r="X126" s="321" t="str">
        <f>IF(B126="","",Output!AB104)</f>
        <v/>
      </c>
    </row>
    <row r="127" spans="1:24" s="307" customFormat="1">
      <c r="A127" s="323">
        <f t="shared" si="1"/>
        <v>-80</v>
      </c>
      <c r="B127" s="143" t="str">
        <f>IF(Output!C105=0,"",Output!C105)</f>
        <v/>
      </c>
      <c r="C127" s="325"/>
      <c r="D127" s="327" t="str">
        <f>IF(B127="","",Output!J105)</f>
        <v/>
      </c>
      <c r="E127" s="318" t="str">
        <f>IF(B127="","",Output!K105)</f>
        <v/>
      </c>
      <c r="F127" s="318" t="str">
        <f>IF(B127="","",Output!L105)</f>
        <v/>
      </c>
      <c r="G127" s="319" t="str">
        <f>IF(B127="","",Output!M105)</f>
        <v/>
      </c>
      <c r="H127" s="320" t="str">
        <f>IF(B127="","",Output!N105)</f>
        <v/>
      </c>
      <c r="I127" s="1578" t="str">
        <f>IF(B127="","",Output!O105)</f>
        <v/>
      </c>
      <c r="J127" s="321" t="str">
        <f>IF(B127="","",Output!P105)</f>
        <v/>
      </c>
      <c r="K127" s="326"/>
      <c r="L127" s="1464" t="str">
        <f>IF(B127="","",Output!Q105)</f>
        <v/>
      </c>
      <c r="M127" s="318" t="str">
        <f>IF(B127="","",Output!R105)</f>
        <v/>
      </c>
      <c r="N127" s="318" t="str">
        <f>IF(B127="","",Output!S105)</f>
        <v/>
      </c>
      <c r="O127" s="319" t="str">
        <f>IF(B127="","",Output!T105)</f>
        <v/>
      </c>
      <c r="P127" s="320" t="str">
        <f>IF(B127="","",Output!U105)</f>
        <v/>
      </c>
      <c r="Q127" s="1574" t="str">
        <f>IF(B127="","",Output!V105)</f>
        <v/>
      </c>
      <c r="R127" s="326"/>
      <c r="S127" s="317" t="str">
        <f>IF(B127="","",Output!W105)</f>
        <v/>
      </c>
      <c r="T127" s="318" t="str">
        <f>IF(B127="","",Output!X105)</f>
        <v/>
      </c>
      <c r="U127" s="318" t="str">
        <f>IF(B127="","",Output!Y105)</f>
        <v/>
      </c>
      <c r="V127" s="319" t="str">
        <f>IF(B127="","",Output!Z105)</f>
        <v/>
      </c>
      <c r="W127" s="320" t="str">
        <f>IF(B127="","",Output!AA105)</f>
        <v/>
      </c>
      <c r="X127" s="321" t="str">
        <f>IF(B127="","",Output!AB105)</f>
        <v/>
      </c>
    </row>
    <row r="128" spans="1:24" s="307" customFormat="1">
      <c r="A128" s="323">
        <f t="shared" si="1"/>
        <v>-81</v>
      </c>
      <c r="B128" s="143" t="str">
        <f>IF(Output!C106=0,"",Output!C106)</f>
        <v/>
      </c>
      <c r="C128" s="325"/>
      <c r="D128" s="327" t="str">
        <f>IF(B128="","",Output!J106)</f>
        <v/>
      </c>
      <c r="E128" s="318" t="str">
        <f>IF(B128="","",Output!K106)</f>
        <v/>
      </c>
      <c r="F128" s="318" t="str">
        <f>IF(B128="","",Output!L106)</f>
        <v/>
      </c>
      <c r="G128" s="319" t="str">
        <f>IF(B128="","",Output!M106)</f>
        <v/>
      </c>
      <c r="H128" s="320" t="str">
        <f>IF(B128="","",Output!N106)</f>
        <v/>
      </c>
      <c r="I128" s="1578" t="str">
        <f>IF(B128="","",Output!O106)</f>
        <v/>
      </c>
      <c r="J128" s="321" t="str">
        <f>IF(B128="","",Output!P106)</f>
        <v/>
      </c>
      <c r="K128" s="326"/>
      <c r="L128" s="1464" t="str">
        <f>IF(B128="","",Output!Q106)</f>
        <v/>
      </c>
      <c r="M128" s="318" t="str">
        <f>IF(B128="","",Output!R106)</f>
        <v/>
      </c>
      <c r="N128" s="318" t="str">
        <f>IF(B128="","",Output!S106)</f>
        <v/>
      </c>
      <c r="O128" s="319" t="str">
        <f>IF(B128="","",Output!T106)</f>
        <v/>
      </c>
      <c r="P128" s="320" t="str">
        <f>IF(B128="","",Output!U106)</f>
        <v/>
      </c>
      <c r="Q128" s="1574" t="str">
        <f>IF(B128="","",Output!V106)</f>
        <v/>
      </c>
      <c r="R128" s="326"/>
      <c r="S128" s="317" t="str">
        <f>IF(B128="","",Output!W106)</f>
        <v/>
      </c>
      <c r="T128" s="318" t="str">
        <f>IF(B128="","",Output!X106)</f>
        <v/>
      </c>
      <c r="U128" s="318" t="str">
        <f>IF(B128="","",Output!Y106)</f>
        <v/>
      </c>
      <c r="V128" s="319" t="str">
        <f>IF(B128="","",Output!Z106)</f>
        <v/>
      </c>
      <c r="W128" s="320" t="str">
        <f>IF(B128="","",Output!AA106)</f>
        <v/>
      </c>
      <c r="X128" s="321" t="str">
        <f>IF(B128="","",Output!AB106)</f>
        <v/>
      </c>
    </row>
    <row r="129" spans="1:24" s="307" customFormat="1">
      <c r="A129" s="323">
        <f t="shared" si="1"/>
        <v>-82</v>
      </c>
      <c r="B129" s="143" t="str">
        <f>IF(Output!C107=0,"",Output!C107)</f>
        <v/>
      </c>
      <c r="C129" s="325"/>
      <c r="D129" s="327" t="str">
        <f>IF(B129="","",Output!J107)</f>
        <v/>
      </c>
      <c r="E129" s="318" t="str">
        <f>IF(B129="","",Output!K107)</f>
        <v/>
      </c>
      <c r="F129" s="318" t="str">
        <f>IF(B129="","",Output!L107)</f>
        <v/>
      </c>
      <c r="G129" s="319" t="str">
        <f>IF(B129="","",Output!M107)</f>
        <v/>
      </c>
      <c r="H129" s="320" t="str">
        <f>IF(B129="","",Output!N107)</f>
        <v/>
      </c>
      <c r="I129" s="1578" t="str">
        <f>IF(B129="","",Output!O107)</f>
        <v/>
      </c>
      <c r="J129" s="321" t="str">
        <f>IF(B129="","",Output!P107)</f>
        <v/>
      </c>
      <c r="K129" s="326"/>
      <c r="L129" s="1464" t="str">
        <f>IF(B129="","",Output!Q107)</f>
        <v/>
      </c>
      <c r="M129" s="318" t="str">
        <f>IF(B129="","",Output!R107)</f>
        <v/>
      </c>
      <c r="N129" s="318" t="str">
        <f>IF(B129="","",Output!S107)</f>
        <v/>
      </c>
      <c r="O129" s="319" t="str">
        <f>IF(B129="","",Output!T107)</f>
        <v/>
      </c>
      <c r="P129" s="320" t="str">
        <f>IF(B129="","",Output!U107)</f>
        <v/>
      </c>
      <c r="Q129" s="1574" t="str">
        <f>IF(B129="","",Output!V107)</f>
        <v/>
      </c>
      <c r="R129" s="326"/>
      <c r="S129" s="317" t="str">
        <f>IF(B129="","",Output!W107)</f>
        <v/>
      </c>
      <c r="T129" s="318" t="str">
        <f>IF(B129="","",Output!X107)</f>
        <v/>
      </c>
      <c r="U129" s="318" t="str">
        <f>IF(B129="","",Output!Y107)</f>
        <v/>
      </c>
      <c r="V129" s="319" t="str">
        <f>IF(B129="","",Output!Z107)</f>
        <v/>
      </c>
      <c r="W129" s="320" t="str">
        <f>IF(B129="","",Output!AA107)</f>
        <v/>
      </c>
      <c r="X129" s="321" t="str">
        <f>IF(B129="","",Output!AB107)</f>
        <v/>
      </c>
    </row>
    <row r="130" spans="1:24" s="307" customFormat="1">
      <c r="A130" s="323">
        <f t="shared" si="1"/>
        <v>-83</v>
      </c>
      <c r="B130" s="143" t="str">
        <f>IF(Output!C108=0,"",Output!C108)</f>
        <v/>
      </c>
      <c r="C130" s="325"/>
      <c r="D130" s="327" t="str">
        <f>IF(B130="","",Output!J108)</f>
        <v/>
      </c>
      <c r="E130" s="318" t="str">
        <f>IF(B130="","",Output!K108)</f>
        <v/>
      </c>
      <c r="F130" s="318" t="str">
        <f>IF(B130="","",Output!L108)</f>
        <v/>
      </c>
      <c r="G130" s="319" t="str">
        <f>IF(B130="","",Output!M108)</f>
        <v/>
      </c>
      <c r="H130" s="320" t="str">
        <f>IF(B130="","",Output!N108)</f>
        <v/>
      </c>
      <c r="I130" s="1578" t="str">
        <f>IF(B130="","",Output!O108)</f>
        <v/>
      </c>
      <c r="J130" s="321" t="str">
        <f>IF(B130="","",Output!P108)</f>
        <v/>
      </c>
      <c r="K130" s="326"/>
      <c r="L130" s="1464" t="str">
        <f>IF(B130="","",Output!Q108)</f>
        <v/>
      </c>
      <c r="M130" s="318" t="str">
        <f>IF(B130="","",Output!R108)</f>
        <v/>
      </c>
      <c r="N130" s="318" t="str">
        <f>IF(B130="","",Output!S108)</f>
        <v/>
      </c>
      <c r="O130" s="319" t="str">
        <f>IF(B130="","",Output!T108)</f>
        <v/>
      </c>
      <c r="P130" s="320" t="str">
        <f>IF(B130="","",Output!U108)</f>
        <v/>
      </c>
      <c r="Q130" s="1574" t="str">
        <f>IF(B130="","",Output!V108)</f>
        <v/>
      </c>
      <c r="R130" s="326"/>
      <c r="S130" s="317" t="str">
        <f>IF(B130="","",Output!W108)</f>
        <v/>
      </c>
      <c r="T130" s="318" t="str">
        <f>IF(B130="","",Output!X108)</f>
        <v/>
      </c>
      <c r="U130" s="318" t="str">
        <f>IF(B130="","",Output!Y108)</f>
        <v/>
      </c>
      <c r="V130" s="319" t="str">
        <f>IF(B130="","",Output!Z108)</f>
        <v/>
      </c>
      <c r="W130" s="320" t="str">
        <f>IF(B130="","",Output!AA108)</f>
        <v/>
      </c>
      <c r="X130" s="321" t="str">
        <f>IF(B130="","",Output!AB108)</f>
        <v/>
      </c>
    </row>
    <row r="131" spans="1:24" s="307" customFormat="1">
      <c r="A131" s="323">
        <f t="shared" si="1"/>
        <v>-84</v>
      </c>
      <c r="B131" s="143" t="str">
        <f>IF(Output!C109=0,"",Output!C109)</f>
        <v/>
      </c>
      <c r="C131" s="325"/>
      <c r="D131" s="327" t="str">
        <f>IF(B131="","",Output!J109)</f>
        <v/>
      </c>
      <c r="E131" s="318" t="str">
        <f>IF(B131="","",Output!K109)</f>
        <v/>
      </c>
      <c r="F131" s="318" t="str">
        <f>IF(B131="","",Output!L109)</f>
        <v/>
      </c>
      <c r="G131" s="319" t="str">
        <f>IF(B131="","",Output!M109)</f>
        <v/>
      </c>
      <c r="H131" s="320" t="str">
        <f>IF(B131="","",Output!N109)</f>
        <v/>
      </c>
      <c r="I131" s="1578" t="str">
        <f>IF(B131="","",Output!O109)</f>
        <v/>
      </c>
      <c r="J131" s="321" t="str">
        <f>IF(B131="","",Output!P109)</f>
        <v/>
      </c>
      <c r="K131" s="326"/>
      <c r="L131" s="1464" t="str">
        <f>IF(B131="","",Output!Q109)</f>
        <v/>
      </c>
      <c r="M131" s="318" t="str">
        <f>IF(B131="","",Output!R109)</f>
        <v/>
      </c>
      <c r="N131" s="318" t="str">
        <f>IF(B131="","",Output!S109)</f>
        <v/>
      </c>
      <c r="O131" s="319" t="str">
        <f>IF(B131="","",Output!T109)</f>
        <v/>
      </c>
      <c r="P131" s="320" t="str">
        <f>IF(B131="","",Output!U109)</f>
        <v/>
      </c>
      <c r="Q131" s="1574" t="str">
        <f>IF(B131="","",Output!V109)</f>
        <v/>
      </c>
      <c r="R131" s="326"/>
      <c r="S131" s="317" t="str">
        <f>IF(B131="","",Output!W109)</f>
        <v/>
      </c>
      <c r="T131" s="318" t="str">
        <f>IF(B131="","",Output!X109)</f>
        <v/>
      </c>
      <c r="U131" s="318" t="str">
        <f>IF(B131="","",Output!Y109)</f>
        <v/>
      </c>
      <c r="V131" s="319" t="str">
        <f>IF(B131="","",Output!Z109)</f>
        <v/>
      </c>
      <c r="W131" s="320" t="str">
        <f>IF(B131="","",Output!AA109)</f>
        <v/>
      </c>
      <c r="X131" s="321" t="str">
        <f>IF(B131="","",Output!AB109)</f>
        <v/>
      </c>
    </row>
    <row r="132" spans="1:24" s="307" customFormat="1">
      <c r="A132" s="323">
        <f t="shared" si="1"/>
        <v>-85</v>
      </c>
      <c r="B132" s="143" t="str">
        <f>IF(Output!C110=0,"",Output!C110)</f>
        <v/>
      </c>
      <c r="C132" s="325"/>
      <c r="D132" s="327" t="str">
        <f>IF(B132="","",Output!J110)</f>
        <v/>
      </c>
      <c r="E132" s="318" t="str">
        <f>IF(B132="","",Output!K110)</f>
        <v/>
      </c>
      <c r="F132" s="318" t="str">
        <f>IF(B132="","",Output!L110)</f>
        <v/>
      </c>
      <c r="G132" s="319" t="str">
        <f>IF(B132="","",Output!M110)</f>
        <v/>
      </c>
      <c r="H132" s="320" t="str">
        <f>IF(B132="","",Output!N110)</f>
        <v/>
      </c>
      <c r="I132" s="1578" t="str">
        <f>IF(B132="","",Output!O110)</f>
        <v/>
      </c>
      <c r="J132" s="321" t="str">
        <f>IF(B132="","",Output!P110)</f>
        <v/>
      </c>
      <c r="K132" s="326"/>
      <c r="L132" s="1464" t="str">
        <f>IF(B132="","",Output!Q110)</f>
        <v/>
      </c>
      <c r="M132" s="318" t="str">
        <f>IF(B132="","",Output!R110)</f>
        <v/>
      </c>
      <c r="N132" s="318" t="str">
        <f>IF(B132="","",Output!S110)</f>
        <v/>
      </c>
      <c r="O132" s="319" t="str">
        <f>IF(B132="","",Output!T110)</f>
        <v/>
      </c>
      <c r="P132" s="320" t="str">
        <f>IF(B132="","",Output!U110)</f>
        <v/>
      </c>
      <c r="Q132" s="1574" t="str">
        <f>IF(B132="","",Output!V110)</f>
        <v/>
      </c>
      <c r="R132" s="326"/>
      <c r="S132" s="317" t="str">
        <f>IF(B132="","",Output!W110)</f>
        <v/>
      </c>
      <c r="T132" s="318" t="str">
        <f>IF(B132="","",Output!X110)</f>
        <v/>
      </c>
      <c r="U132" s="318" t="str">
        <f>IF(B132="","",Output!Y110)</f>
        <v/>
      </c>
      <c r="V132" s="319" t="str">
        <f>IF(B132="","",Output!Z110)</f>
        <v/>
      </c>
      <c r="W132" s="320" t="str">
        <f>IF(B132="","",Output!AA110)</f>
        <v/>
      </c>
      <c r="X132" s="321" t="str">
        <f>IF(B132="","",Output!AB110)</f>
        <v/>
      </c>
    </row>
    <row r="133" spans="1:24" s="307" customFormat="1">
      <c r="A133" s="323">
        <f t="shared" si="1"/>
        <v>-86</v>
      </c>
      <c r="B133" s="143" t="str">
        <f>IF(Output!C111=0,"",Output!C111)</f>
        <v/>
      </c>
      <c r="C133" s="325"/>
      <c r="D133" s="327" t="str">
        <f>IF(B133="","",Output!J111)</f>
        <v/>
      </c>
      <c r="E133" s="318" t="str">
        <f>IF(B133="","",Output!K111)</f>
        <v/>
      </c>
      <c r="F133" s="318" t="str">
        <f>IF(B133="","",Output!L111)</f>
        <v/>
      </c>
      <c r="G133" s="319" t="str">
        <f>IF(B133="","",Output!M111)</f>
        <v/>
      </c>
      <c r="H133" s="320" t="str">
        <f>IF(B133="","",Output!N111)</f>
        <v/>
      </c>
      <c r="I133" s="1578" t="str">
        <f>IF(B133="","",Output!O111)</f>
        <v/>
      </c>
      <c r="J133" s="321" t="str">
        <f>IF(B133="","",Output!P111)</f>
        <v/>
      </c>
      <c r="K133" s="326"/>
      <c r="L133" s="1464" t="str">
        <f>IF(B133="","",Output!Q111)</f>
        <v/>
      </c>
      <c r="M133" s="318" t="str">
        <f>IF(B133="","",Output!R111)</f>
        <v/>
      </c>
      <c r="N133" s="318" t="str">
        <f>IF(B133="","",Output!S111)</f>
        <v/>
      </c>
      <c r="O133" s="319" t="str">
        <f>IF(B133="","",Output!T111)</f>
        <v/>
      </c>
      <c r="P133" s="320" t="str">
        <f>IF(B133="","",Output!U111)</f>
        <v/>
      </c>
      <c r="Q133" s="1574" t="str">
        <f>IF(B133="","",Output!V111)</f>
        <v/>
      </c>
      <c r="R133" s="326"/>
      <c r="S133" s="317" t="str">
        <f>IF(B133="","",Output!W111)</f>
        <v/>
      </c>
      <c r="T133" s="318" t="str">
        <f>IF(B133="","",Output!X111)</f>
        <v/>
      </c>
      <c r="U133" s="318" t="str">
        <f>IF(B133="","",Output!Y111)</f>
        <v/>
      </c>
      <c r="V133" s="319" t="str">
        <f>IF(B133="","",Output!Z111)</f>
        <v/>
      </c>
      <c r="W133" s="320" t="str">
        <f>IF(B133="","",Output!AA111)</f>
        <v/>
      </c>
      <c r="X133" s="321" t="str">
        <f>IF(B133="","",Output!AB111)</f>
        <v/>
      </c>
    </row>
    <row r="134" spans="1:24" s="307" customFormat="1">
      <c r="A134" s="323">
        <f t="shared" si="1"/>
        <v>-87</v>
      </c>
      <c r="B134" s="143" t="str">
        <f>IF(Output!C112=0,"",Output!C112)</f>
        <v/>
      </c>
      <c r="C134" s="325"/>
      <c r="D134" s="327" t="str">
        <f>IF(B134="","",Output!J112)</f>
        <v/>
      </c>
      <c r="E134" s="318" t="str">
        <f>IF(B134="","",Output!K112)</f>
        <v/>
      </c>
      <c r="F134" s="318" t="str">
        <f>IF(B134="","",Output!L112)</f>
        <v/>
      </c>
      <c r="G134" s="319" t="str">
        <f>IF(B134="","",Output!M112)</f>
        <v/>
      </c>
      <c r="H134" s="320" t="str">
        <f>IF(B134="","",Output!N112)</f>
        <v/>
      </c>
      <c r="I134" s="1578" t="str">
        <f>IF(B134="","",Output!O112)</f>
        <v/>
      </c>
      <c r="J134" s="321" t="str">
        <f>IF(B134="","",Output!P112)</f>
        <v/>
      </c>
      <c r="K134" s="326"/>
      <c r="L134" s="1464" t="str">
        <f>IF(B134="","",Output!Q112)</f>
        <v/>
      </c>
      <c r="M134" s="318" t="str">
        <f>IF(B134="","",Output!R112)</f>
        <v/>
      </c>
      <c r="N134" s="318" t="str">
        <f>IF(B134="","",Output!S112)</f>
        <v/>
      </c>
      <c r="O134" s="319" t="str">
        <f>IF(B134="","",Output!T112)</f>
        <v/>
      </c>
      <c r="P134" s="320" t="str">
        <f>IF(B134="","",Output!U112)</f>
        <v/>
      </c>
      <c r="Q134" s="1574" t="str">
        <f>IF(B134="","",Output!V112)</f>
        <v/>
      </c>
      <c r="R134" s="326"/>
      <c r="S134" s="317" t="str">
        <f>IF(B134="","",Output!W112)</f>
        <v/>
      </c>
      <c r="T134" s="318" t="str">
        <f>IF(B134="","",Output!X112)</f>
        <v/>
      </c>
      <c r="U134" s="318" t="str">
        <f>IF(B134="","",Output!Y112)</f>
        <v/>
      </c>
      <c r="V134" s="319" t="str">
        <f>IF(B134="","",Output!Z112)</f>
        <v/>
      </c>
      <c r="W134" s="320" t="str">
        <f>IF(B134="","",Output!AA112)</f>
        <v/>
      </c>
      <c r="X134" s="321" t="str">
        <f>IF(B134="","",Output!AB112)</f>
        <v/>
      </c>
    </row>
    <row r="135" spans="1:24" s="307" customFormat="1">
      <c r="A135" s="323">
        <f t="shared" si="1"/>
        <v>-88</v>
      </c>
      <c r="B135" s="143" t="str">
        <f>IF(Output!C113=0,"",Output!C113)</f>
        <v/>
      </c>
      <c r="C135" s="325"/>
      <c r="D135" s="327" t="str">
        <f>IF(B135="","",Output!J113)</f>
        <v/>
      </c>
      <c r="E135" s="318" t="str">
        <f>IF(B135="","",Output!K113)</f>
        <v/>
      </c>
      <c r="F135" s="318" t="str">
        <f>IF(B135="","",Output!L113)</f>
        <v/>
      </c>
      <c r="G135" s="319" t="str">
        <f>IF(B135="","",Output!M113)</f>
        <v/>
      </c>
      <c r="H135" s="320" t="str">
        <f>IF(B135="","",Output!N113)</f>
        <v/>
      </c>
      <c r="I135" s="1578" t="str">
        <f>IF(B135="","",Output!O113)</f>
        <v/>
      </c>
      <c r="J135" s="321" t="str">
        <f>IF(B135="","",Output!P113)</f>
        <v/>
      </c>
      <c r="K135" s="326"/>
      <c r="L135" s="1464" t="str">
        <f>IF(B135="","",Output!Q113)</f>
        <v/>
      </c>
      <c r="M135" s="318" t="str">
        <f>IF(B135="","",Output!R113)</f>
        <v/>
      </c>
      <c r="N135" s="318" t="str">
        <f>IF(B135="","",Output!S113)</f>
        <v/>
      </c>
      <c r="O135" s="319" t="str">
        <f>IF(B135="","",Output!T113)</f>
        <v/>
      </c>
      <c r="P135" s="320" t="str">
        <f>IF(B135="","",Output!U113)</f>
        <v/>
      </c>
      <c r="Q135" s="1574" t="str">
        <f>IF(B135="","",Output!V113)</f>
        <v/>
      </c>
      <c r="R135" s="326"/>
      <c r="S135" s="317" t="str">
        <f>IF(B135="","",Output!W113)</f>
        <v/>
      </c>
      <c r="T135" s="318" t="str">
        <f>IF(B135="","",Output!X113)</f>
        <v/>
      </c>
      <c r="U135" s="318" t="str">
        <f>IF(B135="","",Output!Y113)</f>
        <v/>
      </c>
      <c r="V135" s="319" t="str">
        <f>IF(B135="","",Output!Z113)</f>
        <v/>
      </c>
      <c r="W135" s="320" t="str">
        <f>IF(B135="","",Output!AA113)</f>
        <v/>
      </c>
      <c r="X135" s="321" t="str">
        <f>IF(B135="","",Output!AB113)</f>
        <v/>
      </c>
    </row>
    <row r="136" spans="1:24" s="307" customFormat="1">
      <c r="A136" s="323">
        <f t="shared" si="1"/>
        <v>-89</v>
      </c>
      <c r="B136" s="143" t="str">
        <f>IF(Output!C114=0,"",Output!C114)</f>
        <v/>
      </c>
      <c r="C136" s="325"/>
      <c r="D136" s="327" t="str">
        <f>IF(B136="","",Output!J114)</f>
        <v/>
      </c>
      <c r="E136" s="318" t="str">
        <f>IF(B136="","",Output!K114)</f>
        <v/>
      </c>
      <c r="F136" s="318" t="str">
        <f>IF(B136="","",Output!L114)</f>
        <v/>
      </c>
      <c r="G136" s="319" t="str">
        <f>IF(B136="","",Output!M114)</f>
        <v/>
      </c>
      <c r="H136" s="320" t="str">
        <f>IF(B136="","",Output!N114)</f>
        <v/>
      </c>
      <c r="I136" s="1578" t="str">
        <f>IF(B136="","",Output!O114)</f>
        <v/>
      </c>
      <c r="J136" s="321" t="str">
        <f>IF(B136="","",Output!P114)</f>
        <v/>
      </c>
      <c r="K136" s="326"/>
      <c r="L136" s="1464" t="str">
        <f>IF(B136="","",Output!Q114)</f>
        <v/>
      </c>
      <c r="M136" s="318" t="str">
        <f>IF(B136="","",Output!R114)</f>
        <v/>
      </c>
      <c r="N136" s="318" t="str">
        <f>IF(B136="","",Output!S114)</f>
        <v/>
      </c>
      <c r="O136" s="319" t="str">
        <f>IF(B136="","",Output!T114)</f>
        <v/>
      </c>
      <c r="P136" s="320" t="str">
        <f>IF(B136="","",Output!U114)</f>
        <v/>
      </c>
      <c r="Q136" s="1574" t="str">
        <f>IF(B136="","",Output!V114)</f>
        <v/>
      </c>
      <c r="R136" s="326"/>
      <c r="S136" s="317" t="str">
        <f>IF(B136="","",Output!W114)</f>
        <v/>
      </c>
      <c r="T136" s="318" t="str">
        <f>IF(B136="","",Output!X114)</f>
        <v/>
      </c>
      <c r="U136" s="318" t="str">
        <f>IF(B136="","",Output!Y114)</f>
        <v/>
      </c>
      <c r="V136" s="319" t="str">
        <f>IF(B136="","",Output!Z114)</f>
        <v/>
      </c>
      <c r="W136" s="320" t="str">
        <f>IF(B136="","",Output!AA114)</f>
        <v/>
      </c>
      <c r="X136" s="321" t="str">
        <f>IF(B136="","",Output!AB114)</f>
        <v/>
      </c>
    </row>
    <row r="137" spans="1:24" s="307" customFormat="1">
      <c r="A137" s="323">
        <f t="shared" si="1"/>
        <v>-90</v>
      </c>
      <c r="B137" s="143" t="str">
        <f>IF(Output!C115=0,"",Output!C115)</f>
        <v/>
      </c>
      <c r="C137" s="325"/>
      <c r="D137" s="327" t="str">
        <f>IF(B137="","",Output!J115)</f>
        <v/>
      </c>
      <c r="E137" s="318" t="str">
        <f>IF(B137="","",Output!K115)</f>
        <v/>
      </c>
      <c r="F137" s="318" t="str">
        <f>IF(B137="","",Output!L115)</f>
        <v/>
      </c>
      <c r="G137" s="319" t="str">
        <f>IF(B137="","",Output!M115)</f>
        <v/>
      </c>
      <c r="H137" s="320" t="str">
        <f>IF(B137="","",Output!N115)</f>
        <v/>
      </c>
      <c r="I137" s="1578" t="str">
        <f>IF(B137="","",Output!O115)</f>
        <v/>
      </c>
      <c r="J137" s="321" t="str">
        <f>IF(B137="","",Output!P115)</f>
        <v/>
      </c>
      <c r="K137" s="326"/>
      <c r="L137" s="1464" t="str">
        <f>IF(B137="","",Output!Q115)</f>
        <v/>
      </c>
      <c r="M137" s="318" t="str">
        <f>IF(B137="","",Output!R115)</f>
        <v/>
      </c>
      <c r="N137" s="318" t="str">
        <f>IF(B137="","",Output!S115)</f>
        <v/>
      </c>
      <c r="O137" s="319" t="str">
        <f>IF(B137="","",Output!T115)</f>
        <v/>
      </c>
      <c r="P137" s="320" t="str">
        <f>IF(B137="","",Output!U115)</f>
        <v/>
      </c>
      <c r="Q137" s="1574" t="str">
        <f>IF(B137="","",Output!V115)</f>
        <v/>
      </c>
      <c r="R137" s="326"/>
      <c r="S137" s="317" t="str">
        <f>IF(B137="","",Output!W115)</f>
        <v/>
      </c>
      <c r="T137" s="318" t="str">
        <f>IF(B137="","",Output!X115)</f>
        <v/>
      </c>
      <c r="U137" s="318" t="str">
        <f>IF(B137="","",Output!Y115)</f>
        <v/>
      </c>
      <c r="V137" s="319" t="str">
        <f>IF(B137="","",Output!Z115)</f>
        <v/>
      </c>
      <c r="W137" s="320" t="str">
        <f>IF(B137="","",Output!AA115)</f>
        <v/>
      </c>
      <c r="X137" s="321" t="str">
        <f>IF(B137="","",Output!AB115)</f>
        <v/>
      </c>
    </row>
    <row r="138" spans="1:24" s="307" customFormat="1">
      <c r="A138" s="323">
        <f t="shared" si="1"/>
        <v>-91</v>
      </c>
      <c r="B138" s="143" t="str">
        <f>IF(Output!C116=0,"",Output!C116)</f>
        <v/>
      </c>
      <c r="C138" s="325"/>
      <c r="D138" s="327" t="str">
        <f>IF(B138="","",Output!J116)</f>
        <v/>
      </c>
      <c r="E138" s="318" t="str">
        <f>IF(B138="","",Output!K116)</f>
        <v/>
      </c>
      <c r="F138" s="318" t="str">
        <f>IF(B138="","",Output!L116)</f>
        <v/>
      </c>
      <c r="G138" s="319" t="str">
        <f>IF(B138="","",Output!M116)</f>
        <v/>
      </c>
      <c r="H138" s="320" t="str">
        <f>IF(B138="","",Output!N116)</f>
        <v/>
      </c>
      <c r="I138" s="1578" t="str">
        <f>IF(B138="","",Output!O116)</f>
        <v/>
      </c>
      <c r="J138" s="321" t="str">
        <f>IF(B138="","",Output!P116)</f>
        <v/>
      </c>
      <c r="K138" s="326"/>
      <c r="L138" s="1464" t="str">
        <f>IF(B138="","",Output!Q116)</f>
        <v/>
      </c>
      <c r="M138" s="318" t="str">
        <f>IF(B138="","",Output!R116)</f>
        <v/>
      </c>
      <c r="N138" s="318" t="str">
        <f>IF(B138="","",Output!S116)</f>
        <v/>
      </c>
      <c r="O138" s="319" t="str">
        <f>IF(B138="","",Output!T116)</f>
        <v/>
      </c>
      <c r="P138" s="320" t="str">
        <f>IF(B138="","",Output!U116)</f>
        <v/>
      </c>
      <c r="Q138" s="1574" t="str">
        <f>IF(B138="","",Output!V116)</f>
        <v/>
      </c>
      <c r="R138" s="326"/>
      <c r="S138" s="317" t="str">
        <f>IF(B138="","",Output!W116)</f>
        <v/>
      </c>
      <c r="T138" s="318" t="str">
        <f>IF(B138="","",Output!X116)</f>
        <v/>
      </c>
      <c r="U138" s="318" t="str">
        <f>IF(B138="","",Output!Y116)</f>
        <v/>
      </c>
      <c r="V138" s="319" t="str">
        <f>IF(B138="","",Output!Z116)</f>
        <v/>
      </c>
      <c r="W138" s="320" t="str">
        <f>IF(B138="","",Output!AA116)</f>
        <v/>
      </c>
      <c r="X138" s="321" t="str">
        <f>IF(B138="","",Output!AB116)</f>
        <v/>
      </c>
    </row>
    <row r="139" spans="1:24" s="307" customFormat="1">
      <c r="A139" s="323">
        <f t="shared" si="1"/>
        <v>-92</v>
      </c>
      <c r="B139" s="143" t="str">
        <f>IF(Output!C117=0,"",Output!C117)</f>
        <v/>
      </c>
      <c r="C139" s="325"/>
      <c r="D139" s="327" t="str">
        <f>IF(B139="","",Output!J117)</f>
        <v/>
      </c>
      <c r="E139" s="318" t="str">
        <f>IF(B139="","",Output!K117)</f>
        <v/>
      </c>
      <c r="F139" s="318" t="str">
        <f>IF(B139="","",Output!L117)</f>
        <v/>
      </c>
      <c r="G139" s="319" t="str">
        <f>IF(B139="","",Output!M117)</f>
        <v/>
      </c>
      <c r="H139" s="320" t="str">
        <f>IF(B139="","",Output!N117)</f>
        <v/>
      </c>
      <c r="I139" s="1578" t="str">
        <f>IF(B139="","",Output!O117)</f>
        <v/>
      </c>
      <c r="J139" s="321" t="str">
        <f>IF(B139="","",Output!P117)</f>
        <v/>
      </c>
      <c r="K139" s="326"/>
      <c r="L139" s="1464" t="str">
        <f>IF(B139="","",Output!Q117)</f>
        <v/>
      </c>
      <c r="M139" s="318" t="str">
        <f>IF(B139="","",Output!R117)</f>
        <v/>
      </c>
      <c r="N139" s="318" t="str">
        <f>IF(B139="","",Output!S117)</f>
        <v/>
      </c>
      <c r="O139" s="319" t="str">
        <f>IF(B139="","",Output!T117)</f>
        <v/>
      </c>
      <c r="P139" s="320" t="str">
        <f>IF(B139="","",Output!U117)</f>
        <v/>
      </c>
      <c r="Q139" s="1574" t="str">
        <f>IF(B139="","",Output!V117)</f>
        <v/>
      </c>
      <c r="R139" s="326"/>
      <c r="S139" s="317" t="str">
        <f>IF(B139="","",Output!W117)</f>
        <v/>
      </c>
      <c r="T139" s="318" t="str">
        <f>IF(B139="","",Output!X117)</f>
        <v/>
      </c>
      <c r="U139" s="318" t="str">
        <f>IF(B139="","",Output!Y117)</f>
        <v/>
      </c>
      <c r="V139" s="319" t="str">
        <f>IF(B139="","",Output!Z117)</f>
        <v/>
      </c>
      <c r="W139" s="320" t="str">
        <f>IF(B139="","",Output!AA117)</f>
        <v/>
      </c>
      <c r="X139" s="321" t="str">
        <f>IF(B139="","",Output!AB117)</f>
        <v/>
      </c>
    </row>
    <row r="140" spans="1:24" s="307" customFormat="1">
      <c r="A140" s="323">
        <f t="shared" si="1"/>
        <v>-93</v>
      </c>
      <c r="B140" s="143" t="str">
        <f>IF(Output!C118=0,"",Output!C118)</f>
        <v/>
      </c>
      <c r="C140" s="325"/>
      <c r="D140" s="327" t="str">
        <f>IF(B140="","",Output!J118)</f>
        <v/>
      </c>
      <c r="E140" s="318" t="str">
        <f>IF(B140="","",Output!K118)</f>
        <v/>
      </c>
      <c r="F140" s="318" t="str">
        <f>IF(B140="","",Output!L118)</f>
        <v/>
      </c>
      <c r="G140" s="319" t="str">
        <f>IF(B140="","",Output!M118)</f>
        <v/>
      </c>
      <c r="H140" s="320" t="str">
        <f>IF(B140="","",Output!N118)</f>
        <v/>
      </c>
      <c r="I140" s="1578" t="str">
        <f>IF(B140="","",Output!O118)</f>
        <v/>
      </c>
      <c r="J140" s="321" t="str">
        <f>IF(B140="","",Output!P118)</f>
        <v/>
      </c>
      <c r="K140" s="326"/>
      <c r="L140" s="1464" t="str">
        <f>IF(B140="","",Output!Q118)</f>
        <v/>
      </c>
      <c r="M140" s="318" t="str">
        <f>IF(B140="","",Output!R118)</f>
        <v/>
      </c>
      <c r="N140" s="318" t="str">
        <f>IF(B140="","",Output!S118)</f>
        <v/>
      </c>
      <c r="O140" s="319" t="str">
        <f>IF(B140="","",Output!T118)</f>
        <v/>
      </c>
      <c r="P140" s="320" t="str">
        <f>IF(B140="","",Output!U118)</f>
        <v/>
      </c>
      <c r="Q140" s="1574" t="str">
        <f>IF(B140="","",Output!V118)</f>
        <v/>
      </c>
      <c r="R140" s="326"/>
      <c r="S140" s="317" t="str">
        <f>IF(B140="","",Output!W118)</f>
        <v/>
      </c>
      <c r="T140" s="318" t="str">
        <f>IF(B140="","",Output!X118)</f>
        <v/>
      </c>
      <c r="U140" s="318" t="str">
        <f>IF(B140="","",Output!Y118)</f>
        <v/>
      </c>
      <c r="V140" s="319" t="str">
        <f>IF(B140="","",Output!Z118)</f>
        <v/>
      </c>
      <c r="W140" s="320" t="str">
        <f>IF(B140="","",Output!AA118)</f>
        <v/>
      </c>
      <c r="X140" s="321" t="str">
        <f>IF(B140="","",Output!AB118)</f>
        <v/>
      </c>
    </row>
    <row r="141" spans="1:24" s="307" customFormat="1">
      <c r="A141" s="323">
        <f t="shared" si="1"/>
        <v>-94</v>
      </c>
      <c r="B141" s="143" t="str">
        <f>IF(Output!C119=0,"",Output!C119)</f>
        <v/>
      </c>
      <c r="C141" s="325"/>
      <c r="D141" s="327" t="str">
        <f>IF(B141="","",Output!J119)</f>
        <v/>
      </c>
      <c r="E141" s="318" t="str">
        <f>IF(B141="","",Output!K119)</f>
        <v/>
      </c>
      <c r="F141" s="318" t="str">
        <f>IF(B141="","",Output!L119)</f>
        <v/>
      </c>
      <c r="G141" s="319" t="str">
        <f>IF(B141="","",Output!M119)</f>
        <v/>
      </c>
      <c r="H141" s="320" t="str">
        <f>IF(B141="","",Output!N119)</f>
        <v/>
      </c>
      <c r="I141" s="1578" t="str">
        <f>IF(B141="","",Output!O119)</f>
        <v/>
      </c>
      <c r="J141" s="321" t="str">
        <f>IF(B141="","",Output!P119)</f>
        <v/>
      </c>
      <c r="K141" s="326"/>
      <c r="L141" s="1464" t="str">
        <f>IF(B141="","",Output!Q119)</f>
        <v/>
      </c>
      <c r="M141" s="318" t="str">
        <f>IF(B141="","",Output!R119)</f>
        <v/>
      </c>
      <c r="N141" s="318" t="str">
        <f>IF(B141="","",Output!S119)</f>
        <v/>
      </c>
      <c r="O141" s="319" t="str">
        <f>IF(B141="","",Output!T119)</f>
        <v/>
      </c>
      <c r="P141" s="320" t="str">
        <f>IF(B141="","",Output!U119)</f>
        <v/>
      </c>
      <c r="Q141" s="1574" t="str">
        <f>IF(B141="","",Output!V119)</f>
        <v/>
      </c>
      <c r="R141" s="326"/>
      <c r="S141" s="317" t="str">
        <f>IF(B141="","",Output!W119)</f>
        <v/>
      </c>
      <c r="T141" s="318" t="str">
        <f>IF(B141="","",Output!X119)</f>
        <v/>
      </c>
      <c r="U141" s="318" t="str">
        <f>IF(B141="","",Output!Y119)</f>
        <v/>
      </c>
      <c r="V141" s="319" t="str">
        <f>IF(B141="","",Output!Z119)</f>
        <v/>
      </c>
      <c r="W141" s="320" t="str">
        <f>IF(B141="","",Output!AA119)</f>
        <v/>
      </c>
      <c r="X141" s="321" t="str">
        <f>IF(B141="","",Output!AB119)</f>
        <v/>
      </c>
    </row>
    <row r="142" spans="1:24" s="307" customFormat="1">
      <c r="A142" s="323">
        <f t="shared" si="1"/>
        <v>-95</v>
      </c>
      <c r="B142" s="143" t="str">
        <f>IF(Output!C120=0,"",Output!C120)</f>
        <v/>
      </c>
      <c r="C142" s="325"/>
      <c r="D142" s="327" t="str">
        <f>IF(B142="","",Output!J120)</f>
        <v/>
      </c>
      <c r="E142" s="318" t="str">
        <f>IF(B142="","",Output!K120)</f>
        <v/>
      </c>
      <c r="F142" s="318" t="str">
        <f>IF(B142="","",Output!L120)</f>
        <v/>
      </c>
      <c r="G142" s="319" t="str">
        <f>IF(B142="","",Output!M120)</f>
        <v/>
      </c>
      <c r="H142" s="320" t="str">
        <f>IF(B142="","",Output!N120)</f>
        <v/>
      </c>
      <c r="I142" s="1578" t="str">
        <f>IF(B142="","",Output!O120)</f>
        <v/>
      </c>
      <c r="J142" s="321" t="str">
        <f>IF(B142="","",Output!P120)</f>
        <v/>
      </c>
      <c r="K142" s="326"/>
      <c r="L142" s="1464" t="str">
        <f>IF(B142="","",Output!Q120)</f>
        <v/>
      </c>
      <c r="M142" s="318" t="str">
        <f>IF(B142="","",Output!R120)</f>
        <v/>
      </c>
      <c r="N142" s="318" t="str">
        <f>IF(B142="","",Output!S120)</f>
        <v/>
      </c>
      <c r="O142" s="319" t="str">
        <f>IF(B142="","",Output!T120)</f>
        <v/>
      </c>
      <c r="P142" s="320" t="str">
        <f>IF(B142="","",Output!U120)</f>
        <v/>
      </c>
      <c r="Q142" s="1574" t="str">
        <f>IF(B142="","",Output!V120)</f>
        <v/>
      </c>
      <c r="R142" s="326"/>
      <c r="S142" s="317" t="str">
        <f>IF(B142="","",Output!W120)</f>
        <v/>
      </c>
      <c r="T142" s="318" t="str">
        <f>IF(B142="","",Output!X120)</f>
        <v/>
      </c>
      <c r="U142" s="318" t="str">
        <f>IF(B142="","",Output!Y120)</f>
        <v/>
      </c>
      <c r="V142" s="319" t="str">
        <f>IF(B142="","",Output!Z120)</f>
        <v/>
      </c>
      <c r="W142" s="320" t="str">
        <f>IF(B142="","",Output!AA120)</f>
        <v/>
      </c>
      <c r="X142" s="321" t="str">
        <f>IF(B142="","",Output!AB120)</f>
        <v/>
      </c>
    </row>
    <row r="143" spans="1:24" s="307" customFormat="1">
      <c r="A143" s="323">
        <f t="shared" si="1"/>
        <v>-96</v>
      </c>
      <c r="B143" s="143" t="str">
        <f>IF(Output!C121=0,"",Output!C121)</f>
        <v/>
      </c>
      <c r="C143" s="325"/>
      <c r="D143" s="327" t="str">
        <f>IF(B143="","",Output!J121)</f>
        <v/>
      </c>
      <c r="E143" s="318" t="str">
        <f>IF(B143="","",Output!K121)</f>
        <v/>
      </c>
      <c r="F143" s="318" t="str">
        <f>IF(B143="","",Output!L121)</f>
        <v/>
      </c>
      <c r="G143" s="319" t="str">
        <f>IF(B143="","",Output!M121)</f>
        <v/>
      </c>
      <c r="H143" s="320" t="str">
        <f>IF(B143="","",Output!N121)</f>
        <v/>
      </c>
      <c r="I143" s="1578" t="str">
        <f>IF(B143="","",Output!O121)</f>
        <v/>
      </c>
      <c r="J143" s="321" t="str">
        <f>IF(B143="","",Output!P121)</f>
        <v/>
      </c>
      <c r="K143" s="326"/>
      <c r="L143" s="1464" t="str">
        <f>IF(B143="","",Output!Q121)</f>
        <v/>
      </c>
      <c r="M143" s="318" t="str">
        <f>IF(B143="","",Output!R121)</f>
        <v/>
      </c>
      <c r="N143" s="318" t="str">
        <f>IF(B143="","",Output!S121)</f>
        <v/>
      </c>
      <c r="O143" s="319" t="str">
        <f>IF(B143="","",Output!T121)</f>
        <v/>
      </c>
      <c r="P143" s="320" t="str">
        <f>IF(B143="","",Output!U121)</f>
        <v/>
      </c>
      <c r="Q143" s="1574" t="str">
        <f>IF(B143="","",Output!V121)</f>
        <v/>
      </c>
      <c r="R143" s="326"/>
      <c r="S143" s="317" t="str">
        <f>IF(B143="","",Output!W121)</f>
        <v/>
      </c>
      <c r="T143" s="318" t="str">
        <f>IF(B143="","",Output!X121)</f>
        <v/>
      </c>
      <c r="U143" s="318" t="str">
        <f>IF(B143="","",Output!Y121)</f>
        <v/>
      </c>
      <c r="V143" s="319" t="str">
        <f>IF(B143="","",Output!Z121)</f>
        <v/>
      </c>
      <c r="W143" s="320" t="str">
        <f>IF(B143="","",Output!AA121)</f>
        <v/>
      </c>
      <c r="X143" s="321" t="str">
        <f>IF(B143="","",Output!AB121)</f>
        <v/>
      </c>
    </row>
    <row r="144" spans="1:24" s="307" customFormat="1">
      <c r="A144" s="323">
        <f t="shared" si="1"/>
        <v>-97</v>
      </c>
      <c r="B144" s="143" t="str">
        <f>IF(Output!C122=0,"",Output!C122)</f>
        <v/>
      </c>
      <c r="C144" s="325"/>
      <c r="D144" s="327" t="str">
        <f>IF(B144="","",Output!J122)</f>
        <v/>
      </c>
      <c r="E144" s="318" t="str">
        <f>IF(B144="","",Output!K122)</f>
        <v/>
      </c>
      <c r="F144" s="318" t="str">
        <f>IF(B144="","",Output!L122)</f>
        <v/>
      </c>
      <c r="G144" s="319" t="str">
        <f>IF(B144="","",Output!M122)</f>
        <v/>
      </c>
      <c r="H144" s="320" t="str">
        <f>IF(B144="","",Output!N122)</f>
        <v/>
      </c>
      <c r="I144" s="1578" t="str">
        <f>IF(B144="","",Output!O122)</f>
        <v/>
      </c>
      <c r="J144" s="321" t="str">
        <f>IF(B144="","",Output!P122)</f>
        <v/>
      </c>
      <c r="K144" s="326"/>
      <c r="L144" s="1464" t="str">
        <f>IF(B144="","",Output!Q122)</f>
        <v/>
      </c>
      <c r="M144" s="318" t="str">
        <f>IF(B144="","",Output!R122)</f>
        <v/>
      </c>
      <c r="N144" s="318" t="str">
        <f>IF(B144="","",Output!S122)</f>
        <v/>
      </c>
      <c r="O144" s="319" t="str">
        <f>IF(B144="","",Output!T122)</f>
        <v/>
      </c>
      <c r="P144" s="320" t="str">
        <f>IF(B144="","",Output!U122)</f>
        <v/>
      </c>
      <c r="Q144" s="1574" t="str">
        <f>IF(B144="","",Output!V122)</f>
        <v/>
      </c>
      <c r="R144" s="326"/>
      <c r="S144" s="317" t="str">
        <f>IF(B144="","",Output!W122)</f>
        <v/>
      </c>
      <c r="T144" s="318" t="str">
        <f>IF(B144="","",Output!X122)</f>
        <v/>
      </c>
      <c r="U144" s="318" t="str">
        <f>IF(B144="","",Output!Y122)</f>
        <v/>
      </c>
      <c r="V144" s="319" t="str">
        <f>IF(B144="","",Output!Z122)</f>
        <v/>
      </c>
      <c r="W144" s="320" t="str">
        <f>IF(B144="","",Output!AA122)</f>
        <v/>
      </c>
      <c r="X144" s="321" t="str">
        <f>IF(B144="","",Output!AB122)</f>
        <v/>
      </c>
    </row>
    <row r="145" spans="1:24" s="307" customFormat="1">
      <c r="A145" s="323">
        <f t="shared" si="1"/>
        <v>-98</v>
      </c>
      <c r="B145" s="143" t="str">
        <f>IF(Output!C123=0,"",Output!C123)</f>
        <v/>
      </c>
      <c r="C145" s="325"/>
      <c r="D145" s="327" t="str">
        <f>IF(B145="","",Output!J123)</f>
        <v/>
      </c>
      <c r="E145" s="318" t="str">
        <f>IF(B145="","",Output!K123)</f>
        <v/>
      </c>
      <c r="F145" s="318" t="str">
        <f>IF(B145="","",Output!L123)</f>
        <v/>
      </c>
      <c r="G145" s="319" t="str">
        <f>IF(B145="","",Output!M123)</f>
        <v/>
      </c>
      <c r="H145" s="320" t="str">
        <f>IF(B145="","",Output!N123)</f>
        <v/>
      </c>
      <c r="I145" s="1578" t="str">
        <f>IF(B145="","",Output!O123)</f>
        <v/>
      </c>
      <c r="J145" s="321" t="str">
        <f>IF(B145="","",Output!P123)</f>
        <v/>
      </c>
      <c r="K145" s="326"/>
      <c r="L145" s="1464" t="str">
        <f>IF(B145="","",Output!Q123)</f>
        <v/>
      </c>
      <c r="M145" s="318" t="str">
        <f>IF(B145="","",Output!R123)</f>
        <v/>
      </c>
      <c r="N145" s="318" t="str">
        <f>IF(B145="","",Output!S123)</f>
        <v/>
      </c>
      <c r="O145" s="319" t="str">
        <f>IF(B145="","",Output!T123)</f>
        <v/>
      </c>
      <c r="P145" s="320" t="str">
        <f>IF(B145="","",Output!U123)</f>
        <v/>
      </c>
      <c r="Q145" s="1574" t="str">
        <f>IF(B145="","",Output!V123)</f>
        <v/>
      </c>
      <c r="R145" s="326"/>
      <c r="S145" s="317" t="str">
        <f>IF(B145="","",Output!W123)</f>
        <v/>
      </c>
      <c r="T145" s="318" t="str">
        <f>IF(B145="","",Output!X123)</f>
        <v/>
      </c>
      <c r="U145" s="318" t="str">
        <f>IF(B145="","",Output!Y123)</f>
        <v/>
      </c>
      <c r="V145" s="319" t="str">
        <f>IF(B145="","",Output!Z123)</f>
        <v/>
      </c>
      <c r="W145" s="320" t="str">
        <f>IF(B145="","",Output!AA123)</f>
        <v/>
      </c>
      <c r="X145" s="321" t="str">
        <f>IF(B145="","",Output!AB123)</f>
        <v/>
      </c>
    </row>
    <row r="146" spans="1:24" s="307" customFormat="1">
      <c r="A146" s="323">
        <f t="shared" si="1"/>
        <v>-99</v>
      </c>
      <c r="B146" s="143" t="str">
        <f>IF(Output!C124=0,"",Output!C124)</f>
        <v/>
      </c>
      <c r="C146" s="325"/>
      <c r="D146" s="327" t="str">
        <f>IF(B146="","",Output!J124)</f>
        <v/>
      </c>
      <c r="E146" s="318" t="str">
        <f>IF(B146="","",Output!K124)</f>
        <v/>
      </c>
      <c r="F146" s="318" t="str">
        <f>IF(B146="","",Output!L124)</f>
        <v/>
      </c>
      <c r="G146" s="319" t="str">
        <f>IF(B146="","",Output!M124)</f>
        <v/>
      </c>
      <c r="H146" s="320" t="str">
        <f>IF(B146="","",Output!N124)</f>
        <v/>
      </c>
      <c r="I146" s="1578" t="str">
        <f>IF(B146="","",Output!O124)</f>
        <v/>
      </c>
      <c r="J146" s="321" t="str">
        <f>IF(B146="","",Output!P124)</f>
        <v/>
      </c>
      <c r="K146" s="326"/>
      <c r="L146" s="1464" t="str">
        <f>IF(B146="","",Output!Q124)</f>
        <v/>
      </c>
      <c r="M146" s="318" t="str">
        <f>IF(B146="","",Output!R124)</f>
        <v/>
      </c>
      <c r="N146" s="318" t="str">
        <f>IF(B146="","",Output!S124)</f>
        <v/>
      </c>
      <c r="O146" s="319" t="str">
        <f>IF(B146="","",Output!T124)</f>
        <v/>
      </c>
      <c r="P146" s="320" t="str">
        <f>IF(B146="","",Output!U124)</f>
        <v/>
      </c>
      <c r="Q146" s="1574" t="str">
        <f>IF(B146="","",Output!V124)</f>
        <v/>
      </c>
      <c r="R146" s="326"/>
      <c r="S146" s="317" t="str">
        <f>IF(B146="","",Output!W124)</f>
        <v/>
      </c>
      <c r="T146" s="318" t="str">
        <f>IF(B146="","",Output!X124)</f>
        <v/>
      </c>
      <c r="U146" s="318" t="str">
        <f>IF(B146="","",Output!Y124)</f>
        <v/>
      </c>
      <c r="V146" s="319" t="str">
        <f>IF(B146="","",Output!Z124)</f>
        <v/>
      </c>
      <c r="W146" s="320" t="str">
        <f>IF(B146="","",Output!AA124)</f>
        <v/>
      </c>
      <c r="X146" s="321" t="str">
        <f>IF(B146="","",Output!AB124)</f>
        <v/>
      </c>
    </row>
    <row r="147" spans="1:24" s="307" customFormat="1">
      <c r="A147" s="323">
        <f t="shared" si="1"/>
        <v>-100</v>
      </c>
      <c r="B147" s="143" t="str">
        <f>IF(Output!C125=0,"",Output!C125)</f>
        <v/>
      </c>
      <c r="C147" s="325"/>
      <c r="D147" s="327" t="str">
        <f>IF(B147="","",Output!J125)</f>
        <v/>
      </c>
      <c r="E147" s="318" t="str">
        <f>IF(B147="","",Output!K125)</f>
        <v/>
      </c>
      <c r="F147" s="318" t="str">
        <f>IF(B147="","",Output!L125)</f>
        <v/>
      </c>
      <c r="G147" s="319" t="str">
        <f>IF(B147="","",Output!M125)</f>
        <v/>
      </c>
      <c r="H147" s="320" t="str">
        <f>IF(B147="","",Output!N125)</f>
        <v/>
      </c>
      <c r="I147" s="1578" t="str">
        <f>IF(B147="","",Output!O125)</f>
        <v/>
      </c>
      <c r="J147" s="321" t="str">
        <f>IF(B147="","",Output!P125)</f>
        <v/>
      </c>
      <c r="K147" s="326"/>
      <c r="L147" s="1464" t="str">
        <f>IF(B147="","",Output!Q125)</f>
        <v/>
      </c>
      <c r="M147" s="318" t="str">
        <f>IF(B147="","",Output!R125)</f>
        <v/>
      </c>
      <c r="N147" s="318" t="str">
        <f>IF(B147="","",Output!S125)</f>
        <v/>
      </c>
      <c r="O147" s="319" t="str">
        <f>IF(B147="","",Output!T125)</f>
        <v/>
      </c>
      <c r="P147" s="320" t="str">
        <f>IF(B147="","",Output!U125)</f>
        <v/>
      </c>
      <c r="Q147" s="1574" t="str">
        <f>IF(B147="","",Output!V125)</f>
        <v/>
      </c>
      <c r="R147" s="326"/>
      <c r="S147" s="317" t="str">
        <f>IF(B147="","",Output!W125)</f>
        <v/>
      </c>
      <c r="T147" s="318" t="str">
        <f>IF(B147="","",Output!X125)</f>
        <v/>
      </c>
      <c r="U147" s="318" t="str">
        <f>IF(B147="","",Output!Y125)</f>
        <v/>
      </c>
      <c r="V147" s="319" t="str">
        <f>IF(B147="","",Output!Z125)</f>
        <v/>
      </c>
      <c r="W147" s="320" t="str">
        <f>IF(B147="","",Output!AA125)</f>
        <v/>
      </c>
      <c r="X147" s="321" t="str">
        <f>IF(B147="","",Output!AB125)</f>
        <v/>
      </c>
    </row>
    <row r="148" spans="1:24" s="307" customFormat="1">
      <c r="A148" s="323">
        <f t="shared" si="1"/>
        <v>-101</v>
      </c>
      <c r="B148" s="143" t="str">
        <f>IF(Output!C126=0,"",Output!C126)</f>
        <v/>
      </c>
      <c r="C148" s="325"/>
      <c r="D148" s="327" t="str">
        <f>IF(B148="","",Output!J126)</f>
        <v/>
      </c>
      <c r="E148" s="318" t="str">
        <f>IF(B148="","",Output!K126)</f>
        <v/>
      </c>
      <c r="F148" s="318" t="str">
        <f>IF(B148="","",Output!L126)</f>
        <v/>
      </c>
      <c r="G148" s="319" t="str">
        <f>IF(B148="","",Output!M126)</f>
        <v/>
      </c>
      <c r="H148" s="320" t="str">
        <f>IF(B148="","",Output!N126)</f>
        <v/>
      </c>
      <c r="I148" s="1578" t="str">
        <f>IF(B148="","",Output!O126)</f>
        <v/>
      </c>
      <c r="J148" s="321" t="str">
        <f>IF(B148="","",Output!P126)</f>
        <v/>
      </c>
      <c r="K148" s="326"/>
      <c r="L148" s="1464" t="str">
        <f>IF(B148="","",Output!Q126)</f>
        <v/>
      </c>
      <c r="M148" s="318" t="str">
        <f>IF(B148="","",Output!R126)</f>
        <v/>
      </c>
      <c r="N148" s="318" t="str">
        <f>IF(B148="","",Output!S126)</f>
        <v/>
      </c>
      <c r="O148" s="319" t="str">
        <f>IF(B148="","",Output!T126)</f>
        <v/>
      </c>
      <c r="P148" s="320" t="str">
        <f>IF(B148="","",Output!U126)</f>
        <v/>
      </c>
      <c r="Q148" s="1574" t="str">
        <f>IF(B148="","",Output!V126)</f>
        <v/>
      </c>
      <c r="R148" s="326"/>
      <c r="S148" s="317" t="str">
        <f>IF(B148="","",Output!W126)</f>
        <v/>
      </c>
      <c r="T148" s="318" t="str">
        <f>IF(B148="","",Output!X126)</f>
        <v/>
      </c>
      <c r="U148" s="318" t="str">
        <f>IF(B148="","",Output!Y126)</f>
        <v/>
      </c>
      <c r="V148" s="319" t="str">
        <f>IF(B148="","",Output!Z126)</f>
        <v/>
      </c>
      <c r="W148" s="320" t="str">
        <f>IF(B148="","",Output!AA126)</f>
        <v/>
      </c>
      <c r="X148" s="321" t="str">
        <f>IF(B148="","",Output!AB126)</f>
        <v/>
      </c>
    </row>
    <row r="149" spans="1:24" s="307" customFormat="1">
      <c r="A149" s="323">
        <f t="shared" si="1"/>
        <v>-102</v>
      </c>
      <c r="B149" s="143" t="str">
        <f>IF(Output!C127=0,"",Output!C127)</f>
        <v/>
      </c>
      <c r="C149" s="325"/>
      <c r="D149" s="327" t="str">
        <f>IF(B149="","",Output!J127)</f>
        <v/>
      </c>
      <c r="E149" s="318" t="str">
        <f>IF(B149="","",Output!K127)</f>
        <v/>
      </c>
      <c r="F149" s="318" t="str">
        <f>IF(B149="","",Output!L127)</f>
        <v/>
      </c>
      <c r="G149" s="319" t="str">
        <f>IF(B149="","",Output!M127)</f>
        <v/>
      </c>
      <c r="H149" s="320" t="str">
        <f>IF(B149="","",Output!N127)</f>
        <v/>
      </c>
      <c r="I149" s="1578" t="str">
        <f>IF(B149="","",Output!O127)</f>
        <v/>
      </c>
      <c r="J149" s="321" t="str">
        <f>IF(B149="","",Output!P127)</f>
        <v/>
      </c>
      <c r="K149" s="326"/>
      <c r="L149" s="1464" t="str">
        <f>IF(B149="","",Output!Q127)</f>
        <v/>
      </c>
      <c r="M149" s="318" t="str">
        <f>IF(B149="","",Output!R127)</f>
        <v/>
      </c>
      <c r="N149" s="318" t="str">
        <f>IF(B149="","",Output!S127)</f>
        <v/>
      </c>
      <c r="O149" s="319" t="str">
        <f>IF(B149="","",Output!T127)</f>
        <v/>
      </c>
      <c r="P149" s="320" t="str">
        <f>IF(B149="","",Output!U127)</f>
        <v/>
      </c>
      <c r="Q149" s="1574" t="str">
        <f>IF(B149="","",Output!V127)</f>
        <v/>
      </c>
      <c r="R149" s="326"/>
      <c r="S149" s="317" t="str">
        <f>IF(B149="","",Output!W127)</f>
        <v/>
      </c>
      <c r="T149" s="318" t="str">
        <f>IF(B149="","",Output!X127)</f>
        <v/>
      </c>
      <c r="U149" s="318" t="str">
        <f>IF(B149="","",Output!Y127)</f>
        <v/>
      </c>
      <c r="V149" s="319" t="str">
        <f>IF(B149="","",Output!Z127)</f>
        <v/>
      </c>
      <c r="W149" s="320" t="str">
        <f>IF(B149="","",Output!AA127)</f>
        <v/>
      </c>
      <c r="X149" s="321" t="str">
        <f>IF(B149="","",Output!AB127)</f>
        <v/>
      </c>
    </row>
    <row r="150" spans="1:24" s="307" customFormat="1">
      <c r="A150" s="323">
        <f t="shared" si="1"/>
        <v>-103</v>
      </c>
      <c r="B150" s="143" t="str">
        <f>IF(Output!C128=0,"",Output!C128)</f>
        <v/>
      </c>
      <c r="C150" s="325"/>
      <c r="D150" s="327" t="str">
        <f>IF(B150="","",Output!J128)</f>
        <v/>
      </c>
      <c r="E150" s="318" t="str">
        <f>IF(B150="","",Output!K128)</f>
        <v/>
      </c>
      <c r="F150" s="318" t="str">
        <f>IF(B150="","",Output!L128)</f>
        <v/>
      </c>
      <c r="G150" s="319" t="str">
        <f>IF(B150="","",Output!M128)</f>
        <v/>
      </c>
      <c r="H150" s="320" t="str">
        <f>IF(B150="","",Output!N128)</f>
        <v/>
      </c>
      <c r="I150" s="1578" t="str">
        <f>IF(B150="","",Output!O128)</f>
        <v/>
      </c>
      <c r="J150" s="321" t="str">
        <f>IF(B150="","",Output!P128)</f>
        <v/>
      </c>
      <c r="K150" s="326"/>
      <c r="L150" s="1464" t="str">
        <f>IF(B150="","",Output!Q128)</f>
        <v/>
      </c>
      <c r="M150" s="318" t="str">
        <f>IF(B150="","",Output!R128)</f>
        <v/>
      </c>
      <c r="N150" s="318" t="str">
        <f>IF(B150="","",Output!S128)</f>
        <v/>
      </c>
      <c r="O150" s="319" t="str">
        <f>IF(B150="","",Output!T128)</f>
        <v/>
      </c>
      <c r="P150" s="320" t="str">
        <f>IF(B150="","",Output!U128)</f>
        <v/>
      </c>
      <c r="Q150" s="1574" t="str">
        <f>IF(B150="","",Output!V128)</f>
        <v/>
      </c>
      <c r="R150" s="326"/>
      <c r="S150" s="317" t="str">
        <f>IF(B150="","",Output!W128)</f>
        <v/>
      </c>
      <c r="T150" s="318" t="str">
        <f>IF(B150="","",Output!X128)</f>
        <v/>
      </c>
      <c r="U150" s="318" t="str">
        <f>IF(B150="","",Output!Y128)</f>
        <v/>
      </c>
      <c r="V150" s="319" t="str">
        <f>IF(B150="","",Output!Z128)</f>
        <v/>
      </c>
      <c r="W150" s="320" t="str">
        <f>IF(B150="","",Output!AA128)</f>
        <v/>
      </c>
      <c r="X150" s="321" t="str">
        <f>IF(B150="","",Output!AB128)</f>
        <v/>
      </c>
    </row>
    <row r="151" spans="1:24" s="307" customFormat="1">
      <c r="A151" s="323">
        <f t="shared" si="1"/>
        <v>-104</v>
      </c>
      <c r="B151" s="143" t="str">
        <f>IF(Output!C129=0,"",Output!C129)</f>
        <v/>
      </c>
      <c r="C151" s="325"/>
      <c r="D151" s="327" t="str">
        <f>IF(B151="","",Output!J129)</f>
        <v/>
      </c>
      <c r="E151" s="318" t="str">
        <f>IF(B151="","",Output!K129)</f>
        <v/>
      </c>
      <c r="F151" s="318" t="str">
        <f>IF(B151="","",Output!L129)</f>
        <v/>
      </c>
      <c r="G151" s="319" t="str">
        <f>IF(B151="","",Output!M129)</f>
        <v/>
      </c>
      <c r="H151" s="320" t="str">
        <f>IF(B151="","",Output!N129)</f>
        <v/>
      </c>
      <c r="I151" s="1578" t="str">
        <f>IF(B151="","",Output!O129)</f>
        <v/>
      </c>
      <c r="J151" s="321" t="str">
        <f>IF(B151="","",Output!P129)</f>
        <v/>
      </c>
      <c r="K151" s="326"/>
      <c r="L151" s="1464" t="str">
        <f>IF(B151="","",Output!Q129)</f>
        <v/>
      </c>
      <c r="M151" s="318" t="str">
        <f>IF(B151="","",Output!R129)</f>
        <v/>
      </c>
      <c r="N151" s="318" t="str">
        <f>IF(B151="","",Output!S129)</f>
        <v/>
      </c>
      <c r="O151" s="319" t="str">
        <f>IF(B151="","",Output!T129)</f>
        <v/>
      </c>
      <c r="P151" s="320" t="str">
        <f>IF(B151="","",Output!U129)</f>
        <v/>
      </c>
      <c r="Q151" s="1574" t="str">
        <f>IF(B151="","",Output!V129)</f>
        <v/>
      </c>
      <c r="R151" s="326"/>
      <c r="S151" s="317" t="str">
        <f>IF(B151="","",Output!W129)</f>
        <v/>
      </c>
      <c r="T151" s="318" t="str">
        <f>IF(B151="","",Output!X129)</f>
        <v/>
      </c>
      <c r="U151" s="318" t="str">
        <f>IF(B151="","",Output!Y129)</f>
        <v/>
      </c>
      <c r="V151" s="319" t="str">
        <f>IF(B151="","",Output!Z129)</f>
        <v/>
      </c>
      <c r="W151" s="320" t="str">
        <f>IF(B151="","",Output!AA129)</f>
        <v/>
      </c>
      <c r="X151" s="321" t="str">
        <f>IF(B151="","",Output!AB129)</f>
        <v/>
      </c>
    </row>
    <row r="152" spans="1:24" s="307" customFormat="1">
      <c r="A152" s="323">
        <f t="shared" si="1"/>
        <v>-105</v>
      </c>
      <c r="B152" s="143" t="str">
        <f>IF(Output!C130=0,"",Output!C130)</f>
        <v/>
      </c>
      <c r="C152" s="325"/>
      <c r="D152" s="327" t="str">
        <f>IF(B152="","",Output!J130)</f>
        <v/>
      </c>
      <c r="E152" s="318" t="str">
        <f>IF(B152="","",Output!K130)</f>
        <v/>
      </c>
      <c r="F152" s="318" t="str">
        <f>IF(B152="","",Output!L130)</f>
        <v/>
      </c>
      <c r="G152" s="319" t="str">
        <f>IF(B152="","",Output!M130)</f>
        <v/>
      </c>
      <c r="H152" s="320" t="str">
        <f>IF(B152="","",Output!N130)</f>
        <v/>
      </c>
      <c r="I152" s="1578" t="str">
        <f>IF(B152="","",Output!O130)</f>
        <v/>
      </c>
      <c r="J152" s="321" t="str">
        <f>IF(B152="","",Output!P130)</f>
        <v/>
      </c>
      <c r="K152" s="326"/>
      <c r="L152" s="1464" t="str">
        <f>IF(B152="","",Output!Q130)</f>
        <v/>
      </c>
      <c r="M152" s="318" t="str">
        <f>IF(B152="","",Output!R130)</f>
        <v/>
      </c>
      <c r="N152" s="318" t="str">
        <f>IF(B152="","",Output!S130)</f>
        <v/>
      </c>
      <c r="O152" s="319" t="str">
        <f>IF(B152="","",Output!T130)</f>
        <v/>
      </c>
      <c r="P152" s="320" t="str">
        <f>IF(B152="","",Output!U130)</f>
        <v/>
      </c>
      <c r="Q152" s="1574" t="str">
        <f>IF(B152="","",Output!V130)</f>
        <v/>
      </c>
      <c r="R152" s="326"/>
      <c r="S152" s="317" t="str">
        <f>IF(B152="","",Output!W130)</f>
        <v/>
      </c>
      <c r="T152" s="318" t="str">
        <f>IF(B152="","",Output!X130)</f>
        <v/>
      </c>
      <c r="U152" s="318" t="str">
        <f>IF(B152="","",Output!Y130)</f>
        <v/>
      </c>
      <c r="V152" s="319" t="str">
        <f>IF(B152="","",Output!Z130)</f>
        <v/>
      </c>
      <c r="W152" s="320" t="str">
        <f>IF(B152="","",Output!AA130)</f>
        <v/>
      </c>
      <c r="X152" s="321" t="str">
        <f>IF(B152="","",Output!AB130)</f>
        <v/>
      </c>
    </row>
    <row r="153" spans="1:24" s="307" customFormat="1">
      <c r="A153" s="323">
        <f t="shared" si="1"/>
        <v>-106</v>
      </c>
      <c r="B153" s="143" t="str">
        <f>IF(Output!C131=0,"",Output!C131)</f>
        <v/>
      </c>
      <c r="C153" s="325"/>
      <c r="D153" s="327" t="str">
        <f>IF(B153="","",Output!J131)</f>
        <v/>
      </c>
      <c r="E153" s="318" t="str">
        <f>IF(B153="","",Output!K131)</f>
        <v/>
      </c>
      <c r="F153" s="318" t="str">
        <f>IF(B153="","",Output!L131)</f>
        <v/>
      </c>
      <c r="G153" s="319" t="str">
        <f>IF(B153="","",Output!M131)</f>
        <v/>
      </c>
      <c r="H153" s="320" t="str">
        <f>IF(B153="","",Output!N131)</f>
        <v/>
      </c>
      <c r="I153" s="1578" t="str">
        <f>IF(B153="","",Output!O131)</f>
        <v/>
      </c>
      <c r="J153" s="321" t="str">
        <f>IF(B153="","",Output!P131)</f>
        <v/>
      </c>
      <c r="K153" s="326"/>
      <c r="L153" s="1464" t="str">
        <f>IF(B153="","",Output!Q131)</f>
        <v/>
      </c>
      <c r="M153" s="318" t="str">
        <f>IF(B153="","",Output!R131)</f>
        <v/>
      </c>
      <c r="N153" s="318" t="str">
        <f>IF(B153="","",Output!S131)</f>
        <v/>
      </c>
      <c r="O153" s="319" t="str">
        <f>IF(B153="","",Output!T131)</f>
        <v/>
      </c>
      <c r="P153" s="320" t="str">
        <f>IF(B153="","",Output!U131)</f>
        <v/>
      </c>
      <c r="Q153" s="1574" t="str">
        <f>IF(B153="","",Output!V131)</f>
        <v/>
      </c>
      <c r="R153" s="326"/>
      <c r="S153" s="317" t="str">
        <f>IF(B153="","",Output!W131)</f>
        <v/>
      </c>
      <c r="T153" s="318" t="str">
        <f>IF(B153="","",Output!X131)</f>
        <v/>
      </c>
      <c r="U153" s="318" t="str">
        <f>IF(B153="","",Output!Y131)</f>
        <v/>
      </c>
      <c r="V153" s="319" t="str">
        <f>IF(B153="","",Output!Z131)</f>
        <v/>
      </c>
      <c r="W153" s="320" t="str">
        <f>IF(B153="","",Output!AA131)</f>
        <v/>
      </c>
      <c r="X153" s="321" t="str">
        <f>IF(B153="","",Output!AB131)</f>
        <v/>
      </c>
    </row>
    <row r="154" spans="1:24" s="307" customFormat="1">
      <c r="A154" s="323">
        <f t="shared" si="1"/>
        <v>-107</v>
      </c>
      <c r="B154" s="143" t="str">
        <f>IF(Output!C132=0,"",Output!C132)</f>
        <v/>
      </c>
      <c r="C154" s="325"/>
      <c r="D154" s="327" t="str">
        <f>IF(B154="","",Output!J132)</f>
        <v/>
      </c>
      <c r="E154" s="318" t="str">
        <f>IF(B154="","",Output!K132)</f>
        <v/>
      </c>
      <c r="F154" s="318" t="str">
        <f>IF(B154="","",Output!L132)</f>
        <v/>
      </c>
      <c r="G154" s="319" t="str">
        <f>IF(B154="","",Output!M132)</f>
        <v/>
      </c>
      <c r="H154" s="320" t="str">
        <f>IF(B154="","",Output!N132)</f>
        <v/>
      </c>
      <c r="I154" s="1578" t="str">
        <f>IF(B154="","",Output!O132)</f>
        <v/>
      </c>
      <c r="J154" s="321" t="str">
        <f>IF(B154="","",Output!P132)</f>
        <v/>
      </c>
      <c r="K154" s="326"/>
      <c r="L154" s="1464" t="str">
        <f>IF(B154="","",Output!Q132)</f>
        <v/>
      </c>
      <c r="M154" s="318" t="str">
        <f>IF(B154="","",Output!R132)</f>
        <v/>
      </c>
      <c r="N154" s="318" t="str">
        <f>IF(B154="","",Output!S132)</f>
        <v/>
      </c>
      <c r="O154" s="319" t="str">
        <f>IF(B154="","",Output!T132)</f>
        <v/>
      </c>
      <c r="P154" s="320" t="str">
        <f>IF(B154="","",Output!U132)</f>
        <v/>
      </c>
      <c r="Q154" s="1574" t="str">
        <f>IF(B154="","",Output!V132)</f>
        <v/>
      </c>
      <c r="R154" s="326"/>
      <c r="S154" s="317" t="str">
        <f>IF(B154="","",Output!W132)</f>
        <v/>
      </c>
      <c r="T154" s="318" t="str">
        <f>IF(B154="","",Output!X132)</f>
        <v/>
      </c>
      <c r="U154" s="318" t="str">
        <f>IF(B154="","",Output!Y132)</f>
        <v/>
      </c>
      <c r="V154" s="319" t="str">
        <f>IF(B154="","",Output!Z132)</f>
        <v/>
      </c>
      <c r="W154" s="320" t="str">
        <f>IF(B154="","",Output!AA132)</f>
        <v/>
      </c>
      <c r="X154" s="321" t="str">
        <f>IF(B154="","",Output!AB132)</f>
        <v/>
      </c>
    </row>
    <row r="155" spans="1:24" s="307" customFormat="1">
      <c r="A155" s="323">
        <f t="shared" si="1"/>
        <v>-108</v>
      </c>
      <c r="B155" s="143" t="str">
        <f>IF(Output!C133=0,"",Output!C133)</f>
        <v/>
      </c>
      <c r="C155" s="325"/>
      <c r="D155" s="327" t="str">
        <f>IF(B155="","",Output!J133)</f>
        <v/>
      </c>
      <c r="E155" s="318" t="str">
        <f>IF(B155="","",Output!K133)</f>
        <v/>
      </c>
      <c r="F155" s="318" t="str">
        <f>IF(B155="","",Output!L133)</f>
        <v/>
      </c>
      <c r="G155" s="319" t="str">
        <f>IF(B155="","",Output!M133)</f>
        <v/>
      </c>
      <c r="H155" s="320" t="str">
        <f>IF(B155="","",Output!N133)</f>
        <v/>
      </c>
      <c r="I155" s="1578" t="str">
        <f>IF(B155="","",Output!O133)</f>
        <v/>
      </c>
      <c r="J155" s="321" t="str">
        <f>IF(B155="","",Output!P133)</f>
        <v/>
      </c>
      <c r="K155" s="326"/>
      <c r="L155" s="1464" t="str">
        <f>IF(B155="","",Output!Q133)</f>
        <v/>
      </c>
      <c r="M155" s="318" t="str">
        <f>IF(B155="","",Output!R133)</f>
        <v/>
      </c>
      <c r="N155" s="318" t="str">
        <f>IF(B155="","",Output!S133)</f>
        <v/>
      </c>
      <c r="O155" s="319" t="str">
        <f>IF(B155="","",Output!T133)</f>
        <v/>
      </c>
      <c r="P155" s="320" t="str">
        <f>IF(B155="","",Output!U133)</f>
        <v/>
      </c>
      <c r="Q155" s="1574" t="str">
        <f>IF(B155="","",Output!V133)</f>
        <v/>
      </c>
      <c r="R155" s="326"/>
      <c r="S155" s="317" t="str">
        <f>IF(B155="","",Output!W133)</f>
        <v/>
      </c>
      <c r="T155" s="318" t="str">
        <f>IF(B155="","",Output!X133)</f>
        <v/>
      </c>
      <c r="U155" s="318" t="str">
        <f>IF(B155="","",Output!Y133)</f>
        <v/>
      </c>
      <c r="V155" s="319" t="str">
        <f>IF(B155="","",Output!Z133)</f>
        <v/>
      </c>
      <c r="W155" s="320" t="str">
        <f>IF(B155="","",Output!AA133)</f>
        <v/>
      </c>
      <c r="X155" s="321" t="str">
        <f>IF(B155="","",Output!AB133)</f>
        <v/>
      </c>
    </row>
    <row r="156" spans="1:24" s="307" customFormat="1">
      <c r="A156" s="323">
        <f t="shared" ref="A156:A219" si="2">A155-1</f>
        <v>-109</v>
      </c>
      <c r="B156" s="143" t="str">
        <f>IF(Output!C134=0,"",Output!C134)</f>
        <v/>
      </c>
      <c r="C156" s="325"/>
      <c r="D156" s="327" t="str">
        <f>IF(B156="","",Output!J134)</f>
        <v/>
      </c>
      <c r="E156" s="318" t="str">
        <f>IF(B156="","",Output!K134)</f>
        <v/>
      </c>
      <c r="F156" s="318" t="str">
        <f>IF(B156="","",Output!L134)</f>
        <v/>
      </c>
      <c r="G156" s="319" t="str">
        <f>IF(B156="","",Output!M134)</f>
        <v/>
      </c>
      <c r="H156" s="320" t="str">
        <f>IF(B156="","",Output!N134)</f>
        <v/>
      </c>
      <c r="I156" s="1578" t="str">
        <f>IF(B156="","",Output!O134)</f>
        <v/>
      </c>
      <c r="J156" s="321" t="str">
        <f>IF(B156="","",Output!P134)</f>
        <v/>
      </c>
      <c r="K156" s="326"/>
      <c r="L156" s="1464" t="str">
        <f>IF(B156="","",Output!Q134)</f>
        <v/>
      </c>
      <c r="M156" s="318" t="str">
        <f>IF(B156="","",Output!R134)</f>
        <v/>
      </c>
      <c r="N156" s="318" t="str">
        <f>IF(B156="","",Output!S134)</f>
        <v/>
      </c>
      <c r="O156" s="319" t="str">
        <f>IF(B156="","",Output!T134)</f>
        <v/>
      </c>
      <c r="P156" s="320" t="str">
        <f>IF(B156="","",Output!U134)</f>
        <v/>
      </c>
      <c r="Q156" s="1574" t="str">
        <f>IF(B156="","",Output!V134)</f>
        <v/>
      </c>
      <c r="R156" s="326"/>
      <c r="S156" s="317" t="str">
        <f>IF(B156="","",Output!W134)</f>
        <v/>
      </c>
      <c r="T156" s="318" t="str">
        <f>IF(B156="","",Output!X134)</f>
        <v/>
      </c>
      <c r="U156" s="318" t="str">
        <f>IF(B156="","",Output!Y134)</f>
        <v/>
      </c>
      <c r="V156" s="319" t="str">
        <f>IF(B156="","",Output!Z134)</f>
        <v/>
      </c>
      <c r="W156" s="320" t="str">
        <f>IF(B156="","",Output!AA134)</f>
        <v/>
      </c>
      <c r="X156" s="321" t="str">
        <f>IF(B156="","",Output!AB134)</f>
        <v/>
      </c>
    </row>
    <row r="157" spans="1:24" s="307" customFormat="1">
      <c r="A157" s="323">
        <f t="shared" si="2"/>
        <v>-110</v>
      </c>
      <c r="B157" s="143" t="str">
        <f>IF(Output!C135=0,"",Output!C135)</f>
        <v/>
      </c>
      <c r="C157" s="325"/>
      <c r="D157" s="327" t="str">
        <f>IF(B157="","",Output!J135)</f>
        <v/>
      </c>
      <c r="E157" s="318" t="str">
        <f>IF(B157="","",Output!K135)</f>
        <v/>
      </c>
      <c r="F157" s="318" t="str">
        <f>IF(B157="","",Output!L135)</f>
        <v/>
      </c>
      <c r="G157" s="319" t="str">
        <f>IF(B157="","",Output!M135)</f>
        <v/>
      </c>
      <c r="H157" s="320" t="str">
        <f>IF(B157="","",Output!N135)</f>
        <v/>
      </c>
      <c r="I157" s="1578" t="str">
        <f>IF(B157="","",Output!O135)</f>
        <v/>
      </c>
      <c r="J157" s="321" t="str">
        <f>IF(B157="","",Output!P135)</f>
        <v/>
      </c>
      <c r="K157" s="326"/>
      <c r="L157" s="1464" t="str">
        <f>IF(B157="","",Output!Q135)</f>
        <v/>
      </c>
      <c r="M157" s="318" t="str">
        <f>IF(B157="","",Output!R135)</f>
        <v/>
      </c>
      <c r="N157" s="318" t="str">
        <f>IF(B157="","",Output!S135)</f>
        <v/>
      </c>
      <c r="O157" s="319" t="str">
        <f>IF(B157="","",Output!T135)</f>
        <v/>
      </c>
      <c r="P157" s="320" t="str">
        <f>IF(B157="","",Output!U135)</f>
        <v/>
      </c>
      <c r="Q157" s="1574" t="str">
        <f>IF(B157="","",Output!V135)</f>
        <v/>
      </c>
      <c r="R157" s="326"/>
      <c r="S157" s="317" t="str">
        <f>IF(B157="","",Output!W135)</f>
        <v/>
      </c>
      <c r="T157" s="318" t="str">
        <f>IF(B157="","",Output!X135)</f>
        <v/>
      </c>
      <c r="U157" s="318" t="str">
        <f>IF(B157="","",Output!Y135)</f>
        <v/>
      </c>
      <c r="V157" s="319" t="str">
        <f>IF(B157="","",Output!Z135)</f>
        <v/>
      </c>
      <c r="W157" s="320" t="str">
        <f>IF(B157="","",Output!AA135)</f>
        <v/>
      </c>
      <c r="X157" s="321" t="str">
        <f>IF(B157="","",Output!AB135)</f>
        <v/>
      </c>
    </row>
    <row r="158" spans="1:24" s="307" customFormat="1">
      <c r="A158" s="323">
        <f t="shared" si="2"/>
        <v>-111</v>
      </c>
      <c r="B158" s="143" t="str">
        <f>IF(Output!C136=0,"",Output!C136)</f>
        <v/>
      </c>
      <c r="C158" s="325"/>
      <c r="D158" s="327" t="str">
        <f>IF(B158="","",Output!J136)</f>
        <v/>
      </c>
      <c r="E158" s="318" t="str">
        <f>IF(B158="","",Output!K136)</f>
        <v/>
      </c>
      <c r="F158" s="318" t="str">
        <f>IF(B158="","",Output!L136)</f>
        <v/>
      </c>
      <c r="G158" s="319" t="str">
        <f>IF(B158="","",Output!M136)</f>
        <v/>
      </c>
      <c r="H158" s="320" t="str">
        <f>IF(B158="","",Output!N136)</f>
        <v/>
      </c>
      <c r="I158" s="1578" t="str">
        <f>IF(B158="","",Output!O136)</f>
        <v/>
      </c>
      <c r="J158" s="321" t="str">
        <f>IF(B158="","",Output!P136)</f>
        <v/>
      </c>
      <c r="K158" s="326"/>
      <c r="L158" s="1464" t="str">
        <f>IF(B158="","",Output!Q136)</f>
        <v/>
      </c>
      <c r="M158" s="318" t="str">
        <f>IF(B158="","",Output!R136)</f>
        <v/>
      </c>
      <c r="N158" s="318" t="str">
        <f>IF(B158="","",Output!S136)</f>
        <v/>
      </c>
      <c r="O158" s="319" t="str">
        <f>IF(B158="","",Output!T136)</f>
        <v/>
      </c>
      <c r="P158" s="320" t="str">
        <f>IF(B158="","",Output!U136)</f>
        <v/>
      </c>
      <c r="Q158" s="1574" t="str">
        <f>IF(B158="","",Output!V136)</f>
        <v/>
      </c>
      <c r="R158" s="326"/>
      <c r="S158" s="317" t="str">
        <f>IF(B158="","",Output!W136)</f>
        <v/>
      </c>
      <c r="T158" s="318" t="str">
        <f>IF(B158="","",Output!X136)</f>
        <v/>
      </c>
      <c r="U158" s="318" t="str">
        <f>IF(B158="","",Output!Y136)</f>
        <v/>
      </c>
      <c r="V158" s="319" t="str">
        <f>IF(B158="","",Output!Z136)</f>
        <v/>
      </c>
      <c r="W158" s="320" t="str">
        <f>IF(B158="","",Output!AA136)</f>
        <v/>
      </c>
      <c r="X158" s="321" t="str">
        <f>IF(B158="","",Output!AB136)</f>
        <v/>
      </c>
    </row>
    <row r="159" spans="1:24" s="307" customFormat="1">
      <c r="A159" s="323">
        <f t="shared" si="2"/>
        <v>-112</v>
      </c>
      <c r="B159" s="143" t="str">
        <f>IF(Output!C137=0,"",Output!C137)</f>
        <v/>
      </c>
      <c r="C159" s="325"/>
      <c r="D159" s="327" t="str">
        <f>IF(B159="","",Output!J137)</f>
        <v/>
      </c>
      <c r="E159" s="318" t="str">
        <f>IF(B159="","",Output!K137)</f>
        <v/>
      </c>
      <c r="F159" s="318" t="str">
        <f>IF(B159="","",Output!L137)</f>
        <v/>
      </c>
      <c r="G159" s="319" t="str">
        <f>IF(B159="","",Output!M137)</f>
        <v/>
      </c>
      <c r="H159" s="320" t="str">
        <f>IF(B159="","",Output!N137)</f>
        <v/>
      </c>
      <c r="I159" s="1578" t="str">
        <f>IF(B159="","",Output!O137)</f>
        <v/>
      </c>
      <c r="J159" s="321" t="str">
        <f>IF(B159="","",Output!P137)</f>
        <v/>
      </c>
      <c r="K159" s="326"/>
      <c r="L159" s="1464" t="str">
        <f>IF(B159="","",Output!Q137)</f>
        <v/>
      </c>
      <c r="M159" s="318" t="str">
        <f>IF(B159="","",Output!R137)</f>
        <v/>
      </c>
      <c r="N159" s="318" t="str">
        <f>IF(B159="","",Output!S137)</f>
        <v/>
      </c>
      <c r="O159" s="319" t="str">
        <f>IF(B159="","",Output!T137)</f>
        <v/>
      </c>
      <c r="P159" s="320" t="str">
        <f>IF(B159="","",Output!U137)</f>
        <v/>
      </c>
      <c r="Q159" s="1574" t="str">
        <f>IF(B159="","",Output!V137)</f>
        <v/>
      </c>
      <c r="R159" s="326"/>
      <c r="S159" s="317" t="str">
        <f>IF(B159="","",Output!W137)</f>
        <v/>
      </c>
      <c r="T159" s="318" t="str">
        <f>IF(B159="","",Output!X137)</f>
        <v/>
      </c>
      <c r="U159" s="318" t="str">
        <f>IF(B159="","",Output!Y137)</f>
        <v/>
      </c>
      <c r="V159" s="319" t="str">
        <f>IF(B159="","",Output!Z137)</f>
        <v/>
      </c>
      <c r="W159" s="320" t="str">
        <f>IF(B159="","",Output!AA137)</f>
        <v/>
      </c>
      <c r="X159" s="321" t="str">
        <f>IF(B159="","",Output!AB137)</f>
        <v/>
      </c>
    </row>
    <row r="160" spans="1:24" s="307" customFormat="1">
      <c r="A160" s="323">
        <f t="shared" si="2"/>
        <v>-113</v>
      </c>
      <c r="B160" s="143" t="str">
        <f>IF(Output!C138=0,"",Output!C138)</f>
        <v/>
      </c>
      <c r="C160" s="325"/>
      <c r="D160" s="327" t="str">
        <f>IF(B160="","",Output!J138)</f>
        <v/>
      </c>
      <c r="E160" s="318" t="str">
        <f>IF(B160="","",Output!K138)</f>
        <v/>
      </c>
      <c r="F160" s="318" t="str">
        <f>IF(B160="","",Output!L138)</f>
        <v/>
      </c>
      <c r="G160" s="319" t="str">
        <f>IF(B160="","",Output!M138)</f>
        <v/>
      </c>
      <c r="H160" s="320" t="str">
        <f>IF(B160="","",Output!N138)</f>
        <v/>
      </c>
      <c r="I160" s="1578" t="str">
        <f>IF(B160="","",Output!O138)</f>
        <v/>
      </c>
      <c r="J160" s="321" t="str">
        <f>IF(B160="","",Output!P138)</f>
        <v/>
      </c>
      <c r="K160" s="326"/>
      <c r="L160" s="1464" t="str">
        <f>IF(B160="","",Output!Q138)</f>
        <v/>
      </c>
      <c r="M160" s="318" t="str">
        <f>IF(B160="","",Output!R138)</f>
        <v/>
      </c>
      <c r="N160" s="318" t="str">
        <f>IF(B160="","",Output!S138)</f>
        <v/>
      </c>
      <c r="O160" s="319" t="str">
        <f>IF(B160="","",Output!T138)</f>
        <v/>
      </c>
      <c r="P160" s="320" t="str">
        <f>IF(B160="","",Output!U138)</f>
        <v/>
      </c>
      <c r="Q160" s="1574" t="str">
        <f>IF(B160="","",Output!V138)</f>
        <v/>
      </c>
      <c r="R160" s="326"/>
      <c r="S160" s="317" t="str">
        <f>IF(B160="","",Output!W138)</f>
        <v/>
      </c>
      <c r="T160" s="318" t="str">
        <f>IF(B160="","",Output!X138)</f>
        <v/>
      </c>
      <c r="U160" s="318" t="str">
        <f>IF(B160="","",Output!Y138)</f>
        <v/>
      </c>
      <c r="V160" s="319" t="str">
        <f>IF(B160="","",Output!Z138)</f>
        <v/>
      </c>
      <c r="W160" s="320" t="str">
        <f>IF(B160="","",Output!AA138)</f>
        <v/>
      </c>
      <c r="X160" s="321" t="str">
        <f>IF(B160="","",Output!AB138)</f>
        <v/>
      </c>
    </row>
    <row r="161" spans="1:24" s="307" customFormat="1">
      <c r="A161" s="323">
        <f t="shared" si="2"/>
        <v>-114</v>
      </c>
      <c r="B161" s="143" t="str">
        <f>IF(Output!C139=0,"",Output!C139)</f>
        <v/>
      </c>
      <c r="C161" s="325"/>
      <c r="D161" s="327" t="str">
        <f>IF(B161="","",Output!J139)</f>
        <v/>
      </c>
      <c r="E161" s="318" t="str">
        <f>IF(B161="","",Output!K139)</f>
        <v/>
      </c>
      <c r="F161" s="318" t="str">
        <f>IF(B161="","",Output!L139)</f>
        <v/>
      </c>
      <c r="G161" s="319" t="str">
        <f>IF(B161="","",Output!M139)</f>
        <v/>
      </c>
      <c r="H161" s="320" t="str">
        <f>IF(B161="","",Output!N139)</f>
        <v/>
      </c>
      <c r="I161" s="1578" t="str">
        <f>IF(B161="","",Output!O139)</f>
        <v/>
      </c>
      <c r="J161" s="321" t="str">
        <f>IF(B161="","",Output!P139)</f>
        <v/>
      </c>
      <c r="K161" s="326"/>
      <c r="L161" s="1464" t="str">
        <f>IF(B161="","",Output!Q139)</f>
        <v/>
      </c>
      <c r="M161" s="318" t="str">
        <f>IF(B161="","",Output!R139)</f>
        <v/>
      </c>
      <c r="N161" s="318" t="str">
        <f>IF(B161="","",Output!S139)</f>
        <v/>
      </c>
      <c r="O161" s="319" t="str">
        <f>IF(B161="","",Output!T139)</f>
        <v/>
      </c>
      <c r="P161" s="320" t="str">
        <f>IF(B161="","",Output!U139)</f>
        <v/>
      </c>
      <c r="Q161" s="1574" t="str">
        <f>IF(B161="","",Output!V139)</f>
        <v/>
      </c>
      <c r="R161" s="326"/>
      <c r="S161" s="317" t="str">
        <f>IF(B161="","",Output!W139)</f>
        <v/>
      </c>
      <c r="T161" s="318" t="str">
        <f>IF(B161="","",Output!X139)</f>
        <v/>
      </c>
      <c r="U161" s="318" t="str">
        <f>IF(B161="","",Output!Y139)</f>
        <v/>
      </c>
      <c r="V161" s="319" t="str">
        <f>IF(B161="","",Output!Z139)</f>
        <v/>
      </c>
      <c r="W161" s="320" t="str">
        <f>IF(B161="","",Output!AA139)</f>
        <v/>
      </c>
      <c r="X161" s="321" t="str">
        <f>IF(B161="","",Output!AB139)</f>
        <v/>
      </c>
    </row>
    <row r="162" spans="1:24" s="307" customFormat="1">
      <c r="A162" s="323">
        <f t="shared" si="2"/>
        <v>-115</v>
      </c>
      <c r="B162" s="143" t="str">
        <f>IF(Output!C140=0,"",Output!C140)</f>
        <v/>
      </c>
      <c r="C162" s="325"/>
      <c r="D162" s="327" t="str">
        <f>IF(B162="","",Output!J140)</f>
        <v/>
      </c>
      <c r="E162" s="318" t="str">
        <f>IF(B162="","",Output!K140)</f>
        <v/>
      </c>
      <c r="F162" s="318" t="str">
        <f>IF(B162="","",Output!L140)</f>
        <v/>
      </c>
      <c r="G162" s="319" t="str">
        <f>IF(B162="","",Output!M140)</f>
        <v/>
      </c>
      <c r="H162" s="320" t="str">
        <f>IF(B162="","",Output!N140)</f>
        <v/>
      </c>
      <c r="I162" s="1578" t="str">
        <f>IF(B162="","",Output!O140)</f>
        <v/>
      </c>
      <c r="J162" s="321" t="str">
        <f>IF(B162="","",Output!P140)</f>
        <v/>
      </c>
      <c r="K162" s="326"/>
      <c r="L162" s="1464" t="str">
        <f>IF(B162="","",Output!Q140)</f>
        <v/>
      </c>
      <c r="M162" s="318" t="str">
        <f>IF(B162="","",Output!R140)</f>
        <v/>
      </c>
      <c r="N162" s="318" t="str">
        <f>IF(B162="","",Output!S140)</f>
        <v/>
      </c>
      <c r="O162" s="319" t="str">
        <f>IF(B162="","",Output!T140)</f>
        <v/>
      </c>
      <c r="P162" s="320" t="str">
        <f>IF(B162="","",Output!U140)</f>
        <v/>
      </c>
      <c r="Q162" s="1574" t="str">
        <f>IF(B162="","",Output!V140)</f>
        <v/>
      </c>
      <c r="R162" s="326"/>
      <c r="S162" s="317" t="str">
        <f>IF(B162="","",Output!W140)</f>
        <v/>
      </c>
      <c r="T162" s="318" t="str">
        <f>IF(B162="","",Output!X140)</f>
        <v/>
      </c>
      <c r="U162" s="318" t="str">
        <f>IF(B162="","",Output!Y140)</f>
        <v/>
      </c>
      <c r="V162" s="319" t="str">
        <f>IF(B162="","",Output!Z140)</f>
        <v/>
      </c>
      <c r="W162" s="320" t="str">
        <f>IF(B162="","",Output!AA140)</f>
        <v/>
      </c>
      <c r="X162" s="321" t="str">
        <f>IF(B162="","",Output!AB140)</f>
        <v/>
      </c>
    </row>
    <row r="163" spans="1:24" s="307" customFormat="1">
      <c r="A163" s="323">
        <f t="shared" si="2"/>
        <v>-116</v>
      </c>
      <c r="B163" s="143" t="str">
        <f>IF(Output!C141=0,"",Output!C141)</f>
        <v/>
      </c>
      <c r="C163" s="325"/>
      <c r="D163" s="327" t="str">
        <f>IF(B163="","",Output!J141)</f>
        <v/>
      </c>
      <c r="E163" s="318" t="str">
        <f>IF(B163="","",Output!K141)</f>
        <v/>
      </c>
      <c r="F163" s="318" t="str">
        <f>IF(B163="","",Output!L141)</f>
        <v/>
      </c>
      <c r="G163" s="319" t="str">
        <f>IF(B163="","",Output!M141)</f>
        <v/>
      </c>
      <c r="H163" s="320" t="str">
        <f>IF(B163="","",Output!N141)</f>
        <v/>
      </c>
      <c r="I163" s="1578" t="str">
        <f>IF(B163="","",Output!O141)</f>
        <v/>
      </c>
      <c r="J163" s="321" t="str">
        <f>IF(B163="","",Output!P141)</f>
        <v/>
      </c>
      <c r="K163" s="326"/>
      <c r="L163" s="1464" t="str">
        <f>IF(B163="","",Output!Q141)</f>
        <v/>
      </c>
      <c r="M163" s="318" t="str">
        <f>IF(B163="","",Output!R141)</f>
        <v/>
      </c>
      <c r="N163" s="318" t="str">
        <f>IF(B163="","",Output!S141)</f>
        <v/>
      </c>
      <c r="O163" s="319" t="str">
        <f>IF(B163="","",Output!T141)</f>
        <v/>
      </c>
      <c r="P163" s="320" t="str">
        <f>IF(B163="","",Output!U141)</f>
        <v/>
      </c>
      <c r="Q163" s="1574" t="str">
        <f>IF(B163="","",Output!V141)</f>
        <v/>
      </c>
      <c r="R163" s="326"/>
      <c r="S163" s="317" t="str">
        <f>IF(B163="","",Output!W141)</f>
        <v/>
      </c>
      <c r="T163" s="318" t="str">
        <f>IF(B163="","",Output!X141)</f>
        <v/>
      </c>
      <c r="U163" s="318" t="str">
        <f>IF(B163="","",Output!Y141)</f>
        <v/>
      </c>
      <c r="V163" s="319" t="str">
        <f>IF(B163="","",Output!Z141)</f>
        <v/>
      </c>
      <c r="W163" s="320" t="str">
        <f>IF(B163="","",Output!AA141)</f>
        <v/>
      </c>
      <c r="X163" s="321" t="str">
        <f>IF(B163="","",Output!AB141)</f>
        <v/>
      </c>
    </row>
    <row r="164" spans="1:24" s="307" customFormat="1">
      <c r="A164" s="323">
        <f t="shared" si="2"/>
        <v>-117</v>
      </c>
      <c r="B164" s="143" t="str">
        <f>IF(Output!C142=0,"",Output!C142)</f>
        <v/>
      </c>
      <c r="C164" s="325"/>
      <c r="D164" s="327" t="str">
        <f>IF(B164="","",Output!J142)</f>
        <v/>
      </c>
      <c r="E164" s="318" t="str">
        <f>IF(B164="","",Output!K142)</f>
        <v/>
      </c>
      <c r="F164" s="318" t="str">
        <f>IF(B164="","",Output!L142)</f>
        <v/>
      </c>
      <c r="G164" s="319" t="str">
        <f>IF(B164="","",Output!M142)</f>
        <v/>
      </c>
      <c r="H164" s="320" t="str">
        <f>IF(B164="","",Output!N142)</f>
        <v/>
      </c>
      <c r="I164" s="1578" t="str">
        <f>IF(B164="","",Output!O142)</f>
        <v/>
      </c>
      <c r="J164" s="321" t="str">
        <f>IF(B164="","",Output!P142)</f>
        <v/>
      </c>
      <c r="K164" s="326"/>
      <c r="L164" s="1464" t="str">
        <f>IF(B164="","",Output!Q142)</f>
        <v/>
      </c>
      <c r="M164" s="318" t="str">
        <f>IF(B164="","",Output!R142)</f>
        <v/>
      </c>
      <c r="N164" s="318" t="str">
        <f>IF(B164="","",Output!S142)</f>
        <v/>
      </c>
      <c r="O164" s="319" t="str">
        <f>IF(B164="","",Output!T142)</f>
        <v/>
      </c>
      <c r="P164" s="320" t="str">
        <f>IF(B164="","",Output!U142)</f>
        <v/>
      </c>
      <c r="Q164" s="1574" t="str">
        <f>IF(B164="","",Output!V142)</f>
        <v/>
      </c>
      <c r="R164" s="326"/>
      <c r="S164" s="317" t="str">
        <f>IF(B164="","",Output!W142)</f>
        <v/>
      </c>
      <c r="T164" s="318" t="str">
        <f>IF(B164="","",Output!X142)</f>
        <v/>
      </c>
      <c r="U164" s="318" t="str">
        <f>IF(B164="","",Output!Y142)</f>
        <v/>
      </c>
      <c r="V164" s="319" t="str">
        <f>IF(B164="","",Output!Z142)</f>
        <v/>
      </c>
      <c r="W164" s="320" t="str">
        <f>IF(B164="","",Output!AA142)</f>
        <v/>
      </c>
      <c r="X164" s="321" t="str">
        <f>IF(B164="","",Output!AB142)</f>
        <v/>
      </c>
    </row>
    <row r="165" spans="1:24" s="307" customFormat="1">
      <c r="A165" s="323">
        <f t="shared" si="2"/>
        <v>-118</v>
      </c>
      <c r="B165" s="143" t="str">
        <f>IF(Output!C143=0,"",Output!C143)</f>
        <v/>
      </c>
      <c r="C165" s="325"/>
      <c r="D165" s="327" t="str">
        <f>IF(B165="","",Output!J143)</f>
        <v/>
      </c>
      <c r="E165" s="318" t="str">
        <f>IF(B165="","",Output!K143)</f>
        <v/>
      </c>
      <c r="F165" s="318" t="str">
        <f>IF(B165="","",Output!L143)</f>
        <v/>
      </c>
      <c r="G165" s="319" t="str">
        <f>IF(B165="","",Output!M143)</f>
        <v/>
      </c>
      <c r="H165" s="320" t="str">
        <f>IF(B165="","",Output!N143)</f>
        <v/>
      </c>
      <c r="I165" s="1578" t="str">
        <f>IF(B165="","",Output!O143)</f>
        <v/>
      </c>
      <c r="J165" s="321" t="str">
        <f>IF(B165="","",Output!P143)</f>
        <v/>
      </c>
      <c r="K165" s="326"/>
      <c r="L165" s="1464" t="str">
        <f>IF(B165="","",Output!Q143)</f>
        <v/>
      </c>
      <c r="M165" s="318" t="str">
        <f>IF(B165="","",Output!R143)</f>
        <v/>
      </c>
      <c r="N165" s="318" t="str">
        <f>IF(B165="","",Output!S143)</f>
        <v/>
      </c>
      <c r="O165" s="319" t="str">
        <f>IF(B165="","",Output!T143)</f>
        <v/>
      </c>
      <c r="P165" s="320" t="str">
        <f>IF(B165="","",Output!U143)</f>
        <v/>
      </c>
      <c r="Q165" s="1574" t="str">
        <f>IF(B165="","",Output!V143)</f>
        <v/>
      </c>
      <c r="R165" s="326"/>
      <c r="S165" s="317" t="str">
        <f>IF(B165="","",Output!W143)</f>
        <v/>
      </c>
      <c r="T165" s="318" t="str">
        <f>IF(B165="","",Output!X143)</f>
        <v/>
      </c>
      <c r="U165" s="318" t="str">
        <f>IF(B165="","",Output!Y143)</f>
        <v/>
      </c>
      <c r="V165" s="319" t="str">
        <f>IF(B165="","",Output!Z143)</f>
        <v/>
      </c>
      <c r="W165" s="320" t="str">
        <f>IF(B165="","",Output!AA143)</f>
        <v/>
      </c>
      <c r="X165" s="321" t="str">
        <f>IF(B165="","",Output!AB143)</f>
        <v/>
      </c>
    </row>
    <row r="166" spans="1:24" s="307" customFormat="1">
      <c r="A166" s="323">
        <f t="shared" si="2"/>
        <v>-119</v>
      </c>
      <c r="B166" s="143" t="str">
        <f>IF(Output!C144=0,"",Output!C144)</f>
        <v/>
      </c>
      <c r="C166" s="325"/>
      <c r="D166" s="327" t="str">
        <f>IF(B166="","",Output!J144)</f>
        <v/>
      </c>
      <c r="E166" s="318" t="str">
        <f>IF(B166="","",Output!K144)</f>
        <v/>
      </c>
      <c r="F166" s="318" t="str">
        <f>IF(B166="","",Output!L144)</f>
        <v/>
      </c>
      <c r="G166" s="319" t="str">
        <f>IF(B166="","",Output!M144)</f>
        <v/>
      </c>
      <c r="H166" s="320" t="str">
        <f>IF(B166="","",Output!N144)</f>
        <v/>
      </c>
      <c r="I166" s="1578" t="str">
        <f>IF(B166="","",Output!O144)</f>
        <v/>
      </c>
      <c r="J166" s="321" t="str">
        <f>IF(B166="","",Output!P144)</f>
        <v/>
      </c>
      <c r="K166" s="326"/>
      <c r="L166" s="1464" t="str">
        <f>IF(B166="","",Output!Q144)</f>
        <v/>
      </c>
      <c r="M166" s="318" t="str">
        <f>IF(B166="","",Output!R144)</f>
        <v/>
      </c>
      <c r="N166" s="318" t="str">
        <f>IF(B166="","",Output!S144)</f>
        <v/>
      </c>
      <c r="O166" s="319" t="str">
        <f>IF(B166="","",Output!T144)</f>
        <v/>
      </c>
      <c r="P166" s="320" t="str">
        <f>IF(B166="","",Output!U144)</f>
        <v/>
      </c>
      <c r="Q166" s="1574" t="str">
        <f>IF(B166="","",Output!V144)</f>
        <v/>
      </c>
      <c r="R166" s="326"/>
      <c r="S166" s="317" t="str">
        <f>IF(B166="","",Output!W144)</f>
        <v/>
      </c>
      <c r="T166" s="318" t="str">
        <f>IF(B166="","",Output!X144)</f>
        <v/>
      </c>
      <c r="U166" s="318" t="str">
        <f>IF(B166="","",Output!Y144)</f>
        <v/>
      </c>
      <c r="V166" s="319" t="str">
        <f>IF(B166="","",Output!Z144)</f>
        <v/>
      </c>
      <c r="W166" s="320" t="str">
        <f>IF(B166="","",Output!AA144)</f>
        <v/>
      </c>
      <c r="X166" s="321" t="str">
        <f>IF(B166="","",Output!AB144)</f>
        <v/>
      </c>
    </row>
    <row r="167" spans="1:24" s="307" customFormat="1">
      <c r="A167" s="323">
        <f t="shared" si="2"/>
        <v>-120</v>
      </c>
      <c r="B167" s="143" t="str">
        <f>IF(Output!C145=0,"",Output!C145)</f>
        <v/>
      </c>
      <c r="C167" s="325"/>
      <c r="D167" s="327" t="str">
        <f>IF(B167="","",Output!J145)</f>
        <v/>
      </c>
      <c r="E167" s="318" t="str">
        <f>IF(B167="","",Output!K145)</f>
        <v/>
      </c>
      <c r="F167" s="318" t="str">
        <f>IF(B167="","",Output!L145)</f>
        <v/>
      </c>
      <c r="G167" s="319" t="str">
        <f>IF(B167="","",Output!M145)</f>
        <v/>
      </c>
      <c r="H167" s="320" t="str">
        <f>IF(B167="","",Output!N145)</f>
        <v/>
      </c>
      <c r="I167" s="1578" t="str">
        <f>IF(B167="","",Output!O145)</f>
        <v/>
      </c>
      <c r="J167" s="321" t="str">
        <f>IF(B167="","",Output!P145)</f>
        <v/>
      </c>
      <c r="K167" s="326"/>
      <c r="L167" s="1464" t="str">
        <f>IF(B167="","",Output!Q145)</f>
        <v/>
      </c>
      <c r="M167" s="318" t="str">
        <f>IF(B167="","",Output!R145)</f>
        <v/>
      </c>
      <c r="N167" s="318" t="str">
        <f>IF(B167="","",Output!S145)</f>
        <v/>
      </c>
      <c r="O167" s="319" t="str">
        <f>IF(B167="","",Output!T145)</f>
        <v/>
      </c>
      <c r="P167" s="320" t="str">
        <f>IF(B167="","",Output!U145)</f>
        <v/>
      </c>
      <c r="Q167" s="1574" t="str">
        <f>IF(B167="","",Output!V145)</f>
        <v/>
      </c>
      <c r="R167" s="326"/>
      <c r="S167" s="317" t="str">
        <f>IF(B167="","",Output!W145)</f>
        <v/>
      </c>
      <c r="T167" s="318" t="str">
        <f>IF(B167="","",Output!X145)</f>
        <v/>
      </c>
      <c r="U167" s="318" t="str">
        <f>IF(B167="","",Output!Y145)</f>
        <v/>
      </c>
      <c r="V167" s="319" t="str">
        <f>IF(B167="","",Output!Z145)</f>
        <v/>
      </c>
      <c r="W167" s="320" t="str">
        <f>IF(B167="","",Output!AA145)</f>
        <v/>
      </c>
      <c r="X167" s="321" t="str">
        <f>IF(B167="","",Output!AB145)</f>
        <v/>
      </c>
    </row>
    <row r="168" spans="1:24" s="307" customFormat="1">
      <c r="A168" s="323">
        <f t="shared" si="2"/>
        <v>-121</v>
      </c>
      <c r="B168" s="143" t="str">
        <f>IF(Output!C146=0,"",Output!C146)</f>
        <v/>
      </c>
      <c r="C168" s="325"/>
      <c r="D168" s="327" t="str">
        <f>IF(B168="","",Output!J146)</f>
        <v/>
      </c>
      <c r="E168" s="318" t="str">
        <f>IF(B168="","",Output!K146)</f>
        <v/>
      </c>
      <c r="F168" s="318" t="str">
        <f>IF(B168="","",Output!L146)</f>
        <v/>
      </c>
      <c r="G168" s="319" t="str">
        <f>IF(B168="","",Output!M146)</f>
        <v/>
      </c>
      <c r="H168" s="320" t="str">
        <f>IF(B168="","",Output!N146)</f>
        <v/>
      </c>
      <c r="I168" s="1578" t="str">
        <f>IF(B168="","",Output!O146)</f>
        <v/>
      </c>
      <c r="J168" s="321" t="str">
        <f>IF(B168="","",Output!P146)</f>
        <v/>
      </c>
      <c r="K168" s="326"/>
      <c r="L168" s="1464" t="str">
        <f>IF(B168="","",Output!Q146)</f>
        <v/>
      </c>
      <c r="M168" s="318" t="str">
        <f>IF(B168="","",Output!R146)</f>
        <v/>
      </c>
      <c r="N168" s="318" t="str">
        <f>IF(B168="","",Output!S146)</f>
        <v/>
      </c>
      <c r="O168" s="319" t="str">
        <f>IF(B168="","",Output!T146)</f>
        <v/>
      </c>
      <c r="P168" s="320" t="str">
        <f>IF(B168="","",Output!U146)</f>
        <v/>
      </c>
      <c r="Q168" s="1574" t="str">
        <f>IF(B168="","",Output!V146)</f>
        <v/>
      </c>
      <c r="R168" s="326"/>
      <c r="S168" s="317" t="str">
        <f>IF(B168="","",Output!W146)</f>
        <v/>
      </c>
      <c r="T168" s="318" t="str">
        <f>IF(B168="","",Output!X146)</f>
        <v/>
      </c>
      <c r="U168" s="318" t="str">
        <f>IF(B168="","",Output!Y146)</f>
        <v/>
      </c>
      <c r="V168" s="319" t="str">
        <f>IF(B168="","",Output!Z146)</f>
        <v/>
      </c>
      <c r="W168" s="320" t="str">
        <f>IF(B168="","",Output!AA146)</f>
        <v/>
      </c>
      <c r="X168" s="321" t="str">
        <f>IF(B168="","",Output!AB146)</f>
        <v/>
      </c>
    </row>
    <row r="169" spans="1:24">
      <c r="A169" s="323">
        <f t="shared" si="2"/>
        <v>-122</v>
      </c>
      <c r="B169" s="143" t="str">
        <f>IF(Output!C147=0,"",Output!C147)</f>
        <v/>
      </c>
      <c r="C169" s="325"/>
      <c r="D169" s="327" t="str">
        <f>IF(B169="","",Output!J147)</f>
        <v/>
      </c>
      <c r="E169" s="318" t="str">
        <f>IF(B169="","",Output!K147)</f>
        <v/>
      </c>
      <c r="F169" s="318" t="str">
        <f>IF(B169="","",Output!L147)</f>
        <v/>
      </c>
      <c r="G169" s="319" t="str">
        <f>IF(B169="","",Output!M147)</f>
        <v/>
      </c>
      <c r="H169" s="320" t="str">
        <f>IF(B169="","",Output!N147)</f>
        <v/>
      </c>
      <c r="I169" s="1578" t="str">
        <f>IF(B169="","",Output!O147)</f>
        <v/>
      </c>
      <c r="J169" s="321" t="str">
        <f>IF(B169="","",Output!P147)</f>
        <v/>
      </c>
      <c r="K169" s="326"/>
      <c r="L169" s="1464" t="str">
        <f>IF(B169="","",Output!Q147)</f>
        <v/>
      </c>
      <c r="M169" s="318" t="str">
        <f>IF(B169="","",Output!R147)</f>
        <v/>
      </c>
      <c r="N169" s="318" t="str">
        <f>IF(B169="","",Output!S147)</f>
        <v/>
      </c>
      <c r="O169" s="319" t="str">
        <f>IF(B169="","",Output!T147)</f>
        <v/>
      </c>
      <c r="P169" s="320" t="str">
        <f>IF(B169="","",Output!U147)</f>
        <v/>
      </c>
      <c r="Q169" s="1574" t="str">
        <f>IF(B169="","",Output!V147)</f>
        <v/>
      </c>
      <c r="R169" s="326"/>
      <c r="S169" s="317" t="str">
        <f>IF(B169="","",Output!W147)</f>
        <v/>
      </c>
      <c r="T169" s="318" t="str">
        <f>IF(B169="","",Output!X147)</f>
        <v/>
      </c>
      <c r="U169" s="318" t="str">
        <f>IF(B169="","",Output!Y147)</f>
        <v/>
      </c>
      <c r="V169" s="319" t="str">
        <f>IF(B169="","",Output!Z147)</f>
        <v/>
      </c>
      <c r="W169" s="320" t="str">
        <f>IF(B169="","",Output!AA147)</f>
        <v/>
      </c>
      <c r="X169" s="321" t="str">
        <f>IF(B169="","",Output!AB147)</f>
        <v/>
      </c>
    </row>
    <row r="170" spans="1:24">
      <c r="A170" s="323">
        <f t="shared" si="2"/>
        <v>-123</v>
      </c>
      <c r="B170" s="143" t="str">
        <f>IF(Output!C148=0,"",Output!C148)</f>
        <v/>
      </c>
      <c r="C170" s="325"/>
      <c r="D170" s="327" t="str">
        <f>IF(B170="","",Output!J148)</f>
        <v/>
      </c>
      <c r="E170" s="318" t="str">
        <f>IF(B170="","",Output!K148)</f>
        <v/>
      </c>
      <c r="F170" s="318" t="str">
        <f>IF(B170="","",Output!L148)</f>
        <v/>
      </c>
      <c r="G170" s="319" t="str">
        <f>IF(B170="","",Output!M148)</f>
        <v/>
      </c>
      <c r="H170" s="320" t="str">
        <f>IF(B170="","",Output!N148)</f>
        <v/>
      </c>
      <c r="I170" s="1578" t="str">
        <f>IF(B170="","",Output!O148)</f>
        <v/>
      </c>
      <c r="J170" s="321" t="str">
        <f>IF(B170="","",Output!P148)</f>
        <v/>
      </c>
      <c r="K170" s="326"/>
      <c r="L170" s="1464" t="str">
        <f>IF(B170="","",Output!Q148)</f>
        <v/>
      </c>
      <c r="M170" s="318" t="str">
        <f>IF(B170="","",Output!R148)</f>
        <v/>
      </c>
      <c r="N170" s="318" t="str">
        <f>IF(B170="","",Output!S148)</f>
        <v/>
      </c>
      <c r="O170" s="319" t="str">
        <f>IF(B170="","",Output!T148)</f>
        <v/>
      </c>
      <c r="P170" s="320" t="str">
        <f>IF(B170="","",Output!U148)</f>
        <v/>
      </c>
      <c r="Q170" s="1574" t="str">
        <f>IF(B170="","",Output!V148)</f>
        <v/>
      </c>
      <c r="R170" s="326"/>
      <c r="S170" s="317" t="str">
        <f>IF(B170="","",Output!W148)</f>
        <v/>
      </c>
      <c r="T170" s="318" t="str">
        <f>IF(B170="","",Output!X148)</f>
        <v/>
      </c>
      <c r="U170" s="318" t="str">
        <f>IF(B170="","",Output!Y148)</f>
        <v/>
      </c>
      <c r="V170" s="319" t="str">
        <f>IF(B170="","",Output!Z148)</f>
        <v/>
      </c>
      <c r="W170" s="320" t="str">
        <f>IF(B170="","",Output!AA148)</f>
        <v/>
      </c>
      <c r="X170" s="321" t="str">
        <f>IF(B170="","",Output!AB148)</f>
        <v/>
      </c>
    </row>
    <row r="171" spans="1:24">
      <c r="A171" s="323">
        <f t="shared" si="2"/>
        <v>-124</v>
      </c>
      <c r="B171" s="143" t="str">
        <f>IF(Output!C149=0,"",Output!C149)</f>
        <v/>
      </c>
      <c r="C171" s="325"/>
      <c r="D171" s="327" t="str">
        <f>IF(B171="","",Output!J149)</f>
        <v/>
      </c>
      <c r="E171" s="318" t="str">
        <f>IF(B171="","",Output!K149)</f>
        <v/>
      </c>
      <c r="F171" s="318" t="str">
        <f>IF(B171="","",Output!L149)</f>
        <v/>
      </c>
      <c r="G171" s="319" t="str">
        <f>IF(B171="","",Output!M149)</f>
        <v/>
      </c>
      <c r="H171" s="320" t="str">
        <f>IF(B171="","",Output!N149)</f>
        <v/>
      </c>
      <c r="I171" s="1578" t="str">
        <f>IF(B171="","",Output!O149)</f>
        <v/>
      </c>
      <c r="J171" s="321" t="str">
        <f>IF(B171="","",Output!P149)</f>
        <v/>
      </c>
      <c r="K171" s="326"/>
      <c r="L171" s="1464" t="str">
        <f>IF(B171="","",Output!Q149)</f>
        <v/>
      </c>
      <c r="M171" s="318" t="str">
        <f>IF(B171="","",Output!R149)</f>
        <v/>
      </c>
      <c r="N171" s="318" t="str">
        <f>IF(B171="","",Output!S149)</f>
        <v/>
      </c>
      <c r="O171" s="319" t="str">
        <f>IF(B171="","",Output!T149)</f>
        <v/>
      </c>
      <c r="P171" s="320" t="str">
        <f>IF(B171="","",Output!U149)</f>
        <v/>
      </c>
      <c r="Q171" s="1574" t="str">
        <f>IF(B171="","",Output!V149)</f>
        <v/>
      </c>
      <c r="R171" s="326"/>
      <c r="S171" s="317" t="str">
        <f>IF(B171="","",Output!W149)</f>
        <v/>
      </c>
      <c r="T171" s="318" t="str">
        <f>IF(B171="","",Output!X149)</f>
        <v/>
      </c>
      <c r="U171" s="318" t="str">
        <f>IF(B171="","",Output!Y149)</f>
        <v/>
      </c>
      <c r="V171" s="319" t="str">
        <f>IF(B171="","",Output!Z149)</f>
        <v/>
      </c>
      <c r="W171" s="320" t="str">
        <f>IF(B171="","",Output!AA149)</f>
        <v/>
      </c>
      <c r="X171" s="321" t="str">
        <f>IF(B171="","",Output!AB149)</f>
        <v/>
      </c>
    </row>
    <row r="172" spans="1:24">
      <c r="A172" s="323">
        <f t="shared" si="2"/>
        <v>-125</v>
      </c>
      <c r="B172" s="143" t="str">
        <f>IF(Output!C150=0,"",Output!C150)</f>
        <v/>
      </c>
      <c r="C172" s="325"/>
      <c r="D172" s="327" t="str">
        <f>IF(B172="","",Output!J150)</f>
        <v/>
      </c>
      <c r="E172" s="318" t="str">
        <f>IF(B172="","",Output!K150)</f>
        <v/>
      </c>
      <c r="F172" s="318" t="str">
        <f>IF(B172="","",Output!L150)</f>
        <v/>
      </c>
      <c r="G172" s="319" t="str">
        <f>IF(B172="","",Output!M150)</f>
        <v/>
      </c>
      <c r="H172" s="320" t="str">
        <f>IF(B172="","",Output!N150)</f>
        <v/>
      </c>
      <c r="I172" s="1578" t="str">
        <f>IF(B172="","",Output!O150)</f>
        <v/>
      </c>
      <c r="J172" s="321" t="str">
        <f>IF(B172="","",Output!P150)</f>
        <v/>
      </c>
      <c r="K172" s="326"/>
      <c r="L172" s="1464" t="str">
        <f>IF(B172="","",Output!Q150)</f>
        <v/>
      </c>
      <c r="M172" s="318" t="str">
        <f>IF(B172="","",Output!R150)</f>
        <v/>
      </c>
      <c r="N172" s="318" t="str">
        <f>IF(B172="","",Output!S150)</f>
        <v/>
      </c>
      <c r="O172" s="319" t="str">
        <f>IF(B172="","",Output!T150)</f>
        <v/>
      </c>
      <c r="P172" s="320" t="str">
        <f>IF(B172="","",Output!U150)</f>
        <v/>
      </c>
      <c r="Q172" s="1574" t="str">
        <f>IF(B172="","",Output!V150)</f>
        <v/>
      </c>
      <c r="R172" s="326"/>
      <c r="S172" s="317" t="str">
        <f>IF(B172="","",Output!W150)</f>
        <v/>
      </c>
      <c r="T172" s="318" t="str">
        <f>IF(B172="","",Output!X150)</f>
        <v/>
      </c>
      <c r="U172" s="318" t="str">
        <f>IF(B172="","",Output!Y150)</f>
        <v/>
      </c>
      <c r="V172" s="319" t="str">
        <f>IF(B172="","",Output!Z150)</f>
        <v/>
      </c>
      <c r="W172" s="320" t="str">
        <f>IF(B172="","",Output!AA150)</f>
        <v/>
      </c>
      <c r="X172" s="321" t="str">
        <f>IF(B172="","",Output!AB150)</f>
        <v/>
      </c>
    </row>
    <row r="173" spans="1:24">
      <c r="A173" s="323">
        <f t="shared" si="2"/>
        <v>-126</v>
      </c>
      <c r="B173" s="143" t="str">
        <f>IF(Output!C151=0,"",Output!C151)</f>
        <v/>
      </c>
      <c r="C173" s="325"/>
      <c r="D173" s="327" t="str">
        <f>IF(B173="","",Output!J151)</f>
        <v/>
      </c>
      <c r="E173" s="318" t="str">
        <f>IF(B173="","",Output!K151)</f>
        <v/>
      </c>
      <c r="F173" s="318" t="str">
        <f>IF(B173="","",Output!L151)</f>
        <v/>
      </c>
      <c r="G173" s="319" t="str">
        <f>IF(B173="","",Output!M151)</f>
        <v/>
      </c>
      <c r="H173" s="320" t="str">
        <f>IF(B173="","",Output!N151)</f>
        <v/>
      </c>
      <c r="I173" s="1578" t="str">
        <f>IF(B173="","",Output!O151)</f>
        <v/>
      </c>
      <c r="J173" s="321" t="str">
        <f>IF(B173="","",Output!P151)</f>
        <v/>
      </c>
      <c r="K173" s="326"/>
      <c r="L173" s="1464" t="str">
        <f>IF(B173="","",Output!Q151)</f>
        <v/>
      </c>
      <c r="M173" s="318" t="str">
        <f>IF(B173="","",Output!R151)</f>
        <v/>
      </c>
      <c r="N173" s="318" t="str">
        <f>IF(B173="","",Output!S151)</f>
        <v/>
      </c>
      <c r="O173" s="319" t="str">
        <f>IF(B173="","",Output!T151)</f>
        <v/>
      </c>
      <c r="P173" s="320" t="str">
        <f>IF(B173="","",Output!U151)</f>
        <v/>
      </c>
      <c r="Q173" s="1574" t="str">
        <f>IF(B173="","",Output!V151)</f>
        <v/>
      </c>
      <c r="R173" s="326"/>
      <c r="S173" s="317" t="str">
        <f>IF(B173="","",Output!W151)</f>
        <v/>
      </c>
      <c r="T173" s="318" t="str">
        <f>IF(B173="","",Output!X151)</f>
        <v/>
      </c>
      <c r="U173" s="318" t="str">
        <f>IF(B173="","",Output!Y151)</f>
        <v/>
      </c>
      <c r="V173" s="319" t="str">
        <f>IF(B173="","",Output!Z151)</f>
        <v/>
      </c>
      <c r="W173" s="320" t="str">
        <f>IF(B173="","",Output!AA151)</f>
        <v/>
      </c>
      <c r="X173" s="321" t="str">
        <f>IF(B173="","",Output!AB151)</f>
        <v/>
      </c>
    </row>
    <row r="174" spans="1:24">
      <c r="A174" s="323">
        <f t="shared" si="2"/>
        <v>-127</v>
      </c>
      <c r="B174" s="143" t="str">
        <f>IF(Output!C152=0,"",Output!C152)</f>
        <v/>
      </c>
      <c r="C174" s="325"/>
      <c r="D174" s="327" t="str">
        <f>IF(B174="","",Output!J152)</f>
        <v/>
      </c>
      <c r="E174" s="318" t="str">
        <f>IF(B174="","",Output!K152)</f>
        <v/>
      </c>
      <c r="F174" s="318" t="str">
        <f>IF(B174="","",Output!L152)</f>
        <v/>
      </c>
      <c r="G174" s="319" t="str">
        <f>IF(B174="","",Output!M152)</f>
        <v/>
      </c>
      <c r="H174" s="320" t="str">
        <f>IF(B174="","",Output!N152)</f>
        <v/>
      </c>
      <c r="I174" s="1578" t="str">
        <f>IF(B174="","",Output!O152)</f>
        <v/>
      </c>
      <c r="J174" s="321" t="str">
        <f>IF(B174="","",Output!P152)</f>
        <v/>
      </c>
      <c r="K174" s="326"/>
      <c r="L174" s="1464" t="str">
        <f>IF(B174="","",Output!Q152)</f>
        <v/>
      </c>
      <c r="M174" s="318" t="str">
        <f>IF(B174="","",Output!R152)</f>
        <v/>
      </c>
      <c r="N174" s="318" t="str">
        <f>IF(B174="","",Output!S152)</f>
        <v/>
      </c>
      <c r="O174" s="319" t="str">
        <f>IF(B174="","",Output!T152)</f>
        <v/>
      </c>
      <c r="P174" s="320" t="str">
        <f>IF(B174="","",Output!U152)</f>
        <v/>
      </c>
      <c r="Q174" s="1574" t="str">
        <f>IF(B174="","",Output!V152)</f>
        <v/>
      </c>
      <c r="R174" s="326"/>
      <c r="S174" s="317" t="str">
        <f>IF(B174="","",Output!W152)</f>
        <v/>
      </c>
      <c r="T174" s="318" t="str">
        <f>IF(B174="","",Output!X152)</f>
        <v/>
      </c>
      <c r="U174" s="318" t="str">
        <f>IF(B174="","",Output!Y152)</f>
        <v/>
      </c>
      <c r="V174" s="319" t="str">
        <f>IF(B174="","",Output!Z152)</f>
        <v/>
      </c>
      <c r="W174" s="320" t="str">
        <f>IF(B174="","",Output!AA152)</f>
        <v/>
      </c>
      <c r="X174" s="321" t="str">
        <f>IF(B174="","",Output!AB152)</f>
        <v/>
      </c>
    </row>
    <row r="175" spans="1:24">
      <c r="A175" s="323">
        <f t="shared" si="2"/>
        <v>-128</v>
      </c>
      <c r="B175" s="143" t="str">
        <f>IF(Output!C153=0,"",Output!C153)</f>
        <v/>
      </c>
      <c r="C175" s="325"/>
      <c r="D175" s="327" t="str">
        <f>IF(B175="","",Output!J153)</f>
        <v/>
      </c>
      <c r="E175" s="318" t="str">
        <f>IF(B175="","",Output!K153)</f>
        <v/>
      </c>
      <c r="F175" s="318" t="str">
        <f>IF(B175="","",Output!L153)</f>
        <v/>
      </c>
      <c r="G175" s="319" t="str">
        <f>IF(B175="","",Output!M153)</f>
        <v/>
      </c>
      <c r="H175" s="320" t="str">
        <f>IF(B175="","",Output!N153)</f>
        <v/>
      </c>
      <c r="I175" s="1578" t="str">
        <f>IF(B175="","",Output!O153)</f>
        <v/>
      </c>
      <c r="J175" s="321" t="str">
        <f>IF(B175="","",Output!P153)</f>
        <v/>
      </c>
      <c r="K175" s="326"/>
      <c r="L175" s="1464" t="str">
        <f>IF(B175="","",Output!Q153)</f>
        <v/>
      </c>
      <c r="M175" s="318" t="str">
        <f>IF(B175="","",Output!R153)</f>
        <v/>
      </c>
      <c r="N175" s="318" t="str">
        <f>IF(B175="","",Output!S153)</f>
        <v/>
      </c>
      <c r="O175" s="319" t="str">
        <f>IF(B175="","",Output!T153)</f>
        <v/>
      </c>
      <c r="P175" s="320" t="str">
        <f>IF(B175="","",Output!U153)</f>
        <v/>
      </c>
      <c r="Q175" s="1574" t="str">
        <f>IF(B175="","",Output!V153)</f>
        <v/>
      </c>
      <c r="R175" s="326"/>
      <c r="S175" s="317" t="str">
        <f>IF(B175="","",Output!W153)</f>
        <v/>
      </c>
      <c r="T175" s="318" t="str">
        <f>IF(B175="","",Output!X153)</f>
        <v/>
      </c>
      <c r="U175" s="318" t="str">
        <f>IF(B175="","",Output!Y153)</f>
        <v/>
      </c>
      <c r="V175" s="319" t="str">
        <f>IF(B175="","",Output!Z153)</f>
        <v/>
      </c>
      <c r="W175" s="320" t="str">
        <f>IF(B175="","",Output!AA153)</f>
        <v/>
      </c>
      <c r="X175" s="321" t="str">
        <f>IF(B175="","",Output!AB153)</f>
        <v/>
      </c>
    </row>
    <row r="176" spans="1:24">
      <c r="A176" s="323">
        <f t="shared" si="2"/>
        <v>-129</v>
      </c>
      <c r="B176" s="143" t="str">
        <f>IF(Output!C154=0,"",Output!C154)</f>
        <v/>
      </c>
      <c r="C176" s="325"/>
      <c r="D176" s="327" t="str">
        <f>IF(B176="","",Output!J154)</f>
        <v/>
      </c>
      <c r="E176" s="318" t="str">
        <f>IF(B176="","",Output!K154)</f>
        <v/>
      </c>
      <c r="F176" s="318" t="str">
        <f>IF(B176="","",Output!L154)</f>
        <v/>
      </c>
      <c r="G176" s="319" t="str">
        <f>IF(B176="","",Output!M154)</f>
        <v/>
      </c>
      <c r="H176" s="320" t="str">
        <f>IF(B176="","",Output!N154)</f>
        <v/>
      </c>
      <c r="I176" s="1578" t="str">
        <f>IF(B176="","",Output!O154)</f>
        <v/>
      </c>
      <c r="J176" s="321" t="str">
        <f>IF(B176="","",Output!P154)</f>
        <v/>
      </c>
      <c r="K176" s="326"/>
      <c r="L176" s="1464" t="str">
        <f>IF(B176="","",Output!Q154)</f>
        <v/>
      </c>
      <c r="M176" s="318" t="str">
        <f>IF(B176="","",Output!R154)</f>
        <v/>
      </c>
      <c r="N176" s="318" t="str">
        <f>IF(B176="","",Output!S154)</f>
        <v/>
      </c>
      <c r="O176" s="319" t="str">
        <f>IF(B176="","",Output!T154)</f>
        <v/>
      </c>
      <c r="P176" s="320" t="str">
        <f>IF(B176="","",Output!U154)</f>
        <v/>
      </c>
      <c r="Q176" s="1574" t="str">
        <f>IF(B176="","",Output!V154)</f>
        <v/>
      </c>
      <c r="R176" s="326"/>
      <c r="S176" s="317" t="str">
        <f>IF(B176="","",Output!W154)</f>
        <v/>
      </c>
      <c r="T176" s="318" t="str">
        <f>IF(B176="","",Output!X154)</f>
        <v/>
      </c>
      <c r="U176" s="318" t="str">
        <f>IF(B176="","",Output!Y154)</f>
        <v/>
      </c>
      <c r="V176" s="319" t="str">
        <f>IF(B176="","",Output!Z154)</f>
        <v/>
      </c>
      <c r="W176" s="320" t="str">
        <f>IF(B176="","",Output!AA154)</f>
        <v/>
      </c>
      <c r="X176" s="321" t="str">
        <f>IF(B176="","",Output!AB154)</f>
        <v/>
      </c>
    </row>
    <row r="177" spans="1:24">
      <c r="A177" s="323">
        <f t="shared" si="2"/>
        <v>-130</v>
      </c>
      <c r="B177" s="143" t="str">
        <f>IF(Output!C155=0,"",Output!C155)</f>
        <v/>
      </c>
      <c r="C177" s="325"/>
      <c r="D177" s="327" t="str">
        <f>IF(B177="","",Output!J155)</f>
        <v/>
      </c>
      <c r="E177" s="318" t="str">
        <f>IF(B177="","",Output!K155)</f>
        <v/>
      </c>
      <c r="F177" s="318" t="str">
        <f>IF(B177="","",Output!L155)</f>
        <v/>
      </c>
      <c r="G177" s="319" t="str">
        <f>IF(B177="","",Output!M155)</f>
        <v/>
      </c>
      <c r="H177" s="320" t="str">
        <f>IF(B177="","",Output!N155)</f>
        <v/>
      </c>
      <c r="I177" s="1578" t="str">
        <f>IF(B177="","",Output!O155)</f>
        <v/>
      </c>
      <c r="J177" s="321" t="str">
        <f>IF(B177="","",Output!P155)</f>
        <v/>
      </c>
      <c r="K177" s="326"/>
      <c r="L177" s="1464" t="str">
        <f>IF(B177="","",Output!Q155)</f>
        <v/>
      </c>
      <c r="M177" s="318" t="str">
        <f>IF(B177="","",Output!R155)</f>
        <v/>
      </c>
      <c r="N177" s="318" t="str">
        <f>IF(B177="","",Output!S155)</f>
        <v/>
      </c>
      <c r="O177" s="319" t="str">
        <f>IF(B177="","",Output!T155)</f>
        <v/>
      </c>
      <c r="P177" s="320" t="str">
        <f>IF(B177="","",Output!U155)</f>
        <v/>
      </c>
      <c r="Q177" s="1574" t="str">
        <f>IF(B177="","",Output!V155)</f>
        <v/>
      </c>
      <c r="R177" s="326"/>
      <c r="S177" s="317" t="str">
        <f>IF(B177="","",Output!W155)</f>
        <v/>
      </c>
      <c r="T177" s="318" t="str">
        <f>IF(B177="","",Output!X155)</f>
        <v/>
      </c>
      <c r="U177" s="318" t="str">
        <f>IF(B177="","",Output!Y155)</f>
        <v/>
      </c>
      <c r="V177" s="319" t="str">
        <f>IF(B177="","",Output!Z155)</f>
        <v/>
      </c>
      <c r="W177" s="320" t="str">
        <f>IF(B177="","",Output!AA155)</f>
        <v/>
      </c>
      <c r="X177" s="321" t="str">
        <f>IF(B177="","",Output!AB155)</f>
        <v/>
      </c>
    </row>
    <row r="178" spans="1:24">
      <c r="A178" s="323">
        <f t="shared" si="2"/>
        <v>-131</v>
      </c>
      <c r="B178" s="143" t="str">
        <f>IF(Output!C156=0,"",Output!C156)</f>
        <v/>
      </c>
      <c r="C178" s="325"/>
      <c r="D178" s="327" t="str">
        <f>IF(B178="","",Output!J156)</f>
        <v/>
      </c>
      <c r="E178" s="318" t="str">
        <f>IF(B178="","",Output!K156)</f>
        <v/>
      </c>
      <c r="F178" s="318" t="str">
        <f>IF(B178="","",Output!L156)</f>
        <v/>
      </c>
      <c r="G178" s="319" t="str">
        <f>IF(B178="","",Output!M156)</f>
        <v/>
      </c>
      <c r="H178" s="320" t="str">
        <f>IF(B178="","",Output!N156)</f>
        <v/>
      </c>
      <c r="I178" s="1578" t="str">
        <f>IF(B178="","",Output!O156)</f>
        <v/>
      </c>
      <c r="J178" s="321" t="str">
        <f>IF(B178="","",Output!P156)</f>
        <v/>
      </c>
      <c r="K178" s="326"/>
      <c r="L178" s="1464" t="str">
        <f>IF(B178="","",Output!Q156)</f>
        <v/>
      </c>
      <c r="M178" s="318" t="str">
        <f>IF(B178="","",Output!R156)</f>
        <v/>
      </c>
      <c r="N178" s="318" t="str">
        <f>IF(B178="","",Output!S156)</f>
        <v/>
      </c>
      <c r="O178" s="319" t="str">
        <f>IF(B178="","",Output!T156)</f>
        <v/>
      </c>
      <c r="P178" s="320" t="str">
        <f>IF(B178="","",Output!U156)</f>
        <v/>
      </c>
      <c r="Q178" s="1574" t="str">
        <f>IF(B178="","",Output!V156)</f>
        <v/>
      </c>
      <c r="R178" s="326"/>
      <c r="S178" s="317" t="str">
        <f>IF(B178="","",Output!W156)</f>
        <v/>
      </c>
      <c r="T178" s="318" t="str">
        <f>IF(B178="","",Output!X156)</f>
        <v/>
      </c>
      <c r="U178" s="318" t="str">
        <f>IF(B178="","",Output!Y156)</f>
        <v/>
      </c>
      <c r="V178" s="319" t="str">
        <f>IF(B178="","",Output!Z156)</f>
        <v/>
      </c>
      <c r="W178" s="320" t="str">
        <f>IF(B178="","",Output!AA156)</f>
        <v/>
      </c>
      <c r="X178" s="321" t="str">
        <f>IF(B178="","",Output!AB156)</f>
        <v/>
      </c>
    </row>
    <row r="179" spans="1:24">
      <c r="A179" s="323">
        <f t="shared" si="2"/>
        <v>-132</v>
      </c>
      <c r="B179" s="143" t="str">
        <f>IF(Output!C157=0,"",Output!C157)</f>
        <v/>
      </c>
      <c r="C179" s="325"/>
      <c r="D179" s="327" t="str">
        <f>IF(B179="","",Output!J157)</f>
        <v/>
      </c>
      <c r="E179" s="318" t="str">
        <f>IF(B179="","",Output!K157)</f>
        <v/>
      </c>
      <c r="F179" s="318" t="str">
        <f>IF(B179="","",Output!L157)</f>
        <v/>
      </c>
      <c r="G179" s="319" t="str">
        <f>IF(B179="","",Output!M157)</f>
        <v/>
      </c>
      <c r="H179" s="320" t="str">
        <f>IF(B179="","",Output!N157)</f>
        <v/>
      </c>
      <c r="I179" s="1578" t="str">
        <f>IF(B179="","",Output!O157)</f>
        <v/>
      </c>
      <c r="J179" s="321" t="str">
        <f>IF(B179="","",Output!P157)</f>
        <v/>
      </c>
      <c r="K179" s="326"/>
      <c r="L179" s="1464" t="str">
        <f>IF(B179="","",Output!Q157)</f>
        <v/>
      </c>
      <c r="M179" s="318" t="str">
        <f>IF(B179="","",Output!R157)</f>
        <v/>
      </c>
      <c r="N179" s="318" t="str">
        <f>IF(B179="","",Output!S157)</f>
        <v/>
      </c>
      <c r="O179" s="319" t="str">
        <f>IF(B179="","",Output!T157)</f>
        <v/>
      </c>
      <c r="P179" s="320" t="str">
        <f>IF(B179="","",Output!U157)</f>
        <v/>
      </c>
      <c r="Q179" s="1574" t="str">
        <f>IF(B179="","",Output!V157)</f>
        <v/>
      </c>
      <c r="R179" s="326"/>
      <c r="S179" s="317" t="str">
        <f>IF(B179="","",Output!W157)</f>
        <v/>
      </c>
      <c r="T179" s="318" t="str">
        <f>IF(B179="","",Output!X157)</f>
        <v/>
      </c>
      <c r="U179" s="318" t="str">
        <f>IF(B179="","",Output!Y157)</f>
        <v/>
      </c>
      <c r="V179" s="319" t="str">
        <f>IF(B179="","",Output!Z157)</f>
        <v/>
      </c>
      <c r="W179" s="320" t="str">
        <f>IF(B179="","",Output!AA157)</f>
        <v/>
      </c>
      <c r="X179" s="321" t="str">
        <f>IF(B179="","",Output!AB157)</f>
        <v/>
      </c>
    </row>
    <row r="180" spans="1:24">
      <c r="A180" s="323">
        <f t="shared" si="2"/>
        <v>-133</v>
      </c>
      <c r="B180" s="143" t="str">
        <f>IF(Output!C158=0,"",Output!C158)</f>
        <v/>
      </c>
      <c r="C180" s="325"/>
      <c r="D180" s="327" t="str">
        <f>IF(B180="","",Output!J158)</f>
        <v/>
      </c>
      <c r="E180" s="318" t="str">
        <f>IF(B180="","",Output!K158)</f>
        <v/>
      </c>
      <c r="F180" s="318" t="str">
        <f>IF(B180="","",Output!L158)</f>
        <v/>
      </c>
      <c r="G180" s="319" t="str">
        <f>IF(B180="","",Output!M158)</f>
        <v/>
      </c>
      <c r="H180" s="320" t="str">
        <f>IF(B180="","",Output!N158)</f>
        <v/>
      </c>
      <c r="I180" s="1578" t="str">
        <f>IF(B180="","",Output!O158)</f>
        <v/>
      </c>
      <c r="J180" s="321" t="str">
        <f>IF(B180="","",Output!P158)</f>
        <v/>
      </c>
      <c r="K180" s="326"/>
      <c r="L180" s="1464" t="str">
        <f>IF(B180="","",Output!Q158)</f>
        <v/>
      </c>
      <c r="M180" s="318" t="str">
        <f>IF(B180="","",Output!R158)</f>
        <v/>
      </c>
      <c r="N180" s="318" t="str">
        <f>IF(B180="","",Output!S158)</f>
        <v/>
      </c>
      <c r="O180" s="319" t="str">
        <f>IF(B180="","",Output!T158)</f>
        <v/>
      </c>
      <c r="P180" s="320" t="str">
        <f>IF(B180="","",Output!U158)</f>
        <v/>
      </c>
      <c r="Q180" s="1574" t="str">
        <f>IF(B180="","",Output!V158)</f>
        <v/>
      </c>
      <c r="R180" s="326"/>
      <c r="S180" s="317" t="str">
        <f>IF(B180="","",Output!W158)</f>
        <v/>
      </c>
      <c r="T180" s="318" t="str">
        <f>IF(B180="","",Output!X158)</f>
        <v/>
      </c>
      <c r="U180" s="318" t="str">
        <f>IF(B180="","",Output!Y158)</f>
        <v/>
      </c>
      <c r="V180" s="319" t="str">
        <f>IF(B180="","",Output!Z158)</f>
        <v/>
      </c>
      <c r="W180" s="320" t="str">
        <f>IF(B180="","",Output!AA158)</f>
        <v/>
      </c>
      <c r="X180" s="321" t="str">
        <f>IF(B180="","",Output!AB158)</f>
        <v/>
      </c>
    </row>
    <row r="181" spans="1:24">
      <c r="A181" s="323">
        <f t="shared" si="2"/>
        <v>-134</v>
      </c>
      <c r="B181" s="143" t="str">
        <f>IF(Output!C159=0,"",Output!C159)</f>
        <v/>
      </c>
      <c r="C181" s="325"/>
      <c r="D181" s="327" t="str">
        <f>IF(B181="","",Output!J159)</f>
        <v/>
      </c>
      <c r="E181" s="318" t="str">
        <f>IF(B181="","",Output!K159)</f>
        <v/>
      </c>
      <c r="F181" s="318" t="str">
        <f>IF(B181="","",Output!L159)</f>
        <v/>
      </c>
      <c r="G181" s="319" t="str">
        <f>IF(B181="","",Output!M159)</f>
        <v/>
      </c>
      <c r="H181" s="320" t="str">
        <f>IF(B181="","",Output!N159)</f>
        <v/>
      </c>
      <c r="I181" s="1578" t="str">
        <f>IF(B181="","",Output!O159)</f>
        <v/>
      </c>
      <c r="J181" s="321" t="str">
        <f>IF(B181="","",Output!P159)</f>
        <v/>
      </c>
      <c r="K181" s="326"/>
      <c r="L181" s="1464" t="str">
        <f>IF(B181="","",Output!Q159)</f>
        <v/>
      </c>
      <c r="M181" s="318" t="str">
        <f>IF(B181="","",Output!R159)</f>
        <v/>
      </c>
      <c r="N181" s="318" t="str">
        <f>IF(B181="","",Output!S159)</f>
        <v/>
      </c>
      <c r="O181" s="319" t="str">
        <f>IF(B181="","",Output!T159)</f>
        <v/>
      </c>
      <c r="P181" s="320" t="str">
        <f>IF(B181="","",Output!U159)</f>
        <v/>
      </c>
      <c r="Q181" s="1574" t="str">
        <f>IF(B181="","",Output!V159)</f>
        <v/>
      </c>
      <c r="R181" s="326"/>
      <c r="S181" s="317" t="str">
        <f>IF(B181="","",Output!W159)</f>
        <v/>
      </c>
      <c r="T181" s="318" t="str">
        <f>IF(B181="","",Output!X159)</f>
        <v/>
      </c>
      <c r="U181" s="318" t="str">
        <f>IF(B181="","",Output!Y159)</f>
        <v/>
      </c>
      <c r="V181" s="319" t="str">
        <f>IF(B181="","",Output!Z159)</f>
        <v/>
      </c>
      <c r="W181" s="320" t="str">
        <f>IF(B181="","",Output!AA159)</f>
        <v/>
      </c>
      <c r="X181" s="321" t="str">
        <f>IF(B181="","",Output!AB159)</f>
        <v/>
      </c>
    </row>
    <row r="182" spans="1:24">
      <c r="A182" s="323">
        <f t="shared" si="2"/>
        <v>-135</v>
      </c>
      <c r="B182" s="143" t="str">
        <f>IF(Output!C160=0,"",Output!C160)</f>
        <v/>
      </c>
      <c r="C182" s="325"/>
      <c r="D182" s="327" t="str">
        <f>IF(B182="","",Output!J160)</f>
        <v/>
      </c>
      <c r="E182" s="318" t="str">
        <f>IF(B182="","",Output!K160)</f>
        <v/>
      </c>
      <c r="F182" s="318" t="str">
        <f>IF(B182="","",Output!L160)</f>
        <v/>
      </c>
      <c r="G182" s="319" t="str">
        <f>IF(B182="","",Output!M160)</f>
        <v/>
      </c>
      <c r="H182" s="320" t="str">
        <f>IF(B182="","",Output!N160)</f>
        <v/>
      </c>
      <c r="I182" s="1578" t="str">
        <f>IF(B182="","",Output!O160)</f>
        <v/>
      </c>
      <c r="J182" s="321" t="str">
        <f>IF(B182="","",Output!P160)</f>
        <v/>
      </c>
      <c r="K182" s="326"/>
      <c r="L182" s="1464" t="str">
        <f>IF(B182="","",Output!Q160)</f>
        <v/>
      </c>
      <c r="M182" s="318" t="str">
        <f>IF(B182="","",Output!R160)</f>
        <v/>
      </c>
      <c r="N182" s="318" t="str">
        <f>IF(B182="","",Output!S160)</f>
        <v/>
      </c>
      <c r="O182" s="319" t="str">
        <f>IF(B182="","",Output!T160)</f>
        <v/>
      </c>
      <c r="P182" s="320" t="str">
        <f>IF(B182="","",Output!U160)</f>
        <v/>
      </c>
      <c r="Q182" s="1574" t="str">
        <f>IF(B182="","",Output!V160)</f>
        <v/>
      </c>
      <c r="R182" s="326"/>
      <c r="S182" s="317" t="str">
        <f>IF(B182="","",Output!W160)</f>
        <v/>
      </c>
      <c r="T182" s="318" t="str">
        <f>IF(B182="","",Output!X160)</f>
        <v/>
      </c>
      <c r="U182" s="318" t="str">
        <f>IF(B182="","",Output!Y160)</f>
        <v/>
      </c>
      <c r="V182" s="319" t="str">
        <f>IF(B182="","",Output!Z160)</f>
        <v/>
      </c>
      <c r="W182" s="320" t="str">
        <f>IF(B182="","",Output!AA160)</f>
        <v/>
      </c>
      <c r="X182" s="321" t="str">
        <f>IF(B182="","",Output!AB160)</f>
        <v/>
      </c>
    </row>
    <row r="183" spans="1:24">
      <c r="A183" s="323">
        <f t="shared" si="2"/>
        <v>-136</v>
      </c>
      <c r="B183" s="143" t="str">
        <f>IF(Output!C161=0,"",Output!C161)</f>
        <v/>
      </c>
      <c r="C183" s="325"/>
      <c r="D183" s="327" t="str">
        <f>IF(B183="","",Output!J161)</f>
        <v/>
      </c>
      <c r="E183" s="318" t="str">
        <f>IF(B183="","",Output!K161)</f>
        <v/>
      </c>
      <c r="F183" s="318" t="str">
        <f>IF(B183="","",Output!L161)</f>
        <v/>
      </c>
      <c r="G183" s="319" t="str">
        <f>IF(B183="","",Output!M161)</f>
        <v/>
      </c>
      <c r="H183" s="320" t="str">
        <f>IF(B183="","",Output!N161)</f>
        <v/>
      </c>
      <c r="I183" s="1578" t="str">
        <f>IF(B183="","",Output!O161)</f>
        <v/>
      </c>
      <c r="J183" s="321" t="str">
        <f>IF(B183="","",Output!P161)</f>
        <v/>
      </c>
      <c r="K183" s="326"/>
      <c r="L183" s="1464" t="str">
        <f>IF(B183="","",Output!Q161)</f>
        <v/>
      </c>
      <c r="M183" s="318" t="str">
        <f>IF(B183="","",Output!R161)</f>
        <v/>
      </c>
      <c r="N183" s="318" t="str">
        <f>IF(B183="","",Output!S161)</f>
        <v/>
      </c>
      <c r="O183" s="319" t="str">
        <f>IF(B183="","",Output!T161)</f>
        <v/>
      </c>
      <c r="P183" s="320" t="str">
        <f>IF(B183="","",Output!U161)</f>
        <v/>
      </c>
      <c r="Q183" s="1574" t="str">
        <f>IF(B183="","",Output!V161)</f>
        <v/>
      </c>
      <c r="R183" s="326"/>
      <c r="S183" s="317" t="str">
        <f>IF(B183="","",Output!W161)</f>
        <v/>
      </c>
      <c r="T183" s="318" t="str">
        <f>IF(B183="","",Output!X161)</f>
        <v/>
      </c>
      <c r="U183" s="318" t="str">
        <f>IF(B183="","",Output!Y161)</f>
        <v/>
      </c>
      <c r="V183" s="319" t="str">
        <f>IF(B183="","",Output!Z161)</f>
        <v/>
      </c>
      <c r="W183" s="320" t="str">
        <f>IF(B183="","",Output!AA161)</f>
        <v/>
      </c>
      <c r="X183" s="321" t="str">
        <f>IF(B183="","",Output!AB161)</f>
        <v/>
      </c>
    </row>
    <row r="184" spans="1:24">
      <c r="A184" s="323">
        <f t="shared" si="2"/>
        <v>-137</v>
      </c>
      <c r="B184" s="143" t="str">
        <f>IF(Output!C162=0,"",Output!C162)</f>
        <v/>
      </c>
      <c r="C184" s="325"/>
      <c r="D184" s="327" t="str">
        <f>IF(B184="","",Output!J162)</f>
        <v/>
      </c>
      <c r="E184" s="318" t="str">
        <f>IF(B184="","",Output!K162)</f>
        <v/>
      </c>
      <c r="F184" s="318" t="str">
        <f>IF(B184="","",Output!L162)</f>
        <v/>
      </c>
      <c r="G184" s="319" t="str">
        <f>IF(B184="","",Output!M162)</f>
        <v/>
      </c>
      <c r="H184" s="320" t="str">
        <f>IF(B184="","",Output!N162)</f>
        <v/>
      </c>
      <c r="I184" s="1578" t="str">
        <f>IF(B184="","",Output!O162)</f>
        <v/>
      </c>
      <c r="J184" s="321" t="str">
        <f>IF(B184="","",Output!P162)</f>
        <v/>
      </c>
      <c r="K184" s="326"/>
      <c r="L184" s="1464" t="str">
        <f>IF(B184="","",Output!Q162)</f>
        <v/>
      </c>
      <c r="M184" s="318" t="str">
        <f>IF(B184="","",Output!R162)</f>
        <v/>
      </c>
      <c r="N184" s="318" t="str">
        <f>IF(B184="","",Output!S162)</f>
        <v/>
      </c>
      <c r="O184" s="319" t="str">
        <f>IF(B184="","",Output!T162)</f>
        <v/>
      </c>
      <c r="P184" s="320" t="str">
        <f>IF(B184="","",Output!U162)</f>
        <v/>
      </c>
      <c r="Q184" s="1574" t="str">
        <f>IF(B184="","",Output!V162)</f>
        <v/>
      </c>
      <c r="R184" s="326"/>
      <c r="S184" s="317" t="str">
        <f>IF(B184="","",Output!W162)</f>
        <v/>
      </c>
      <c r="T184" s="318" t="str">
        <f>IF(B184="","",Output!X162)</f>
        <v/>
      </c>
      <c r="U184" s="318" t="str">
        <f>IF(B184="","",Output!Y162)</f>
        <v/>
      </c>
      <c r="V184" s="319" t="str">
        <f>IF(B184="","",Output!Z162)</f>
        <v/>
      </c>
      <c r="W184" s="320" t="str">
        <f>IF(B184="","",Output!AA162)</f>
        <v/>
      </c>
      <c r="X184" s="321" t="str">
        <f>IF(B184="","",Output!AB162)</f>
        <v/>
      </c>
    </row>
    <row r="185" spans="1:24">
      <c r="A185" s="323">
        <f t="shared" si="2"/>
        <v>-138</v>
      </c>
      <c r="B185" s="143" t="str">
        <f>IF(Output!C163=0,"",Output!C163)</f>
        <v/>
      </c>
      <c r="C185" s="325"/>
      <c r="D185" s="327" t="str">
        <f>IF(B185="","",Output!J163)</f>
        <v/>
      </c>
      <c r="E185" s="318" t="str">
        <f>IF(B185="","",Output!K163)</f>
        <v/>
      </c>
      <c r="F185" s="318" t="str">
        <f>IF(B185="","",Output!L163)</f>
        <v/>
      </c>
      <c r="G185" s="319" t="str">
        <f>IF(B185="","",Output!M163)</f>
        <v/>
      </c>
      <c r="H185" s="320" t="str">
        <f>IF(B185="","",Output!N163)</f>
        <v/>
      </c>
      <c r="I185" s="1578" t="str">
        <f>IF(B185="","",Output!O163)</f>
        <v/>
      </c>
      <c r="J185" s="321" t="str">
        <f>IF(B185="","",Output!P163)</f>
        <v/>
      </c>
      <c r="K185" s="326"/>
      <c r="L185" s="1464" t="str">
        <f>IF(B185="","",Output!Q163)</f>
        <v/>
      </c>
      <c r="M185" s="318" t="str">
        <f>IF(B185="","",Output!R163)</f>
        <v/>
      </c>
      <c r="N185" s="318" t="str">
        <f>IF(B185="","",Output!S163)</f>
        <v/>
      </c>
      <c r="O185" s="319" t="str">
        <f>IF(B185="","",Output!T163)</f>
        <v/>
      </c>
      <c r="P185" s="320" t="str">
        <f>IF(B185="","",Output!U163)</f>
        <v/>
      </c>
      <c r="Q185" s="1574" t="str">
        <f>IF(B185="","",Output!V163)</f>
        <v/>
      </c>
      <c r="R185" s="326"/>
      <c r="S185" s="317" t="str">
        <f>IF(B185="","",Output!W163)</f>
        <v/>
      </c>
      <c r="T185" s="318" t="str">
        <f>IF(B185="","",Output!X163)</f>
        <v/>
      </c>
      <c r="U185" s="318" t="str">
        <f>IF(B185="","",Output!Y163)</f>
        <v/>
      </c>
      <c r="V185" s="319" t="str">
        <f>IF(B185="","",Output!Z163)</f>
        <v/>
      </c>
      <c r="W185" s="320" t="str">
        <f>IF(B185="","",Output!AA163)</f>
        <v/>
      </c>
      <c r="X185" s="321" t="str">
        <f>IF(B185="","",Output!AB163)</f>
        <v/>
      </c>
    </row>
    <row r="186" spans="1:24">
      <c r="A186" s="323">
        <f t="shared" si="2"/>
        <v>-139</v>
      </c>
      <c r="B186" s="143" t="str">
        <f>IF(Output!C164=0,"",Output!C164)</f>
        <v/>
      </c>
      <c r="C186" s="325"/>
      <c r="D186" s="327" t="str">
        <f>IF(B186="","",Output!J164)</f>
        <v/>
      </c>
      <c r="E186" s="318" t="str">
        <f>IF(B186="","",Output!K164)</f>
        <v/>
      </c>
      <c r="F186" s="318" t="str">
        <f>IF(B186="","",Output!L164)</f>
        <v/>
      </c>
      <c r="G186" s="319" t="str">
        <f>IF(B186="","",Output!M164)</f>
        <v/>
      </c>
      <c r="H186" s="320" t="str">
        <f>IF(B186="","",Output!N164)</f>
        <v/>
      </c>
      <c r="I186" s="1578" t="str">
        <f>IF(B186="","",Output!O164)</f>
        <v/>
      </c>
      <c r="J186" s="321" t="str">
        <f>IF(B186="","",Output!P164)</f>
        <v/>
      </c>
      <c r="K186" s="326"/>
      <c r="L186" s="1464" t="str">
        <f>IF(B186="","",Output!Q164)</f>
        <v/>
      </c>
      <c r="M186" s="318" t="str">
        <f>IF(B186="","",Output!R164)</f>
        <v/>
      </c>
      <c r="N186" s="318" t="str">
        <f>IF(B186="","",Output!S164)</f>
        <v/>
      </c>
      <c r="O186" s="319" t="str">
        <f>IF(B186="","",Output!T164)</f>
        <v/>
      </c>
      <c r="P186" s="320" t="str">
        <f>IF(B186="","",Output!U164)</f>
        <v/>
      </c>
      <c r="Q186" s="1574" t="str">
        <f>IF(B186="","",Output!V164)</f>
        <v/>
      </c>
      <c r="R186" s="326"/>
      <c r="S186" s="317" t="str">
        <f>IF(B186="","",Output!W164)</f>
        <v/>
      </c>
      <c r="T186" s="318" t="str">
        <f>IF(B186="","",Output!X164)</f>
        <v/>
      </c>
      <c r="U186" s="318" t="str">
        <f>IF(B186="","",Output!Y164)</f>
        <v/>
      </c>
      <c r="V186" s="319" t="str">
        <f>IF(B186="","",Output!Z164)</f>
        <v/>
      </c>
      <c r="W186" s="320" t="str">
        <f>IF(B186="","",Output!AA164)</f>
        <v/>
      </c>
      <c r="X186" s="321" t="str">
        <f>IF(B186="","",Output!AB164)</f>
        <v/>
      </c>
    </row>
    <row r="187" spans="1:24">
      <c r="A187" s="323">
        <f t="shared" si="2"/>
        <v>-140</v>
      </c>
      <c r="B187" s="143" t="str">
        <f>IF(Output!C165=0,"",Output!C165)</f>
        <v/>
      </c>
      <c r="C187" s="325"/>
      <c r="D187" s="327" t="str">
        <f>IF(B187="","",Output!J165)</f>
        <v/>
      </c>
      <c r="E187" s="318" t="str">
        <f>IF(B187="","",Output!K165)</f>
        <v/>
      </c>
      <c r="F187" s="318" t="str">
        <f>IF(B187="","",Output!L165)</f>
        <v/>
      </c>
      <c r="G187" s="319" t="str">
        <f>IF(B187="","",Output!M165)</f>
        <v/>
      </c>
      <c r="H187" s="320" t="str">
        <f>IF(B187="","",Output!N165)</f>
        <v/>
      </c>
      <c r="I187" s="1578" t="str">
        <f>IF(B187="","",Output!O165)</f>
        <v/>
      </c>
      <c r="J187" s="321" t="str">
        <f>IF(B187="","",Output!P165)</f>
        <v/>
      </c>
      <c r="K187" s="326"/>
      <c r="L187" s="1464" t="str">
        <f>IF(B187="","",Output!Q165)</f>
        <v/>
      </c>
      <c r="M187" s="318" t="str">
        <f>IF(B187="","",Output!R165)</f>
        <v/>
      </c>
      <c r="N187" s="318" t="str">
        <f>IF(B187="","",Output!S165)</f>
        <v/>
      </c>
      <c r="O187" s="319" t="str">
        <f>IF(B187="","",Output!T165)</f>
        <v/>
      </c>
      <c r="P187" s="320" t="str">
        <f>IF(B187="","",Output!U165)</f>
        <v/>
      </c>
      <c r="Q187" s="1574" t="str">
        <f>IF(B187="","",Output!V165)</f>
        <v/>
      </c>
      <c r="R187" s="326"/>
      <c r="S187" s="317" t="str">
        <f>IF(B187="","",Output!W165)</f>
        <v/>
      </c>
      <c r="T187" s="318" t="str">
        <f>IF(B187="","",Output!X165)</f>
        <v/>
      </c>
      <c r="U187" s="318" t="str">
        <f>IF(B187="","",Output!Y165)</f>
        <v/>
      </c>
      <c r="V187" s="319" t="str">
        <f>IF(B187="","",Output!Z165)</f>
        <v/>
      </c>
      <c r="W187" s="320" t="str">
        <f>IF(B187="","",Output!AA165)</f>
        <v/>
      </c>
      <c r="X187" s="321" t="str">
        <f>IF(B187="","",Output!AB165)</f>
        <v/>
      </c>
    </row>
    <row r="188" spans="1:24">
      <c r="A188" s="323">
        <f t="shared" si="2"/>
        <v>-141</v>
      </c>
      <c r="B188" s="143" t="str">
        <f>IF(Output!C166=0,"",Output!C166)</f>
        <v/>
      </c>
      <c r="C188" s="325"/>
      <c r="D188" s="327" t="str">
        <f>IF(B188="","",Output!J166)</f>
        <v/>
      </c>
      <c r="E188" s="318" t="str">
        <f>IF(B188="","",Output!K166)</f>
        <v/>
      </c>
      <c r="F188" s="318" t="str">
        <f>IF(B188="","",Output!L166)</f>
        <v/>
      </c>
      <c r="G188" s="319" t="str">
        <f>IF(B188="","",Output!M166)</f>
        <v/>
      </c>
      <c r="H188" s="320" t="str">
        <f>IF(B188="","",Output!N166)</f>
        <v/>
      </c>
      <c r="I188" s="1578" t="str">
        <f>IF(B188="","",Output!O166)</f>
        <v/>
      </c>
      <c r="J188" s="321" t="str">
        <f>IF(B188="","",Output!P166)</f>
        <v/>
      </c>
      <c r="K188" s="326"/>
      <c r="L188" s="1464" t="str">
        <f>IF(B188="","",Output!Q166)</f>
        <v/>
      </c>
      <c r="M188" s="318" t="str">
        <f>IF(B188="","",Output!R166)</f>
        <v/>
      </c>
      <c r="N188" s="318" t="str">
        <f>IF(B188="","",Output!S166)</f>
        <v/>
      </c>
      <c r="O188" s="319" t="str">
        <f>IF(B188="","",Output!T166)</f>
        <v/>
      </c>
      <c r="P188" s="320" t="str">
        <f>IF(B188="","",Output!U166)</f>
        <v/>
      </c>
      <c r="Q188" s="1574" t="str">
        <f>IF(B188="","",Output!V166)</f>
        <v/>
      </c>
      <c r="R188" s="326"/>
      <c r="S188" s="317" t="str">
        <f>IF(B188="","",Output!W166)</f>
        <v/>
      </c>
      <c r="T188" s="318" t="str">
        <f>IF(B188="","",Output!X166)</f>
        <v/>
      </c>
      <c r="U188" s="318" t="str">
        <f>IF(B188="","",Output!Y166)</f>
        <v/>
      </c>
      <c r="V188" s="319" t="str">
        <f>IF(B188="","",Output!Z166)</f>
        <v/>
      </c>
      <c r="W188" s="320" t="str">
        <f>IF(B188="","",Output!AA166)</f>
        <v/>
      </c>
      <c r="X188" s="321" t="str">
        <f>IF(B188="","",Output!AB166)</f>
        <v/>
      </c>
    </row>
    <row r="189" spans="1:24">
      <c r="A189" s="323">
        <f t="shared" si="2"/>
        <v>-142</v>
      </c>
      <c r="B189" s="143" t="str">
        <f>IF(Output!C167=0,"",Output!C167)</f>
        <v/>
      </c>
      <c r="C189" s="325"/>
      <c r="D189" s="327" t="str">
        <f>IF(B189="","",Output!J167)</f>
        <v/>
      </c>
      <c r="E189" s="318" t="str">
        <f>IF(B189="","",Output!K167)</f>
        <v/>
      </c>
      <c r="F189" s="318" t="str">
        <f>IF(B189="","",Output!L167)</f>
        <v/>
      </c>
      <c r="G189" s="319" t="str">
        <f>IF(B189="","",Output!M167)</f>
        <v/>
      </c>
      <c r="H189" s="320" t="str">
        <f>IF(B189="","",Output!N167)</f>
        <v/>
      </c>
      <c r="I189" s="1578" t="str">
        <f>IF(B189="","",Output!O167)</f>
        <v/>
      </c>
      <c r="J189" s="321" t="str">
        <f>IF(B189="","",Output!P167)</f>
        <v/>
      </c>
      <c r="K189" s="326"/>
      <c r="L189" s="1464" t="str">
        <f>IF(B189="","",Output!Q167)</f>
        <v/>
      </c>
      <c r="M189" s="318" t="str">
        <f>IF(B189="","",Output!R167)</f>
        <v/>
      </c>
      <c r="N189" s="318" t="str">
        <f>IF(B189="","",Output!S167)</f>
        <v/>
      </c>
      <c r="O189" s="319" t="str">
        <f>IF(B189="","",Output!T167)</f>
        <v/>
      </c>
      <c r="P189" s="320" t="str">
        <f>IF(B189="","",Output!U167)</f>
        <v/>
      </c>
      <c r="Q189" s="1574" t="str">
        <f>IF(B189="","",Output!V167)</f>
        <v/>
      </c>
      <c r="R189" s="326"/>
      <c r="S189" s="317" t="str">
        <f>IF(B189="","",Output!W167)</f>
        <v/>
      </c>
      <c r="T189" s="318" t="str">
        <f>IF(B189="","",Output!X167)</f>
        <v/>
      </c>
      <c r="U189" s="318" t="str">
        <f>IF(B189="","",Output!Y167)</f>
        <v/>
      </c>
      <c r="V189" s="319" t="str">
        <f>IF(B189="","",Output!Z167)</f>
        <v/>
      </c>
      <c r="W189" s="320" t="str">
        <f>IF(B189="","",Output!AA167)</f>
        <v/>
      </c>
      <c r="X189" s="321" t="str">
        <f>IF(B189="","",Output!AB167)</f>
        <v/>
      </c>
    </row>
    <row r="190" spans="1:24">
      <c r="A190" s="323">
        <f t="shared" si="2"/>
        <v>-143</v>
      </c>
      <c r="B190" s="143" t="str">
        <f>IF(Output!C168=0,"",Output!C168)</f>
        <v/>
      </c>
      <c r="C190" s="325"/>
      <c r="D190" s="327" t="str">
        <f>IF(B190="","",Output!J168)</f>
        <v/>
      </c>
      <c r="E190" s="318" t="str">
        <f>IF(B190="","",Output!K168)</f>
        <v/>
      </c>
      <c r="F190" s="318" t="str">
        <f>IF(B190="","",Output!L168)</f>
        <v/>
      </c>
      <c r="G190" s="319" t="str">
        <f>IF(B190="","",Output!M168)</f>
        <v/>
      </c>
      <c r="H190" s="320" t="str">
        <f>IF(B190="","",Output!N168)</f>
        <v/>
      </c>
      <c r="I190" s="1578" t="str">
        <f>IF(B190="","",Output!O168)</f>
        <v/>
      </c>
      <c r="J190" s="321" t="str">
        <f>IF(B190="","",Output!P168)</f>
        <v/>
      </c>
      <c r="K190" s="326"/>
      <c r="L190" s="1464" t="str">
        <f>IF(B190="","",Output!Q168)</f>
        <v/>
      </c>
      <c r="M190" s="318" t="str">
        <f>IF(B190="","",Output!R168)</f>
        <v/>
      </c>
      <c r="N190" s="318" t="str">
        <f>IF(B190="","",Output!S168)</f>
        <v/>
      </c>
      <c r="O190" s="319" t="str">
        <f>IF(B190="","",Output!T168)</f>
        <v/>
      </c>
      <c r="P190" s="320" t="str">
        <f>IF(B190="","",Output!U168)</f>
        <v/>
      </c>
      <c r="Q190" s="1574" t="str">
        <f>IF(B190="","",Output!V168)</f>
        <v/>
      </c>
      <c r="R190" s="326"/>
      <c r="S190" s="317" t="str">
        <f>IF(B190="","",Output!W168)</f>
        <v/>
      </c>
      <c r="T190" s="318" t="str">
        <f>IF(B190="","",Output!X168)</f>
        <v/>
      </c>
      <c r="U190" s="318" t="str">
        <f>IF(B190="","",Output!Y168)</f>
        <v/>
      </c>
      <c r="V190" s="319" t="str">
        <f>IF(B190="","",Output!Z168)</f>
        <v/>
      </c>
      <c r="W190" s="320" t="str">
        <f>IF(B190="","",Output!AA168)</f>
        <v/>
      </c>
      <c r="X190" s="321" t="str">
        <f>IF(B190="","",Output!AB168)</f>
        <v/>
      </c>
    </row>
    <row r="191" spans="1:24">
      <c r="A191" s="323">
        <f t="shared" si="2"/>
        <v>-144</v>
      </c>
      <c r="B191" s="143" t="str">
        <f>IF(Output!C169=0,"",Output!C169)</f>
        <v/>
      </c>
      <c r="C191" s="325"/>
      <c r="D191" s="327" t="str">
        <f>IF(B191="","",Output!J169)</f>
        <v/>
      </c>
      <c r="E191" s="318" t="str">
        <f>IF(B191="","",Output!K169)</f>
        <v/>
      </c>
      <c r="F191" s="318" t="str">
        <f>IF(B191="","",Output!L169)</f>
        <v/>
      </c>
      <c r="G191" s="319" t="str">
        <f>IF(B191="","",Output!M169)</f>
        <v/>
      </c>
      <c r="H191" s="320" t="str">
        <f>IF(B191="","",Output!N169)</f>
        <v/>
      </c>
      <c r="I191" s="1578" t="str">
        <f>IF(B191="","",Output!O169)</f>
        <v/>
      </c>
      <c r="J191" s="321" t="str">
        <f>IF(B191="","",Output!P169)</f>
        <v/>
      </c>
      <c r="K191" s="326"/>
      <c r="L191" s="1464" t="str">
        <f>IF(B191="","",Output!Q169)</f>
        <v/>
      </c>
      <c r="M191" s="318" t="str">
        <f>IF(B191="","",Output!R169)</f>
        <v/>
      </c>
      <c r="N191" s="318" t="str">
        <f>IF(B191="","",Output!S169)</f>
        <v/>
      </c>
      <c r="O191" s="319" t="str">
        <f>IF(B191="","",Output!T169)</f>
        <v/>
      </c>
      <c r="P191" s="320" t="str">
        <f>IF(B191="","",Output!U169)</f>
        <v/>
      </c>
      <c r="Q191" s="1574" t="str">
        <f>IF(B191="","",Output!V169)</f>
        <v/>
      </c>
      <c r="R191" s="326"/>
      <c r="S191" s="317" t="str">
        <f>IF(B191="","",Output!W169)</f>
        <v/>
      </c>
      <c r="T191" s="318" t="str">
        <f>IF(B191="","",Output!X169)</f>
        <v/>
      </c>
      <c r="U191" s="318" t="str">
        <f>IF(B191="","",Output!Y169)</f>
        <v/>
      </c>
      <c r="V191" s="319" t="str">
        <f>IF(B191="","",Output!Z169)</f>
        <v/>
      </c>
      <c r="W191" s="320" t="str">
        <f>IF(B191="","",Output!AA169)</f>
        <v/>
      </c>
      <c r="X191" s="321" t="str">
        <f>IF(B191="","",Output!AB169)</f>
        <v/>
      </c>
    </row>
    <row r="192" spans="1:24">
      <c r="A192" s="323">
        <f t="shared" si="2"/>
        <v>-145</v>
      </c>
      <c r="B192" s="143" t="str">
        <f>IF(Output!C170=0,"",Output!C170)</f>
        <v/>
      </c>
      <c r="C192" s="325"/>
      <c r="D192" s="327" t="str">
        <f>IF(B192="","",Output!J170)</f>
        <v/>
      </c>
      <c r="E192" s="318" t="str">
        <f>IF(B192="","",Output!K170)</f>
        <v/>
      </c>
      <c r="F192" s="318" t="str">
        <f>IF(B192="","",Output!L170)</f>
        <v/>
      </c>
      <c r="G192" s="319" t="str">
        <f>IF(B192="","",Output!M170)</f>
        <v/>
      </c>
      <c r="H192" s="320" t="str">
        <f>IF(B192="","",Output!N170)</f>
        <v/>
      </c>
      <c r="I192" s="1578" t="str">
        <f>IF(B192="","",Output!O170)</f>
        <v/>
      </c>
      <c r="J192" s="321" t="str">
        <f>IF(B192="","",Output!P170)</f>
        <v/>
      </c>
      <c r="K192" s="326"/>
      <c r="L192" s="1464" t="str">
        <f>IF(B192="","",Output!Q170)</f>
        <v/>
      </c>
      <c r="M192" s="318" t="str">
        <f>IF(B192="","",Output!R170)</f>
        <v/>
      </c>
      <c r="N192" s="318" t="str">
        <f>IF(B192="","",Output!S170)</f>
        <v/>
      </c>
      <c r="O192" s="319" t="str">
        <f>IF(B192="","",Output!T170)</f>
        <v/>
      </c>
      <c r="P192" s="320" t="str">
        <f>IF(B192="","",Output!U170)</f>
        <v/>
      </c>
      <c r="Q192" s="1574" t="str">
        <f>IF(B192="","",Output!V170)</f>
        <v/>
      </c>
      <c r="R192" s="326"/>
      <c r="S192" s="317" t="str">
        <f>IF(B192="","",Output!W170)</f>
        <v/>
      </c>
      <c r="T192" s="318" t="str">
        <f>IF(B192="","",Output!X170)</f>
        <v/>
      </c>
      <c r="U192" s="318" t="str">
        <f>IF(B192="","",Output!Y170)</f>
        <v/>
      </c>
      <c r="V192" s="319" t="str">
        <f>IF(B192="","",Output!Z170)</f>
        <v/>
      </c>
      <c r="W192" s="320" t="str">
        <f>IF(B192="","",Output!AA170)</f>
        <v/>
      </c>
      <c r="X192" s="321" t="str">
        <f>IF(B192="","",Output!AB170)</f>
        <v/>
      </c>
    </row>
    <row r="193" spans="1:24">
      <c r="A193" s="323">
        <f t="shared" si="2"/>
        <v>-146</v>
      </c>
      <c r="B193" s="143" t="str">
        <f>IF(Output!C171=0,"",Output!C171)</f>
        <v/>
      </c>
      <c r="C193" s="325"/>
      <c r="D193" s="327" t="str">
        <f>IF(B193="","",Output!J171)</f>
        <v/>
      </c>
      <c r="E193" s="318" t="str">
        <f>IF(B193="","",Output!K171)</f>
        <v/>
      </c>
      <c r="F193" s="318" t="str">
        <f>IF(B193="","",Output!L171)</f>
        <v/>
      </c>
      <c r="G193" s="319" t="str">
        <f>IF(B193="","",Output!M171)</f>
        <v/>
      </c>
      <c r="H193" s="320" t="str">
        <f>IF(B193="","",Output!N171)</f>
        <v/>
      </c>
      <c r="I193" s="1578" t="str">
        <f>IF(B193="","",Output!O171)</f>
        <v/>
      </c>
      <c r="J193" s="321" t="str">
        <f>IF(B193="","",Output!P171)</f>
        <v/>
      </c>
      <c r="K193" s="326"/>
      <c r="L193" s="1464" t="str">
        <f>IF(B193="","",Output!Q171)</f>
        <v/>
      </c>
      <c r="M193" s="318" t="str">
        <f>IF(B193="","",Output!R171)</f>
        <v/>
      </c>
      <c r="N193" s="318" t="str">
        <f>IF(B193="","",Output!S171)</f>
        <v/>
      </c>
      <c r="O193" s="319" t="str">
        <f>IF(B193="","",Output!T171)</f>
        <v/>
      </c>
      <c r="P193" s="320" t="str">
        <f>IF(B193="","",Output!U171)</f>
        <v/>
      </c>
      <c r="Q193" s="1574" t="str">
        <f>IF(B193="","",Output!V171)</f>
        <v/>
      </c>
      <c r="R193" s="326"/>
      <c r="S193" s="317" t="str">
        <f>IF(B193="","",Output!W171)</f>
        <v/>
      </c>
      <c r="T193" s="318" t="str">
        <f>IF(B193="","",Output!X171)</f>
        <v/>
      </c>
      <c r="U193" s="318" t="str">
        <f>IF(B193="","",Output!Y171)</f>
        <v/>
      </c>
      <c r="V193" s="319" t="str">
        <f>IF(B193="","",Output!Z171)</f>
        <v/>
      </c>
      <c r="W193" s="320" t="str">
        <f>IF(B193="","",Output!AA171)</f>
        <v/>
      </c>
      <c r="X193" s="321" t="str">
        <f>IF(B193="","",Output!AB171)</f>
        <v/>
      </c>
    </row>
    <row r="194" spans="1:24">
      <c r="A194" s="323">
        <f t="shared" si="2"/>
        <v>-147</v>
      </c>
      <c r="B194" s="143" t="str">
        <f>IF(Output!C172=0,"",Output!C172)</f>
        <v/>
      </c>
      <c r="C194" s="325"/>
      <c r="D194" s="327" t="str">
        <f>IF(B194="","",Output!J172)</f>
        <v/>
      </c>
      <c r="E194" s="318" t="str">
        <f>IF(B194="","",Output!K172)</f>
        <v/>
      </c>
      <c r="F194" s="318" t="str">
        <f>IF(B194="","",Output!L172)</f>
        <v/>
      </c>
      <c r="G194" s="319" t="str">
        <f>IF(B194="","",Output!M172)</f>
        <v/>
      </c>
      <c r="H194" s="320" t="str">
        <f>IF(B194="","",Output!N172)</f>
        <v/>
      </c>
      <c r="I194" s="1578" t="str">
        <f>IF(B194="","",Output!O172)</f>
        <v/>
      </c>
      <c r="J194" s="321" t="str">
        <f>IF(B194="","",Output!P172)</f>
        <v/>
      </c>
      <c r="K194" s="326"/>
      <c r="L194" s="1464" t="str">
        <f>IF(B194="","",Output!Q172)</f>
        <v/>
      </c>
      <c r="M194" s="318" t="str">
        <f>IF(B194="","",Output!R172)</f>
        <v/>
      </c>
      <c r="N194" s="318" t="str">
        <f>IF(B194="","",Output!S172)</f>
        <v/>
      </c>
      <c r="O194" s="319" t="str">
        <f>IF(B194="","",Output!T172)</f>
        <v/>
      </c>
      <c r="P194" s="320" t="str">
        <f>IF(B194="","",Output!U172)</f>
        <v/>
      </c>
      <c r="Q194" s="1574" t="str">
        <f>IF(B194="","",Output!V172)</f>
        <v/>
      </c>
      <c r="R194" s="326"/>
      <c r="S194" s="317" t="str">
        <f>IF(B194="","",Output!W172)</f>
        <v/>
      </c>
      <c r="T194" s="318" t="str">
        <f>IF(B194="","",Output!X172)</f>
        <v/>
      </c>
      <c r="U194" s="318" t="str">
        <f>IF(B194="","",Output!Y172)</f>
        <v/>
      </c>
      <c r="V194" s="319" t="str">
        <f>IF(B194="","",Output!Z172)</f>
        <v/>
      </c>
      <c r="W194" s="320" t="str">
        <f>IF(B194="","",Output!AA172)</f>
        <v/>
      </c>
      <c r="X194" s="321" t="str">
        <f>IF(B194="","",Output!AB172)</f>
        <v/>
      </c>
    </row>
    <row r="195" spans="1:24">
      <c r="A195" s="323">
        <f t="shared" si="2"/>
        <v>-148</v>
      </c>
      <c r="B195" s="143" t="str">
        <f>IF(Output!C173=0,"",Output!C173)</f>
        <v/>
      </c>
      <c r="C195" s="325"/>
      <c r="D195" s="327" t="str">
        <f>IF(B195="","",Output!J173)</f>
        <v/>
      </c>
      <c r="E195" s="318" t="str">
        <f>IF(B195="","",Output!K173)</f>
        <v/>
      </c>
      <c r="F195" s="318" t="str">
        <f>IF(B195="","",Output!L173)</f>
        <v/>
      </c>
      <c r="G195" s="319" t="str">
        <f>IF(B195="","",Output!M173)</f>
        <v/>
      </c>
      <c r="H195" s="320" t="str">
        <f>IF(B195="","",Output!N173)</f>
        <v/>
      </c>
      <c r="I195" s="1578" t="str">
        <f>IF(B195="","",Output!O173)</f>
        <v/>
      </c>
      <c r="J195" s="321" t="str">
        <f>IF(B195="","",Output!P173)</f>
        <v/>
      </c>
      <c r="K195" s="326"/>
      <c r="L195" s="1464" t="str">
        <f>IF(B195="","",Output!Q173)</f>
        <v/>
      </c>
      <c r="M195" s="318" t="str">
        <f>IF(B195="","",Output!R173)</f>
        <v/>
      </c>
      <c r="N195" s="318" t="str">
        <f>IF(B195="","",Output!S173)</f>
        <v/>
      </c>
      <c r="O195" s="319" t="str">
        <f>IF(B195="","",Output!T173)</f>
        <v/>
      </c>
      <c r="P195" s="320" t="str">
        <f>IF(B195="","",Output!U173)</f>
        <v/>
      </c>
      <c r="Q195" s="1574" t="str">
        <f>IF(B195="","",Output!V173)</f>
        <v/>
      </c>
      <c r="R195" s="326"/>
      <c r="S195" s="317" t="str">
        <f>IF(B195="","",Output!W173)</f>
        <v/>
      </c>
      <c r="T195" s="318" t="str">
        <f>IF(B195="","",Output!X173)</f>
        <v/>
      </c>
      <c r="U195" s="318" t="str">
        <f>IF(B195="","",Output!Y173)</f>
        <v/>
      </c>
      <c r="V195" s="319" t="str">
        <f>IF(B195="","",Output!Z173)</f>
        <v/>
      </c>
      <c r="W195" s="320" t="str">
        <f>IF(B195="","",Output!AA173)</f>
        <v/>
      </c>
      <c r="X195" s="321" t="str">
        <f>IF(B195="","",Output!AB173)</f>
        <v/>
      </c>
    </row>
    <row r="196" spans="1:24">
      <c r="A196" s="323">
        <f t="shared" si="2"/>
        <v>-149</v>
      </c>
      <c r="B196" s="143" t="str">
        <f>IF(Output!C174=0,"",Output!C174)</f>
        <v/>
      </c>
      <c r="C196" s="325"/>
      <c r="D196" s="327" t="str">
        <f>IF(B196="","",Output!J174)</f>
        <v/>
      </c>
      <c r="E196" s="318" t="str">
        <f>IF(B196="","",Output!K174)</f>
        <v/>
      </c>
      <c r="F196" s="318" t="str">
        <f>IF(B196="","",Output!L174)</f>
        <v/>
      </c>
      <c r="G196" s="319" t="str">
        <f>IF(B196="","",Output!M174)</f>
        <v/>
      </c>
      <c r="H196" s="320" t="str">
        <f>IF(B196="","",Output!N174)</f>
        <v/>
      </c>
      <c r="I196" s="1578" t="str">
        <f>IF(B196="","",Output!O174)</f>
        <v/>
      </c>
      <c r="J196" s="321" t="str">
        <f>IF(B196="","",Output!P174)</f>
        <v/>
      </c>
      <c r="K196" s="326"/>
      <c r="L196" s="1464" t="str">
        <f>IF(B196="","",Output!Q174)</f>
        <v/>
      </c>
      <c r="M196" s="318" t="str">
        <f>IF(B196="","",Output!R174)</f>
        <v/>
      </c>
      <c r="N196" s="318" t="str">
        <f>IF(B196="","",Output!S174)</f>
        <v/>
      </c>
      <c r="O196" s="319" t="str">
        <f>IF(B196="","",Output!T174)</f>
        <v/>
      </c>
      <c r="P196" s="320" t="str">
        <f>IF(B196="","",Output!U174)</f>
        <v/>
      </c>
      <c r="Q196" s="1574" t="str">
        <f>IF(B196="","",Output!V174)</f>
        <v/>
      </c>
      <c r="R196" s="326"/>
      <c r="S196" s="317" t="str">
        <f>IF(B196="","",Output!W174)</f>
        <v/>
      </c>
      <c r="T196" s="318" t="str">
        <f>IF(B196="","",Output!X174)</f>
        <v/>
      </c>
      <c r="U196" s="318" t="str">
        <f>IF(B196="","",Output!Y174)</f>
        <v/>
      </c>
      <c r="V196" s="319" t="str">
        <f>IF(B196="","",Output!Z174)</f>
        <v/>
      </c>
      <c r="W196" s="320" t="str">
        <f>IF(B196="","",Output!AA174)</f>
        <v/>
      </c>
      <c r="X196" s="321" t="str">
        <f>IF(B196="","",Output!AB174)</f>
        <v/>
      </c>
    </row>
    <row r="197" spans="1:24">
      <c r="A197" s="323">
        <f t="shared" si="2"/>
        <v>-150</v>
      </c>
      <c r="B197" s="143" t="str">
        <f>IF(Output!C175=0,"",Output!C175)</f>
        <v/>
      </c>
      <c r="C197" s="325"/>
      <c r="D197" s="327" t="str">
        <f>IF(B197="","",Output!J175)</f>
        <v/>
      </c>
      <c r="E197" s="318" t="str">
        <f>IF(B197="","",Output!K175)</f>
        <v/>
      </c>
      <c r="F197" s="318" t="str">
        <f>IF(B197="","",Output!L175)</f>
        <v/>
      </c>
      <c r="G197" s="319" t="str">
        <f>IF(B197="","",Output!M175)</f>
        <v/>
      </c>
      <c r="H197" s="320" t="str">
        <f>IF(B197="","",Output!N175)</f>
        <v/>
      </c>
      <c r="I197" s="1578" t="str">
        <f>IF(B197="","",Output!O175)</f>
        <v/>
      </c>
      <c r="J197" s="321" t="str">
        <f>IF(B197="","",Output!P175)</f>
        <v/>
      </c>
      <c r="K197" s="326"/>
      <c r="L197" s="1464" t="str">
        <f>IF(B197="","",Output!Q175)</f>
        <v/>
      </c>
      <c r="M197" s="318" t="str">
        <f>IF(B197="","",Output!R175)</f>
        <v/>
      </c>
      <c r="N197" s="318" t="str">
        <f>IF(B197="","",Output!S175)</f>
        <v/>
      </c>
      <c r="O197" s="319" t="str">
        <f>IF(B197="","",Output!T175)</f>
        <v/>
      </c>
      <c r="P197" s="320" t="str">
        <f>IF(B197="","",Output!U175)</f>
        <v/>
      </c>
      <c r="Q197" s="1574" t="str">
        <f>IF(B197="","",Output!V175)</f>
        <v/>
      </c>
      <c r="R197" s="326"/>
      <c r="S197" s="317" t="str">
        <f>IF(B197="","",Output!W175)</f>
        <v/>
      </c>
      <c r="T197" s="318" t="str">
        <f>IF(B197="","",Output!X175)</f>
        <v/>
      </c>
      <c r="U197" s="318" t="str">
        <f>IF(B197="","",Output!Y175)</f>
        <v/>
      </c>
      <c r="V197" s="319" t="str">
        <f>IF(B197="","",Output!Z175)</f>
        <v/>
      </c>
      <c r="W197" s="320" t="str">
        <f>IF(B197="","",Output!AA175)</f>
        <v/>
      </c>
      <c r="X197" s="321" t="str">
        <f>IF(B197="","",Output!AB175)</f>
        <v/>
      </c>
    </row>
    <row r="198" spans="1:24">
      <c r="A198" s="323">
        <f t="shared" si="2"/>
        <v>-151</v>
      </c>
      <c r="B198" s="143" t="str">
        <f>IF(Output!C176=0,"",Output!C176)</f>
        <v/>
      </c>
      <c r="C198" s="325"/>
      <c r="D198" s="327" t="str">
        <f>IF(B198="","",Output!J176)</f>
        <v/>
      </c>
      <c r="E198" s="318" t="str">
        <f>IF(B198="","",Output!K176)</f>
        <v/>
      </c>
      <c r="F198" s="318" t="str">
        <f>IF(B198="","",Output!L176)</f>
        <v/>
      </c>
      <c r="G198" s="319" t="str">
        <f>IF(B198="","",Output!M176)</f>
        <v/>
      </c>
      <c r="H198" s="320" t="str">
        <f>IF(B198="","",Output!N176)</f>
        <v/>
      </c>
      <c r="I198" s="1578" t="str">
        <f>IF(B198="","",Output!O176)</f>
        <v/>
      </c>
      <c r="J198" s="321" t="str">
        <f>IF(B198="","",Output!P176)</f>
        <v/>
      </c>
      <c r="K198" s="326"/>
      <c r="L198" s="1464" t="str">
        <f>IF(B198="","",Output!Q176)</f>
        <v/>
      </c>
      <c r="M198" s="318" t="str">
        <f>IF(B198="","",Output!R176)</f>
        <v/>
      </c>
      <c r="N198" s="318" t="str">
        <f>IF(B198="","",Output!S176)</f>
        <v/>
      </c>
      <c r="O198" s="319" t="str">
        <f>IF(B198="","",Output!T176)</f>
        <v/>
      </c>
      <c r="P198" s="320" t="str">
        <f>IF(B198="","",Output!U176)</f>
        <v/>
      </c>
      <c r="Q198" s="1574" t="str">
        <f>IF(B198="","",Output!V176)</f>
        <v/>
      </c>
      <c r="R198" s="326"/>
      <c r="S198" s="317" t="str">
        <f>IF(B198="","",Output!W176)</f>
        <v/>
      </c>
      <c r="T198" s="318" t="str">
        <f>IF(B198="","",Output!X176)</f>
        <v/>
      </c>
      <c r="U198" s="318" t="str">
        <f>IF(B198="","",Output!Y176)</f>
        <v/>
      </c>
      <c r="V198" s="319" t="str">
        <f>IF(B198="","",Output!Z176)</f>
        <v/>
      </c>
      <c r="W198" s="320" t="str">
        <f>IF(B198="","",Output!AA176)</f>
        <v/>
      </c>
      <c r="X198" s="321" t="str">
        <f>IF(B198="","",Output!AB176)</f>
        <v/>
      </c>
    </row>
    <row r="199" spans="1:24">
      <c r="A199" s="323">
        <f t="shared" si="2"/>
        <v>-152</v>
      </c>
      <c r="B199" s="143" t="str">
        <f>IF(Output!C177=0,"",Output!C177)</f>
        <v/>
      </c>
      <c r="C199" s="325"/>
      <c r="D199" s="327" t="str">
        <f>IF(B199="","",Output!J177)</f>
        <v/>
      </c>
      <c r="E199" s="318" t="str">
        <f>IF(B199="","",Output!K177)</f>
        <v/>
      </c>
      <c r="F199" s="318" t="str">
        <f>IF(B199="","",Output!L177)</f>
        <v/>
      </c>
      <c r="G199" s="319" t="str">
        <f>IF(B199="","",Output!M177)</f>
        <v/>
      </c>
      <c r="H199" s="320" t="str">
        <f>IF(B199="","",Output!N177)</f>
        <v/>
      </c>
      <c r="I199" s="1578" t="str">
        <f>IF(B199="","",Output!O177)</f>
        <v/>
      </c>
      <c r="J199" s="321" t="str">
        <f>IF(B199="","",Output!P177)</f>
        <v/>
      </c>
      <c r="K199" s="326"/>
      <c r="L199" s="1464" t="str">
        <f>IF(B199="","",Output!Q177)</f>
        <v/>
      </c>
      <c r="M199" s="318" t="str">
        <f>IF(B199="","",Output!R177)</f>
        <v/>
      </c>
      <c r="N199" s="318" t="str">
        <f>IF(B199="","",Output!S177)</f>
        <v/>
      </c>
      <c r="O199" s="319" t="str">
        <f>IF(B199="","",Output!T177)</f>
        <v/>
      </c>
      <c r="P199" s="320" t="str">
        <f>IF(B199="","",Output!U177)</f>
        <v/>
      </c>
      <c r="Q199" s="1574" t="str">
        <f>IF(B199="","",Output!V177)</f>
        <v/>
      </c>
      <c r="R199" s="326"/>
      <c r="S199" s="317" t="str">
        <f>IF(B199="","",Output!W177)</f>
        <v/>
      </c>
      <c r="T199" s="318" t="str">
        <f>IF(B199="","",Output!X177)</f>
        <v/>
      </c>
      <c r="U199" s="318" t="str">
        <f>IF(B199="","",Output!Y177)</f>
        <v/>
      </c>
      <c r="V199" s="319" t="str">
        <f>IF(B199="","",Output!Z177)</f>
        <v/>
      </c>
      <c r="W199" s="320" t="str">
        <f>IF(B199="","",Output!AA177)</f>
        <v/>
      </c>
      <c r="X199" s="321" t="str">
        <f>IF(B199="","",Output!AB177)</f>
        <v/>
      </c>
    </row>
    <row r="200" spans="1:24">
      <c r="A200" s="323">
        <f t="shared" si="2"/>
        <v>-153</v>
      </c>
      <c r="B200" s="143" t="str">
        <f>IF(Output!C178=0,"",Output!C178)</f>
        <v/>
      </c>
      <c r="C200" s="325"/>
      <c r="D200" s="327" t="str">
        <f>IF(B200="","",Output!J178)</f>
        <v/>
      </c>
      <c r="E200" s="318" t="str">
        <f>IF(B200="","",Output!K178)</f>
        <v/>
      </c>
      <c r="F200" s="318" t="str">
        <f>IF(B200="","",Output!L178)</f>
        <v/>
      </c>
      <c r="G200" s="319" t="str">
        <f>IF(B200="","",Output!M178)</f>
        <v/>
      </c>
      <c r="H200" s="320" t="str">
        <f>IF(B200="","",Output!N178)</f>
        <v/>
      </c>
      <c r="I200" s="1578" t="str">
        <f>IF(B200="","",Output!O178)</f>
        <v/>
      </c>
      <c r="J200" s="321" t="str">
        <f>IF(B200="","",Output!P178)</f>
        <v/>
      </c>
      <c r="K200" s="326"/>
      <c r="L200" s="1464" t="str">
        <f>IF(B200="","",Output!Q178)</f>
        <v/>
      </c>
      <c r="M200" s="318" t="str">
        <f>IF(B200="","",Output!R178)</f>
        <v/>
      </c>
      <c r="N200" s="318" t="str">
        <f>IF(B200="","",Output!S178)</f>
        <v/>
      </c>
      <c r="O200" s="319" t="str">
        <f>IF(B200="","",Output!T178)</f>
        <v/>
      </c>
      <c r="P200" s="320" t="str">
        <f>IF(B200="","",Output!U178)</f>
        <v/>
      </c>
      <c r="Q200" s="1574" t="str">
        <f>IF(B200="","",Output!V178)</f>
        <v/>
      </c>
      <c r="R200" s="326"/>
      <c r="S200" s="317" t="str">
        <f>IF(B200="","",Output!W178)</f>
        <v/>
      </c>
      <c r="T200" s="318" t="str">
        <f>IF(B200="","",Output!X178)</f>
        <v/>
      </c>
      <c r="U200" s="318" t="str">
        <f>IF(B200="","",Output!Y178)</f>
        <v/>
      </c>
      <c r="V200" s="319" t="str">
        <f>IF(B200="","",Output!Z178)</f>
        <v/>
      </c>
      <c r="W200" s="320" t="str">
        <f>IF(B200="","",Output!AA178)</f>
        <v/>
      </c>
      <c r="X200" s="321" t="str">
        <f>IF(B200="","",Output!AB178)</f>
        <v/>
      </c>
    </row>
    <row r="201" spans="1:24">
      <c r="A201" s="323">
        <f t="shared" si="2"/>
        <v>-154</v>
      </c>
      <c r="B201" s="143" t="str">
        <f>IF(Output!C179=0,"",Output!C179)</f>
        <v/>
      </c>
      <c r="C201" s="325"/>
      <c r="D201" s="327" t="str">
        <f>IF(B201="","",Output!J179)</f>
        <v/>
      </c>
      <c r="E201" s="318" t="str">
        <f>IF(B201="","",Output!K179)</f>
        <v/>
      </c>
      <c r="F201" s="318" t="str">
        <f>IF(B201="","",Output!L179)</f>
        <v/>
      </c>
      <c r="G201" s="319" t="str">
        <f>IF(B201="","",Output!M179)</f>
        <v/>
      </c>
      <c r="H201" s="320" t="str">
        <f>IF(B201="","",Output!N179)</f>
        <v/>
      </c>
      <c r="I201" s="1578" t="str">
        <f>IF(B201="","",Output!O179)</f>
        <v/>
      </c>
      <c r="J201" s="321" t="str">
        <f>IF(B201="","",Output!P179)</f>
        <v/>
      </c>
      <c r="K201" s="326"/>
      <c r="L201" s="1464" t="str">
        <f>IF(B201="","",Output!Q179)</f>
        <v/>
      </c>
      <c r="M201" s="318" t="str">
        <f>IF(B201="","",Output!R179)</f>
        <v/>
      </c>
      <c r="N201" s="318" t="str">
        <f>IF(B201="","",Output!S179)</f>
        <v/>
      </c>
      <c r="O201" s="319" t="str">
        <f>IF(B201="","",Output!T179)</f>
        <v/>
      </c>
      <c r="P201" s="320" t="str">
        <f>IF(B201="","",Output!U179)</f>
        <v/>
      </c>
      <c r="Q201" s="1574" t="str">
        <f>IF(B201="","",Output!V179)</f>
        <v/>
      </c>
      <c r="R201" s="326"/>
      <c r="S201" s="317" t="str">
        <f>IF(B201="","",Output!W179)</f>
        <v/>
      </c>
      <c r="T201" s="318" t="str">
        <f>IF(B201="","",Output!X179)</f>
        <v/>
      </c>
      <c r="U201" s="318" t="str">
        <f>IF(B201="","",Output!Y179)</f>
        <v/>
      </c>
      <c r="V201" s="319" t="str">
        <f>IF(B201="","",Output!Z179)</f>
        <v/>
      </c>
      <c r="W201" s="320" t="str">
        <f>IF(B201="","",Output!AA179)</f>
        <v/>
      </c>
      <c r="X201" s="321" t="str">
        <f>IF(B201="","",Output!AB179)</f>
        <v/>
      </c>
    </row>
    <row r="202" spans="1:24">
      <c r="A202" s="323">
        <f t="shared" si="2"/>
        <v>-155</v>
      </c>
      <c r="B202" s="143" t="str">
        <f>IF(Output!C180=0,"",Output!C180)</f>
        <v/>
      </c>
      <c r="C202" s="325"/>
      <c r="D202" s="327" t="str">
        <f>IF(B202="","",Output!J180)</f>
        <v/>
      </c>
      <c r="E202" s="318" t="str">
        <f>IF(B202="","",Output!K180)</f>
        <v/>
      </c>
      <c r="F202" s="318" t="str">
        <f>IF(B202="","",Output!L180)</f>
        <v/>
      </c>
      <c r="G202" s="319" t="str">
        <f>IF(B202="","",Output!M180)</f>
        <v/>
      </c>
      <c r="H202" s="320" t="str">
        <f>IF(B202="","",Output!N180)</f>
        <v/>
      </c>
      <c r="I202" s="1578" t="str">
        <f>IF(B202="","",Output!O180)</f>
        <v/>
      </c>
      <c r="J202" s="321" t="str">
        <f>IF(B202="","",Output!P180)</f>
        <v/>
      </c>
      <c r="K202" s="326"/>
      <c r="L202" s="1464" t="str">
        <f>IF(B202="","",Output!Q180)</f>
        <v/>
      </c>
      <c r="M202" s="318" t="str">
        <f>IF(B202="","",Output!R180)</f>
        <v/>
      </c>
      <c r="N202" s="318" t="str">
        <f>IF(B202="","",Output!S180)</f>
        <v/>
      </c>
      <c r="O202" s="319" t="str">
        <f>IF(B202="","",Output!T180)</f>
        <v/>
      </c>
      <c r="P202" s="320" t="str">
        <f>IF(B202="","",Output!U180)</f>
        <v/>
      </c>
      <c r="Q202" s="1574" t="str">
        <f>IF(B202="","",Output!V180)</f>
        <v/>
      </c>
      <c r="R202" s="326"/>
      <c r="S202" s="317" t="str">
        <f>IF(B202="","",Output!W180)</f>
        <v/>
      </c>
      <c r="T202" s="318" t="str">
        <f>IF(B202="","",Output!X180)</f>
        <v/>
      </c>
      <c r="U202" s="318" t="str">
        <f>IF(B202="","",Output!Y180)</f>
        <v/>
      </c>
      <c r="V202" s="319" t="str">
        <f>IF(B202="","",Output!Z180)</f>
        <v/>
      </c>
      <c r="W202" s="320" t="str">
        <f>IF(B202="","",Output!AA180)</f>
        <v/>
      </c>
      <c r="X202" s="321" t="str">
        <f>IF(B202="","",Output!AB180)</f>
        <v/>
      </c>
    </row>
    <row r="203" spans="1:24">
      <c r="A203" s="323">
        <f t="shared" si="2"/>
        <v>-156</v>
      </c>
      <c r="B203" s="143" t="str">
        <f>IF(Output!C181=0,"",Output!C181)</f>
        <v/>
      </c>
      <c r="C203" s="325"/>
      <c r="D203" s="327" t="str">
        <f>IF(B203="","",Output!J181)</f>
        <v/>
      </c>
      <c r="E203" s="318" t="str">
        <f>IF(B203="","",Output!K181)</f>
        <v/>
      </c>
      <c r="F203" s="318" t="str">
        <f>IF(B203="","",Output!L181)</f>
        <v/>
      </c>
      <c r="G203" s="319" t="str">
        <f>IF(B203="","",Output!M181)</f>
        <v/>
      </c>
      <c r="H203" s="320" t="str">
        <f>IF(B203="","",Output!N181)</f>
        <v/>
      </c>
      <c r="I203" s="1578" t="str">
        <f>IF(B203="","",Output!O181)</f>
        <v/>
      </c>
      <c r="J203" s="321" t="str">
        <f>IF(B203="","",Output!P181)</f>
        <v/>
      </c>
      <c r="K203" s="326"/>
      <c r="L203" s="1464" t="str">
        <f>IF(B203="","",Output!Q181)</f>
        <v/>
      </c>
      <c r="M203" s="318" t="str">
        <f>IF(B203="","",Output!R181)</f>
        <v/>
      </c>
      <c r="N203" s="318" t="str">
        <f>IF(B203="","",Output!S181)</f>
        <v/>
      </c>
      <c r="O203" s="319" t="str">
        <f>IF(B203="","",Output!T181)</f>
        <v/>
      </c>
      <c r="P203" s="320" t="str">
        <f>IF(B203="","",Output!U181)</f>
        <v/>
      </c>
      <c r="Q203" s="1574" t="str">
        <f>IF(B203="","",Output!V181)</f>
        <v/>
      </c>
      <c r="R203" s="326"/>
      <c r="S203" s="317" t="str">
        <f>IF(B203="","",Output!W181)</f>
        <v/>
      </c>
      <c r="T203" s="318" t="str">
        <f>IF(B203="","",Output!X181)</f>
        <v/>
      </c>
      <c r="U203" s="318" t="str">
        <f>IF(B203="","",Output!Y181)</f>
        <v/>
      </c>
      <c r="V203" s="319" t="str">
        <f>IF(B203="","",Output!Z181)</f>
        <v/>
      </c>
      <c r="W203" s="320" t="str">
        <f>IF(B203="","",Output!AA181)</f>
        <v/>
      </c>
      <c r="X203" s="321" t="str">
        <f>IF(B203="","",Output!AB181)</f>
        <v/>
      </c>
    </row>
    <row r="204" spans="1:24">
      <c r="A204" s="323">
        <f t="shared" si="2"/>
        <v>-157</v>
      </c>
      <c r="B204" s="143" t="str">
        <f>IF(Output!C182=0,"",Output!C182)</f>
        <v/>
      </c>
      <c r="C204" s="325"/>
      <c r="D204" s="327" t="str">
        <f>IF(B204="","",Output!J182)</f>
        <v/>
      </c>
      <c r="E204" s="318" t="str">
        <f>IF(B204="","",Output!K182)</f>
        <v/>
      </c>
      <c r="F204" s="318" t="str">
        <f>IF(B204="","",Output!L182)</f>
        <v/>
      </c>
      <c r="G204" s="319" t="str">
        <f>IF(B204="","",Output!M182)</f>
        <v/>
      </c>
      <c r="H204" s="320" t="str">
        <f>IF(B204="","",Output!N182)</f>
        <v/>
      </c>
      <c r="I204" s="1578" t="str">
        <f>IF(B204="","",Output!O182)</f>
        <v/>
      </c>
      <c r="J204" s="321" t="str">
        <f>IF(B204="","",Output!P182)</f>
        <v/>
      </c>
      <c r="K204" s="326"/>
      <c r="L204" s="1464" t="str">
        <f>IF(B204="","",Output!Q182)</f>
        <v/>
      </c>
      <c r="M204" s="318" t="str">
        <f>IF(B204="","",Output!R182)</f>
        <v/>
      </c>
      <c r="N204" s="318" t="str">
        <f>IF(B204="","",Output!S182)</f>
        <v/>
      </c>
      <c r="O204" s="319" t="str">
        <f>IF(B204="","",Output!T182)</f>
        <v/>
      </c>
      <c r="P204" s="320" t="str">
        <f>IF(B204="","",Output!U182)</f>
        <v/>
      </c>
      <c r="Q204" s="1574" t="str">
        <f>IF(B204="","",Output!V182)</f>
        <v/>
      </c>
      <c r="R204" s="326"/>
      <c r="S204" s="317" t="str">
        <f>IF(B204="","",Output!W182)</f>
        <v/>
      </c>
      <c r="T204" s="318" t="str">
        <f>IF(B204="","",Output!X182)</f>
        <v/>
      </c>
      <c r="U204" s="318" t="str">
        <f>IF(B204="","",Output!Y182)</f>
        <v/>
      </c>
      <c r="V204" s="319" t="str">
        <f>IF(B204="","",Output!Z182)</f>
        <v/>
      </c>
      <c r="W204" s="320" t="str">
        <f>IF(B204="","",Output!AA182)</f>
        <v/>
      </c>
      <c r="X204" s="321" t="str">
        <f>IF(B204="","",Output!AB182)</f>
        <v/>
      </c>
    </row>
    <row r="205" spans="1:24">
      <c r="A205" s="323">
        <f t="shared" si="2"/>
        <v>-158</v>
      </c>
      <c r="B205" s="143" t="str">
        <f>IF(Output!C183=0,"",Output!C183)</f>
        <v/>
      </c>
      <c r="C205" s="325"/>
      <c r="D205" s="327" t="str">
        <f>IF(B205="","",Output!J183)</f>
        <v/>
      </c>
      <c r="E205" s="318" t="str">
        <f>IF(B205="","",Output!K183)</f>
        <v/>
      </c>
      <c r="F205" s="318" t="str">
        <f>IF(B205="","",Output!L183)</f>
        <v/>
      </c>
      <c r="G205" s="319" t="str">
        <f>IF(B205="","",Output!M183)</f>
        <v/>
      </c>
      <c r="H205" s="320" t="str">
        <f>IF(B205="","",Output!N183)</f>
        <v/>
      </c>
      <c r="I205" s="1578" t="str">
        <f>IF(B205="","",Output!O183)</f>
        <v/>
      </c>
      <c r="J205" s="321" t="str">
        <f>IF(B205="","",Output!P183)</f>
        <v/>
      </c>
      <c r="K205" s="326"/>
      <c r="L205" s="1464" t="str">
        <f>IF(B205="","",Output!Q183)</f>
        <v/>
      </c>
      <c r="M205" s="318" t="str">
        <f>IF(B205="","",Output!R183)</f>
        <v/>
      </c>
      <c r="N205" s="318" t="str">
        <f>IF(B205="","",Output!S183)</f>
        <v/>
      </c>
      <c r="O205" s="319" t="str">
        <f>IF(B205="","",Output!T183)</f>
        <v/>
      </c>
      <c r="P205" s="320" t="str">
        <f>IF(B205="","",Output!U183)</f>
        <v/>
      </c>
      <c r="Q205" s="1574" t="str">
        <f>IF(B205="","",Output!V183)</f>
        <v/>
      </c>
      <c r="R205" s="326"/>
      <c r="S205" s="317" t="str">
        <f>IF(B205="","",Output!W183)</f>
        <v/>
      </c>
      <c r="T205" s="318" t="str">
        <f>IF(B205="","",Output!X183)</f>
        <v/>
      </c>
      <c r="U205" s="318" t="str">
        <f>IF(B205="","",Output!Y183)</f>
        <v/>
      </c>
      <c r="V205" s="319" t="str">
        <f>IF(B205="","",Output!Z183)</f>
        <v/>
      </c>
      <c r="W205" s="320" t="str">
        <f>IF(B205="","",Output!AA183)</f>
        <v/>
      </c>
      <c r="X205" s="321" t="str">
        <f>IF(B205="","",Output!AB183)</f>
        <v/>
      </c>
    </row>
    <row r="206" spans="1:24">
      <c r="A206" s="323">
        <f t="shared" si="2"/>
        <v>-159</v>
      </c>
      <c r="B206" s="143" t="str">
        <f>IF(Output!C184=0,"",Output!C184)</f>
        <v/>
      </c>
      <c r="C206" s="325"/>
      <c r="D206" s="327" t="str">
        <f>IF(B206="","",Output!J184)</f>
        <v/>
      </c>
      <c r="E206" s="318" t="str">
        <f>IF(B206="","",Output!K184)</f>
        <v/>
      </c>
      <c r="F206" s="318" t="str">
        <f>IF(B206="","",Output!L184)</f>
        <v/>
      </c>
      <c r="G206" s="319" t="str">
        <f>IF(B206="","",Output!M184)</f>
        <v/>
      </c>
      <c r="H206" s="320" t="str">
        <f>IF(B206="","",Output!N184)</f>
        <v/>
      </c>
      <c r="I206" s="1578" t="str">
        <f>IF(B206="","",Output!O184)</f>
        <v/>
      </c>
      <c r="J206" s="321" t="str">
        <f>IF(B206="","",Output!P184)</f>
        <v/>
      </c>
      <c r="K206" s="326"/>
      <c r="L206" s="1464" t="str">
        <f>IF(B206="","",Output!Q184)</f>
        <v/>
      </c>
      <c r="M206" s="318" t="str">
        <f>IF(B206="","",Output!R184)</f>
        <v/>
      </c>
      <c r="N206" s="318" t="str">
        <f>IF(B206="","",Output!S184)</f>
        <v/>
      </c>
      <c r="O206" s="319" t="str">
        <f>IF(B206="","",Output!T184)</f>
        <v/>
      </c>
      <c r="P206" s="320" t="str">
        <f>IF(B206="","",Output!U184)</f>
        <v/>
      </c>
      <c r="Q206" s="1574" t="str">
        <f>IF(B206="","",Output!V184)</f>
        <v/>
      </c>
      <c r="R206" s="326"/>
      <c r="S206" s="317" t="str">
        <f>IF(B206="","",Output!W184)</f>
        <v/>
      </c>
      <c r="T206" s="318" t="str">
        <f>IF(B206="","",Output!X184)</f>
        <v/>
      </c>
      <c r="U206" s="318" t="str">
        <f>IF(B206="","",Output!Y184)</f>
        <v/>
      </c>
      <c r="V206" s="319" t="str">
        <f>IF(B206="","",Output!Z184)</f>
        <v/>
      </c>
      <c r="W206" s="320" t="str">
        <f>IF(B206="","",Output!AA184)</f>
        <v/>
      </c>
      <c r="X206" s="321" t="str">
        <f>IF(B206="","",Output!AB184)</f>
        <v/>
      </c>
    </row>
    <row r="207" spans="1:24">
      <c r="A207" s="323">
        <f t="shared" si="2"/>
        <v>-160</v>
      </c>
      <c r="B207" s="143" t="str">
        <f>IF(Output!C185=0,"",Output!C185)</f>
        <v/>
      </c>
      <c r="C207" s="325"/>
      <c r="D207" s="327" t="str">
        <f>IF(B207="","",Output!J185)</f>
        <v/>
      </c>
      <c r="E207" s="318" t="str">
        <f>IF(B207="","",Output!K185)</f>
        <v/>
      </c>
      <c r="F207" s="318" t="str">
        <f>IF(B207="","",Output!L185)</f>
        <v/>
      </c>
      <c r="G207" s="319" t="str">
        <f>IF(B207="","",Output!M185)</f>
        <v/>
      </c>
      <c r="H207" s="320" t="str">
        <f>IF(B207="","",Output!N185)</f>
        <v/>
      </c>
      <c r="I207" s="1578" t="str">
        <f>IF(B207="","",Output!O185)</f>
        <v/>
      </c>
      <c r="J207" s="321" t="str">
        <f>IF(B207="","",Output!P185)</f>
        <v/>
      </c>
      <c r="K207" s="326"/>
      <c r="L207" s="1464" t="str">
        <f>IF(B207="","",Output!Q185)</f>
        <v/>
      </c>
      <c r="M207" s="318" t="str">
        <f>IF(B207="","",Output!R185)</f>
        <v/>
      </c>
      <c r="N207" s="318" t="str">
        <f>IF(B207="","",Output!S185)</f>
        <v/>
      </c>
      <c r="O207" s="319" t="str">
        <f>IF(B207="","",Output!T185)</f>
        <v/>
      </c>
      <c r="P207" s="320" t="str">
        <f>IF(B207="","",Output!U185)</f>
        <v/>
      </c>
      <c r="Q207" s="1574" t="str">
        <f>IF(B207="","",Output!V185)</f>
        <v/>
      </c>
      <c r="R207" s="326"/>
      <c r="S207" s="317" t="str">
        <f>IF(B207="","",Output!W185)</f>
        <v/>
      </c>
      <c r="T207" s="318" t="str">
        <f>IF(B207="","",Output!X185)</f>
        <v/>
      </c>
      <c r="U207" s="318" t="str">
        <f>IF(B207="","",Output!Y185)</f>
        <v/>
      </c>
      <c r="V207" s="319" t="str">
        <f>IF(B207="","",Output!Z185)</f>
        <v/>
      </c>
      <c r="W207" s="320" t="str">
        <f>IF(B207="","",Output!AA185)</f>
        <v/>
      </c>
      <c r="X207" s="321" t="str">
        <f>IF(B207="","",Output!AB185)</f>
        <v/>
      </c>
    </row>
    <row r="208" spans="1:24">
      <c r="A208" s="323">
        <f t="shared" si="2"/>
        <v>-161</v>
      </c>
      <c r="B208" s="143" t="str">
        <f>IF(Output!C186=0,"",Output!C186)</f>
        <v/>
      </c>
      <c r="C208" s="325"/>
      <c r="D208" s="327" t="str">
        <f>IF(B208="","",Output!J186)</f>
        <v/>
      </c>
      <c r="E208" s="318" t="str">
        <f>IF(B208="","",Output!K186)</f>
        <v/>
      </c>
      <c r="F208" s="318" t="str">
        <f>IF(B208="","",Output!L186)</f>
        <v/>
      </c>
      <c r="G208" s="319" t="str">
        <f>IF(B208="","",Output!M186)</f>
        <v/>
      </c>
      <c r="H208" s="320" t="str">
        <f>IF(B208="","",Output!N186)</f>
        <v/>
      </c>
      <c r="I208" s="1578" t="str">
        <f>IF(B208="","",Output!O186)</f>
        <v/>
      </c>
      <c r="J208" s="321" t="str">
        <f>IF(B208="","",Output!P186)</f>
        <v/>
      </c>
      <c r="K208" s="326"/>
      <c r="L208" s="1464" t="str">
        <f>IF(B208="","",Output!Q186)</f>
        <v/>
      </c>
      <c r="M208" s="318" t="str">
        <f>IF(B208="","",Output!R186)</f>
        <v/>
      </c>
      <c r="N208" s="318" t="str">
        <f>IF(B208="","",Output!S186)</f>
        <v/>
      </c>
      <c r="O208" s="319" t="str">
        <f>IF(B208="","",Output!T186)</f>
        <v/>
      </c>
      <c r="P208" s="320" t="str">
        <f>IF(B208="","",Output!U186)</f>
        <v/>
      </c>
      <c r="Q208" s="1574" t="str">
        <f>IF(B208="","",Output!V186)</f>
        <v/>
      </c>
      <c r="R208" s="326"/>
      <c r="S208" s="317" t="str">
        <f>IF(B208="","",Output!W186)</f>
        <v/>
      </c>
      <c r="T208" s="318" t="str">
        <f>IF(B208="","",Output!X186)</f>
        <v/>
      </c>
      <c r="U208" s="318" t="str">
        <f>IF(B208="","",Output!Y186)</f>
        <v/>
      </c>
      <c r="V208" s="319" t="str">
        <f>IF(B208="","",Output!Z186)</f>
        <v/>
      </c>
      <c r="W208" s="320" t="str">
        <f>IF(B208="","",Output!AA186)</f>
        <v/>
      </c>
      <c r="X208" s="321" t="str">
        <f>IF(B208="","",Output!AB186)</f>
        <v/>
      </c>
    </row>
    <row r="209" spans="1:24">
      <c r="A209" s="323">
        <f t="shared" si="2"/>
        <v>-162</v>
      </c>
      <c r="B209" s="143" t="str">
        <f>IF(Output!C187=0,"",Output!C187)</f>
        <v/>
      </c>
      <c r="C209" s="325"/>
      <c r="D209" s="327" t="str">
        <f>IF(B209="","",Output!J187)</f>
        <v/>
      </c>
      <c r="E209" s="318" t="str">
        <f>IF(B209="","",Output!K187)</f>
        <v/>
      </c>
      <c r="F209" s="318" t="str">
        <f>IF(B209="","",Output!L187)</f>
        <v/>
      </c>
      <c r="G209" s="319" t="str">
        <f>IF(B209="","",Output!M187)</f>
        <v/>
      </c>
      <c r="H209" s="320" t="str">
        <f>IF(B209="","",Output!N187)</f>
        <v/>
      </c>
      <c r="I209" s="1578" t="str">
        <f>IF(B209="","",Output!O187)</f>
        <v/>
      </c>
      <c r="J209" s="321" t="str">
        <f>IF(B209="","",Output!P187)</f>
        <v/>
      </c>
      <c r="K209" s="326"/>
      <c r="L209" s="1464" t="str">
        <f>IF(B209="","",Output!Q187)</f>
        <v/>
      </c>
      <c r="M209" s="318" t="str">
        <f>IF(B209="","",Output!R187)</f>
        <v/>
      </c>
      <c r="N209" s="318" t="str">
        <f>IF(B209="","",Output!S187)</f>
        <v/>
      </c>
      <c r="O209" s="319" t="str">
        <f>IF(B209="","",Output!T187)</f>
        <v/>
      </c>
      <c r="P209" s="320" t="str">
        <f>IF(B209="","",Output!U187)</f>
        <v/>
      </c>
      <c r="Q209" s="1574" t="str">
        <f>IF(B209="","",Output!V187)</f>
        <v/>
      </c>
      <c r="R209" s="326"/>
      <c r="S209" s="317" t="str">
        <f>IF(B209="","",Output!W187)</f>
        <v/>
      </c>
      <c r="T209" s="318" t="str">
        <f>IF(B209="","",Output!X187)</f>
        <v/>
      </c>
      <c r="U209" s="318" t="str">
        <f>IF(B209="","",Output!Y187)</f>
        <v/>
      </c>
      <c r="V209" s="319" t="str">
        <f>IF(B209="","",Output!Z187)</f>
        <v/>
      </c>
      <c r="W209" s="320" t="str">
        <f>IF(B209="","",Output!AA187)</f>
        <v/>
      </c>
      <c r="X209" s="321" t="str">
        <f>IF(B209="","",Output!AB187)</f>
        <v/>
      </c>
    </row>
    <row r="210" spans="1:24">
      <c r="A210" s="323">
        <f t="shared" si="2"/>
        <v>-163</v>
      </c>
      <c r="B210" s="143" t="str">
        <f>IF(Output!C188=0,"",Output!C188)</f>
        <v/>
      </c>
      <c r="C210" s="325"/>
      <c r="D210" s="327" t="str">
        <f>IF(B210="","",Output!J188)</f>
        <v/>
      </c>
      <c r="E210" s="318" t="str">
        <f>IF(B210="","",Output!K188)</f>
        <v/>
      </c>
      <c r="F210" s="318" t="str">
        <f>IF(B210="","",Output!L188)</f>
        <v/>
      </c>
      <c r="G210" s="319" t="str">
        <f>IF(B210="","",Output!M188)</f>
        <v/>
      </c>
      <c r="H210" s="320" t="str">
        <f>IF(B210="","",Output!N188)</f>
        <v/>
      </c>
      <c r="I210" s="1578" t="str">
        <f>IF(B210="","",Output!O188)</f>
        <v/>
      </c>
      <c r="J210" s="321" t="str">
        <f>IF(B210="","",Output!P188)</f>
        <v/>
      </c>
      <c r="K210" s="326"/>
      <c r="L210" s="1464" t="str">
        <f>IF(B210="","",Output!Q188)</f>
        <v/>
      </c>
      <c r="M210" s="318" t="str">
        <f>IF(B210="","",Output!R188)</f>
        <v/>
      </c>
      <c r="N210" s="318" t="str">
        <f>IF(B210="","",Output!S188)</f>
        <v/>
      </c>
      <c r="O210" s="319" t="str">
        <f>IF(B210="","",Output!T188)</f>
        <v/>
      </c>
      <c r="P210" s="320" t="str">
        <f>IF(B210="","",Output!U188)</f>
        <v/>
      </c>
      <c r="Q210" s="1574" t="str">
        <f>IF(B210="","",Output!V188)</f>
        <v/>
      </c>
      <c r="R210" s="326"/>
      <c r="S210" s="317" t="str">
        <f>IF(B210="","",Output!W188)</f>
        <v/>
      </c>
      <c r="T210" s="318" t="str">
        <f>IF(B210="","",Output!X188)</f>
        <v/>
      </c>
      <c r="U210" s="318" t="str">
        <f>IF(B210="","",Output!Y188)</f>
        <v/>
      </c>
      <c r="V210" s="319" t="str">
        <f>IF(B210="","",Output!Z188)</f>
        <v/>
      </c>
      <c r="W210" s="320" t="str">
        <f>IF(B210="","",Output!AA188)</f>
        <v/>
      </c>
      <c r="X210" s="321" t="str">
        <f>IF(B210="","",Output!AB188)</f>
        <v/>
      </c>
    </row>
    <row r="211" spans="1:24">
      <c r="A211" s="323">
        <f t="shared" si="2"/>
        <v>-164</v>
      </c>
      <c r="B211" s="143" t="str">
        <f>IF(Output!C189=0,"",Output!C189)</f>
        <v/>
      </c>
      <c r="C211" s="325"/>
      <c r="D211" s="327" t="str">
        <f>IF(B211="","",Output!J189)</f>
        <v/>
      </c>
      <c r="E211" s="318" t="str">
        <f>IF(B211="","",Output!K189)</f>
        <v/>
      </c>
      <c r="F211" s="318" t="str">
        <f>IF(B211="","",Output!L189)</f>
        <v/>
      </c>
      <c r="G211" s="319" t="str">
        <f>IF(B211="","",Output!M189)</f>
        <v/>
      </c>
      <c r="H211" s="320" t="str">
        <f>IF(B211="","",Output!N189)</f>
        <v/>
      </c>
      <c r="I211" s="1578" t="str">
        <f>IF(B211="","",Output!O189)</f>
        <v/>
      </c>
      <c r="J211" s="321" t="str">
        <f>IF(B211="","",Output!P189)</f>
        <v/>
      </c>
      <c r="K211" s="326"/>
      <c r="L211" s="1464" t="str">
        <f>IF(B211="","",Output!Q189)</f>
        <v/>
      </c>
      <c r="M211" s="318" t="str">
        <f>IF(B211="","",Output!R189)</f>
        <v/>
      </c>
      <c r="N211" s="318" t="str">
        <f>IF(B211="","",Output!S189)</f>
        <v/>
      </c>
      <c r="O211" s="319" t="str">
        <f>IF(B211="","",Output!T189)</f>
        <v/>
      </c>
      <c r="P211" s="320" t="str">
        <f>IF(B211="","",Output!U189)</f>
        <v/>
      </c>
      <c r="Q211" s="1574" t="str">
        <f>IF(B211="","",Output!V189)</f>
        <v/>
      </c>
      <c r="R211" s="326"/>
      <c r="S211" s="317" t="str">
        <f>IF(B211="","",Output!W189)</f>
        <v/>
      </c>
      <c r="T211" s="318" t="str">
        <f>IF(B211="","",Output!X189)</f>
        <v/>
      </c>
      <c r="U211" s="318" t="str">
        <f>IF(B211="","",Output!Y189)</f>
        <v/>
      </c>
      <c r="V211" s="319" t="str">
        <f>IF(B211="","",Output!Z189)</f>
        <v/>
      </c>
      <c r="W211" s="320" t="str">
        <f>IF(B211="","",Output!AA189)</f>
        <v/>
      </c>
      <c r="X211" s="321" t="str">
        <f>IF(B211="","",Output!AB189)</f>
        <v/>
      </c>
    </row>
    <row r="212" spans="1:24">
      <c r="A212" s="323">
        <f t="shared" si="2"/>
        <v>-165</v>
      </c>
      <c r="B212" s="143" t="str">
        <f>IF(Output!C190=0,"",Output!C190)</f>
        <v/>
      </c>
      <c r="C212" s="325"/>
      <c r="D212" s="327" t="str">
        <f>IF(B212="","",Output!J190)</f>
        <v/>
      </c>
      <c r="E212" s="318" t="str">
        <f>IF(B212="","",Output!K190)</f>
        <v/>
      </c>
      <c r="F212" s="318" t="str">
        <f>IF(B212="","",Output!L190)</f>
        <v/>
      </c>
      <c r="G212" s="319" t="str">
        <f>IF(B212="","",Output!M190)</f>
        <v/>
      </c>
      <c r="H212" s="320" t="str">
        <f>IF(B212="","",Output!N190)</f>
        <v/>
      </c>
      <c r="I212" s="1578" t="str">
        <f>IF(B212="","",Output!O190)</f>
        <v/>
      </c>
      <c r="J212" s="321" t="str">
        <f>IF(B212="","",Output!P190)</f>
        <v/>
      </c>
      <c r="K212" s="326"/>
      <c r="L212" s="1464" t="str">
        <f>IF(B212="","",Output!Q190)</f>
        <v/>
      </c>
      <c r="M212" s="318" t="str">
        <f>IF(B212="","",Output!R190)</f>
        <v/>
      </c>
      <c r="N212" s="318" t="str">
        <f>IF(B212="","",Output!S190)</f>
        <v/>
      </c>
      <c r="O212" s="319" t="str">
        <f>IF(B212="","",Output!T190)</f>
        <v/>
      </c>
      <c r="P212" s="320" t="str">
        <f>IF(B212="","",Output!U190)</f>
        <v/>
      </c>
      <c r="Q212" s="1574" t="str">
        <f>IF(B212="","",Output!V190)</f>
        <v/>
      </c>
      <c r="R212" s="326"/>
      <c r="S212" s="317" t="str">
        <f>IF(B212="","",Output!W190)</f>
        <v/>
      </c>
      <c r="T212" s="318" t="str">
        <f>IF(B212="","",Output!X190)</f>
        <v/>
      </c>
      <c r="U212" s="318" t="str">
        <f>IF(B212="","",Output!Y190)</f>
        <v/>
      </c>
      <c r="V212" s="319" t="str">
        <f>IF(B212="","",Output!Z190)</f>
        <v/>
      </c>
      <c r="W212" s="320" t="str">
        <f>IF(B212="","",Output!AA190)</f>
        <v/>
      </c>
      <c r="X212" s="321" t="str">
        <f>IF(B212="","",Output!AB190)</f>
        <v/>
      </c>
    </row>
    <row r="213" spans="1:24">
      <c r="A213" s="323">
        <f t="shared" si="2"/>
        <v>-166</v>
      </c>
      <c r="B213" s="143" t="str">
        <f>IF(Output!C191=0,"",Output!C191)</f>
        <v/>
      </c>
      <c r="C213" s="325"/>
      <c r="D213" s="327" t="str">
        <f>IF(B213="","",Output!J191)</f>
        <v/>
      </c>
      <c r="E213" s="318" t="str">
        <f>IF(B213="","",Output!K191)</f>
        <v/>
      </c>
      <c r="F213" s="318" t="str">
        <f>IF(B213="","",Output!L191)</f>
        <v/>
      </c>
      <c r="G213" s="319" t="str">
        <f>IF(B213="","",Output!M191)</f>
        <v/>
      </c>
      <c r="H213" s="320" t="str">
        <f>IF(B213="","",Output!N191)</f>
        <v/>
      </c>
      <c r="I213" s="1578" t="str">
        <f>IF(B213="","",Output!O191)</f>
        <v/>
      </c>
      <c r="J213" s="321" t="str">
        <f>IF(B213="","",Output!P191)</f>
        <v/>
      </c>
      <c r="K213" s="326"/>
      <c r="L213" s="1464" t="str">
        <f>IF(B213="","",Output!Q191)</f>
        <v/>
      </c>
      <c r="M213" s="318" t="str">
        <f>IF(B213="","",Output!R191)</f>
        <v/>
      </c>
      <c r="N213" s="318" t="str">
        <f>IF(B213="","",Output!S191)</f>
        <v/>
      </c>
      <c r="O213" s="319" t="str">
        <f>IF(B213="","",Output!T191)</f>
        <v/>
      </c>
      <c r="P213" s="320" t="str">
        <f>IF(B213="","",Output!U191)</f>
        <v/>
      </c>
      <c r="Q213" s="1574" t="str">
        <f>IF(B213="","",Output!V191)</f>
        <v/>
      </c>
      <c r="R213" s="326"/>
      <c r="S213" s="317" t="str">
        <f>IF(B213="","",Output!W191)</f>
        <v/>
      </c>
      <c r="T213" s="318" t="str">
        <f>IF(B213="","",Output!X191)</f>
        <v/>
      </c>
      <c r="U213" s="318" t="str">
        <f>IF(B213="","",Output!Y191)</f>
        <v/>
      </c>
      <c r="V213" s="319" t="str">
        <f>IF(B213="","",Output!Z191)</f>
        <v/>
      </c>
      <c r="W213" s="320" t="str">
        <f>IF(B213="","",Output!AA191)</f>
        <v/>
      </c>
      <c r="X213" s="321" t="str">
        <f>IF(B213="","",Output!AB191)</f>
        <v/>
      </c>
    </row>
    <row r="214" spans="1:24">
      <c r="A214" s="323">
        <f t="shared" si="2"/>
        <v>-167</v>
      </c>
      <c r="B214" s="143" t="str">
        <f>IF(Output!C192=0,"",Output!C192)</f>
        <v/>
      </c>
      <c r="C214" s="325"/>
      <c r="D214" s="327" t="str">
        <f>IF(B214="","",Output!J192)</f>
        <v/>
      </c>
      <c r="E214" s="318" t="str">
        <f>IF(B214="","",Output!K192)</f>
        <v/>
      </c>
      <c r="F214" s="318" t="str">
        <f>IF(B214="","",Output!L192)</f>
        <v/>
      </c>
      <c r="G214" s="319" t="str">
        <f>IF(B214="","",Output!M192)</f>
        <v/>
      </c>
      <c r="H214" s="320" t="str">
        <f>IF(B214="","",Output!N192)</f>
        <v/>
      </c>
      <c r="I214" s="1578" t="str">
        <f>IF(B214="","",Output!O192)</f>
        <v/>
      </c>
      <c r="J214" s="321" t="str">
        <f>IF(B214="","",Output!P192)</f>
        <v/>
      </c>
      <c r="K214" s="326"/>
      <c r="L214" s="1464" t="str">
        <f>IF(B214="","",Output!Q192)</f>
        <v/>
      </c>
      <c r="M214" s="318" t="str">
        <f>IF(B214="","",Output!R192)</f>
        <v/>
      </c>
      <c r="N214" s="318" t="str">
        <f>IF(B214="","",Output!S192)</f>
        <v/>
      </c>
      <c r="O214" s="319" t="str">
        <f>IF(B214="","",Output!T192)</f>
        <v/>
      </c>
      <c r="P214" s="320" t="str">
        <f>IF(B214="","",Output!U192)</f>
        <v/>
      </c>
      <c r="Q214" s="1574" t="str">
        <f>IF(B214="","",Output!V192)</f>
        <v/>
      </c>
      <c r="R214" s="326"/>
      <c r="S214" s="317" t="str">
        <f>IF(B214="","",Output!W192)</f>
        <v/>
      </c>
      <c r="T214" s="318" t="str">
        <f>IF(B214="","",Output!X192)</f>
        <v/>
      </c>
      <c r="U214" s="318" t="str">
        <f>IF(B214="","",Output!Y192)</f>
        <v/>
      </c>
      <c r="V214" s="319" t="str">
        <f>IF(B214="","",Output!Z192)</f>
        <v/>
      </c>
      <c r="W214" s="320" t="str">
        <f>IF(B214="","",Output!AA192)</f>
        <v/>
      </c>
      <c r="X214" s="321" t="str">
        <f>IF(B214="","",Output!AB192)</f>
        <v/>
      </c>
    </row>
    <row r="215" spans="1:24">
      <c r="A215" s="323">
        <f t="shared" si="2"/>
        <v>-168</v>
      </c>
      <c r="B215" s="143" t="str">
        <f>IF(Output!C193=0,"",Output!C193)</f>
        <v/>
      </c>
      <c r="C215" s="325"/>
      <c r="D215" s="327" t="str">
        <f>IF(B215="","",Output!J193)</f>
        <v/>
      </c>
      <c r="E215" s="318" t="str">
        <f>IF(B215="","",Output!K193)</f>
        <v/>
      </c>
      <c r="F215" s="318" t="str">
        <f>IF(B215="","",Output!L193)</f>
        <v/>
      </c>
      <c r="G215" s="319" t="str">
        <f>IF(B215="","",Output!M193)</f>
        <v/>
      </c>
      <c r="H215" s="320" t="str">
        <f>IF(B215="","",Output!N193)</f>
        <v/>
      </c>
      <c r="I215" s="1578" t="str">
        <f>IF(B215="","",Output!O193)</f>
        <v/>
      </c>
      <c r="J215" s="321" t="str">
        <f>IF(B215="","",Output!P193)</f>
        <v/>
      </c>
      <c r="K215" s="326"/>
      <c r="L215" s="1464" t="str">
        <f>IF(B215="","",Output!Q193)</f>
        <v/>
      </c>
      <c r="M215" s="318" t="str">
        <f>IF(B215="","",Output!R193)</f>
        <v/>
      </c>
      <c r="N215" s="318" t="str">
        <f>IF(B215="","",Output!S193)</f>
        <v/>
      </c>
      <c r="O215" s="319" t="str">
        <f>IF(B215="","",Output!T193)</f>
        <v/>
      </c>
      <c r="P215" s="320" t="str">
        <f>IF(B215="","",Output!U193)</f>
        <v/>
      </c>
      <c r="Q215" s="1574" t="str">
        <f>IF(B215="","",Output!V193)</f>
        <v/>
      </c>
      <c r="R215" s="326"/>
      <c r="S215" s="317" t="str">
        <f>IF(B215="","",Output!W193)</f>
        <v/>
      </c>
      <c r="T215" s="318" t="str">
        <f>IF(B215="","",Output!X193)</f>
        <v/>
      </c>
      <c r="U215" s="318" t="str">
        <f>IF(B215="","",Output!Y193)</f>
        <v/>
      </c>
      <c r="V215" s="319" t="str">
        <f>IF(B215="","",Output!Z193)</f>
        <v/>
      </c>
      <c r="W215" s="320" t="str">
        <f>IF(B215="","",Output!AA193)</f>
        <v/>
      </c>
      <c r="X215" s="321" t="str">
        <f>IF(B215="","",Output!AB193)</f>
        <v/>
      </c>
    </row>
    <row r="216" spans="1:24">
      <c r="A216" s="323">
        <f t="shared" si="2"/>
        <v>-169</v>
      </c>
      <c r="B216" s="143" t="str">
        <f>IF(Output!C194=0,"",Output!C194)</f>
        <v/>
      </c>
      <c r="C216" s="325"/>
      <c r="D216" s="327" t="str">
        <f>IF(B216="","",Output!J194)</f>
        <v/>
      </c>
      <c r="E216" s="318" t="str">
        <f>IF(B216="","",Output!K194)</f>
        <v/>
      </c>
      <c r="F216" s="318" t="str">
        <f>IF(B216="","",Output!L194)</f>
        <v/>
      </c>
      <c r="G216" s="319" t="str">
        <f>IF(B216="","",Output!M194)</f>
        <v/>
      </c>
      <c r="H216" s="320" t="str">
        <f>IF(B216="","",Output!N194)</f>
        <v/>
      </c>
      <c r="I216" s="1578" t="str">
        <f>IF(B216="","",Output!O194)</f>
        <v/>
      </c>
      <c r="J216" s="321" t="str">
        <f>IF(B216="","",Output!P194)</f>
        <v/>
      </c>
      <c r="K216" s="326"/>
      <c r="L216" s="1464" t="str">
        <f>IF(B216="","",Output!Q194)</f>
        <v/>
      </c>
      <c r="M216" s="318" t="str">
        <f>IF(B216="","",Output!R194)</f>
        <v/>
      </c>
      <c r="N216" s="318" t="str">
        <f>IF(B216="","",Output!S194)</f>
        <v/>
      </c>
      <c r="O216" s="319" t="str">
        <f>IF(B216="","",Output!T194)</f>
        <v/>
      </c>
      <c r="P216" s="320" t="str">
        <f>IF(B216="","",Output!U194)</f>
        <v/>
      </c>
      <c r="Q216" s="1574" t="str">
        <f>IF(B216="","",Output!V194)</f>
        <v/>
      </c>
      <c r="R216" s="326"/>
      <c r="S216" s="317" t="str">
        <f>IF(B216="","",Output!W194)</f>
        <v/>
      </c>
      <c r="T216" s="318" t="str">
        <f>IF(B216="","",Output!X194)</f>
        <v/>
      </c>
      <c r="U216" s="318" t="str">
        <f>IF(B216="","",Output!Y194)</f>
        <v/>
      </c>
      <c r="V216" s="319" t="str">
        <f>IF(B216="","",Output!Z194)</f>
        <v/>
      </c>
      <c r="W216" s="320" t="str">
        <f>IF(B216="","",Output!AA194)</f>
        <v/>
      </c>
      <c r="X216" s="321" t="str">
        <f>IF(B216="","",Output!AB194)</f>
        <v/>
      </c>
    </row>
    <row r="217" spans="1:24">
      <c r="A217" s="323">
        <f t="shared" si="2"/>
        <v>-170</v>
      </c>
      <c r="B217" s="143" t="str">
        <f>IF(Output!C195=0,"",Output!C195)</f>
        <v/>
      </c>
      <c r="C217" s="325"/>
      <c r="D217" s="327" t="str">
        <f>IF(B217="","",Output!J195)</f>
        <v/>
      </c>
      <c r="E217" s="318" t="str">
        <f>IF(B217="","",Output!K195)</f>
        <v/>
      </c>
      <c r="F217" s="318" t="str">
        <f>IF(B217="","",Output!L195)</f>
        <v/>
      </c>
      <c r="G217" s="319" t="str">
        <f>IF(B217="","",Output!M195)</f>
        <v/>
      </c>
      <c r="H217" s="320" t="str">
        <f>IF(B217="","",Output!N195)</f>
        <v/>
      </c>
      <c r="I217" s="1578" t="str">
        <f>IF(B217="","",Output!O195)</f>
        <v/>
      </c>
      <c r="J217" s="321" t="str">
        <f>IF(B217="","",Output!P195)</f>
        <v/>
      </c>
      <c r="K217" s="326"/>
      <c r="L217" s="1464" t="str">
        <f>IF(B217="","",Output!Q195)</f>
        <v/>
      </c>
      <c r="M217" s="318" t="str">
        <f>IF(B217="","",Output!R195)</f>
        <v/>
      </c>
      <c r="N217" s="318" t="str">
        <f>IF(B217="","",Output!S195)</f>
        <v/>
      </c>
      <c r="O217" s="319" t="str">
        <f>IF(B217="","",Output!T195)</f>
        <v/>
      </c>
      <c r="P217" s="320" t="str">
        <f>IF(B217="","",Output!U195)</f>
        <v/>
      </c>
      <c r="Q217" s="1574" t="str">
        <f>IF(B217="","",Output!V195)</f>
        <v/>
      </c>
      <c r="R217" s="326"/>
      <c r="S217" s="317" t="str">
        <f>IF(B217="","",Output!W195)</f>
        <v/>
      </c>
      <c r="T217" s="318" t="str">
        <f>IF(B217="","",Output!X195)</f>
        <v/>
      </c>
      <c r="U217" s="318" t="str">
        <f>IF(B217="","",Output!Y195)</f>
        <v/>
      </c>
      <c r="V217" s="319" t="str">
        <f>IF(B217="","",Output!Z195)</f>
        <v/>
      </c>
      <c r="W217" s="320" t="str">
        <f>IF(B217="","",Output!AA195)</f>
        <v/>
      </c>
      <c r="X217" s="321" t="str">
        <f>IF(B217="","",Output!AB195)</f>
        <v/>
      </c>
    </row>
    <row r="218" spans="1:24">
      <c r="A218" s="323">
        <f t="shared" si="2"/>
        <v>-171</v>
      </c>
      <c r="B218" s="143" t="str">
        <f>IF(Output!C196=0,"",Output!C196)</f>
        <v/>
      </c>
      <c r="C218" s="325"/>
      <c r="D218" s="327" t="str">
        <f>IF(B218="","",Output!J196)</f>
        <v/>
      </c>
      <c r="E218" s="318" t="str">
        <f>IF(B218="","",Output!K196)</f>
        <v/>
      </c>
      <c r="F218" s="318" t="str">
        <f>IF(B218="","",Output!L196)</f>
        <v/>
      </c>
      <c r="G218" s="319" t="str">
        <f>IF(B218="","",Output!M196)</f>
        <v/>
      </c>
      <c r="H218" s="320" t="str">
        <f>IF(B218="","",Output!N196)</f>
        <v/>
      </c>
      <c r="I218" s="1578" t="str">
        <f>IF(B218="","",Output!O196)</f>
        <v/>
      </c>
      <c r="J218" s="321" t="str">
        <f>IF(B218="","",Output!P196)</f>
        <v/>
      </c>
      <c r="K218" s="326"/>
      <c r="L218" s="1464" t="str">
        <f>IF(B218="","",Output!Q196)</f>
        <v/>
      </c>
      <c r="M218" s="318" t="str">
        <f>IF(B218="","",Output!R196)</f>
        <v/>
      </c>
      <c r="N218" s="318" t="str">
        <f>IF(B218="","",Output!S196)</f>
        <v/>
      </c>
      <c r="O218" s="319" t="str">
        <f>IF(B218="","",Output!T196)</f>
        <v/>
      </c>
      <c r="P218" s="320" t="str">
        <f>IF(B218="","",Output!U196)</f>
        <v/>
      </c>
      <c r="Q218" s="1574" t="str">
        <f>IF(B218="","",Output!V196)</f>
        <v/>
      </c>
      <c r="R218" s="326"/>
      <c r="S218" s="317" t="str">
        <f>IF(B218="","",Output!W196)</f>
        <v/>
      </c>
      <c r="T218" s="318" t="str">
        <f>IF(B218="","",Output!X196)</f>
        <v/>
      </c>
      <c r="U218" s="318" t="str">
        <f>IF(B218="","",Output!Y196)</f>
        <v/>
      </c>
      <c r="V218" s="319" t="str">
        <f>IF(B218="","",Output!Z196)</f>
        <v/>
      </c>
      <c r="W218" s="320" t="str">
        <f>IF(B218="","",Output!AA196)</f>
        <v/>
      </c>
      <c r="X218" s="321" t="str">
        <f>IF(B218="","",Output!AB196)</f>
        <v/>
      </c>
    </row>
    <row r="219" spans="1:24">
      <c r="A219" s="323">
        <f t="shared" si="2"/>
        <v>-172</v>
      </c>
      <c r="B219" s="143" t="str">
        <f>IF(Output!C197=0,"",Output!C197)</f>
        <v/>
      </c>
      <c r="C219" s="325"/>
      <c r="D219" s="327" t="str">
        <f>IF(B219="","",Output!J197)</f>
        <v/>
      </c>
      <c r="E219" s="318" t="str">
        <f>IF(B219="","",Output!K197)</f>
        <v/>
      </c>
      <c r="F219" s="318" t="str">
        <f>IF(B219="","",Output!L197)</f>
        <v/>
      </c>
      <c r="G219" s="319" t="str">
        <f>IF(B219="","",Output!M197)</f>
        <v/>
      </c>
      <c r="H219" s="320" t="str">
        <f>IF(B219="","",Output!N197)</f>
        <v/>
      </c>
      <c r="I219" s="1578" t="str">
        <f>IF(B219="","",Output!O197)</f>
        <v/>
      </c>
      <c r="J219" s="321" t="str">
        <f>IF(B219="","",Output!P197)</f>
        <v/>
      </c>
      <c r="K219" s="326"/>
      <c r="L219" s="1464" t="str">
        <f>IF(B219="","",Output!Q197)</f>
        <v/>
      </c>
      <c r="M219" s="318" t="str">
        <f>IF(B219="","",Output!R197)</f>
        <v/>
      </c>
      <c r="N219" s="318" t="str">
        <f>IF(B219="","",Output!S197)</f>
        <v/>
      </c>
      <c r="O219" s="319" t="str">
        <f>IF(B219="","",Output!T197)</f>
        <v/>
      </c>
      <c r="P219" s="320" t="str">
        <f>IF(B219="","",Output!U197)</f>
        <v/>
      </c>
      <c r="Q219" s="1574" t="str">
        <f>IF(B219="","",Output!V197)</f>
        <v/>
      </c>
      <c r="R219" s="326"/>
      <c r="S219" s="317" t="str">
        <f>IF(B219="","",Output!W197)</f>
        <v/>
      </c>
      <c r="T219" s="318" t="str">
        <f>IF(B219="","",Output!X197)</f>
        <v/>
      </c>
      <c r="U219" s="318" t="str">
        <f>IF(B219="","",Output!Y197)</f>
        <v/>
      </c>
      <c r="V219" s="319" t="str">
        <f>IF(B219="","",Output!Z197)</f>
        <v/>
      </c>
      <c r="W219" s="320" t="str">
        <f>IF(B219="","",Output!AA197)</f>
        <v/>
      </c>
      <c r="X219" s="321" t="str">
        <f>IF(B219="","",Output!AB197)</f>
        <v/>
      </c>
    </row>
    <row r="220" spans="1:24">
      <c r="A220" s="323">
        <f t="shared" ref="A220:A221" si="3">A219-1</f>
        <v>-173</v>
      </c>
      <c r="B220" s="143" t="str">
        <f>IF(Output!C198=0,"",Output!C198)</f>
        <v/>
      </c>
      <c r="C220" s="325"/>
      <c r="D220" s="327" t="str">
        <f>IF(B220="","",Output!J198)</f>
        <v/>
      </c>
      <c r="E220" s="318" t="str">
        <f>IF(B220="","",Output!K198)</f>
        <v/>
      </c>
      <c r="F220" s="318" t="str">
        <f>IF(B220="","",Output!L198)</f>
        <v/>
      </c>
      <c r="G220" s="319" t="str">
        <f>IF(B220="","",Output!M198)</f>
        <v/>
      </c>
      <c r="H220" s="320" t="str">
        <f>IF(B220="","",Output!N198)</f>
        <v/>
      </c>
      <c r="I220" s="1578" t="str">
        <f>IF(B220="","",Output!O198)</f>
        <v/>
      </c>
      <c r="J220" s="321" t="str">
        <f>IF(B220="","",Output!P198)</f>
        <v/>
      </c>
      <c r="K220" s="326"/>
      <c r="L220" s="1464" t="str">
        <f>IF(B220="","",Output!Q198)</f>
        <v/>
      </c>
      <c r="M220" s="318" t="str">
        <f>IF(B220="","",Output!R198)</f>
        <v/>
      </c>
      <c r="N220" s="318" t="str">
        <f>IF(B220="","",Output!S198)</f>
        <v/>
      </c>
      <c r="O220" s="319" t="str">
        <f>IF(B220="","",Output!T198)</f>
        <v/>
      </c>
      <c r="P220" s="320" t="str">
        <f>IF(B220="","",Output!U198)</f>
        <v/>
      </c>
      <c r="Q220" s="1574" t="str">
        <f>IF(B220="","",Output!V198)</f>
        <v/>
      </c>
      <c r="R220" s="326"/>
      <c r="S220" s="317" t="str">
        <f>IF(B220="","",Output!W198)</f>
        <v/>
      </c>
      <c r="T220" s="318" t="str">
        <f>IF(B220="","",Output!X198)</f>
        <v/>
      </c>
      <c r="U220" s="318" t="str">
        <f>IF(B220="","",Output!Y198)</f>
        <v/>
      </c>
      <c r="V220" s="319" t="str">
        <f>IF(B220="","",Output!Z198)</f>
        <v/>
      </c>
      <c r="W220" s="320" t="str">
        <f>IF(B220="","",Output!AA198)</f>
        <v/>
      </c>
      <c r="X220" s="321" t="str">
        <f>IF(B220="","",Output!AB198)</f>
        <v/>
      </c>
    </row>
    <row r="221" spans="1:24">
      <c r="A221" s="323">
        <f t="shared" si="3"/>
        <v>-174</v>
      </c>
      <c r="B221" s="143" t="str">
        <f>IF(Output!C199=0,"",Output!C199)</f>
        <v/>
      </c>
      <c r="C221" s="325"/>
      <c r="D221" s="1461" t="str">
        <f>IF(B221="","",Output!J199)</f>
        <v/>
      </c>
      <c r="E221" s="1458" t="str">
        <f>IF(B221="","",Output!K199)</f>
        <v/>
      </c>
      <c r="F221" s="1458" t="str">
        <f>IF(B221="","",Output!L199)</f>
        <v/>
      </c>
      <c r="G221" s="329" t="str">
        <f>IF(B221="","",Output!M199)</f>
        <v/>
      </c>
      <c r="H221" s="330" t="str">
        <f>IF(B221="","",Output!N199)</f>
        <v/>
      </c>
      <c r="I221" s="1579" t="str">
        <f>IF(B221="","",Output!O199)</f>
        <v/>
      </c>
      <c r="J221" s="1459" t="str">
        <f>IF(B221="","",Output!P199)</f>
        <v/>
      </c>
      <c r="K221" s="326"/>
      <c r="L221" s="1465" t="str">
        <f>IF(B221="","",Output!Q199)</f>
        <v/>
      </c>
      <c r="M221" s="1466" t="str">
        <f>IF(B221="","",Output!R199)</f>
        <v/>
      </c>
      <c r="N221" s="1466" t="str">
        <f>IF(B221="","",Output!S199)</f>
        <v/>
      </c>
      <c r="O221" s="1467" t="str">
        <f>IF(B221="","",Output!T199)</f>
        <v/>
      </c>
      <c r="P221" s="1468" t="str">
        <f>IF(B221="","",Output!U199)</f>
        <v/>
      </c>
      <c r="Q221" s="1575" t="str">
        <f>IF(B221="","",Output!V199)</f>
        <v/>
      </c>
      <c r="R221" s="326"/>
      <c r="S221" s="328" t="str">
        <f>IF(B221="","",Output!W199)</f>
        <v/>
      </c>
      <c r="T221" s="1458" t="str">
        <f>IF(B221="","",Output!X199)</f>
        <v/>
      </c>
      <c r="U221" s="1458" t="str">
        <f>IF(B221="","",Output!Y199)</f>
        <v/>
      </c>
      <c r="V221" s="329" t="str">
        <f>IF(B221="","",Output!Z199)</f>
        <v/>
      </c>
      <c r="W221" s="330" t="str">
        <f>IF(B221="","",Output!AA199)</f>
        <v/>
      </c>
      <c r="X221" s="1459" t="str">
        <f>IF(B221="","",Output!AB199)</f>
        <v/>
      </c>
    </row>
  </sheetData>
  <mergeCells count="24">
    <mergeCell ref="W23:W24"/>
    <mergeCell ref="X23:X24"/>
    <mergeCell ref="O23:O24"/>
    <mergeCell ref="P23:P24"/>
    <mergeCell ref="Q23:Q24"/>
    <mergeCell ref="S23:S24"/>
    <mergeCell ref="T23:T24"/>
    <mergeCell ref="U23:U24"/>
    <mergeCell ref="N23:N24"/>
    <mergeCell ref="B10:X10"/>
    <mergeCell ref="B22:B24"/>
    <mergeCell ref="D22:J22"/>
    <mergeCell ref="L22:Q22"/>
    <mergeCell ref="S22:X22"/>
    <mergeCell ref="D23:D24"/>
    <mergeCell ref="E23:E24"/>
    <mergeCell ref="F23:F24"/>
    <mergeCell ref="G23:G24"/>
    <mergeCell ref="H23:H24"/>
    <mergeCell ref="I23:I24"/>
    <mergeCell ref="J23:J24"/>
    <mergeCell ref="L23:L24"/>
    <mergeCell ref="M23:M24"/>
    <mergeCell ref="V23:V24"/>
  </mergeCells>
  <conditionalFormatting sqref="B26:B221">
    <cfRule type="cellIs" dxfId="51" priority="1" operator="lessThanOrEqual">
      <formula>0</formula>
    </cfRule>
  </conditionalFormatting>
  <pageMargins left="0.7" right="0.7" top="0.75" bottom="0.75" header="0.3" footer="0.3"/>
  <pageSetup paperSize="9" scale="15"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3DA8-3365-4104-8717-B7F02A36DD58}">
  <sheetPr codeName="Sheet12">
    <tabColor theme="0" tint="-0.249977111117893"/>
  </sheetPr>
  <dimension ref="B2:CE222"/>
  <sheetViews>
    <sheetView showGridLines="0" view="pageBreakPreview" zoomScale="80" zoomScaleNormal="80" zoomScaleSheetLayoutView="80" workbookViewId="0">
      <selection activeCell="AG17" sqref="AG17"/>
    </sheetView>
  </sheetViews>
  <sheetFormatPr defaultColWidth="9.140625" defaultRowHeight="15"/>
  <cols>
    <col min="2" max="2" width="19.5703125" customWidth="1"/>
    <col min="3" max="3" width="2.140625" customWidth="1"/>
    <col min="4" max="4" width="42.28515625" customWidth="1"/>
    <col min="5" max="6" width="25.85546875" customWidth="1"/>
    <col min="7" max="7" width="1.42578125" customWidth="1"/>
    <col min="8" max="8" width="17.140625" style="1483" customWidth="1"/>
    <col min="9" max="9" width="20.140625" bestFit="1" customWidth="1"/>
    <col min="10" max="10" width="21.140625" bestFit="1" customWidth="1"/>
    <col min="11" max="11" width="20.140625" bestFit="1" customWidth="1"/>
    <col min="12" max="12" width="25.5703125" style="1483" customWidth="1"/>
    <col min="13" max="13" width="3.42578125" customWidth="1"/>
    <col min="14" max="14" width="24.28515625" style="1483" customWidth="1"/>
    <col min="15" max="16" width="24.28515625" customWidth="1"/>
    <col min="17" max="17" width="3" customWidth="1"/>
    <col min="18" max="18" width="24.140625" customWidth="1"/>
    <col min="19" max="20" width="19.42578125" customWidth="1"/>
    <col min="21" max="21" width="3" customWidth="1"/>
    <col min="22" max="24" width="25.5703125" customWidth="1"/>
    <col min="25" max="25" width="24.140625" bestFit="1" customWidth="1"/>
    <col min="26" max="26" width="5.7109375" customWidth="1"/>
    <col min="27" max="29" width="17.7109375" customWidth="1"/>
    <col min="30" max="30" width="18.42578125" customWidth="1"/>
    <col min="31" max="31" width="2.85546875" customWidth="1"/>
    <col min="32" max="34" width="28.85546875" customWidth="1"/>
    <col min="35" max="35" width="1.7109375" customWidth="1"/>
    <col min="36" max="38" width="17.7109375" customWidth="1"/>
    <col min="39" max="39" width="18.42578125" customWidth="1"/>
    <col min="40" max="44" width="23.28515625" customWidth="1"/>
    <col min="47" max="54" width="23.42578125" customWidth="1"/>
    <col min="75" max="75" width="17" bestFit="1" customWidth="1"/>
    <col min="76" max="76" width="5.5703125" bestFit="1" customWidth="1"/>
    <col min="77" max="77" width="12" bestFit="1" customWidth="1"/>
    <col min="78" max="78" width="23.85546875" bestFit="1" customWidth="1"/>
    <col min="79" max="79" width="37.42578125" bestFit="1" customWidth="1"/>
    <col min="80" max="80" width="24.7109375" bestFit="1" customWidth="1"/>
    <col min="81" max="81" width="13.5703125" bestFit="1" customWidth="1"/>
    <col min="82" max="82" width="14.140625" bestFit="1" customWidth="1"/>
  </cols>
  <sheetData>
    <row r="2" spans="2:39" s="291" customFormat="1" ht="6.75" customHeight="1">
      <c r="H2" s="1500"/>
      <c r="L2" s="1500"/>
      <c r="N2" s="1500"/>
    </row>
    <row r="3" spans="2:39" s="291" customFormat="1" ht="11.25" customHeight="1">
      <c r="H3" s="1500"/>
      <c r="L3" s="1500"/>
      <c r="N3" s="1500"/>
    </row>
    <row r="4" spans="2:39" s="291" customFormat="1" ht="11.25" customHeight="1">
      <c r="H4" s="1500"/>
      <c r="L4" s="1500"/>
      <c r="N4" s="1500"/>
    </row>
    <row r="5" spans="2:39" s="291" customFormat="1" ht="11.25" customHeight="1">
      <c r="H5" s="1500"/>
      <c r="L5" s="1500"/>
      <c r="N5" s="1500"/>
      <c r="V5" s="1233" t="s">
        <v>101</v>
      </c>
      <c r="W5" s="1233">
        <f>'00 - Cover'!F17</f>
        <v>45747</v>
      </c>
    </row>
    <row r="6" spans="2:39" s="291" customFormat="1" ht="11.25" customHeight="1">
      <c r="H6" s="1500"/>
      <c r="L6" s="1500"/>
      <c r="N6" s="1500"/>
      <c r="V6" s="1233" t="s">
        <v>4</v>
      </c>
      <c r="W6" s="1233">
        <f>'00 - Cover'!F20</f>
        <v>45775</v>
      </c>
    </row>
    <row r="7" spans="2:39" s="291" customFormat="1" ht="11.25" customHeight="1">
      <c r="H7" s="1500"/>
      <c r="L7" s="1500"/>
      <c r="N7" s="1500"/>
      <c r="V7" s="1233" t="s">
        <v>5</v>
      </c>
      <c r="W7" s="1233">
        <f>'00 - Cover'!F22</f>
        <v>45588</v>
      </c>
    </row>
    <row r="8" spans="2:39" s="291" customFormat="1" ht="11.25" customHeight="1">
      <c r="H8" s="1500"/>
      <c r="L8" s="1500"/>
      <c r="N8" s="1500"/>
    </row>
    <row r="9" spans="2:39" s="291" customFormat="1" ht="11.25" customHeight="1">
      <c r="H9" s="1500"/>
      <c r="L9" s="1500"/>
      <c r="N9" s="1500"/>
    </row>
    <row r="10" spans="2:39" s="291" customFormat="1" ht="14.25" customHeight="1">
      <c r="H10" s="1500"/>
      <c r="L10" s="1500"/>
      <c r="N10" s="1500"/>
    </row>
    <row r="11" spans="2:39" s="291" customFormat="1" ht="15.75">
      <c r="B11" s="1894" t="s">
        <v>1071</v>
      </c>
      <c r="C11" s="1895"/>
      <c r="D11" s="1895"/>
      <c r="E11" s="1895"/>
      <c r="F11" s="1895"/>
      <c r="G11" s="1895"/>
      <c r="H11" s="1895"/>
      <c r="I11" s="1895"/>
      <c r="J11" s="1895"/>
      <c r="K11" s="1895"/>
      <c r="L11" s="1895"/>
      <c r="M11" s="1895"/>
      <c r="N11" s="1895"/>
      <c r="O11" s="1895"/>
      <c r="P11" s="1895"/>
      <c r="Q11" s="1895"/>
      <c r="R11" s="1895"/>
      <c r="S11" s="1895"/>
      <c r="T11" s="1895"/>
      <c r="U11" s="1895"/>
      <c r="V11" s="1895"/>
      <c r="W11" s="1895"/>
    </row>
    <row r="12" spans="2:39" s="291" customFormat="1" ht="12.75">
      <c r="H12" s="1500"/>
      <c r="L12" s="1500"/>
      <c r="N12" s="1500"/>
      <c r="O12" s="302"/>
    </row>
    <row r="13" spans="2:39" s="291" customFormat="1" ht="21" customHeight="1">
      <c r="D13" s="292"/>
      <c r="H13" s="1501"/>
      <c r="I13" s="292"/>
      <c r="J13" s="1428"/>
      <c r="K13" s="292"/>
      <c r="L13" s="1501"/>
      <c r="M13" s="292"/>
      <c r="N13" s="1500"/>
    </row>
    <row r="14" spans="2:39" ht="19.5" customHeight="1">
      <c r="B14" s="1914" t="s">
        <v>5</v>
      </c>
      <c r="C14" s="1423"/>
      <c r="D14" s="1913" t="s">
        <v>1064</v>
      </c>
      <c r="E14" s="1913"/>
      <c r="F14" s="1913"/>
      <c r="H14" s="1913" t="s">
        <v>250</v>
      </c>
      <c r="I14" s="1913"/>
      <c r="J14" s="1913"/>
      <c r="K14" s="1913"/>
      <c r="L14" s="1913"/>
      <c r="N14" s="1913" t="s">
        <v>247</v>
      </c>
      <c r="O14" s="1913"/>
      <c r="P14" s="1913"/>
      <c r="R14" s="1917" t="s">
        <v>1065</v>
      </c>
      <c r="S14" s="1917"/>
      <c r="T14" s="1917"/>
      <c r="V14" s="1913" t="s">
        <v>413</v>
      </c>
      <c r="W14" s="1913"/>
      <c r="X14" s="1913"/>
      <c r="Y14" s="1913"/>
      <c r="AA14" s="1918" t="s">
        <v>1110</v>
      </c>
      <c r="AB14" s="1918"/>
      <c r="AC14" s="1918"/>
      <c r="AD14" s="1918"/>
      <c r="AF14" s="1913" t="s">
        <v>415</v>
      </c>
      <c r="AG14" s="1913"/>
      <c r="AH14" s="1913"/>
      <c r="AJ14" s="1918" t="s">
        <v>1116</v>
      </c>
      <c r="AK14" s="1918"/>
      <c r="AL14" s="1918"/>
      <c r="AM14" s="1918"/>
    </row>
    <row r="15" spans="2:39">
      <c r="B15" s="1915"/>
      <c r="C15" s="1423"/>
      <c r="D15" s="1420" t="s">
        <v>338</v>
      </c>
      <c r="E15" s="1420" t="s">
        <v>340</v>
      </c>
      <c r="F15" s="1420" t="s">
        <v>1063</v>
      </c>
      <c r="H15" s="1502" t="s">
        <v>338</v>
      </c>
      <c r="I15" s="1424" t="s">
        <v>340</v>
      </c>
      <c r="J15" s="1424" t="s">
        <v>342</v>
      </c>
      <c r="K15" s="1424" t="s">
        <v>343</v>
      </c>
      <c r="L15" s="1502" t="s">
        <v>1108</v>
      </c>
      <c r="N15" s="1502" t="s">
        <v>338</v>
      </c>
      <c r="O15" s="1424" t="s">
        <v>340</v>
      </c>
      <c r="P15" s="1425" t="s">
        <v>1181</v>
      </c>
      <c r="R15" s="1424" t="s">
        <v>338</v>
      </c>
      <c r="S15" s="1424" t="s">
        <v>340</v>
      </c>
      <c r="T15" s="1425" t="s">
        <v>1104</v>
      </c>
      <c r="V15" s="1420" t="s">
        <v>338</v>
      </c>
      <c r="W15" s="1420" t="s">
        <v>340</v>
      </c>
      <c r="X15" s="1430" t="s">
        <v>342</v>
      </c>
      <c r="Y15" s="1430" t="s">
        <v>1062</v>
      </c>
      <c r="AA15" s="1420"/>
      <c r="AB15" s="1430"/>
      <c r="AC15" s="1430"/>
      <c r="AD15" s="1430"/>
      <c r="AF15" s="1430" t="s">
        <v>338</v>
      </c>
      <c r="AG15" s="1430" t="s">
        <v>340</v>
      </c>
      <c r="AH15" s="1430" t="s">
        <v>1063</v>
      </c>
      <c r="AJ15" s="1420"/>
      <c r="AK15" s="1430"/>
      <c r="AL15" s="1430"/>
      <c r="AM15" s="1430"/>
    </row>
    <row r="16" spans="2:39" ht="100.5" customHeight="1">
      <c r="B16" s="1916"/>
      <c r="C16" s="1423"/>
      <c r="D16" s="1421" t="s">
        <v>1102</v>
      </c>
      <c r="E16" s="1421" t="s">
        <v>1103</v>
      </c>
      <c r="F16" s="1422" t="s">
        <v>1064</v>
      </c>
      <c r="H16" s="1503">
        <v>1</v>
      </c>
      <c r="I16" s="1426" t="s">
        <v>1105</v>
      </c>
      <c r="J16" s="1426" t="s">
        <v>1106</v>
      </c>
      <c r="K16" s="1426" t="s">
        <v>1107</v>
      </c>
      <c r="L16" s="1504" t="s">
        <v>250</v>
      </c>
      <c r="N16" s="1504" t="s">
        <v>1070</v>
      </c>
      <c r="O16" s="1426" t="s">
        <v>1069</v>
      </c>
      <c r="P16" s="1427" t="s">
        <v>247</v>
      </c>
      <c r="R16" s="1426" t="s">
        <v>1069</v>
      </c>
      <c r="S16" s="1426" t="s">
        <v>247</v>
      </c>
      <c r="T16" s="1427" t="s">
        <v>1065</v>
      </c>
      <c r="V16" s="1421" t="s">
        <v>1064</v>
      </c>
      <c r="W16" s="1421" t="s">
        <v>1068</v>
      </c>
      <c r="X16" s="1422" t="s">
        <v>1065</v>
      </c>
      <c r="Y16" s="1422" t="s">
        <v>413</v>
      </c>
      <c r="AA16" s="1421" t="s">
        <v>1066</v>
      </c>
      <c r="AB16" s="1422" t="s">
        <v>1112</v>
      </c>
      <c r="AC16" s="1422" t="s">
        <v>1113</v>
      </c>
      <c r="AD16" s="1422" t="s">
        <v>1067</v>
      </c>
      <c r="AF16" s="1422" t="s">
        <v>1109</v>
      </c>
      <c r="AG16" s="1422" t="s">
        <v>2045</v>
      </c>
      <c r="AH16" s="1422" t="s">
        <v>415</v>
      </c>
      <c r="AJ16" s="1421" t="s">
        <v>1066</v>
      </c>
      <c r="AK16" s="1422" t="s">
        <v>1114</v>
      </c>
      <c r="AL16" s="1422" t="s">
        <v>1115</v>
      </c>
      <c r="AM16" s="1422" t="s">
        <v>1067</v>
      </c>
    </row>
    <row r="17" spans="2:83">
      <c r="B17" s="1491">
        <f>'00 - Cover'!F20</f>
        <v>45775</v>
      </c>
      <c r="C17" s="312"/>
      <c r="D17" s="1759">
        <f>'11 - Notes Follow-up'!D25+'11 - Notes Follow-up'!L25</f>
        <v>7821841382.7200012</v>
      </c>
      <c r="E17" s="1760">
        <f>'03 - Monthly Asset Follow up'!P17</f>
        <v>7762584280.3299999</v>
      </c>
      <c r="F17" s="1761">
        <f>D17-E17</f>
        <v>59257102.390001297</v>
      </c>
      <c r="G17" s="1762"/>
      <c r="H17" s="1763">
        <v>1</v>
      </c>
      <c r="I17" s="1760">
        <f>'11 - Notes Follow-up'!G25</f>
        <v>7374455827.6400013</v>
      </c>
      <c r="J17" s="1760">
        <f>AD18</f>
        <v>688.95300125330687</v>
      </c>
      <c r="K17" s="1760">
        <f>E17</f>
        <v>7762584280.3299999</v>
      </c>
      <c r="L17" s="1764">
        <f>ROUNDUP(H17-((I17+J17)/K17),4)</f>
        <v>0.05</v>
      </c>
      <c r="M17" s="1394"/>
      <c r="N17" s="1765">
        <v>0.05</v>
      </c>
      <c r="O17" s="1766">
        <f>E17</f>
        <v>7762584280.3299999</v>
      </c>
      <c r="P17" s="1767">
        <f>O17*N17</f>
        <v>388129214.0165</v>
      </c>
      <c r="Q17" s="1762"/>
      <c r="R17" s="1768">
        <f>E17</f>
        <v>7762584280.3299999</v>
      </c>
      <c r="S17" s="1766">
        <f>P17</f>
        <v>388129214.0165</v>
      </c>
      <c r="T17" s="1767">
        <f>MAX(R17-S17,0)</f>
        <v>7374455066.3134995</v>
      </c>
      <c r="U17" s="1762"/>
      <c r="V17" s="1768">
        <f>F17</f>
        <v>59257102.390001297</v>
      </c>
      <c r="W17" s="1766">
        <f>'11 - Notes Follow-up'!D25</f>
        <v>7430749342.0400009</v>
      </c>
      <c r="X17" s="1766">
        <f>P17</f>
        <v>388129214.0165</v>
      </c>
      <c r="Y17" s="1767">
        <f>MIN(V17,MAX(W17-T17,0))</f>
        <v>56294275.726501465</v>
      </c>
      <c r="Z17" s="1769"/>
      <c r="AA17" s="1768">
        <f>'11 - Notes Follow-up'!H26</f>
        <v>77732</v>
      </c>
      <c r="AB17" s="1766">
        <f>ROUNDDOWN(Y17/AA17,2)</f>
        <v>724.2</v>
      </c>
      <c r="AC17" s="1766">
        <f>AB17*AA17</f>
        <v>56293514.400000006</v>
      </c>
      <c r="AD17" s="1767">
        <f>Y17-AC17</f>
        <v>761.32650145888329</v>
      </c>
      <c r="AE17" s="1769"/>
      <c r="AF17" s="1759">
        <f>F17</f>
        <v>59257102.390001297</v>
      </c>
      <c r="AG17" s="1760">
        <f>AC17</f>
        <v>56293514.400000006</v>
      </c>
      <c r="AH17" s="1761">
        <f>MAX(AF17-AG17-AD17,0)</f>
        <v>2962826.6634998322</v>
      </c>
      <c r="AI17" s="1769"/>
      <c r="AJ17" s="1770">
        <f>'11 - Notes Follow-up'!P26</f>
        <v>4092</v>
      </c>
      <c r="AK17" s="1771">
        <f>ROUNDDOWN(AH17/AJ17,2)</f>
        <v>724.05</v>
      </c>
      <c r="AL17" s="1771">
        <f>AK17*AJ17</f>
        <v>2962812.5999999996</v>
      </c>
      <c r="AM17" s="1772">
        <f>AH17-AL17</f>
        <v>14.063499832525849</v>
      </c>
      <c r="BC17" s="1234"/>
      <c r="BD17" s="1234"/>
      <c r="BE17" s="1234"/>
      <c r="BF17" s="1234"/>
      <c r="BT17" s="1234"/>
      <c r="BV17" s="1393"/>
      <c r="CE17" s="1234"/>
    </row>
    <row r="18" spans="2:83" s="1287" customFormat="1">
      <c r="B18" s="1756">
        <v>45743</v>
      </c>
      <c r="C18" s="315"/>
      <c r="D18" s="1497">
        <v>7882098417.2400007</v>
      </c>
      <c r="E18" s="1484">
        <v>7821840687.46</v>
      </c>
      <c r="F18" s="1493">
        <v>60257729.780000687</v>
      </c>
      <c r="H18" s="1507">
        <v>1</v>
      </c>
      <c r="I18" s="1484">
        <v>7430749342.0400009</v>
      </c>
      <c r="J18" s="1484">
        <v>678.18800121545792</v>
      </c>
      <c r="K18" s="1484">
        <v>7821840687.46</v>
      </c>
      <c r="L18" s="1532">
        <v>0.05</v>
      </c>
      <c r="M18" s="1757"/>
      <c r="N18" s="1505">
        <v>0.05</v>
      </c>
      <c r="O18" s="1496">
        <v>7821840687.46</v>
      </c>
      <c r="P18" s="1495">
        <v>391092034.37300003</v>
      </c>
      <c r="R18" s="1494">
        <v>7821840687.46</v>
      </c>
      <c r="S18" s="1496">
        <v>391092034.37300003</v>
      </c>
      <c r="T18" s="1495">
        <v>7430748653.0869999</v>
      </c>
      <c r="V18" s="1494">
        <v>60257729.780000687</v>
      </c>
      <c r="W18" s="1496">
        <v>7487993518.8000011</v>
      </c>
      <c r="X18" s="1496">
        <v>391092034.37300003</v>
      </c>
      <c r="Y18" s="1495">
        <v>57244865.713001251</v>
      </c>
      <c r="Z18" s="1469"/>
      <c r="AA18" s="1494">
        <v>77732</v>
      </c>
      <c r="AB18" s="1496">
        <v>736.43</v>
      </c>
      <c r="AC18" s="1496">
        <v>57244176.759999998</v>
      </c>
      <c r="AD18" s="1495">
        <v>688.95300125330687</v>
      </c>
      <c r="AE18" s="1469"/>
      <c r="AF18" s="1497">
        <v>60257729.780000687</v>
      </c>
      <c r="AG18" s="1484">
        <v>57244176.759999998</v>
      </c>
      <c r="AH18" s="1493">
        <v>3012864.0669994354</v>
      </c>
      <c r="AI18" s="1469"/>
      <c r="AJ18" s="1508">
        <v>4092</v>
      </c>
      <c r="AK18" s="1498">
        <v>736.28</v>
      </c>
      <c r="AL18" s="1498">
        <v>3012857.76</v>
      </c>
      <c r="AM18" s="1499">
        <v>6.3069994356483221</v>
      </c>
      <c r="BC18" s="1469"/>
      <c r="BD18" s="1469"/>
      <c r="BE18" s="1469"/>
      <c r="BF18" s="1469"/>
      <c r="BT18" s="1469"/>
      <c r="BV18" s="1758"/>
      <c r="CE18" s="1469"/>
    </row>
    <row r="19" spans="2:83" ht="13.5" customHeight="1">
      <c r="B19" s="143">
        <v>45715</v>
      </c>
      <c r="C19" s="315"/>
      <c r="D19" s="1497">
        <v>7942231938.4400005</v>
      </c>
      <c r="E19" s="1484">
        <v>7882097726.96</v>
      </c>
      <c r="F19" s="1493">
        <v>60134211.480000496</v>
      </c>
      <c r="G19" s="1287"/>
      <c r="H19" s="1507">
        <v>1</v>
      </c>
      <c r="I19" s="1484">
        <v>7487993518.8000011</v>
      </c>
      <c r="J19" s="1484">
        <v>225.95000049471855</v>
      </c>
      <c r="K19" s="1484">
        <v>7882097726.96</v>
      </c>
      <c r="L19" s="1532">
        <v>0.05</v>
      </c>
      <c r="M19" s="1506"/>
      <c r="N19" s="1505">
        <v>0.05</v>
      </c>
      <c r="O19" s="1496">
        <v>7882097726.96</v>
      </c>
      <c r="P19" s="1495">
        <v>394104886.34800005</v>
      </c>
      <c r="Q19" s="1287"/>
      <c r="R19" s="1494">
        <v>7882097726.96</v>
      </c>
      <c r="S19" s="1496">
        <v>394104886.34800005</v>
      </c>
      <c r="T19" s="1495">
        <v>7487992840.6119995</v>
      </c>
      <c r="U19" s="1287"/>
      <c r="V19" s="1494">
        <v>60134211.480000496</v>
      </c>
      <c r="W19" s="1496">
        <v>7545120320.2400007</v>
      </c>
      <c r="X19" s="1496">
        <v>394104886.34800005</v>
      </c>
      <c r="Y19" s="1495">
        <v>57127479.628001213</v>
      </c>
      <c r="Z19" s="1469"/>
      <c r="AA19" s="1494">
        <v>77732</v>
      </c>
      <c r="AB19" s="1496">
        <v>734.92</v>
      </c>
      <c r="AC19" s="1496">
        <v>57126801.439999998</v>
      </c>
      <c r="AD19" s="1495">
        <v>678.18800121545792</v>
      </c>
      <c r="AE19" s="1469"/>
      <c r="AF19" s="1497">
        <v>60134211.480000496</v>
      </c>
      <c r="AG19" s="1484">
        <v>57126801.439999998</v>
      </c>
      <c r="AH19" s="1493">
        <v>3006731.8519992828</v>
      </c>
      <c r="AI19" s="1469"/>
      <c r="AJ19" s="1508">
        <v>4092</v>
      </c>
      <c r="AK19" s="1498">
        <v>734.78</v>
      </c>
      <c r="AL19" s="1498">
        <v>3006719.76</v>
      </c>
      <c r="AM19" s="1499">
        <v>12.091999283060431</v>
      </c>
      <c r="AN19" s="1234"/>
      <c r="AS19" s="1234"/>
      <c r="AT19" s="1234"/>
      <c r="AV19" s="1394"/>
      <c r="BC19" s="1234"/>
      <c r="BD19" s="1234"/>
      <c r="BE19" s="1234"/>
      <c r="BF19" s="1234"/>
      <c r="BT19" s="1234"/>
      <c r="BV19" s="1394"/>
      <c r="CE19" s="1234"/>
    </row>
    <row r="20" spans="2:83" ht="13.5" customHeight="1">
      <c r="B20" s="143">
        <v>45684</v>
      </c>
      <c r="C20" s="315"/>
      <c r="D20" s="1497">
        <v>8062678870.8800001</v>
      </c>
      <c r="E20" s="1484">
        <v>7942231678.1999998</v>
      </c>
      <c r="F20" s="1493">
        <v>120447192.68000031</v>
      </c>
      <c r="G20" s="1287"/>
      <c r="H20" s="1507">
        <v>1</v>
      </c>
      <c r="I20" s="1484">
        <v>7545120320.2400007</v>
      </c>
      <c r="J20" s="1484">
        <v>423.66149974614382</v>
      </c>
      <c r="K20" s="1484">
        <v>7942231678.1999998</v>
      </c>
      <c r="L20" s="1532">
        <v>0.05</v>
      </c>
      <c r="M20" s="1506"/>
      <c r="N20" s="1505">
        <v>0.05</v>
      </c>
      <c r="O20" s="1496">
        <v>7942231678.1999998</v>
      </c>
      <c r="P20" s="1495">
        <v>397111583.91000003</v>
      </c>
      <c r="Q20" s="1287"/>
      <c r="R20" s="1494">
        <v>7942231678.1999998</v>
      </c>
      <c r="S20" s="1496">
        <v>397111583.91000003</v>
      </c>
      <c r="T20" s="1495">
        <v>7545120094.29</v>
      </c>
      <c r="U20" s="1287"/>
      <c r="V20" s="1494">
        <v>120447192.68000031</v>
      </c>
      <c r="W20" s="1496">
        <v>7659544933.5200005</v>
      </c>
      <c r="X20" s="1496">
        <v>397111583.91000003</v>
      </c>
      <c r="Y20" s="1495">
        <v>114424839.2300005</v>
      </c>
      <c r="Z20" s="1469"/>
      <c r="AA20" s="1494">
        <v>77732</v>
      </c>
      <c r="AB20" s="1496">
        <v>1472.04</v>
      </c>
      <c r="AC20" s="1496">
        <v>114424613.28</v>
      </c>
      <c r="AD20" s="1495">
        <v>225.95000049471855</v>
      </c>
      <c r="AE20" s="1469"/>
      <c r="AF20" s="1497">
        <v>120447192.68000031</v>
      </c>
      <c r="AG20" s="1484">
        <v>114424613.28</v>
      </c>
      <c r="AH20" s="1493">
        <v>6022353.4499998093</v>
      </c>
      <c r="AI20" s="1469"/>
      <c r="AJ20" s="1508">
        <v>4092</v>
      </c>
      <c r="AK20" s="1498">
        <v>1471.73</v>
      </c>
      <c r="AL20" s="1498">
        <v>6022319.1600000001</v>
      </c>
      <c r="AM20" s="1499">
        <v>34.289999809116125</v>
      </c>
      <c r="AN20" s="1234"/>
      <c r="AO20" s="1234"/>
      <c r="AP20" s="1234"/>
      <c r="AQ20" s="1234"/>
      <c r="AR20" s="1234"/>
      <c r="AS20" s="1234"/>
      <c r="AT20" s="1234"/>
      <c r="AV20" s="1234"/>
      <c r="BA20" s="1234"/>
      <c r="BB20" s="1234"/>
      <c r="BC20" s="1234"/>
      <c r="BD20" s="1234"/>
      <c r="BE20" s="1234"/>
      <c r="BF20" s="1234"/>
      <c r="BT20" s="1234"/>
      <c r="BV20" s="1394"/>
      <c r="CE20" s="1234"/>
    </row>
    <row r="21" spans="2:83" ht="13.5" customHeight="1">
      <c r="B21" s="143">
        <v>45653</v>
      </c>
      <c r="C21" s="315"/>
      <c r="D21" s="1497">
        <v>8120799480.7600002</v>
      </c>
      <c r="E21" s="1484">
        <v>8062678431.4300003</v>
      </c>
      <c r="F21" s="1493">
        <v>58121049.329999924</v>
      </c>
      <c r="G21" s="1287"/>
      <c r="H21" s="1507">
        <v>1</v>
      </c>
      <c r="I21" s="1484">
        <v>7659544933.5200005</v>
      </c>
      <c r="J21" s="1484">
        <v>542.6830003336072</v>
      </c>
      <c r="K21" s="1484">
        <v>8062678431.4300003</v>
      </c>
      <c r="L21" s="1532">
        <v>0.05</v>
      </c>
      <c r="M21" s="1506"/>
      <c r="N21" s="1505">
        <v>0.05</v>
      </c>
      <c r="O21" s="1496">
        <v>8062678431.4300003</v>
      </c>
      <c r="P21" s="1495">
        <v>403133921.57150006</v>
      </c>
      <c r="Q21" s="1287"/>
      <c r="R21" s="1494">
        <v>8062678431.4300003</v>
      </c>
      <c r="S21" s="1496">
        <v>403133921.57150006</v>
      </c>
      <c r="T21" s="1495">
        <v>7659544509.8585005</v>
      </c>
      <c r="U21" s="1287"/>
      <c r="V21" s="1494">
        <v>58121049.329999924</v>
      </c>
      <c r="W21" s="1496">
        <v>7714759527.7600002</v>
      </c>
      <c r="X21" s="1496">
        <v>403133921.57150006</v>
      </c>
      <c r="Y21" s="1495">
        <v>55215017.901499748</v>
      </c>
      <c r="Z21" s="1469"/>
      <c r="AA21" s="1494">
        <v>77732</v>
      </c>
      <c r="AB21" s="1496">
        <v>710.32</v>
      </c>
      <c r="AC21" s="1496">
        <v>55214594.240000002</v>
      </c>
      <c r="AD21" s="1495">
        <v>423.66149974614382</v>
      </c>
      <c r="AE21" s="1469"/>
      <c r="AF21" s="1497">
        <v>58121049.329999924</v>
      </c>
      <c r="AG21" s="1484">
        <v>55214594.240000002</v>
      </c>
      <c r="AH21" s="1493">
        <v>2906031.4285001755</v>
      </c>
      <c r="AI21" s="1469"/>
      <c r="AJ21" s="1508">
        <v>4092</v>
      </c>
      <c r="AK21" s="1498">
        <v>710.17</v>
      </c>
      <c r="AL21" s="1498">
        <v>2906015.6399999997</v>
      </c>
      <c r="AM21" s="1499">
        <v>15.78850017581135</v>
      </c>
      <c r="CE21" s="1234"/>
    </row>
    <row r="22" spans="2:83">
      <c r="B22" s="143">
        <v>45623</v>
      </c>
      <c r="C22" s="315"/>
      <c r="D22" s="1497">
        <v>8182400000</v>
      </c>
      <c r="E22" s="1484">
        <v>8120798931.6599998</v>
      </c>
      <c r="F22" s="1493">
        <v>61601068.340000153</v>
      </c>
      <c r="G22" s="1287"/>
      <c r="H22" s="1507">
        <v>1</v>
      </c>
      <c r="I22" s="1484">
        <v>7714759527.7600002</v>
      </c>
      <c r="J22" s="1484">
        <v>0</v>
      </c>
      <c r="K22" s="1484">
        <v>8120798931.6599998</v>
      </c>
      <c r="L22" s="1532">
        <v>0.05</v>
      </c>
      <c r="M22" s="1506"/>
      <c r="N22" s="1505">
        <v>0.05</v>
      </c>
      <c r="O22" s="1496">
        <v>8120798931.6599998</v>
      </c>
      <c r="P22" s="1495">
        <v>406039946.583</v>
      </c>
      <c r="Q22" s="1287"/>
      <c r="R22" s="1494">
        <v>8120798931.6599998</v>
      </c>
      <c r="S22" s="1496">
        <v>406039946.583</v>
      </c>
      <c r="T22" s="1495">
        <v>7714758985.0769997</v>
      </c>
      <c r="U22" s="1287"/>
      <c r="V22" s="1494">
        <v>61601068.340000153</v>
      </c>
      <c r="W22" s="1496">
        <v>7773200000</v>
      </c>
      <c r="X22" s="1496">
        <v>406039946.583</v>
      </c>
      <c r="Y22" s="1495">
        <v>58441014.923000336</v>
      </c>
      <c r="Z22" s="1469"/>
      <c r="AA22" s="1494">
        <v>77732</v>
      </c>
      <c r="AB22" s="1496">
        <v>751.82</v>
      </c>
      <c r="AC22" s="1496">
        <v>58440472.240000002</v>
      </c>
      <c r="AD22" s="1495">
        <v>542.6830003336072</v>
      </c>
      <c r="AE22" s="1469"/>
      <c r="AF22" s="1497">
        <v>61601068.340000153</v>
      </c>
      <c r="AG22" s="1484">
        <v>58440472.240000002</v>
      </c>
      <c r="AH22" s="1493">
        <v>3160053.4169998169</v>
      </c>
      <c r="AI22" s="1469"/>
      <c r="AJ22" s="1508">
        <v>4092</v>
      </c>
      <c r="AK22" s="1498">
        <v>772.25</v>
      </c>
      <c r="AL22" s="1498">
        <v>3160047</v>
      </c>
      <c r="AM22" s="1499">
        <v>6.4169998168945313</v>
      </c>
    </row>
    <row r="23" spans="2:83">
      <c r="B23" s="143">
        <v>45588</v>
      </c>
      <c r="C23" s="315"/>
      <c r="D23" s="1497">
        <v>0</v>
      </c>
      <c r="E23" s="1484">
        <v>0</v>
      </c>
      <c r="F23" s="1493">
        <v>0</v>
      </c>
      <c r="G23" s="1287"/>
      <c r="H23" s="1507">
        <v>0</v>
      </c>
      <c r="I23" s="1484">
        <v>0</v>
      </c>
      <c r="J23" s="1484">
        <v>0</v>
      </c>
      <c r="K23" s="1484">
        <v>0</v>
      </c>
      <c r="L23" s="1532">
        <v>0</v>
      </c>
      <c r="M23" s="1506"/>
      <c r="N23" s="1505">
        <v>0</v>
      </c>
      <c r="O23" s="1496">
        <v>0</v>
      </c>
      <c r="P23" s="1495">
        <v>0</v>
      </c>
      <c r="Q23" s="1287"/>
      <c r="R23" s="1494">
        <v>0</v>
      </c>
      <c r="S23" s="1496">
        <v>0</v>
      </c>
      <c r="T23" s="1495">
        <v>0</v>
      </c>
      <c r="U23" s="1287"/>
      <c r="V23" s="1494">
        <v>0</v>
      </c>
      <c r="W23" s="1496">
        <v>0</v>
      </c>
      <c r="X23" s="1496">
        <v>0</v>
      </c>
      <c r="Y23" s="1495">
        <v>0</v>
      </c>
      <c r="Z23" s="1469"/>
      <c r="AA23" s="1494">
        <v>0</v>
      </c>
      <c r="AB23" s="1496">
        <v>0</v>
      </c>
      <c r="AC23" s="1496">
        <v>0</v>
      </c>
      <c r="AD23" s="1495">
        <v>0</v>
      </c>
      <c r="AE23" s="1469"/>
      <c r="AF23" s="1497">
        <v>0</v>
      </c>
      <c r="AG23" s="1484">
        <v>0</v>
      </c>
      <c r="AH23" s="1493">
        <v>0</v>
      </c>
      <c r="AI23" s="1469"/>
      <c r="AJ23" s="1508">
        <v>0</v>
      </c>
      <c r="AK23" s="1498">
        <v>0</v>
      </c>
      <c r="AL23" s="1498">
        <v>0</v>
      </c>
      <c r="AM23" s="1499">
        <v>0</v>
      </c>
    </row>
    <row r="24" spans="2:83">
      <c r="B24" s="143" t="s">
        <v>145</v>
      </c>
      <c r="C24" s="315"/>
      <c r="D24" s="1497" t="s">
        <v>145</v>
      </c>
      <c r="E24" s="1484" t="s">
        <v>145</v>
      </c>
      <c r="F24" s="1493" t="s">
        <v>145</v>
      </c>
      <c r="G24" s="1287"/>
      <c r="H24" s="1507" t="s">
        <v>145</v>
      </c>
      <c r="I24" s="1484" t="s">
        <v>145</v>
      </c>
      <c r="J24" s="1484" t="s">
        <v>145</v>
      </c>
      <c r="K24" s="1484" t="s">
        <v>145</v>
      </c>
      <c r="L24" s="1532" t="s">
        <v>145</v>
      </c>
      <c r="M24" s="1506"/>
      <c r="N24" s="1505" t="s">
        <v>145</v>
      </c>
      <c r="O24" s="1496" t="s">
        <v>145</v>
      </c>
      <c r="P24" s="1495" t="s">
        <v>145</v>
      </c>
      <c r="Q24" s="1287"/>
      <c r="R24" s="1494" t="s">
        <v>145</v>
      </c>
      <c r="S24" s="1496" t="s">
        <v>145</v>
      </c>
      <c r="T24" s="1495" t="s">
        <v>145</v>
      </c>
      <c r="U24" s="1287"/>
      <c r="V24" s="1494" t="s">
        <v>145</v>
      </c>
      <c r="W24" s="1496" t="s">
        <v>145</v>
      </c>
      <c r="X24" s="1496" t="s">
        <v>145</v>
      </c>
      <c r="Y24" s="1495" t="s">
        <v>145</v>
      </c>
      <c r="Z24" s="1469"/>
      <c r="AA24" s="1494" t="s">
        <v>145</v>
      </c>
      <c r="AB24" s="1496" t="s">
        <v>145</v>
      </c>
      <c r="AC24" s="1496" t="s">
        <v>145</v>
      </c>
      <c r="AD24" s="1495" t="s">
        <v>145</v>
      </c>
      <c r="AE24" s="1469"/>
      <c r="AF24" s="1497" t="s">
        <v>145</v>
      </c>
      <c r="AG24" s="1484" t="s">
        <v>145</v>
      </c>
      <c r="AH24" s="1493" t="s">
        <v>145</v>
      </c>
      <c r="AI24" s="1469"/>
      <c r="AJ24" s="1508" t="s">
        <v>145</v>
      </c>
      <c r="AK24" s="1498" t="s">
        <v>145</v>
      </c>
      <c r="AL24" s="1498" t="s">
        <v>145</v>
      </c>
      <c r="AM24" s="1499" t="s">
        <v>145</v>
      </c>
    </row>
    <row r="25" spans="2:83">
      <c r="B25" s="143" t="s">
        <v>145</v>
      </c>
      <c r="C25" s="315"/>
      <c r="D25" s="1497" t="s">
        <v>145</v>
      </c>
      <c r="E25" s="1484" t="s">
        <v>145</v>
      </c>
      <c r="F25" s="1493" t="s">
        <v>145</v>
      </c>
      <c r="G25" s="1287"/>
      <c r="H25" s="1507" t="s">
        <v>145</v>
      </c>
      <c r="I25" s="1484" t="s">
        <v>145</v>
      </c>
      <c r="J25" s="1484" t="s">
        <v>145</v>
      </c>
      <c r="K25" s="1484" t="s">
        <v>145</v>
      </c>
      <c r="L25" s="1532" t="s">
        <v>145</v>
      </c>
      <c r="M25" s="1506"/>
      <c r="N25" s="1505" t="s">
        <v>145</v>
      </c>
      <c r="O25" s="1496" t="s">
        <v>145</v>
      </c>
      <c r="P25" s="1495" t="s">
        <v>145</v>
      </c>
      <c r="Q25" s="1287"/>
      <c r="R25" s="1494" t="s">
        <v>145</v>
      </c>
      <c r="S25" s="1496" t="s">
        <v>145</v>
      </c>
      <c r="T25" s="1495" t="s">
        <v>145</v>
      </c>
      <c r="U25" s="1287"/>
      <c r="V25" s="1494" t="s">
        <v>145</v>
      </c>
      <c r="W25" s="1496" t="s">
        <v>145</v>
      </c>
      <c r="X25" s="1496" t="s">
        <v>145</v>
      </c>
      <c r="Y25" s="1495" t="s">
        <v>145</v>
      </c>
      <c r="Z25" s="1469"/>
      <c r="AA25" s="1494" t="s">
        <v>145</v>
      </c>
      <c r="AB25" s="1496" t="s">
        <v>145</v>
      </c>
      <c r="AC25" s="1496" t="s">
        <v>145</v>
      </c>
      <c r="AD25" s="1495" t="s">
        <v>145</v>
      </c>
      <c r="AE25" s="1469"/>
      <c r="AF25" s="1497" t="s">
        <v>145</v>
      </c>
      <c r="AG25" s="1484" t="s">
        <v>145</v>
      </c>
      <c r="AH25" s="1493" t="s">
        <v>145</v>
      </c>
      <c r="AI25" s="1469"/>
      <c r="AJ25" s="1508" t="s">
        <v>145</v>
      </c>
      <c r="AK25" s="1498" t="s">
        <v>145</v>
      </c>
      <c r="AL25" s="1498" t="s">
        <v>145</v>
      </c>
      <c r="AM25" s="1499" t="s">
        <v>145</v>
      </c>
    </row>
    <row r="26" spans="2:83">
      <c r="B26" s="143" t="s">
        <v>145</v>
      </c>
      <c r="C26" s="315"/>
      <c r="D26" s="1497" t="s">
        <v>145</v>
      </c>
      <c r="E26" s="1484" t="s">
        <v>145</v>
      </c>
      <c r="F26" s="1493" t="s">
        <v>145</v>
      </c>
      <c r="G26" s="1287"/>
      <c r="H26" s="1507" t="s">
        <v>145</v>
      </c>
      <c r="I26" s="1484" t="s">
        <v>145</v>
      </c>
      <c r="J26" s="1484" t="s">
        <v>145</v>
      </c>
      <c r="K26" s="1484" t="s">
        <v>145</v>
      </c>
      <c r="L26" s="1532" t="s">
        <v>145</v>
      </c>
      <c r="M26" s="1506"/>
      <c r="N26" s="1505" t="s">
        <v>145</v>
      </c>
      <c r="O26" s="1496" t="s">
        <v>145</v>
      </c>
      <c r="P26" s="1495" t="s">
        <v>145</v>
      </c>
      <c r="Q26" s="1287"/>
      <c r="R26" s="1494" t="s">
        <v>145</v>
      </c>
      <c r="S26" s="1496" t="s">
        <v>145</v>
      </c>
      <c r="T26" s="1495" t="s">
        <v>145</v>
      </c>
      <c r="U26" s="1287"/>
      <c r="V26" s="1494" t="s">
        <v>145</v>
      </c>
      <c r="W26" s="1496" t="s">
        <v>145</v>
      </c>
      <c r="X26" s="1496" t="s">
        <v>145</v>
      </c>
      <c r="Y26" s="1495" t="s">
        <v>145</v>
      </c>
      <c r="Z26" s="1469"/>
      <c r="AA26" s="1494" t="s">
        <v>145</v>
      </c>
      <c r="AB26" s="1496" t="s">
        <v>145</v>
      </c>
      <c r="AC26" s="1496" t="s">
        <v>145</v>
      </c>
      <c r="AD26" s="1495" t="s">
        <v>145</v>
      </c>
      <c r="AE26" s="1469"/>
      <c r="AF26" s="1497" t="s">
        <v>145</v>
      </c>
      <c r="AG26" s="1484" t="s">
        <v>145</v>
      </c>
      <c r="AH26" s="1493" t="s">
        <v>145</v>
      </c>
      <c r="AI26" s="1469"/>
      <c r="AJ26" s="1508" t="s">
        <v>145</v>
      </c>
      <c r="AK26" s="1498" t="s">
        <v>145</v>
      </c>
      <c r="AL26" s="1498" t="s">
        <v>145</v>
      </c>
      <c r="AM26" s="1499" t="s">
        <v>145</v>
      </c>
    </row>
    <row r="27" spans="2:83">
      <c r="B27" s="143" t="s">
        <v>145</v>
      </c>
      <c r="C27" s="315"/>
      <c r="D27" s="1497" t="s">
        <v>145</v>
      </c>
      <c r="E27" s="1484" t="s">
        <v>145</v>
      </c>
      <c r="F27" s="1493" t="s">
        <v>145</v>
      </c>
      <c r="G27" s="1287"/>
      <c r="H27" s="1507" t="s">
        <v>145</v>
      </c>
      <c r="I27" s="1484" t="s">
        <v>145</v>
      </c>
      <c r="J27" s="1484" t="s">
        <v>145</v>
      </c>
      <c r="K27" s="1484" t="s">
        <v>145</v>
      </c>
      <c r="L27" s="1532" t="s">
        <v>145</v>
      </c>
      <c r="M27" s="1506"/>
      <c r="N27" s="1505" t="s">
        <v>145</v>
      </c>
      <c r="O27" s="1496" t="s">
        <v>145</v>
      </c>
      <c r="P27" s="1495" t="s">
        <v>145</v>
      </c>
      <c r="Q27" s="1287"/>
      <c r="R27" s="1494" t="s">
        <v>145</v>
      </c>
      <c r="S27" s="1496" t="s">
        <v>145</v>
      </c>
      <c r="T27" s="1495" t="s">
        <v>145</v>
      </c>
      <c r="U27" s="1287"/>
      <c r="V27" s="1494" t="s">
        <v>145</v>
      </c>
      <c r="W27" s="1496" t="s">
        <v>145</v>
      </c>
      <c r="X27" s="1496" t="s">
        <v>145</v>
      </c>
      <c r="Y27" s="1495" t="s">
        <v>145</v>
      </c>
      <c r="Z27" s="1469"/>
      <c r="AA27" s="1494" t="s">
        <v>145</v>
      </c>
      <c r="AB27" s="1496" t="s">
        <v>145</v>
      </c>
      <c r="AC27" s="1496" t="s">
        <v>145</v>
      </c>
      <c r="AD27" s="1495" t="s">
        <v>145</v>
      </c>
      <c r="AE27" s="1469"/>
      <c r="AF27" s="1497" t="s">
        <v>145</v>
      </c>
      <c r="AG27" s="1484" t="s">
        <v>145</v>
      </c>
      <c r="AH27" s="1493" t="s">
        <v>145</v>
      </c>
      <c r="AI27" s="1469"/>
      <c r="AJ27" s="1508" t="s">
        <v>145</v>
      </c>
      <c r="AK27" s="1498" t="s">
        <v>145</v>
      </c>
      <c r="AL27" s="1498" t="s">
        <v>145</v>
      </c>
      <c r="AM27" s="1499" t="s">
        <v>145</v>
      </c>
    </row>
    <row r="28" spans="2:83">
      <c r="B28" s="143" t="str">
        <f>IF(Output!C14=0,"",Output!C14)</f>
        <v/>
      </c>
      <c r="C28" s="315"/>
      <c r="D28" s="1497" t="str">
        <f>IF(B28="","",Output!AC14)</f>
        <v/>
      </c>
      <c r="E28" s="1484" t="str">
        <f>IF(B28="","",Output!AD14)</f>
        <v/>
      </c>
      <c r="F28" s="1493" t="str">
        <f>IF(B28="","",Output!AE14)</f>
        <v/>
      </c>
      <c r="G28" s="1287"/>
      <c r="H28" s="1507" t="str">
        <f>IF(B28="","",Output!AF14)</f>
        <v/>
      </c>
      <c r="I28" s="1484" t="str">
        <f>IF(B28="","",Output!AG14)</f>
        <v/>
      </c>
      <c r="J28" s="1484" t="str">
        <f>IF(B28="","",Output!AH14)</f>
        <v/>
      </c>
      <c r="K28" s="1484" t="str">
        <f>IF(B28="","",Output!AI14)</f>
        <v/>
      </c>
      <c r="L28" s="1532" t="str">
        <f>IF(B28="","",Output!AJ14)</f>
        <v/>
      </c>
      <c r="M28" s="1506"/>
      <c r="N28" s="1505" t="str">
        <f>IF(B28="","",Output!AK14)</f>
        <v/>
      </c>
      <c r="O28" s="1496" t="str">
        <f>IF(B28="","",Output!AL14)</f>
        <v/>
      </c>
      <c r="P28" s="1495" t="str">
        <f>IF(B28="","",Output!AM14)</f>
        <v/>
      </c>
      <c r="Q28" s="1287"/>
      <c r="R28" s="1494" t="str">
        <f>IF(B28="","",Output!AN14)</f>
        <v/>
      </c>
      <c r="S28" s="1496" t="str">
        <f>IF(B28="","",Output!AO14)</f>
        <v/>
      </c>
      <c r="T28" s="1495" t="str">
        <f>IF(B28="","",Output!AP14)</f>
        <v/>
      </c>
      <c r="U28" s="1287"/>
      <c r="V28" s="1494" t="str">
        <f>IF(B28="","",Output!AQ14)</f>
        <v/>
      </c>
      <c r="W28" s="1496" t="str">
        <f>IF(B28="","",Output!AR14)</f>
        <v/>
      </c>
      <c r="X28" s="1496" t="str">
        <f>IF(B28="","",Output!AS14)</f>
        <v/>
      </c>
      <c r="Y28" s="1495" t="str">
        <f>IF(B28="","",Output!AT14)</f>
        <v/>
      </c>
      <c r="Z28" s="1469"/>
      <c r="AA28" s="1494" t="str">
        <f>IF(B28="","",Output!AU14)</f>
        <v/>
      </c>
      <c r="AB28" s="1496" t="str">
        <f>IF(B28="","",Output!AV14)</f>
        <v/>
      </c>
      <c r="AC28" s="1496" t="str">
        <f>IF(B28="","",Output!AW14)</f>
        <v/>
      </c>
      <c r="AD28" s="1495" t="str">
        <f>IF(B28="","",Output!AX14)</f>
        <v/>
      </c>
      <c r="AE28" s="1469"/>
      <c r="AF28" s="1497" t="str">
        <f>IF(B28="","",Output!AY14)</f>
        <v/>
      </c>
      <c r="AG28" s="1484" t="str">
        <f>IF(B28="","",Output!AZ14)</f>
        <v/>
      </c>
      <c r="AH28" s="1493" t="str">
        <f>IF(B28="","",Output!BA14)</f>
        <v/>
      </c>
      <c r="AI28" s="1469"/>
      <c r="AJ28" s="1508" t="str">
        <f>IF(B28="","",Output!BB14)</f>
        <v/>
      </c>
      <c r="AK28" s="1498" t="str">
        <f>IF(B28="","",Output!BC14)</f>
        <v/>
      </c>
      <c r="AL28" s="1498" t="str">
        <f>IF(B28="","",Output!BD14)</f>
        <v/>
      </c>
      <c r="AM28" s="1499" t="str">
        <f>IF(B28="","",Output!BE14)</f>
        <v/>
      </c>
    </row>
    <row r="29" spans="2:83">
      <c r="B29" s="143" t="str">
        <f>IF(Output!C15=0,"",Output!C15)</f>
        <v/>
      </c>
      <c r="C29" s="315"/>
      <c r="D29" s="1497" t="str">
        <f>IF(B29="","",Output!AC15)</f>
        <v/>
      </c>
      <c r="E29" s="1484" t="str">
        <f>IF(B29="","",Output!AD15)</f>
        <v/>
      </c>
      <c r="F29" s="1493" t="str">
        <f>IF(B29="","",Output!AE15)</f>
        <v/>
      </c>
      <c r="G29" s="1287"/>
      <c r="H29" s="1507" t="str">
        <f>IF(B29="","",Output!AF15)</f>
        <v/>
      </c>
      <c r="I29" s="1484" t="str">
        <f>IF(B29="","",Output!AG15)</f>
        <v/>
      </c>
      <c r="J29" s="1484" t="str">
        <f>IF(B29="","",Output!AH15)</f>
        <v/>
      </c>
      <c r="K29" s="1484" t="str">
        <f>IF(B29="","",Output!AI15)</f>
        <v/>
      </c>
      <c r="L29" s="1532" t="str">
        <f>IF(B29="","",Output!AJ15)</f>
        <v/>
      </c>
      <c r="M29" s="1506"/>
      <c r="N29" s="1505" t="str">
        <f>IF(B29="","",Output!AK15)</f>
        <v/>
      </c>
      <c r="O29" s="1496" t="str">
        <f>IF(B29="","",Output!AL15)</f>
        <v/>
      </c>
      <c r="P29" s="1495" t="str">
        <f>IF(B29="","",Output!AM15)</f>
        <v/>
      </c>
      <c r="Q29" s="1287"/>
      <c r="R29" s="1494" t="str">
        <f>IF(B29="","",Output!AN15)</f>
        <v/>
      </c>
      <c r="S29" s="1496" t="str">
        <f>IF(B29="","",Output!AO15)</f>
        <v/>
      </c>
      <c r="T29" s="1495" t="str">
        <f>IF(B29="","",Output!AP15)</f>
        <v/>
      </c>
      <c r="U29" s="1287"/>
      <c r="V29" s="1494" t="str">
        <f>IF(B29="","",Output!AQ15)</f>
        <v/>
      </c>
      <c r="W29" s="1496" t="str">
        <f>IF(B29="","",Output!AR15)</f>
        <v/>
      </c>
      <c r="X29" s="1496" t="str">
        <f>IF(B29="","",Output!AS15)</f>
        <v/>
      </c>
      <c r="Y29" s="1495" t="str">
        <f>IF(B29="","",Output!AT15)</f>
        <v/>
      </c>
      <c r="Z29" s="1469"/>
      <c r="AA29" s="1494" t="str">
        <f>IF(B29="","",Output!AU15)</f>
        <v/>
      </c>
      <c r="AB29" s="1496" t="str">
        <f>IF(B29="","",Output!AV15)</f>
        <v/>
      </c>
      <c r="AC29" s="1496" t="str">
        <f>IF(B29="","",Output!AW15)</f>
        <v/>
      </c>
      <c r="AD29" s="1495" t="str">
        <f>IF(B29="","",Output!AX15)</f>
        <v/>
      </c>
      <c r="AE29" s="1469"/>
      <c r="AF29" s="1497" t="str">
        <f>IF(B29="","",Output!AY15)</f>
        <v/>
      </c>
      <c r="AG29" s="1484" t="str">
        <f>IF(B29="","",Output!AZ15)</f>
        <v/>
      </c>
      <c r="AH29" s="1493" t="str">
        <f>IF(B29="","",Output!BA15)</f>
        <v/>
      </c>
      <c r="AI29" s="1469"/>
      <c r="AJ29" s="1508" t="str">
        <f>IF(B29="","",Output!BB15)</f>
        <v/>
      </c>
      <c r="AK29" s="1498" t="str">
        <f>IF(B29="","",Output!BC15)</f>
        <v/>
      </c>
      <c r="AL29" s="1498" t="str">
        <f>IF(B29="","",Output!BD15)</f>
        <v/>
      </c>
      <c r="AM29" s="1499" t="str">
        <f>IF(B29="","",Output!BE15)</f>
        <v/>
      </c>
    </row>
    <row r="30" spans="2:83">
      <c r="B30" s="143" t="str">
        <f>IF(Output!C16=0,"",Output!C16)</f>
        <v/>
      </c>
      <c r="C30" s="315"/>
      <c r="D30" s="1497" t="str">
        <f>IF(B30="","",Output!AC16)</f>
        <v/>
      </c>
      <c r="E30" s="1484" t="str">
        <f>IF(B30="","",Output!AD16)</f>
        <v/>
      </c>
      <c r="F30" s="1493" t="str">
        <f>IF(B30="","",Output!AE16)</f>
        <v/>
      </c>
      <c r="G30" s="1287"/>
      <c r="H30" s="1507" t="str">
        <f>IF(B30="","",Output!AF16)</f>
        <v/>
      </c>
      <c r="I30" s="1484" t="str">
        <f>IF(B30="","",Output!AG16)</f>
        <v/>
      </c>
      <c r="J30" s="1484" t="str">
        <f>IF(B30="","",Output!AH16)</f>
        <v/>
      </c>
      <c r="K30" s="1484" t="str">
        <f>IF(B30="","",Output!AI16)</f>
        <v/>
      </c>
      <c r="L30" s="1532" t="str">
        <f>IF(B30="","",Output!AJ16)</f>
        <v/>
      </c>
      <c r="M30" s="1506"/>
      <c r="N30" s="1505" t="str">
        <f>IF(B30="","",Output!AK16)</f>
        <v/>
      </c>
      <c r="O30" s="1496" t="str">
        <f>IF(B30="","",Output!AL16)</f>
        <v/>
      </c>
      <c r="P30" s="1495" t="str">
        <f>IF(B30="","",Output!AM16)</f>
        <v/>
      </c>
      <c r="Q30" s="1287"/>
      <c r="R30" s="1494" t="str">
        <f>IF(B30="","",Output!AN16)</f>
        <v/>
      </c>
      <c r="S30" s="1496" t="str">
        <f>IF(B30="","",Output!AO16)</f>
        <v/>
      </c>
      <c r="T30" s="1495" t="str">
        <f>IF(B30="","",Output!AP16)</f>
        <v/>
      </c>
      <c r="U30" s="1287"/>
      <c r="V30" s="1494" t="str">
        <f>IF(B30="","",Output!AQ16)</f>
        <v/>
      </c>
      <c r="W30" s="1496" t="str">
        <f>IF(B30="","",Output!AR16)</f>
        <v/>
      </c>
      <c r="X30" s="1496" t="str">
        <f>IF(B30="","",Output!AS16)</f>
        <v/>
      </c>
      <c r="Y30" s="1495" t="str">
        <f>IF(B30="","",Output!AT16)</f>
        <v/>
      </c>
      <c r="Z30" s="1469"/>
      <c r="AA30" s="1494" t="str">
        <f>IF(B30="","",Output!AU16)</f>
        <v/>
      </c>
      <c r="AB30" s="1496" t="str">
        <f>IF(B30="","",Output!AV16)</f>
        <v/>
      </c>
      <c r="AC30" s="1496" t="str">
        <f>IF(B30="","",Output!AW16)</f>
        <v/>
      </c>
      <c r="AD30" s="1495" t="str">
        <f>IF(B30="","",Output!AX16)</f>
        <v/>
      </c>
      <c r="AE30" s="1469"/>
      <c r="AF30" s="1497" t="str">
        <f>IF(B30="","",Output!AY16)</f>
        <v/>
      </c>
      <c r="AG30" s="1484" t="str">
        <f>IF(B30="","",Output!AZ16)</f>
        <v/>
      </c>
      <c r="AH30" s="1493" t="str">
        <f>IF(B30="","",Output!BA16)</f>
        <v/>
      </c>
      <c r="AI30" s="1469"/>
      <c r="AJ30" s="1508" t="str">
        <f>IF(B30="","",Output!BB16)</f>
        <v/>
      </c>
      <c r="AK30" s="1498" t="str">
        <f>IF(B30="","",Output!BC16)</f>
        <v/>
      </c>
      <c r="AL30" s="1498" t="str">
        <f>IF(B30="","",Output!BD16)</f>
        <v/>
      </c>
      <c r="AM30" s="1499" t="str">
        <f>IF(B30="","",Output!BE16)</f>
        <v/>
      </c>
    </row>
    <row r="31" spans="2:83">
      <c r="B31" s="143" t="str">
        <f>IF(Output!C17=0,"",Output!C17)</f>
        <v/>
      </c>
      <c r="C31" s="315"/>
      <c r="D31" s="1497" t="str">
        <f>IF(B31="","",Output!AC17)</f>
        <v/>
      </c>
      <c r="E31" s="1484" t="str">
        <f>IF(B31="","",Output!AD17)</f>
        <v/>
      </c>
      <c r="F31" s="1493" t="str">
        <f>IF(B31="","",Output!AE17)</f>
        <v/>
      </c>
      <c r="G31" s="1287"/>
      <c r="H31" s="1507" t="str">
        <f>IF(B31="","",Output!AF17)</f>
        <v/>
      </c>
      <c r="I31" s="1484" t="str">
        <f>IF(B31="","",Output!AG17)</f>
        <v/>
      </c>
      <c r="J31" s="1484" t="str">
        <f>IF(B31="","",Output!AH17)</f>
        <v/>
      </c>
      <c r="K31" s="1484" t="str">
        <f>IF(B31="","",Output!AI17)</f>
        <v/>
      </c>
      <c r="L31" s="1532" t="str">
        <f>IF(B31="","",Output!AJ17)</f>
        <v/>
      </c>
      <c r="M31" s="1506"/>
      <c r="N31" s="1505" t="str">
        <f>IF(B31="","",Output!AK17)</f>
        <v/>
      </c>
      <c r="O31" s="1496" t="str">
        <f>IF(B31="","",Output!AL17)</f>
        <v/>
      </c>
      <c r="P31" s="1495" t="str">
        <f>IF(B31="","",Output!AM17)</f>
        <v/>
      </c>
      <c r="Q31" s="1287"/>
      <c r="R31" s="1494" t="str">
        <f>IF(B31="","",Output!AN17)</f>
        <v/>
      </c>
      <c r="S31" s="1496" t="str">
        <f>IF(B31="","",Output!AO17)</f>
        <v/>
      </c>
      <c r="T31" s="1495" t="str">
        <f>IF(B31="","",Output!AP17)</f>
        <v/>
      </c>
      <c r="U31" s="1287"/>
      <c r="V31" s="1494" t="str">
        <f>IF(B31="","",Output!AQ17)</f>
        <v/>
      </c>
      <c r="W31" s="1496" t="str">
        <f>IF(B31="","",Output!AR17)</f>
        <v/>
      </c>
      <c r="X31" s="1496" t="str">
        <f>IF(B31="","",Output!AS17)</f>
        <v/>
      </c>
      <c r="Y31" s="1495" t="str">
        <f>IF(B31="","",Output!AT17)</f>
        <v/>
      </c>
      <c r="Z31" s="1469"/>
      <c r="AA31" s="1494" t="str">
        <f>IF(B31="","",Output!AU17)</f>
        <v/>
      </c>
      <c r="AB31" s="1496" t="str">
        <f>IF(B31="","",Output!AV17)</f>
        <v/>
      </c>
      <c r="AC31" s="1496" t="str">
        <f>IF(B31="","",Output!AW17)</f>
        <v/>
      </c>
      <c r="AD31" s="1495" t="str">
        <f>IF(B31="","",Output!AX17)</f>
        <v/>
      </c>
      <c r="AE31" s="1469"/>
      <c r="AF31" s="1497" t="str">
        <f>IF(B31="","",Output!AY17)</f>
        <v/>
      </c>
      <c r="AG31" s="1484" t="str">
        <f>IF(B31="","",Output!AZ17)</f>
        <v/>
      </c>
      <c r="AH31" s="1493" t="str">
        <f>IF(B31="","",Output!BA17)</f>
        <v/>
      </c>
      <c r="AI31" s="1469"/>
      <c r="AJ31" s="1508" t="str">
        <f>IF(B31="","",Output!BB17)</f>
        <v/>
      </c>
      <c r="AK31" s="1498" t="str">
        <f>IF(B31="","",Output!BC17)</f>
        <v/>
      </c>
      <c r="AL31" s="1498" t="str">
        <f>IF(B31="","",Output!BD17)</f>
        <v/>
      </c>
      <c r="AM31" s="1499" t="str">
        <f>IF(B31="","",Output!BE17)</f>
        <v/>
      </c>
    </row>
    <row r="32" spans="2:83">
      <c r="B32" s="143" t="str">
        <f>IF(Output!C18=0,"",Output!C18)</f>
        <v/>
      </c>
      <c r="C32" s="315"/>
      <c r="D32" s="1497" t="str">
        <f>IF(B32="","",Output!AC18)</f>
        <v/>
      </c>
      <c r="E32" s="1484" t="str">
        <f>IF(B32="","",Output!AD18)</f>
        <v/>
      </c>
      <c r="F32" s="1493" t="str">
        <f>IF(B32="","",Output!AE18)</f>
        <v/>
      </c>
      <c r="G32" s="1287"/>
      <c r="H32" s="1507" t="str">
        <f>IF(B32="","",Output!AF18)</f>
        <v/>
      </c>
      <c r="I32" s="1484" t="str">
        <f>IF(B32="","",Output!AG18)</f>
        <v/>
      </c>
      <c r="J32" s="1484" t="str">
        <f>IF(B32="","",Output!AH18)</f>
        <v/>
      </c>
      <c r="K32" s="1484" t="str">
        <f>IF(B32="","",Output!AI18)</f>
        <v/>
      </c>
      <c r="L32" s="1532" t="str">
        <f>IF(B32="","",Output!AJ18)</f>
        <v/>
      </c>
      <c r="M32" s="1506"/>
      <c r="N32" s="1505" t="str">
        <f>IF(B32="","",Output!AK18)</f>
        <v/>
      </c>
      <c r="O32" s="1496" t="str">
        <f>IF(B32="","",Output!AL18)</f>
        <v/>
      </c>
      <c r="P32" s="1495" t="str">
        <f>IF(B32="","",Output!AM18)</f>
        <v/>
      </c>
      <c r="Q32" s="1287"/>
      <c r="R32" s="1494" t="str">
        <f>IF(B32="","",Output!AN18)</f>
        <v/>
      </c>
      <c r="S32" s="1496" t="str">
        <f>IF(B32="","",Output!AO18)</f>
        <v/>
      </c>
      <c r="T32" s="1495" t="str">
        <f>IF(B32="","",Output!AP18)</f>
        <v/>
      </c>
      <c r="U32" s="1287"/>
      <c r="V32" s="1494" t="str">
        <f>IF(B32="","",Output!AQ18)</f>
        <v/>
      </c>
      <c r="W32" s="1496" t="str">
        <f>IF(B32="","",Output!AR18)</f>
        <v/>
      </c>
      <c r="X32" s="1496" t="str">
        <f>IF(B32="","",Output!AS18)</f>
        <v/>
      </c>
      <c r="Y32" s="1495" t="str">
        <f>IF(B32="","",Output!AT18)</f>
        <v/>
      </c>
      <c r="Z32" s="1469"/>
      <c r="AA32" s="1494" t="str">
        <f>IF(B32="","",Output!AU18)</f>
        <v/>
      </c>
      <c r="AB32" s="1496" t="str">
        <f>IF(B32="","",Output!AV18)</f>
        <v/>
      </c>
      <c r="AC32" s="1496" t="str">
        <f>IF(B32="","",Output!AW18)</f>
        <v/>
      </c>
      <c r="AD32" s="1495" t="str">
        <f>IF(B32="","",Output!AX18)</f>
        <v/>
      </c>
      <c r="AE32" s="1469"/>
      <c r="AF32" s="1497" t="str">
        <f>IF(B32="","",Output!AY18)</f>
        <v/>
      </c>
      <c r="AG32" s="1484" t="str">
        <f>IF(B32="","",Output!AZ18)</f>
        <v/>
      </c>
      <c r="AH32" s="1493" t="str">
        <f>IF(B32="","",Output!BA18)</f>
        <v/>
      </c>
      <c r="AI32" s="1469"/>
      <c r="AJ32" s="1508" t="str">
        <f>IF(B32="","",Output!BB18)</f>
        <v/>
      </c>
      <c r="AK32" s="1498" t="str">
        <f>IF(B32="","",Output!BC18)</f>
        <v/>
      </c>
      <c r="AL32" s="1498" t="str">
        <f>IF(B32="","",Output!BD18)</f>
        <v/>
      </c>
      <c r="AM32" s="1499" t="str">
        <f>IF(B32="","",Output!BE18)</f>
        <v/>
      </c>
    </row>
    <row r="33" spans="2:39">
      <c r="B33" s="143" t="str">
        <f>IF(Output!C19=0,"",Output!C19)</f>
        <v/>
      </c>
      <c r="C33" s="315"/>
      <c r="D33" s="1497" t="str">
        <f>IF(B33="","",Output!AC19)</f>
        <v/>
      </c>
      <c r="E33" s="1484" t="str">
        <f>IF(B33="","",Output!AD19)</f>
        <v/>
      </c>
      <c r="F33" s="1493" t="str">
        <f>IF(B33="","",Output!AE19)</f>
        <v/>
      </c>
      <c r="G33" s="1287"/>
      <c r="H33" s="1507" t="str">
        <f>IF(B33="","",Output!AF19)</f>
        <v/>
      </c>
      <c r="I33" s="1484" t="str">
        <f>IF(B33="","",Output!AG19)</f>
        <v/>
      </c>
      <c r="J33" s="1484" t="str">
        <f>IF(B33="","",Output!AH19)</f>
        <v/>
      </c>
      <c r="K33" s="1484" t="str">
        <f>IF(B33="","",Output!AI19)</f>
        <v/>
      </c>
      <c r="L33" s="1532" t="str">
        <f>IF(B33="","",Output!AJ19)</f>
        <v/>
      </c>
      <c r="M33" s="1506"/>
      <c r="N33" s="1505" t="str">
        <f>IF(B33="","",Output!AK19)</f>
        <v/>
      </c>
      <c r="O33" s="1496" t="str">
        <f>IF(B33="","",Output!AL19)</f>
        <v/>
      </c>
      <c r="P33" s="1495" t="str">
        <f>IF(B33="","",Output!AM19)</f>
        <v/>
      </c>
      <c r="Q33" s="1287"/>
      <c r="R33" s="1494" t="str">
        <f>IF(B33="","",Output!AN19)</f>
        <v/>
      </c>
      <c r="S33" s="1496" t="str">
        <f>IF(B33="","",Output!AO19)</f>
        <v/>
      </c>
      <c r="T33" s="1495" t="str">
        <f>IF(B33="","",Output!AP19)</f>
        <v/>
      </c>
      <c r="U33" s="1287"/>
      <c r="V33" s="1494" t="str">
        <f>IF(B33="","",Output!AQ19)</f>
        <v/>
      </c>
      <c r="W33" s="1496" t="str">
        <f>IF(B33="","",Output!AR19)</f>
        <v/>
      </c>
      <c r="X33" s="1496" t="str">
        <f>IF(B33="","",Output!AS19)</f>
        <v/>
      </c>
      <c r="Y33" s="1495" t="str">
        <f>IF(B33="","",Output!AT19)</f>
        <v/>
      </c>
      <c r="Z33" s="1469"/>
      <c r="AA33" s="1494" t="str">
        <f>IF(B33="","",Output!AU19)</f>
        <v/>
      </c>
      <c r="AB33" s="1496" t="str">
        <f>IF(B33="","",Output!AV19)</f>
        <v/>
      </c>
      <c r="AC33" s="1496" t="str">
        <f>IF(B33="","",Output!AW19)</f>
        <v/>
      </c>
      <c r="AD33" s="1495" t="str">
        <f>IF(B33="","",Output!AX19)</f>
        <v/>
      </c>
      <c r="AE33" s="1469"/>
      <c r="AF33" s="1497" t="str">
        <f>IF(B33="","",Output!AY19)</f>
        <v/>
      </c>
      <c r="AG33" s="1484" t="str">
        <f>IF(B33="","",Output!AZ19)</f>
        <v/>
      </c>
      <c r="AH33" s="1493" t="str">
        <f>IF(B33="","",Output!BA19)</f>
        <v/>
      </c>
      <c r="AI33" s="1469"/>
      <c r="AJ33" s="1508" t="str">
        <f>IF(B33="","",Output!BB19)</f>
        <v/>
      </c>
      <c r="AK33" s="1498" t="str">
        <f>IF(B33="","",Output!BC19)</f>
        <v/>
      </c>
      <c r="AL33" s="1498" t="str">
        <f>IF(B33="","",Output!BD19)</f>
        <v/>
      </c>
      <c r="AM33" s="1499" t="str">
        <f>IF(B33="","",Output!BE19)</f>
        <v/>
      </c>
    </row>
    <row r="34" spans="2:39">
      <c r="B34" s="143" t="str">
        <f>IF(Output!C20=0,"",Output!C20)</f>
        <v/>
      </c>
      <c r="C34" s="315"/>
      <c r="D34" s="1497" t="str">
        <f>IF(B34="","",Output!AC20)</f>
        <v/>
      </c>
      <c r="E34" s="1484" t="str">
        <f>IF(B34="","",Output!AD20)</f>
        <v/>
      </c>
      <c r="F34" s="1493" t="str">
        <f>IF(B34="","",Output!AE20)</f>
        <v/>
      </c>
      <c r="G34" s="1287"/>
      <c r="H34" s="1507" t="str">
        <f>IF(B34="","",Output!AF20)</f>
        <v/>
      </c>
      <c r="I34" s="1484" t="str">
        <f>IF(B34="","",Output!AG20)</f>
        <v/>
      </c>
      <c r="J34" s="1484" t="str">
        <f>IF(B34="","",Output!AH20)</f>
        <v/>
      </c>
      <c r="K34" s="1484" t="str">
        <f>IF(B34="","",Output!AI20)</f>
        <v/>
      </c>
      <c r="L34" s="1532" t="str">
        <f>IF(B34="","",Output!AJ20)</f>
        <v/>
      </c>
      <c r="M34" s="1506"/>
      <c r="N34" s="1505" t="str">
        <f>IF(B34="","",Output!AK20)</f>
        <v/>
      </c>
      <c r="O34" s="1496" t="str">
        <f>IF(B34="","",Output!AL20)</f>
        <v/>
      </c>
      <c r="P34" s="1495" t="str">
        <f>IF(B34="","",Output!AM20)</f>
        <v/>
      </c>
      <c r="Q34" s="1287"/>
      <c r="R34" s="1494" t="str">
        <f>IF(B34="","",Output!AN20)</f>
        <v/>
      </c>
      <c r="S34" s="1496" t="str">
        <f>IF(B34="","",Output!AO20)</f>
        <v/>
      </c>
      <c r="T34" s="1495" t="str">
        <f>IF(B34="","",Output!AP20)</f>
        <v/>
      </c>
      <c r="U34" s="1287"/>
      <c r="V34" s="1494" t="str">
        <f>IF(B34="","",Output!AQ20)</f>
        <v/>
      </c>
      <c r="W34" s="1496" t="str">
        <f>IF(B34="","",Output!AR20)</f>
        <v/>
      </c>
      <c r="X34" s="1496" t="str">
        <f>IF(B34="","",Output!AS20)</f>
        <v/>
      </c>
      <c r="Y34" s="1495" t="str">
        <f>IF(B34="","",Output!AT20)</f>
        <v/>
      </c>
      <c r="Z34" s="1469"/>
      <c r="AA34" s="1494" t="str">
        <f>IF(B34="","",Output!AU20)</f>
        <v/>
      </c>
      <c r="AB34" s="1496" t="str">
        <f>IF(B34="","",Output!AV20)</f>
        <v/>
      </c>
      <c r="AC34" s="1496" t="str">
        <f>IF(B34="","",Output!AW20)</f>
        <v/>
      </c>
      <c r="AD34" s="1495" t="str">
        <f>IF(B34="","",Output!AX20)</f>
        <v/>
      </c>
      <c r="AE34" s="1469"/>
      <c r="AF34" s="1497" t="str">
        <f>IF(B34="","",Output!AY20)</f>
        <v/>
      </c>
      <c r="AG34" s="1484" t="str">
        <f>IF(B34="","",Output!AZ20)</f>
        <v/>
      </c>
      <c r="AH34" s="1493" t="str">
        <f>IF(B34="","",Output!BA20)</f>
        <v/>
      </c>
      <c r="AI34" s="1469"/>
      <c r="AJ34" s="1508" t="str">
        <f>IF(B34="","",Output!BB20)</f>
        <v/>
      </c>
      <c r="AK34" s="1498" t="str">
        <f>IF(B34="","",Output!BC20)</f>
        <v/>
      </c>
      <c r="AL34" s="1498" t="str">
        <f>IF(B34="","",Output!BD20)</f>
        <v/>
      </c>
      <c r="AM34" s="1499" t="str">
        <f>IF(B34="","",Output!BE20)</f>
        <v/>
      </c>
    </row>
    <row r="35" spans="2:39">
      <c r="B35" s="143" t="str">
        <f>IF(Output!C21=0,"",Output!C21)</f>
        <v/>
      </c>
      <c r="C35" s="315"/>
      <c r="D35" s="1497" t="str">
        <f>IF(B35="","",Output!AC21)</f>
        <v/>
      </c>
      <c r="E35" s="1484" t="str">
        <f>IF(B35="","",Output!AD21)</f>
        <v/>
      </c>
      <c r="F35" s="1493" t="str">
        <f>IF(B35="","",Output!AE21)</f>
        <v/>
      </c>
      <c r="G35" s="1287"/>
      <c r="H35" s="1507" t="str">
        <f>IF(B35="","",Output!AF21)</f>
        <v/>
      </c>
      <c r="I35" s="1484" t="str">
        <f>IF(B35="","",Output!AG21)</f>
        <v/>
      </c>
      <c r="J35" s="1484" t="str">
        <f>IF(B35="","",Output!AH21)</f>
        <v/>
      </c>
      <c r="K35" s="1484" t="str">
        <f>IF(B35="","",Output!AI21)</f>
        <v/>
      </c>
      <c r="L35" s="1532" t="str">
        <f>IF(B35="","",Output!AJ21)</f>
        <v/>
      </c>
      <c r="M35" s="1506"/>
      <c r="N35" s="1505" t="str">
        <f>IF(B35="","",Output!AK21)</f>
        <v/>
      </c>
      <c r="O35" s="1496" t="str">
        <f>IF(B35="","",Output!AL21)</f>
        <v/>
      </c>
      <c r="P35" s="1495" t="str">
        <f>IF(B35="","",Output!AM21)</f>
        <v/>
      </c>
      <c r="Q35" s="1287"/>
      <c r="R35" s="1494" t="str">
        <f>IF(B35="","",Output!AN21)</f>
        <v/>
      </c>
      <c r="S35" s="1496" t="str">
        <f>IF(B35="","",Output!AO21)</f>
        <v/>
      </c>
      <c r="T35" s="1495" t="str">
        <f>IF(B35="","",Output!AP21)</f>
        <v/>
      </c>
      <c r="U35" s="1287"/>
      <c r="V35" s="1494" t="str">
        <f>IF(B35="","",Output!AQ21)</f>
        <v/>
      </c>
      <c r="W35" s="1496" t="str">
        <f>IF(B35="","",Output!AR21)</f>
        <v/>
      </c>
      <c r="X35" s="1496" t="str">
        <f>IF(B35="","",Output!AS21)</f>
        <v/>
      </c>
      <c r="Y35" s="1495" t="str">
        <f>IF(B35="","",Output!AT21)</f>
        <v/>
      </c>
      <c r="Z35" s="1469"/>
      <c r="AA35" s="1494" t="str">
        <f>IF(B35="","",Output!AU21)</f>
        <v/>
      </c>
      <c r="AB35" s="1496" t="str">
        <f>IF(B35="","",Output!AV21)</f>
        <v/>
      </c>
      <c r="AC35" s="1496" t="str">
        <f>IF(B35="","",Output!AW21)</f>
        <v/>
      </c>
      <c r="AD35" s="1495" t="str">
        <f>IF(B35="","",Output!AX21)</f>
        <v/>
      </c>
      <c r="AE35" s="1469"/>
      <c r="AF35" s="1497" t="str">
        <f>IF(B35="","",Output!AY21)</f>
        <v/>
      </c>
      <c r="AG35" s="1484" t="str">
        <f>IF(B35="","",Output!AZ21)</f>
        <v/>
      </c>
      <c r="AH35" s="1493" t="str">
        <f>IF(B35="","",Output!BA21)</f>
        <v/>
      </c>
      <c r="AI35" s="1469"/>
      <c r="AJ35" s="1508" t="str">
        <f>IF(B35="","",Output!BB21)</f>
        <v/>
      </c>
      <c r="AK35" s="1498" t="str">
        <f>IF(B35="","",Output!BC21)</f>
        <v/>
      </c>
      <c r="AL35" s="1498" t="str">
        <f>IF(B35="","",Output!BD21)</f>
        <v/>
      </c>
      <c r="AM35" s="1499" t="str">
        <f>IF(B35="","",Output!BE21)</f>
        <v/>
      </c>
    </row>
    <row r="36" spans="2:39">
      <c r="B36" s="143" t="str">
        <f>IF(Output!C22=0,"",Output!C22)</f>
        <v/>
      </c>
      <c r="C36" s="315"/>
      <c r="D36" s="1497" t="str">
        <f>IF(B36="","",Output!AC22)</f>
        <v/>
      </c>
      <c r="E36" s="1484" t="str">
        <f>IF(B36="","",Output!AD22)</f>
        <v/>
      </c>
      <c r="F36" s="1493" t="str">
        <f>IF(B36="","",Output!AE22)</f>
        <v/>
      </c>
      <c r="G36" s="1287"/>
      <c r="H36" s="1507" t="str">
        <f>IF(B36="","",Output!AF22)</f>
        <v/>
      </c>
      <c r="I36" s="1484" t="str">
        <f>IF(B36="","",Output!AG22)</f>
        <v/>
      </c>
      <c r="J36" s="1484" t="str">
        <f>IF(B36="","",Output!AH22)</f>
        <v/>
      </c>
      <c r="K36" s="1484" t="str">
        <f>IF(B36="","",Output!AI22)</f>
        <v/>
      </c>
      <c r="L36" s="1532" t="str">
        <f>IF(B36="","",Output!AJ22)</f>
        <v/>
      </c>
      <c r="M36" s="1506"/>
      <c r="N36" s="1505" t="str">
        <f>IF(B36="","",Output!AK22)</f>
        <v/>
      </c>
      <c r="O36" s="1496" t="str">
        <f>IF(B36="","",Output!AL22)</f>
        <v/>
      </c>
      <c r="P36" s="1495" t="str">
        <f>IF(B36="","",Output!AM22)</f>
        <v/>
      </c>
      <c r="Q36" s="1287"/>
      <c r="R36" s="1494" t="str">
        <f>IF(B36="","",Output!AN22)</f>
        <v/>
      </c>
      <c r="S36" s="1496" t="str">
        <f>IF(B36="","",Output!AO22)</f>
        <v/>
      </c>
      <c r="T36" s="1495" t="str">
        <f>IF(B36="","",Output!AP22)</f>
        <v/>
      </c>
      <c r="U36" s="1287"/>
      <c r="V36" s="1494" t="str">
        <f>IF(B36="","",Output!AQ22)</f>
        <v/>
      </c>
      <c r="W36" s="1496" t="str">
        <f>IF(B36="","",Output!AR22)</f>
        <v/>
      </c>
      <c r="X36" s="1496" t="str">
        <f>IF(B36="","",Output!AS22)</f>
        <v/>
      </c>
      <c r="Y36" s="1495" t="str">
        <f>IF(B36="","",Output!AT22)</f>
        <v/>
      </c>
      <c r="Z36" s="1469"/>
      <c r="AA36" s="1494" t="str">
        <f>IF(B36="","",Output!AU22)</f>
        <v/>
      </c>
      <c r="AB36" s="1496" t="str">
        <f>IF(B36="","",Output!AV22)</f>
        <v/>
      </c>
      <c r="AC36" s="1496" t="str">
        <f>IF(B36="","",Output!AW22)</f>
        <v/>
      </c>
      <c r="AD36" s="1495" t="str">
        <f>IF(B36="","",Output!AX22)</f>
        <v/>
      </c>
      <c r="AE36" s="1469"/>
      <c r="AF36" s="1497" t="str">
        <f>IF(B36="","",Output!AY22)</f>
        <v/>
      </c>
      <c r="AG36" s="1484" t="str">
        <f>IF(B36="","",Output!AZ22)</f>
        <v/>
      </c>
      <c r="AH36" s="1493" t="str">
        <f>IF(B36="","",Output!BA22)</f>
        <v/>
      </c>
      <c r="AI36" s="1469"/>
      <c r="AJ36" s="1508" t="str">
        <f>IF(B36="","",Output!BB22)</f>
        <v/>
      </c>
      <c r="AK36" s="1498" t="str">
        <f>IF(B36="","",Output!BC22)</f>
        <v/>
      </c>
      <c r="AL36" s="1498" t="str">
        <f>IF(B36="","",Output!BD22)</f>
        <v/>
      </c>
      <c r="AM36" s="1499" t="str">
        <f>IF(B36="","",Output!BE22)</f>
        <v/>
      </c>
    </row>
    <row r="37" spans="2:39">
      <c r="B37" s="143" t="str">
        <f>IF(Output!C23=0,"",Output!C23)</f>
        <v/>
      </c>
      <c r="C37" s="315"/>
      <c r="D37" s="1497" t="str">
        <f>IF(B37="","",Output!AC23)</f>
        <v/>
      </c>
      <c r="E37" s="1484" t="str">
        <f>IF(B37="","",Output!AD23)</f>
        <v/>
      </c>
      <c r="F37" s="1493" t="str">
        <f>IF(B37="","",Output!AE23)</f>
        <v/>
      </c>
      <c r="G37" s="1287"/>
      <c r="H37" s="1507" t="str">
        <f>IF(B37="","",Output!AF23)</f>
        <v/>
      </c>
      <c r="I37" s="1484" t="str">
        <f>IF(B37="","",Output!AG23)</f>
        <v/>
      </c>
      <c r="J37" s="1484" t="str">
        <f>IF(B37="","",Output!AH23)</f>
        <v/>
      </c>
      <c r="K37" s="1484" t="str">
        <f>IF(B37="","",Output!AI23)</f>
        <v/>
      </c>
      <c r="L37" s="1532" t="str">
        <f>IF(B37="","",Output!AJ23)</f>
        <v/>
      </c>
      <c r="M37" s="1506"/>
      <c r="N37" s="1505" t="str">
        <f>IF(B37="","",Output!AK23)</f>
        <v/>
      </c>
      <c r="O37" s="1496" t="str">
        <f>IF(B37="","",Output!AL23)</f>
        <v/>
      </c>
      <c r="P37" s="1495" t="str">
        <f>IF(B37="","",Output!AM23)</f>
        <v/>
      </c>
      <c r="Q37" s="1287"/>
      <c r="R37" s="1494" t="str">
        <f>IF(B37="","",Output!AN23)</f>
        <v/>
      </c>
      <c r="S37" s="1496" t="str">
        <f>IF(B37="","",Output!AO23)</f>
        <v/>
      </c>
      <c r="T37" s="1495" t="str">
        <f>IF(B37="","",Output!AP23)</f>
        <v/>
      </c>
      <c r="U37" s="1287"/>
      <c r="V37" s="1494" t="str">
        <f>IF(B37="","",Output!AQ23)</f>
        <v/>
      </c>
      <c r="W37" s="1496" t="str">
        <f>IF(B37="","",Output!AR23)</f>
        <v/>
      </c>
      <c r="X37" s="1496" t="str">
        <f>IF(B37="","",Output!AS23)</f>
        <v/>
      </c>
      <c r="Y37" s="1495" t="str">
        <f>IF(B37="","",Output!AT23)</f>
        <v/>
      </c>
      <c r="Z37" s="1469"/>
      <c r="AA37" s="1494" t="str">
        <f>IF(B37="","",Output!AU23)</f>
        <v/>
      </c>
      <c r="AB37" s="1496" t="str">
        <f>IF(B37="","",Output!AV23)</f>
        <v/>
      </c>
      <c r="AC37" s="1496" t="str">
        <f>IF(B37="","",Output!AW23)</f>
        <v/>
      </c>
      <c r="AD37" s="1495" t="str">
        <f>IF(B37="","",Output!AX23)</f>
        <v/>
      </c>
      <c r="AE37" s="1469"/>
      <c r="AF37" s="1497" t="str">
        <f>IF(B37="","",Output!AY23)</f>
        <v/>
      </c>
      <c r="AG37" s="1484" t="str">
        <f>IF(B37="","",Output!AZ23)</f>
        <v/>
      </c>
      <c r="AH37" s="1493" t="str">
        <f>IF(B37="","",Output!BA23)</f>
        <v/>
      </c>
      <c r="AI37" s="1469"/>
      <c r="AJ37" s="1508" t="str">
        <f>IF(B37="","",Output!BB23)</f>
        <v/>
      </c>
      <c r="AK37" s="1498" t="str">
        <f>IF(B37="","",Output!BC23)</f>
        <v/>
      </c>
      <c r="AL37" s="1498" t="str">
        <f>IF(B37="","",Output!BD23)</f>
        <v/>
      </c>
      <c r="AM37" s="1499" t="str">
        <f>IF(B37="","",Output!BE23)</f>
        <v/>
      </c>
    </row>
    <row r="38" spans="2:39">
      <c r="B38" s="143" t="str">
        <f>IF(Output!C24=0,"",Output!C24)</f>
        <v/>
      </c>
      <c r="C38" s="315"/>
      <c r="D38" s="1497" t="str">
        <f>IF(B38="","",Output!AC24)</f>
        <v/>
      </c>
      <c r="E38" s="1484" t="str">
        <f>IF(B38="","",Output!AD24)</f>
        <v/>
      </c>
      <c r="F38" s="1493" t="str">
        <f>IF(B38="","",Output!AE24)</f>
        <v/>
      </c>
      <c r="G38" s="1287"/>
      <c r="H38" s="1507" t="str">
        <f>IF(B38="","",Output!AF24)</f>
        <v/>
      </c>
      <c r="I38" s="1484" t="str">
        <f>IF(B38="","",Output!AG24)</f>
        <v/>
      </c>
      <c r="J38" s="1484" t="str">
        <f>IF(B38="","",Output!AH24)</f>
        <v/>
      </c>
      <c r="K38" s="1484" t="str">
        <f>IF(B38="","",Output!AI24)</f>
        <v/>
      </c>
      <c r="L38" s="1532" t="str">
        <f>IF(B38="","",Output!AJ24)</f>
        <v/>
      </c>
      <c r="M38" s="1506"/>
      <c r="N38" s="1505" t="str">
        <f>IF(B38="","",Output!AK24)</f>
        <v/>
      </c>
      <c r="O38" s="1496" t="str">
        <f>IF(B38="","",Output!AL24)</f>
        <v/>
      </c>
      <c r="P38" s="1495" t="str">
        <f>IF(B38="","",Output!AM24)</f>
        <v/>
      </c>
      <c r="Q38" s="1287"/>
      <c r="R38" s="1494" t="str">
        <f>IF(B38="","",Output!AN24)</f>
        <v/>
      </c>
      <c r="S38" s="1496" t="str">
        <f>IF(B38="","",Output!AO24)</f>
        <v/>
      </c>
      <c r="T38" s="1495" t="str">
        <f>IF(B38="","",Output!AP24)</f>
        <v/>
      </c>
      <c r="U38" s="1287"/>
      <c r="V38" s="1494" t="str">
        <f>IF(B38="","",Output!AQ24)</f>
        <v/>
      </c>
      <c r="W38" s="1496" t="str">
        <f>IF(B38="","",Output!AR24)</f>
        <v/>
      </c>
      <c r="X38" s="1496" t="str">
        <f>IF(B38="","",Output!AS24)</f>
        <v/>
      </c>
      <c r="Y38" s="1495" t="str">
        <f>IF(B38="","",Output!AT24)</f>
        <v/>
      </c>
      <c r="Z38" s="1469"/>
      <c r="AA38" s="1494" t="str">
        <f>IF(B38="","",Output!AU24)</f>
        <v/>
      </c>
      <c r="AB38" s="1496" t="str">
        <f>IF(B38="","",Output!AV24)</f>
        <v/>
      </c>
      <c r="AC38" s="1496" t="str">
        <f>IF(B38="","",Output!AW24)</f>
        <v/>
      </c>
      <c r="AD38" s="1495" t="str">
        <f>IF(B38="","",Output!AX24)</f>
        <v/>
      </c>
      <c r="AE38" s="1469"/>
      <c r="AF38" s="1497" t="str">
        <f>IF(B38="","",Output!AY24)</f>
        <v/>
      </c>
      <c r="AG38" s="1484" t="str">
        <f>IF(B38="","",Output!AZ24)</f>
        <v/>
      </c>
      <c r="AH38" s="1493" t="str">
        <f>IF(B38="","",Output!BA24)</f>
        <v/>
      </c>
      <c r="AI38" s="1469"/>
      <c r="AJ38" s="1508" t="str">
        <f>IF(B38="","",Output!BB24)</f>
        <v/>
      </c>
      <c r="AK38" s="1498" t="str">
        <f>IF(B38="","",Output!BC24)</f>
        <v/>
      </c>
      <c r="AL38" s="1498" t="str">
        <f>IF(B38="","",Output!BD24)</f>
        <v/>
      </c>
      <c r="AM38" s="1499" t="str">
        <f>IF(B38="","",Output!BE24)</f>
        <v/>
      </c>
    </row>
    <row r="39" spans="2:39">
      <c r="B39" s="143" t="str">
        <f>IF(Output!C25=0,"",Output!C25)</f>
        <v/>
      </c>
      <c r="C39" s="315"/>
      <c r="D39" s="1497" t="str">
        <f>IF(B39="","",Output!AC25)</f>
        <v/>
      </c>
      <c r="E39" s="1484" t="str">
        <f>IF(B39="","",Output!AD25)</f>
        <v/>
      </c>
      <c r="F39" s="1493" t="str">
        <f>IF(B39="","",Output!AE25)</f>
        <v/>
      </c>
      <c r="G39" s="1287"/>
      <c r="H39" s="1507" t="str">
        <f>IF(B39="","",Output!AF25)</f>
        <v/>
      </c>
      <c r="I39" s="1484" t="str">
        <f>IF(B39="","",Output!AG25)</f>
        <v/>
      </c>
      <c r="J39" s="1484" t="str">
        <f>IF(B39="","",Output!AH25)</f>
        <v/>
      </c>
      <c r="K39" s="1484" t="str">
        <f>IF(B39="","",Output!AI25)</f>
        <v/>
      </c>
      <c r="L39" s="1532" t="str">
        <f>IF(B39="","",Output!AJ25)</f>
        <v/>
      </c>
      <c r="M39" s="1506"/>
      <c r="N39" s="1505" t="str">
        <f>IF(B39="","",Output!AK25)</f>
        <v/>
      </c>
      <c r="O39" s="1496" t="str">
        <f>IF(B39="","",Output!AL25)</f>
        <v/>
      </c>
      <c r="P39" s="1495" t="str">
        <f>IF(B39="","",Output!AM25)</f>
        <v/>
      </c>
      <c r="Q39" s="1287"/>
      <c r="R39" s="1494" t="str">
        <f>IF(B39="","",Output!AN25)</f>
        <v/>
      </c>
      <c r="S39" s="1496" t="str">
        <f>IF(B39="","",Output!AO25)</f>
        <v/>
      </c>
      <c r="T39" s="1495" t="str">
        <f>IF(B39="","",Output!AP25)</f>
        <v/>
      </c>
      <c r="U39" s="1287"/>
      <c r="V39" s="1494" t="str">
        <f>IF(B39="","",Output!AQ25)</f>
        <v/>
      </c>
      <c r="W39" s="1496" t="str">
        <f>IF(B39="","",Output!AR25)</f>
        <v/>
      </c>
      <c r="X39" s="1496" t="str">
        <f>IF(B39="","",Output!AS25)</f>
        <v/>
      </c>
      <c r="Y39" s="1495" t="str">
        <f>IF(B39="","",Output!AT25)</f>
        <v/>
      </c>
      <c r="Z39" s="1469"/>
      <c r="AA39" s="1494" t="str">
        <f>IF(B39="","",Output!AU25)</f>
        <v/>
      </c>
      <c r="AB39" s="1496" t="str">
        <f>IF(B39="","",Output!AV25)</f>
        <v/>
      </c>
      <c r="AC39" s="1496" t="str">
        <f>IF(B39="","",Output!AW25)</f>
        <v/>
      </c>
      <c r="AD39" s="1495" t="str">
        <f>IF(B39="","",Output!AX25)</f>
        <v/>
      </c>
      <c r="AE39" s="1469"/>
      <c r="AF39" s="1497" t="str">
        <f>IF(B39="","",Output!AY25)</f>
        <v/>
      </c>
      <c r="AG39" s="1484" t="str">
        <f>IF(B39="","",Output!AZ25)</f>
        <v/>
      </c>
      <c r="AH39" s="1493" t="str">
        <f>IF(B39="","",Output!BA25)</f>
        <v/>
      </c>
      <c r="AI39" s="1469"/>
      <c r="AJ39" s="1508" t="str">
        <f>IF(B39="","",Output!BB25)</f>
        <v/>
      </c>
      <c r="AK39" s="1498" t="str">
        <f>IF(B39="","",Output!BC25)</f>
        <v/>
      </c>
      <c r="AL39" s="1498" t="str">
        <f>IF(B39="","",Output!BD25)</f>
        <v/>
      </c>
      <c r="AM39" s="1499" t="str">
        <f>IF(B39="","",Output!BE25)</f>
        <v/>
      </c>
    </row>
    <row r="40" spans="2:39">
      <c r="B40" s="143" t="str">
        <f>IF(Output!C26=0,"",Output!C26)</f>
        <v/>
      </c>
      <c r="D40" s="1485" t="str">
        <f>IF(B40="","",Output!AC26)</f>
        <v/>
      </c>
      <c r="E40" s="1486" t="str">
        <f>IF(B40="","",Output!AD26)</f>
        <v/>
      </c>
      <c r="F40" s="1487" t="str">
        <f>IF(B40="","",Output!AE26)</f>
        <v/>
      </c>
      <c r="H40" s="1509" t="str">
        <f>IF(B40="","",Output!AF26)</f>
        <v/>
      </c>
      <c r="I40" s="1510" t="str">
        <f>IF(B40="","",Output!AG26)</f>
        <v/>
      </c>
      <c r="J40" s="1510" t="str">
        <f>IF(B40="","",Output!AH26)</f>
        <v/>
      </c>
      <c r="K40" s="1510" t="str">
        <f>IF(B40="","",Output!AI26)</f>
        <v/>
      </c>
      <c r="L40" s="1533" t="str">
        <f>IF(B40="","",Output!AJ26)</f>
        <v/>
      </c>
      <c r="N40" s="1512" t="str">
        <f>IF(B40="","",Output!AK26)</f>
        <v/>
      </c>
      <c r="O40" s="1513" t="str">
        <f>IF(B40="","",Output!AL26)</f>
        <v/>
      </c>
      <c r="P40" s="1514" t="str">
        <f>IF(B40="","",Output!AM26)</f>
        <v/>
      </c>
      <c r="R40" s="1515" t="str">
        <f>IF(B40="","",Output!AN26)</f>
        <v/>
      </c>
      <c r="S40" s="1513" t="str">
        <f>IF(B40="","",Output!AO26)</f>
        <v/>
      </c>
      <c r="T40" s="1514" t="str">
        <f>IF(B40="","",Output!AP26)</f>
        <v/>
      </c>
      <c r="V40" s="1515" t="str">
        <f>IF(B40="","",Output!AQ26)</f>
        <v/>
      </c>
      <c r="W40" s="1513" t="str">
        <f>IF(B40="","",Output!AR26)</f>
        <v/>
      </c>
      <c r="X40" s="1513" t="str">
        <f>IF(B40="","",Output!AS26)</f>
        <v/>
      </c>
      <c r="Y40" s="1514" t="str">
        <f>IF(B40="","",Output!AT26)</f>
        <v/>
      </c>
      <c r="AA40" s="1515" t="str">
        <f>IF(B40="","",Output!AU26)</f>
        <v/>
      </c>
      <c r="AB40" s="1513" t="str">
        <f>IF(B40="","",Output!AV26)</f>
        <v/>
      </c>
      <c r="AC40" s="1513" t="str">
        <f>IF(B40="","",Output!AW26)</f>
        <v/>
      </c>
      <c r="AD40" s="1514" t="str">
        <f>IF(B40="","",Output!AX26)</f>
        <v/>
      </c>
      <c r="AF40" s="1516" t="str">
        <f>IF(B40="","",Output!AY26)</f>
        <v/>
      </c>
      <c r="AG40" s="1510" t="str">
        <f>IF(B40="","",Output!AZ26)</f>
        <v/>
      </c>
      <c r="AH40" s="1511" t="str">
        <f>IF(B40="","",Output!BA26)</f>
        <v/>
      </c>
      <c r="AJ40" s="1517" t="str">
        <f>IF(B40="","",Output!BB26)</f>
        <v/>
      </c>
      <c r="AK40" s="1518" t="str">
        <f>IF(B40="","",Output!BC26)</f>
        <v/>
      </c>
      <c r="AL40" s="1518" t="str">
        <f>IF(B40="","",Output!BD26)</f>
        <v/>
      </c>
      <c r="AM40" s="1519" t="str">
        <f>IF(B40="","",Output!BE26)</f>
        <v/>
      </c>
    </row>
    <row r="41" spans="2:39">
      <c r="B41" s="143" t="str">
        <f>IF(Output!C27=0,"",Output!C27)</f>
        <v/>
      </c>
      <c r="D41" s="1485" t="str">
        <f>IF(B41="","",Output!AC27)</f>
        <v/>
      </c>
      <c r="E41" s="1486" t="str">
        <f>IF(B41="","",Output!AD27)</f>
        <v/>
      </c>
      <c r="F41" s="1487" t="str">
        <f>IF(B41="","",Output!AE27)</f>
        <v/>
      </c>
      <c r="H41" s="1509" t="str">
        <f>IF(B41="","",Output!AF27)</f>
        <v/>
      </c>
      <c r="I41" s="1510" t="str">
        <f>IF(B41="","",Output!AG27)</f>
        <v/>
      </c>
      <c r="J41" s="1510" t="str">
        <f>IF(B41="","",Output!AH27)</f>
        <v/>
      </c>
      <c r="K41" s="1510" t="str">
        <f>IF(B41="","",Output!AI27)</f>
        <v/>
      </c>
      <c r="L41" s="1533" t="str">
        <f>IF(B41="","",Output!AJ27)</f>
        <v/>
      </c>
      <c r="N41" s="1512" t="str">
        <f>IF(B41="","",Output!AK27)</f>
        <v/>
      </c>
      <c r="O41" s="1513" t="str">
        <f>IF(B41="","",Output!AL27)</f>
        <v/>
      </c>
      <c r="P41" s="1514" t="str">
        <f>IF(B41="","",Output!AM27)</f>
        <v/>
      </c>
      <c r="R41" s="1515" t="str">
        <f>IF(B41="","",Output!AN27)</f>
        <v/>
      </c>
      <c r="S41" s="1513" t="str">
        <f>IF(B41="","",Output!AO27)</f>
        <v/>
      </c>
      <c r="T41" s="1514" t="str">
        <f>IF(B41="","",Output!AP27)</f>
        <v/>
      </c>
      <c r="V41" s="1515" t="str">
        <f>IF(B41="","",Output!AQ27)</f>
        <v/>
      </c>
      <c r="W41" s="1513" t="str">
        <f>IF(B41="","",Output!AR27)</f>
        <v/>
      </c>
      <c r="X41" s="1513" t="str">
        <f>IF(B41="","",Output!AS27)</f>
        <v/>
      </c>
      <c r="Y41" s="1514" t="str">
        <f>IF(B41="","",Output!AT27)</f>
        <v/>
      </c>
      <c r="AA41" s="1515" t="str">
        <f>IF(B41="","",Output!AU27)</f>
        <v/>
      </c>
      <c r="AB41" s="1513" t="str">
        <f>IF(B41="","",Output!AV27)</f>
        <v/>
      </c>
      <c r="AC41" s="1513" t="str">
        <f>IF(B41="","",Output!AW27)</f>
        <v/>
      </c>
      <c r="AD41" s="1514" t="str">
        <f>IF(B41="","",Output!AX27)</f>
        <v/>
      </c>
      <c r="AF41" s="1516" t="str">
        <f>IF(B41="","",Output!AY27)</f>
        <v/>
      </c>
      <c r="AG41" s="1510" t="str">
        <f>IF(B41="","",Output!AZ27)</f>
        <v/>
      </c>
      <c r="AH41" s="1511" t="str">
        <f>IF(B41="","",Output!BA27)</f>
        <v/>
      </c>
      <c r="AJ41" s="1517" t="str">
        <f>IF(B41="","",Output!BB27)</f>
        <v/>
      </c>
      <c r="AK41" s="1518" t="str">
        <f>IF(B41="","",Output!BC27)</f>
        <v/>
      </c>
      <c r="AL41" s="1518" t="str">
        <f>IF(B41="","",Output!BD27)</f>
        <v/>
      </c>
      <c r="AM41" s="1519" t="str">
        <f>IF(B41="","",Output!BE27)</f>
        <v/>
      </c>
    </row>
    <row r="42" spans="2:39">
      <c r="B42" s="143" t="str">
        <f>IF(Output!C28=0,"",Output!C28)</f>
        <v/>
      </c>
      <c r="D42" s="1485" t="str">
        <f>IF(B42="","",Output!AC28)</f>
        <v/>
      </c>
      <c r="E42" s="1486" t="str">
        <f>IF(B42="","",Output!AD28)</f>
        <v/>
      </c>
      <c r="F42" s="1487" t="str">
        <f>IF(B42="","",Output!AE28)</f>
        <v/>
      </c>
      <c r="H42" s="1509" t="str">
        <f>IF(B42="","",Output!AF28)</f>
        <v/>
      </c>
      <c r="I42" s="1510" t="str">
        <f>IF(B42="","",Output!AG28)</f>
        <v/>
      </c>
      <c r="J42" s="1510" t="str">
        <f>IF(B42="","",Output!AH28)</f>
        <v/>
      </c>
      <c r="K42" s="1510" t="str">
        <f>IF(B42="","",Output!AI28)</f>
        <v/>
      </c>
      <c r="L42" s="1533" t="str">
        <f>IF(B42="","",Output!AJ28)</f>
        <v/>
      </c>
      <c r="N42" s="1512" t="str">
        <f>IF(B42="","",Output!AK28)</f>
        <v/>
      </c>
      <c r="O42" s="1513" t="str">
        <f>IF(B42="","",Output!AL28)</f>
        <v/>
      </c>
      <c r="P42" s="1514" t="str">
        <f>IF(B42="","",Output!AM28)</f>
        <v/>
      </c>
      <c r="R42" s="1515" t="str">
        <f>IF(B42="","",Output!AN28)</f>
        <v/>
      </c>
      <c r="S42" s="1513" t="str">
        <f>IF(B42="","",Output!AO28)</f>
        <v/>
      </c>
      <c r="T42" s="1514" t="str">
        <f>IF(B42="","",Output!AP28)</f>
        <v/>
      </c>
      <c r="V42" s="1515" t="str">
        <f>IF(B42="","",Output!AQ28)</f>
        <v/>
      </c>
      <c r="W42" s="1513" t="str">
        <f>IF(B42="","",Output!AR28)</f>
        <v/>
      </c>
      <c r="X42" s="1513" t="str">
        <f>IF(B42="","",Output!AS28)</f>
        <v/>
      </c>
      <c r="Y42" s="1514" t="str">
        <f>IF(B42="","",Output!AT28)</f>
        <v/>
      </c>
      <c r="AA42" s="1515" t="str">
        <f>IF(B42="","",Output!AU28)</f>
        <v/>
      </c>
      <c r="AB42" s="1513" t="str">
        <f>IF(B42="","",Output!AV28)</f>
        <v/>
      </c>
      <c r="AC42" s="1513" t="str">
        <f>IF(B42="","",Output!AW28)</f>
        <v/>
      </c>
      <c r="AD42" s="1514" t="str">
        <f>IF(B42="","",Output!AX28)</f>
        <v/>
      </c>
      <c r="AF42" s="1516" t="str">
        <f>IF(B42="","",Output!AY28)</f>
        <v/>
      </c>
      <c r="AG42" s="1510" t="str">
        <f>IF(B42="","",Output!AZ28)</f>
        <v/>
      </c>
      <c r="AH42" s="1511" t="str">
        <f>IF(B42="","",Output!BA28)</f>
        <v/>
      </c>
      <c r="AJ42" s="1517" t="str">
        <f>IF(B42="","",Output!BB28)</f>
        <v/>
      </c>
      <c r="AK42" s="1518" t="str">
        <f>IF(B42="","",Output!BC28)</f>
        <v/>
      </c>
      <c r="AL42" s="1518" t="str">
        <f>IF(B42="","",Output!BD28)</f>
        <v/>
      </c>
      <c r="AM42" s="1519" t="str">
        <f>IF(B42="","",Output!BE28)</f>
        <v/>
      </c>
    </row>
    <row r="43" spans="2:39">
      <c r="B43" s="143" t="str">
        <f>IF(Output!C29=0,"",Output!C29)</f>
        <v/>
      </c>
      <c r="D43" s="1485" t="str">
        <f>IF(B43="","",Output!AC29)</f>
        <v/>
      </c>
      <c r="E43" s="1486" t="str">
        <f>IF(B43="","",Output!AD29)</f>
        <v/>
      </c>
      <c r="F43" s="1487" t="str">
        <f>IF(B43="","",Output!AE29)</f>
        <v/>
      </c>
      <c r="H43" s="1509" t="str">
        <f>IF(B43="","",Output!AF29)</f>
        <v/>
      </c>
      <c r="I43" s="1510" t="str">
        <f>IF(B43="","",Output!AG29)</f>
        <v/>
      </c>
      <c r="J43" s="1510" t="str">
        <f>IF(B43="","",Output!AH29)</f>
        <v/>
      </c>
      <c r="K43" s="1510" t="str">
        <f>IF(B43="","",Output!AI29)</f>
        <v/>
      </c>
      <c r="L43" s="1533" t="str">
        <f>IF(B43="","",Output!AJ29)</f>
        <v/>
      </c>
      <c r="N43" s="1512" t="str">
        <f>IF(B43="","",Output!AK29)</f>
        <v/>
      </c>
      <c r="O43" s="1513" t="str">
        <f>IF(B43="","",Output!AL29)</f>
        <v/>
      </c>
      <c r="P43" s="1514" t="str">
        <f>IF(B43="","",Output!AM29)</f>
        <v/>
      </c>
      <c r="R43" s="1515" t="str">
        <f>IF(B43="","",Output!AN29)</f>
        <v/>
      </c>
      <c r="S43" s="1513" t="str">
        <f>IF(B43="","",Output!AO29)</f>
        <v/>
      </c>
      <c r="T43" s="1514" t="str">
        <f>IF(B43="","",Output!AP29)</f>
        <v/>
      </c>
      <c r="V43" s="1515" t="str">
        <f>IF(B43="","",Output!AQ29)</f>
        <v/>
      </c>
      <c r="W43" s="1513" t="str">
        <f>IF(B43="","",Output!AR29)</f>
        <v/>
      </c>
      <c r="X43" s="1513" t="str">
        <f>IF(B43="","",Output!AS29)</f>
        <v/>
      </c>
      <c r="Y43" s="1514" t="str">
        <f>IF(B43="","",Output!AT29)</f>
        <v/>
      </c>
      <c r="AA43" s="1515" t="str">
        <f>IF(B43="","",Output!AU29)</f>
        <v/>
      </c>
      <c r="AB43" s="1513" t="str">
        <f>IF(B43="","",Output!AV29)</f>
        <v/>
      </c>
      <c r="AC43" s="1513" t="str">
        <f>IF(B43="","",Output!AW29)</f>
        <v/>
      </c>
      <c r="AD43" s="1514" t="str">
        <f>IF(B43="","",Output!AX29)</f>
        <v/>
      </c>
      <c r="AF43" s="1516" t="str">
        <f>IF(B43="","",Output!AY29)</f>
        <v/>
      </c>
      <c r="AG43" s="1510" t="str">
        <f>IF(B43="","",Output!AZ29)</f>
        <v/>
      </c>
      <c r="AH43" s="1511" t="str">
        <f>IF(B43="","",Output!BA29)</f>
        <v/>
      </c>
      <c r="AJ43" s="1517" t="str">
        <f>IF(B43="","",Output!BB29)</f>
        <v/>
      </c>
      <c r="AK43" s="1518" t="str">
        <f>IF(B43="","",Output!BC29)</f>
        <v/>
      </c>
      <c r="AL43" s="1518" t="str">
        <f>IF(B43="","",Output!BD29)</f>
        <v/>
      </c>
      <c r="AM43" s="1519" t="str">
        <f>IF(B43="","",Output!BE29)</f>
        <v/>
      </c>
    </row>
    <row r="44" spans="2:39">
      <c r="B44" s="143" t="str">
        <f>IF(Output!C30=0,"",Output!C30)</f>
        <v/>
      </c>
      <c r="D44" s="1485" t="str">
        <f>IF(B44="","",Output!AC30)</f>
        <v/>
      </c>
      <c r="E44" s="1486" t="str">
        <f>IF(B44="","",Output!AD30)</f>
        <v/>
      </c>
      <c r="F44" s="1487" t="str">
        <f>IF(B44="","",Output!AE30)</f>
        <v/>
      </c>
      <c r="H44" s="1509" t="str">
        <f>IF(B44="","",Output!AF30)</f>
        <v/>
      </c>
      <c r="I44" s="1510" t="str">
        <f>IF(B44="","",Output!AG30)</f>
        <v/>
      </c>
      <c r="J44" s="1510" t="str">
        <f>IF(B44="","",Output!AH30)</f>
        <v/>
      </c>
      <c r="K44" s="1510" t="str">
        <f>IF(B44="","",Output!AI30)</f>
        <v/>
      </c>
      <c r="L44" s="1533" t="str">
        <f>IF(B44="","",Output!AJ30)</f>
        <v/>
      </c>
      <c r="N44" s="1512" t="str">
        <f>IF(B44="","",Output!AK30)</f>
        <v/>
      </c>
      <c r="O44" s="1513" t="str">
        <f>IF(B44="","",Output!AL30)</f>
        <v/>
      </c>
      <c r="P44" s="1514" t="str">
        <f>IF(B44="","",Output!AM30)</f>
        <v/>
      </c>
      <c r="R44" s="1515" t="str">
        <f>IF(B44="","",Output!AN30)</f>
        <v/>
      </c>
      <c r="S44" s="1513" t="str">
        <f>IF(B44="","",Output!AO30)</f>
        <v/>
      </c>
      <c r="T44" s="1514" t="str">
        <f>IF(B44="","",Output!AP30)</f>
        <v/>
      </c>
      <c r="V44" s="1515" t="str">
        <f>IF(B44="","",Output!AQ30)</f>
        <v/>
      </c>
      <c r="W44" s="1513" t="str">
        <f>IF(B44="","",Output!AR30)</f>
        <v/>
      </c>
      <c r="X44" s="1513" t="str">
        <f>IF(B44="","",Output!AS30)</f>
        <v/>
      </c>
      <c r="Y44" s="1514" t="str">
        <f>IF(B44="","",Output!AT30)</f>
        <v/>
      </c>
      <c r="AA44" s="1515" t="str">
        <f>IF(B44="","",Output!AU30)</f>
        <v/>
      </c>
      <c r="AB44" s="1513" t="str">
        <f>IF(B44="","",Output!AV30)</f>
        <v/>
      </c>
      <c r="AC44" s="1513" t="str">
        <f>IF(B44="","",Output!AW30)</f>
        <v/>
      </c>
      <c r="AD44" s="1514" t="str">
        <f>IF(B44="","",Output!AX30)</f>
        <v/>
      </c>
      <c r="AF44" s="1516" t="str">
        <f>IF(B44="","",Output!AY30)</f>
        <v/>
      </c>
      <c r="AG44" s="1510" t="str">
        <f>IF(B44="","",Output!AZ30)</f>
        <v/>
      </c>
      <c r="AH44" s="1511" t="str">
        <f>IF(B44="","",Output!BA30)</f>
        <v/>
      </c>
      <c r="AJ44" s="1517" t="str">
        <f>IF(B44="","",Output!BB30)</f>
        <v/>
      </c>
      <c r="AK44" s="1518" t="str">
        <f>IF(B44="","",Output!BC30)</f>
        <v/>
      </c>
      <c r="AL44" s="1518" t="str">
        <f>IF(B44="","",Output!BD30)</f>
        <v/>
      </c>
      <c r="AM44" s="1519" t="str">
        <f>IF(B44="","",Output!BE30)</f>
        <v/>
      </c>
    </row>
    <row r="45" spans="2:39">
      <c r="B45" s="143" t="str">
        <f>IF(Output!C31=0,"",Output!C31)</f>
        <v/>
      </c>
      <c r="D45" s="1485" t="str">
        <f>IF(B45="","",Output!AC31)</f>
        <v/>
      </c>
      <c r="E45" s="1486" t="str">
        <f>IF(B45="","",Output!AD31)</f>
        <v/>
      </c>
      <c r="F45" s="1487" t="str">
        <f>IF(B45="","",Output!AE31)</f>
        <v/>
      </c>
      <c r="H45" s="1509" t="str">
        <f>IF(B45="","",Output!AF31)</f>
        <v/>
      </c>
      <c r="I45" s="1510" t="str">
        <f>IF(B45="","",Output!AG31)</f>
        <v/>
      </c>
      <c r="J45" s="1510" t="str">
        <f>IF(B45="","",Output!AH31)</f>
        <v/>
      </c>
      <c r="K45" s="1510" t="str">
        <f>IF(B45="","",Output!AI31)</f>
        <v/>
      </c>
      <c r="L45" s="1533" t="str">
        <f>IF(B45="","",Output!AJ31)</f>
        <v/>
      </c>
      <c r="N45" s="1512" t="str">
        <f>IF(B45="","",Output!AK31)</f>
        <v/>
      </c>
      <c r="O45" s="1513" t="str">
        <f>IF(B45="","",Output!AL31)</f>
        <v/>
      </c>
      <c r="P45" s="1514" t="str">
        <f>IF(B45="","",Output!AM31)</f>
        <v/>
      </c>
      <c r="R45" s="1515" t="str">
        <f>IF(B45="","",Output!AN31)</f>
        <v/>
      </c>
      <c r="S45" s="1513" t="str">
        <f>IF(B45="","",Output!AO31)</f>
        <v/>
      </c>
      <c r="T45" s="1514" t="str">
        <f>IF(B45="","",Output!AP31)</f>
        <v/>
      </c>
      <c r="V45" s="1515" t="str">
        <f>IF(B45="","",Output!AQ31)</f>
        <v/>
      </c>
      <c r="W45" s="1513" t="str">
        <f>IF(B45="","",Output!AR31)</f>
        <v/>
      </c>
      <c r="X45" s="1513" t="str">
        <f>IF(B45="","",Output!AS31)</f>
        <v/>
      </c>
      <c r="Y45" s="1514" t="str">
        <f>IF(B45="","",Output!AT31)</f>
        <v/>
      </c>
      <c r="AA45" s="1515" t="str">
        <f>IF(B45="","",Output!AU31)</f>
        <v/>
      </c>
      <c r="AB45" s="1513" t="str">
        <f>IF(B45="","",Output!AV31)</f>
        <v/>
      </c>
      <c r="AC45" s="1513" t="str">
        <f>IF(B45="","",Output!AW31)</f>
        <v/>
      </c>
      <c r="AD45" s="1514" t="str">
        <f>IF(B45="","",Output!AX31)</f>
        <v/>
      </c>
      <c r="AF45" s="1516" t="str">
        <f>IF(B45="","",Output!AY31)</f>
        <v/>
      </c>
      <c r="AG45" s="1510" t="str">
        <f>IF(B45="","",Output!AZ31)</f>
        <v/>
      </c>
      <c r="AH45" s="1511" t="str">
        <f>IF(B45="","",Output!BA31)</f>
        <v/>
      </c>
      <c r="AJ45" s="1517" t="str">
        <f>IF(B45="","",Output!BB31)</f>
        <v/>
      </c>
      <c r="AK45" s="1518" t="str">
        <f>IF(B45="","",Output!BC31)</f>
        <v/>
      </c>
      <c r="AL45" s="1518" t="str">
        <f>IF(B45="","",Output!BD31)</f>
        <v/>
      </c>
      <c r="AM45" s="1519" t="str">
        <f>IF(B45="","",Output!BE31)</f>
        <v/>
      </c>
    </row>
    <row r="46" spans="2:39">
      <c r="B46" s="143" t="str">
        <f>IF(Output!C32=0,"",Output!C32)</f>
        <v/>
      </c>
      <c r="D46" s="1485" t="str">
        <f>IF(B46="","",Output!AC32)</f>
        <v/>
      </c>
      <c r="E46" s="1486" t="str">
        <f>IF(B46="","",Output!AD32)</f>
        <v/>
      </c>
      <c r="F46" s="1487" t="str">
        <f>IF(B46="","",Output!AE32)</f>
        <v/>
      </c>
      <c r="H46" s="1509" t="str">
        <f>IF(B46="","",Output!AF32)</f>
        <v/>
      </c>
      <c r="I46" s="1510" t="str">
        <f>IF(B46="","",Output!AG32)</f>
        <v/>
      </c>
      <c r="J46" s="1510" t="str">
        <f>IF(B46="","",Output!AH32)</f>
        <v/>
      </c>
      <c r="K46" s="1510" t="str">
        <f>IF(B46="","",Output!AI32)</f>
        <v/>
      </c>
      <c r="L46" s="1533" t="str">
        <f>IF(B46="","",Output!AJ32)</f>
        <v/>
      </c>
      <c r="N46" s="1512" t="str">
        <f>IF(B46="","",Output!AK32)</f>
        <v/>
      </c>
      <c r="O46" s="1513" t="str">
        <f>IF(B46="","",Output!AL32)</f>
        <v/>
      </c>
      <c r="P46" s="1514" t="str">
        <f>IF(B46="","",Output!AM32)</f>
        <v/>
      </c>
      <c r="R46" s="1515" t="str">
        <f>IF(B46="","",Output!AN32)</f>
        <v/>
      </c>
      <c r="S46" s="1513" t="str">
        <f>IF(B46="","",Output!AO32)</f>
        <v/>
      </c>
      <c r="T46" s="1514" t="str">
        <f>IF(B46="","",Output!AP32)</f>
        <v/>
      </c>
      <c r="V46" s="1515" t="str">
        <f>IF(B46="","",Output!AQ32)</f>
        <v/>
      </c>
      <c r="W46" s="1513" t="str">
        <f>IF(B46="","",Output!AR32)</f>
        <v/>
      </c>
      <c r="X46" s="1513" t="str">
        <f>IF(B46="","",Output!AS32)</f>
        <v/>
      </c>
      <c r="Y46" s="1514" t="str">
        <f>IF(B46="","",Output!AT32)</f>
        <v/>
      </c>
      <c r="AA46" s="1515" t="str">
        <f>IF(B46="","",Output!AU32)</f>
        <v/>
      </c>
      <c r="AB46" s="1513" t="str">
        <f>IF(B46="","",Output!AV32)</f>
        <v/>
      </c>
      <c r="AC46" s="1513" t="str">
        <f>IF(B46="","",Output!AW32)</f>
        <v/>
      </c>
      <c r="AD46" s="1514" t="str">
        <f>IF(B46="","",Output!AX32)</f>
        <v/>
      </c>
      <c r="AF46" s="1516" t="str">
        <f>IF(B46="","",Output!AY32)</f>
        <v/>
      </c>
      <c r="AG46" s="1510" t="str">
        <f>IF(B46="","",Output!AZ32)</f>
        <v/>
      </c>
      <c r="AH46" s="1511" t="str">
        <f>IF(B46="","",Output!BA32)</f>
        <v/>
      </c>
      <c r="AJ46" s="1517" t="str">
        <f>IF(B46="","",Output!BB32)</f>
        <v/>
      </c>
      <c r="AK46" s="1518" t="str">
        <f>IF(B46="","",Output!BC32)</f>
        <v/>
      </c>
      <c r="AL46" s="1518" t="str">
        <f>IF(B46="","",Output!BD32)</f>
        <v/>
      </c>
      <c r="AM46" s="1519" t="str">
        <f>IF(B46="","",Output!BE32)</f>
        <v/>
      </c>
    </row>
    <row r="47" spans="2:39">
      <c r="B47" s="143" t="str">
        <f>IF(Output!C33=0,"",Output!C33)</f>
        <v/>
      </c>
      <c r="D47" s="1485" t="str">
        <f>IF(B47="","",Output!AC33)</f>
        <v/>
      </c>
      <c r="E47" s="1486" t="str">
        <f>IF(B47="","",Output!AD33)</f>
        <v/>
      </c>
      <c r="F47" s="1487" t="str">
        <f>IF(B47="","",Output!AE33)</f>
        <v/>
      </c>
      <c r="H47" s="1509" t="str">
        <f>IF(B47="","",Output!AF33)</f>
        <v/>
      </c>
      <c r="I47" s="1510" t="str">
        <f>IF(B47="","",Output!AG33)</f>
        <v/>
      </c>
      <c r="J47" s="1510" t="str">
        <f>IF(B47="","",Output!AH33)</f>
        <v/>
      </c>
      <c r="K47" s="1510" t="str">
        <f>IF(B47="","",Output!AI33)</f>
        <v/>
      </c>
      <c r="L47" s="1533" t="str">
        <f>IF(B47="","",Output!AJ33)</f>
        <v/>
      </c>
      <c r="N47" s="1512" t="str">
        <f>IF(B47="","",Output!AK33)</f>
        <v/>
      </c>
      <c r="O47" s="1513" t="str">
        <f>IF(B47="","",Output!AL33)</f>
        <v/>
      </c>
      <c r="P47" s="1514" t="str">
        <f>IF(B47="","",Output!AM33)</f>
        <v/>
      </c>
      <c r="R47" s="1515" t="str">
        <f>IF(B47="","",Output!AN33)</f>
        <v/>
      </c>
      <c r="S47" s="1513" t="str">
        <f>IF(B47="","",Output!AO33)</f>
        <v/>
      </c>
      <c r="T47" s="1514" t="str">
        <f>IF(B47="","",Output!AP33)</f>
        <v/>
      </c>
      <c r="V47" s="1515" t="str">
        <f>IF(B47="","",Output!AQ33)</f>
        <v/>
      </c>
      <c r="W47" s="1513" t="str">
        <f>IF(B47="","",Output!AR33)</f>
        <v/>
      </c>
      <c r="X47" s="1513" t="str">
        <f>IF(B47="","",Output!AS33)</f>
        <v/>
      </c>
      <c r="Y47" s="1514" t="str">
        <f>IF(B47="","",Output!AT33)</f>
        <v/>
      </c>
      <c r="AA47" s="1515" t="str">
        <f>IF(B47="","",Output!AU33)</f>
        <v/>
      </c>
      <c r="AB47" s="1513" t="str">
        <f>IF(B47="","",Output!AV33)</f>
        <v/>
      </c>
      <c r="AC47" s="1513" t="str">
        <f>IF(B47="","",Output!AW33)</f>
        <v/>
      </c>
      <c r="AD47" s="1514" t="str">
        <f>IF(B47="","",Output!AX33)</f>
        <v/>
      </c>
      <c r="AF47" s="1516" t="str">
        <f>IF(B47="","",Output!AY33)</f>
        <v/>
      </c>
      <c r="AG47" s="1510" t="str">
        <f>IF(B47="","",Output!AZ33)</f>
        <v/>
      </c>
      <c r="AH47" s="1511" t="str">
        <f>IF(B47="","",Output!BA33)</f>
        <v/>
      </c>
      <c r="AJ47" s="1517" t="str">
        <f>IF(B47="","",Output!BB33)</f>
        <v/>
      </c>
      <c r="AK47" s="1518" t="str">
        <f>IF(B47="","",Output!BC33)</f>
        <v/>
      </c>
      <c r="AL47" s="1518" t="str">
        <f>IF(B47="","",Output!BD33)</f>
        <v/>
      </c>
      <c r="AM47" s="1519" t="str">
        <f>IF(B47="","",Output!BE33)</f>
        <v/>
      </c>
    </row>
    <row r="48" spans="2:39">
      <c r="B48" s="143" t="str">
        <f>IF(Output!C34=0,"",Output!C34)</f>
        <v/>
      </c>
      <c r="D48" s="1485" t="str">
        <f>IF(B48="","",Output!AC34)</f>
        <v/>
      </c>
      <c r="E48" s="1486" t="str">
        <f>IF(B48="","",Output!AD34)</f>
        <v/>
      </c>
      <c r="F48" s="1487" t="str">
        <f>IF(B48="","",Output!AE34)</f>
        <v/>
      </c>
      <c r="H48" s="1509" t="str">
        <f>IF(B48="","",Output!AF34)</f>
        <v/>
      </c>
      <c r="I48" s="1510" t="str">
        <f>IF(B48="","",Output!AG34)</f>
        <v/>
      </c>
      <c r="J48" s="1510" t="str">
        <f>IF(B48="","",Output!AH34)</f>
        <v/>
      </c>
      <c r="K48" s="1510" t="str">
        <f>IF(B48="","",Output!AI34)</f>
        <v/>
      </c>
      <c r="L48" s="1533" t="str">
        <f>IF(B48="","",Output!AJ34)</f>
        <v/>
      </c>
      <c r="N48" s="1512" t="str">
        <f>IF(B48="","",Output!AK34)</f>
        <v/>
      </c>
      <c r="O48" s="1513" t="str">
        <f>IF(B48="","",Output!AL34)</f>
        <v/>
      </c>
      <c r="P48" s="1514" t="str">
        <f>IF(B48="","",Output!AM34)</f>
        <v/>
      </c>
      <c r="R48" s="1515" t="str">
        <f>IF(B48="","",Output!AN34)</f>
        <v/>
      </c>
      <c r="S48" s="1513" t="str">
        <f>IF(B48="","",Output!AO34)</f>
        <v/>
      </c>
      <c r="T48" s="1514" t="str">
        <f>IF(B48="","",Output!AP34)</f>
        <v/>
      </c>
      <c r="V48" s="1515" t="str">
        <f>IF(B48="","",Output!AQ34)</f>
        <v/>
      </c>
      <c r="W48" s="1513" t="str">
        <f>IF(B48="","",Output!AR34)</f>
        <v/>
      </c>
      <c r="X48" s="1513" t="str">
        <f>IF(B48="","",Output!AS34)</f>
        <v/>
      </c>
      <c r="Y48" s="1514" t="str">
        <f>IF(B48="","",Output!AT34)</f>
        <v/>
      </c>
      <c r="AA48" s="1515" t="str">
        <f>IF(B48="","",Output!AU34)</f>
        <v/>
      </c>
      <c r="AB48" s="1513" t="str">
        <f>IF(B48="","",Output!AV34)</f>
        <v/>
      </c>
      <c r="AC48" s="1513" t="str">
        <f>IF(B48="","",Output!AW34)</f>
        <v/>
      </c>
      <c r="AD48" s="1514" t="str">
        <f>IF(B48="","",Output!AX34)</f>
        <v/>
      </c>
      <c r="AF48" s="1516" t="str">
        <f>IF(B48="","",Output!AY34)</f>
        <v/>
      </c>
      <c r="AG48" s="1510" t="str">
        <f>IF(B48="","",Output!AZ34)</f>
        <v/>
      </c>
      <c r="AH48" s="1511" t="str">
        <f>IF(B48="","",Output!BA34)</f>
        <v/>
      </c>
      <c r="AJ48" s="1517" t="str">
        <f>IF(B48="","",Output!BB34)</f>
        <v/>
      </c>
      <c r="AK48" s="1518" t="str">
        <f>IF(B48="","",Output!BC34)</f>
        <v/>
      </c>
      <c r="AL48" s="1518" t="str">
        <f>IF(B48="","",Output!BD34)</f>
        <v/>
      </c>
      <c r="AM48" s="1519" t="str">
        <f>IF(B48="","",Output!BE34)</f>
        <v/>
      </c>
    </row>
    <row r="49" spans="2:39">
      <c r="B49" s="143" t="str">
        <f>IF(Output!C35=0,"",Output!C35)</f>
        <v/>
      </c>
      <c r="D49" s="1485" t="str">
        <f>IF(B49="","",Output!AC35)</f>
        <v/>
      </c>
      <c r="E49" s="1486" t="str">
        <f>IF(B49="","",Output!AD35)</f>
        <v/>
      </c>
      <c r="F49" s="1487" t="str">
        <f>IF(B49="","",Output!AE35)</f>
        <v/>
      </c>
      <c r="H49" s="1509" t="str">
        <f>IF(B49="","",Output!AF35)</f>
        <v/>
      </c>
      <c r="I49" s="1510" t="str">
        <f>IF(B49="","",Output!AG35)</f>
        <v/>
      </c>
      <c r="J49" s="1510" t="str">
        <f>IF(B49="","",Output!AH35)</f>
        <v/>
      </c>
      <c r="K49" s="1510" t="str">
        <f>IF(B49="","",Output!AI35)</f>
        <v/>
      </c>
      <c r="L49" s="1533" t="str">
        <f>IF(B49="","",Output!AJ35)</f>
        <v/>
      </c>
      <c r="N49" s="1512" t="str">
        <f>IF(B49="","",Output!AK35)</f>
        <v/>
      </c>
      <c r="O49" s="1513" t="str">
        <f>IF(B49="","",Output!AL35)</f>
        <v/>
      </c>
      <c r="P49" s="1514" t="str">
        <f>IF(B49="","",Output!AM35)</f>
        <v/>
      </c>
      <c r="R49" s="1515" t="str">
        <f>IF(B49="","",Output!AN35)</f>
        <v/>
      </c>
      <c r="S49" s="1513" t="str">
        <f>IF(B49="","",Output!AO35)</f>
        <v/>
      </c>
      <c r="T49" s="1514" t="str">
        <f>IF(B49="","",Output!AP35)</f>
        <v/>
      </c>
      <c r="V49" s="1515" t="str">
        <f>IF(B49="","",Output!AQ35)</f>
        <v/>
      </c>
      <c r="W49" s="1513" t="str">
        <f>IF(B49="","",Output!AR35)</f>
        <v/>
      </c>
      <c r="X49" s="1513" t="str">
        <f>IF(B49="","",Output!AS35)</f>
        <v/>
      </c>
      <c r="Y49" s="1514" t="str">
        <f>IF(B49="","",Output!AT35)</f>
        <v/>
      </c>
      <c r="AA49" s="1515" t="str">
        <f>IF(B49="","",Output!AU35)</f>
        <v/>
      </c>
      <c r="AB49" s="1513" t="str">
        <f>IF(B49="","",Output!AV35)</f>
        <v/>
      </c>
      <c r="AC49" s="1513" t="str">
        <f>IF(B49="","",Output!AW35)</f>
        <v/>
      </c>
      <c r="AD49" s="1514" t="str">
        <f>IF(B49="","",Output!AX35)</f>
        <v/>
      </c>
      <c r="AF49" s="1516" t="str">
        <f>IF(B49="","",Output!AY35)</f>
        <v/>
      </c>
      <c r="AG49" s="1510" t="str">
        <f>IF(B49="","",Output!AZ35)</f>
        <v/>
      </c>
      <c r="AH49" s="1511" t="str">
        <f>IF(B49="","",Output!BA35)</f>
        <v/>
      </c>
      <c r="AJ49" s="1517" t="str">
        <f>IF(B49="","",Output!BB35)</f>
        <v/>
      </c>
      <c r="AK49" s="1518" t="str">
        <f>IF(B49="","",Output!BC35)</f>
        <v/>
      </c>
      <c r="AL49" s="1518" t="str">
        <f>IF(B49="","",Output!BD35)</f>
        <v/>
      </c>
      <c r="AM49" s="1519" t="str">
        <f>IF(B49="","",Output!BE35)</f>
        <v/>
      </c>
    </row>
    <row r="50" spans="2:39">
      <c r="B50" s="143" t="str">
        <f>IF(Output!C36=0,"",Output!C36)</f>
        <v/>
      </c>
      <c r="D50" s="1485" t="str">
        <f>IF(B50="","",Output!AC36)</f>
        <v/>
      </c>
      <c r="E50" s="1486" t="str">
        <f>IF(B50="","",Output!AD36)</f>
        <v/>
      </c>
      <c r="F50" s="1487" t="str">
        <f>IF(B50="","",Output!AE36)</f>
        <v/>
      </c>
      <c r="H50" s="1509" t="str">
        <f>IF(B50="","",Output!AF36)</f>
        <v/>
      </c>
      <c r="I50" s="1510" t="str">
        <f>IF(B50="","",Output!AG36)</f>
        <v/>
      </c>
      <c r="J50" s="1510" t="str">
        <f>IF(B50="","",Output!AH36)</f>
        <v/>
      </c>
      <c r="K50" s="1510" t="str">
        <f>IF(B50="","",Output!AI36)</f>
        <v/>
      </c>
      <c r="L50" s="1533" t="str">
        <f>IF(B50="","",Output!AJ36)</f>
        <v/>
      </c>
      <c r="N50" s="1512" t="str">
        <f>IF(B50="","",Output!AK36)</f>
        <v/>
      </c>
      <c r="O50" s="1513" t="str">
        <f>IF(B50="","",Output!AL36)</f>
        <v/>
      </c>
      <c r="P50" s="1514" t="str">
        <f>IF(B50="","",Output!AM36)</f>
        <v/>
      </c>
      <c r="R50" s="1515" t="str">
        <f>IF(B50="","",Output!AN36)</f>
        <v/>
      </c>
      <c r="S50" s="1513" t="str">
        <f>IF(B50="","",Output!AO36)</f>
        <v/>
      </c>
      <c r="T50" s="1514" t="str">
        <f>IF(B50="","",Output!AP36)</f>
        <v/>
      </c>
      <c r="V50" s="1515" t="str">
        <f>IF(B50="","",Output!AQ36)</f>
        <v/>
      </c>
      <c r="W50" s="1513" t="str">
        <f>IF(B50="","",Output!AR36)</f>
        <v/>
      </c>
      <c r="X50" s="1513" t="str">
        <f>IF(B50="","",Output!AS36)</f>
        <v/>
      </c>
      <c r="Y50" s="1514" t="str">
        <f>IF(B50="","",Output!AT36)</f>
        <v/>
      </c>
      <c r="AA50" s="1515" t="str">
        <f>IF(B50="","",Output!AU36)</f>
        <v/>
      </c>
      <c r="AB50" s="1513" t="str">
        <f>IF(B50="","",Output!AV36)</f>
        <v/>
      </c>
      <c r="AC50" s="1513" t="str">
        <f>IF(B50="","",Output!AW36)</f>
        <v/>
      </c>
      <c r="AD50" s="1514" t="str">
        <f>IF(B50="","",Output!AX36)</f>
        <v/>
      </c>
      <c r="AF50" s="1516" t="str">
        <f>IF(B50="","",Output!AY36)</f>
        <v/>
      </c>
      <c r="AG50" s="1510" t="str">
        <f>IF(B50="","",Output!AZ36)</f>
        <v/>
      </c>
      <c r="AH50" s="1511" t="str">
        <f>IF(B50="","",Output!BA36)</f>
        <v/>
      </c>
      <c r="AJ50" s="1517" t="str">
        <f>IF(B50="","",Output!BB36)</f>
        <v/>
      </c>
      <c r="AK50" s="1518" t="str">
        <f>IF(B50="","",Output!BC36)</f>
        <v/>
      </c>
      <c r="AL50" s="1518" t="str">
        <f>IF(B50="","",Output!BD36)</f>
        <v/>
      </c>
      <c r="AM50" s="1519" t="str">
        <f>IF(B50="","",Output!BE36)</f>
        <v/>
      </c>
    </row>
    <row r="51" spans="2:39">
      <c r="B51" s="143" t="str">
        <f>IF(Output!C37=0,"",Output!C37)</f>
        <v/>
      </c>
      <c r="D51" s="1485" t="str">
        <f>IF(B51="","",Output!AC37)</f>
        <v/>
      </c>
      <c r="E51" s="1486" t="str">
        <f>IF(B51="","",Output!AD37)</f>
        <v/>
      </c>
      <c r="F51" s="1487" t="str">
        <f>IF(B51="","",Output!AE37)</f>
        <v/>
      </c>
      <c r="H51" s="1509" t="str">
        <f>IF(B51="","",Output!AF37)</f>
        <v/>
      </c>
      <c r="I51" s="1510" t="str">
        <f>IF(B51="","",Output!AG37)</f>
        <v/>
      </c>
      <c r="J51" s="1510" t="str">
        <f>IF(B51="","",Output!AH37)</f>
        <v/>
      </c>
      <c r="K51" s="1510" t="str">
        <f>IF(B51="","",Output!AI37)</f>
        <v/>
      </c>
      <c r="L51" s="1533" t="str">
        <f>IF(B51="","",Output!AJ37)</f>
        <v/>
      </c>
      <c r="N51" s="1512" t="str">
        <f>IF(B51="","",Output!AK37)</f>
        <v/>
      </c>
      <c r="O51" s="1513" t="str">
        <f>IF(B51="","",Output!AL37)</f>
        <v/>
      </c>
      <c r="P51" s="1514" t="str">
        <f>IF(B51="","",Output!AM37)</f>
        <v/>
      </c>
      <c r="R51" s="1515" t="str">
        <f>IF(B51="","",Output!AN37)</f>
        <v/>
      </c>
      <c r="S51" s="1513" t="str">
        <f>IF(B51="","",Output!AO37)</f>
        <v/>
      </c>
      <c r="T51" s="1514" t="str">
        <f>IF(B51="","",Output!AP37)</f>
        <v/>
      </c>
      <c r="V51" s="1515" t="str">
        <f>IF(B51="","",Output!AQ37)</f>
        <v/>
      </c>
      <c r="W51" s="1513" t="str">
        <f>IF(B51="","",Output!AR37)</f>
        <v/>
      </c>
      <c r="X51" s="1513" t="str">
        <f>IF(B51="","",Output!AS37)</f>
        <v/>
      </c>
      <c r="Y51" s="1514" t="str">
        <f>IF(B51="","",Output!AT37)</f>
        <v/>
      </c>
      <c r="AA51" s="1515" t="str">
        <f>IF(B51="","",Output!AU37)</f>
        <v/>
      </c>
      <c r="AB51" s="1513" t="str">
        <f>IF(B51="","",Output!AV37)</f>
        <v/>
      </c>
      <c r="AC51" s="1513" t="str">
        <f>IF(B51="","",Output!AW37)</f>
        <v/>
      </c>
      <c r="AD51" s="1514" t="str">
        <f>IF(B51="","",Output!AX37)</f>
        <v/>
      </c>
      <c r="AF51" s="1516" t="str">
        <f>IF(B51="","",Output!AY37)</f>
        <v/>
      </c>
      <c r="AG51" s="1510" t="str">
        <f>IF(B51="","",Output!AZ37)</f>
        <v/>
      </c>
      <c r="AH51" s="1511" t="str">
        <f>IF(B51="","",Output!BA37)</f>
        <v/>
      </c>
      <c r="AJ51" s="1517" t="str">
        <f>IF(B51="","",Output!BB37)</f>
        <v/>
      </c>
      <c r="AK51" s="1518" t="str">
        <f>IF(B51="","",Output!BC37)</f>
        <v/>
      </c>
      <c r="AL51" s="1518" t="str">
        <f>IF(B51="","",Output!BD37)</f>
        <v/>
      </c>
      <c r="AM51" s="1519" t="str">
        <f>IF(B51="","",Output!BE37)</f>
        <v/>
      </c>
    </row>
    <row r="52" spans="2:39">
      <c r="B52" s="143" t="str">
        <f>IF(Output!C38=0,"",Output!C38)</f>
        <v/>
      </c>
      <c r="D52" s="1485" t="str">
        <f>IF(B52="","",Output!AC38)</f>
        <v/>
      </c>
      <c r="E52" s="1486" t="str">
        <f>IF(B52="","",Output!AD38)</f>
        <v/>
      </c>
      <c r="F52" s="1487" t="str">
        <f>IF(B52="","",Output!AE38)</f>
        <v/>
      </c>
      <c r="H52" s="1509" t="str">
        <f>IF(B52="","",Output!AF38)</f>
        <v/>
      </c>
      <c r="I52" s="1510" t="str">
        <f>IF(B52="","",Output!AG38)</f>
        <v/>
      </c>
      <c r="J52" s="1510" t="str">
        <f>IF(B52="","",Output!AH38)</f>
        <v/>
      </c>
      <c r="K52" s="1510" t="str">
        <f>IF(B52="","",Output!AI38)</f>
        <v/>
      </c>
      <c r="L52" s="1533" t="str">
        <f>IF(B52="","",Output!AJ38)</f>
        <v/>
      </c>
      <c r="N52" s="1512" t="str">
        <f>IF(B52="","",Output!AK38)</f>
        <v/>
      </c>
      <c r="O52" s="1513" t="str">
        <f>IF(B52="","",Output!AL38)</f>
        <v/>
      </c>
      <c r="P52" s="1514" t="str">
        <f>IF(B52="","",Output!AM38)</f>
        <v/>
      </c>
      <c r="R52" s="1515" t="str">
        <f>IF(B52="","",Output!AN38)</f>
        <v/>
      </c>
      <c r="S52" s="1513" t="str">
        <f>IF(B52="","",Output!AO38)</f>
        <v/>
      </c>
      <c r="T52" s="1514" t="str">
        <f>IF(B52="","",Output!AP38)</f>
        <v/>
      </c>
      <c r="V52" s="1515" t="str">
        <f>IF(B52="","",Output!AQ38)</f>
        <v/>
      </c>
      <c r="W52" s="1513" t="str">
        <f>IF(B52="","",Output!AR38)</f>
        <v/>
      </c>
      <c r="X52" s="1513" t="str">
        <f>IF(B52="","",Output!AS38)</f>
        <v/>
      </c>
      <c r="Y52" s="1514" t="str">
        <f>IF(B52="","",Output!AT38)</f>
        <v/>
      </c>
      <c r="AA52" s="1515" t="str">
        <f>IF(B52="","",Output!AU38)</f>
        <v/>
      </c>
      <c r="AB52" s="1513" t="str">
        <f>IF(B52="","",Output!AV38)</f>
        <v/>
      </c>
      <c r="AC52" s="1513" t="str">
        <f>IF(B52="","",Output!AW38)</f>
        <v/>
      </c>
      <c r="AD52" s="1514" t="str">
        <f>IF(B52="","",Output!AX38)</f>
        <v/>
      </c>
      <c r="AF52" s="1516" t="str">
        <f>IF(B52="","",Output!AY38)</f>
        <v/>
      </c>
      <c r="AG52" s="1510" t="str">
        <f>IF(B52="","",Output!AZ38)</f>
        <v/>
      </c>
      <c r="AH52" s="1511" t="str">
        <f>IF(B52="","",Output!BA38)</f>
        <v/>
      </c>
      <c r="AJ52" s="1517" t="str">
        <f>IF(B52="","",Output!BB38)</f>
        <v/>
      </c>
      <c r="AK52" s="1518" t="str">
        <f>IF(B52="","",Output!BC38)</f>
        <v/>
      </c>
      <c r="AL52" s="1518" t="str">
        <f>IF(B52="","",Output!BD38)</f>
        <v/>
      </c>
      <c r="AM52" s="1519" t="str">
        <f>IF(B52="","",Output!BE38)</f>
        <v/>
      </c>
    </row>
    <row r="53" spans="2:39">
      <c r="B53" s="143" t="str">
        <f>IF(Output!C39=0,"",Output!C39)</f>
        <v/>
      </c>
      <c r="D53" s="1485" t="str">
        <f>IF(B53="","",Output!AC39)</f>
        <v/>
      </c>
      <c r="E53" s="1486" t="str">
        <f>IF(B53="","",Output!AD39)</f>
        <v/>
      </c>
      <c r="F53" s="1487" t="str">
        <f>IF(B53="","",Output!AE39)</f>
        <v/>
      </c>
      <c r="H53" s="1509" t="str">
        <f>IF(B53="","",Output!AF39)</f>
        <v/>
      </c>
      <c r="I53" s="1510" t="str">
        <f>IF(B53="","",Output!AG39)</f>
        <v/>
      </c>
      <c r="J53" s="1510" t="str">
        <f>IF(B53="","",Output!AH39)</f>
        <v/>
      </c>
      <c r="K53" s="1510" t="str">
        <f>IF(B53="","",Output!AI39)</f>
        <v/>
      </c>
      <c r="L53" s="1533" t="str">
        <f>IF(B53="","",Output!AJ39)</f>
        <v/>
      </c>
      <c r="N53" s="1512" t="str">
        <f>IF(B53="","",Output!AK39)</f>
        <v/>
      </c>
      <c r="O53" s="1513" t="str">
        <f>IF(B53="","",Output!AL39)</f>
        <v/>
      </c>
      <c r="P53" s="1514" t="str">
        <f>IF(B53="","",Output!AM39)</f>
        <v/>
      </c>
      <c r="R53" s="1515" t="str">
        <f>IF(B53="","",Output!AN39)</f>
        <v/>
      </c>
      <c r="S53" s="1513" t="str">
        <f>IF(B53="","",Output!AO39)</f>
        <v/>
      </c>
      <c r="T53" s="1514" t="str">
        <f>IF(B53="","",Output!AP39)</f>
        <v/>
      </c>
      <c r="V53" s="1515" t="str">
        <f>IF(B53="","",Output!AQ39)</f>
        <v/>
      </c>
      <c r="W53" s="1513" t="str">
        <f>IF(B53="","",Output!AR39)</f>
        <v/>
      </c>
      <c r="X53" s="1513" t="str">
        <f>IF(B53="","",Output!AS39)</f>
        <v/>
      </c>
      <c r="Y53" s="1514" t="str">
        <f>IF(B53="","",Output!AT39)</f>
        <v/>
      </c>
      <c r="AA53" s="1515" t="str">
        <f>IF(B53="","",Output!AU39)</f>
        <v/>
      </c>
      <c r="AB53" s="1513" t="str">
        <f>IF(B53="","",Output!AV39)</f>
        <v/>
      </c>
      <c r="AC53" s="1513" t="str">
        <f>IF(B53="","",Output!AW39)</f>
        <v/>
      </c>
      <c r="AD53" s="1514" t="str">
        <f>IF(B53="","",Output!AX39)</f>
        <v/>
      </c>
      <c r="AF53" s="1516" t="str">
        <f>IF(B53="","",Output!AY39)</f>
        <v/>
      </c>
      <c r="AG53" s="1510" t="str">
        <f>IF(B53="","",Output!AZ39)</f>
        <v/>
      </c>
      <c r="AH53" s="1511" t="str">
        <f>IF(B53="","",Output!BA39)</f>
        <v/>
      </c>
      <c r="AJ53" s="1517" t="str">
        <f>IF(B53="","",Output!BB39)</f>
        <v/>
      </c>
      <c r="AK53" s="1518" t="str">
        <f>IF(B53="","",Output!BC39)</f>
        <v/>
      </c>
      <c r="AL53" s="1518" t="str">
        <f>IF(B53="","",Output!BD39)</f>
        <v/>
      </c>
      <c r="AM53" s="1519" t="str">
        <f>IF(B53="","",Output!BE39)</f>
        <v/>
      </c>
    </row>
    <row r="54" spans="2:39">
      <c r="B54" s="143" t="str">
        <f>IF(Output!C40=0,"",Output!C40)</f>
        <v/>
      </c>
      <c r="D54" s="1485" t="str">
        <f>IF(B54="","",Output!AC40)</f>
        <v/>
      </c>
      <c r="E54" s="1486" t="str">
        <f>IF(B54="","",Output!AD40)</f>
        <v/>
      </c>
      <c r="F54" s="1487" t="str">
        <f>IF(B54="","",Output!AE40)</f>
        <v/>
      </c>
      <c r="H54" s="1509" t="str">
        <f>IF(B54="","",Output!AF40)</f>
        <v/>
      </c>
      <c r="I54" s="1510" t="str">
        <f>IF(B54="","",Output!AG40)</f>
        <v/>
      </c>
      <c r="J54" s="1510" t="str">
        <f>IF(B54="","",Output!AH40)</f>
        <v/>
      </c>
      <c r="K54" s="1510" t="str">
        <f>IF(B54="","",Output!AI40)</f>
        <v/>
      </c>
      <c r="L54" s="1533" t="str">
        <f>IF(B54="","",Output!AJ40)</f>
        <v/>
      </c>
      <c r="N54" s="1512" t="str">
        <f>IF(B54="","",Output!AK40)</f>
        <v/>
      </c>
      <c r="O54" s="1513" t="str">
        <f>IF(B54="","",Output!AL40)</f>
        <v/>
      </c>
      <c r="P54" s="1514" t="str">
        <f>IF(B54="","",Output!AM40)</f>
        <v/>
      </c>
      <c r="R54" s="1515" t="str">
        <f>IF(B54="","",Output!AN40)</f>
        <v/>
      </c>
      <c r="S54" s="1513" t="str">
        <f>IF(B54="","",Output!AO40)</f>
        <v/>
      </c>
      <c r="T54" s="1514" t="str">
        <f>IF(B54="","",Output!AP40)</f>
        <v/>
      </c>
      <c r="V54" s="1515" t="str">
        <f>IF(B54="","",Output!AQ40)</f>
        <v/>
      </c>
      <c r="W54" s="1513" t="str">
        <f>IF(B54="","",Output!AR40)</f>
        <v/>
      </c>
      <c r="X54" s="1513" t="str">
        <f>IF(B54="","",Output!AS40)</f>
        <v/>
      </c>
      <c r="Y54" s="1514" t="str">
        <f>IF(B54="","",Output!AT40)</f>
        <v/>
      </c>
      <c r="AA54" s="1515" t="str">
        <f>IF(B54="","",Output!AU40)</f>
        <v/>
      </c>
      <c r="AB54" s="1513" t="str">
        <f>IF(B54="","",Output!AV40)</f>
        <v/>
      </c>
      <c r="AC54" s="1513" t="str">
        <f>IF(B54="","",Output!AW40)</f>
        <v/>
      </c>
      <c r="AD54" s="1514" t="str">
        <f>IF(B54="","",Output!AX40)</f>
        <v/>
      </c>
      <c r="AF54" s="1516" t="str">
        <f>IF(B54="","",Output!AY40)</f>
        <v/>
      </c>
      <c r="AG54" s="1510" t="str">
        <f>IF(B54="","",Output!AZ40)</f>
        <v/>
      </c>
      <c r="AH54" s="1511" t="str">
        <f>IF(B54="","",Output!BA40)</f>
        <v/>
      </c>
      <c r="AJ54" s="1517" t="str">
        <f>IF(B54="","",Output!BB40)</f>
        <v/>
      </c>
      <c r="AK54" s="1518" t="str">
        <f>IF(B54="","",Output!BC40)</f>
        <v/>
      </c>
      <c r="AL54" s="1518" t="str">
        <f>IF(B54="","",Output!BD40)</f>
        <v/>
      </c>
      <c r="AM54" s="1519" t="str">
        <f>IF(B54="","",Output!BE40)</f>
        <v/>
      </c>
    </row>
    <row r="55" spans="2:39">
      <c r="B55" s="143" t="str">
        <f>IF(Output!C41=0,"",Output!C41)</f>
        <v/>
      </c>
      <c r="D55" s="1485" t="str">
        <f>IF(B55="","",Output!AC41)</f>
        <v/>
      </c>
      <c r="E55" s="1486" t="str">
        <f>IF(B55="","",Output!AD41)</f>
        <v/>
      </c>
      <c r="F55" s="1487" t="str">
        <f>IF(B55="","",Output!AE41)</f>
        <v/>
      </c>
      <c r="H55" s="1509" t="str">
        <f>IF(B55="","",Output!AF41)</f>
        <v/>
      </c>
      <c r="I55" s="1510" t="str">
        <f>IF(B55="","",Output!AG41)</f>
        <v/>
      </c>
      <c r="J55" s="1510" t="str">
        <f>IF(B55="","",Output!AH41)</f>
        <v/>
      </c>
      <c r="K55" s="1510" t="str">
        <f>IF(B55="","",Output!AI41)</f>
        <v/>
      </c>
      <c r="L55" s="1533" t="str">
        <f>IF(B55="","",Output!AJ41)</f>
        <v/>
      </c>
      <c r="N55" s="1512" t="str">
        <f>IF(B55="","",Output!AK41)</f>
        <v/>
      </c>
      <c r="O55" s="1513" t="str">
        <f>IF(B55="","",Output!AL41)</f>
        <v/>
      </c>
      <c r="P55" s="1514" t="str">
        <f>IF(B55="","",Output!AM41)</f>
        <v/>
      </c>
      <c r="R55" s="1515" t="str">
        <f>IF(B55="","",Output!AN41)</f>
        <v/>
      </c>
      <c r="S55" s="1513" t="str">
        <f>IF(B55="","",Output!AO41)</f>
        <v/>
      </c>
      <c r="T55" s="1514" t="str">
        <f>IF(B55="","",Output!AP41)</f>
        <v/>
      </c>
      <c r="V55" s="1515" t="str">
        <f>IF(B55="","",Output!AQ41)</f>
        <v/>
      </c>
      <c r="W55" s="1513" t="str">
        <f>IF(B55="","",Output!AR41)</f>
        <v/>
      </c>
      <c r="X55" s="1513" t="str">
        <f>IF(B55="","",Output!AS41)</f>
        <v/>
      </c>
      <c r="Y55" s="1514" t="str">
        <f>IF(B55="","",Output!AT41)</f>
        <v/>
      </c>
      <c r="AA55" s="1515" t="str">
        <f>IF(B55="","",Output!AU41)</f>
        <v/>
      </c>
      <c r="AB55" s="1513" t="str">
        <f>IF(B55="","",Output!AV41)</f>
        <v/>
      </c>
      <c r="AC55" s="1513" t="str">
        <f>IF(B55="","",Output!AW41)</f>
        <v/>
      </c>
      <c r="AD55" s="1514" t="str">
        <f>IF(B55="","",Output!AX41)</f>
        <v/>
      </c>
      <c r="AF55" s="1516" t="str">
        <f>IF(B55="","",Output!AY41)</f>
        <v/>
      </c>
      <c r="AG55" s="1510" t="str">
        <f>IF(B55="","",Output!AZ41)</f>
        <v/>
      </c>
      <c r="AH55" s="1511" t="str">
        <f>IF(B55="","",Output!BA41)</f>
        <v/>
      </c>
      <c r="AJ55" s="1517" t="str">
        <f>IF(B55="","",Output!BB41)</f>
        <v/>
      </c>
      <c r="AK55" s="1518" t="str">
        <f>IF(B55="","",Output!BC41)</f>
        <v/>
      </c>
      <c r="AL55" s="1518" t="str">
        <f>IF(B55="","",Output!BD41)</f>
        <v/>
      </c>
      <c r="AM55" s="1519" t="str">
        <f>IF(B55="","",Output!BE41)</f>
        <v/>
      </c>
    </row>
    <row r="56" spans="2:39">
      <c r="B56" s="143" t="str">
        <f>IF(Output!C42=0,"",Output!C42)</f>
        <v/>
      </c>
      <c r="D56" s="1485" t="str">
        <f>IF(B56="","",Output!AC42)</f>
        <v/>
      </c>
      <c r="E56" s="1486" t="str">
        <f>IF(B56="","",Output!AD42)</f>
        <v/>
      </c>
      <c r="F56" s="1487" t="str">
        <f>IF(B56="","",Output!AE42)</f>
        <v/>
      </c>
      <c r="H56" s="1509" t="str">
        <f>IF(B56="","",Output!AF42)</f>
        <v/>
      </c>
      <c r="I56" s="1510" t="str">
        <f>IF(B56="","",Output!AG42)</f>
        <v/>
      </c>
      <c r="J56" s="1510" t="str">
        <f>IF(B56="","",Output!AH42)</f>
        <v/>
      </c>
      <c r="K56" s="1510" t="str">
        <f>IF(B56="","",Output!AI42)</f>
        <v/>
      </c>
      <c r="L56" s="1533" t="str">
        <f>IF(B56="","",Output!AJ42)</f>
        <v/>
      </c>
      <c r="N56" s="1512" t="str">
        <f>IF(B56="","",Output!AK42)</f>
        <v/>
      </c>
      <c r="O56" s="1513" t="str">
        <f>IF(B56="","",Output!AL42)</f>
        <v/>
      </c>
      <c r="P56" s="1514" t="str">
        <f>IF(B56="","",Output!AM42)</f>
        <v/>
      </c>
      <c r="R56" s="1515" t="str">
        <f>IF(B56="","",Output!AN42)</f>
        <v/>
      </c>
      <c r="S56" s="1513" t="str">
        <f>IF(B56="","",Output!AO42)</f>
        <v/>
      </c>
      <c r="T56" s="1514" t="str">
        <f>IF(B56="","",Output!AP42)</f>
        <v/>
      </c>
      <c r="V56" s="1515" t="str">
        <f>IF(B56="","",Output!AQ42)</f>
        <v/>
      </c>
      <c r="W56" s="1513" t="str">
        <f>IF(B56="","",Output!AR42)</f>
        <v/>
      </c>
      <c r="X56" s="1513" t="str">
        <f>IF(B56="","",Output!AS42)</f>
        <v/>
      </c>
      <c r="Y56" s="1514" t="str">
        <f>IF(B56="","",Output!AT42)</f>
        <v/>
      </c>
      <c r="AA56" s="1515" t="str">
        <f>IF(B56="","",Output!AU42)</f>
        <v/>
      </c>
      <c r="AB56" s="1513" t="str">
        <f>IF(B56="","",Output!AV42)</f>
        <v/>
      </c>
      <c r="AC56" s="1513" t="str">
        <f>IF(B56="","",Output!AW42)</f>
        <v/>
      </c>
      <c r="AD56" s="1514" t="str">
        <f>IF(B56="","",Output!AX42)</f>
        <v/>
      </c>
      <c r="AF56" s="1516" t="str">
        <f>IF(B56="","",Output!AY42)</f>
        <v/>
      </c>
      <c r="AG56" s="1510" t="str">
        <f>IF(B56="","",Output!AZ42)</f>
        <v/>
      </c>
      <c r="AH56" s="1511" t="str">
        <f>IF(B56="","",Output!BA42)</f>
        <v/>
      </c>
      <c r="AJ56" s="1517" t="str">
        <f>IF(B56="","",Output!BB42)</f>
        <v/>
      </c>
      <c r="AK56" s="1518" t="str">
        <f>IF(B56="","",Output!BC42)</f>
        <v/>
      </c>
      <c r="AL56" s="1518" t="str">
        <f>IF(B56="","",Output!BD42)</f>
        <v/>
      </c>
      <c r="AM56" s="1519" t="str">
        <f>IF(B56="","",Output!BE42)</f>
        <v/>
      </c>
    </row>
    <row r="57" spans="2:39">
      <c r="B57" s="143" t="str">
        <f>IF(Output!C43=0,"",Output!C43)</f>
        <v/>
      </c>
      <c r="D57" s="1485" t="str">
        <f>IF(B57="","",Output!AC43)</f>
        <v/>
      </c>
      <c r="E57" s="1486" t="str">
        <f>IF(B57="","",Output!AD43)</f>
        <v/>
      </c>
      <c r="F57" s="1487" t="str">
        <f>IF(B57="","",Output!AE43)</f>
        <v/>
      </c>
      <c r="H57" s="1509" t="str">
        <f>IF(B57="","",Output!AF43)</f>
        <v/>
      </c>
      <c r="I57" s="1510" t="str">
        <f>IF(B57="","",Output!AG43)</f>
        <v/>
      </c>
      <c r="J57" s="1510" t="str">
        <f>IF(B57="","",Output!AH43)</f>
        <v/>
      </c>
      <c r="K57" s="1510" t="str">
        <f>IF(B57="","",Output!AI43)</f>
        <v/>
      </c>
      <c r="L57" s="1533" t="str">
        <f>IF(B57="","",Output!AJ43)</f>
        <v/>
      </c>
      <c r="N57" s="1512" t="str">
        <f>IF(B57="","",Output!AK43)</f>
        <v/>
      </c>
      <c r="O57" s="1513" t="str">
        <f>IF(B57="","",Output!AL43)</f>
        <v/>
      </c>
      <c r="P57" s="1514" t="str">
        <f>IF(B57="","",Output!AM43)</f>
        <v/>
      </c>
      <c r="R57" s="1515" t="str">
        <f>IF(B57="","",Output!AN43)</f>
        <v/>
      </c>
      <c r="S57" s="1513" t="str">
        <f>IF(B57="","",Output!AO43)</f>
        <v/>
      </c>
      <c r="T57" s="1514" t="str">
        <f>IF(B57="","",Output!AP43)</f>
        <v/>
      </c>
      <c r="V57" s="1515" t="str">
        <f>IF(B57="","",Output!AQ43)</f>
        <v/>
      </c>
      <c r="W57" s="1513" t="str">
        <f>IF(B57="","",Output!AR43)</f>
        <v/>
      </c>
      <c r="X57" s="1513" t="str">
        <f>IF(B57="","",Output!AS43)</f>
        <v/>
      </c>
      <c r="Y57" s="1514" t="str">
        <f>IF(B57="","",Output!AT43)</f>
        <v/>
      </c>
      <c r="AA57" s="1515" t="str">
        <f>IF(B57="","",Output!AU43)</f>
        <v/>
      </c>
      <c r="AB57" s="1513" t="str">
        <f>IF(B57="","",Output!AV43)</f>
        <v/>
      </c>
      <c r="AC57" s="1513" t="str">
        <f>IF(B57="","",Output!AW43)</f>
        <v/>
      </c>
      <c r="AD57" s="1514" t="str">
        <f>IF(B57="","",Output!AX43)</f>
        <v/>
      </c>
      <c r="AF57" s="1516" t="str">
        <f>IF(B57="","",Output!AY43)</f>
        <v/>
      </c>
      <c r="AG57" s="1510" t="str">
        <f>IF(B57="","",Output!AZ43)</f>
        <v/>
      </c>
      <c r="AH57" s="1511" t="str">
        <f>IF(B57="","",Output!BA43)</f>
        <v/>
      </c>
      <c r="AJ57" s="1517" t="str">
        <f>IF(B57="","",Output!BB43)</f>
        <v/>
      </c>
      <c r="AK57" s="1518" t="str">
        <f>IF(B57="","",Output!BC43)</f>
        <v/>
      </c>
      <c r="AL57" s="1518" t="str">
        <f>IF(B57="","",Output!BD43)</f>
        <v/>
      </c>
      <c r="AM57" s="1519" t="str">
        <f>IF(B57="","",Output!BE43)</f>
        <v/>
      </c>
    </row>
    <row r="58" spans="2:39">
      <c r="B58" s="143" t="str">
        <f>IF(Output!C44=0,"",Output!C44)</f>
        <v/>
      </c>
      <c r="D58" s="1485" t="str">
        <f>IF(B58="","",Output!AC44)</f>
        <v/>
      </c>
      <c r="E58" s="1486" t="str">
        <f>IF(B58="","",Output!AD44)</f>
        <v/>
      </c>
      <c r="F58" s="1487" t="str">
        <f>IF(B58="","",Output!AE44)</f>
        <v/>
      </c>
      <c r="H58" s="1509" t="str">
        <f>IF(B58="","",Output!AF44)</f>
        <v/>
      </c>
      <c r="I58" s="1510" t="str">
        <f>IF(B58="","",Output!AG44)</f>
        <v/>
      </c>
      <c r="J58" s="1510" t="str">
        <f>IF(B58="","",Output!AH44)</f>
        <v/>
      </c>
      <c r="K58" s="1510" t="str">
        <f>IF(B58="","",Output!AI44)</f>
        <v/>
      </c>
      <c r="L58" s="1533" t="str">
        <f>IF(B58="","",Output!AJ44)</f>
        <v/>
      </c>
      <c r="N58" s="1512" t="str">
        <f>IF(B58="","",Output!AK44)</f>
        <v/>
      </c>
      <c r="O58" s="1513" t="str">
        <f>IF(B58="","",Output!AL44)</f>
        <v/>
      </c>
      <c r="P58" s="1514" t="str">
        <f>IF(B58="","",Output!AM44)</f>
        <v/>
      </c>
      <c r="R58" s="1515" t="str">
        <f>IF(B58="","",Output!AN44)</f>
        <v/>
      </c>
      <c r="S58" s="1513" t="str">
        <f>IF(B58="","",Output!AO44)</f>
        <v/>
      </c>
      <c r="T58" s="1514" t="str">
        <f>IF(B58="","",Output!AP44)</f>
        <v/>
      </c>
      <c r="V58" s="1515" t="str">
        <f>IF(B58="","",Output!AQ44)</f>
        <v/>
      </c>
      <c r="W58" s="1513" t="str">
        <f>IF(B58="","",Output!AR44)</f>
        <v/>
      </c>
      <c r="X58" s="1513" t="str">
        <f>IF(B58="","",Output!AS44)</f>
        <v/>
      </c>
      <c r="Y58" s="1514" t="str">
        <f>IF(B58="","",Output!AT44)</f>
        <v/>
      </c>
      <c r="AA58" s="1515" t="str">
        <f>IF(B58="","",Output!AU44)</f>
        <v/>
      </c>
      <c r="AB58" s="1513" t="str">
        <f>IF(B58="","",Output!AV44)</f>
        <v/>
      </c>
      <c r="AC58" s="1513" t="str">
        <f>IF(B58="","",Output!AW44)</f>
        <v/>
      </c>
      <c r="AD58" s="1514" t="str">
        <f>IF(B58="","",Output!AX44)</f>
        <v/>
      </c>
      <c r="AF58" s="1516" t="str">
        <f>IF(B58="","",Output!AY44)</f>
        <v/>
      </c>
      <c r="AG58" s="1510" t="str">
        <f>IF(B58="","",Output!AZ44)</f>
        <v/>
      </c>
      <c r="AH58" s="1511" t="str">
        <f>IF(B58="","",Output!BA44)</f>
        <v/>
      </c>
      <c r="AJ58" s="1517" t="str">
        <f>IF(B58="","",Output!BB44)</f>
        <v/>
      </c>
      <c r="AK58" s="1518" t="str">
        <f>IF(B58="","",Output!BC44)</f>
        <v/>
      </c>
      <c r="AL58" s="1518" t="str">
        <f>IF(B58="","",Output!BD44)</f>
        <v/>
      </c>
      <c r="AM58" s="1519" t="str">
        <f>IF(B58="","",Output!BE44)</f>
        <v/>
      </c>
    </row>
    <row r="59" spans="2:39">
      <c r="B59" s="143" t="str">
        <f>IF(Output!C45=0,"",Output!C45)</f>
        <v/>
      </c>
      <c r="D59" s="1485" t="str">
        <f>IF(B59="","",Output!AC45)</f>
        <v/>
      </c>
      <c r="E59" s="1486" t="str">
        <f>IF(B59="","",Output!AD45)</f>
        <v/>
      </c>
      <c r="F59" s="1487" t="str">
        <f>IF(B59="","",Output!AE45)</f>
        <v/>
      </c>
      <c r="H59" s="1509" t="str">
        <f>IF(B59="","",Output!AF45)</f>
        <v/>
      </c>
      <c r="I59" s="1510" t="str">
        <f>IF(B59="","",Output!AG45)</f>
        <v/>
      </c>
      <c r="J59" s="1510" t="str">
        <f>IF(B59="","",Output!AH45)</f>
        <v/>
      </c>
      <c r="K59" s="1510" t="str">
        <f>IF(B59="","",Output!AI45)</f>
        <v/>
      </c>
      <c r="L59" s="1533" t="str">
        <f>IF(B59="","",Output!AJ45)</f>
        <v/>
      </c>
      <c r="N59" s="1512" t="str">
        <f>IF(B59="","",Output!AK45)</f>
        <v/>
      </c>
      <c r="O59" s="1513" t="str">
        <f>IF(B59="","",Output!AL45)</f>
        <v/>
      </c>
      <c r="P59" s="1514" t="str">
        <f>IF(B59="","",Output!AM45)</f>
        <v/>
      </c>
      <c r="R59" s="1515" t="str">
        <f>IF(B59="","",Output!AN45)</f>
        <v/>
      </c>
      <c r="S59" s="1513" t="str">
        <f>IF(B59="","",Output!AO45)</f>
        <v/>
      </c>
      <c r="T59" s="1514" t="str">
        <f>IF(B59="","",Output!AP45)</f>
        <v/>
      </c>
      <c r="V59" s="1515" t="str">
        <f>IF(B59="","",Output!AQ45)</f>
        <v/>
      </c>
      <c r="W59" s="1513" t="str">
        <f>IF(B59="","",Output!AR45)</f>
        <v/>
      </c>
      <c r="X59" s="1513" t="str">
        <f>IF(B59="","",Output!AS45)</f>
        <v/>
      </c>
      <c r="Y59" s="1514" t="str">
        <f>IF(B59="","",Output!AT45)</f>
        <v/>
      </c>
      <c r="AA59" s="1515" t="str">
        <f>IF(B59="","",Output!AU45)</f>
        <v/>
      </c>
      <c r="AB59" s="1513" t="str">
        <f>IF(B59="","",Output!AV45)</f>
        <v/>
      </c>
      <c r="AC59" s="1513" t="str">
        <f>IF(B59="","",Output!AW45)</f>
        <v/>
      </c>
      <c r="AD59" s="1514" t="str">
        <f>IF(B59="","",Output!AX45)</f>
        <v/>
      </c>
      <c r="AF59" s="1516" t="str">
        <f>IF(B59="","",Output!AY45)</f>
        <v/>
      </c>
      <c r="AG59" s="1510" t="str">
        <f>IF(B59="","",Output!AZ45)</f>
        <v/>
      </c>
      <c r="AH59" s="1511" t="str">
        <f>IF(B59="","",Output!BA45)</f>
        <v/>
      </c>
      <c r="AJ59" s="1517" t="str">
        <f>IF(B59="","",Output!BB45)</f>
        <v/>
      </c>
      <c r="AK59" s="1518" t="str">
        <f>IF(B59="","",Output!BC45)</f>
        <v/>
      </c>
      <c r="AL59" s="1518" t="str">
        <f>IF(B59="","",Output!BD45)</f>
        <v/>
      </c>
      <c r="AM59" s="1519" t="str">
        <f>IF(B59="","",Output!BE45)</f>
        <v/>
      </c>
    </row>
    <row r="60" spans="2:39">
      <c r="B60" s="143" t="str">
        <f>IF(Output!C46=0,"",Output!C46)</f>
        <v/>
      </c>
      <c r="D60" s="1485" t="str">
        <f>IF(B60="","",Output!AC46)</f>
        <v/>
      </c>
      <c r="E60" s="1486" t="str">
        <f>IF(B60="","",Output!AD46)</f>
        <v/>
      </c>
      <c r="F60" s="1487" t="str">
        <f>IF(B60="","",Output!AE46)</f>
        <v/>
      </c>
      <c r="H60" s="1509" t="str">
        <f>IF(B60="","",Output!AF46)</f>
        <v/>
      </c>
      <c r="I60" s="1510" t="str">
        <f>IF(B60="","",Output!AG46)</f>
        <v/>
      </c>
      <c r="J60" s="1510" t="str">
        <f>IF(B60="","",Output!AH46)</f>
        <v/>
      </c>
      <c r="K60" s="1510" t="str">
        <f>IF(B60="","",Output!AI46)</f>
        <v/>
      </c>
      <c r="L60" s="1533" t="str">
        <f>IF(B60="","",Output!AJ46)</f>
        <v/>
      </c>
      <c r="N60" s="1512" t="str">
        <f>IF(B60="","",Output!AK46)</f>
        <v/>
      </c>
      <c r="O60" s="1513" t="str">
        <f>IF(B60="","",Output!AL46)</f>
        <v/>
      </c>
      <c r="P60" s="1514" t="str">
        <f>IF(B60="","",Output!AM46)</f>
        <v/>
      </c>
      <c r="R60" s="1515" t="str">
        <f>IF(B60="","",Output!AN46)</f>
        <v/>
      </c>
      <c r="S60" s="1513" t="str">
        <f>IF(B60="","",Output!AO46)</f>
        <v/>
      </c>
      <c r="T60" s="1514" t="str">
        <f>IF(B60="","",Output!AP46)</f>
        <v/>
      </c>
      <c r="V60" s="1515" t="str">
        <f>IF(B60="","",Output!AQ46)</f>
        <v/>
      </c>
      <c r="W60" s="1513" t="str">
        <f>IF(B60="","",Output!AR46)</f>
        <v/>
      </c>
      <c r="X60" s="1513" t="str">
        <f>IF(B60="","",Output!AS46)</f>
        <v/>
      </c>
      <c r="Y60" s="1514" t="str">
        <f>IF(B60="","",Output!AT46)</f>
        <v/>
      </c>
      <c r="AA60" s="1515" t="str">
        <f>IF(B60="","",Output!AU46)</f>
        <v/>
      </c>
      <c r="AB60" s="1513" t="str">
        <f>IF(B60="","",Output!AV46)</f>
        <v/>
      </c>
      <c r="AC60" s="1513" t="str">
        <f>IF(B60="","",Output!AW46)</f>
        <v/>
      </c>
      <c r="AD60" s="1514" t="str">
        <f>IF(B60="","",Output!AX46)</f>
        <v/>
      </c>
      <c r="AF60" s="1516" t="str">
        <f>IF(B60="","",Output!AY46)</f>
        <v/>
      </c>
      <c r="AG60" s="1510" t="str">
        <f>IF(B60="","",Output!AZ46)</f>
        <v/>
      </c>
      <c r="AH60" s="1511" t="str">
        <f>IF(B60="","",Output!BA46)</f>
        <v/>
      </c>
      <c r="AJ60" s="1517" t="str">
        <f>IF(B60="","",Output!BB46)</f>
        <v/>
      </c>
      <c r="AK60" s="1518" t="str">
        <f>IF(B60="","",Output!BC46)</f>
        <v/>
      </c>
      <c r="AL60" s="1518" t="str">
        <f>IF(B60="","",Output!BD46)</f>
        <v/>
      </c>
      <c r="AM60" s="1519" t="str">
        <f>IF(B60="","",Output!BE46)</f>
        <v/>
      </c>
    </row>
    <row r="61" spans="2:39">
      <c r="B61" s="143" t="str">
        <f>IF(Output!C47=0,"",Output!C47)</f>
        <v/>
      </c>
      <c r="D61" s="1485" t="str">
        <f>IF(B61="","",Output!AC47)</f>
        <v/>
      </c>
      <c r="E61" s="1486" t="str">
        <f>IF(B61="","",Output!AD47)</f>
        <v/>
      </c>
      <c r="F61" s="1487" t="str">
        <f>IF(B61="","",Output!AE47)</f>
        <v/>
      </c>
      <c r="H61" s="1509" t="str">
        <f>IF(B61="","",Output!AF47)</f>
        <v/>
      </c>
      <c r="I61" s="1510" t="str">
        <f>IF(B61="","",Output!AG47)</f>
        <v/>
      </c>
      <c r="J61" s="1510" t="str">
        <f>IF(B61="","",Output!AH47)</f>
        <v/>
      </c>
      <c r="K61" s="1510" t="str">
        <f>IF(B61="","",Output!AI47)</f>
        <v/>
      </c>
      <c r="L61" s="1533" t="str">
        <f>IF(B61="","",Output!AJ47)</f>
        <v/>
      </c>
      <c r="N61" s="1512" t="str">
        <f>IF(B61="","",Output!AK47)</f>
        <v/>
      </c>
      <c r="O61" s="1513" t="str">
        <f>IF(B61="","",Output!AL47)</f>
        <v/>
      </c>
      <c r="P61" s="1514" t="str">
        <f>IF(B61="","",Output!AM47)</f>
        <v/>
      </c>
      <c r="R61" s="1515" t="str">
        <f>IF(B61="","",Output!AN47)</f>
        <v/>
      </c>
      <c r="S61" s="1513" t="str">
        <f>IF(B61="","",Output!AO47)</f>
        <v/>
      </c>
      <c r="T61" s="1514" t="str">
        <f>IF(B61="","",Output!AP47)</f>
        <v/>
      </c>
      <c r="V61" s="1515" t="str">
        <f>IF(B61="","",Output!AQ47)</f>
        <v/>
      </c>
      <c r="W61" s="1513" t="str">
        <f>IF(B61="","",Output!AR47)</f>
        <v/>
      </c>
      <c r="X61" s="1513" t="str">
        <f>IF(B61="","",Output!AS47)</f>
        <v/>
      </c>
      <c r="Y61" s="1514" t="str">
        <f>IF(B61="","",Output!AT47)</f>
        <v/>
      </c>
      <c r="AA61" s="1515" t="str">
        <f>IF(B61="","",Output!AU47)</f>
        <v/>
      </c>
      <c r="AB61" s="1513" t="str">
        <f>IF(B61="","",Output!AV47)</f>
        <v/>
      </c>
      <c r="AC61" s="1513" t="str">
        <f>IF(B61="","",Output!AW47)</f>
        <v/>
      </c>
      <c r="AD61" s="1514" t="str">
        <f>IF(B61="","",Output!AX47)</f>
        <v/>
      </c>
      <c r="AF61" s="1516" t="str">
        <f>IF(B61="","",Output!AY47)</f>
        <v/>
      </c>
      <c r="AG61" s="1510" t="str">
        <f>IF(B61="","",Output!AZ47)</f>
        <v/>
      </c>
      <c r="AH61" s="1511" t="str">
        <f>IF(B61="","",Output!BA47)</f>
        <v/>
      </c>
      <c r="AJ61" s="1517" t="str">
        <f>IF(B61="","",Output!BB47)</f>
        <v/>
      </c>
      <c r="AK61" s="1518" t="str">
        <f>IF(B61="","",Output!BC47)</f>
        <v/>
      </c>
      <c r="AL61" s="1518" t="str">
        <f>IF(B61="","",Output!BD47)</f>
        <v/>
      </c>
      <c r="AM61" s="1519" t="str">
        <f>IF(B61="","",Output!BE47)</f>
        <v/>
      </c>
    </row>
    <row r="62" spans="2:39">
      <c r="B62" s="143" t="str">
        <f>IF(Output!C48=0,"",Output!C48)</f>
        <v/>
      </c>
      <c r="D62" s="1485" t="str">
        <f>IF(B62="","",Output!AC48)</f>
        <v/>
      </c>
      <c r="E62" s="1486" t="str">
        <f>IF(B62="","",Output!AD48)</f>
        <v/>
      </c>
      <c r="F62" s="1487" t="str">
        <f>IF(B62="","",Output!AE48)</f>
        <v/>
      </c>
      <c r="H62" s="1509" t="str">
        <f>IF(B62="","",Output!AF48)</f>
        <v/>
      </c>
      <c r="I62" s="1510" t="str">
        <f>IF(B62="","",Output!AG48)</f>
        <v/>
      </c>
      <c r="J62" s="1510" t="str">
        <f>IF(B62="","",Output!AH48)</f>
        <v/>
      </c>
      <c r="K62" s="1510" t="str">
        <f>IF(B62="","",Output!AI48)</f>
        <v/>
      </c>
      <c r="L62" s="1533" t="str">
        <f>IF(B62="","",Output!AJ48)</f>
        <v/>
      </c>
      <c r="N62" s="1512" t="str">
        <f>IF(B62="","",Output!AK48)</f>
        <v/>
      </c>
      <c r="O62" s="1513" t="str">
        <f>IF(B62="","",Output!AL48)</f>
        <v/>
      </c>
      <c r="P62" s="1514" t="str">
        <f>IF(B62="","",Output!AM48)</f>
        <v/>
      </c>
      <c r="R62" s="1515" t="str">
        <f>IF(B62="","",Output!AN48)</f>
        <v/>
      </c>
      <c r="S62" s="1513" t="str">
        <f>IF(B62="","",Output!AO48)</f>
        <v/>
      </c>
      <c r="T62" s="1514" t="str">
        <f>IF(B62="","",Output!AP48)</f>
        <v/>
      </c>
      <c r="V62" s="1515" t="str">
        <f>IF(B62="","",Output!AQ48)</f>
        <v/>
      </c>
      <c r="W62" s="1513" t="str">
        <f>IF(B62="","",Output!AR48)</f>
        <v/>
      </c>
      <c r="X62" s="1513" t="str">
        <f>IF(B62="","",Output!AS48)</f>
        <v/>
      </c>
      <c r="Y62" s="1514" t="str">
        <f>IF(B62="","",Output!AT48)</f>
        <v/>
      </c>
      <c r="AA62" s="1515" t="str">
        <f>IF(B62="","",Output!AU48)</f>
        <v/>
      </c>
      <c r="AB62" s="1513" t="str">
        <f>IF(B62="","",Output!AV48)</f>
        <v/>
      </c>
      <c r="AC62" s="1513" t="str">
        <f>IF(B62="","",Output!AW48)</f>
        <v/>
      </c>
      <c r="AD62" s="1514" t="str">
        <f>IF(B62="","",Output!AX48)</f>
        <v/>
      </c>
      <c r="AF62" s="1516" t="str">
        <f>IF(B62="","",Output!AY48)</f>
        <v/>
      </c>
      <c r="AG62" s="1510" t="str">
        <f>IF(B62="","",Output!AZ48)</f>
        <v/>
      </c>
      <c r="AH62" s="1511" t="str">
        <f>IF(B62="","",Output!BA48)</f>
        <v/>
      </c>
      <c r="AJ62" s="1517" t="str">
        <f>IF(B62="","",Output!BB48)</f>
        <v/>
      </c>
      <c r="AK62" s="1518" t="str">
        <f>IF(B62="","",Output!BC48)</f>
        <v/>
      </c>
      <c r="AL62" s="1518" t="str">
        <f>IF(B62="","",Output!BD48)</f>
        <v/>
      </c>
      <c r="AM62" s="1519" t="str">
        <f>IF(B62="","",Output!BE48)</f>
        <v/>
      </c>
    </row>
    <row r="63" spans="2:39">
      <c r="B63" s="143" t="str">
        <f>IF(Output!C49=0,"",Output!C49)</f>
        <v/>
      </c>
      <c r="D63" s="1485" t="str">
        <f>IF(B63="","",Output!AC49)</f>
        <v/>
      </c>
      <c r="E63" s="1486" t="str">
        <f>IF(B63="","",Output!AD49)</f>
        <v/>
      </c>
      <c r="F63" s="1487" t="str">
        <f>IF(B63="","",Output!AE49)</f>
        <v/>
      </c>
      <c r="H63" s="1509" t="str">
        <f>IF(B63="","",Output!AF49)</f>
        <v/>
      </c>
      <c r="I63" s="1510" t="str">
        <f>IF(B63="","",Output!AG49)</f>
        <v/>
      </c>
      <c r="J63" s="1510" t="str">
        <f>IF(B63="","",Output!AH49)</f>
        <v/>
      </c>
      <c r="K63" s="1510" t="str">
        <f>IF(B63="","",Output!AI49)</f>
        <v/>
      </c>
      <c r="L63" s="1533" t="str">
        <f>IF(B63="","",Output!AJ49)</f>
        <v/>
      </c>
      <c r="N63" s="1512" t="str">
        <f>IF(B63="","",Output!AK49)</f>
        <v/>
      </c>
      <c r="O63" s="1513" t="str">
        <f>IF(B63="","",Output!AL49)</f>
        <v/>
      </c>
      <c r="P63" s="1514" t="str">
        <f>IF(B63="","",Output!AM49)</f>
        <v/>
      </c>
      <c r="R63" s="1515" t="str">
        <f>IF(B63="","",Output!AN49)</f>
        <v/>
      </c>
      <c r="S63" s="1513" t="str">
        <f>IF(B63="","",Output!AO49)</f>
        <v/>
      </c>
      <c r="T63" s="1514" t="str">
        <f>IF(B63="","",Output!AP49)</f>
        <v/>
      </c>
      <c r="V63" s="1515" t="str">
        <f>IF(B63="","",Output!AQ49)</f>
        <v/>
      </c>
      <c r="W63" s="1513" t="str">
        <f>IF(B63="","",Output!AR49)</f>
        <v/>
      </c>
      <c r="X63" s="1513" t="str">
        <f>IF(B63="","",Output!AS49)</f>
        <v/>
      </c>
      <c r="Y63" s="1514" t="str">
        <f>IF(B63="","",Output!AT49)</f>
        <v/>
      </c>
      <c r="AA63" s="1515" t="str">
        <f>IF(B63="","",Output!AU49)</f>
        <v/>
      </c>
      <c r="AB63" s="1513" t="str">
        <f>IF(B63="","",Output!AV49)</f>
        <v/>
      </c>
      <c r="AC63" s="1513" t="str">
        <f>IF(B63="","",Output!AW49)</f>
        <v/>
      </c>
      <c r="AD63" s="1514" t="str">
        <f>IF(B63="","",Output!AX49)</f>
        <v/>
      </c>
      <c r="AF63" s="1516" t="str">
        <f>IF(B63="","",Output!AY49)</f>
        <v/>
      </c>
      <c r="AG63" s="1510" t="str">
        <f>IF(B63="","",Output!AZ49)</f>
        <v/>
      </c>
      <c r="AH63" s="1511" t="str">
        <f>IF(B63="","",Output!BA49)</f>
        <v/>
      </c>
      <c r="AJ63" s="1517" t="str">
        <f>IF(B63="","",Output!BB49)</f>
        <v/>
      </c>
      <c r="AK63" s="1518" t="str">
        <f>IF(B63="","",Output!BC49)</f>
        <v/>
      </c>
      <c r="AL63" s="1518" t="str">
        <f>IF(B63="","",Output!BD49)</f>
        <v/>
      </c>
      <c r="AM63" s="1519" t="str">
        <f>IF(B63="","",Output!BE49)</f>
        <v/>
      </c>
    </row>
    <row r="64" spans="2:39">
      <c r="B64" s="143" t="str">
        <f>IF(Output!C50=0,"",Output!C50)</f>
        <v/>
      </c>
      <c r="D64" s="1485" t="str">
        <f>IF(B64="","",Output!AC50)</f>
        <v/>
      </c>
      <c r="E64" s="1486" t="str">
        <f>IF(B64="","",Output!AD50)</f>
        <v/>
      </c>
      <c r="F64" s="1487" t="str">
        <f>IF(B64="","",Output!AE50)</f>
        <v/>
      </c>
      <c r="H64" s="1509" t="str">
        <f>IF(B64="","",Output!AF50)</f>
        <v/>
      </c>
      <c r="I64" s="1510" t="str">
        <f>IF(B64="","",Output!AG50)</f>
        <v/>
      </c>
      <c r="J64" s="1510" t="str">
        <f>IF(B64="","",Output!AH50)</f>
        <v/>
      </c>
      <c r="K64" s="1510" t="str">
        <f>IF(B64="","",Output!AI50)</f>
        <v/>
      </c>
      <c r="L64" s="1533" t="str">
        <f>IF(B64="","",Output!AJ50)</f>
        <v/>
      </c>
      <c r="N64" s="1512" t="str">
        <f>IF(B64="","",Output!AK50)</f>
        <v/>
      </c>
      <c r="O64" s="1513" t="str">
        <f>IF(B64="","",Output!AL50)</f>
        <v/>
      </c>
      <c r="P64" s="1514" t="str">
        <f>IF(B64="","",Output!AM50)</f>
        <v/>
      </c>
      <c r="R64" s="1515" t="str">
        <f>IF(B64="","",Output!AN50)</f>
        <v/>
      </c>
      <c r="S64" s="1513" t="str">
        <f>IF(B64="","",Output!AO50)</f>
        <v/>
      </c>
      <c r="T64" s="1514" t="str">
        <f>IF(B64="","",Output!AP50)</f>
        <v/>
      </c>
      <c r="V64" s="1515" t="str">
        <f>IF(B64="","",Output!AQ50)</f>
        <v/>
      </c>
      <c r="W64" s="1513" t="str">
        <f>IF(B64="","",Output!AR50)</f>
        <v/>
      </c>
      <c r="X64" s="1513" t="str">
        <f>IF(B64="","",Output!AS50)</f>
        <v/>
      </c>
      <c r="Y64" s="1514" t="str">
        <f>IF(B64="","",Output!AT50)</f>
        <v/>
      </c>
      <c r="AA64" s="1515" t="str">
        <f>IF(B64="","",Output!AU50)</f>
        <v/>
      </c>
      <c r="AB64" s="1513" t="str">
        <f>IF(B64="","",Output!AV50)</f>
        <v/>
      </c>
      <c r="AC64" s="1513" t="str">
        <f>IF(B64="","",Output!AW50)</f>
        <v/>
      </c>
      <c r="AD64" s="1514" t="str">
        <f>IF(B64="","",Output!AX50)</f>
        <v/>
      </c>
      <c r="AF64" s="1516" t="str">
        <f>IF(B64="","",Output!AY50)</f>
        <v/>
      </c>
      <c r="AG64" s="1510" t="str">
        <f>IF(B64="","",Output!AZ50)</f>
        <v/>
      </c>
      <c r="AH64" s="1511" t="str">
        <f>IF(B64="","",Output!BA50)</f>
        <v/>
      </c>
      <c r="AJ64" s="1517" t="str">
        <f>IF(B64="","",Output!BB50)</f>
        <v/>
      </c>
      <c r="AK64" s="1518" t="str">
        <f>IF(B64="","",Output!BC50)</f>
        <v/>
      </c>
      <c r="AL64" s="1518" t="str">
        <f>IF(B64="","",Output!BD50)</f>
        <v/>
      </c>
      <c r="AM64" s="1519" t="str">
        <f>IF(B64="","",Output!BE50)</f>
        <v/>
      </c>
    </row>
    <row r="65" spans="2:39">
      <c r="B65" s="143" t="str">
        <f>IF(Output!C51=0,"",Output!C51)</f>
        <v/>
      </c>
      <c r="D65" s="1485" t="str">
        <f>IF(B65="","",Output!AC51)</f>
        <v/>
      </c>
      <c r="E65" s="1486" t="str">
        <f>IF(B65="","",Output!AD51)</f>
        <v/>
      </c>
      <c r="F65" s="1487" t="str">
        <f>IF(B65="","",Output!AE51)</f>
        <v/>
      </c>
      <c r="H65" s="1509" t="str">
        <f>IF(B65="","",Output!AF51)</f>
        <v/>
      </c>
      <c r="I65" s="1510" t="str">
        <f>IF(B65="","",Output!AG51)</f>
        <v/>
      </c>
      <c r="J65" s="1510" t="str">
        <f>IF(B65="","",Output!AH51)</f>
        <v/>
      </c>
      <c r="K65" s="1510" t="str">
        <f>IF(B65="","",Output!AI51)</f>
        <v/>
      </c>
      <c r="L65" s="1533" t="str">
        <f>IF(B65="","",Output!AJ51)</f>
        <v/>
      </c>
      <c r="N65" s="1512" t="str">
        <f>IF(B65="","",Output!AK51)</f>
        <v/>
      </c>
      <c r="O65" s="1513" t="str">
        <f>IF(B65="","",Output!AL51)</f>
        <v/>
      </c>
      <c r="P65" s="1514" t="str">
        <f>IF(B65="","",Output!AM51)</f>
        <v/>
      </c>
      <c r="R65" s="1515" t="str">
        <f>IF(B65="","",Output!AN51)</f>
        <v/>
      </c>
      <c r="S65" s="1513" t="str">
        <f>IF(B65="","",Output!AO51)</f>
        <v/>
      </c>
      <c r="T65" s="1514" t="str">
        <f>IF(B65="","",Output!AP51)</f>
        <v/>
      </c>
      <c r="V65" s="1515" t="str">
        <f>IF(B65="","",Output!AQ51)</f>
        <v/>
      </c>
      <c r="W65" s="1513" t="str">
        <f>IF(B65="","",Output!AR51)</f>
        <v/>
      </c>
      <c r="X65" s="1513" t="str">
        <f>IF(B65="","",Output!AS51)</f>
        <v/>
      </c>
      <c r="Y65" s="1514" t="str">
        <f>IF(B65="","",Output!AT51)</f>
        <v/>
      </c>
      <c r="AA65" s="1515" t="str">
        <f>IF(B65="","",Output!AU51)</f>
        <v/>
      </c>
      <c r="AB65" s="1513" t="str">
        <f>IF(B65="","",Output!AV51)</f>
        <v/>
      </c>
      <c r="AC65" s="1513" t="str">
        <f>IF(B65="","",Output!AW51)</f>
        <v/>
      </c>
      <c r="AD65" s="1514" t="str">
        <f>IF(B65="","",Output!AX51)</f>
        <v/>
      </c>
      <c r="AF65" s="1516" t="str">
        <f>IF(B65="","",Output!AY51)</f>
        <v/>
      </c>
      <c r="AG65" s="1510" t="str">
        <f>IF(B65="","",Output!AZ51)</f>
        <v/>
      </c>
      <c r="AH65" s="1511" t="str">
        <f>IF(B65="","",Output!BA51)</f>
        <v/>
      </c>
      <c r="AJ65" s="1517" t="str">
        <f>IF(B65="","",Output!BB51)</f>
        <v/>
      </c>
      <c r="AK65" s="1518" t="str">
        <f>IF(B65="","",Output!BC51)</f>
        <v/>
      </c>
      <c r="AL65" s="1518" t="str">
        <f>IF(B65="","",Output!BD51)</f>
        <v/>
      </c>
      <c r="AM65" s="1519" t="str">
        <f>IF(B65="","",Output!BE51)</f>
        <v/>
      </c>
    </row>
    <row r="66" spans="2:39">
      <c r="B66" s="143" t="str">
        <f>IF(Output!C52=0,"",Output!C52)</f>
        <v/>
      </c>
      <c r="D66" s="1485" t="str">
        <f>IF(B66="","",Output!AC52)</f>
        <v/>
      </c>
      <c r="E66" s="1486" t="str">
        <f>IF(B66="","",Output!AD52)</f>
        <v/>
      </c>
      <c r="F66" s="1487" t="str">
        <f>IF(B66="","",Output!AE52)</f>
        <v/>
      </c>
      <c r="H66" s="1509" t="str">
        <f>IF(B66="","",Output!AF52)</f>
        <v/>
      </c>
      <c r="I66" s="1510" t="str">
        <f>IF(B66="","",Output!AG52)</f>
        <v/>
      </c>
      <c r="J66" s="1510" t="str">
        <f>IF(B66="","",Output!AH52)</f>
        <v/>
      </c>
      <c r="K66" s="1510" t="str">
        <f>IF(B66="","",Output!AI52)</f>
        <v/>
      </c>
      <c r="L66" s="1533" t="str">
        <f>IF(B66="","",Output!AJ52)</f>
        <v/>
      </c>
      <c r="N66" s="1512" t="str">
        <f>IF(B66="","",Output!AK52)</f>
        <v/>
      </c>
      <c r="O66" s="1513" t="str">
        <f>IF(B66="","",Output!AL52)</f>
        <v/>
      </c>
      <c r="P66" s="1514" t="str">
        <f>IF(B66="","",Output!AM52)</f>
        <v/>
      </c>
      <c r="R66" s="1515" t="str">
        <f>IF(B66="","",Output!AN52)</f>
        <v/>
      </c>
      <c r="S66" s="1513" t="str">
        <f>IF(B66="","",Output!AO52)</f>
        <v/>
      </c>
      <c r="T66" s="1514" t="str">
        <f>IF(B66="","",Output!AP52)</f>
        <v/>
      </c>
      <c r="V66" s="1515" t="str">
        <f>IF(B66="","",Output!AQ52)</f>
        <v/>
      </c>
      <c r="W66" s="1513" t="str">
        <f>IF(B66="","",Output!AR52)</f>
        <v/>
      </c>
      <c r="X66" s="1513" t="str">
        <f>IF(B66="","",Output!AS52)</f>
        <v/>
      </c>
      <c r="Y66" s="1514" t="str">
        <f>IF(B66="","",Output!AT52)</f>
        <v/>
      </c>
      <c r="AA66" s="1515" t="str">
        <f>IF(B66="","",Output!AU52)</f>
        <v/>
      </c>
      <c r="AB66" s="1513" t="str">
        <f>IF(B66="","",Output!AV52)</f>
        <v/>
      </c>
      <c r="AC66" s="1513" t="str">
        <f>IF(B66="","",Output!AW52)</f>
        <v/>
      </c>
      <c r="AD66" s="1514" t="str">
        <f>IF(B66="","",Output!AX52)</f>
        <v/>
      </c>
      <c r="AF66" s="1516" t="str">
        <f>IF(B66="","",Output!AY52)</f>
        <v/>
      </c>
      <c r="AG66" s="1510" t="str">
        <f>IF(B66="","",Output!AZ52)</f>
        <v/>
      </c>
      <c r="AH66" s="1511" t="str">
        <f>IF(B66="","",Output!BA52)</f>
        <v/>
      </c>
      <c r="AJ66" s="1517" t="str">
        <f>IF(B66="","",Output!BB52)</f>
        <v/>
      </c>
      <c r="AK66" s="1518" t="str">
        <f>IF(B66="","",Output!BC52)</f>
        <v/>
      </c>
      <c r="AL66" s="1518" t="str">
        <f>IF(B66="","",Output!BD52)</f>
        <v/>
      </c>
      <c r="AM66" s="1519" t="str">
        <f>IF(B66="","",Output!BE52)</f>
        <v/>
      </c>
    </row>
    <row r="67" spans="2:39">
      <c r="B67" s="143" t="str">
        <f>IF(Output!C53=0,"",Output!C53)</f>
        <v/>
      </c>
      <c r="D67" s="1485" t="str">
        <f>IF(B67="","",Output!AC53)</f>
        <v/>
      </c>
      <c r="E67" s="1486" t="str">
        <f>IF(B67="","",Output!AD53)</f>
        <v/>
      </c>
      <c r="F67" s="1487" t="str">
        <f>IF(B67="","",Output!AE53)</f>
        <v/>
      </c>
      <c r="H67" s="1509" t="str">
        <f>IF(B67="","",Output!AF53)</f>
        <v/>
      </c>
      <c r="I67" s="1510" t="str">
        <f>IF(B67="","",Output!AG53)</f>
        <v/>
      </c>
      <c r="J67" s="1510" t="str">
        <f>IF(B67="","",Output!AH53)</f>
        <v/>
      </c>
      <c r="K67" s="1510" t="str">
        <f>IF(B67="","",Output!AI53)</f>
        <v/>
      </c>
      <c r="L67" s="1533" t="str">
        <f>IF(B67="","",Output!AJ53)</f>
        <v/>
      </c>
      <c r="N67" s="1512" t="str">
        <f>IF(B67="","",Output!AK53)</f>
        <v/>
      </c>
      <c r="O67" s="1513" t="str">
        <f>IF(B67="","",Output!AL53)</f>
        <v/>
      </c>
      <c r="P67" s="1514" t="str">
        <f>IF(B67="","",Output!AM53)</f>
        <v/>
      </c>
      <c r="R67" s="1515" t="str">
        <f>IF(B67="","",Output!AN53)</f>
        <v/>
      </c>
      <c r="S67" s="1513" t="str">
        <f>IF(B67="","",Output!AO53)</f>
        <v/>
      </c>
      <c r="T67" s="1514" t="str">
        <f>IF(B67="","",Output!AP53)</f>
        <v/>
      </c>
      <c r="V67" s="1515" t="str">
        <f>IF(B67="","",Output!AQ53)</f>
        <v/>
      </c>
      <c r="W67" s="1513" t="str">
        <f>IF(B67="","",Output!AR53)</f>
        <v/>
      </c>
      <c r="X67" s="1513" t="str">
        <f>IF(B67="","",Output!AS53)</f>
        <v/>
      </c>
      <c r="Y67" s="1514" t="str">
        <f>IF(B67="","",Output!AT53)</f>
        <v/>
      </c>
      <c r="AA67" s="1515" t="str">
        <f>IF(B67="","",Output!AU53)</f>
        <v/>
      </c>
      <c r="AB67" s="1513" t="str">
        <f>IF(B67="","",Output!AV53)</f>
        <v/>
      </c>
      <c r="AC67" s="1513" t="str">
        <f>IF(B67="","",Output!AW53)</f>
        <v/>
      </c>
      <c r="AD67" s="1514" t="str">
        <f>IF(B67="","",Output!AX53)</f>
        <v/>
      </c>
      <c r="AF67" s="1516" t="str">
        <f>IF(B67="","",Output!AY53)</f>
        <v/>
      </c>
      <c r="AG67" s="1510" t="str">
        <f>IF(B67="","",Output!AZ53)</f>
        <v/>
      </c>
      <c r="AH67" s="1511" t="str">
        <f>IF(B67="","",Output!BA53)</f>
        <v/>
      </c>
      <c r="AJ67" s="1517" t="str">
        <f>IF(B67="","",Output!BB53)</f>
        <v/>
      </c>
      <c r="AK67" s="1518" t="str">
        <f>IF(B67="","",Output!BC53)</f>
        <v/>
      </c>
      <c r="AL67" s="1518" t="str">
        <f>IF(B67="","",Output!BD53)</f>
        <v/>
      </c>
      <c r="AM67" s="1519" t="str">
        <f>IF(B67="","",Output!BE53)</f>
        <v/>
      </c>
    </row>
    <row r="68" spans="2:39">
      <c r="B68" s="143" t="str">
        <f>IF(Output!C54=0,"",Output!C54)</f>
        <v/>
      </c>
      <c r="D68" s="1485" t="str">
        <f>IF(B68="","",Output!AC54)</f>
        <v/>
      </c>
      <c r="E68" s="1486" t="str">
        <f>IF(B68="","",Output!AD54)</f>
        <v/>
      </c>
      <c r="F68" s="1487" t="str">
        <f>IF(B68="","",Output!AE54)</f>
        <v/>
      </c>
      <c r="H68" s="1509" t="str">
        <f>IF(B68="","",Output!AF54)</f>
        <v/>
      </c>
      <c r="I68" s="1510" t="str">
        <f>IF(B68="","",Output!AG54)</f>
        <v/>
      </c>
      <c r="J68" s="1510" t="str">
        <f>IF(B68="","",Output!AH54)</f>
        <v/>
      </c>
      <c r="K68" s="1510" t="str">
        <f>IF(B68="","",Output!AI54)</f>
        <v/>
      </c>
      <c r="L68" s="1533" t="str">
        <f>IF(B68="","",Output!AJ54)</f>
        <v/>
      </c>
      <c r="N68" s="1512" t="str">
        <f>IF(B68="","",Output!AK54)</f>
        <v/>
      </c>
      <c r="O68" s="1513" t="str">
        <f>IF(B68="","",Output!AL54)</f>
        <v/>
      </c>
      <c r="P68" s="1514" t="str">
        <f>IF(B68="","",Output!AM54)</f>
        <v/>
      </c>
      <c r="R68" s="1515" t="str">
        <f>IF(B68="","",Output!AN54)</f>
        <v/>
      </c>
      <c r="S68" s="1513" t="str">
        <f>IF(B68="","",Output!AO54)</f>
        <v/>
      </c>
      <c r="T68" s="1514" t="str">
        <f>IF(B68="","",Output!AP54)</f>
        <v/>
      </c>
      <c r="V68" s="1515" t="str">
        <f>IF(B68="","",Output!AQ54)</f>
        <v/>
      </c>
      <c r="W68" s="1513" t="str">
        <f>IF(B68="","",Output!AR54)</f>
        <v/>
      </c>
      <c r="X68" s="1513" t="str">
        <f>IF(B68="","",Output!AS54)</f>
        <v/>
      </c>
      <c r="Y68" s="1514" t="str">
        <f>IF(B68="","",Output!AT54)</f>
        <v/>
      </c>
      <c r="AA68" s="1515" t="str">
        <f>IF(B68="","",Output!AU54)</f>
        <v/>
      </c>
      <c r="AB68" s="1513" t="str">
        <f>IF(B68="","",Output!AV54)</f>
        <v/>
      </c>
      <c r="AC68" s="1513" t="str">
        <f>IF(B68="","",Output!AW54)</f>
        <v/>
      </c>
      <c r="AD68" s="1514" t="str">
        <f>IF(B68="","",Output!AX54)</f>
        <v/>
      </c>
      <c r="AF68" s="1516" t="str">
        <f>IF(B68="","",Output!AY54)</f>
        <v/>
      </c>
      <c r="AG68" s="1510" t="str">
        <f>IF(B68="","",Output!AZ54)</f>
        <v/>
      </c>
      <c r="AH68" s="1511" t="str">
        <f>IF(B68="","",Output!BA54)</f>
        <v/>
      </c>
      <c r="AJ68" s="1517" t="str">
        <f>IF(B68="","",Output!BB54)</f>
        <v/>
      </c>
      <c r="AK68" s="1518" t="str">
        <f>IF(B68="","",Output!BC54)</f>
        <v/>
      </c>
      <c r="AL68" s="1518" t="str">
        <f>IF(B68="","",Output!BD54)</f>
        <v/>
      </c>
      <c r="AM68" s="1519" t="str">
        <f>IF(B68="","",Output!BE54)</f>
        <v/>
      </c>
    </row>
    <row r="69" spans="2:39">
      <c r="B69" s="143" t="str">
        <f>IF(Output!C55=0,"",Output!C55)</f>
        <v/>
      </c>
      <c r="D69" s="1485" t="str">
        <f>IF(B69="","",Output!AC55)</f>
        <v/>
      </c>
      <c r="E69" s="1486" t="str">
        <f>IF(B69="","",Output!AD55)</f>
        <v/>
      </c>
      <c r="F69" s="1487" t="str">
        <f>IF(B69="","",Output!AE55)</f>
        <v/>
      </c>
      <c r="H69" s="1509" t="str">
        <f>IF(B69="","",Output!AF55)</f>
        <v/>
      </c>
      <c r="I69" s="1510" t="str">
        <f>IF(B69="","",Output!AG55)</f>
        <v/>
      </c>
      <c r="J69" s="1510" t="str">
        <f>IF(B69="","",Output!AH55)</f>
        <v/>
      </c>
      <c r="K69" s="1510" t="str">
        <f>IF(B69="","",Output!AI55)</f>
        <v/>
      </c>
      <c r="L69" s="1533" t="str">
        <f>IF(B69="","",Output!AJ55)</f>
        <v/>
      </c>
      <c r="N69" s="1512" t="str">
        <f>IF(B69="","",Output!AK55)</f>
        <v/>
      </c>
      <c r="O69" s="1513" t="str">
        <f>IF(B69="","",Output!AL55)</f>
        <v/>
      </c>
      <c r="P69" s="1514" t="str">
        <f>IF(B69="","",Output!AM55)</f>
        <v/>
      </c>
      <c r="R69" s="1515" t="str">
        <f>IF(B69="","",Output!AN55)</f>
        <v/>
      </c>
      <c r="S69" s="1513" t="str">
        <f>IF(B69="","",Output!AO55)</f>
        <v/>
      </c>
      <c r="T69" s="1514" t="str">
        <f>IF(B69="","",Output!AP55)</f>
        <v/>
      </c>
      <c r="V69" s="1515" t="str">
        <f>IF(B69="","",Output!AQ55)</f>
        <v/>
      </c>
      <c r="W69" s="1513" t="str">
        <f>IF(B69="","",Output!AR55)</f>
        <v/>
      </c>
      <c r="X69" s="1513" t="str">
        <f>IF(B69="","",Output!AS55)</f>
        <v/>
      </c>
      <c r="Y69" s="1514" t="str">
        <f>IF(B69="","",Output!AT55)</f>
        <v/>
      </c>
      <c r="AA69" s="1515" t="str">
        <f>IF(B69="","",Output!AU55)</f>
        <v/>
      </c>
      <c r="AB69" s="1513" t="str">
        <f>IF(B69="","",Output!AV55)</f>
        <v/>
      </c>
      <c r="AC69" s="1513" t="str">
        <f>IF(B69="","",Output!AW55)</f>
        <v/>
      </c>
      <c r="AD69" s="1514" t="str">
        <f>IF(B69="","",Output!AX55)</f>
        <v/>
      </c>
      <c r="AF69" s="1516" t="str">
        <f>IF(B69="","",Output!AY55)</f>
        <v/>
      </c>
      <c r="AG69" s="1510" t="str">
        <f>IF(B69="","",Output!AZ55)</f>
        <v/>
      </c>
      <c r="AH69" s="1511" t="str">
        <f>IF(B69="","",Output!BA55)</f>
        <v/>
      </c>
      <c r="AJ69" s="1517" t="str">
        <f>IF(B69="","",Output!BB55)</f>
        <v/>
      </c>
      <c r="AK69" s="1518" t="str">
        <f>IF(B69="","",Output!BC55)</f>
        <v/>
      </c>
      <c r="AL69" s="1518" t="str">
        <f>IF(B69="","",Output!BD55)</f>
        <v/>
      </c>
      <c r="AM69" s="1519" t="str">
        <f>IF(B69="","",Output!BE55)</f>
        <v/>
      </c>
    </row>
    <row r="70" spans="2:39">
      <c r="B70" s="143" t="str">
        <f>IF(Output!C56=0,"",Output!C56)</f>
        <v/>
      </c>
      <c r="D70" s="1485" t="str">
        <f>IF(B70="","",Output!AC56)</f>
        <v/>
      </c>
      <c r="E70" s="1486" t="str">
        <f>IF(B70="","",Output!AD56)</f>
        <v/>
      </c>
      <c r="F70" s="1487" t="str">
        <f>IF(B70="","",Output!AE56)</f>
        <v/>
      </c>
      <c r="H70" s="1509" t="str">
        <f>IF(B70="","",Output!AF56)</f>
        <v/>
      </c>
      <c r="I70" s="1510" t="str">
        <f>IF(B70="","",Output!AG56)</f>
        <v/>
      </c>
      <c r="J70" s="1510" t="str">
        <f>IF(B70="","",Output!AH56)</f>
        <v/>
      </c>
      <c r="K70" s="1510" t="str">
        <f>IF(B70="","",Output!AI56)</f>
        <v/>
      </c>
      <c r="L70" s="1533" t="str">
        <f>IF(B70="","",Output!AJ56)</f>
        <v/>
      </c>
      <c r="N70" s="1512" t="str">
        <f>IF(B70="","",Output!AK56)</f>
        <v/>
      </c>
      <c r="O70" s="1513" t="str">
        <f>IF(B70="","",Output!AL56)</f>
        <v/>
      </c>
      <c r="P70" s="1514" t="str">
        <f>IF(B70="","",Output!AM56)</f>
        <v/>
      </c>
      <c r="R70" s="1515" t="str">
        <f>IF(B70="","",Output!AN56)</f>
        <v/>
      </c>
      <c r="S70" s="1513" t="str">
        <f>IF(B70="","",Output!AO56)</f>
        <v/>
      </c>
      <c r="T70" s="1514" t="str">
        <f>IF(B70="","",Output!AP56)</f>
        <v/>
      </c>
      <c r="V70" s="1515" t="str">
        <f>IF(B70="","",Output!AQ56)</f>
        <v/>
      </c>
      <c r="W70" s="1513" t="str">
        <f>IF(B70="","",Output!AR56)</f>
        <v/>
      </c>
      <c r="X70" s="1513" t="str">
        <f>IF(B70="","",Output!AS56)</f>
        <v/>
      </c>
      <c r="Y70" s="1514" t="str">
        <f>IF(B70="","",Output!AT56)</f>
        <v/>
      </c>
      <c r="AA70" s="1515" t="str">
        <f>IF(B70="","",Output!AU56)</f>
        <v/>
      </c>
      <c r="AB70" s="1513" t="str">
        <f>IF(B70="","",Output!AV56)</f>
        <v/>
      </c>
      <c r="AC70" s="1513" t="str">
        <f>IF(B70="","",Output!AW56)</f>
        <v/>
      </c>
      <c r="AD70" s="1514" t="str">
        <f>IF(B70="","",Output!AX56)</f>
        <v/>
      </c>
      <c r="AF70" s="1516" t="str">
        <f>IF(B70="","",Output!AY56)</f>
        <v/>
      </c>
      <c r="AG70" s="1510" t="str">
        <f>IF(B70="","",Output!AZ56)</f>
        <v/>
      </c>
      <c r="AH70" s="1511" t="str">
        <f>IF(B70="","",Output!BA56)</f>
        <v/>
      </c>
      <c r="AJ70" s="1517" t="str">
        <f>IF(B70="","",Output!BB56)</f>
        <v/>
      </c>
      <c r="AK70" s="1518" t="str">
        <f>IF(B70="","",Output!BC56)</f>
        <v/>
      </c>
      <c r="AL70" s="1518" t="str">
        <f>IF(B70="","",Output!BD56)</f>
        <v/>
      </c>
      <c r="AM70" s="1519" t="str">
        <f>IF(B70="","",Output!BE56)</f>
        <v/>
      </c>
    </row>
    <row r="71" spans="2:39">
      <c r="B71" s="143" t="str">
        <f>IF(Output!C57=0,"",Output!C57)</f>
        <v/>
      </c>
      <c r="D71" s="1485" t="str">
        <f>IF(B71="","",Output!AC57)</f>
        <v/>
      </c>
      <c r="E71" s="1486" t="str">
        <f>IF(B71="","",Output!AD57)</f>
        <v/>
      </c>
      <c r="F71" s="1487" t="str">
        <f>IF(B71="","",Output!AE57)</f>
        <v/>
      </c>
      <c r="H71" s="1509" t="str">
        <f>IF(B71="","",Output!AF57)</f>
        <v/>
      </c>
      <c r="I71" s="1510" t="str">
        <f>IF(B71="","",Output!AG57)</f>
        <v/>
      </c>
      <c r="J71" s="1510" t="str">
        <f>IF(B71="","",Output!AH57)</f>
        <v/>
      </c>
      <c r="K71" s="1510" t="str">
        <f>IF(B71="","",Output!AI57)</f>
        <v/>
      </c>
      <c r="L71" s="1533" t="str">
        <f>IF(B71="","",Output!AJ57)</f>
        <v/>
      </c>
      <c r="N71" s="1512" t="str">
        <f>IF(B71="","",Output!AK57)</f>
        <v/>
      </c>
      <c r="O71" s="1513" t="str">
        <f>IF(B71="","",Output!AL57)</f>
        <v/>
      </c>
      <c r="P71" s="1514" t="str">
        <f>IF(B71="","",Output!AM57)</f>
        <v/>
      </c>
      <c r="R71" s="1515" t="str">
        <f>IF(B71="","",Output!AN57)</f>
        <v/>
      </c>
      <c r="S71" s="1513" t="str">
        <f>IF(B71="","",Output!AO57)</f>
        <v/>
      </c>
      <c r="T71" s="1514" t="str">
        <f>IF(B71="","",Output!AP57)</f>
        <v/>
      </c>
      <c r="V71" s="1515" t="str">
        <f>IF(B71="","",Output!AQ57)</f>
        <v/>
      </c>
      <c r="W71" s="1513" t="str">
        <f>IF(B71="","",Output!AR57)</f>
        <v/>
      </c>
      <c r="X71" s="1513" t="str">
        <f>IF(B71="","",Output!AS57)</f>
        <v/>
      </c>
      <c r="Y71" s="1514" t="str">
        <f>IF(B71="","",Output!AT57)</f>
        <v/>
      </c>
      <c r="AA71" s="1515" t="str">
        <f>IF(B71="","",Output!AU57)</f>
        <v/>
      </c>
      <c r="AB71" s="1513" t="str">
        <f>IF(B71="","",Output!AV57)</f>
        <v/>
      </c>
      <c r="AC71" s="1513" t="str">
        <f>IF(B71="","",Output!AW57)</f>
        <v/>
      </c>
      <c r="AD71" s="1514" t="str">
        <f>IF(B71="","",Output!AX57)</f>
        <v/>
      </c>
      <c r="AF71" s="1516" t="str">
        <f>IF(B71="","",Output!AY57)</f>
        <v/>
      </c>
      <c r="AG71" s="1510" t="str">
        <f>IF(B71="","",Output!AZ57)</f>
        <v/>
      </c>
      <c r="AH71" s="1511" t="str">
        <f>IF(B71="","",Output!BA57)</f>
        <v/>
      </c>
      <c r="AJ71" s="1517" t="str">
        <f>IF(B71="","",Output!BB57)</f>
        <v/>
      </c>
      <c r="AK71" s="1518" t="str">
        <f>IF(B71="","",Output!BC57)</f>
        <v/>
      </c>
      <c r="AL71" s="1518" t="str">
        <f>IF(B71="","",Output!BD57)</f>
        <v/>
      </c>
      <c r="AM71" s="1519" t="str">
        <f>IF(B71="","",Output!BE57)</f>
        <v/>
      </c>
    </row>
    <row r="72" spans="2:39">
      <c r="B72" s="143" t="str">
        <f>IF(Output!C58=0,"",Output!C58)</f>
        <v/>
      </c>
      <c r="D72" s="1485" t="str">
        <f>IF(B72="","",Output!AC58)</f>
        <v/>
      </c>
      <c r="E72" s="1486" t="str">
        <f>IF(B72="","",Output!AD58)</f>
        <v/>
      </c>
      <c r="F72" s="1487" t="str">
        <f>IF(B72="","",Output!AE58)</f>
        <v/>
      </c>
      <c r="H72" s="1509" t="str">
        <f>IF(B72="","",Output!AF58)</f>
        <v/>
      </c>
      <c r="I72" s="1510" t="str">
        <f>IF(B72="","",Output!AG58)</f>
        <v/>
      </c>
      <c r="J72" s="1510" t="str">
        <f>IF(B72="","",Output!AH58)</f>
        <v/>
      </c>
      <c r="K72" s="1510" t="str">
        <f>IF(B72="","",Output!AI58)</f>
        <v/>
      </c>
      <c r="L72" s="1533" t="str">
        <f>IF(B72="","",Output!AJ58)</f>
        <v/>
      </c>
      <c r="N72" s="1512" t="str">
        <f>IF(B72="","",Output!AK58)</f>
        <v/>
      </c>
      <c r="O72" s="1513" t="str">
        <f>IF(B72="","",Output!AL58)</f>
        <v/>
      </c>
      <c r="P72" s="1514" t="str">
        <f>IF(B72="","",Output!AM58)</f>
        <v/>
      </c>
      <c r="R72" s="1515" t="str">
        <f>IF(B72="","",Output!AN58)</f>
        <v/>
      </c>
      <c r="S72" s="1513" t="str">
        <f>IF(B72="","",Output!AO58)</f>
        <v/>
      </c>
      <c r="T72" s="1514" t="str">
        <f>IF(B72="","",Output!AP58)</f>
        <v/>
      </c>
      <c r="V72" s="1515" t="str">
        <f>IF(B72="","",Output!AQ58)</f>
        <v/>
      </c>
      <c r="W72" s="1513" t="str">
        <f>IF(B72="","",Output!AR58)</f>
        <v/>
      </c>
      <c r="X72" s="1513" t="str">
        <f>IF(B72="","",Output!AS58)</f>
        <v/>
      </c>
      <c r="Y72" s="1514" t="str">
        <f>IF(B72="","",Output!AT58)</f>
        <v/>
      </c>
      <c r="AA72" s="1515" t="str">
        <f>IF(B72="","",Output!AU58)</f>
        <v/>
      </c>
      <c r="AB72" s="1513" t="str">
        <f>IF(B72="","",Output!AV58)</f>
        <v/>
      </c>
      <c r="AC72" s="1513" t="str">
        <f>IF(B72="","",Output!AW58)</f>
        <v/>
      </c>
      <c r="AD72" s="1514" t="str">
        <f>IF(B72="","",Output!AX58)</f>
        <v/>
      </c>
      <c r="AF72" s="1516" t="str">
        <f>IF(B72="","",Output!AY58)</f>
        <v/>
      </c>
      <c r="AG72" s="1510" t="str">
        <f>IF(B72="","",Output!AZ58)</f>
        <v/>
      </c>
      <c r="AH72" s="1511" t="str">
        <f>IF(B72="","",Output!BA58)</f>
        <v/>
      </c>
      <c r="AJ72" s="1517" t="str">
        <f>IF(B72="","",Output!BB58)</f>
        <v/>
      </c>
      <c r="AK72" s="1518" t="str">
        <f>IF(B72="","",Output!BC58)</f>
        <v/>
      </c>
      <c r="AL72" s="1518" t="str">
        <f>IF(B72="","",Output!BD58)</f>
        <v/>
      </c>
      <c r="AM72" s="1519" t="str">
        <f>IF(B72="","",Output!BE58)</f>
        <v/>
      </c>
    </row>
    <row r="73" spans="2:39">
      <c r="B73" s="143" t="str">
        <f>IF(Output!C59=0,"",Output!C59)</f>
        <v/>
      </c>
      <c r="D73" s="1485" t="str">
        <f>IF(B73="","",Output!AC59)</f>
        <v/>
      </c>
      <c r="E73" s="1486" t="str">
        <f>IF(B73="","",Output!AD59)</f>
        <v/>
      </c>
      <c r="F73" s="1487" t="str">
        <f>IF(B73="","",Output!AE59)</f>
        <v/>
      </c>
      <c r="H73" s="1509" t="str">
        <f>IF(B73="","",Output!AF59)</f>
        <v/>
      </c>
      <c r="I73" s="1510" t="str">
        <f>IF(B73="","",Output!AG59)</f>
        <v/>
      </c>
      <c r="J73" s="1510" t="str">
        <f>IF(B73="","",Output!AH59)</f>
        <v/>
      </c>
      <c r="K73" s="1510" t="str">
        <f>IF(B73="","",Output!AI59)</f>
        <v/>
      </c>
      <c r="L73" s="1533" t="str">
        <f>IF(B73="","",Output!AJ59)</f>
        <v/>
      </c>
      <c r="N73" s="1512" t="str">
        <f>IF(B73="","",Output!AK59)</f>
        <v/>
      </c>
      <c r="O73" s="1513" t="str">
        <f>IF(B73="","",Output!AL59)</f>
        <v/>
      </c>
      <c r="P73" s="1514" t="str">
        <f>IF(B73="","",Output!AM59)</f>
        <v/>
      </c>
      <c r="R73" s="1515" t="str">
        <f>IF(B73="","",Output!AN59)</f>
        <v/>
      </c>
      <c r="S73" s="1513" t="str">
        <f>IF(B73="","",Output!AO59)</f>
        <v/>
      </c>
      <c r="T73" s="1514" t="str">
        <f>IF(B73="","",Output!AP59)</f>
        <v/>
      </c>
      <c r="V73" s="1515" t="str">
        <f>IF(B73="","",Output!AQ59)</f>
        <v/>
      </c>
      <c r="W73" s="1513" t="str">
        <f>IF(B73="","",Output!AR59)</f>
        <v/>
      </c>
      <c r="X73" s="1513" t="str">
        <f>IF(B73="","",Output!AS59)</f>
        <v/>
      </c>
      <c r="Y73" s="1514" t="str">
        <f>IF(B73="","",Output!AT59)</f>
        <v/>
      </c>
      <c r="AA73" s="1515" t="str">
        <f>IF(B73="","",Output!AU59)</f>
        <v/>
      </c>
      <c r="AB73" s="1513" t="str">
        <f>IF(B73="","",Output!AV59)</f>
        <v/>
      </c>
      <c r="AC73" s="1513" t="str">
        <f>IF(B73="","",Output!AW59)</f>
        <v/>
      </c>
      <c r="AD73" s="1514" t="str">
        <f>IF(B73="","",Output!AX59)</f>
        <v/>
      </c>
      <c r="AF73" s="1516" t="str">
        <f>IF(B73="","",Output!AY59)</f>
        <v/>
      </c>
      <c r="AG73" s="1510" t="str">
        <f>IF(B73="","",Output!AZ59)</f>
        <v/>
      </c>
      <c r="AH73" s="1511" t="str">
        <f>IF(B73="","",Output!BA59)</f>
        <v/>
      </c>
      <c r="AJ73" s="1517" t="str">
        <f>IF(B73="","",Output!BB59)</f>
        <v/>
      </c>
      <c r="AK73" s="1518" t="str">
        <f>IF(B73="","",Output!BC59)</f>
        <v/>
      </c>
      <c r="AL73" s="1518" t="str">
        <f>IF(B73="","",Output!BD59)</f>
        <v/>
      </c>
      <c r="AM73" s="1519" t="str">
        <f>IF(B73="","",Output!BE59)</f>
        <v/>
      </c>
    </row>
    <row r="74" spans="2:39">
      <c r="B74" s="143" t="str">
        <f>IF(Output!C60=0,"",Output!C60)</f>
        <v/>
      </c>
      <c r="D74" s="1485" t="str">
        <f>IF(B74="","",Output!AC60)</f>
        <v/>
      </c>
      <c r="E74" s="1486" t="str">
        <f>IF(B74="","",Output!AD60)</f>
        <v/>
      </c>
      <c r="F74" s="1487" t="str">
        <f>IF(B74="","",Output!AE60)</f>
        <v/>
      </c>
      <c r="H74" s="1509" t="str">
        <f>IF(B74="","",Output!AF60)</f>
        <v/>
      </c>
      <c r="I74" s="1510" t="str">
        <f>IF(B74="","",Output!AG60)</f>
        <v/>
      </c>
      <c r="J74" s="1510" t="str">
        <f>IF(B74="","",Output!AH60)</f>
        <v/>
      </c>
      <c r="K74" s="1510" t="str">
        <f>IF(B74="","",Output!AI60)</f>
        <v/>
      </c>
      <c r="L74" s="1533" t="str">
        <f>IF(B74="","",Output!AJ60)</f>
        <v/>
      </c>
      <c r="N74" s="1512" t="str">
        <f>IF(B74="","",Output!AK60)</f>
        <v/>
      </c>
      <c r="O74" s="1513" t="str">
        <f>IF(B74="","",Output!AL60)</f>
        <v/>
      </c>
      <c r="P74" s="1514" t="str">
        <f>IF(B74="","",Output!AM60)</f>
        <v/>
      </c>
      <c r="R74" s="1515" t="str">
        <f>IF(B74="","",Output!AN60)</f>
        <v/>
      </c>
      <c r="S74" s="1513" t="str">
        <f>IF(B74="","",Output!AO60)</f>
        <v/>
      </c>
      <c r="T74" s="1514" t="str">
        <f>IF(B74="","",Output!AP60)</f>
        <v/>
      </c>
      <c r="V74" s="1515" t="str">
        <f>IF(B74="","",Output!AQ60)</f>
        <v/>
      </c>
      <c r="W74" s="1513" t="str">
        <f>IF(B74="","",Output!AR60)</f>
        <v/>
      </c>
      <c r="X74" s="1513" t="str">
        <f>IF(B74="","",Output!AS60)</f>
        <v/>
      </c>
      <c r="Y74" s="1514" t="str">
        <f>IF(B74="","",Output!AT60)</f>
        <v/>
      </c>
      <c r="AA74" s="1515" t="str">
        <f>IF(B74="","",Output!AU60)</f>
        <v/>
      </c>
      <c r="AB74" s="1513" t="str">
        <f>IF(B74="","",Output!AV60)</f>
        <v/>
      </c>
      <c r="AC74" s="1513" t="str">
        <f>IF(B74="","",Output!AW60)</f>
        <v/>
      </c>
      <c r="AD74" s="1514" t="str">
        <f>IF(B74="","",Output!AX60)</f>
        <v/>
      </c>
      <c r="AF74" s="1516" t="str">
        <f>IF(B74="","",Output!AY60)</f>
        <v/>
      </c>
      <c r="AG74" s="1510" t="str">
        <f>IF(B74="","",Output!AZ60)</f>
        <v/>
      </c>
      <c r="AH74" s="1511" t="str">
        <f>IF(B74="","",Output!BA60)</f>
        <v/>
      </c>
      <c r="AJ74" s="1517" t="str">
        <f>IF(B74="","",Output!BB60)</f>
        <v/>
      </c>
      <c r="AK74" s="1518" t="str">
        <f>IF(B74="","",Output!BC60)</f>
        <v/>
      </c>
      <c r="AL74" s="1518" t="str">
        <f>IF(B74="","",Output!BD60)</f>
        <v/>
      </c>
      <c r="AM74" s="1519" t="str">
        <f>IF(B74="","",Output!BE60)</f>
        <v/>
      </c>
    </row>
    <row r="75" spans="2:39">
      <c r="B75" s="143" t="str">
        <f>IF(Output!C61=0,"",Output!C61)</f>
        <v/>
      </c>
      <c r="D75" s="1485" t="str">
        <f>IF(B75="","",Output!AC61)</f>
        <v/>
      </c>
      <c r="E75" s="1486" t="str">
        <f>IF(B75="","",Output!AD61)</f>
        <v/>
      </c>
      <c r="F75" s="1487" t="str">
        <f>IF(B75="","",Output!AE61)</f>
        <v/>
      </c>
      <c r="H75" s="1509" t="str">
        <f>IF(B75="","",Output!AF61)</f>
        <v/>
      </c>
      <c r="I75" s="1510" t="str">
        <f>IF(B75="","",Output!AG61)</f>
        <v/>
      </c>
      <c r="J75" s="1510" t="str">
        <f>IF(B75="","",Output!AH61)</f>
        <v/>
      </c>
      <c r="K75" s="1510" t="str">
        <f>IF(B75="","",Output!AI61)</f>
        <v/>
      </c>
      <c r="L75" s="1533" t="str">
        <f>IF(B75="","",Output!AJ61)</f>
        <v/>
      </c>
      <c r="N75" s="1512" t="str">
        <f>IF(B75="","",Output!AK61)</f>
        <v/>
      </c>
      <c r="O75" s="1513" t="str">
        <f>IF(B75="","",Output!AL61)</f>
        <v/>
      </c>
      <c r="P75" s="1514" t="str">
        <f>IF(B75="","",Output!AM61)</f>
        <v/>
      </c>
      <c r="R75" s="1515" t="str">
        <f>IF(B75="","",Output!AN61)</f>
        <v/>
      </c>
      <c r="S75" s="1513" t="str">
        <f>IF(B75="","",Output!AO61)</f>
        <v/>
      </c>
      <c r="T75" s="1514" t="str">
        <f>IF(B75="","",Output!AP61)</f>
        <v/>
      </c>
      <c r="V75" s="1515" t="str">
        <f>IF(B75="","",Output!AQ61)</f>
        <v/>
      </c>
      <c r="W75" s="1513" t="str">
        <f>IF(B75="","",Output!AR61)</f>
        <v/>
      </c>
      <c r="X75" s="1513" t="str">
        <f>IF(B75="","",Output!AS61)</f>
        <v/>
      </c>
      <c r="Y75" s="1514" t="str">
        <f>IF(B75="","",Output!AT61)</f>
        <v/>
      </c>
      <c r="AA75" s="1515" t="str">
        <f>IF(B75="","",Output!AU61)</f>
        <v/>
      </c>
      <c r="AB75" s="1513" t="str">
        <f>IF(B75="","",Output!AV61)</f>
        <v/>
      </c>
      <c r="AC75" s="1513" t="str">
        <f>IF(B75="","",Output!AW61)</f>
        <v/>
      </c>
      <c r="AD75" s="1514" t="str">
        <f>IF(B75="","",Output!AX61)</f>
        <v/>
      </c>
      <c r="AF75" s="1516" t="str">
        <f>IF(B75="","",Output!AY61)</f>
        <v/>
      </c>
      <c r="AG75" s="1510" t="str">
        <f>IF(B75="","",Output!AZ61)</f>
        <v/>
      </c>
      <c r="AH75" s="1511" t="str">
        <f>IF(B75="","",Output!BA61)</f>
        <v/>
      </c>
      <c r="AJ75" s="1517" t="str">
        <f>IF(B75="","",Output!BB61)</f>
        <v/>
      </c>
      <c r="AK75" s="1518" t="str">
        <f>IF(B75="","",Output!BC61)</f>
        <v/>
      </c>
      <c r="AL75" s="1518" t="str">
        <f>IF(B75="","",Output!BD61)</f>
        <v/>
      </c>
      <c r="AM75" s="1519" t="str">
        <f>IF(B75="","",Output!BE61)</f>
        <v/>
      </c>
    </row>
    <row r="76" spans="2:39">
      <c r="B76" s="143" t="str">
        <f>IF(Output!C62=0,"",Output!C62)</f>
        <v/>
      </c>
      <c r="D76" s="1485" t="str">
        <f>IF(B76="","",Output!AC62)</f>
        <v/>
      </c>
      <c r="E76" s="1486" t="str">
        <f>IF(B76="","",Output!AD62)</f>
        <v/>
      </c>
      <c r="F76" s="1487" t="str">
        <f>IF(B76="","",Output!AE62)</f>
        <v/>
      </c>
      <c r="H76" s="1509" t="str">
        <f>IF(B76="","",Output!AF62)</f>
        <v/>
      </c>
      <c r="I76" s="1510" t="str">
        <f>IF(B76="","",Output!AG62)</f>
        <v/>
      </c>
      <c r="J76" s="1510" t="str">
        <f>IF(B76="","",Output!AH62)</f>
        <v/>
      </c>
      <c r="K76" s="1510" t="str">
        <f>IF(B76="","",Output!AI62)</f>
        <v/>
      </c>
      <c r="L76" s="1533" t="str">
        <f>IF(B76="","",Output!AJ62)</f>
        <v/>
      </c>
      <c r="N76" s="1512" t="str">
        <f>IF(B76="","",Output!AK62)</f>
        <v/>
      </c>
      <c r="O76" s="1513" t="str">
        <f>IF(B76="","",Output!AL62)</f>
        <v/>
      </c>
      <c r="P76" s="1514" t="str">
        <f>IF(B76="","",Output!AM62)</f>
        <v/>
      </c>
      <c r="R76" s="1515" t="str">
        <f>IF(B76="","",Output!AN62)</f>
        <v/>
      </c>
      <c r="S76" s="1513" t="str">
        <f>IF(B76="","",Output!AO62)</f>
        <v/>
      </c>
      <c r="T76" s="1514" t="str">
        <f>IF(B76="","",Output!AP62)</f>
        <v/>
      </c>
      <c r="V76" s="1515" t="str">
        <f>IF(B76="","",Output!AQ62)</f>
        <v/>
      </c>
      <c r="W76" s="1513" t="str">
        <f>IF(B76="","",Output!AR62)</f>
        <v/>
      </c>
      <c r="X76" s="1513" t="str">
        <f>IF(B76="","",Output!AS62)</f>
        <v/>
      </c>
      <c r="Y76" s="1514" t="str">
        <f>IF(B76="","",Output!AT62)</f>
        <v/>
      </c>
      <c r="AA76" s="1515" t="str">
        <f>IF(B76="","",Output!AU62)</f>
        <v/>
      </c>
      <c r="AB76" s="1513" t="str">
        <f>IF(B76="","",Output!AV62)</f>
        <v/>
      </c>
      <c r="AC76" s="1513" t="str">
        <f>IF(B76="","",Output!AW62)</f>
        <v/>
      </c>
      <c r="AD76" s="1514" t="str">
        <f>IF(B76="","",Output!AX62)</f>
        <v/>
      </c>
      <c r="AF76" s="1516" t="str">
        <f>IF(B76="","",Output!AY62)</f>
        <v/>
      </c>
      <c r="AG76" s="1510" t="str">
        <f>IF(B76="","",Output!AZ62)</f>
        <v/>
      </c>
      <c r="AH76" s="1511" t="str">
        <f>IF(B76="","",Output!BA62)</f>
        <v/>
      </c>
      <c r="AJ76" s="1517" t="str">
        <f>IF(B76="","",Output!BB62)</f>
        <v/>
      </c>
      <c r="AK76" s="1518" t="str">
        <f>IF(B76="","",Output!BC62)</f>
        <v/>
      </c>
      <c r="AL76" s="1518" t="str">
        <f>IF(B76="","",Output!BD62)</f>
        <v/>
      </c>
      <c r="AM76" s="1519" t="str">
        <f>IF(B76="","",Output!BE62)</f>
        <v/>
      </c>
    </row>
    <row r="77" spans="2:39">
      <c r="B77" s="143" t="str">
        <f>IF(Output!C63=0,"",Output!C63)</f>
        <v/>
      </c>
      <c r="D77" s="1485" t="str">
        <f>IF(B77="","",Output!AC63)</f>
        <v/>
      </c>
      <c r="E77" s="1486" t="str">
        <f>IF(B77="","",Output!AD63)</f>
        <v/>
      </c>
      <c r="F77" s="1487" t="str">
        <f>IF(B77="","",Output!AE63)</f>
        <v/>
      </c>
      <c r="H77" s="1509" t="str">
        <f>IF(B77="","",Output!AF63)</f>
        <v/>
      </c>
      <c r="I77" s="1510" t="str">
        <f>IF(B77="","",Output!AG63)</f>
        <v/>
      </c>
      <c r="J77" s="1510" t="str">
        <f>IF(B77="","",Output!AH63)</f>
        <v/>
      </c>
      <c r="K77" s="1510" t="str">
        <f>IF(B77="","",Output!AI63)</f>
        <v/>
      </c>
      <c r="L77" s="1533" t="str">
        <f>IF(B77="","",Output!AJ63)</f>
        <v/>
      </c>
      <c r="N77" s="1512" t="str">
        <f>IF(B77="","",Output!AK63)</f>
        <v/>
      </c>
      <c r="O77" s="1513" t="str">
        <f>IF(B77="","",Output!AL63)</f>
        <v/>
      </c>
      <c r="P77" s="1514" t="str">
        <f>IF(B77="","",Output!AM63)</f>
        <v/>
      </c>
      <c r="R77" s="1515" t="str">
        <f>IF(B77="","",Output!AN63)</f>
        <v/>
      </c>
      <c r="S77" s="1513" t="str">
        <f>IF(B77="","",Output!AO63)</f>
        <v/>
      </c>
      <c r="T77" s="1514" t="str">
        <f>IF(B77="","",Output!AP63)</f>
        <v/>
      </c>
      <c r="V77" s="1515" t="str">
        <f>IF(B77="","",Output!AQ63)</f>
        <v/>
      </c>
      <c r="W77" s="1513" t="str">
        <f>IF(B77="","",Output!AR63)</f>
        <v/>
      </c>
      <c r="X77" s="1513" t="str">
        <f>IF(B77="","",Output!AS63)</f>
        <v/>
      </c>
      <c r="Y77" s="1514" t="str">
        <f>IF(B77="","",Output!AT63)</f>
        <v/>
      </c>
      <c r="AA77" s="1515" t="str">
        <f>IF(B77="","",Output!AU63)</f>
        <v/>
      </c>
      <c r="AB77" s="1513" t="str">
        <f>IF(B77="","",Output!AV63)</f>
        <v/>
      </c>
      <c r="AC77" s="1513" t="str">
        <f>IF(B77="","",Output!AW63)</f>
        <v/>
      </c>
      <c r="AD77" s="1514" t="str">
        <f>IF(B77="","",Output!AX63)</f>
        <v/>
      </c>
      <c r="AF77" s="1516" t="str">
        <f>IF(B77="","",Output!AY63)</f>
        <v/>
      </c>
      <c r="AG77" s="1510" t="str">
        <f>IF(B77="","",Output!AZ63)</f>
        <v/>
      </c>
      <c r="AH77" s="1511" t="str">
        <f>IF(B77="","",Output!BA63)</f>
        <v/>
      </c>
      <c r="AJ77" s="1517" t="str">
        <f>IF(B77="","",Output!BB63)</f>
        <v/>
      </c>
      <c r="AK77" s="1518" t="str">
        <f>IF(B77="","",Output!BC63)</f>
        <v/>
      </c>
      <c r="AL77" s="1518" t="str">
        <f>IF(B77="","",Output!BD63)</f>
        <v/>
      </c>
      <c r="AM77" s="1519" t="str">
        <f>IF(B77="","",Output!BE63)</f>
        <v/>
      </c>
    </row>
    <row r="78" spans="2:39">
      <c r="B78" s="143" t="str">
        <f>IF(Output!C64=0,"",Output!C64)</f>
        <v/>
      </c>
      <c r="D78" s="1485" t="str">
        <f>IF(B78="","",Output!AC64)</f>
        <v/>
      </c>
      <c r="E78" s="1486" t="str">
        <f>IF(B78="","",Output!AD64)</f>
        <v/>
      </c>
      <c r="F78" s="1487" t="str">
        <f>IF(B78="","",Output!AE64)</f>
        <v/>
      </c>
      <c r="H78" s="1509" t="str">
        <f>IF(B78="","",Output!AF64)</f>
        <v/>
      </c>
      <c r="I78" s="1510" t="str">
        <f>IF(B78="","",Output!AG64)</f>
        <v/>
      </c>
      <c r="J78" s="1510" t="str">
        <f>IF(B78="","",Output!AH64)</f>
        <v/>
      </c>
      <c r="K78" s="1510" t="str">
        <f>IF(B78="","",Output!AI64)</f>
        <v/>
      </c>
      <c r="L78" s="1533" t="str">
        <f>IF(B78="","",Output!AJ64)</f>
        <v/>
      </c>
      <c r="N78" s="1512" t="str">
        <f>IF(B78="","",Output!AK64)</f>
        <v/>
      </c>
      <c r="O78" s="1513" t="str">
        <f>IF(B78="","",Output!AL64)</f>
        <v/>
      </c>
      <c r="P78" s="1514" t="str">
        <f>IF(B78="","",Output!AM64)</f>
        <v/>
      </c>
      <c r="R78" s="1515" t="str">
        <f>IF(B78="","",Output!AN64)</f>
        <v/>
      </c>
      <c r="S78" s="1513" t="str">
        <f>IF(B78="","",Output!AO64)</f>
        <v/>
      </c>
      <c r="T78" s="1514" t="str">
        <f>IF(B78="","",Output!AP64)</f>
        <v/>
      </c>
      <c r="V78" s="1515" t="str">
        <f>IF(B78="","",Output!AQ64)</f>
        <v/>
      </c>
      <c r="W78" s="1513" t="str">
        <f>IF(B78="","",Output!AR64)</f>
        <v/>
      </c>
      <c r="X78" s="1513" t="str">
        <f>IF(B78="","",Output!AS64)</f>
        <v/>
      </c>
      <c r="Y78" s="1514" t="str">
        <f>IF(B78="","",Output!AT64)</f>
        <v/>
      </c>
      <c r="AA78" s="1515" t="str">
        <f>IF(B78="","",Output!AU64)</f>
        <v/>
      </c>
      <c r="AB78" s="1513" t="str">
        <f>IF(B78="","",Output!AV64)</f>
        <v/>
      </c>
      <c r="AC78" s="1513" t="str">
        <f>IF(B78="","",Output!AW64)</f>
        <v/>
      </c>
      <c r="AD78" s="1514" t="str">
        <f>IF(B78="","",Output!AX64)</f>
        <v/>
      </c>
      <c r="AF78" s="1516" t="str">
        <f>IF(B78="","",Output!AY64)</f>
        <v/>
      </c>
      <c r="AG78" s="1510" t="str">
        <f>IF(B78="","",Output!AZ64)</f>
        <v/>
      </c>
      <c r="AH78" s="1511" t="str">
        <f>IF(B78="","",Output!BA64)</f>
        <v/>
      </c>
      <c r="AJ78" s="1517" t="str">
        <f>IF(B78="","",Output!BB64)</f>
        <v/>
      </c>
      <c r="AK78" s="1518" t="str">
        <f>IF(B78="","",Output!BC64)</f>
        <v/>
      </c>
      <c r="AL78" s="1518" t="str">
        <f>IF(B78="","",Output!BD64)</f>
        <v/>
      </c>
      <c r="AM78" s="1519" t="str">
        <f>IF(B78="","",Output!BE64)</f>
        <v/>
      </c>
    </row>
    <row r="79" spans="2:39">
      <c r="B79" s="143" t="str">
        <f>IF(Output!C65=0,"",Output!C65)</f>
        <v/>
      </c>
      <c r="D79" s="1485" t="str">
        <f>IF(B79="","",Output!AC65)</f>
        <v/>
      </c>
      <c r="E79" s="1486" t="str">
        <f>IF(B79="","",Output!AD65)</f>
        <v/>
      </c>
      <c r="F79" s="1487" t="str">
        <f>IF(B79="","",Output!AE65)</f>
        <v/>
      </c>
      <c r="H79" s="1509" t="str">
        <f>IF(B79="","",Output!AF65)</f>
        <v/>
      </c>
      <c r="I79" s="1510" t="str">
        <f>IF(B79="","",Output!AG65)</f>
        <v/>
      </c>
      <c r="J79" s="1510" t="str">
        <f>IF(B79="","",Output!AH65)</f>
        <v/>
      </c>
      <c r="K79" s="1510" t="str">
        <f>IF(B79="","",Output!AI65)</f>
        <v/>
      </c>
      <c r="L79" s="1533" t="str">
        <f>IF(B79="","",Output!AJ65)</f>
        <v/>
      </c>
      <c r="N79" s="1512" t="str">
        <f>IF(B79="","",Output!AK65)</f>
        <v/>
      </c>
      <c r="O79" s="1513" t="str">
        <f>IF(B79="","",Output!AL65)</f>
        <v/>
      </c>
      <c r="P79" s="1514" t="str">
        <f>IF(B79="","",Output!AM65)</f>
        <v/>
      </c>
      <c r="R79" s="1515" t="str">
        <f>IF(B79="","",Output!AN65)</f>
        <v/>
      </c>
      <c r="S79" s="1513" t="str">
        <f>IF(B79="","",Output!AO65)</f>
        <v/>
      </c>
      <c r="T79" s="1514" t="str">
        <f>IF(B79="","",Output!AP65)</f>
        <v/>
      </c>
      <c r="V79" s="1515" t="str">
        <f>IF(B79="","",Output!AQ65)</f>
        <v/>
      </c>
      <c r="W79" s="1513" t="str">
        <f>IF(B79="","",Output!AR65)</f>
        <v/>
      </c>
      <c r="X79" s="1513" t="str">
        <f>IF(B79="","",Output!AS65)</f>
        <v/>
      </c>
      <c r="Y79" s="1514" t="str">
        <f>IF(B79="","",Output!AT65)</f>
        <v/>
      </c>
      <c r="AA79" s="1515" t="str">
        <f>IF(B79="","",Output!AU65)</f>
        <v/>
      </c>
      <c r="AB79" s="1513" t="str">
        <f>IF(B79="","",Output!AV65)</f>
        <v/>
      </c>
      <c r="AC79" s="1513" t="str">
        <f>IF(B79="","",Output!AW65)</f>
        <v/>
      </c>
      <c r="AD79" s="1514" t="str">
        <f>IF(B79="","",Output!AX65)</f>
        <v/>
      </c>
      <c r="AF79" s="1516" t="str">
        <f>IF(B79="","",Output!AY65)</f>
        <v/>
      </c>
      <c r="AG79" s="1510" t="str">
        <f>IF(B79="","",Output!AZ65)</f>
        <v/>
      </c>
      <c r="AH79" s="1511" t="str">
        <f>IF(B79="","",Output!BA65)</f>
        <v/>
      </c>
      <c r="AJ79" s="1517" t="str">
        <f>IF(B79="","",Output!BB65)</f>
        <v/>
      </c>
      <c r="AK79" s="1518" t="str">
        <f>IF(B79="","",Output!BC65)</f>
        <v/>
      </c>
      <c r="AL79" s="1518" t="str">
        <f>IF(B79="","",Output!BD65)</f>
        <v/>
      </c>
      <c r="AM79" s="1519" t="str">
        <f>IF(B79="","",Output!BE65)</f>
        <v/>
      </c>
    </row>
    <row r="80" spans="2:39">
      <c r="B80" s="143" t="str">
        <f>IF(Output!C66=0,"",Output!C66)</f>
        <v/>
      </c>
      <c r="D80" s="1485" t="str">
        <f>IF(B80="","",Output!AC66)</f>
        <v/>
      </c>
      <c r="E80" s="1486" t="str">
        <f>IF(B80="","",Output!AD66)</f>
        <v/>
      </c>
      <c r="F80" s="1487" t="str">
        <f>IF(B80="","",Output!AE66)</f>
        <v/>
      </c>
      <c r="H80" s="1509" t="str">
        <f>IF(B80="","",Output!AF66)</f>
        <v/>
      </c>
      <c r="I80" s="1510" t="str">
        <f>IF(B80="","",Output!AG66)</f>
        <v/>
      </c>
      <c r="J80" s="1510" t="str">
        <f>IF(B80="","",Output!AH66)</f>
        <v/>
      </c>
      <c r="K80" s="1510" t="str">
        <f>IF(B80="","",Output!AI66)</f>
        <v/>
      </c>
      <c r="L80" s="1533" t="str">
        <f>IF(B80="","",Output!AJ66)</f>
        <v/>
      </c>
      <c r="N80" s="1512" t="str">
        <f>IF(B80="","",Output!AK66)</f>
        <v/>
      </c>
      <c r="O80" s="1513" t="str">
        <f>IF(B80="","",Output!AL66)</f>
        <v/>
      </c>
      <c r="P80" s="1514" t="str">
        <f>IF(B80="","",Output!AM66)</f>
        <v/>
      </c>
      <c r="R80" s="1515" t="str">
        <f>IF(B80="","",Output!AN66)</f>
        <v/>
      </c>
      <c r="S80" s="1513" t="str">
        <f>IF(B80="","",Output!AO66)</f>
        <v/>
      </c>
      <c r="T80" s="1514" t="str">
        <f>IF(B80="","",Output!AP66)</f>
        <v/>
      </c>
      <c r="V80" s="1515" t="str">
        <f>IF(B80="","",Output!AQ66)</f>
        <v/>
      </c>
      <c r="W80" s="1513" t="str">
        <f>IF(B80="","",Output!AR66)</f>
        <v/>
      </c>
      <c r="X80" s="1513" t="str">
        <f>IF(B80="","",Output!AS66)</f>
        <v/>
      </c>
      <c r="Y80" s="1514" t="str">
        <f>IF(B80="","",Output!AT66)</f>
        <v/>
      </c>
      <c r="AA80" s="1515" t="str">
        <f>IF(B80="","",Output!AU66)</f>
        <v/>
      </c>
      <c r="AB80" s="1513" t="str">
        <f>IF(B80="","",Output!AV66)</f>
        <v/>
      </c>
      <c r="AC80" s="1513" t="str">
        <f>IF(B80="","",Output!AW66)</f>
        <v/>
      </c>
      <c r="AD80" s="1514" t="str">
        <f>IF(B80="","",Output!AX66)</f>
        <v/>
      </c>
      <c r="AF80" s="1516" t="str">
        <f>IF(B80="","",Output!AY66)</f>
        <v/>
      </c>
      <c r="AG80" s="1510" t="str">
        <f>IF(B80="","",Output!AZ66)</f>
        <v/>
      </c>
      <c r="AH80" s="1511" t="str">
        <f>IF(B80="","",Output!BA66)</f>
        <v/>
      </c>
      <c r="AJ80" s="1517" t="str">
        <f>IF(B80="","",Output!BB66)</f>
        <v/>
      </c>
      <c r="AK80" s="1518" t="str">
        <f>IF(B80="","",Output!BC66)</f>
        <v/>
      </c>
      <c r="AL80" s="1518" t="str">
        <f>IF(B80="","",Output!BD66)</f>
        <v/>
      </c>
      <c r="AM80" s="1519" t="str">
        <f>IF(B80="","",Output!BE66)</f>
        <v/>
      </c>
    </row>
    <row r="81" spans="2:39">
      <c r="B81" s="143" t="str">
        <f>IF(Output!C67=0,"",Output!C67)</f>
        <v/>
      </c>
      <c r="D81" s="1485" t="str">
        <f>IF(B81="","",Output!AC67)</f>
        <v/>
      </c>
      <c r="E81" s="1486" t="str">
        <f>IF(B81="","",Output!AD67)</f>
        <v/>
      </c>
      <c r="F81" s="1487" t="str">
        <f>IF(B81="","",Output!AE67)</f>
        <v/>
      </c>
      <c r="H81" s="1509" t="str">
        <f>IF(B81="","",Output!AF67)</f>
        <v/>
      </c>
      <c r="I81" s="1510" t="str">
        <f>IF(B81="","",Output!AG67)</f>
        <v/>
      </c>
      <c r="J81" s="1510" t="str">
        <f>IF(B81="","",Output!AH67)</f>
        <v/>
      </c>
      <c r="K81" s="1510" t="str">
        <f>IF(B81="","",Output!AI67)</f>
        <v/>
      </c>
      <c r="L81" s="1533" t="str">
        <f>IF(B81="","",Output!AJ67)</f>
        <v/>
      </c>
      <c r="N81" s="1512" t="str">
        <f>IF(B81="","",Output!AK67)</f>
        <v/>
      </c>
      <c r="O81" s="1513" t="str">
        <f>IF(B81="","",Output!AL67)</f>
        <v/>
      </c>
      <c r="P81" s="1514" t="str">
        <f>IF(B81="","",Output!AM67)</f>
        <v/>
      </c>
      <c r="R81" s="1515" t="str">
        <f>IF(B81="","",Output!AN67)</f>
        <v/>
      </c>
      <c r="S81" s="1513" t="str">
        <f>IF(B81="","",Output!AO67)</f>
        <v/>
      </c>
      <c r="T81" s="1514" t="str">
        <f>IF(B81="","",Output!AP67)</f>
        <v/>
      </c>
      <c r="V81" s="1515" t="str">
        <f>IF(B81="","",Output!AQ67)</f>
        <v/>
      </c>
      <c r="W81" s="1513" t="str">
        <f>IF(B81="","",Output!AR67)</f>
        <v/>
      </c>
      <c r="X81" s="1513" t="str">
        <f>IF(B81="","",Output!AS67)</f>
        <v/>
      </c>
      <c r="Y81" s="1514" t="str">
        <f>IF(B81="","",Output!AT67)</f>
        <v/>
      </c>
      <c r="AA81" s="1515" t="str">
        <f>IF(B81="","",Output!AU67)</f>
        <v/>
      </c>
      <c r="AB81" s="1513" t="str">
        <f>IF(B81="","",Output!AV67)</f>
        <v/>
      </c>
      <c r="AC81" s="1513" t="str">
        <f>IF(B81="","",Output!AW67)</f>
        <v/>
      </c>
      <c r="AD81" s="1514" t="str">
        <f>IF(B81="","",Output!AX67)</f>
        <v/>
      </c>
      <c r="AF81" s="1516" t="str">
        <f>IF(B81="","",Output!AY67)</f>
        <v/>
      </c>
      <c r="AG81" s="1510" t="str">
        <f>IF(B81="","",Output!AZ67)</f>
        <v/>
      </c>
      <c r="AH81" s="1511" t="str">
        <f>IF(B81="","",Output!BA67)</f>
        <v/>
      </c>
      <c r="AJ81" s="1517" t="str">
        <f>IF(B81="","",Output!BB67)</f>
        <v/>
      </c>
      <c r="AK81" s="1518" t="str">
        <f>IF(B81="","",Output!BC67)</f>
        <v/>
      </c>
      <c r="AL81" s="1518" t="str">
        <f>IF(B81="","",Output!BD67)</f>
        <v/>
      </c>
      <c r="AM81" s="1519" t="str">
        <f>IF(B81="","",Output!BE67)</f>
        <v/>
      </c>
    </row>
    <row r="82" spans="2:39">
      <c r="B82" s="143" t="str">
        <f>IF(Output!C68=0,"",Output!C68)</f>
        <v/>
      </c>
      <c r="D82" s="1485" t="str">
        <f>IF(B82="","",Output!AC68)</f>
        <v/>
      </c>
      <c r="E82" s="1486" t="str">
        <f>IF(B82="","",Output!AD68)</f>
        <v/>
      </c>
      <c r="F82" s="1487" t="str">
        <f>IF(B82="","",Output!AE68)</f>
        <v/>
      </c>
      <c r="H82" s="1509" t="str">
        <f>IF(B82="","",Output!AF68)</f>
        <v/>
      </c>
      <c r="I82" s="1510" t="str">
        <f>IF(B82="","",Output!AG68)</f>
        <v/>
      </c>
      <c r="J82" s="1510" t="str">
        <f>IF(B82="","",Output!AH68)</f>
        <v/>
      </c>
      <c r="K82" s="1510" t="str">
        <f>IF(B82="","",Output!AI68)</f>
        <v/>
      </c>
      <c r="L82" s="1533" t="str">
        <f>IF(B82="","",Output!AJ68)</f>
        <v/>
      </c>
      <c r="N82" s="1512" t="str">
        <f>IF(B82="","",Output!AK68)</f>
        <v/>
      </c>
      <c r="O82" s="1513" t="str">
        <f>IF(B82="","",Output!AL68)</f>
        <v/>
      </c>
      <c r="P82" s="1514" t="str">
        <f>IF(B82="","",Output!AM68)</f>
        <v/>
      </c>
      <c r="R82" s="1515" t="str">
        <f>IF(B82="","",Output!AN68)</f>
        <v/>
      </c>
      <c r="S82" s="1513" t="str">
        <f>IF(B82="","",Output!AO68)</f>
        <v/>
      </c>
      <c r="T82" s="1514" t="str">
        <f>IF(B82="","",Output!AP68)</f>
        <v/>
      </c>
      <c r="V82" s="1515" t="str">
        <f>IF(B82="","",Output!AQ68)</f>
        <v/>
      </c>
      <c r="W82" s="1513" t="str">
        <f>IF(B82="","",Output!AR68)</f>
        <v/>
      </c>
      <c r="X82" s="1513" t="str">
        <f>IF(B82="","",Output!AS68)</f>
        <v/>
      </c>
      <c r="Y82" s="1514" t="str">
        <f>IF(B82="","",Output!AT68)</f>
        <v/>
      </c>
      <c r="AA82" s="1515" t="str">
        <f>IF(B82="","",Output!AU68)</f>
        <v/>
      </c>
      <c r="AB82" s="1513" t="str">
        <f>IF(B82="","",Output!AV68)</f>
        <v/>
      </c>
      <c r="AC82" s="1513" t="str">
        <f>IF(B82="","",Output!AW68)</f>
        <v/>
      </c>
      <c r="AD82" s="1514" t="str">
        <f>IF(B82="","",Output!AX68)</f>
        <v/>
      </c>
      <c r="AF82" s="1516" t="str">
        <f>IF(B82="","",Output!AY68)</f>
        <v/>
      </c>
      <c r="AG82" s="1510" t="str">
        <f>IF(B82="","",Output!AZ68)</f>
        <v/>
      </c>
      <c r="AH82" s="1511" t="str">
        <f>IF(B82="","",Output!BA68)</f>
        <v/>
      </c>
      <c r="AJ82" s="1517" t="str">
        <f>IF(B82="","",Output!BB68)</f>
        <v/>
      </c>
      <c r="AK82" s="1518" t="str">
        <f>IF(B82="","",Output!BC68)</f>
        <v/>
      </c>
      <c r="AL82" s="1518" t="str">
        <f>IF(B82="","",Output!BD68)</f>
        <v/>
      </c>
      <c r="AM82" s="1519" t="str">
        <f>IF(B82="","",Output!BE68)</f>
        <v/>
      </c>
    </row>
    <row r="83" spans="2:39">
      <c r="B83" s="143" t="str">
        <f>IF(Output!C69=0,"",Output!C69)</f>
        <v/>
      </c>
      <c r="D83" s="1485" t="str">
        <f>IF(B83="","",Output!AC69)</f>
        <v/>
      </c>
      <c r="E83" s="1486" t="str">
        <f>IF(B83="","",Output!AD69)</f>
        <v/>
      </c>
      <c r="F83" s="1487" t="str">
        <f>IF(B83="","",Output!AE69)</f>
        <v/>
      </c>
      <c r="H83" s="1509" t="str">
        <f>IF(B83="","",Output!AF69)</f>
        <v/>
      </c>
      <c r="I83" s="1510" t="str">
        <f>IF(B83="","",Output!AG69)</f>
        <v/>
      </c>
      <c r="J83" s="1510" t="str">
        <f>IF(B83="","",Output!AH69)</f>
        <v/>
      </c>
      <c r="K83" s="1510" t="str">
        <f>IF(B83="","",Output!AI69)</f>
        <v/>
      </c>
      <c r="L83" s="1533" t="str">
        <f>IF(B83="","",Output!AJ69)</f>
        <v/>
      </c>
      <c r="N83" s="1512" t="str">
        <f>IF(B83="","",Output!AK69)</f>
        <v/>
      </c>
      <c r="O83" s="1513" t="str">
        <f>IF(B83="","",Output!AL69)</f>
        <v/>
      </c>
      <c r="P83" s="1514" t="str">
        <f>IF(B83="","",Output!AM69)</f>
        <v/>
      </c>
      <c r="R83" s="1515" t="str">
        <f>IF(B83="","",Output!AN69)</f>
        <v/>
      </c>
      <c r="S83" s="1513" t="str">
        <f>IF(B83="","",Output!AO69)</f>
        <v/>
      </c>
      <c r="T83" s="1514" t="str">
        <f>IF(B83="","",Output!AP69)</f>
        <v/>
      </c>
      <c r="V83" s="1515" t="str">
        <f>IF(B83="","",Output!AQ69)</f>
        <v/>
      </c>
      <c r="W83" s="1513" t="str">
        <f>IF(B83="","",Output!AR69)</f>
        <v/>
      </c>
      <c r="X83" s="1513" t="str">
        <f>IF(B83="","",Output!AS69)</f>
        <v/>
      </c>
      <c r="Y83" s="1514" t="str">
        <f>IF(B83="","",Output!AT69)</f>
        <v/>
      </c>
      <c r="AA83" s="1515" t="str">
        <f>IF(B83="","",Output!AU69)</f>
        <v/>
      </c>
      <c r="AB83" s="1513" t="str">
        <f>IF(B83="","",Output!AV69)</f>
        <v/>
      </c>
      <c r="AC83" s="1513" t="str">
        <f>IF(B83="","",Output!AW69)</f>
        <v/>
      </c>
      <c r="AD83" s="1514" t="str">
        <f>IF(B83="","",Output!AX69)</f>
        <v/>
      </c>
      <c r="AF83" s="1516" t="str">
        <f>IF(B83="","",Output!AY69)</f>
        <v/>
      </c>
      <c r="AG83" s="1510" t="str">
        <f>IF(B83="","",Output!AZ69)</f>
        <v/>
      </c>
      <c r="AH83" s="1511" t="str">
        <f>IF(B83="","",Output!BA69)</f>
        <v/>
      </c>
      <c r="AJ83" s="1517" t="str">
        <f>IF(B83="","",Output!BB69)</f>
        <v/>
      </c>
      <c r="AK83" s="1518" t="str">
        <f>IF(B83="","",Output!BC69)</f>
        <v/>
      </c>
      <c r="AL83" s="1518" t="str">
        <f>IF(B83="","",Output!BD69)</f>
        <v/>
      </c>
      <c r="AM83" s="1519" t="str">
        <f>IF(B83="","",Output!BE69)</f>
        <v/>
      </c>
    </row>
    <row r="84" spans="2:39">
      <c r="B84" s="143" t="str">
        <f>IF(Output!C70=0,"",Output!C70)</f>
        <v/>
      </c>
      <c r="D84" s="1485" t="str">
        <f>IF(B84="","",Output!AC70)</f>
        <v/>
      </c>
      <c r="E84" s="1486" t="str">
        <f>IF(B84="","",Output!AD70)</f>
        <v/>
      </c>
      <c r="F84" s="1487" t="str">
        <f>IF(B84="","",Output!AE70)</f>
        <v/>
      </c>
      <c r="H84" s="1509" t="str">
        <f>IF(B84="","",Output!AF70)</f>
        <v/>
      </c>
      <c r="I84" s="1510" t="str">
        <f>IF(B84="","",Output!AG70)</f>
        <v/>
      </c>
      <c r="J84" s="1510" t="str">
        <f>IF(B84="","",Output!AH70)</f>
        <v/>
      </c>
      <c r="K84" s="1510" t="str">
        <f>IF(B84="","",Output!AI70)</f>
        <v/>
      </c>
      <c r="L84" s="1533" t="str">
        <f>IF(B84="","",Output!AJ70)</f>
        <v/>
      </c>
      <c r="N84" s="1512" t="str">
        <f>IF(B84="","",Output!AK70)</f>
        <v/>
      </c>
      <c r="O84" s="1513" t="str">
        <f>IF(B84="","",Output!AL70)</f>
        <v/>
      </c>
      <c r="P84" s="1514" t="str">
        <f>IF(B84="","",Output!AM70)</f>
        <v/>
      </c>
      <c r="R84" s="1515" t="str">
        <f>IF(B84="","",Output!AN70)</f>
        <v/>
      </c>
      <c r="S84" s="1513" t="str">
        <f>IF(B84="","",Output!AO70)</f>
        <v/>
      </c>
      <c r="T84" s="1514" t="str">
        <f>IF(B84="","",Output!AP70)</f>
        <v/>
      </c>
      <c r="V84" s="1515" t="str">
        <f>IF(B84="","",Output!AQ70)</f>
        <v/>
      </c>
      <c r="W84" s="1513" t="str">
        <f>IF(B84="","",Output!AR70)</f>
        <v/>
      </c>
      <c r="X84" s="1513" t="str">
        <f>IF(B84="","",Output!AS70)</f>
        <v/>
      </c>
      <c r="Y84" s="1514" t="str">
        <f>IF(B84="","",Output!AT70)</f>
        <v/>
      </c>
      <c r="AA84" s="1515" t="str">
        <f>IF(B84="","",Output!AU70)</f>
        <v/>
      </c>
      <c r="AB84" s="1513" t="str">
        <f>IF(B84="","",Output!AV70)</f>
        <v/>
      </c>
      <c r="AC84" s="1513" t="str">
        <f>IF(B84="","",Output!AW70)</f>
        <v/>
      </c>
      <c r="AD84" s="1514" t="str">
        <f>IF(B84="","",Output!AX70)</f>
        <v/>
      </c>
      <c r="AF84" s="1516" t="str">
        <f>IF(B84="","",Output!AY70)</f>
        <v/>
      </c>
      <c r="AG84" s="1510" t="str">
        <f>IF(B84="","",Output!AZ70)</f>
        <v/>
      </c>
      <c r="AH84" s="1511" t="str">
        <f>IF(B84="","",Output!BA70)</f>
        <v/>
      </c>
      <c r="AJ84" s="1517" t="str">
        <f>IF(B84="","",Output!BB70)</f>
        <v/>
      </c>
      <c r="AK84" s="1518" t="str">
        <f>IF(B84="","",Output!BC70)</f>
        <v/>
      </c>
      <c r="AL84" s="1518" t="str">
        <f>IF(B84="","",Output!BD70)</f>
        <v/>
      </c>
      <c r="AM84" s="1519" t="str">
        <f>IF(B84="","",Output!BE70)</f>
        <v/>
      </c>
    </row>
    <row r="85" spans="2:39">
      <c r="B85" s="143" t="str">
        <f>IF(Output!C71=0,"",Output!C71)</f>
        <v/>
      </c>
      <c r="D85" s="1485" t="str">
        <f>IF(B85="","",Output!AC71)</f>
        <v/>
      </c>
      <c r="E85" s="1486" t="str">
        <f>IF(B85="","",Output!AD71)</f>
        <v/>
      </c>
      <c r="F85" s="1487" t="str">
        <f>IF(B85="","",Output!AE71)</f>
        <v/>
      </c>
      <c r="H85" s="1509" t="str">
        <f>IF(B85="","",Output!AF71)</f>
        <v/>
      </c>
      <c r="I85" s="1510" t="str">
        <f>IF(B85="","",Output!AG71)</f>
        <v/>
      </c>
      <c r="J85" s="1510" t="str">
        <f>IF(B85="","",Output!AH71)</f>
        <v/>
      </c>
      <c r="K85" s="1510" t="str">
        <f>IF(B85="","",Output!AI71)</f>
        <v/>
      </c>
      <c r="L85" s="1533" t="str">
        <f>IF(B85="","",Output!AJ71)</f>
        <v/>
      </c>
      <c r="N85" s="1512" t="str">
        <f>IF(B85="","",Output!AK71)</f>
        <v/>
      </c>
      <c r="O85" s="1513" t="str">
        <f>IF(B85="","",Output!AL71)</f>
        <v/>
      </c>
      <c r="P85" s="1514" t="str">
        <f>IF(B85="","",Output!AM71)</f>
        <v/>
      </c>
      <c r="R85" s="1515" t="str">
        <f>IF(B85="","",Output!AN71)</f>
        <v/>
      </c>
      <c r="S85" s="1513" t="str">
        <f>IF(B85="","",Output!AO71)</f>
        <v/>
      </c>
      <c r="T85" s="1514" t="str">
        <f>IF(B85="","",Output!AP71)</f>
        <v/>
      </c>
      <c r="V85" s="1515" t="str">
        <f>IF(B85="","",Output!AQ71)</f>
        <v/>
      </c>
      <c r="W85" s="1513" t="str">
        <f>IF(B85="","",Output!AR71)</f>
        <v/>
      </c>
      <c r="X85" s="1513" t="str">
        <f>IF(B85="","",Output!AS71)</f>
        <v/>
      </c>
      <c r="Y85" s="1514" t="str">
        <f>IF(B85="","",Output!AT71)</f>
        <v/>
      </c>
      <c r="AA85" s="1515" t="str">
        <f>IF(B85="","",Output!AU71)</f>
        <v/>
      </c>
      <c r="AB85" s="1513" t="str">
        <f>IF(B85="","",Output!AV71)</f>
        <v/>
      </c>
      <c r="AC85" s="1513" t="str">
        <f>IF(B85="","",Output!AW71)</f>
        <v/>
      </c>
      <c r="AD85" s="1514" t="str">
        <f>IF(B85="","",Output!AX71)</f>
        <v/>
      </c>
      <c r="AF85" s="1516" t="str">
        <f>IF(B85="","",Output!AY71)</f>
        <v/>
      </c>
      <c r="AG85" s="1510" t="str">
        <f>IF(B85="","",Output!AZ71)</f>
        <v/>
      </c>
      <c r="AH85" s="1511" t="str">
        <f>IF(B85="","",Output!BA71)</f>
        <v/>
      </c>
      <c r="AJ85" s="1517" t="str">
        <f>IF(B85="","",Output!BB71)</f>
        <v/>
      </c>
      <c r="AK85" s="1518" t="str">
        <f>IF(B85="","",Output!BC71)</f>
        <v/>
      </c>
      <c r="AL85" s="1518" t="str">
        <f>IF(B85="","",Output!BD71)</f>
        <v/>
      </c>
      <c r="AM85" s="1519" t="str">
        <f>IF(B85="","",Output!BE71)</f>
        <v/>
      </c>
    </row>
    <row r="86" spans="2:39">
      <c r="B86" s="143" t="str">
        <f>IF(Output!C72=0,"",Output!C72)</f>
        <v/>
      </c>
      <c r="D86" s="1485" t="str">
        <f>IF(B86="","",Output!AC72)</f>
        <v/>
      </c>
      <c r="E86" s="1486" t="str">
        <f>IF(B86="","",Output!AD72)</f>
        <v/>
      </c>
      <c r="F86" s="1487" t="str">
        <f>IF(B86="","",Output!AE72)</f>
        <v/>
      </c>
      <c r="H86" s="1509" t="str">
        <f>IF(B86="","",Output!AF72)</f>
        <v/>
      </c>
      <c r="I86" s="1510" t="str">
        <f>IF(B86="","",Output!AG72)</f>
        <v/>
      </c>
      <c r="J86" s="1510" t="str">
        <f>IF(B86="","",Output!AH72)</f>
        <v/>
      </c>
      <c r="K86" s="1510" t="str">
        <f>IF(B86="","",Output!AI72)</f>
        <v/>
      </c>
      <c r="L86" s="1533" t="str">
        <f>IF(B86="","",Output!AJ72)</f>
        <v/>
      </c>
      <c r="N86" s="1512" t="str">
        <f>IF(B86="","",Output!AK72)</f>
        <v/>
      </c>
      <c r="O86" s="1513" t="str">
        <f>IF(B86="","",Output!AL72)</f>
        <v/>
      </c>
      <c r="P86" s="1514" t="str">
        <f>IF(B86="","",Output!AM72)</f>
        <v/>
      </c>
      <c r="R86" s="1515" t="str">
        <f>IF(B86="","",Output!AN72)</f>
        <v/>
      </c>
      <c r="S86" s="1513" t="str">
        <f>IF(B86="","",Output!AO72)</f>
        <v/>
      </c>
      <c r="T86" s="1514" t="str">
        <f>IF(B86="","",Output!AP72)</f>
        <v/>
      </c>
      <c r="V86" s="1515" t="str">
        <f>IF(B86="","",Output!AQ72)</f>
        <v/>
      </c>
      <c r="W86" s="1513" t="str">
        <f>IF(B86="","",Output!AR72)</f>
        <v/>
      </c>
      <c r="X86" s="1513" t="str">
        <f>IF(B86="","",Output!AS72)</f>
        <v/>
      </c>
      <c r="Y86" s="1514" t="str">
        <f>IF(B86="","",Output!AT72)</f>
        <v/>
      </c>
      <c r="AA86" s="1515" t="str">
        <f>IF(B86="","",Output!AU72)</f>
        <v/>
      </c>
      <c r="AB86" s="1513" t="str">
        <f>IF(B86="","",Output!AV72)</f>
        <v/>
      </c>
      <c r="AC86" s="1513" t="str">
        <f>IF(B86="","",Output!AW72)</f>
        <v/>
      </c>
      <c r="AD86" s="1514" t="str">
        <f>IF(B86="","",Output!AX72)</f>
        <v/>
      </c>
      <c r="AF86" s="1516" t="str">
        <f>IF(B86="","",Output!AY72)</f>
        <v/>
      </c>
      <c r="AG86" s="1510" t="str">
        <f>IF(B86="","",Output!AZ72)</f>
        <v/>
      </c>
      <c r="AH86" s="1511" t="str">
        <f>IF(B86="","",Output!BA72)</f>
        <v/>
      </c>
      <c r="AJ86" s="1517" t="str">
        <f>IF(B86="","",Output!BB72)</f>
        <v/>
      </c>
      <c r="AK86" s="1518" t="str">
        <f>IF(B86="","",Output!BC72)</f>
        <v/>
      </c>
      <c r="AL86" s="1518" t="str">
        <f>IF(B86="","",Output!BD72)</f>
        <v/>
      </c>
      <c r="AM86" s="1519" t="str">
        <f>IF(B86="","",Output!BE72)</f>
        <v/>
      </c>
    </row>
    <row r="87" spans="2:39">
      <c r="B87" s="143" t="str">
        <f>IF(Output!C73=0,"",Output!C73)</f>
        <v/>
      </c>
      <c r="D87" s="1485" t="str">
        <f>IF(B87="","",Output!AC73)</f>
        <v/>
      </c>
      <c r="E87" s="1486" t="str">
        <f>IF(B87="","",Output!AD73)</f>
        <v/>
      </c>
      <c r="F87" s="1487" t="str">
        <f>IF(B87="","",Output!AE73)</f>
        <v/>
      </c>
      <c r="H87" s="1509" t="str">
        <f>IF(B87="","",Output!AF73)</f>
        <v/>
      </c>
      <c r="I87" s="1510" t="str">
        <f>IF(B87="","",Output!AG73)</f>
        <v/>
      </c>
      <c r="J87" s="1510" t="str">
        <f>IF(B87="","",Output!AH73)</f>
        <v/>
      </c>
      <c r="K87" s="1510" t="str">
        <f>IF(B87="","",Output!AI73)</f>
        <v/>
      </c>
      <c r="L87" s="1533" t="str">
        <f>IF(B87="","",Output!AJ73)</f>
        <v/>
      </c>
      <c r="N87" s="1512" t="str">
        <f>IF(B87="","",Output!AK73)</f>
        <v/>
      </c>
      <c r="O87" s="1513" t="str">
        <f>IF(B87="","",Output!AL73)</f>
        <v/>
      </c>
      <c r="P87" s="1514" t="str">
        <f>IF(B87="","",Output!AM73)</f>
        <v/>
      </c>
      <c r="R87" s="1515" t="str">
        <f>IF(B87="","",Output!AN73)</f>
        <v/>
      </c>
      <c r="S87" s="1513" t="str">
        <f>IF(B87="","",Output!AO73)</f>
        <v/>
      </c>
      <c r="T87" s="1514" t="str">
        <f>IF(B87="","",Output!AP73)</f>
        <v/>
      </c>
      <c r="V87" s="1515" t="str">
        <f>IF(B87="","",Output!AQ73)</f>
        <v/>
      </c>
      <c r="W87" s="1513" t="str">
        <f>IF(B87="","",Output!AR73)</f>
        <v/>
      </c>
      <c r="X87" s="1513" t="str">
        <f>IF(B87="","",Output!AS73)</f>
        <v/>
      </c>
      <c r="Y87" s="1514" t="str">
        <f>IF(B87="","",Output!AT73)</f>
        <v/>
      </c>
      <c r="AA87" s="1515" t="str">
        <f>IF(B87="","",Output!AU73)</f>
        <v/>
      </c>
      <c r="AB87" s="1513" t="str">
        <f>IF(B87="","",Output!AV73)</f>
        <v/>
      </c>
      <c r="AC87" s="1513" t="str">
        <f>IF(B87="","",Output!AW73)</f>
        <v/>
      </c>
      <c r="AD87" s="1514" t="str">
        <f>IF(B87="","",Output!AX73)</f>
        <v/>
      </c>
      <c r="AF87" s="1516" t="str">
        <f>IF(B87="","",Output!AY73)</f>
        <v/>
      </c>
      <c r="AG87" s="1510" t="str">
        <f>IF(B87="","",Output!AZ73)</f>
        <v/>
      </c>
      <c r="AH87" s="1511" t="str">
        <f>IF(B87="","",Output!BA73)</f>
        <v/>
      </c>
      <c r="AJ87" s="1517" t="str">
        <f>IF(B87="","",Output!BB73)</f>
        <v/>
      </c>
      <c r="AK87" s="1518" t="str">
        <f>IF(B87="","",Output!BC73)</f>
        <v/>
      </c>
      <c r="AL87" s="1518" t="str">
        <f>IF(B87="","",Output!BD73)</f>
        <v/>
      </c>
      <c r="AM87" s="1519" t="str">
        <f>IF(B87="","",Output!BE73)</f>
        <v/>
      </c>
    </row>
    <row r="88" spans="2:39">
      <c r="B88" s="143" t="str">
        <f>IF(Output!C74=0,"",Output!C74)</f>
        <v/>
      </c>
      <c r="D88" s="1485" t="str">
        <f>IF(B88="","",Output!AC74)</f>
        <v/>
      </c>
      <c r="E88" s="1486" t="str">
        <f>IF(B88="","",Output!AD74)</f>
        <v/>
      </c>
      <c r="F88" s="1487" t="str">
        <f>IF(B88="","",Output!AE74)</f>
        <v/>
      </c>
      <c r="H88" s="1509" t="str">
        <f>IF(B88="","",Output!AF74)</f>
        <v/>
      </c>
      <c r="I88" s="1510" t="str">
        <f>IF(B88="","",Output!AG74)</f>
        <v/>
      </c>
      <c r="J88" s="1510" t="str">
        <f>IF(B88="","",Output!AH74)</f>
        <v/>
      </c>
      <c r="K88" s="1510" t="str">
        <f>IF(B88="","",Output!AI74)</f>
        <v/>
      </c>
      <c r="L88" s="1533" t="str">
        <f>IF(B88="","",Output!AJ74)</f>
        <v/>
      </c>
      <c r="N88" s="1512" t="str">
        <f>IF(B88="","",Output!AK74)</f>
        <v/>
      </c>
      <c r="O88" s="1513" t="str">
        <f>IF(B88="","",Output!AL74)</f>
        <v/>
      </c>
      <c r="P88" s="1514" t="str">
        <f>IF(B88="","",Output!AM74)</f>
        <v/>
      </c>
      <c r="R88" s="1515" t="str">
        <f>IF(B88="","",Output!AN74)</f>
        <v/>
      </c>
      <c r="S88" s="1513" t="str">
        <f>IF(B88="","",Output!AO74)</f>
        <v/>
      </c>
      <c r="T88" s="1514" t="str">
        <f>IF(B88="","",Output!AP74)</f>
        <v/>
      </c>
      <c r="V88" s="1515" t="str">
        <f>IF(B88="","",Output!AQ74)</f>
        <v/>
      </c>
      <c r="W88" s="1513" t="str">
        <f>IF(B88="","",Output!AR74)</f>
        <v/>
      </c>
      <c r="X88" s="1513" t="str">
        <f>IF(B88="","",Output!AS74)</f>
        <v/>
      </c>
      <c r="Y88" s="1514" t="str">
        <f>IF(B88="","",Output!AT74)</f>
        <v/>
      </c>
      <c r="AA88" s="1515" t="str">
        <f>IF(B88="","",Output!AU74)</f>
        <v/>
      </c>
      <c r="AB88" s="1513" t="str">
        <f>IF(B88="","",Output!AV74)</f>
        <v/>
      </c>
      <c r="AC88" s="1513" t="str">
        <f>IF(B88="","",Output!AW74)</f>
        <v/>
      </c>
      <c r="AD88" s="1514" t="str">
        <f>IF(B88="","",Output!AX74)</f>
        <v/>
      </c>
      <c r="AF88" s="1516" t="str">
        <f>IF(B88="","",Output!AY74)</f>
        <v/>
      </c>
      <c r="AG88" s="1510" t="str">
        <f>IF(B88="","",Output!AZ74)</f>
        <v/>
      </c>
      <c r="AH88" s="1511" t="str">
        <f>IF(B88="","",Output!BA74)</f>
        <v/>
      </c>
      <c r="AJ88" s="1517" t="str">
        <f>IF(B88="","",Output!BB74)</f>
        <v/>
      </c>
      <c r="AK88" s="1518" t="str">
        <f>IF(B88="","",Output!BC74)</f>
        <v/>
      </c>
      <c r="AL88" s="1518" t="str">
        <f>IF(B88="","",Output!BD74)</f>
        <v/>
      </c>
      <c r="AM88" s="1519" t="str">
        <f>IF(B88="","",Output!BE74)</f>
        <v/>
      </c>
    </row>
    <row r="89" spans="2:39">
      <c r="B89" s="143" t="str">
        <f>IF(Output!C75=0,"",Output!C75)</f>
        <v/>
      </c>
      <c r="D89" s="1485" t="str">
        <f>IF(B89="","",Output!AC75)</f>
        <v/>
      </c>
      <c r="E89" s="1486" t="str">
        <f>IF(B89="","",Output!AD75)</f>
        <v/>
      </c>
      <c r="F89" s="1487" t="str">
        <f>IF(B89="","",Output!AE75)</f>
        <v/>
      </c>
      <c r="H89" s="1509" t="str">
        <f>IF(B89="","",Output!AF75)</f>
        <v/>
      </c>
      <c r="I89" s="1510" t="str">
        <f>IF(B89="","",Output!AG75)</f>
        <v/>
      </c>
      <c r="J89" s="1510" t="str">
        <f>IF(B89="","",Output!AH75)</f>
        <v/>
      </c>
      <c r="K89" s="1510" t="str">
        <f>IF(B89="","",Output!AI75)</f>
        <v/>
      </c>
      <c r="L89" s="1533" t="str">
        <f>IF(B89="","",Output!AJ75)</f>
        <v/>
      </c>
      <c r="N89" s="1512" t="str">
        <f>IF(B89="","",Output!AK75)</f>
        <v/>
      </c>
      <c r="O89" s="1513" t="str">
        <f>IF(B89="","",Output!AL75)</f>
        <v/>
      </c>
      <c r="P89" s="1514" t="str">
        <f>IF(B89="","",Output!AM75)</f>
        <v/>
      </c>
      <c r="R89" s="1515" t="str">
        <f>IF(B89="","",Output!AN75)</f>
        <v/>
      </c>
      <c r="S89" s="1513" t="str">
        <f>IF(B89="","",Output!AO75)</f>
        <v/>
      </c>
      <c r="T89" s="1514" t="str">
        <f>IF(B89="","",Output!AP75)</f>
        <v/>
      </c>
      <c r="V89" s="1515" t="str">
        <f>IF(B89="","",Output!AQ75)</f>
        <v/>
      </c>
      <c r="W89" s="1513" t="str">
        <f>IF(B89="","",Output!AR75)</f>
        <v/>
      </c>
      <c r="X89" s="1513" t="str">
        <f>IF(B89="","",Output!AS75)</f>
        <v/>
      </c>
      <c r="Y89" s="1514" t="str">
        <f>IF(B89="","",Output!AT75)</f>
        <v/>
      </c>
      <c r="AA89" s="1515" t="str">
        <f>IF(B89="","",Output!AU75)</f>
        <v/>
      </c>
      <c r="AB89" s="1513" t="str">
        <f>IF(B89="","",Output!AV75)</f>
        <v/>
      </c>
      <c r="AC89" s="1513" t="str">
        <f>IF(B89="","",Output!AW75)</f>
        <v/>
      </c>
      <c r="AD89" s="1514" t="str">
        <f>IF(B89="","",Output!AX75)</f>
        <v/>
      </c>
      <c r="AF89" s="1516" t="str">
        <f>IF(B89="","",Output!AY75)</f>
        <v/>
      </c>
      <c r="AG89" s="1510" t="str">
        <f>IF(B89="","",Output!AZ75)</f>
        <v/>
      </c>
      <c r="AH89" s="1511" t="str">
        <f>IF(B89="","",Output!BA75)</f>
        <v/>
      </c>
      <c r="AJ89" s="1517" t="str">
        <f>IF(B89="","",Output!BB75)</f>
        <v/>
      </c>
      <c r="AK89" s="1518" t="str">
        <f>IF(B89="","",Output!BC75)</f>
        <v/>
      </c>
      <c r="AL89" s="1518" t="str">
        <f>IF(B89="","",Output!BD75)</f>
        <v/>
      </c>
      <c r="AM89" s="1519" t="str">
        <f>IF(B89="","",Output!BE75)</f>
        <v/>
      </c>
    </row>
    <row r="90" spans="2:39">
      <c r="B90" s="143" t="str">
        <f>IF(Output!C76=0,"",Output!C76)</f>
        <v/>
      </c>
      <c r="D90" s="1485" t="str">
        <f>IF(B90="","",Output!AC76)</f>
        <v/>
      </c>
      <c r="E90" s="1486" t="str">
        <f>IF(B90="","",Output!AD76)</f>
        <v/>
      </c>
      <c r="F90" s="1487" t="str">
        <f>IF(B90="","",Output!AE76)</f>
        <v/>
      </c>
      <c r="H90" s="1509" t="str">
        <f>IF(B90="","",Output!AF76)</f>
        <v/>
      </c>
      <c r="I90" s="1510" t="str">
        <f>IF(B90="","",Output!AG76)</f>
        <v/>
      </c>
      <c r="J90" s="1510" t="str">
        <f>IF(B90="","",Output!AH76)</f>
        <v/>
      </c>
      <c r="K90" s="1510" t="str">
        <f>IF(B90="","",Output!AI76)</f>
        <v/>
      </c>
      <c r="L90" s="1533" t="str">
        <f>IF(B90="","",Output!AJ76)</f>
        <v/>
      </c>
      <c r="N90" s="1512" t="str">
        <f>IF(B90="","",Output!AK76)</f>
        <v/>
      </c>
      <c r="O90" s="1513" t="str">
        <f>IF(B90="","",Output!AL76)</f>
        <v/>
      </c>
      <c r="P90" s="1514" t="str">
        <f>IF(B90="","",Output!AM76)</f>
        <v/>
      </c>
      <c r="R90" s="1515" t="str">
        <f>IF(B90="","",Output!AN76)</f>
        <v/>
      </c>
      <c r="S90" s="1513" t="str">
        <f>IF(B90="","",Output!AO76)</f>
        <v/>
      </c>
      <c r="T90" s="1514" t="str">
        <f>IF(B90="","",Output!AP76)</f>
        <v/>
      </c>
      <c r="V90" s="1515" t="str">
        <f>IF(B90="","",Output!AQ76)</f>
        <v/>
      </c>
      <c r="W90" s="1513" t="str">
        <f>IF(B90="","",Output!AR76)</f>
        <v/>
      </c>
      <c r="X90" s="1513" t="str">
        <f>IF(B90="","",Output!AS76)</f>
        <v/>
      </c>
      <c r="Y90" s="1514" t="str">
        <f>IF(B90="","",Output!AT76)</f>
        <v/>
      </c>
      <c r="AA90" s="1515" t="str">
        <f>IF(B90="","",Output!AU76)</f>
        <v/>
      </c>
      <c r="AB90" s="1513" t="str">
        <f>IF(B90="","",Output!AV76)</f>
        <v/>
      </c>
      <c r="AC90" s="1513" t="str">
        <f>IF(B90="","",Output!AW76)</f>
        <v/>
      </c>
      <c r="AD90" s="1514" t="str">
        <f>IF(B90="","",Output!AX76)</f>
        <v/>
      </c>
      <c r="AF90" s="1516" t="str">
        <f>IF(B90="","",Output!AY76)</f>
        <v/>
      </c>
      <c r="AG90" s="1510" t="str">
        <f>IF(B90="","",Output!AZ76)</f>
        <v/>
      </c>
      <c r="AH90" s="1511" t="str">
        <f>IF(B90="","",Output!BA76)</f>
        <v/>
      </c>
      <c r="AJ90" s="1517" t="str">
        <f>IF(B90="","",Output!BB76)</f>
        <v/>
      </c>
      <c r="AK90" s="1518" t="str">
        <f>IF(B90="","",Output!BC76)</f>
        <v/>
      </c>
      <c r="AL90" s="1518" t="str">
        <f>IF(B90="","",Output!BD76)</f>
        <v/>
      </c>
      <c r="AM90" s="1519" t="str">
        <f>IF(B90="","",Output!BE76)</f>
        <v/>
      </c>
    </row>
    <row r="91" spans="2:39">
      <c r="B91" s="143" t="str">
        <f>IF(Output!C77=0,"",Output!C77)</f>
        <v/>
      </c>
      <c r="D91" s="1485" t="str">
        <f>IF(B91="","",Output!AC77)</f>
        <v/>
      </c>
      <c r="E91" s="1486" t="str">
        <f>IF(B91="","",Output!AD77)</f>
        <v/>
      </c>
      <c r="F91" s="1487" t="str">
        <f>IF(B91="","",Output!AE77)</f>
        <v/>
      </c>
      <c r="H91" s="1509" t="str">
        <f>IF(B91="","",Output!AF77)</f>
        <v/>
      </c>
      <c r="I91" s="1510" t="str">
        <f>IF(B91="","",Output!AG77)</f>
        <v/>
      </c>
      <c r="J91" s="1510" t="str">
        <f>IF(B91="","",Output!AH77)</f>
        <v/>
      </c>
      <c r="K91" s="1510" t="str">
        <f>IF(B91="","",Output!AI77)</f>
        <v/>
      </c>
      <c r="L91" s="1533" t="str">
        <f>IF(B91="","",Output!AJ77)</f>
        <v/>
      </c>
      <c r="N91" s="1512" t="str">
        <f>IF(B91="","",Output!AK77)</f>
        <v/>
      </c>
      <c r="O91" s="1513" t="str">
        <f>IF(B91="","",Output!AL77)</f>
        <v/>
      </c>
      <c r="P91" s="1514" t="str">
        <f>IF(B91="","",Output!AM77)</f>
        <v/>
      </c>
      <c r="R91" s="1515" t="str">
        <f>IF(B91="","",Output!AN77)</f>
        <v/>
      </c>
      <c r="S91" s="1513" t="str">
        <f>IF(B91="","",Output!AO77)</f>
        <v/>
      </c>
      <c r="T91" s="1514" t="str">
        <f>IF(B91="","",Output!AP77)</f>
        <v/>
      </c>
      <c r="V91" s="1515" t="str">
        <f>IF(B91="","",Output!AQ77)</f>
        <v/>
      </c>
      <c r="W91" s="1513" t="str">
        <f>IF(B91="","",Output!AR77)</f>
        <v/>
      </c>
      <c r="X91" s="1513" t="str">
        <f>IF(B91="","",Output!AS77)</f>
        <v/>
      </c>
      <c r="Y91" s="1514" t="str">
        <f>IF(B91="","",Output!AT77)</f>
        <v/>
      </c>
      <c r="AA91" s="1515" t="str">
        <f>IF(B91="","",Output!AU77)</f>
        <v/>
      </c>
      <c r="AB91" s="1513" t="str">
        <f>IF(B91="","",Output!AV77)</f>
        <v/>
      </c>
      <c r="AC91" s="1513" t="str">
        <f>IF(B91="","",Output!AW77)</f>
        <v/>
      </c>
      <c r="AD91" s="1514" t="str">
        <f>IF(B91="","",Output!AX77)</f>
        <v/>
      </c>
      <c r="AF91" s="1516" t="str">
        <f>IF(B91="","",Output!AY77)</f>
        <v/>
      </c>
      <c r="AG91" s="1510" t="str">
        <f>IF(B91="","",Output!AZ77)</f>
        <v/>
      </c>
      <c r="AH91" s="1511" t="str">
        <f>IF(B91="","",Output!BA77)</f>
        <v/>
      </c>
      <c r="AJ91" s="1517" t="str">
        <f>IF(B91="","",Output!BB77)</f>
        <v/>
      </c>
      <c r="AK91" s="1518" t="str">
        <f>IF(B91="","",Output!BC77)</f>
        <v/>
      </c>
      <c r="AL91" s="1518" t="str">
        <f>IF(B91="","",Output!BD77)</f>
        <v/>
      </c>
      <c r="AM91" s="1519" t="str">
        <f>IF(B91="","",Output!BE77)</f>
        <v/>
      </c>
    </row>
    <row r="92" spans="2:39">
      <c r="B92" s="143" t="str">
        <f>IF(Output!C78=0,"",Output!C78)</f>
        <v/>
      </c>
      <c r="D92" s="1485" t="str">
        <f>IF(B92="","",Output!AC78)</f>
        <v/>
      </c>
      <c r="E92" s="1486" t="str">
        <f>IF(B92="","",Output!AD78)</f>
        <v/>
      </c>
      <c r="F92" s="1487" t="str">
        <f>IF(B92="","",Output!AE78)</f>
        <v/>
      </c>
      <c r="H92" s="1509" t="str">
        <f>IF(B92="","",Output!AF78)</f>
        <v/>
      </c>
      <c r="I92" s="1510" t="str">
        <f>IF(B92="","",Output!AG78)</f>
        <v/>
      </c>
      <c r="J92" s="1510" t="str">
        <f>IF(B92="","",Output!AH78)</f>
        <v/>
      </c>
      <c r="K92" s="1510" t="str">
        <f>IF(B92="","",Output!AI78)</f>
        <v/>
      </c>
      <c r="L92" s="1533" t="str">
        <f>IF(B92="","",Output!AJ78)</f>
        <v/>
      </c>
      <c r="N92" s="1512" t="str">
        <f>IF(B92="","",Output!AK78)</f>
        <v/>
      </c>
      <c r="O92" s="1513" t="str">
        <f>IF(B92="","",Output!AL78)</f>
        <v/>
      </c>
      <c r="P92" s="1514" t="str">
        <f>IF(B92="","",Output!AM78)</f>
        <v/>
      </c>
      <c r="R92" s="1515" t="str">
        <f>IF(B92="","",Output!AN78)</f>
        <v/>
      </c>
      <c r="S92" s="1513" t="str">
        <f>IF(B92="","",Output!AO78)</f>
        <v/>
      </c>
      <c r="T92" s="1514" t="str">
        <f>IF(B92="","",Output!AP78)</f>
        <v/>
      </c>
      <c r="V92" s="1515" t="str">
        <f>IF(B92="","",Output!AQ78)</f>
        <v/>
      </c>
      <c r="W92" s="1513" t="str">
        <f>IF(B92="","",Output!AR78)</f>
        <v/>
      </c>
      <c r="X92" s="1513" t="str">
        <f>IF(B92="","",Output!AS78)</f>
        <v/>
      </c>
      <c r="Y92" s="1514" t="str">
        <f>IF(B92="","",Output!AT78)</f>
        <v/>
      </c>
      <c r="AA92" s="1515" t="str">
        <f>IF(B92="","",Output!AU78)</f>
        <v/>
      </c>
      <c r="AB92" s="1513" t="str">
        <f>IF(B92="","",Output!AV78)</f>
        <v/>
      </c>
      <c r="AC92" s="1513" t="str">
        <f>IF(B92="","",Output!AW78)</f>
        <v/>
      </c>
      <c r="AD92" s="1514" t="str">
        <f>IF(B92="","",Output!AX78)</f>
        <v/>
      </c>
      <c r="AF92" s="1516" t="str">
        <f>IF(B92="","",Output!AY78)</f>
        <v/>
      </c>
      <c r="AG92" s="1510" t="str">
        <f>IF(B92="","",Output!AZ78)</f>
        <v/>
      </c>
      <c r="AH92" s="1511" t="str">
        <f>IF(B92="","",Output!BA78)</f>
        <v/>
      </c>
      <c r="AJ92" s="1517" t="str">
        <f>IF(B92="","",Output!BB78)</f>
        <v/>
      </c>
      <c r="AK92" s="1518" t="str">
        <f>IF(B92="","",Output!BC78)</f>
        <v/>
      </c>
      <c r="AL92" s="1518" t="str">
        <f>IF(B92="","",Output!BD78)</f>
        <v/>
      </c>
      <c r="AM92" s="1519" t="str">
        <f>IF(B92="","",Output!BE78)</f>
        <v/>
      </c>
    </row>
    <row r="93" spans="2:39">
      <c r="B93" s="143" t="str">
        <f>IF(Output!C79=0,"",Output!C79)</f>
        <v/>
      </c>
      <c r="D93" s="1485" t="str">
        <f>IF(B93="","",Output!AC79)</f>
        <v/>
      </c>
      <c r="E93" s="1486" t="str">
        <f>IF(B93="","",Output!AD79)</f>
        <v/>
      </c>
      <c r="F93" s="1487" t="str">
        <f>IF(B93="","",Output!AE79)</f>
        <v/>
      </c>
      <c r="H93" s="1509" t="str">
        <f>IF(B93="","",Output!AF79)</f>
        <v/>
      </c>
      <c r="I93" s="1510" t="str">
        <f>IF(B93="","",Output!AG79)</f>
        <v/>
      </c>
      <c r="J93" s="1510" t="str">
        <f>IF(B93="","",Output!AH79)</f>
        <v/>
      </c>
      <c r="K93" s="1510" t="str">
        <f>IF(B93="","",Output!AI79)</f>
        <v/>
      </c>
      <c r="L93" s="1533" t="str">
        <f>IF(B93="","",Output!AJ79)</f>
        <v/>
      </c>
      <c r="N93" s="1512" t="str">
        <f>IF(B93="","",Output!AK79)</f>
        <v/>
      </c>
      <c r="O93" s="1513" t="str">
        <f>IF(B93="","",Output!AL79)</f>
        <v/>
      </c>
      <c r="P93" s="1514" t="str">
        <f>IF(B93="","",Output!AM79)</f>
        <v/>
      </c>
      <c r="R93" s="1515" t="str">
        <f>IF(B93="","",Output!AN79)</f>
        <v/>
      </c>
      <c r="S93" s="1513" t="str">
        <f>IF(B93="","",Output!AO79)</f>
        <v/>
      </c>
      <c r="T93" s="1514" t="str">
        <f>IF(B93="","",Output!AP79)</f>
        <v/>
      </c>
      <c r="V93" s="1515" t="str">
        <f>IF(B93="","",Output!AQ79)</f>
        <v/>
      </c>
      <c r="W93" s="1513" t="str">
        <f>IF(B93="","",Output!AR79)</f>
        <v/>
      </c>
      <c r="X93" s="1513" t="str">
        <f>IF(B93="","",Output!AS79)</f>
        <v/>
      </c>
      <c r="Y93" s="1514" t="str">
        <f>IF(B93="","",Output!AT79)</f>
        <v/>
      </c>
      <c r="AA93" s="1515" t="str">
        <f>IF(B93="","",Output!AU79)</f>
        <v/>
      </c>
      <c r="AB93" s="1513" t="str">
        <f>IF(B93="","",Output!AV79)</f>
        <v/>
      </c>
      <c r="AC93" s="1513" t="str">
        <f>IF(B93="","",Output!AW79)</f>
        <v/>
      </c>
      <c r="AD93" s="1514" t="str">
        <f>IF(B93="","",Output!AX79)</f>
        <v/>
      </c>
      <c r="AF93" s="1516" t="str">
        <f>IF(B93="","",Output!AY79)</f>
        <v/>
      </c>
      <c r="AG93" s="1510" t="str">
        <f>IF(B93="","",Output!AZ79)</f>
        <v/>
      </c>
      <c r="AH93" s="1511" t="str">
        <f>IF(B93="","",Output!BA79)</f>
        <v/>
      </c>
      <c r="AJ93" s="1517" t="str">
        <f>IF(B93="","",Output!BB79)</f>
        <v/>
      </c>
      <c r="AK93" s="1518" t="str">
        <f>IF(B93="","",Output!BC79)</f>
        <v/>
      </c>
      <c r="AL93" s="1518" t="str">
        <f>IF(B93="","",Output!BD79)</f>
        <v/>
      </c>
      <c r="AM93" s="1519" t="str">
        <f>IF(B93="","",Output!BE79)</f>
        <v/>
      </c>
    </row>
    <row r="94" spans="2:39">
      <c r="B94" s="143" t="str">
        <f>IF(Output!C80=0,"",Output!C80)</f>
        <v/>
      </c>
      <c r="D94" s="1485" t="str">
        <f>IF(B94="","",Output!AC80)</f>
        <v/>
      </c>
      <c r="E94" s="1486" t="str">
        <f>IF(B94="","",Output!AD80)</f>
        <v/>
      </c>
      <c r="F94" s="1487" t="str">
        <f>IF(B94="","",Output!AE80)</f>
        <v/>
      </c>
      <c r="H94" s="1509" t="str">
        <f>IF(B94="","",Output!AF80)</f>
        <v/>
      </c>
      <c r="I94" s="1510" t="str">
        <f>IF(B94="","",Output!AG80)</f>
        <v/>
      </c>
      <c r="J94" s="1510" t="str">
        <f>IF(B94="","",Output!AH80)</f>
        <v/>
      </c>
      <c r="K94" s="1510" t="str">
        <f>IF(B94="","",Output!AI80)</f>
        <v/>
      </c>
      <c r="L94" s="1533" t="str">
        <f>IF(B94="","",Output!AJ80)</f>
        <v/>
      </c>
      <c r="N94" s="1512" t="str">
        <f>IF(B94="","",Output!AK80)</f>
        <v/>
      </c>
      <c r="O94" s="1513" t="str">
        <f>IF(B94="","",Output!AL80)</f>
        <v/>
      </c>
      <c r="P94" s="1514" t="str">
        <f>IF(B94="","",Output!AM80)</f>
        <v/>
      </c>
      <c r="R94" s="1515" t="str">
        <f>IF(B94="","",Output!AN80)</f>
        <v/>
      </c>
      <c r="S94" s="1513" t="str">
        <f>IF(B94="","",Output!AO80)</f>
        <v/>
      </c>
      <c r="T94" s="1514" t="str">
        <f>IF(B94="","",Output!AP80)</f>
        <v/>
      </c>
      <c r="V94" s="1515" t="str">
        <f>IF(B94="","",Output!AQ80)</f>
        <v/>
      </c>
      <c r="W94" s="1513" t="str">
        <f>IF(B94="","",Output!AR80)</f>
        <v/>
      </c>
      <c r="X94" s="1513" t="str">
        <f>IF(B94="","",Output!AS80)</f>
        <v/>
      </c>
      <c r="Y94" s="1514" t="str">
        <f>IF(B94="","",Output!AT80)</f>
        <v/>
      </c>
      <c r="AA94" s="1515" t="str">
        <f>IF(B94="","",Output!AU80)</f>
        <v/>
      </c>
      <c r="AB94" s="1513" t="str">
        <f>IF(B94="","",Output!AV80)</f>
        <v/>
      </c>
      <c r="AC94" s="1513" t="str">
        <f>IF(B94="","",Output!AW80)</f>
        <v/>
      </c>
      <c r="AD94" s="1514" t="str">
        <f>IF(B94="","",Output!AX80)</f>
        <v/>
      </c>
      <c r="AF94" s="1516" t="str">
        <f>IF(B94="","",Output!AY80)</f>
        <v/>
      </c>
      <c r="AG94" s="1510" t="str">
        <f>IF(B94="","",Output!AZ80)</f>
        <v/>
      </c>
      <c r="AH94" s="1511" t="str">
        <f>IF(B94="","",Output!BA80)</f>
        <v/>
      </c>
      <c r="AJ94" s="1517" t="str">
        <f>IF(B94="","",Output!BB80)</f>
        <v/>
      </c>
      <c r="AK94" s="1518" t="str">
        <f>IF(B94="","",Output!BC80)</f>
        <v/>
      </c>
      <c r="AL94" s="1518" t="str">
        <f>IF(B94="","",Output!BD80)</f>
        <v/>
      </c>
      <c r="AM94" s="1519" t="str">
        <f>IF(B94="","",Output!BE80)</f>
        <v/>
      </c>
    </row>
    <row r="95" spans="2:39">
      <c r="B95" s="143" t="str">
        <f>IF(Output!C81=0,"",Output!C81)</f>
        <v/>
      </c>
      <c r="D95" s="1485" t="str">
        <f>IF(B95="","",Output!AC81)</f>
        <v/>
      </c>
      <c r="E95" s="1486" t="str">
        <f>IF(B95="","",Output!AD81)</f>
        <v/>
      </c>
      <c r="F95" s="1487" t="str">
        <f>IF(B95="","",Output!AE81)</f>
        <v/>
      </c>
      <c r="H95" s="1509" t="str">
        <f>IF(B95="","",Output!AF81)</f>
        <v/>
      </c>
      <c r="I95" s="1510" t="str">
        <f>IF(B95="","",Output!AG81)</f>
        <v/>
      </c>
      <c r="J95" s="1510" t="str">
        <f>IF(B95="","",Output!AH81)</f>
        <v/>
      </c>
      <c r="K95" s="1510" t="str">
        <f>IF(B95="","",Output!AI81)</f>
        <v/>
      </c>
      <c r="L95" s="1533" t="str">
        <f>IF(B95="","",Output!AJ81)</f>
        <v/>
      </c>
      <c r="N95" s="1512" t="str">
        <f>IF(B95="","",Output!AK81)</f>
        <v/>
      </c>
      <c r="O95" s="1513" t="str">
        <f>IF(B95="","",Output!AL81)</f>
        <v/>
      </c>
      <c r="P95" s="1514" t="str">
        <f>IF(B95="","",Output!AM81)</f>
        <v/>
      </c>
      <c r="R95" s="1515" t="str">
        <f>IF(B95="","",Output!AN81)</f>
        <v/>
      </c>
      <c r="S95" s="1513" t="str">
        <f>IF(B95="","",Output!AO81)</f>
        <v/>
      </c>
      <c r="T95" s="1514" t="str">
        <f>IF(B95="","",Output!AP81)</f>
        <v/>
      </c>
      <c r="V95" s="1515" t="str">
        <f>IF(B95="","",Output!AQ81)</f>
        <v/>
      </c>
      <c r="W95" s="1513" t="str">
        <f>IF(B95="","",Output!AR81)</f>
        <v/>
      </c>
      <c r="X95" s="1513" t="str">
        <f>IF(B95="","",Output!AS81)</f>
        <v/>
      </c>
      <c r="Y95" s="1514" t="str">
        <f>IF(B95="","",Output!AT81)</f>
        <v/>
      </c>
      <c r="AA95" s="1515" t="str">
        <f>IF(B95="","",Output!AU81)</f>
        <v/>
      </c>
      <c r="AB95" s="1513" t="str">
        <f>IF(B95="","",Output!AV81)</f>
        <v/>
      </c>
      <c r="AC95" s="1513" t="str">
        <f>IF(B95="","",Output!AW81)</f>
        <v/>
      </c>
      <c r="AD95" s="1514" t="str">
        <f>IF(B95="","",Output!AX81)</f>
        <v/>
      </c>
      <c r="AF95" s="1516" t="str">
        <f>IF(B95="","",Output!AY81)</f>
        <v/>
      </c>
      <c r="AG95" s="1510" t="str">
        <f>IF(B95="","",Output!AZ81)</f>
        <v/>
      </c>
      <c r="AH95" s="1511" t="str">
        <f>IF(B95="","",Output!BA81)</f>
        <v/>
      </c>
      <c r="AJ95" s="1517" t="str">
        <f>IF(B95="","",Output!BB81)</f>
        <v/>
      </c>
      <c r="AK95" s="1518" t="str">
        <f>IF(B95="","",Output!BC81)</f>
        <v/>
      </c>
      <c r="AL95" s="1518" t="str">
        <f>IF(B95="","",Output!BD81)</f>
        <v/>
      </c>
      <c r="AM95" s="1519" t="str">
        <f>IF(B95="","",Output!BE81)</f>
        <v/>
      </c>
    </row>
    <row r="96" spans="2:39">
      <c r="B96" s="143" t="str">
        <f>IF(Output!C82=0,"",Output!C82)</f>
        <v/>
      </c>
      <c r="D96" s="1485" t="str">
        <f>IF(B96="","",Output!AC82)</f>
        <v/>
      </c>
      <c r="E96" s="1486" t="str">
        <f>IF(B96="","",Output!AD82)</f>
        <v/>
      </c>
      <c r="F96" s="1487" t="str">
        <f>IF(B96="","",Output!AE82)</f>
        <v/>
      </c>
      <c r="H96" s="1509" t="str">
        <f>IF(B96="","",Output!AF82)</f>
        <v/>
      </c>
      <c r="I96" s="1510" t="str">
        <f>IF(B96="","",Output!AG82)</f>
        <v/>
      </c>
      <c r="J96" s="1510" t="str">
        <f>IF(B96="","",Output!AH82)</f>
        <v/>
      </c>
      <c r="K96" s="1510" t="str">
        <f>IF(B96="","",Output!AI82)</f>
        <v/>
      </c>
      <c r="L96" s="1533" t="str">
        <f>IF(B96="","",Output!AJ82)</f>
        <v/>
      </c>
      <c r="N96" s="1512" t="str">
        <f>IF(B96="","",Output!AK82)</f>
        <v/>
      </c>
      <c r="O96" s="1513" t="str">
        <f>IF(B96="","",Output!AL82)</f>
        <v/>
      </c>
      <c r="P96" s="1514" t="str">
        <f>IF(B96="","",Output!AM82)</f>
        <v/>
      </c>
      <c r="R96" s="1515" t="str">
        <f>IF(B96="","",Output!AN82)</f>
        <v/>
      </c>
      <c r="S96" s="1513" t="str">
        <f>IF(B96="","",Output!AO82)</f>
        <v/>
      </c>
      <c r="T96" s="1514" t="str">
        <f>IF(B96="","",Output!AP82)</f>
        <v/>
      </c>
      <c r="V96" s="1515" t="str">
        <f>IF(B96="","",Output!AQ82)</f>
        <v/>
      </c>
      <c r="W96" s="1513" t="str">
        <f>IF(B96="","",Output!AR82)</f>
        <v/>
      </c>
      <c r="X96" s="1513" t="str">
        <f>IF(B96="","",Output!AS82)</f>
        <v/>
      </c>
      <c r="Y96" s="1514" t="str">
        <f>IF(B96="","",Output!AT82)</f>
        <v/>
      </c>
      <c r="AA96" s="1515" t="str">
        <f>IF(B96="","",Output!AU82)</f>
        <v/>
      </c>
      <c r="AB96" s="1513" t="str">
        <f>IF(B96="","",Output!AV82)</f>
        <v/>
      </c>
      <c r="AC96" s="1513" t="str">
        <f>IF(B96="","",Output!AW82)</f>
        <v/>
      </c>
      <c r="AD96" s="1514" t="str">
        <f>IF(B96="","",Output!AX82)</f>
        <v/>
      </c>
      <c r="AF96" s="1516" t="str">
        <f>IF(B96="","",Output!AY82)</f>
        <v/>
      </c>
      <c r="AG96" s="1510" t="str">
        <f>IF(B96="","",Output!AZ82)</f>
        <v/>
      </c>
      <c r="AH96" s="1511" t="str">
        <f>IF(B96="","",Output!BA82)</f>
        <v/>
      </c>
      <c r="AJ96" s="1517" t="str">
        <f>IF(B96="","",Output!BB82)</f>
        <v/>
      </c>
      <c r="AK96" s="1518" t="str">
        <f>IF(B96="","",Output!BC82)</f>
        <v/>
      </c>
      <c r="AL96" s="1518" t="str">
        <f>IF(B96="","",Output!BD82)</f>
        <v/>
      </c>
      <c r="AM96" s="1519" t="str">
        <f>IF(B96="","",Output!BE82)</f>
        <v/>
      </c>
    </row>
    <row r="97" spans="2:39">
      <c r="B97" s="143" t="str">
        <f>IF(Output!C83=0,"",Output!C83)</f>
        <v/>
      </c>
      <c r="D97" s="1485" t="str">
        <f>IF(B97="","",Output!AC83)</f>
        <v/>
      </c>
      <c r="E97" s="1486" t="str">
        <f>IF(B97="","",Output!AD83)</f>
        <v/>
      </c>
      <c r="F97" s="1487" t="str">
        <f>IF(B97="","",Output!AE83)</f>
        <v/>
      </c>
      <c r="H97" s="1509" t="str">
        <f>IF(B97="","",Output!AF83)</f>
        <v/>
      </c>
      <c r="I97" s="1510" t="str">
        <f>IF(B97="","",Output!AG83)</f>
        <v/>
      </c>
      <c r="J97" s="1510" t="str">
        <f>IF(B97="","",Output!AH83)</f>
        <v/>
      </c>
      <c r="K97" s="1510" t="str">
        <f>IF(B97="","",Output!AI83)</f>
        <v/>
      </c>
      <c r="L97" s="1533" t="str">
        <f>IF(B97="","",Output!AJ83)</f>
        <v/>
      </c>
      <c r="N97" s="1512" t="str">
        <f>IF(B97="","",Output!AK83)</f>
        <v/>
      </c>
      <c r="O97" s="1513" t="str">
        <f>IF(B97="","",Output!AL83)</f>
        <v/>
      </c>
      <c r="P97" s="1514" t="str">
        <f>IF(B97="","",Output!AM83)</f>
        <v/>
      </c>
      <c r="R97" s="1515" t="str">
        <f>IF(B97="","",Output!AN83)</f>
        <v/>
      </c>
      <c r="S97" s="1513" t="str">
        <f>IF(B97="","",Output!AO83)</f>
        <v/>
      </c>
      <c r="T97" s="1514" t="str">
        <f>IF(B97="","",Output!AP83)</f>
        <v/>
      </c>
      <c r="V97" s="1515" t="str">
        <f>IF(B97="","",Output!AQ83)</f>
        <v/>
      </c>
      <c r="W97" s="1513" t="str">
        <f>IF(B97="","",Output!AR83)</f>
        <v/>
      </c>
      <c r="X97" s="1513" t="str">
        <f>IF(B97="","",Output!AS83)</f>
        <v/>
      </c>
      <c r="Y97" s="1514" t="str">
        <f>IF(B97="","",Output!AT83)</f>
        <v/>
      </c>
      <c r="AA97" s="1515" t="str">
        <f>IF(B97="","",Output!AU83)</f>
        <v/>
      </c>
      <c r="AB97" s="1513" t="str">
        <f>IF(B97="","",Output!AV83)</f>
        <v/>
      </c>
      <c r="AC97" s="1513" t="str">
        <f>IF(B97="","",Output!AW83)</f>
        <v/>
      </c>
      <c r="AD97" s="1514" t="str">
        <f>IF(B97="","",Output!AX83)</f>
        <v/>
      </c>
      <c r="AF97" s="1516" t="str">
        <f>IF(B97="","",Output!AY83)</f>
        <v/>
      </c>
      <c r="AG97" s="1510" t="str">
        <f>IF(B97="","",Output!AZ83)</f>
        <v/>
      </c>
      <c r="AH97" s="1511" t="str">
        <f>IF(B97="","",Output!BA83)</f>
        <v/>
      </c>
      <c r="AJ97" s="1517" t="str">
        <f>IF(B97="","",Output!BB83)</f>
        <v/>
      </c>
      <c r="AK97" s="1518" t="str">
        <f>IF(B97="","",Output!BC83)</f>
        <v/>
      </c>
      <c r="AL97" s="1518" t="str">
        <f>IF(B97="","",Output!BD83)</f>
        <v/>
      </c>
      <c r="AM97" s="1519" t="str">
        <f>IF(B97="","",Output!BE83)</f>
        <v/>
      </c>
    </row>
    <row r="98" spans="2:39">
      <c r="B98" s="143" t="str">
        <f>IF(Output!C84=0,"",Output!C84)</f>
        <v/>
      </c>
      <c r="D98" s="1485" t="str">
        <f>IF(B98="","",Output!AC84)</f>
        <v/>
      </c>
      <c r="E98" s="1486" t="str">
        <f>IF(B98="","",Output!AD84)</f>
        <v/>
      </c>
      <c r="F98" s="1487" t="str">
        <f>IF(B98="","",Output!AE84)</f>
        <v/>
      </c>
      <c r="H98" s="1509" t="str">
        <f>IF(B98="","",Output!AF84)</f>
        <v/>
      </c>
      <c r="I98" s="1510" t="str">
        <f>IF(B98="","",Output!AG84)</f>
        <v/>
      </c>
      <c r="J98" s="1510" t="str">
        <f>IF(B98="","",Output!AH84)</f>
        <v/>
      </c>
      <c r="K98" s="1510" t="str">
        <f>IF(B98="","",Output!AI84)</f>
        <v/>
      </c>
      <c r="L98" s="1533" t="str">
        <f>IF(B98="","",Output!AJ84)</f>
        <v/>
      </c>
      <c r="N98" s="1512" t="str">
        <f>IF(B98="","",Output!AK84)</f>
        <v/>
      </c>
      <c r="O98" s="1513" t="str">
        <f>IF(B98="","",Output!AL84)</f>
        <v/>
      </c>
      <c r="P98" s="1514" t="str">
        <f>IF(B98="","",Output!AM84)</f>
        <v/>
      </c>
      <c r="R98" s="1515" t="str">
        <f>IF(B98="","",Output!AN84)</f>
        <v/>
      </c>
      <c r="S98" s="1513" t="str">
        <f>IF(B98="","",Output!AO84)</f>
        <v/>
      </c>
      <c r="T98" s="1514" t="str">
        <f>IF(B98="","",Output!AP84)</f>
        <v/>
      </c>
      <c r="V98" s="1515" t="str">
        <f>IF(B98="","",Output!AQ84)</f>
        <v/>
      </c>
      <c r="W98" s="1513" t="str">
        <f>IF(B98="","",Output!AR84)</f>
        <v/>
      </c>
      <c r="X98" s="1513" t="str">
        <f>IF(B98="","",Output!AS84)</f>
        <v/>
      </c>
      <c r="Y98" s="1514" t="str">
        <f>IF(B98="","",Output!AT84)</f>
        <v/>
      </c>
      <c r="AA98" s="1515" t="str">
        <f>IF(B98="","",Output!AU84)</f>
        <v/>
      </c>
      <c r="AB98" s="1513" t="str">
        <f>IF(B98="","",Output!AV84)</f>
        <v/>
      </c>
      <c r="AC98" s="1513" t="str">
        <f>IF(B98="","",Output!AW84)</f>
        <v/>
      </c>
      <c r="AD98" s="1514" t="str">
        <f>IF(B98="","",Output!AX84)</f>
        <v/>
      </c>
      <c r="AF98" s="1516" t="str">
        <f>IF(B98="","",Output!AY84)</f>
        <v/>
      </c>
      <c r="AG98" s="1510" t="str">
        <f>IF(B98="","",Output!AZ84)</f>
        <v/>
      </c>
      <c r="AH98" s="1511" t="str">
        <f>IF(B98="","",Output!BA84)</f>
        <v/>
      </c>
      <c r="AJ98" s="1517" t="str">
        <f>IF(B98="","",Output!BB84)</f>
        <v/>
      </c>
      <c r="AK98" s="1518" t="str">
        <f>IF(B98="","",Output!BC84)</f>
        <v/>
      </c>
      <c r="AL98" s="1518" t="str">
        <f>IF(B98="","",Output!BD84)</f>
        <v/>
      </c>
      <c r="AM98" s="1519" t="str">
        <f>IF(B98="","",Output!BE84)</f>
        <v/>
      </c>
    </row>
    <row r="99" spans="2:39">
      <c r="B99" s="143" t="str">
        <f>IF(Output!C85=0,"",Output!C85)</f>
        <v/>
      </c>
      <c r="D99" s="1485" t="str">
        <f>IF(B99="","",Output!AC85)</f>
        <v/>
      </c>
      <c r="E99" s="1486" t="str">
        <f>IF(B99="","",Output!AD85)</f>
        <v/>
      </c>
      <c r="F99" s="1487" t="str">
        <f>IF(B99="","",Output!AE85)</f>
        <v/>
      </c>
      <c r="H99" s="1509" t="str">
        <f>IF(B99="","",Output!AF85)</f>
        <v/>
      </c>
      <c r="I99" s="1510" t="str">
        <f>IF(B99="","",Output!AG85)</f>
        <v/>
      </c>
      <c r="J99" s="1510" t="str">
        <f>IF(B99="","",Output!AH85)</f>
        <v/>
      </c>
      <c r="K99" s="1510" t="str">
        <f>IF(B99="","",Output!AI85)</f>
        <v/>
      </c>
      <c r="L99" s="1533" t="str">
        <f>IF(B99="","",Output!AJ85)</f>
        <v/>
      </c>
      <c r="N99" s="1512" t="str">
        <f>IF(B99="","",Output!AK85)</f>
        <v/>
      </c>
      <c r="O99" s="1513" t="str">
        <f>IF(B99="","",Output!AL85)</f>
        <v/>
      </c>
      <c r="P99" s="1514" t="str">
        <f>IF(B99="","",Output!AM85)</f>
        <v/>
      </c>
      <c r="R99" s="1515" t="str">
        <f>IF(B99="","",Output!AN85)</f>
        <v/>
      </c>
      <c r="S99" s="1513" t="str">
        <f>IF(B99="","",Output!AO85)</f>
        <v/>
      </c>
      <c r="T99" s="1514" t="str">
        <f>IF(B99="","",Output!AP85)</f>
        <v/>
      </c>
      <c r="V99" s="1515" t="str">
        <f>IF(B99="","",Output!AQ85)</f>
        <v/>
      </c>
      <c r="W99" s="1513" t="str">
        <f>IF(B99="","",Output!AR85)</f>
        <v/>
      </c>
      <c r="X99" s="1513" t="str">
        <f>IF(B99="","",Output!AS85)</f>
        <v/>
      </c>
      <c r="Y99" s="1514" t="str">
        <f>IF(B99="","",Output!AT85)</f>
        <v/>
      </c>
      <c r="AA99" s="1515" t="str">
        <f>IF(B99="","",Output!AU85)</f>
        <v/>
      </c>
      <c r="AB99" s="1513" t="str">
        <f>IF(B99="","",Output!AV85)</f>
        <v/>
      </c>
      <c r="AC99" s="1513" t="str">
        <f>IF(B99="","",Output!AW85)</f>
        <v/>
      </c>
      <c r="AD99" s="1514" t="str">
        <f>IF(B99="","",Output!AX85)</f>
        <v/>
      </c>
      <c r="AF99" s="1516" t="str">
        <f>IF(B99="","",Output!AY85)</f>
        <v/>
      </c>
      <c r="AG99" s="1510" t="str">
        <f>IF(B99="","",Output!AZ85)</f>
        <v/>
      </c>
      <c r="AH99" s="1511" t="str">
        <f>IF(B99="","",Output!BA85)</f>
        <v/>
      </c>
      <c r="AJ99" s="1517" t="str">
        <f>IF(B99="","",Output!BB85)</f>
        <v/>
      </c>
      <c r="AK99" s="1518" t="str">
        <f>IF(B99="","",Output!BC85)</f>
        <v/>
      </c>
      <c r="AL99" s="1518" t="str">
        <f>IF(B99="","",Output!BD85)</f>
        <v/>
      </c>
      <c r="AM99" s="1519" t="str">
        <f>IF(B99="","",Output!BE85)</f>
        <v/>
      </c>
    </row>
    <row r="100" spans="2:39">
      <c r="B100" s="143" t="str">
        <f>IF(Output!C86=0,"",Output!C86)</f>
        <v/>
      </c>
      <c r="D100" s="1485" t="str">
        <f>IF(B100="","",Output!AC86)</f>
        <v/>
      </c>
      <c r="E100" s="1486" t="str">
        <f>IF(B100="","",Output!AD86)</f>
        <v/>
      </c>
      <c r="F100" s="1487" t="str">
        <f>IF(B100="","",Output!AE86)</f>
        <v/>
      </c>
      <c r="H100" s="1509" t="str">
        <f>IF(B100="","",Output!AF86)</f>
        <v/>
      </c>
      <c r="I100" s="1510" t="str">
        <f>IF(B100="","",Output!AG86)</f>
        <v/>
      </c>
      <c r="J100" s="1510" t="str">
        <f>IF(B100="","",Output!AH86)</f>
        <v/>
      </c>
      <c r="K100" s="1510" t="str">
        <f>IF(B100="","",Output!AI86)</f>
        <v/>
      </c>
      <c r="L100" s="1533" t="str">
        <f>IF(B100="","",Output!AJ86)</f>
        <v/>
      </c>
      <c r="N100" s="1512" t="str">
        <f>IF(B100="","",Output!AK86)</f>
        <v/>
      </c>
      <c r="O100" s="1513" t="str">
        <f>IF(B100="","",Output!AL86)</f>
        <v/>
      </c>
      <c r="P100" s="1514" t="str">
        <f>IF(B100="","",Output!AM86)</f>
        <v/>
      </c>
      <c r="R100" s="1515" t="str">
        <f>IF(B100="","",Output!AN86)</f>
        <v/>
      </c>
      <c r="S100" s="1513" t="str">
        <f>IF(B100="","",Output!AO86)</f>
        <v/>
      </c>
      <c r="T100" s="1514" t="str">
        <f>IF(B100="","",Output!AP86)</f>
        <v/>
      </c>
      <c r="V100" s="1515" t="str">
        <f>IF(B100="","",Output!AQ86)</f>
        <v/>
      </c>
      <c r="W100" s="1513" t="str">
        <f>IF(B100="","",Output!AR86)</f>
        <v/>
      </c>
      <c r="X100" s="1513" t="str">
        <f>IF(B100="","",Output!AS86)</f>
        <v/>
      </c>
      <c r="Y100" s="1514" t="str">
        <f>IF(B100="","",Output!AT86)</f>
        <v/>
      </c>
      <c r="AA100" s="1515" t="str">
        <f>IF(B100="","",Output!AU86)</f>
        <v/>
      </c>
      <c r="AB100" s="1513" t="str">
        <f>IF(B100="","",Output!AV86)</f>
        <v/>
      </c>
      <c r="AC100" s="1513" t="str">
        <f>IF(B100="","",Output!AW86)</f>
        <v/>
      </c>
      <c r="AD100" s="1514" t="str">
        <f>IF(B100="","",Output!AX86)</f>
        <v/>
      </c>
      <c r="AF100" s="1516" t="str">
        <f>IF(B100="","",Output!AY86)</f>
        <v/>
      </c>
      <c r="AG100" s="1510" t="str">
        <f>IF(B100="","",Output!AZ86)</f>
        <v/>
      </c>
      <c r="AH100" s="1511" t="str">
        <f>IF(B100="","",Output!BA86)</f>
        <v/>
      </c>
      <c r="AJ100" s="1517" t="str">
        <f>IF(B100="","",Output!BB86)</f>
        <v/>
      </c>
      <c r="AK100" s="1518" t="str">
        <f>IF(B100="","",Output!BC86)</f>
        <v/>
      </c>
      <c r="AL100" s="1518" t="str">
        <f>IF(B100="","",Output!BD86)</f>
        <v/>
      </c>
      <c r="AM100" s="1519" t="str">
        <f>IF(B100="","",Output!BE86)</f>
        <v/>
      </c>
    </row>
    <row r="101" spans="2:39">
      <c r="B101" s="143" t="str">
        <f>IF(Output!C87=0,"",Output!C87)</f>
        <v/>
      </c>
      <c r="D101" s="1485" t="str">
        <f>IF(B101="","",Output!AC87)</f>
        <v/>
      </c>
      <c r="E101" s="1486" t="str">
        <f>IF(B101="","",Output!AD87)</f>
        <v/>
      </c>
      <c r="F101" s="1487" t="str">
        <f>IF(B101="","",Output!AE87)</f>
        <v/>
      </c>
      <c r="H101" s="1509" t="str">
        <f>IF(B101="","",Output!AF87)</f>
        <v/>
      </c>
      <c r="I101" s="1510" t="str">
        <f>IF(B101="","",Output!AG87)</f>
        <v/>
      </c>
      <c r="J101" s="1510" t="str">
        <f>IF(B101="","",Output!AH87)</f>
        <v/>
      </c>
      <c r="K101" s="1510" t="str">
        <f>IF(B101="","",Output!AI87)</f>
        <v/>
      </c>
      <c r="L101" s="1533" t="str">
        <f>IF(B101="","",Output!AJ87)</f>
        <v/>
      </c>
      <c r="N101" s="1512" t="str">
        <f>IF(B101="","",Output!AK87)</f>
        <v/>
      </c>
      <c r="O101" s="1513" t="str">
        <f>IF(B101="","",Output!AL87)</f>
        <v/>
      </c>
      <c r="P101" s="1514" t="str">
        <f>IF(B101="","",Output!AM87)</f>
        <v/>
      </c>
      <c r="R101" s="1515" t="str">
        <f>IF(B101="","",Output!AN87)</f>
        <v/>
      </c>
      <c r="S101" s="1513" t="str">
        <f>IF(B101="","",Output!AO87)</f>
        <v/>
      </c>
      <c r="T101" s="1514" t="str">
        <f>IF(B101="","",Output!AP87)</f>
        <v/>
      </c>
      <c r="V101" s="1515" t="str">
        <f>IF(B101="","",Output!AQ87)</f>
        <v/>
      </c>
      <c r="W101" s="1513" t="str">
        <f>IF(B101="","",Output!AR87)</f>
        <v/>
      </c>
      <c r="X101" s="1513" t="str">
        <f>IF(B101="","",Output!AS87)</f>
        <v/>
      </c>
      <c r="Y101" s="1514" t="str">
        <f>IF(B101="","",Output!AT87)</f>
        <v/>
      </c>
      <c r="AA101" s="1515" t="str">
        <f>IF(B101="","",Output!AU87)</f>
        <v/>
      </c>
      <c r="AB101" s="1513" t="str">
        <f>IF(B101="","",Output!AV87)</f>
        <v/>
      </c>
      <c r="AC101" s="1513" t="str">
        <f>IF(B101="","",Output!AW87)</f>
        <v/>
      </c>
      <c r="AD101" s="1514" t="str">
        <f>IF(B101="","",Output!AX87)</f>
        <v/>
      </c>
      <c r="AF101" s="1516" t="str">
        <f>IF(B101="","",Output!AY87)</f>
        <v/>
      </c>
      <c r="AG101" s="1510" t="str">
        <f>IF(B101="","",Output!AZ87)</f>
        <v/>
      </c>
      <c r="AH101" s="1511" t="str">
        <f>IF(B101="","",Output!BA87)</f>
        <v/>
      </c>
      <c r="AJ101" s="1517" t="str">
        <f>IF(B101="","",Output!BB87)</f>
        <v/>
      </c>
      <c r="AK101" s="1518" t="str">
        <f>IF(B101="","",Output!BC87)</f>
        <v/>
      </c>
      <c r="AL101" s="1518" t="str">
        <f>IF(B101="","",Output!BD87)</f>
        <v/>
      </c>
      <c r="AM101" s="1519" t="str">
        <f>IF(B101="","",Output!BE87)</f>
        <v/>
      </c>
    </row>
    <row r="102" spans="2:39">
      <c r="B102" s="143" t="str">
        <f>IF(Output!C88=0,"",Output!C88)</f>
        <v/>
      </c>
      <c r="D102" s="1485" t="str">
        <f>IF(B102="","",Output!AC88)</f>
        <v/>
      </c>
      <c r="E102" s="1486" t="str">
        <f>IF(B102="","",Output!AD88)</f>
        <v/>
      </c>
      <c r="F102" s="1487" t="str">
        <f>IF(B102="","",Output!AE88)</f>
        <v/>
      </c>
      <c r="H102" s="1509" t="str">
        <f>IF(B102="","",Output!AF88)</f>
        <v/>
      </c>
      <c r="I102" s="1510" t="str">
        <f>IF(B102="","",Output!AG88)</f>
        <v/>
      </c>
      <c r="J102" s="1510" t="str">
        <f>IF(B102="","",Output!AH88)</f>
        <v/>
      </c>
      <c r="K102" s="1510" t="str">
        <f>IF(B102="","",Output!AI88)</f>
        <v/>
      </c>
      <c r="L102" s="1533" t="str">
        <f>IF(B102="","",Output!AJ88)</f>
        <v/>
      </c>
      <c r="N102" s="1512" t="str">
        <f>IF(B102="","",Output!AK88)</f>
        <v/>
      </c>
      <c r="O102" s="1513" t="str">
        <f>IF(B102="","",Output!AL88)</f>
        <v/>
      </c>
      <c r="P102" s="1514" t="str">
        <f>IF(B102="","",Output!AM88)</f>
        <v/>
      </c>
      <c r="R102" s="1515" t="str">
        <f>IF(B102="","",Output!AN88)</f>
        <v/>
      </c>
      <c r="S102" s="1513" t="str">
        <f>IF(B102="","",Output!AO88)</f>
        <v/>
      </c>
      <c r="T102" s="1514" t="str">
        <f>IF(B102="","",Output!AP88)</f>
        <v/>
      </c>
      <c r="V102" s="1515" t="str">
        <f>IF(B102="","",Output!AQ88)</f>
        <v/>
      </c>
      <c r="W102" s="1513" t="str">
        <f>IF(B102="","",Output!AR88)</f>
        <v/>
      </c>
      <c r="X102" s="1513" t="str">
        <f>IF(B102="","",Output!AS88)</f>
        <v/>
      </c>
      <c r="Y102" s="1514" t="str">
        <f>IF(B102="","",Output!AT88)</f>
        <v/>
      </c>
      <c r="AA102" s="1515" t="str">
        <f>IF(B102="","",Output!AU88)</f>
        <v/>
      </c>
      <c r="AB102" s="1513" t="str">
        <f>IF(B102="","",Output!AV88)</f>
        <v/>
      </c>
      <c r="AC102" s="1513" t="str">
        <f>IF(B102="","",Output!AW88)</f>
        <v/>
      </c>
      <c r="AD102" s="1514" t="str">
        <f>IF(B102="","",Output!AX88)</f>
        <v/>
      </c>
      <c r="AF102" s="1516" t="str">
        <f>IF(B102="","",Output!AY88)</f>
        <v/>
      </c>
      <c r="AG102" s="1510" t="str">
        <f>IF(B102="","",Output!AZ88)</f>
        <v/>
      </c>
      <c r="AH102" s="1511" t="str">
        <f>IF(B102="","",Output!BA88)</f>
        <v/>
      </c>
      <c r="AJ102" s="1517" t="str">
        <f>IF(B102="","",Output!BB88)</f>
        <v/>
      </c>
      <c r="AK102" s="1518" t="str">
        <f>IF(B102="","",Output!BC88)</f>
        <v/>
      </c>
      <c r="AL102" s="1518" t="str">
        <f>IF(B102="","",Output!BD88)</f>
        <v/>
      </c>
      <c r="AM102" s="1519" t="str">
        <f>IF(B102="","",Output!BE88)</f>
        <v/>
      </c>
    </row>
    <row r="103" spans="2:39">
      <c r="B103" s="143" t="str">
        <f>IF(Output!C89=0,"",Output!C89)</f>
        <v/>
      </c>
      <c r="D103" s="1485" t="str">
        <f>IF(B103="","",Output!AC89)</f>
        <v/>
      </c>
      <c r="E103" s="1486" t="str">
        <f>IF(B103="","",Output!AD89)</f>
        <v/>
      </c>
      <c r="F103" s="1487" t="str">
        <f>IF(B103="","",Output!AE89)</f>
        <v/>
      </c>
      <c r="H103" s="1509" t="str">
        <f>IF(B103="","",Output!AF89)</f>
        <v/>
      </c>
      <c r="I103" s="1510" t="str">
        <f>IF(B103="","",Output!AG89)</f>
        <v/>
      </c>
      <c r="J103" s="1510" t="str">
        <f>IF(B103="","",Output!AH89)</f>
        <v/>
      </c>
      <c r="K103" s="1510" t="str">
        <f>IF(B103="","",Output!AI89)</f>
        <v/>
      </c>
      <c r="L103" s="1533" t="str">
        <f>IF(B103="","",Output!AJ89)</f>
        <v/>
      </c>
      <c r="N103" s="1512" t="str">
        <f>IF(B103="","",Output!AK89)</f>
        <v/>
      </c>
      <c r="O103" s="1513" t="str">
        <f>IF(B103="","",Output!AL89)</f>
        <v/>
      </c>
      <c r="P103" s="1514" t="str">
        <f>IF(B103="","",Output!AM89)</f>
        <v/>
      </c>
      <c r="R103" s="1515" t="str">
        <f>IF(B103="","",Output!AN89)</f>
        <v/>
      </c>
      <c r="S103" s="1513" t="str">
        <f>IF(B103="","",Output!AO89)</f>
        <v/>
      </c>
      <c r="T103" s="1514" t="str">
        <f>IF(B103="","",Output!AP89)</f>
        <v/>
      </c>
      <c r="V103" s="1515" t="str">
        <f>IF(B103="","",Output!AQ89)</f>
        <v/>
      </c>
      <c r="W103" s="1513" t="str">
        <f>IF(B103="","",Output!AR89)</f>
        <v/>
      </c>
      <c r="X103" s="1513" t="str">
        <f>IF(B103="","",Output!AS89)</f>
        <v/>
      </c>
      <c r="Y103" s="1514" t="str">
        <f>IF(B103="","",Output!AT89)</f>
        <v/>
      </c>
      <c r="AA103" s="1515" t="str">
        <f>IF(B103="","",Output!AU89)</f>
        <v/>
      </c>
      <c r="AB103" s="1513" t="str">
        <f>IF(B103="","",Output!AV89)</f>
        <v/>
      </c>
      <c r="AC103" s="1513" t="str">
        <f>IF(B103="","",Output!AW89)</f>
        <v/>
      </c>
      <c r="AD103" s="1514" t="str">
        <f>IF(B103="","",Output!AX89)</f>
        <v/>
      </c>
      <c r="AF103" s="1516" t="str">
        <f>IF(B103="","",Output!AY89)</f>
        <v/>
      </c>
      <c r="AG103" s="1510" t="str">
        <f>IF(B103="","",Output!AZ89)</f>
        <v/>
      </c>
      <c r="AH103" s="1511" t="str">
        <f>IF(B103="","",Output!BA89)</f>
        <v/>
      </c>
      <c r="AJ103" s="1517" t="str">
        <f>IF(B103="","",Output!BB89)</f>
        <v/>
      </c>
      <c r="AK103" s="1518" t="str">
        <f>IF(B103="","",Output!BC89)</f>
        <v/>
      </c>
      <c r="AL103" s="1518" t="str">
        <f>IF(B103="","",Output!BD89)</f>
        <v/>
      </c>
      <c r="AM103" s="1519" t="str">
        <f>IF(B103="","",Output!BE89)</f>
        <v/>
      </c>
    </row>
    <row r="104" spans="2:39">
      <c r="B104" s="143" t="str">
        <f>IF(Output!C90=0,"",Output!C90)</f>
        <v/>
      </c>
      <c r="D104" s="1485" t="str">
        <f>IF(B104="","",Output!AC90)</f>
        <v/>
      </c>
      <c r="E104" s="1486" t="str">
        <f>IF(B104="","",Output!AD90)</f>
        <v/>
      </c>
      <c r="F104" s="1487" t="str">
        <f>IF(B104="","",Output!AE90)</f>
        <v/>
      </c>
      <c r="H104" s="1509" t="str">
        <f>IF(B104="","",Output!AF90)</f>
        <v/>
      </c>
      <c r="I104" s="1510" t="str">
        <f>IF(B104="","",Output!AG90)</f>
        <v/>
      </c>
      <c r="J104" s="1510" t="str">
        <f>IF(B104="","",Output!AH90)</f>
        <v/>
      </c>
      <c r="K104" s="1510" t="str">
        <f>IF(B104="","",Output!AI90)</f>
        <v/>
      </c>
      <c r="L104" s="1533" t="str">
        <f>IF(B104="","",Output!AJ90)</f>
        <v/>
      </c>
      <c r="N104" s="1512" t="str">
        <f>IF(B104="","",Output!AK90)</f>
        <v/>
      </c>
      <c r="O104" s="1513" t="str">
        <f>IF(B104="","",Output!AL90)</f>
        <v/>
      </c>
      <c r="P104" s="1514" t="str">
        <f>IF(B104="","",Output!AM90)</f>
        <v/>
      </c>
      <c r="R104" s="1515" t="str">
        <f>IF(B104="","",Output!AN90)</f>
        <v/>
      </c>
      <c r="S104" s="1513" t="str">
        <f>IF(B104="","",Output!AO90)</f>
        <v/>
      </c>
      <c r="T104" s="1514" t="str">
        <f>IF(B104="","",Output!AP90)</f>
        <v/>
      </c>
      <c r="V104" s="1515" t="str">
        <f>IF(B104="","",Output!AQ90)</f>
        <v/>
      </c>
      <c r="W104" s="1513" t="str">
        <f>IF(B104="","",Output!AR90)</f>
        <v/>
      </c>
      <c r="X104" s="1513" t="str">
        <f>IF(B104="","",Output!AS90)</f>
        <v/>
      </c>
      <c r="Y104" s="1514" t="str">
        <f>IF(B104="","",Output!AT90)</f>
        <v/>
      </c>
      <c r="AA104" s="1515" t="str">
        <f>IF(B104="","",Output!AU90)</f>
        <v/>
      </c>
      <c r="AB104" s="1513" t="str">
        <f>IF(B104="","",Output!AV90)</f>
        <v/>
      </c>
      <c r="AC104" s="1513" t="str">
        <f>IF(B104="","",Output!AW90)</f>
        <v/>
      </c>
      <c r="AD104" s="1514" t="str">
        <f>IF(B104="","",Output!AX90)</f>
        <v/>
      </c>
      <c r="AF104" s="1516" t="str">
        <f>IF(B104="","",Output!AY90)</f>
        <v/>
      </c>
      <c r="AG104" s="1510" t="str">
        <f>IF(B104="","",Output!AZ90)</f>
        <v/>
      </c>
      <c r="AH104" s="1511" t="str">
        <f>IF(B104="","",Output!BA90)</f>
        <v/>
      </c>
      <c r="AJ104" s="1517" t="str">
        <f>IF(B104="","",Output!BB90)</f>
        <v/>
      </c>
      <c r="AK104" s="1518" t="str">
        <f>IF(B104="","",Output!BC90)</f>
        <v/>
      </c>
      <c r="AL104" s="1518" t="str">
        <f>IF(B104="","",Output!BD90)</f>
        <v/>
      </c>
      <c r="AM104" s="1519" t="str">
        <f>IF(B104="","",Output!BE90)</f>
        <v/>
      </c>
    </row>
    <row r="105" spans="2:39">
      <c r="B105" s="143" t="str">
        <f>IF(Output!C91=0,"",Output!C91)</f>
        <v/>
      </c>
      <c r="D105" s="1485" t="str">
        <f>IF(B105="","",Output!AC91)</f>
        <v/>
      </c>
      <c r="E105" s="1486" t="str">
        <f>IF(B105="","",Output!AD91)</f>
        <v/>
      </c>
      <c r="F105" s="1487" t="str">
        <f>IF(B105="","",Output!AE91)</f>
        <v/>
      </c>
      <c r="H105" s="1509" t="str">
        <f>IF(B105="","",Output!AF91)</f>
        <v/>
      </c>
      <c r="I105" s="1510" t="str">
        <f>IF(B105="","",Output!AG91)</f>
        <v/>
      </c>
      <c r="J105" s="1510" t="str">
        <f>IF(B105="","",Output!AH91)</f>
        <v/>
      </c>
      <c r="K105" s="1510" t="str">
        <f>IF(B105="","",Output!AI91)</f>
        <v/>
      </c>
      <c r="L105" s="1533" t="str">
        <f>IF(B105="","",Output!AJ91)</f>
        <v/>
      </c>
      <c r="N105" s="1512" t="str">
        <f>IF(B105="","",Output!AK91)</f>
        <v/>
      </c>
      <c r="O105" s="1513" t="str">
        <f>IF(B105="","",Output!AL91)</f>
        <v/>
      </c>
      <c r="P105" s="1514" t="str">
        <f>IF(B105="","",Output!AM91)</f>
        <v/>
      </c>
      <c r="R105" s="1515" t="str">
        <f>IF(B105="","",Output!AN91)</f>
        <v/>
      </c>
      <c r="S105" s="1513" t="str">
        <f>IF(B105="","",Output!AO91)</f>
        <v/>
      </c>
      <c r="T105" s="1514" t="str">
        <f>IF(B105="","",Output!AP91)</f>
        <v/>
      </c>
      <c r="V105" s="1515" t="str">
        <f>IF(B105="","",Output!AQ91)</f>
        <v/>
      </c>
      <c r="W105" s="1513" t="str">
        <f>IF(B105="","",Output!AR91)</f>
        <v/>
      </c>
      <c r="X105" s="1513" t="str">
        <f>IF(B105="","",Output!AS91)</f>
        <v/>
      </c>
      <c r="Y105" s="1514" t="str">
        <f>IF(B105="","",Output!AT91)</f>
        <v/>
      </c>
      <c r="AA105" s="1515" t="str">
        <f>IF(B105="","",Output!AU91)</f>
        <v/>
      </c>
      <c r="AB105" s="1513" t="str">
        <f>IF(B105="","",Output!AV91)</f>
        <v/>
      </c>
      <c r="AC105" s="1513" t="str">
        <f>IF(B105="","",Output!AW91)</f>
        <v/>
      </c>
      <c r="AD105" s="1514" t="str">
        <f>IF(B105="","",Output!AX91)</f>
        <v/>
      </c>
      <c r="AF105" s="1516" t="str">
        <f>IF(B105="","",Output!AY91)</f>
        <v/>
      </c>
      <c r="AG105" s="1510" t="str">
        <f>IF(B105="","",Output!AZ91)</f>
        <v/>
      </c>
      <c r="AH105" s="1511" t="str">
        <f>IF(B105="","",Output!BA91)</f>
        <v/>
      </c>
      <c r="AJ105" s="1517" t="str">
        <f>IF(B105="","",Output!BB91)</f>
        <v/>
      </c>
      <c r="AK105" s="1518" t="str">
        <f>IF(B105="","",Output!BC91)</f>
        <v/>
      </c>
      <c r="AL105" s="1518" t="str">
        <f>IF(B105="","",Output!BD91)</f>
        <v/>
      </c>
      <c r="AM105" s="1519" t="str">
        <f>IF(B105="","",Output!BE91)</f>
        <v/>
      </c>
    </row>
    <row r="106" spans="2:39">
      <c r="B106" s="143" t="str">
        <f>IF(Output!C92=0,"",Output!C92)</f>
        <v/>
      </c>
      <c r="D106" s="1485" t="str">
        <f>IF(B106="","",Output!AC92)</f>
        <v/>
      </c>
      <c r="E106" s="1486" t="str">
        <f>IF(B106="","",Output!AD92)</f>
        <v/>
      </c>
      <c r="F106" s="1487" t="str">
        <f>IF(B106="","",Output!AE92)</f>
        <v/>
      </c>
      <c r="H106" s="1509" t="str">
        <f>IF(B106="","",Output!AF92)</f>
        <v/>
      </c>
      <c r="I106" s="1510" t="str">
        <f>IF(B106="","",Output!AG92)</f>
        <v/>
      </c>
      <c r="J106" s="1510" t="str">
        <f>IF(B106="","",Output!AH92)</f>
        <v/>
      </c>
      <c r="K106" s="1510" t="str">
        <f>IF(B106="","",Output!AI92)</f>
        <v/>
      </c>
      <c r="L106" s="1533" t="str">
        <f>IF(B106="","",Output!AJ92)</f>
        <v/>
      </c>
      <c r="N106" s="1512" t="str">
        <f>IF(B106="","",Output!AK92)</f>
        <v/>
      </c>
      <c r="O106" s="1513" t="str">
        <f>IF(B106="","",Output!AL92)</f>
        <v/>
      </c>
      <c r="P106" s="1514" t="str">
        <f>IF(B106="","",Output!AM92)</f>
        <v/>
      </c>
      <c r="R106" s="1515" t="str">
        <f>IF(B106="","",Output!AN92)</f>
        <v/>
      </c>
      <c r="S106" s="1513" t="str">
        <f>IF(B106="","",Output!AO92)</f>
        <v/>
      </c>
      <c r="T106" s="1514" t="str">
        <f>IF(B106="","",Output!AP92)</f>
        <v/>
      </c>
      <c r="V106" s="1515" t="str">
        <f>IF(B106="","",Output!AQ92)</f>
        <v/>
      </c>
      <c r="W106" s="1513" t="str">
        <f>IF(B106="","",Output!AR92)</f>
        <v/>
      </c>
      <c r="X106" s="1513" t="str">
        <f>IF(B106="","",Output!AS92)</f>
        <v/>
      </c>
      <c r="Y106" s="1514" t="str">
        <f>IF(B106="","",Output!AT92)</f>
        <v/>
      </c>
      <c r="AA106" s="1515" t="str">
        <f>IF(B106="","",Output!AU92)</f>
        <v/>
      </c>
      <c r="AB106" s="1513" t="str">
        <f>IF(B106="","",Output!AV92)</f>
        <v/>
      </c>
      <c r="AC106" s="1513" t="str">
        <f>IF(B106="","",Output!AW92)</f>
        <v/>
      </c>
      <c r="AD106" s="1514" t="str">
        <f>IF(B106="","",Output!AX92)</f>
        <v/>
      </c>
      <c r="AF106" s="1516" t="str">
        <f>IF(B106="","",Output!AY92)</f>
        <v/>
      </c>
      <c r="AG106" s="1510" t="str">
        <f>IF(B106="","",Output!AZ92)</f>
        <v/>
      </c>
      <c r="AH106" s="1511" t="str">
        <f>IF(B106="","",Output!BA92)</f>
        <v/>
      </c>
      <c r="AJ106" s="1517" t="str">
        <f>IF(B106="","",Output!BB92)</f>
        <v/>
      </c>
      <c r="AK106" s="1518" t="str">
        <f>IF(B106="","",Output!BC92)</f>
        <v/>
      </c>
      <c r="AL106" s="1518" t="str">
        <f>IF(B106="","",Output!BD92)</f>
        <v/>
      </c>
      <c r="AM106" s="1519" t="str">
        <f>IF(B106="","",Output!BE92)</f>
        <v/>
      </c>
    </row>
    <row r="107" spans="2:39">
      <c r="B107" s="143" t="str">
        <f>IF(Output!C93=0,"",Output!C93)</f>
        <v/>
      </c>
      <c r="D107" s="1485" t="str">
        <f>IF(B107="","",Output!AC93)</f>
        <v/>
      </c>
      <c r="E107" s="1486" t="str">
        <f>IF(B107="","",Output!AD93)</f>
        <v/>
      </c>
      <c r="F107" s="1487" t="str">
        <f>IF(B107="","",Output!AE93)</f>
        <v/>
      </c>
      <c r="H107" s="1509" t="str">
        <f>IF(B107="","",Output!AF93)</f>
        <v/>
      </c>
      <c r="I107" s="1510" t="str">
        <f>IF(B107="","",Output!AG93)</f>
        <v/>
      </c>
      <c r="J107" s="1510" t="str">
        <f>IF(B107="","",Output!AH93)</f>
        <v/>
      </c>
      <c r="K107" s="1510" t="str">
        <f>IF(B107="","",Output!AI93)</f>
        <v/>
      </c>
      <c r="L107" s="1533" t="str">
        <f>IF(B107="","",Output!AJ93)</f>
        <v/>
      </c>
      <c r="N107" s="1512" t="str">
        <f>IF(B107="","",Output!AK93)</f>
        <v/>
      </c>
      <c r="O107" s="1513" t="str">
        <f>IF(B107="","",Output!AL93)</f>
        <v/>
      </c>
      <c r="P107" s="1514" t="str">
        <f>IF(B107="","",Output!AM93)</f>
        <v/>
      </c>
      <c r="R107" s="1515" t="str">
        <f>IF(B107="","",Output!AN93)</f>
        <v/>
      </c>
      <c r="S107" s="1513" t="str">
        <f>IF(B107="","",Output!AO93)</f>
        <v/>
      </c>
      <c r="T107" s="1514" t="str">
        <f>IF(B107="","",Output!AP93)</f>
        <v/>
      </c>
      <c r="V107" s="1515" t="str">
        <f>IF(B107="","",Output!AQ93)</f>
        <v/>
      </c>
      <c r="W107" s="1513" t="str">
        <f>IF(B107="","",Output!AR93)</f>
        <v/>
      </c>
      <c r="X107" s="1513" t="str">
        <f>IF(B107="","",Output!AS93)</f>
        <v/>
      </c>
      <c r="Y107" s="1514" t="str">
        <f>IF(B107="","",Output!AT93)</f>
        <v/>
      </c>
      <c r="AA107" s="1515" t="str">
        <f>IF(B107="","",Output!AU93)</f>
        <v/>
      </c>
      <c r="AB107" s="1513" t="str">
        <f>IF(B107="","",Output!AV93)</f>
        <v/>
      </c>
      <c r="AC107" s="1513" t="str">
        <f>IF(B107="","",Output!AW93)</f>
        <v/>
      </c>
      <c r="AD107" s="1514" t="str">
        <f>IF(B107="","",Output!AX93)</f>
        <v/>
      </c>
      <c r="AF107" s="1516" t="str">
        <f>IF(B107="","",Output!AY93)</f>
        <v/>
      </c>
      <c r="AG107" s="1510" t="str">
        <f>IF(B107="","",Output!AZ93)</f>
        <v/>
      </c>
      <c r="AH107" s="1511" t="str">
        <f>IF(B107="","",Output!BA93)</f>
        <v/>
      </c>
      <c r="AJ107" s="1517" t="str">
        <f>IF(B107="","",Output!BB93)</f>
        <v/>
      </c>
      <c r="AK107" s="1518" t="str">
        <f>IF(B107="","",Output!BC93)</f>
        <v/>
      </c>
      <c r="AL107" s="1518" t="str">
        <f>IF(B107="","",Output!BD93)</f>
        <v/>
      </c>
      <c r="AM107" s="1519" t="str">
        <f>IF(B107="","",Output!BE93)</f>
        <v/>
      </c>
    </row>
    <row r="108" spans="2:39">
      <c r="B108" s="143" t="str">
        <f>IF(Output!C94=0,"",Output!C94)</f>
        <v/>
      </c>
      <c r="D108" s="1485" t="str">
        <f>IF(B108="","",Output!AC94)</f>
        <v/>
      </c>
      <c r="E108" s="1486" t="str">
        <f>IF(B108="","",Output!AD94)</f>
        <v/>
      </c>
      <c r="F108" s="1487" t="str">
        <f>IF(B108="","",Output!AE94)</f>
        <v/>
      </c>
      <c r="H108" s="1509" t="str">
        <f>IF(B108="","",Output!AF94)</f>
        <v/>
      </c>
      <c r="I108" s="1510" t="str">
        <f>IF(B108="","",Output!AG94)</f>
        <v/>
      </c>
      <c r="J108" s="1510" t="str">
        <f>IF(B108="","",Output!AH94)</f>
        <v/>
      </c>
      <c r="K108" s="1510" t="str">
        <f>IF(B108="","",Output!AI94)</f>
        <v/>
      </c>
      <c r="L108" s="1533" t="str">
        <f>IF(B108="","",Output!AJ94)</f>
        <v/>
      </c>
      <c r="N108" s="1512" t="str">
        <f>IF(B108="","",Output!AK94)</f>
        <v/>
      </c>
      <c r="O108" s="1513" t="str">
        <f>IF(B108="","",Output!AL94)</f>
        <v/>
      </c>
      <c r="P108" s="1514" t="str">
        <f>IF(B108="","",Output!AM94)</f>
        <v/>
      </c>
      <c r="R108" s="1515" t="str">
        <f>IF(B108="","",Output!AN94)</f>
        <v/>
      </c>
      <c r="S108" s="1513" t="str">
        <f>IF(B108="","",Output!AO94)</f>
        <v/>
      </c>
      <c r="T108" s="1514" t="str">
        <f>IF(B108="","",Output!AP94)</f>
        <v/>
      </c>
      <c r="V108" s="1515" t="str">
        <f>IF(B108="","",Output!AQ94)</f>
        <v/>
      </c>
      <c r="W108" s="1513" t="str">
        <f>IF(B108="","",Output!AR94)</f>
        <v/>
      </c>
      <c r="X108" s="1513" t="str">
        <f>IF(B108="","",Output!AS94)</f>
        <v/>
      </c>
      <c r="Y108" s="1514" t="str">
        <f>IF(B108="","",Output!AT94)</f>
        <v/>
      </c>
      <c r="AA108" s="1515" t="str">
        <f>IF(B108="","",Output!AU94)</f>
        <v/>
      </c>
      <c r="AB108" s="1513" t="str">
        <f>IF(B108="","",Output!AV94)</f>
        <v/>
      </c>
      <c r="AC108" s="1513" t="str">
        <f>IF(B108="","",Output!AW94)</f>
        <v/>
      </c>
      <c r="AD108" s="1514" t="str">
        <f>IF(B108="","",Output!AX94)</f>
        <v/>
      </c>
      <c r="AF108" s="1516" t="str">
        <f>IF(B108="","",Output!AY94)</f>
        <v/>
      </c>
      <c r="AG108" s="1510" t="str">
        <f>IF(B108="","",Output!AZ94)</f>
        <v/>
      </c>
      <c r="AH108" s="1511" t="str">
        <f>IF(B108="","",Output!BA94)</f>
        <v/>
      </c>
      <c r="AJ108" s="1517" t="str">
        <f>IF(B108="","",Output!BB94)</f>
        <v/>
      </c>
      <c r="AK108" s="1518" t="str">
        <f>IF(B108="","",Output!BC94)</f>
        <v/>
      </c>
      <c r="AL108" s="1518" t="str">
        <f>IF(B108="","",Output!BD94)</f>
        <v/>
      </c>
      <c r="AM108" s="1519" t="str">
        <f>IF(B108="","",Output!BE94)</f>
        <v/>
      </c>
    </row>
    <row r="109" spans="2:39">
      <c r="B109" s="143" t="str">
        <f>IF(Output!C95=0,"",Output!C95)</f>
        <v/>
      </c>
      <c r="D109" s="1485" t="str">
        <f>IF(B109="","",Output!AC95)</f>
        <v/>
      </c>
      <c r="E109" s="1486" t="str">
        <f>IF(B109="","",Output!AD95)</f>
        <v/>
      </c>
      <c r="F109" s="1487" t="str">
        <f>IF(B109="","",Output!AE95)</f>
        <v/>
      </c>
      <c r="H109" s="1509" t="str">
        <f>IF(B109="","",Output!AF95)</f>
        <v/>
      </c>
      <c r="I109" s="1510" t="str">
        <f>IF(B109="","",Output!AG95)</f>
        <v/>
      </c>
      <c r="J109" s="1510" t="str">
        <f>IF(B109="","",Output!AH95)</f>
        <v/>
      </c>
      <c r="K109" s="1510" t="str">
        <f>IF(B109="","",Output!AI95)</f>
        <v/>
      </c>
      <c r="L109" s="1533" t="str">
        <f>IF(B109="","",Output!AJ95)</f>
        <v/>
      </c>
      <c r="N109" s="1512" t="str">
        <f>IF(B109="","",Output!AK95)</f>
        <v/>
      </c>
      <c r="O109" s="1513" t="str">
        <f>IF(B109="","",Output!AL95)</f>
        <v/>
      </c>
      <c r="P109" s="1514" t="str">
        <f>IF(B109="","",Output!AM95)</f>
        <v/>
      </c>
      <c r="R109" s="1515" t="str">
        <f>IF(B109="","",Output!AN95)</f>
        <v/>
      </c>
      <c r="S109" s="1513" t="str">
        <f>IF(B109="","",Output!AO95)</f>
        <v/>
      </c>
      <c r="T109" s="1514" t="str">
        <f>IF(B109="","",Output!AP95)</f>
        <v/>
      </c>
      <c r="V109" s="1515" t="str">
        <f>IF(B109="","",Output!AQ95)</f>
        <v/>
      </c>
      <c r="W109" s="1513" t="str">
        <f>IF(B109="","",Output!AR95)</f>
        <v/>
      </c>
      <c r="X109" s="1513" t="str">
        <f>IF(B109="","",Output!AS95)</f>
        <v/>
      </c>
      <c r="Y109" s="1514" t="str">
        <f>IF(B109="","",Output!AT95)</f>
        <v/>
      </c>
      <c r="AA109" s="1515" t="str">
        <f>IF(B109="","",Output!AU95)</f>
        <v/>
      </c>
      <c r="AB109" s="1513" t="str">
        <f>IF(B109="","",Output!AV95)</f>
        <v/>
      </c>
      <c r="AC109" s="1513" t="str">
        <f>IF(B109="","",Output!AW95)</f>
        <v/>
      </c>
      <c r="AD109" s="1514" t="str">
        <f>IF(B109="","",Output!AX95)</f>
        <v/>
      </c>
      <c r="AF109" s="1516" t="str">
        <f>IF(B109="","",Output!AY95)</f>
        <v/>
      </c>
      <c r="AG109" s="1510" t="str">
        <f>IF(B109="","",Output!AZ95)</f>
        <v/>
      </c>
      <c r="AH109" s="1511" t="str">
        <f>IF(B109="","",Output!BA95)</f>
        <v/>
      </c>
      <c r="AJ109" s="1517" t="str">
        <f>IF(B109="","",Output!BB95)</f>
        <v/>
      </c>
      <c r="AK109" s="1518" t="str">
        <f>IF(B109="","",Output!BC95)</f>
        <v/>
      </c>
      <c r="AL109" s="1518" t="str">
        <f>IF(B109="","",Output!BD95)</f>
        <v/>
      </c>
      <c r="AM109" s="1519" t="str">
        <f>IF(B109="","",Output!BE95)</f>
        <v/>
      </c>
    </row>
    <row r="110" spans="2:39">
      <c r="B110" s="143" t="str">
        <f>IF(Output!C96=0,"",Output!C96)</f>
        <v/>
      </c>
      <c r="D110" s="1485" t="str">
        <f>IF(B110="","",Output!AC96)</f>
        <v/>
      </c>
      <c r="E110" s="1486" t="str">
        <f>IF(B110="","",Output!AD96)</f>
        <v/>
      </c>
      <c r="F110" s="1487" t="str">
        <f>IF(B110="","",Output!AE96)</f>
        <v/>
      </c>
      <c r="H110" s="1509" t="str">
        <f>IF(B110="","",Output!AF96)</f>
        <v/>
      </c>
      <c r="I110" s="1510" t="str">
        <f>IF(B110="","",Output!AG96)</f>
        <v/>
      </c>
      <c r="J110" s="1510" t="str">
        <f>IF(B110="","",Output!AH96)</f>
        <v/>
      </c>
      <c r="K110" s="1510" t="str">
        <f>IF(B110="","",Output!AI96)</f>
        <v/>
      </c>
      <c r="L110" s="1533" t="str">
        <f>IF(B110="","",Output!AJ96)</f>
        <v/>
      </c>
      <c r="N110" s="1512" t="str">
        <f>IF(B110="","",Output!AK96)</f>
        <v/>
      </c>
      <c r="O110" s="1513" t="str">
        <f>IF(B110="","",Output!AL96)</f>
        <v/>
      </c>
      <c r="P110" s="1514" t="str">
        <f>IF(B110="","",Output!AM96)</f>
        <v/>
      </c>
      <c r="R110" s="1515" t="str">
        <f>IF(B110="","",Output!AN96)</f>
        <v/>
      </c>
      <c r="S110" s="1513" t="str">
        <f>IF(B110="","",Output!AO96)</f>
        <v/>
      </c>
      <c r="T110" s="1514" t="str">
        <f>IF(B110="","",Output!AP96)</f>
        <v/>
      </c>
      <c r="V110" s="1515" t="str">
        <f>IF(B110="","",Output!AQ96)</f>
        <v/>
      </c>
      <c r="W110" s="1513" t="str">
        <f>IF(B110="","",Output!AR96)</f>
        <v/>
      </c>
      <c r="X110" s="1513" t="str">
        <f>IF(B110="","",Output!AS96)</f>
        <v/>
      </c>
      <c r="Y110" s="1514" t="str">
        <f>IF(B110="","",Output!AT96)</f>
        <v/>
      </c>
      <c r="AA110" s="1515" t="str">
        <f>IF(B110="","",Output!AU96)</f>
        <v/>
      </c>
      <c r="AB110" s="1513" t="str">
        <f>IF(B110="","",Output!AV96)</f>
        <v/>
      </c>
      <c r="AC110" s="1513" t="str">
        <f>IF(B110="","",Output!AW96)</f>
        <v/>
      </c>
      <c r="AD110" s="1514" t="str">
        <f>IF(B110="","",Output!AX96)</f>
        <v/>
      </c>
      <c r="AF110" s="1516" t="str">
        <f>IF(B110="","",Output!AY96)</f>
        <v/>
      </c>
      <c r="AG110" s="1510" t="str">
        <f>IF(B110="","",Output!AZ96)</f>
        <v/>
      </c>
      <c r="AH110" s="1511" t="str">
        <f>IF(B110="","",Output!BA96)</f>
        <v/>
      </c>
      <c r="AJ110" s="1517" t="str">
        <f>IF(B110="","",Output!BB96)</f>
        <v/>
      </c>
      <c r="AK110" s="1518" t="str">
        <f>IF(B110="","",Output!BC96)</f>
        <v/>
      </c>
      <c r="AL110" s="1518" t="str">
        <f>IF(B110="","",Output!BD96)</f>
        <v/>
      </c>
      <c r="AM110" s="1519" t="str">
        <f>IF(B110="","",Output!BE96)</f>
        <v/>
      </c>
    </row>
    <row r="111" spans="2:39">
      <c r="B111" s="143" t="str">
        <f>IF(Output!C97=0,"",Output!C97)</f>
        <v/>
      </c>
      <c r="D111" s="1485" t="str">
        <f>IF(B111="","",Output!AC97)</f>
        <v/>
      </c>
      <c r="E111" s="1486" t="str">
        <f>IF(B111="","",Output!AD97)</f>
        <v/>
      </c>
      <c r="F111" s="1487" t="str">
        <f>IF(B111="","",Output!AE97)</f>
        <v/>
      </c>
      <c r="H111" s="1509" t="str">
        <f>IF(B111="","",Output!AF97)</f>
        <v/>
      </c>
      <c r="I111" s="1510" t="str">
        <f>IF(B111="","",Output!AG97)</f>
        <v/>
      </c>
      <c r="J111" s="1510" t="str">
        <f>IF(B111="","",Output!AH97)</f>
        <v/>
      </c>
      <c r="K111" s="1510" t="str">
        <f>IF(B111="","",Output!AI97)</f>
        <v/>
      </c>
      <c r="L111" s="1533" t="str">
        <f>IF(B111="","",Output!AJ97)</f>
        <v/>
      </c>
      <c r="N111" s="1512" t="str">
        <f>IF(B111="","",Output!AK97)</f>
        <v/>
      </c>
      <c r="O111" s="1513" t="str">
        <f>IF(B111="","",Output!AL97)</f>
        <v/>
      </c>
      <c r="P111" s="1514" t="str">
        <f>IF(B111="","",Output!AM97)</f>
        <v/>
      </c>
      <c r="R111" s="1515" t="str">
        <f>IF(B111="","",Output!AN97)</f>
        <v/>
      </c>
      <c r="S111" s="1513" t="str">
        <f>IF(B111="","",Output!AO97)</f>
        <v/>
      </c>
      <c r="T111" s="1514" t="str">
        <f>IF(B111="","",Output!AP97)</f>
        <v/>
      </c>
      <c r="V111" s="1515" t="str">
        <f>IF(B111="","",Output!AQ97)</f>
        <v/>
      </c>
      <c r="W111" s="1513" t="str">
        <f>IF(B111="","",Output!AR97)</f>
        <v/>
      </c>
      <c r="X111" s="1513" t="str">
        <f>IF(B111="","",Output!AS97)</f>
        <v/>
      </c>
      <c r="Y111" s="1514" t="str">
        <f>IF(B111="","",Output!AT97)</f>
        <v/>
      </c>
      <c r="AA111" s="1515" t="str">
        <f>IF(B111="","",Output!AU97)</f>
        <v/>
      </c>
      <c r="AB111" s="1513" t="str">
        <f>IF(B111="","",Output!AV97)</f>
        <v/>
      </c>
      <c r="AC111" s="1513" t="str">
        <f>IF(B111="","",Output!AW97)</f>
        <v/>
      </c>
      <c r="AD111" s="1514" t="str">
        <f>IF(B111="","",Output!AX97)</f>
        <v/>
      </c>
      <c r="AF111" s="1516" t="str">
        <f>IF(B111="","",Output!AY97)</f>
        <v/>
      </c>
      <c r="AG111" s="1510" t="str">
        <f>IF(B111="","",Output!AZ97)</f>
        <v/>
      </c>
      <c r="AH111" s="1511" t="str">
        <f>IF(B111="","",Output!BA97)</f>
        <v/>
      </c>
      <c r="AJ111" s="1517" t="str">
        <f>IF(B111="","",Output!BB97)</f>
        <v/>
      </c>
      <c r="AK111" s="1518" t="str">
        <f>IF(B111="","",Output!BC97)</f>
        <v/>
      </c>
      <c r="AL111" s="1518" t="str">
        <f>IF(B111="","",Output!BD97)</f>
        <v/>
      </c>
      <c r="AM111" s="1519" t="str">
        <f>IF(B111="","",Output!BE97)</f>
        <v/>
      </c>
    </row>
    <row r="112" spans="2:39">
      <c r="B112" s="143" t="str">
        <f>IF(Output!C98=0,"",Output!C98)</f>
        <v/>
      </c>
      <c r="D112" s="1485" t="str">
        <f>IF(B112="","",Output!AC98)</f>
        <v/>
      </c>
      <c r="E112" s="1486" t="str">
        <f>IF(B112="","",Output!AD98)</f>
        <v/>
      </c>
      <c r="F112" s="1487" t="str">
        <f>IF(B112="","",Output!AE98)</f>
        <v/>
      </c>
      <c r="H112" s="1509" t="str">
        <f>IF(B112="","",Output!AF98)</f>
        <v/>
      </c>
      <c r="I112" s="1510" t="str">
        <f>IF(B112="","",Output!AG98)</f>
        <v/>
      </c>
      <c r="J112" s="1510" t="str">
        <f>IF(B112="","",Output!AH98)</f>
        <v/>
      </c>
      <c r="K112" s="1510" t="str">
        <f>IF(B112="","",Output!AI98)</f>
        <v/>
      </c>
      <c r="L112" s="1533" t="str">
        <f>IF(B112="","",Output!AJ98)</f>
        <v/>
      </c>
      <c r="N112" s="1512" t="str">
        <f>IF(B112="","",Output!AK98)</f>
        <v/>
      </c>
      <c r="O112" s="1513" t="str">
        <f>IF(B112="","",Output!AL98)</f>
        <v/>
      </c>
      <c r="P112" s="1514" t="str">
        <f>IF(B112="","",Output!AM98)</f>
        <v/>
      </c>
      <c r="R112" s="1515" t="str">
        <f>IF(B112="","",Output!AN98)</f>
        <v/>
      </c>
      <c r="S112" s="1513" t="str">
        <f>IF(B112="","",Output!AO98)</f>
        <v/>
      </c>
      <c r="T112" s="1514" t="str">
        <f>IF(B112="","",Output!AP98)</f>
        <v/>
      </c>
      <c r="V112" s="1515" t="str">
        <f>IF(B112="","",Output!AQ98)</f>
        <v/>
      </c>
      <c r="W112" s="1513" t="str">
        <f>IF(B112="","",Output!AR98)</f>
        <v/>
      </c>
      <c r="X112" s="1513" t="str">
        <f>IF(B112="","",Output!AS98)</f>
        <v/>
      </c>
      <c r="Y112" s="1514" t="str">
        <f>IF(B112="","",Output!AT98)</f>
        <v/>
      </c>
      <c r="AA112" s="1515" t="str">
        <f>IF(B112="","",Output!AU98)</f>
        <v/>
      </c>
      <c r="AB112" s="1513" t="str">
        <f>IF(B112="","",Output!AV98)</f>
        <v/>
      </c>
      <c r="AC112" s="1513" t="str">
        <f>IF(B112="","",Output!AW98)</f>
        <v/>
      </c>
      <c r="AD112" s="1514" t="str">
        <f>IF(B112="","",Output!AX98)</f>
        <v/>
      </c>
      <c r="AF112" s="1516" t="str">
        <f>IF(B112="","",Output!AY98)</f>
        <v/>
      </c>
      <c r="AG112" s="1510" t="str">
        <f>IF(B112="","",Output!AZ98)</f>
        <v/>
      </c>
      <c r="AH112" s="1511" t="str">
        <f>IF(B112="","",Output!BA98)</f>
        <v/>
      </c>
      <c r="AJ112" s="1517" t="str">
        <f>IF(B112="","",Output!BB98)</f>
        <v/>
      </c>
      <c r="AK112" s="1518" t="str">
        <f>IF(B112="","",Output!BC98)</f>
        <v/>
      </c>
      <c r="AL112" s="1518" t="str">
        <f>IF(B112="","",Output!BD98)</f>
        <v/>
      </c>
      <c r="AM112" s="1519" t="str">
        <f>IF(B112="","",Output!BE98)</f>
        <v/>
      </c>
    </row>
    <row r="113" spans="2:39">
      <c r="B113" s="143" t="str">
        <f>IF(Output!C99=0,"",Output!C99)</f>
        <v/>
      </c>
      <c r="D113" s="1485" t="str">
        <f>IF(B113="","",Output!AC99)</f>
        <v/>
      </c>
      <c r="E113" s="1486" t="str">
        <f>IF(B113="","",Output!AD99)</f>
        <v/>
      </c>
      <c r="F113" s="1487" t="str">
        <f>IF(B113="","",Output!AE99)</f>
        <v/>
      </c>
      <c r="H113" s="1509" t="str">
        <f>IF(B113="","",Output!AF99)</f>
        <v/>
      </c>
      <c r="I113" s="1510" t="str">
        <f>IF(B113="","",Output!AG99)</f>
        <v/>
      </c>
      <c r="J113" s="1510" t="str">
        <f>IF(B113="","",Output!AH99)</f>
        <v/>
      </c>
      <c r="K113" s="1510" t="str">
        <f>IF(B113="","",Output!AI99)</f>
        <v/>
      </c>
      <c r="L113" s="1533" t="str">
        <f>IF(B113="","",Output!AJ99)</f>
        <v/>
      </c>
      <c r="N113" s="1512" t="str">
        <f>IF(B113="","",Output!AK99)</f>
        <v/>
      </c>
      <c r="O113" s="1513" t="str">
        <f>IF(B113="","",Output!AL99)</f>
        <v/>
      </c>
      <c r="P113" s="1514" t="str">
        <f>IF(B113="","",Output!AM99)</f>
        <v/>
      </c>
      <c r="R113" s="1515" t="str">
        <f>IF(B113="","",Output!AN99)</f>
        <v/>
      </c>
      <c r="S113" s="1513" t="str">
        <f>IF(B113="","",Output!AO99)</f>
        <v/>
      </c>
      <c r="T113" s="1514" t="str">
        <f>IF(B113="","",Output!AP99)</f>
        <v/>
      </c>
      <c r="V113" s="1515" t="str">
        <f>IF(B113="","",Output!AQ99)</f>
        <v/>
      </c>
      <c r="W113" s="1513" t="str">
        <f>IF(B113="","",Output!AR99)</f>
        <v/>
      </c>
      <c r="X113" s="1513" t="str">
        <f>IF(B113="","",Output!AS99)</f>
        <v/>
      </c>
      <c r="Y113" s="1514" t="str">
        <f>IF(B113="","",Output!AT99)</f>
        <v/>
      </c>
      <c r="AA113" s="1515" t="str">
        <f>IF(B113="","",Output!AU99)</f>
        <v/>
      </c>
      <c r="AB113" s="1513" t="str">
        <f>IF(B113="","",Output!AV99)</f>
        <v/>
      </c>
      <c r="AC113" s="1513" t="str">
        <f>IF(B113="","",Output!AW99)</f>
        <v/>
      </c>
      <c r="AD113" s="1514" t="str">
        <f>IF(B113="","",Output!AX99)</f>
        <v/>
      </c>
      <c r="AF113" s="1516" t="str">
        <f>IF(B113="","",Output!AY99)</f>
        <v/>
      </c>
      <c r="AG113" s="1510" t="str">
        <f>IF(B113="","",Output!AZ99)</f>
        <v/>
      </c>
      <c r="AH113" s="1511" t="str">
        <f>IF(B113="","",Output!BA99)</f>
        <v/>
      </c>
      <c r="AJ113" s="1517" t="str">
        <f>IF(B113="","",Output!BB99)</f>
        <v/>
      </c>
      <c r="AK113" s="1518" t="str">
        <f>IF(B113="","",Output!BC99)</f>
        <v/>
      </c>
      <c r="AL113" s="1518" t="str">
        <f>IF(B113="","",Output!BD99)</f>
        <v/>
      </c>
      <c r="AM113" s="1519" t="str">
        <f>IF(B113="","",Output!BE99)</f>
        <v/>
      </c>
    </row>
    <row r="114" spans="2:39">
      <c r="B114" s="143" t="str">
        <f>IF(Output!C100=0,"",Output!C100)</f>
        <v/>
      </c>
      <c r="D114" s="1485" t="str">
        <f>IF(B114="","",Output!AC100)</f>
        <v/>
      </c>
      <c r="E114" s="1486" t="str">
        <f>IF(B114="","",Output!AD100)</f>
        <v/>
      </c>
      <c r="F114" s="1487" t="str">
        <f>IF(B114="","",Output!AE100)</f>
        <v/>
      </c>
      <c r="H114" s="1509" t="str">
        <f>IF(B114="","",Output!AF100)</f>
        <v/>
      </c>
      <c r="I114" s="1510" t="str">
        <f>IF(B114="","",Output!AG100)</f>
        <v/>
      </c>
      <c r="J114" s="1510" t="str">
        <f>IF(B114="","",Output!AH100)</f>
        <v/>
      </c>
      <c r="K114" s="1510" t="str">
        <f>IF(B114="","",Output!AI100)</f>
        <v/>
      </c>
      <c r="L114" s="1533" t="str">
        <f>IF(B114="","",Output!AJ100)</f>
        <v/>
      </c>
      <c r="N114" s="1512" t="str">
        <f>IF(B114="","",Output!AK100)</f>
        <v/>
      </c>
      <c r="O114" s="1513" t="str">
        <f>IF(B114="","",Output!AL100)</f>
        <v/>
      </c>
      <c r="P114" s="1514" t="str">
        <f>IF(B114="","",Output!AM100)</f>
        <v/>
      </c>
      <c r="R114" s="1515" t="str">
        <f>IF(B114="","",Output!AN100)</f>
        <v/>
      </c>
      <c r="S114" s="1513" t="str">
        <f>IF(B114="","",Output!AO100)</f>
        <v/>
      </c>
      <c r="T114" s="1514" t="str">
        <f>IF(B114="","",Output!AP100)</f>
        <v/>
      </c>
      <c r="V114" s="1515" t="str">
        <f>IF(B114="","",Output!AQ100)</f>
        <v/>
      </c>
      <c r="W114" s="1513" t="str">
        <f>IF(B114="","",Output!AR100)</f>
        <v/>
      </c>
      <c r="X114" s="1513" t="str">
        <f>IF(B114="","",Output!AS100)</f>
        <v/>
      </c>
      <c r="Y114" s="1514" t="str">
        <f>IF(B114="","",Output!AT100)</f>
        <v/>
      </c>
      <c r="AA114" s="1515" t="str">
        <f>IF(B114="","",Output!AU100)</f>
        <v/>
      </c>
      <c r="AB114" s="1513" t="str">
        <f>IF(B114="","",Output!AV100)</f>
        <v/>
      </c>
      <c r="AC114" s="1513" t="str">
        <f>IF(B114="","",Output!AW100)</f>
        <v/>
      </c>
      <c r="AD114" s="1514" t="str">
        <f>IF(B114="","",Output!AX100)</f>
        <v/>
      </c>
      <c r="AF114" s="1516" t="str">
        <f>IF(B114="","",Output!AY100)</f>
        <v/>
      </c>
      <c r="AG114" s="1510" t="str">
        <f>IF(B114="","",Output!AZ100)</f>
        <v/>
      </c>
      <c r="AH114" s="1511" t="str">
        <f>IF(B114="","",Output!BA100)</f>
        <v/>
      </c>
      <c r="AJ114" s="1517" t="str">
        <f>IF(B114="","",Output!BB100)</f>
        <v/>
      </c>
      <c r="AK114" s="1518" t="str">
        <f>IF(B114="","",Output!BC100)</f>
        <v/>
      </c>
      <c r="AL114" s="1518" t="str">
        <f>IF(B114="","",Output!BD100)</f>
        <v/>
      </c>
      <c r="AM114" s="1519" t="str">
        <f>IF(B114="","",Output!BE100)</f>
        <v/>
      </c>
    </row>
    <row r="115" spans="2:39">
      <c r="B115" s="143" t="str">
        <f>IF(Output!C101=0,"",Output!C101)</f>
        <v/>
      </c>
      <c r="D115" s="1485" t="str">
        <f>IF(B115="","",Output!AC101)</f>
        <v/>
      </c>
      <c r="E115" s="1486" t="str">
        <f>IF(B115="","",Output!AD101)</f>
        <v/>
      </c>
      <c r="F115" s="1487" t="str">
        <f>IF(B115="","",Output!AE101)</f>
        <v/>
      </c>
      <c r="H115" s="1509" t="str">
        <f>IF(B115="","",Output!AF101)</f>
        <v/>
      </c>
      <c r="I115" s="1510" t="str">
        <f>IF(B115="","",Output!AG101)</f>
        <v/>
      </c>
      <c r="J115" s="1510" t="str">
        <f>IF(B115="","",Output!AH101)</f>
        <v/>
      </c>
      <c r="K115" s="1510" t="str">
        <f>IF(B115="","",Output!AI101)</f>
        <v/>
      </c>
      <c r="L115" s="1533" t="str">
        <f>IF(B115="","",Output!AJ101)</f>
        <v/>
      </c>
      <c r="N115" s="1512" t="str">
        <f>IF(B115="","",Output!AK101)</f>
        <v/>
      </c>
      <c r="O115" s="1513" t="str">
        <f>IF(B115="","",Output!AL101)</f>
        <v/>
      </c>
      <c r="P115" s="1514" t="str">
        <f>IF(B115="","",Output!AM101)</f>
        <v/>
      </c>
      <c r="R115" s="1515" t="str">
        <f>IF(B115="","",Output!AN101)</f>
        <v/>
      </c>
      <c r="S115" s="1513" t="str">
        <f>IF(B115="","",Output!AO101)</f>
        <v/>
      </c>
      <c r="T115" s="1514" t="str">
        <f>IF(B115="","",Output!AP101)</f>
        <v/>
      </c>
      <c r="V115" s="1515" t="str">
        <f>IF(B115="","",Output!AQ101)</f>
        <v/>
      </c>
      <c r="W115" s="1513" t="str">
        <f>IF(B115="","",Output!AR101)</f>
        <v/>
      </c>
      <c r="X115" s="1513" t="str">
        <f>IF(B115="","",Output!AS101)</f>
        <v/>
      </c>
      <c r="Y115" s="1514" t="str">
        <f>IF(B115="","",Output!AT101)</f>
        <v/>
      </c>
      <c r="AA115" s="1515" t="str">
        <f>IF(B115="","",Output!AU101)</f>
        <v/>
      </c>
      <c r="AB115" s="1513" t="str">
        <f>IF(B115="","",Output!AV101)</f>
        <v/>
      </c>
      <c r="AC115" s="1513" t="str">
        <f>IF(B115="","",Output!AW101)</f>
        <v/>
      </c>
      <c r="AD115" s="1514" t="str">
        <f>IF(B115="","",Output!AX101)</f>
        <v/>
      </c>
      <c r="AF115" s="1516" t="str">
        <f>IF(B115="","",Output!AY101)</f>
        <v/>
      </c>
      <c r="AG115" s="1510" t="str">
        <f>IF(B115="","",Output!AZ101)</f>
        <v/>
      </c>
      <c r="AH115" s="1511" t="str">
        <f>IF(B115="","",Output!BA101)</f>
        <v/>
      </c>
      <c r="AJ115" s="1517" t="str">
        <f>IF(B115="","",Output!BB101)</f>
        <v/>
      </c>
      <c r="AK115" s="1518" t="str">
        <f>IF(B115="","",Output!BC101)</f>
        <v/>
      </c>
      <c r="AL115" s="1518" t="str">
        <f>IF(B115="","",Output!BD101)</f>
        <v/>
      </c>
      <c r="AM115" s="1519" t="str">
        <f>IF(B115="","",Output!BE101)</f>
        <v/>
      </c>
    </row>
    <row r="116" spans="2:39">
      <c r="B116" s="143" t="str">
        <f>IF(Output!C102=0,"",Output!C102)</f>
        <v/>
      </c>
      <c r="D116" s="1485" t="str">
        <f>IF(B116="","",Output!AC102)</f>
        <v/>
      </c>
      <c r="E116" s="1486" t="str">
        <f>IF(B116="","",Output!AD102)</f>
        <v/>
      </c>
      <c r="F116" s="1487" t="str">
        <f>IF(B116="","",Output!AE102)</f>
        <v/>
      </c>
      <c r="H116" s="1509" t="str">
        <f>IF(B116="","",Output!AF102)</f>
        <v/>
      </c>
      <c r="I116" s="1510" t="str">
        <f>IF(B116="","",Output!AG102)</f>
        <v/>
      </c>
      <c r="J116" s="1510" t="str">
        <f>IF(B116="","",Output!AH102)</f>
        <v/>
      </c>
      <c r="K116" s="1510" t="str">
        <f>IF(B116="","",Output!AI102)</f>
        <v/>
      </c>
      <c r="L116" s="1533" t="str">
        <f>IF(B116="","",Output!AJ102)</f>
        <v/>
      </c>
      <c r="N116" s="1512" t="str">
        <f>IF(B116="","",Output!AK102)</f>
        <v/>
      </c>
      <c r="O116" s="1513" t="str">
        <f>IF(B116="","",Output!AL102)</f>
        <v/>
      </c>
      <c r="P116" s="1514" t="str">
        <f>IF(B116="","",Output!AM102)</f>
        <v/>
      </c>
      <c r="R116" s="1515" t="str">
        <f>IF(B116="","",Output!AN102)</f>
        <v/>
      </c>
      <c r="S116" s="1513" t="str">
        <f>IF(B116="","",Output!AO102)</f>
        <v/>
      </c>
      <c r="T116" s="1514" t="str">
        <f>IF(B116="","",Output!AP102)</f>
        <v/>
      </c>
      <c r="V116" s="1515" t="str">
        <f>IF(B116="","",Output!AQ102)</f>
        <v/>
      </c>
      <c r="W116" s="1513" t="str">
        <f>IF(B116="","",Output!AR102)</f>
        <v/>
      </c>
      <c r="X116" s="1513" t="str">
        <f>IF(B116="","",Output!AS102)</f>
        <v/>
      </c>
      <c r="Y116" s="1514" t="str">
        <f>IF(B116="","",Output!AT102)</f>
        <v/>
      </c>
      <c r="AA116" s="1515" t="str">
        <f>IF(B116="","",Output!AU102)</f>
        <v/>
      </c>
      <c r="AB116" s="1513" t="str">
        <f>IF(B116="","",Output!AV102)</f>
        <v/>
      </c>
      <c r="AC116" s="1513" t="str">
        <f>IF(B116="","",Output!AW102)</f>
        <v/>
      </c>
      <c r="AD116" s="1514" t="str">
        <f>IF(B116="","",Output!AX102)</f>
        <v/>
      </c>
      <c r="AF116" s="1516" t="str">
        <f>IF(B116="","",Output!AY102)</f>
        <v/>
      </c>
      <c r="AG116" s="1510" t="str">
        <f>IF(B116="","",Output!AZ102)</f>
        <v/>
      </c>
      <c r="AH116" s="1511" t="str">
        <f>IF(B116="","",Output!BA102)</f>
        <v/>
      </c>
      <c r="AJ116" s="1517" t="str">
        <f>IF(B116="","",Output!BB102)</f>
        <v/>
      </c>
      <c r="AK116" s="1518" t="str">
        <f>IF(B116="","",Output!BC102)</f>
        <v/>
      </c>
      <c r="AL116" s="1518" t="str">
        <f>IF(B116="","",Output!BD102)</f>
        <v/>
      </c>
      <c r="AM116" s="1519" t="str">
        <f>IF(B116="","",Output!BE102)</f>
        <v/>
      </c>
    </row>
    <row r="117" spans="2:39">
      <c r="B117" s="143" t="str">
        <f>IF(Output!C103=0,"",Output!C103)</f>
        <v/>
      </c>
      <c r="D117" s="1485" t="str">
        <f>IF(B117="","",Output!AC103)</f>
        <v/>
      </c>
      <c r="E117" s="1486" t="str">
        <f>IF(B117="","",Output!AD103)</f>
        <v/>
      </c>
      <c r="F117" s="1487" t="str">
        <f>IF(B117="","",Output!AE103)</f>
        <v/>
      </c>
      <c r="H117" s="1509" t="str">
        <f>IF(B117="","",Output!AF103)</f>
        <v/>
      </c>
      <c r="I117" s="1510" t="str">
        <f>IF(B117="","",Output!AG103)</f>
        <v/>
      </c>
      <c r="J117" s="1510" t="str">
        <f>IF(B117="","",Output!AH103)</f>
        <v/>
      </c>
      <c r="K117" s="1510" t="str">
        <f>IF(B117="","",Output!AI103)</f>
        <v/>
      </c>
      <c r="L117" s="1533" t="str">
        <f>IF(B117="","",Output!AJ103)</f>
        <v/>
      </c>
      <c r="N117" s="1512" t="str">
        <f>IF(B117="","",Output!AK103)</f>
        <v/>
      </c>
      <c r="O117" s="1513" t="str">
        <f>IF(B117="","",Output!AL103)</f>
        <v/>
      </c>
      <c r="P117" s="1514" t="str">
        <f>IF(B117="","",Output!AM103)</f>
        <v/>
      </c>
      <c r="R117" s="1515" t="str">
        <f>IF(B117="","",Output!AN103)</f>
        <v/>
      </c>
      <c r="S117" s="1513" t="str">
        <f>IF(B117="","",Output!AO103)</f>
        <v/>
      </c>
      <c r="T117" s="1514" t="str">
        <f>IF(B117="","",Output!AP103)</f>
        <v/>
      </c>
      <c r="V117" s="1515" t="str">
        <f>IF(B117="","",Output!AQ103)</f>
        <v/>
      </c>
      <c r="W117" s="1513" t="str">
        <f>IF(B117="","",Output!AR103)</f>
        <v/>
      </c>
      <c r="X117" s="1513" t="str">
        <f>IF(B117="","",Output!AS103)</f>
        <v/>
      </c>
      <c r="Y117" s="1514" t="str">
        <f>IF(B117="","",Output!AT103)</f>
        <v/>
      </c>
      <c r="AA117" s="1515" t="str">
        <f>IF(B117="","",Output!AU103)</f>
        <v/>
      </c>
      <c r="AB117" s="1513" t="str">
        <f>IF(B117="","",Output!AV103)</f>
        <v/>
      </c>
      <c r="AC117" s="1513" t="str">
        <f>IF(B117="","",Output!AW103)</f>
        <v/>
      </c>
      <c r="AD117" s="1514" t="str">
        <f>IF(B117="","",Output!AX103)</f>
        <v/>
      </c>
      <c r="AF117" s="1516" t="str">
        <f>IF(B117="","",Output!AY103)</f>
        <v/>
      </c>
      <c r="AG117" s="1510" t="str">
        <f>IF(B117="","",Output!AZ103)</f>
        <v/>
      </c>
      <c r="AH117" s="1511" t="str">
        <f>IF(B117="","",Output!BA103)</f>
        <v/>
      </c>
      <c r="AJ117" s="1517" t="str">
        <f>IF(B117="","",Output!BB103)</f>
        <v/>
      </c>
      <c r="AK117" s="1518" t="str">
        <f>IF(B117="","",Output!BC103)</f>
        <v/>
      </c>
      <c r="AL117" s="1518" t="str">
        <f>IF(B117="","",Output!BD103)</f>
        <v/>
      </c>
      <c r="AM117" s="1519" t="str">
        <f>IF(B117="","",Output!BE103)</f>
        <v/>
      </c>
    </row>
    <row r="118" spans="2:39">
      <c r="B118" s="143" t="str">
        <f>IF(Output!C104=0,"",Output!C104)</f>
        <v/>
      </c>
      <c r="D118" s="1485" t="str">
        <f>IF(B118="","",Output!AC104)</f>
        <v/>
      </c>
      <c r="E118" s="1486" t="str">
        <f>IF(B118="","",Output!AD104)</f>
        <v/>
      </c>
      <c r="F118" s="1487" t="str">
        <f>IF(B118="","",Output!AE104)</f>
        <v/>
      </c>
      <c r="H118" s="1509" t="str">
        <f>IF(B118="","",Output!AF104)</f>
        <v/>
      </c>
      <c r="I118" s="1510" t="str">
        <f>IF(B118="","",Output!AG104)</f>
        <v/>
      </c>
      <c r="J118" s="1510" t="str">
        <f>IF(B118="","",Output!AH104)</f>
        <v/>
      </c>
      <c r="K118" s="1510" t="str">
        <f>IF(B118="","",Output!AI104)</f>
        <v/>
      </c>
      <c r="L118" s="1533" t="str">
        <f>IF(B118="","",Output!AJ104)</f>
        <v/>
      </c>
      <c r="N118" s="1512" t="str">
        <f>IF(B118="","",Output!AK104)</f>
        <v/>
      </c>
      <c r="O118" s="1513" t="str">
        <f>IF(B118="","",Output!AL104)</f>
        <v/>
      </c>
      <c r="P118" s="1514" t="str">
        <f>IF(B118="","",Output!AM104)</f>
        <v/>
      </c>
      <c r="R118" s="1515" t="str">
        <f>IF(B118="","",Output!AN104)</f>
        <v/>
      </c>
      <c r="S118" s="1513" t="str">
        <f>IF(B118="","",Output!AO104)</f>
        <v/>
      </c>
      <c r="T118" s="1514" t="str">
        <f>IF(B118="","",Output!AP104)</f>
        <v/>
      </c>
      <c r="V118" s="1515" t="str">
        <f>IF(B118="","",Output!AQ104)</f>
        <v/>
      </c>
      <c r="W118" s="1513" t="str">
        <f>IF(B118="","",Output!AR104)</f>
        <v/>
      </c>
      <c r="X118" s="1513" t="str">
        <f>IF(B118="","",Output!AS104)</f>
        <v/>
      </c>
      <c r="Y118" s="1514" t="str">
        <f>IF(B118="","",Output!AT104)</f>
        <v/>
      </c>
      <c r="AA118" s="1515" t="str">
        <f>IF(B118="","",Output!AU104)</f>
        <v/>
      </c>
      <c r="AB118" s="1513" t="str">
        <f>IF(B118="","",Output!AV104)</f>
        <v/>
      </c>
      <c r="AC118" s="1513" t="str">
        <f>IF(B118="","",Output!AW104)</f>
        <v/>
      </c>
      <c r="AD118" s="1514" t="str">
        <f>IF(B118="","",Output!AX104)</f>
        <v/>
      </c>
      <c r="AF118" s="1516" t="str">
        <f>IF(B118="","",Output!AY104)</f>
        <v/>
      </c>
      <c r="AG118" s="1510" t="str">
        <f>IF(B118="","",Output!AZ104)</f>
        <v/>
      </c>
      <c r="AH118" s="1511" t="str">
        <f>IF(B118="","",Output!BA104)</f>
        <v/>
      </c>
      <c r="AJ118" s="1517" t="str">
        <f>IF(B118="","",Output!BB104)</f>
        <v/>
      </c>
      <c r="AK118" s="1518" t="str">
        <f>IF(B118="","",Output!BC104)</f>
        <v/>
      </c>
      <c r="AL118" s="1518" t="str">
        <f>IF(B118="","",Output!BD104)</f>
        <v/>
      </c>
      <c r="AM118" s="1519" t="str">
        <f>IF(B118="","",Output!BE104)</f>
        <v/>
      </c>
    </row>
    <row r="119" spans="2:39">
      <c r="B119" s="143" t="str">
        <f>IF(Output!C105=0,"",Output!C105)</f>
        <v/>
      </c>
      <c r="D119" s="1485" t="str">
        <f>IF(B119="","",Output!AC105)</f>
        <v/>
      </c>
      <c r="E119" s="1486" t="str">
        <f>IF(B119="","",Output!AD105)</f>
        <v/>
      </c>
      <c r="F119" s="1487" t="str">
        <f>IF(B119="","",Output!AE105)</f>
        <v/>
      </c>
      <c r="H119" s="1509" t="str">
        <f>IF(B119="","",Output!AF105)</f>
        <v/>
      </c>
      <c r="I119" s="1510" t="str">
        <f>IF(B119="","",Output!AG105)</f>
        <v/>
      </c>
      <c r="J119" s="1510" t="str">
        <f>IF(B119="","",Output!AH105)</f>
        <v/>
      </c>
      <c r="K119" s="1510" t="str">
        <f>IF(B119="","",Output!AI105)</f>
        <v/>
      </c>
      <c r="L119" s="1533" t="str">
        <f>IF(B119="","",Output!AJ105)</f>
        <v/>
      </c>
      <c r="N119" s="1512" t="str">
        <f>IF(B119="","",Output!AK105)</f>
        <v/>
      </c>
      <c r="O119" s="1513" t="str">
        <f>IF(B119="","",Output!AL105)</f>
        <v/>
      </c>
      <c r="P119" s="1514" t="str">
        <f>IF(B119="","",Output!AM105)</f>
        <v/>
      </c>
      <c r="R119" s="1515" t="str">
        <f>IF(B119="","",Output!AN105)</f>
        <v/>
      </c>
      <c r="S119" s="1513" t="str">
        <f>IF(B119="","",Output!AO105)</f>
        <v/>
      </c>
      <c r="T119" s="1514" t="str">
        <f>IF(B119="","",Output!AP105)</f>
        <v/>
      </c>
      <c r="V119" s="1515" t="str">
        <f>IF(B119="","",Output!AQ105)</f>
        <v/>
      </c>
      <c r="W119" s="1513" t="str">
        <f>IF(B119="","",Output!AR105)</f>
        <v/>
      </c>
      <c r="X119" s="1513" t="str">
        <f>IF(B119="","",Output!AS105)</f>
        <v/>
      </c>
      <c r="Y119" s="1514" t="str">
        <f>IF(B119="","",Output!AT105)</f>
        <v/>
      </c>
      <c r="AA119" s="1515" t="str">
        <f>IF(B119="","",Output!AU105)</f>
        <v/>
      </c>
      <c r="AB119" s="1513" t="str">
        <f>IF(B119="","",Output!AV105)</f>
        <v/>
      </c>
      <c r="AC119" s="1513" t="str">
        <f>IF(B119="","",Output!AW105)</f>
        <v/>
      </c>
      <c r="AD119" s="1514" t="str">
        <f>IF(B119="","",Output!AX105)</f>
        <v/>
      </c>
      <c r="AF119" s="1516" t="str">
        <f>IF(B119="","",Output!AY105)</f>
        <v/>
      </c>
      <c r="AG119" s="1510" t="str">
        <f>IF(B119="","",Output!AZ105)</f>
        <v/>
      </c>
      <c r="AH119" s="1511" t="str">
        <f>IF(B119="","",Output!BA105)</f>
        <v/>
      </c>
      <c r="AJ119" s="1517" t="str">
        <f>IF(B119="","",Output!BB105)</f>
        <v/>
      </c>
      <c r="AK119" s="1518" t="str">
        <f>IF(B119="","",Output!BC105)</f>
        <v/>
      </c>
      <c r="AL119" s="1518" t="str">
        <f>IF(B119="","",Output!BD105)</f>
        <v/>
      </c>
      <c r="AM119" s="1519" t="str">
        <f>IF(B119="","",Output!BE105)</f>
        <v/>
      </c>
    </row>
    <row r="120" spans="2:39">
      <c r="B120" s="143" t="str">
        <f>IF(Output!C106=0,"",Output!C106)</f>
        <v/>
      </c>
      <c r="D120" s="1485" t="str">
        <f>IF(B120="","",Output!AC106)</f>
        <v/>
      </c>
      <c r="E120" s="1486" t="str">
        <f>IF(B120="","",Output!AD106)</f>
        <v/>
      </c>
      <c r="F120" s="1487" t="str">
        <f>IF(B120="","",Output!AE106)</f>
        <v/>
      </c>
      <c r="H120" s="1509" t="str">
        <f>IF(B120="","",Output!AF106)</f>
        <v/>
      </c>
      <c r="I120" s="1510" t="str">
        <f>IF(B120="","",Output!AG106)</f>
        <v/>
      </c>
      <c r="J120" s="1510" t="str">
        <f>IF(B120="","",Output!AH106)</f>
        <v/>
      </c>
      <c r="K120" s="1510" t="str">
        <f>IF(B120="","",Output!AI106)</f>
        <v/>
      </c>
      <c r="L120" s="1533" t="str">
        <f>IF(B120="","",Output!AJ106)</f>
        <v/>
      </c>
      <c r="N120" s="1512" t="str">
        <f>IF(B120="","",Output!AK106)</f>
        <v/>
      </c>
      <c r="O120" s="1513" t="str">
        <f>IF(B120="","",Output!AL106)</f>
        <v/>
      </c>
      <c r="P120" s="1514" t="str">
        <f>IF(B120="","",Output!AM106)</f>
        <v/>
      </c>
      <c r="R120" s="1515" t="str">
        <f>IF(B120="","",Output!AN106)</f>
        <v/>
      </c>
      <c r="S120" s="1513" t="str">
        <f>IF(B120="","",Output!AO106)</f>
        <v/>
      </c>
      <c r="T120" s="1514" t="str">
        <f>IF(B120="","",Output!AP106)</f>
        <v/>
      </c>
      <c r="V120" s="1515" t="str">
        <f>IF(B120="","",Output!AQ106)</f>
        <v/>
      </c>
      <c r="W120" s="1513" t="str">
        <f>IF(B120="","",Output!AR106)</f>
        <v/>
      </c>
      <c r="X120" s="1513" t="str">
        <f>IF(B120="","",Output!AS106)</f>
        <v/>
      </c>
      <c r="Y120" s="1514" t="str">
        <f>IF(B120="","",Output!AT106)</f>
        <v/>
      </c>
      <c r="AA120" s="1515" t="str">
        <f>IF(B120="","",Output!AU106)</f>
        <v/>
      </c>
      <c r="AB120" s="1513" t="str">
        <f>IF(B120="","",Output!AV106)</f>
        <v/>
      </c>
      <c r="AC120" s="1513" t="str">
        <f>IF(B120="","",Output!AW106)</f>
        <v/>
      </c>
      <c r="AD120" s="1514" t="str">
        <f>IF(B120="","",Output!AX106)</f>
        <v/>
      </c>
      <c r="AF120" s="1516" t="str">
        <f>IF(B120="","",Output!AY106)</f>
        <v/>
      </c>
      <c r="AG120" s="1510" t="str">
        <f>IF(B120="","",Output!AZ106)</f>
        <v/>
      </c>
      <c r="AH120" s="1511" t="str">
        <f>IF(B120="","",Output!BA106)</f>
        <v/>
      </c>
      <c r="AJ120" s="1517" t="str">
        <f>IF(B120="","",Output!BB106)</f>
        <v/>
      </c>
      <c r="AK120" s="1518" t="str">
        <f>IF(B120="","",Output!BC106)</f>
        <v/>
      </c>
      <c r="AL120" s="1518" t="str">
        <f>IF(B120="","",Output!BD106)</f>
        <v/>
      </c>
      <c r="AM120" s="1519" t="str">
        <f>IF(B120="","",Output!BE106)</f>
        <v/>
      </c>
    </row>
    <row r="121" spans="2:39">
      <c r="B121" s="143" t="str">
        <f>IF(Output!C107=0,"",Output!C107)</f>
        <v/>
      </c>
      <c r="D121" s="1485" t="str">
        <f>IF(B121="","",Output!AC107)</f>
        <v/>
      </c>
      <c r="E121" s="1486" t="str">
        <f>IF(B121="","",Output!AD107)</f>
        <v/>
      </c>
      <c r="F121" s="1487" t="str">
        <f>IF(B121="","",Output!AE107)</f>
        <v/>
      </c>
      <c r="H121" s="1509" t="str">
        <f>IF(B121="","",Output!AF107)</f>
        <v/>
      </c>
      <c r="I121" s="1510" t="str">
        <f>IF(B121="","",Output!AG107)</f>
        <v/>
      </c>
      <c r="J121" s="1510" t="str">
        <f>IF(B121="","",Output!AH107)</f>
        <v/>
      </c>
      <c r="K121" s="1510" t="str">
        <f>IF(B121="","",Output!AI107)</f>
        <v/>
      </c>
      <c r="L121" s="1533" t="str">
        <f>IF(B121="","",Output!AJ107)</f>
        <v/>
      </c>
      <c r="N121" s="1512" t="str">
        <f>IF(B121="","",Output!AK107)</f>
        <v/>
      </c>
      <c r="O121" s="1513" t="str">
        <f>IF(B121="","",Output!AL107)</f>
        <v/>
      </c>
      <c r="P121" s="1514" t="str">
        <f>IF(B121="","",Output!AM107)</f>
        <v/>
      </c>
      <c r="R121" s="1515" t="str">
        <f>IF(B121="","",Output!AN107)</f>
        <v/>
      </c>
      <c r="S121" s="1513" t="str">
        <f>IF(B121="","",Output!AO107)</f>
        <v/>
      </c>
      <c r="T121" s="1514" t="str">
        <f>IF(B121="","",Output!AP107)</f>
        <v/>
      </c>
      <c r="V121" s="1515" t="str">
        <f>IF(B121="","",Output!AQ107)</f>
        <v/>
      </c>
      <c r="W121" s="1513" t="str">
        <f>IF(B121="","",Output!AR107)</f>
        <v/>
      </c>
      <c r="X121" s="1513" t="str">
        <f>IF(B121="","",Output!AS107)</f>
        <v/>
      </c>
      <c r="Y121" s="1514" t="str">
        <f>IF(B121="","",Output!AT107)</f>
        <v/>
      </c>
      <c r="AA121" s="1515" t="str">
        <f>IF(B121="","",Output!AU107)</f>
        <v/>
      </c>
      <c r="AB121" s="1513" t="str">
        <f>IF(B121="","",Output!AV107)</f>
        <v/>
      </c>
      <c r="AC121" s="1513" t="str">
        <f>IF(B121="","",Output!AW107)</f>
        <v/>
      </c>
      <c r="AD121" s="1514" t="str">
        <f>IF(B121="","",Output!AX107)</f>
        <v/>
      </c>
      <c r="AF121" s="1516" t="str">
        <f>IF(B121="","",Output!AY107)</f>
        <v/>
      </c>
      <c r="AG121" s="1510" t="str">
        <f>IF(B121="","",Output!AZ107)</f>
        <v/>
      </c>
      <c r="AH121" s="1511" t="str">
        <f>IF(B121="","",Output!BA107)</f>
        <v/>
      </c>
      <c r="AJ121" s="1517" t="str">
        <f>IF(B121="","",Output!BB107)</f>
        <v/>
      </c>
      <c r="AK121" s="1518" t="str">
        <f>IF(B121="","",Output!BC107)</f>
        <v/>
      </c>
      <c r="AL121" s="1518" t="str">
        <f>IF(B121="","",Output!BD107)</f>
        <v/>
      </c>
      <c r="AM121" s="1519" t="str">
        <f>IF(B121="","",Output!BE107)</f>
        <v/>
      </c>
    </row>
    <row r="122" spans="2:39">
      <c r="B122" s="143" t="str">
        <f>IF(Output!C108=0,"",Output!C108)</f>
        <v/>
      </c>
      <c r="D122" s="1485" t="str">
        <f>IF(B122="","",Output!AC108)</f>
        <v/>
      </c>
      <c r="E122" s="1486" t="str">
        <f>IF(B122="","",Output!AD108)</f>
        <v/>
      </c>
      <c r="F122" s="1487" t="str">
        <f>IF(B122="","",Output!AE108)</f>
        <v/>
      </c>
      <c r="H122" s="1509" t="str">
        <f>IF(B122="","",Output!AF108)</f>
        <v/>
      </c>
      <c r="I122" s="1510" t="str">
        <f>IF(B122="","",Output!AG108)</f>
        <v/>
      </c>
      <c r="J122" s="1510" t="str">
        <f>IF(B122="","",Output!AH108)</f>
        <v/>
      </c>
      <c r="K122" s="1510" t="str">
        <f>IF(B122="","",Output!AI108)</f>
        <v/>
      </c>
      <c r="L122" s="1533" t="str">
        <f>IF(B122="","",Output!AJ108)</f>
        <v/>
      </c>
      <c r="N122" s="1512" t="str">
        <f>IF(B122="","",Output!AK108)</f>
        <v/>
      </c>
      <c r="O122" s="1513" t="str">
        <f>IF(B122="","",Output!AL108)</f>
        <v/>
      </c>
      <c r="P122" s="1514" t="str">
        <f>IF(B122="","",Output!AM108)</f>
        <v/>
      </c>
      <c r="R122" s="1515" t="str">
        <f>IF(B122="","",Output!AN108)</f>
        <v/>
      </c>
      <c r="S122" s="1513" t="str">
        <f>IF(B122="","",Output!AO108)</f>
        <v/>
      </c>
      <c r="T122" s="1514" t="str">
        <f>IF(B122="","",Output!AP108)</f>
        <v/>
      </c>
      <c r="V122" s="1515" t="str">
        <f>IF(B122="","",Output!AQ108)</f>
        <v/>
      </c>
      <c r="W122" s="1513" t="str">
        <f>IF(B122="","",Output!AR108)</f>
        <v/>
      </c>
      <c r="X122" s="1513" t="str">
        <f>IF(B122="","",Output!AS108)</f>
        <v/>
      </c>
      <c r="Y122" s="1514" t="str">
        <f>IF(B122="","",Output!AT108)</f>
        <v/>
      </c>
      <c r="AA122" s="1515" t="str">
        <f>IF(B122="","",Output!AU108)</f>
        <v/>
      </c>
      <c r="AB122" s="1513" t="str">
        <f>IF(B122="","",Output!AV108)</f>
        <v/>
      </c>
      <c r="AC122" s="1513" t="str">
        <f>IF(B122="","",Output!AW108)</f>
        <v/>
      </c>
      <c r="AD122" s="1514" t="str">
        <f>IF(B122="","",Output!AX108)</f>
        <v/>
      </c>
      <c r="AF122" s="1516" t="str">
        <f>IF(B122="","",Output!AY108)</f>
        <v/>
      </c>
      <c r="AG122" s="1510" t="str">
        <f>IF(B122="","",Output!AZ108)</f>
        <v/>
      </c>
      <c r="AH122" s="1511" t="str">
        <f>IF(B122="","",Output!BA108)</f>
        <v/>
      </c>
      <c r="AJ122" s="1517" t="str">
        <f>IF(B122="","",Output!BB108)</f>
        <v/>
      </c>
      <c r="AK122" s="1518" t="str">
        <f>IF(B122="","",Output!BC108)</f>
        <v/>
      </c>
      <c r="AL122" s="1518" t="str">
        <f>IF(B122="","",Output!BD108)</f>
        <v/>
      </c>
      <c r="AM122" s="1519" t="str">
        <f>IF(B122="","",Output!BE108)</f>
        <v/>
      </c>
    </row>
    <row r="123" spans="2:39">
      <c r="B123" s="143" t="str">
        <f>IF(Output!C109=0,"",Output!C109)</f>
        <v/>
      </c>
      <c r="D123" s="1485" t="str">
        <f>IF(B123="","",Output!AC109)</f>
        <v/>
      </c>
      <c r="E123" s="1486" t="str">
        <f>IF(B123="","",Output!AD109)</f>
        <v/>
      </c>
      <c r="F123" s="1487" t="str">
        <f>IF(B123="","",Output!AE109)</f>
        <v/>
      </c>
      <c r="H123" s="1509" t="str">
        <f>IF(B123="","",Output!AF109)</f>
        <v/>
      </c>
      <c r="I123" s="1510" t="str">
        <f>IF(B123="","",Output!AG109)</f>
        <v/>
      </c>
      <c r="J123" s="1510" t="str">
        <f>IF(B123="","",Output!AH109)</f>
        <v/>
      </c>
      <c r="K123" s="1510" t="str">
        <f>IF(B123="","",Output!AI109)</f>
        <v/>
      </c>
      <c r="L123" s="1533" t="str">
        <f>IF(B123="","",Output!AJ109)</f>
        <v/>
      </c>
      <c r="N123" s="1512" t="str">
        <f>IF(B123="","",Output!AK109)</f>
        <v/>
      </c>
      <c r="O123" s="1513" t="str">
        <f>IF(B123="","",Output!AL109)</f>
        <v/>
      </c>
      <c r="P123" s="1514" t="str">
        <f>IF(B123="","",Output!AM109)</f>
        <v/>
      </c>
      <c r="R123" s="1515" t="str">
        <f>IF(B123="","",Output!AN109)</f>
        <v/>
      </c>
      <c r="S123" s="1513" t="str">
        <f>IF(B123="","",Output!AO109)</f>
        <v/>
      </c>
      <c r="T123" s="1514" t="str">
        <f>IF(B123="","",Output!AP109)</f>
        <v/>
      </c>
      <c r="V123" s="1515" t="str">
        <f>IF(B123="","",Output!AQ109)</f>
        <v/>
      </c>
      <c r="W123" s="1513" t="str">
        <f>IF(B123="","",Output!AR109)</f>
        <v/>
      </c>
      <c r="X123" s="1513" t="str">
        <f>IF(B123="","",Output!AS109)</f>
        <v/>
      </c>
      <c r="Y123" s="1514" t="str">
        <f>IF(B123="","",Output!AT109)</f>
        <v/>
      </c>
      <c r="AA123" s="1515" t="str">
        <f>IF(B123="","",Output!AU109)</f>
        <v/>
      </c>
      <c r="AB123" s="1513" t="str">
        <f>IF(B123="","",Output!AV109)</f>
        <v/>
      </c>
      <c r="AC123" s="1513" t="str">
        <f>IF(B123="","",Output!AW109)</f>
        <v/>
      </c>
      <c r="AD123" s="1514" t="str">
        <f>IF(B123="","",Output!AX109)</f>
        <v/>
      </c>
      <c r="AF123" s="1516" t="str">
        <f>IF(B123="","",Output!AY109)</f>
        <v/>
      </c>
      <c r="AG123" s="1510" t="str">
        <f>IF(B123="","",Output!AZ109)</f>
        <v/>
      </c>
      <c r="AH123" s="1511" t="str">
        <f>IF(B123="","",Output!BA109)</f>
        <v/>
      </c>
      <c r="AJ123" s="1517" t="str">
        <f>IF(B123="","",Output!BB109)</f>
        <v/>
      </c>
      <c r="AK123" s="1518" t="str">
        <f>IF(B123="","",Output!BC109)</f>
        <v/>
      </c>
      <c r="AL123" s="1518" t="str">
        <f>IF(B123="","",Output!BD109)</f>
        <v/>
      </c>
      <c r="AM123" s="1519" t="str">
        <f>IF(B123="","",Output!BE109)</f>
        <v/>
      </c>
    </row>
    <row r="124" spans="2:39">
      <c r="B124" s="143" t="str">
        <f>IF(Output!C110=0,"",Output!C110)</f>
        <v/>
      </c>
      <c r="D124" s="1485" t="str">
        <f>IF(B124="","",Output!AC110)</f>
        <v/>
      </c>
      <c r="E124" s="1486" t="str">
        <f>IF(B124="","",Output!AD110)</f>
        <v/>
      </c>
      <c r="F124" s="1487" t="str">
        <f>IF(B124="","",Output!AE110)</f>
        <v/>
      </c>
      <c r="H124" s="1509" t="str">
        <f>IF(B124="","",Output!AF110)</f>
        <v/>
      </c>
      <c r="I124" s="1510" t="str">
        <f>IF(B124="","",Output!AG110)</f>
        <v/>
      </c>
      <c r="J124" s="1510" t="str">
        <f>IF(B124="","",Output!AH110)</f>
        <v/>
      </c>
      <c r="K124" s="1510" t="str">
        <f>IF(B124="","",Output!AI110)</f>
        <v/>
      </c>
      <c r="L124" s="1533" t="str">
        <f>IF(B124="","",Output!AJ110)</f>
        <v/>
      </c>
      <c r="N124" s="1512" t="str">
        <f>IF(B124="","",Output!AK110)</f>
        <v/>
      </c>
      <c r="O124" s="1513" t="str">
        <f>IF(B124="","",Output!AL110)</f>
        <v/>
      </c>
      <c r="P124" s="1514" t="str">
        <f>IF(B124="","",Output!AM110)</f>
        <v/>
      </c>
      <c r="R124" s="1515" t="str">
        <f>IF(B124="","",Output!AN110)</f>
        <v/>
      </c>
      <c r="S124" s="1513" t="str">
        <f>IF(B124="","",Output!AO110)</f>
        <v/>
      </c>
      <c r="T124" s="1514" t="str">
        <f>IF(B124="","",Output!AP110)</f>
        <v/>
      </c>
      <c r="V124" s="1515" t="str">
        <f>IF(B124="","",Output!AQ110)</f>
        <v/>
      </c>
      <c r="W124" s="1513" t="str">
        <f>IF(B124="","",Output!AR110)</f>
        <v/>
      </c>
      <c r="X124" s="1513" t="str">
        <f>IF(B124="","",Output!AS110)</f>
        <v/>
      </c>
      <c r="Y124" s="1514" t="str">
        <f>IF(B124="","",Output!AT110)</f>
        <v/>
      </c>
      <c r="AA124" s="1515" t="str">
        <f>IF(B124="","",Output!AU110)</f>
        <v/>
      </c>
      <c r="AB124" s="1513" t="str">
        <f>IF(B124="","",Output!AV110)</f>
        <v/>
      </c>
      <c r="AC124" s="1513" t="str">
        <f>IF(B124="","",Output!AW110)</f>
        <v/>
      </c>
      <c r="AD124" s="1514" t="str">
        <f>IF(B124="","",Output!AX110)</f>
        <v/>
      </c>
      <c r="AF124" s="1516" t="str">
        <f>IF(B124="","",Output!AY110)</f>
        <v/>
      </c>
      <c r="AG124" s="1510" t="str">
        <f>IF(B124="","",Output!AZ110)</f>
        <v/>
      </c>
      <c r="AH124" s="1511" t="str">
        <f>IF(B124="","",Output!BA110)</f>
        <v/>
      </c>
      <c r="AJ124" s="1517" t="str">
        <f>IF(B124="","",Output!BB110)</f>
        <v/>
      </c>
      <c r="AK124" s="1518" t="str">
        <f>IF(B124="","",Output!BC110)</f>
        <v/>
      </c>
      <c r="AL124" s="1518" t="str">
        <f>IF(B124="","",Output!BD110)</f>
        <v/>
      </c>
      <c r="AM124" s="1519" t="str">
        <f>IF(B124="","",Output!BE110)</f>
        <v/>
      </c>
    </row>
    <row r="125" spans="2:39">
      <c r="B125" s="143" t="str">
        <f>IF(Output!C111=0,"",Output!C111)</f>
        <v/>
      </c>
      <c r="D125" s="1485" t="str">
        <f>IF(B125="","",Output!AC111)</f>
        <v/>
      </c>
      <c r="E125" s="1486" t="str">
        <f>IF(B125="","",Output!AD111)</f>
        <v/>
      </c>
      <c r="F125" s="1487" t="str">
        <f>IF(B125="","",Output!AE111)</f>
        <v/>
      </c>
      <c r="H125" s="1509" t="str">
        <f>IF(B125="","",Output!AF111)</f>
        <v/>
      </c>
      <c r="I125" s="1510" t="str">
        <f>IF(B125="","",Output!AG111)</f>
        <v/>
      </c>
      <c r="J125" s="1510" t="str">
        <f>IF(B125="","",Output!AH111)</f>
        <v/>
      </c>
      <c r="K125" s="1510" t="str">
        <f>IF(B125="","",Output!AI111)</f>
        <v/>
      </c>
      <c r="L125" s="1533" t="str">
        <f>IF(B125="","",Output!AJ111)</f>
        <v/>
      </c>
      <c r="N125" s="1512" t="str">
        <f>IF(B125="","",Output!AK111)</f>
        <v/>
      </c>
      <c r="O125" s="1513" t="str">
        <f>IF(B125="","",Output!AL111)</f>
        <v/>
      </c>
      <c r="P125" s="1514" t="str">
        <f>IF(B125="","",Output!AM111)</f>
        <v/>
      </c>
      <c r="R125" s="1515" t="str">
        <f>IF(B125="","",Output!AN111)</f>
        <v/>
      </c>
      <c r="S125" s="1513" t="str">
        <f>IF(B125="","",Output!AO111)</f>
        <v/>
      </c>
      <c r="T125" s="1514" t="str">
        <f>IF(B125="","",Output!AP111)</f>
        <v/>
      </c>
      <c r="V125" s="1515" t="str">
        <f>IF(B125="","",Output!AQ111)</f>
        <v/>
      </c>
      <c r="W125" s="1513" t="str">
        <f>IF(B125="","",Output!AR111)</f>
        <v/>
      </c>
      <c r="X125" s="1513" t="str">
        <f>IF(B125="","",Output!AS111)</f>
        <v/>
      </c>
      <c r="Y125" s="1514" t="str">
        <f>IF(B125="","",Output!AT111)</f>
        <v/>
      </c>
      <c r="AA125" s="1515" t="str">
        <f>IF(B125="","",Output!AU111)</f>
        <v/>
      </c>
      <c r="AB125" s="1513" t="str">
        <f>IF(B125="","",Output!AV111)</f>
        <v/>
      </c>
      <c r="AC125" s="1513" t="str">
        <f>IF(B125="","",Output!AW111)</f>
        <v/>
      </c>
      <c r="AD125" s="1514" t="str">
        <f>IF(B125="","",Output!AX111)</f>
        <v/>
      </c>
      <c r="AF125" s="1516" t="str">
        <f>IF(B125="","",Output!AY111)</f>
        <v/>
      </c>
      <c r="AG125" s="1510" t="str">
        <f>IF(B125="","",Output!AZ111)</f>
        <v/>
      </c>
      <c r="AH125" s="1511" t="str">
        <f>IF(B125="","",Output!BA111)</f>
        <v/>
      </c>
      <c r="AJ125" s="1517" t="str">
        <f>IF(B125="","",Output!BB111)</f>
        <v/>
      </c>
      <c r="AK125" s="1518" t="str">
        <f>IF(B125="","",Output!BC111)</f>
        <v/>
      </c>
      <c r="AL125" s="1518" t="str">
        <f>IF(B125="","",Output!BD111)</f>
        <v/>
      </c>
      <c r="AM125" s="1519" t="str">
        <f>IF(B125="","",Output!BE111)</f>
        <v/>
      </c>
    </row>
    <row r="126" spans="2:39">
      <c r="B126" s="143" t="str">
        <f>IF(Output!C112=0,"",Output!C112)</f>
        <v/>
      </c>
      <c r="D126" s="1485" t="str">
        <f>IF(B126="","",Output!AC112)</f>
        <v/>
      </c>
      <c r="E126" s="1486" t="str">
        <f>IF(B126="","",Output!AD112)</f>
        <v/>
      </c>
      <c r="F126" s="1487" t="str">
        <f>IF(B126="","",Output!AE112)</f>
        <v/>
      </c>
      <c r="H126" s="1509" t="str">
        <f>IF(B126="","",Output!AF112)</f>
        <v/>
      </c>
      <c r="I126" s="1510" t="str">
        <f>IF(B126="","",Output!AG112)</f>
        <v/>
      </c>
      <c r="J126" s="1510" t="str">
        <f>IF(B126="","",Output!AH112)</f>
        <v/>
      </c>
      <c r="K126" s="1510" t="str">
        <f>IF(B126="","",Output!AI112)</f>
        <v/>
      </c>
      <c r="L126" s="1533" t="str">
        <f>IF(B126="","",Output!AJ112)</f>
        <v/>
      </c>
      <c r="N126" s="1512" t="str">
        <f>IF(B126="","",Output!AK112)</f>
        <v/>
      </c>
      <c r="O126" s="1513" t="str">
        <f>IF(B126="","",Output!AL112)</f>
        <v/>
      </c>
      <c r="P126" s="1514" t="str">
        <f>IF(B126="","",Output!AM112)</f>
        <v/>
      </c>
      <c r="R126" s="1515" t="str">
        <f>IF(B126="","",Output!AN112)</f>
        <v/>
      </c>
      <c r="S126" s="1513" t="str">
        <f>IF(B126="","",Output!AO112)</f>
        <v/>
      </c>
      <c r="T126" s="1514" t="str">
        <f>IF(B126="","",Output!AP112)</f>
        <v/>
      </c>
      <c r="V126" s="1515" t="str">
        <f>IF(B126="","",Output!AQ112)</f>
        <v/>
      </c>
      <c r="W126" s="1513" t="str">
        <f>IF(B126="","",Output!AR112)</f>
        <v/>
      </c>
      <c r="X126" s="1513" t="str">
        <f>IF(B126="","",Output!AS112)</f>
        <v/>
      </c>
      <c r="Y126" s="1514" t="str">
        <f>IF(B126="","",Output!AT112)</f>
        <v/>
      </c>
      <c r="AA126" s="1515" t="str">
        <f>IF(B126="","",Output!AU112)</f>
        <v/>
      </c>
      <c r="AB126" s="1513" t="str">
        <f>IF(B126="","",Output!AV112)</f>
        <v/>
      </c>
      <c r="AC126" s="1513" t="str">
        <f>IF(B126="","",Output!AW112)</f>
        <v/>
      </c>
      <c r="AD126" s="1514" t="str">
        <f>IF(B126="","",Output!AX112)</f>
        <v/>
      </c>
      <c r="AF126" s="1516" t="str">
        <f>IF(B126="","",Output!AY112)</f>
        <v/>
      </c>
      <c r="AG126" s="1510" t="str">
        <f>IF(B126="","",Output!AZ112)</f>
        <v/>
      </c>
      <c r="AH126" s="1511" t="str">
        <f>IF(B126="","",Output!BA112)</f>
        <v/>
      </c>
      <c r="AJ126" s="1517" t="str">
        <f>IF(B126="","",Output!BB112)</f>
        <v/>
      </c>
      <c r="AK126" s="1518" t="str">
        <f>IF(B126="","",Output!BC112)</f>
        <v/>
      </c>
      <c r="AL126" s="1518" t="str">
        <f>IF(B126="","",Output!BD112)</f>
        <v/>
      </c>
      <c r="AM126" s="1519" t="str">
        <f>IF(B126="","",Output!BE112)</f>
        <v/>
      </c>
    </row>
    <row r="127" spans="2:39">
      <c r="B127" s="143" t="str">
        <f>IF(Output!C113=0,"",Output!C113)</f>
        <v/>
      </c>
      <c r="D127" s="1485" t="str">
        <f>IF(B127="","",Output!AC113)</f>
        <v/>
      </c>
      <c r="E127" s="1486" t="str">
        <f>IF(B127="","",Output!AD113)</f>
        <v/>
      </c>
      <c r="F127" s="1487" t="str">
        <f>IF(B127="","",Output!AE113)</f>
        <v/>
      </c>
      <c r="H127" s="1509" t="str">
        <f>IF(B127="","",Output!AF113)</f>
        <v/>
      </c>
      <c r="I127" s="1510" t="str">
        <f>IF(B127="","",Output!AG113)</f>
        <v/>
      </c>
      <c r="J127" s="1510" t="str">
        <f>IF(B127="","",Output!AH113)</f>
        <v/>
      </c>
      <c r="K127" s="1510" t="str">
        <f>IF(B127="","",Output!AI113)</f>
        <v/>
      </c>
      <c r="L127" s="1533" t="str">
        <f>IF(B127="","",Output!AJ113)</f>
        <v/>
      </c>
      <c r="N127" s="1512" t="str">
        <f>IF(B127="","",Output!AK113)</f>
        <v/>
      </c>
      <c r="O127" s="1513" t="str">
        <f>IF(B127="","",Output!AL113)</f>
        <v/>
      </c>
      <c r="P127" s="1514" t="str">
        <f>IF(B127="","",Output!AM113)</f>
        <v/>
      </c>
      <c r="R127" s="1515" t="str">
        <f>IF(B127="","",Output!AN113)</f>
        <v/>
      </c>
      <c r="S127" s="1513" t="str">
        <f>IF(B127="","",Output!AO113)</f>
        <v/>
      </c>
      <c r="T127" s="1514" t="str">
        <f>IF(B127="","",Output!AP113)</f>
        <v/>
      </c>
      <c r="V127" s="1515" t="str">
        <f>IF(B127="","",Output!AQ113)</f>
        <v/>
      </c>
      <c r="W127" s="1513" t="str">
        <f>IF(B127="","",Output!AR113)</f>
        <v/>
      </c>
      <c r="X127" s="1513" t="str">
        <f>IF(B127="","",Output!AS113)</f>
        <v/>
      </c>
      <c r="Y127" s="1514" t="str">
        <f>IF(B127="","",Output!AT113)</f>
        <v/>
      </c>
      <c r="AA127" s="1515" t="str">
        <f>IF(B127="","",Output!AU113)</f>
        <v/>
      </c>
      <c r="AB127" s="1513" t="str">
        <f>IF(B127="","",Output!AV113)</f>
        <v/>
      </c>
      <c r="AC127" s="1513" t="str">
        <f>IF(B127="","",Output!AW113)</f>
        <v/>
      </c>
      <c r="AD127" s="1514" t="str">
        <f>IF(B127="","",Output!AX113)</f>
        <v/>
      </c>
      <c r="AF127" s="1516" t="str">
        <f>IF(B127="","",Output!AY113)</f>
        <v/>
      </c>
      <c r="AG127" s="1510" t="str">
        <f>IF(B127="","",Output!AZ113)</f>
        <v/>
      </c>
      <c r="AH127" s="1511" t="str">
        <f>IF(B127="","",Output!BA113)</f>
        <v/>
      </c>
      <c r="AJ127" s="1517" t="str">
        <f>IF(B127="","",Output!BB113)</f>
        <v/>
      </c>
      <c r="AK127" s="1518" t="str">
        <f>IF(B127="","",Output!BC113)</f>
        <v/>
      </c>
      <c r="AL127" s="1518" t="str">
        <f>IF(B127="","",Output!BD113)</f>
        <v/>
      </c>
      <c r="AM127" s="1519" t="str">
        <f>IF(B127="","",Output!BE113)</f>
        <v/>
      </c>
    </row>
    <row r="128" spans="2:39">
      <c r="B128" s="143" t="str">
        <f>IF(Output!C114=0,"",Output!C114)</f>
        <v/>
      </c>
      <c r="D128" s="1485" t="str">
        <f>IF(B128="","",Output!AC114)</f>
        <v/>
      </c>
      <c r="E128" s="1486" t="str">
        <f>IF(B128="","",Output!AD114)</f>
        <v/>
      </c>
      <c r="F128" s="1487" t="str">
        <f>IF(B128="","",Output!AE114)</f>
        <v/>
      </c>
      <c r="H128" s="1509" t="str">
        <f>IF(B128="","",Output!AF114)</f>
        <v/>
      </c>
      <c r="I128" s="1510" t="str">
        <f>IF(B128="","",Output!AG114)</f>
        <v/>
      </c>
      <c r="J128" s="1510" t="str">
        <f>IF(B128="","",Output!AH114)</f>
        <v/>
      </c>
      <c r="K128" s="1510" t="str">
        <f>IF(B128="","",Output!AI114)</f>
        <v/>
      </c>
      <c r="L128" s="1533" t="str">
        <f>IF(B128="","",Output!AJ114)</f>
        <v/>
      </c>
      <c r="N128" s="1512" t="str">
        <f>IF(B128="","",Output!AK114)</f>
        <v/>
      </c>
      <c r="O128" s="1513" t="str">
        <f>IF(B128="","",Output!AL114)</f>
        <v/>
      </c>
      <c r="P128" s="1514" t="str">
        <f>IF(B128="","",Output!AM114)</f>
        <v/>
      </c>
      <c r="R128" s="1515" t="str">
        <f>IF(B128="","",Output!AN114)</f>
        <v/>
      </c>
      <c r="S128" s="1513" t="str">
        <f>IF(B128="","",Output!AO114)</f>
        <v/>
      </c>
      <c r="T128" s="1514" t="str">
        <f>IF(B128="","",Output!AP114)</f>
        <v/>
      </c>
      <c r="V128" s="1515" t="str">
        <f>IF(B128="","",Output!AQ114)</f>
        <v/>
      </c>
      <c r="W128" s="1513" t="str">
        <f>IF(B128="","",Output!AR114)</f>
        <v/>
      </c>
      <c r="X128" s="1513" t="str">
        <f>IF(B128="","",Output!AS114)</f>
        <v/>
      </c>
      <c r="Y128" s="1514" t="str">
        <f>IF(B128="","",Output!AT114)</f>
        <v/>
      </c>
      <c r="AA128" s="1515" t="str">
        <f>IF(B128="","",Output!AU114)</f>
        <v/>
      </c>
      <c r="AB128" s="1513" t="str">
        <f>IF(B128="","",Output!AV114)</f>
        <v/>
      </c>
      <c r="AC128" s="1513" t="str">
        <f>IF(B128="","",Output!AW114)</f>
        <v/>
      </c>
      <c r="AD128" s="1514" t="str">
        <f>IF(B128="","",Output!AX114)</f>
        <v/>
      </c>
      <c r="AF128" s="1516" t="str">
        <f>IF(B128="","",Output!AY114)</f>
        <v/>
      </c>
      <c r="AG128" s="1510" t="str">
        <f>IF(B128="","",Output!AZ114)</f>
        <v/>
      </c>
      <c r="AH128" s="1511" t="str">
        <f>IF(B128="","",Output!BA114)</f>
        <v/>
      </c>
      <c r="AJ128" s="1517" t="str">
        <f>IF(B128="","",Output!BB114)</f>
        <v/>
      </c>
      <c r="AK128" s="1518" t="str">
        <f>IF(B128="","",Output!BC114)</f>
        <v/>
      </c>
      <c r="AL128" s="1518" t="str">
        <f>IF(B128="","",Output!BD114)</f>
        <v/>
      </c>
      <c r="AM128" s="1519" t="str">
        <f>IF(B128="","",Output!BE114)</f>
        <v/>
      </c>
    </row>
    <row r="129" spans="2:39">
      <c r="B129" s="143" t="str">
        <f>IF(Output!C115=0,"",Output!C115)</f>
        <v/>
      </c>
      <c r="D129" s="1485" t="str">
        <f>IF(B129="","",Output!AC115)</f>
        <v/>
      </c>
      <c r="E129" s="1486" t="str">
        <f>IF(B129="","",Output!AD115)</f>
        <v/>
      </c>
      <c r="F129" s="1487" t="str">
        <f>IF(B129="","",Output!AE115)</f>
        <v/>
      </c>
      <c r="H129" s="1509" t="str">
        <f>IF(B129="","",Output!AF115)</f>
        <v/>
      </c>
      <c r="I129" s="1510" t="str">
        <f>IF(B129="","",Output!AG115)</f>
        <v/>
      </c>
      <c r="J129" s="1510" t="str">
        <f>IF(B129="","",Output!AH115)</f>
        <v/>
      </c>
      <c r="K129" s="1510" t="str">
        <f>IF(B129="","",Output!AI115)</f>
        <v/>
      </c>
      <c r="L129" s="1533" t="str">
        <f>IF(B129="","",Output!AJ115)</f>
        <v/>
      </c>
      <c r="N129" s="1512" t="str">
        <f>IF(B129="","",Output!AK115)</f>
        <v/>
      </c>
      <c r="O129" s="1513" t="str">
        <f>IF(B129="","",Output!AL115)</f>
        <v/>
      </c>
      <c r="P129" s="1514" t="str">
        <f>IF(B129="","",Output!AM115)</f>
        <v/>
      </c>
      <c r="R129" s="1515" t="str">
        <f>IF(B129="","",Output!AN115)</f>
        <v/>
      </c>
      <c r="S129" s="1513" t="str">
        <f>IF(B129="","",Output!AO115)</f>
        <v/>
      </c>
      <c r="T129" s="1514" t="str">
        <f>IF(B129="","",Output!AP115)</f>
        <v/>
      </c>
      <c r="V129" s="1515" t="str">
        <f>IF(B129="","",Output!AQ115)</f>
        <v/>
      </c>
      <c r="W129" s="1513" t="str">
        <f>IF(B129="","",Output!AR115)</f>
        <v/>
      </c>
      <c r="X129" s="1513" t="str">
        <f>IF(B129="","",Output!AS115)</f>
        <v/>
      </c>
      <c r="Y129" s="1514" t="str">
        <f>IF(B129="","",Output!AT115)</f>
        <v/>
      </c>
      <c r="AA129" s="1515" t="str">
        <f>IF(B129="","",Output!AU115)</f>
        <v/>
      </c>
      <c r="AB129" s="1513" t="str">
        <f>IF(B129="","",Output!AV115)</f>
        <v/>
      </c>
      <c r="AC129" s="1513" t="str">
        <f>IF(B129="","",Output!AW115)</f>
        <v/>
      </c>
      <c r="AD129" s="1514" t="str">
        <f>IF(B129="","",Output!AX115)</f>
        <v/>
      </c>
      <c r="AF129" s="1516" t="str">
        <f>IF(B129="","",Output!AY115)</f>
        <v/>
      </c>
      <c r="AG129" s="1510" t="str">
        <f>IF(B129="","",Output!AZ115)</f>
        <v/>
      </c>
      <c r="AH129" s="1511" t="str">
        <f>IF(B129="","",Output!BA115)</f>
        <v/>
      </c>
      <c r="AJ129" s="1517" t="str">
        <f>IF(B129="","",Output!BB115)</f>
        <v/>
      </c>
      <c r="AK129" s="1518" t="str">
        <f>IF(B129="","",Output!BC115)</f>
        <v/>
      </c>
      <c r="AL129" s="1518" t="str">
        <f>IF(B129="","",Output!BD115)</f>
        <v/>
      </c>
      <c r="AM129" s="1519" t="str">
        <f>IF(B129="","",Output!BE115)</f>
        <v/>
      </c>
    </row>
    <row r="130" spans="2:39">
      <c r="B130" s="143" t="str">
        <f>IF(Output!C116=0,"",Output!C116)</f>
        <v/>
      </c>
      <c r="D130" s="1485" t="str">
        <f>IF(B130="","",Output!AC116)</f>
        <v/>
      </c>
      <c r="E130" s="1486" t="str">
        <f>IF(B130="","",Output!AD116)</f>
        <v/>
      </c>
      <c r="F130" s="1487" t="str">
        <f>IF(B130="","",Output!AE116)</f>
        <v/>
      </c>
      <c r="H130" s="1509" t="str">
        <f>IF(B130="","",Output!AF116)</f>
        <v/>
      </c>
      <c r="I130" s="1510" t="str">
        <f>IF(B130="","",Output!AG116)</f>
        <v/>
      </c>
      <c r="J130" s="1510" t="str">
        <f>IF(B130="","",Output!AH116)</f>
        <v/>
      </c>
      <c r="K130" s="1510" t="str">
        <f>IF(B130="","",Output!AI116)</f>
        <v/>
      </c>
      <c r="L130" s="1533" t="str">
        <f>IF(B130="","",Output!AJ116)</f>
        <v/>
      </c>
      <c r="N130" s="1512" t="str">
        <f>IF(B130="","",Output!AK116)</f>
        <v/>
      </c>
      <c r="O130" s="1513" t="str">
        <f>IF(B130="","",Output!AL116)</f>
        <v/>
      </c>
      <c r="P130" s="1514" t="str">
        <f>IF(B130="","",Output!AM116)</f>
        <v/>
      </c>
      <c r="R130" s="1515" t="str">
        <f>IF(B130="","",Output!AN116)</f>
        <v/>
      </c>
      <c r="S130" s="1513" t="str">
        <f>IF(B130="","",Output!AO116)</f>
        <v/>
      </c>
      <c r="T130" s="1514" t="str">
        <f>IF(B130="","",Output!AP116)</f>
        <v/>
      </c>
      <c r="V130" s="1515" t="str">
        <f>IF(B130="","",Output!AQ116)</f>
        <v/>
      </c>
      <c r="W130" s="1513" t="str">
        <f>IF(B130="","",Output!AR116)</f>
        <v/>
      </c>
      <c r="X130" s="1513" t="str">
        <f>IF(B130="","",Output!AS116)</f>
        <v/>
      </c>
      <c r="Y130" s="1514" t="str">
        <f>IF(B130="","",Output!AT116)</f>
        <v/>
      </c>
      <c r="AA130" s="1515" t="str">
        <f>IF(B130="","",Output!AU116)</f>
        <v/>
      </c>
      <c r="AB130" s="1513" t="str">
        <f>IF(B130="","",Output!AV116)</f>
        <v/>
      </c>
      <c r="AC130" s="1513" t="str">
        <f>IF(B130="","",Output!AW116)</f>
        <v/>
      </c>
      <c r="AD130" s="1514" t="str">
        <f>IF(B130="","",Output!AX116)</f>
        <v/>
      </c>
      <c r="AF130" s="1516" t="str">
        <f>IF(B130="","",Output!AY116)</f>
        <v/>
      </c>
      <c r="AG130" s="1510" t="str">
        <f>IF(B130="","",Output!AZ116)</f>
        <v/>
      </c>
      <c r="AH130" s="1511" t="str">
        <f>IF(B130="","",Output!BA116)</f>
        <v/>
      </c>
      <c r="AJ130" s="1517" t="str">
        <f>IF(B130="","",Output!BB116)</f>
        <v/>
      </c>
      <c r="AK130" s="1518" t="str">
        <f>IF(B130="","",Output!BC116)</f>
        <v/>
      </c>
      <c r="AL130" s="1518" t="str">
        <f>IF(B130="","",Output!BD116)</f>
        <v/>
      </c>
      <c r="AM130" s="1519" t="str">
        <f>IF(B130="","",Output!BE116)</f>
        <v/>
      </c>
    </row>
    <row r="131" spans="2:39">
      <c r="B131" s="143" t="str">
        <f>IF(Output!C117=0,"",Output!C117)</f>
        <v/>
      </c>
      <c r="D131" s="1485" t="str">
        <f>IF(B131="","",Output!AC117)</f>
        <v/>
      </c>
      <c r="E131" s="1486" t="str">
        <f>IF(B131="","",Output!AD117)</f>
        <v/>
      </c>
      <c r="F131" s="1487" t="str">
        <f>IF(B131="","",Output!AE117)</f>
        <v/>
      </c>
      <c r="H131" s="1509" t="str">
        <f>IF(B131="","",Output!AF117)</f>
        <v/>
      </c>
      <c r="I131" s="1510" t="str">
        <f>IF(B131="","",Output!AG117)</f>
        <v/>
      </c>
      <c r="J131" s="1510" t="str">
        <f>IF(B131="","",Output!AH117)</f>
        <v/>
      </c>
      <c r="K131" s="1510" t="str">
        <f>IF(B131="","",Output!AI117)</f>
        <v/>
      </c>
      <c r="L131" s="1533" t="str">
        <f>IF(B131="","",Output!AJ117)</f>
        <v/>
      </c>
      <c r="N131" s="1512" t="str">
        <f>IF(B131="","",Output!AK117)</f>
        <v/>
      </c>
      <c r="O131" s="1513" t="str">
        <f>IF(B131="","",Output!AL117)</f>
        <v/>
      </c>
      <c r="P131" s="1514" t="str">
        <f>IF(B131="","",Output!AM117)</f>
        <v/>
      </c>
      <c r="R131" s="1515" t="str">
        <f>IF(B131="","",Output!AN117)</f>
        <v/>
      </c>
      <c r="S131" s="1513" t="str">
        <f>IF(B131="","",Output!AO117)</f>
        <v/>
      </c>
      <c r="T131" s="1514" t="str">
        <f>IF(B131="","",Output!AP117)</f>
        <v/>
      </c>
      <c r="V131" s="1515" t="str">
        <f>IF(B131="","",Output!AQ117)</f>
        <v/>
      </c>
      <c r="W131" s="1513" t="str">
        <f>IF(B131="","",Output!AR117)</f>
        <v/>
      </c>
      <c r="X131" s="1513" t="str">
        <f>IF(B131="","",Output!AS117)</f>
        <v/>
      </c>
      <c r="Y131" s="1514" t="str">
        <f>IF(B131="","",Output!AT117)</f>
        <v/>
      </c>
      <c r="AA131" s="1515" t="str">
        <f>IF(B131="","",Output!AU117)</f>
        <v/>
      </c>
      <c r="AB131" s="1513" t="str">
        <f>IF(B131="","",Output!AV117)</f>
        <v/>
      </c>
      <c r="AC131" s="1513" t="str">
        <f>IF(B131="","",Output!AW117)</f>
        <v/>
      </c>
      <c r="AD131" s="1514" t="str">
        <f>IF(B131="","",Output!AX117)</f>
        <v/>
      </c>
      <c r="AF131" s="1516" t="str">
        <f>IF(B131="","",Output!AY117)</f>
        <v/>
      </c>
      <c r="AG131" s="1510" t="str">
        <f>IF(B131="","",Output!AZ117)</f>
        <v/>
      </c>
      <c r="AH131" s="1511" t="str">
        <f>IF(B131="","",Output!BA117)</f>
        <v/>
      </c>
      <c r="AJ131" s="1517" t="str">
        <f>IF(B131="","",Output!BB117)</f>
        <v/>
      </c>
      <c r="AK131" s="1518" t="str">
        <f>IF(B131="","",Output!BC117)</f>
        <v/>
      </c>
      <c r="AL131" s="1518" t="str">
        <f>IF(B131="","",Output!BD117)</f>
        <v/>
      </c>
      <c r="AM131" s="1519" t="str">
        <f>IF(B131="","",Output!BE117)</f>
        <v/>
      </c>
    </row>
    <row r="132" spans="2:39">
      <c r="B132" s="143" t="str">
        <f>IF(Output!C118=0,"",Output!C118)</f>
        <v/>
      </c>
      <c r="D132" s="1485" t="str">
        <f>IF(B132="","",Output!AC118)</f>
        <v/>
      </c>
      <c r="E132" s="1486" t="str">
        <f>IF(B132="","",Output!AD118)</f>
        <v/>
      </c>
      <c r="F132" s="1487" t="str">
        <f>IF(B132="","",Output!AE118)</f>
        <v/>
      </c>
      <c r="H132" s="1509" t="str">
        <f>IF(B132="","",Output!AF118)</f>
        <v/>
      </c>
      <c r="I132" s="1510" t="str">
        <f>IF(B132="","",Output!AG118)</f>
        <v/>
      </c>
      <c r="J132" s="1510" t="str">
        <f>IF(B132="","",Output!AH118)</f>
        <v/>
      </c>
      <c r="K132" s="1510" t="str">
        <f>IF(B132="","",Output!AI118)</f>
        <v/>
      </c>
      <c r="L132" s="1533" t="str">
        <f>IF(B132="","",Output!AJ118)</f>
        <v/>
      </c>
      <c r="N132" s="1512" t="str">
        <f>IF(B132="","",Output!AK118)</f>
        <v/>
      </c>
      <c r="O132" s="1513" t="str">
        <f>IF(B132="","",Output!AL118)</f>
        <v/>
      </c>
      <c r="P132" s="1514" t="str">
        <f>IF(B132="","",Output!AM118)</f>
        <v/>
      </c>
      <c r="R132" s="1515" t="str">
        <f>IF(B132="","",Output!AN118)</f>
        <v/>
      </c>
      <c r="S132" s="1513" t="str">
        <f>IF(B132="","",Output!AO118)</f>
        <v/>
      </c>
      <c r="T132" s="1514" t="str">
        <f>IF(B132="","",Output!AP118)</f>
        <v/>
      </c>
      <c r="V132" s="1515" t="str">
        <f>IF(B132="","",Output!AQ118)</f>
        <v/>
      </c>
      <c r="W132" s="1513" t="str">
        <f>IF(B132="","",Output!AR118)</f>
        <v/>
      </c>
      <c r="X132" s="1513" t="str">
        <f>IF(B132="","",Output!AS118)</f>
        <v/>
      </c>
      <c r="Y132" s="1514" t="str">
        <f>IF(B132="","",Output!AT118)</f>
        <v/>
      </c>
      <c r="AA132" s="1515" t="str">
        <f>IF(B132="","",Output!AU118)</f>
        <v/>
      </c>
      <c r="AB132" s="1513" t="str">
        <f>IF(B132="","",Output!AV118)</f>
        <v/>
      </c>
      <c r="AC132" s="1513" t="str">
        <f>IF(B132="","",Output!AW118)</f>
        <v/>
      </c>
      <c r="AD132" s="1514" t="str">
        <f>IF(B132="","",Output!AX118)</f>
        <v/>
      </c>
      <c r="AF132" s="1516" t="str">
        <f>IF(B132="","",Output!AY118)</f>
        <v/>
      </c>
      <c r="AG132" s="1510" t="str">
        <f>IF(B132="","",Output!AZ118)</f>
        <v/>
      </c>
      <c r="AH132" s="1511" t="str">
        <f>IF(B132="","",Output!BA118)</f>
        <v/>
      </c>
      <c r="AJ132" s="1517" t="str">
        <f>IF(B132="","",Output!BB118)</f>
        <v/>
      </c>
      <c r="AK132" s="1518" t="str">
        <f>IF(B132="","",Output!BC118)</f>
        <v/>
      </c>
      <c r="AL132" s="1518" t="str">
        <f>IF(B132="","",Output!BD118)</f>
        <v/>
      </c>
      <c r="AM132" s="1519" t="str">
        <f>IF(B132="","",Output!BE118)</f>
        <v/>
      </c>
    </row>
    <row r="133" spans="2:39">
      <c r="B133" s="143" t="str">
        <f>IF(Output!C119=0,"",Output!C119)</f>
        <v/>
      </c>
      <c r="D133" s="1485" t="str">
        <f>IF(B133="","",Output!AC119)</f>
        <v/>
      </c>
      <c r="E133" s="1486" t="str">
        <f>IF(B133="","",Output!AD119)</f>
        <v/>
      </c>
      <c r="F133" s="1487" t="str">
        <f>IF(B133="","",Output!AE119)</f>
        <v/>
      </c>
      <c r="H133" s="1509" t="str">
        <f>IF(B133="","",Output!AF119)</f>
        <v/>
      </c>
      <c r="I133" s="1510" t="str">
        <f>IF(B133="","",Output!AG119)</f>
        <v/>
      </c>
      <c r="J133" s="1510" t="str">
        <f>IF(B133="","",Output!AH119)</f>
        <v/>
      </c>
      <c r="K133" s="1510" t="str">
        <f>IF(B133="","",Output!AI119)</f>
        <v/>
      </c>
      <c r="L133" s="1533" t="str">
        <f>IF(B133="","",Output!AJ119)</f>
        <v/>
      </c>
      <c r="N133" s="1512" t="str">
        <f>IF(B133="","",Output!AK119)</f>
        <v/>
      </c>
      <c r="O133" s="1513" t="str">
        <f>IF(B133="","",Output!AL119)</f>
        <v/>
      </c>
      <c r="P133" s="1514" t="str">
        <f>IF(B133="","",Output!AM119)</f>
        <v/>
      </c>
      <c r="R133" s="1515" t="str">
        <f>IF(B133="","",Output!AN119)</f>
        <v/>
      </c>
      <c r="S133" s="1513" t="str">
        <f>IF(B133="","",Output!AO119)</f>
        <v/>
      </c>
      <c r="T133" s="1514" t="str">
        <f>IF(B133="","",Output!AP119)</f>
        <v/>
      </c>
      <c r="V133" s="1515" t="str">
        <f>IF(B133="","",Output!AQ119)</f>
        <v/>
      </c>
      <c r="W133" s="1513" t="str">
        <f>IF(B133="","",Output!AR119)</f>
        <v/>
      </c>
      <c r="X133" s="1513" t="str">
        <f>IF(B133="","",Output!AS119)</f>
        <v/>
      </c>
      <c r="Y133" s="1514" t="str">
        <f>IF(B133="","",Output!AT119)</f>
        <v/>
      </c>
      <c r="AA133" s="1515" t="str">
        <f>IF(B133="","",Output!AU119)</f>
        <v/>
      </c>
      <c r="AB133" s="1513" t="str">
        <f>IF(B133="","",Output!AV119)</f>
        <v/>
      </c>
      <c r="AC133" s="1513" t="str">
        <f>IF(B133="","",Output!AW119)</f>
        <v/>
      </c>
      <c r="AD133" s="1514" t="str">
        <f>IF(B133="","",Output!AX119)</f>
        <v/>
      </c>
      <c r="AF133" s="1516" t="str">
        <f>IF(B133="","",Output!AY119)</f>
        <v/>
      </c>
      <c r="AG133" s="1510" t="str">
        <f>IF(B133="","",Output!AZ119)</f>
        <v/>
      </c>
      <c r="AH133" s="1511" t="str">
        <f>IF(B133="","",Output!BA119)</f>
        <v/>
      </c>
      <c r="AJ133" s="1517" t="str">
        <f>IF(B133="","",Output!BB119)</f>
        <v/>
      </c>
      <c r="AK133" s="1518" t="str">
        <f>IF(B133="","",Output!BC119)</f>
        <v/>
      </c>
      <c r="AL133" s="1518" t="str">
        <f>IF(B133="","",Output!BD119)</f>
        <v/>
      </c>
      <c r="AM133" s="1519" t="str">
        <f>IF(B133="","",Output!BE119)</f>
        <v/>
      </c>
    </row>
    <row r="134" spans="2:39">
      <c r="B134" s="143" t="str">
        <f>IF(Output!C120=0,"",Output!C120)</f>
        <v/>
      </c>
      <c r="D134" s="1485" t="str">
        <f>IF(B134="","",Output!AC120)</f>
        <v/>
      </c>
      <c r="E134" s="1486" t="str">
        <f>IF(B134="","",Output!AD120)</f>
        <v/>
      </c>
      <c r="F134" s="1487" t="str">
        <f>IF(B134="","",Output!AE120)</f>
        <v/>
      </c>
      <c r="H134" s="1509" t="str">
        <f>IF(B134="","",Output!AF120)</f>
        <v/>
      </c>
      <c r="I134" s="1510" t="str">
        <f>IF(B134="","",Output!AG120)</f>
        <v/>
      </c>
      <c r="J134" s="1510" t="str">
        <f>IF(B134="","",Output!AH120)</f>
        <v/>
      </c>
      <c r="K134" s="1510" t="str">
        <f>IF(B134="","",Output!AI120)</f>
        <v/>
      </c>
      <c r="L134" s="1533" t="str">
        <f>IF(B134="","",Output!AJ120)</f>
        <v/>
      </c>
      <c r="N134" s="1512" t="str">
        <f>IF(B134="","",Output!AK120)</f>
        <v/>
      </c>
      <c r="O134" s="1513" t="str">
        <f>IF(B134="","",Output!AL120)</f>
        <v/>
      </c>
      <c r="P134" s="1514" t="str">
        <f>IF(B134="","",Output!AM120)</f>
        <v/>
      </c>
      <c r="R134" s="1515" t="str">
        <f>IF(B134="","",Output!AN120)</f>
        <v/>
      </c>
      <c r="S134" s="1513" t="str">
        <f>IF(B134="","",Output!AO120)</f>
        <v/>
      </c>
      <c r="T134" s="1514" t="str">
        <f>IF(B134="","",Output!AP120)</f>
        <v/>
      </c>
      <c r="V134" s="1515" t="str">
        <f>IF(B134="","",Output!AQ120)</f>
        <v/>
      </c>
      <c r="W134" s="1513" t="str">
        <f>IF(B134="","",Output!AR120)</f>
        <v/>
      </c>
      <c r="X134" s="1513" t="str">
        <f>IF(B134="","",Output!AS120)</f>
        <v/>
      </c>
      <c r="Y134" s="1514" t="str">
        <f>IF(B134="","",Output!AT120)</f>
        <v/>
      </c>
      <c r="AA134" s="1515" t="str">
        <f>IF(B134="","",Output!AU120)</f>
        <v/>
      </c>
      <c r="AB134" s="1513" t="str">
        <f>IF(B134="","",Output!AV120)</f>
        <v/>
      </c>
      <c r="AC134" s="1513" t="str">
        <f>IF(B134="","",Output!AW120)</f>
        <v/>
      </c>
      <c r="AD134" s="1514" t="str">
        <f>IF(B134="","",Output!AX120)</f>
        <v/>
      </c>
      <c r="AF134" s="1516" t="str">
        <f>IF(B134="","",Output!AY120)</f>
        <v/>
      </c>
      <c r="AG134" s="1510" t="str">
        <f>IF(B134="","",Output!AZ120)</f>
        <v/>
      </c>
      <c r="AH134" s="1511" t="str">
        <f>IF(B134="","",Output!BA120)</f>
        <v/>
      </c>
      <c r="AJ134" s="1517" t="str">
        <f>IF(B134="","",Output!BB120)</f>
        <v/>
      </c>
      <c r="AK134" s="1518" t="str">
        <f>IF(B134="","",Output!BC120)</f>
        <v/>
      </c>
      <c r="AL134" s="1518" t="str">
        <f>IF(B134="","",Output!BD120)</f>
        <v/>
      </c>
      <c r="AM134" s="1519" t="str">
        <f>IF(B134="","",Output!BE120)</f>
        <v/>
      </c>
    </row>
    <row r="135" spans="2:39">
      <c r="B135" s="143" t="str">
        <f>IF(Output!C121=0,"",Output!C121)</f>
        <v/>
      </c>
      <c r="D135" s="1485" t="str">
        <f>IF(B135="","",Output!AC121)</f>
        <v/>
      </c>
      <c r="E135" s="1486" t="str">
        <f>IF(B135="","",Output!AD121)</f>
        <v/>
      </c>
      <c r="F135" s="1487" t="str">
        <f>IF(B135="","",Output!AE121)</f>
        <v/>
      </c>
      <c r="H135" s="1509" t="str">
        <f>IF(B135="","",Output!AF121)</f>
        <v/>
      </c>
      <c r="I135" s="1510" t="str">
        <f>IF(B135="","",Output!AG121)</f>
        <v/>
      </c>
      <c r="J135" s="1510" t="str">
        <f>IF(B135="","",Output!AH121)</f>
        <v/>
      </c>
      <c r="K135" s="1510" t="str">
        <f>IF(B135="","",Output!AI121)</f>
        <v/>
      </c>
      <c r="L135" s="1533" t="str">
        <f>IF(B135="","",Output!AJ121)</f>
        <v/>
      </c>
      <c r="N135" s="1512" t="str">
        <f>IF(B135="","",Output!AK121)</f>
        <v/>
      </c>
      <c r="O135" s="1513" t="str">
        <f>IF(B135="","",Output!AL121)</f>
        <v/>
      </c>
      <c r="P135" s="1514" t="str">
        <f>IF(B135="","",Output!AM121)</f>
        <v/>
      </c>
      <c r="R135" s="1515" t="str">
        <f>IF(B135="","",Output!AN121)</f>
        <v/>
      </c>
      <c r="S135" s="1513" t="str">
        <f>IF(B135="","",Output!AO121)</f>
        <v/>
      </c>
      <c r="T135" s="1514" t="str">
        <f>IF(B135="","",Output!AP121)</f>
        <v/>
      </c>
      <c r="V135" s="1515" t="str">
        <f>IF(B135="","",Output!AQ121)</f>
        <v/>
      </c>
      <c r="W135" s="1513" t="str">
        <f>IF(B135="","",Output!AR121)</f>
        <v/>
      </c>
      <c r="X135" s="1513" t="str">
        <f>IF(B135="","",Output!AS121)</f>
        <v/>
      </c>
      <c r="Y135" s="1514" t="str">
        <f>IF(B135="","",Output!AT121)</f>
        <v/>
      </c>
      <c r="AA135" s="1515" t="str">
        <f>IF(B135="","",Output!AU121)</f>
        <v/>
      </c>
      <c r="AB135" s="1513" t="str">
        <f>IF(B135="","",Output!AV121)</f>
        <v/>
      </c>
      <c r="AC135" s="1513" t="str">
        <f>IF(B135="","",Output!AW121)</f>
        <v/>
      </c>
      <c r="AD135" s="1514" t="str">
        <f>IF(B135="","",Output!AX121)</f>
        <v/>
      </c>
      <c r="AF135" s="1516" t="str">
        <f>IF(B135="","",Output!AY121)</f>
        <v/>
      </c>
      <c r="AG135" s="1510" t="str">
        <f>IF(B135="","",Output!AZ121)</f>
        <v/>
      </c>
      <c r="AH135" s="1511" t="str">
        <f>IF(B135="","",Output!BA121)</f>
        <v/>
      </c>
      <c r="AJ135" s="1517" t="str">
        <f>IF(B135="","",Output!BB121)</f>
        <v/>
      </c>
      <c r="AK135" s="1518" t="str">
        <f>IF(B135="","",Output!BC121)</f>
        <v/>
      </c>
      <c r="AL135" s="1518" t="str">
        <f>IF(B135="","",Output!BD121)</f>
        <v/>
      </c>
      <c r="AM135" s="1519" t="str">
        <f>IF(B135="","",Output!BE121)</f>
        <v/>
      </c>
    </row>
    <row r="136" spans="2:39">
      <c r="B136" s="143" t="str">
        <f>IF(Output!C122=0,"",Output!C122)</f>
        <v/>
      </c>
      <c r="D136" s="1485" t="str">
        <f>IF(B136="","",Output!AC122)</f>
        <v/>
      </c>
      <c r="E136" s="1486" t="str">
        <f>IF(B136="","",Output!AD122)</f>
        <v/>
      </c>
      <c r="F136" s="1487" t="str">
        <f>IF(B136="","",Output!AE122)</f>
        <v/>
      </c>
      <c r="H136" s="1509" t="str">
        <f>IF(B136="","",Output!AF122)</f>
        <v/>
      </c>
      <c r="I136" s="1510" t="str">
        <f>IF(B136="","",Output!AG122)</f>
        <v/>
      </c>
      <c r="J136" s="1510" t="str">
        <f>IF(B136="","",Output!AH122)</f>
        <v/>
      </c>
      <c r="K136" s="1510" t="str">
        <f>IF(B136="","",Output!AI122)</f>
        <v/>
      </c>
      <c r="L136" s="1533" t="str">
        <f>IF(B136="","",Output!AJ122)</f>
        <v/>
      </c>
      <c r="N136" s="1512" t="str">
        <f>IF(B136="","",Output!AK122)</f>
        <v/>
      </c>
      <c r="O136" s="1513" t="str">
        <f>IF(B136="","",Output!AL122)</f>
        <v/>
      </c>
      <c r="P136" s="1514" t="str">
        <f>IF(B136="","",Output!AM122)</f>
        <v/>
      </c>
      <c r="R136" s="1515" t="str">
        <f>IF(B136="","",Output!AN122)</f>
        <v/>
      </c>
      <c r="S136" s="1513" t="str">
        <f>IF(B136="","",Output!AO122)</f>
        <v/>
      </c>
      <c r="T136" s="1514" t="str">
        <f>IF(B136="","",Output!AP122)</f>
        <v/>
      </c>
      <c r="V136" s="1515" t="str">
        <f>IF(B136="","",Output!AQ122)</f>
        <v/>
      </c>
      <c r="W136" s="1513" t="str">
        <f>IF(B136="","",Output!AR122)</f>
        <v/>
      </c>
      <c r="X136" s="1513" t="str">
        <f>IF(B136="","",Output!AS122)</f>
        <v/>
      </c>
      <c r="Y136" s="1514" t="str">
        <f>IF(B136="","",Output!AT122)</f>
        <v/>
      </c>
      <c r="AA136" s="1515" t="str">
        <f>IF(B136="","",Output!AU122)</f>
        <v/>
      </c>
      <c r="AB136" s="1513" t="str">
        <f>IF(B136="","",Output!AV122)</f>
        <v/>
      </c>
      <c r="AC136" s="1513" t="str">
        <f>IF(B136="","",Output!AW122)</f>
        <v/>
      </c>
      <c r="AD136" s="1514" t="str">
        <f>IF(B136="","",Output!AX122)</f>
        <v/>
      </c>
      <c r="AF136" s="1516" t="str">
        <f>IF(B136="","",Output!AY122)</f>
        <v/>
      </c>
      <c r="AG136" s="1510" t="str">
        <f>IF(B136="","",Output!AZ122)</f>
        <v/>
      </c>
      <c r="AH136" s="1511" t="str">
        <f>IF(B136="","",Output!BA122)</f>
        <v/>
      </c>
      <c r="AJ136" s="1517" t="str">
        <f>IF(B136="","",Output!BB122)</f>
        <v/>
      </c>
      <c r="AK136" s="1518" t="str">
        <f>IF(B136="","",Output!BC122)</f>
        <v/>
      </c>
      <c r="AL136" s="1518" t="str">
        <f>IF(B136="","",Output!BD122)</f>
        <v/>
      </c>
      <c r="AM136" s="1519" t="str">
        <f>IF(B136="","",Output!BE122)</f>
        <v/>
      </c>
    </row>
    <row r="137" spans="2:39">
      <c r="B137" s="143" t="str">
        <f>IF(Output!C123=0,"",Output!C123)</f>
        <v/>
      </c>
      <c r="D137" s="1485" t="str">
        <f>IF(B137="","",Output!AC123)</f>
        <v/>
      </c>
      <c r="E137" s="1486" t="str">
        <f>IF(B137="","",Output!AD123)</f>
        <v/>
      </c>
      <c r="F137" s="1487" t="str">
        <f>IF(B137="","",Output!AE123)</f>
        <v/>
      </c>
      <c r="H137" s="1509" t="str">
        <f>IF(B137="","",Output!AF123)</f>
        <v/>
      </c>
      <c r="I137" s="1510" t="str">
        <f>IF(B137="","",Output!AG123)</f>
        <v/>
      </c>
      <c r="J137" s="1510" t="str">
        <f>IF(B137="","",Output!AH123)</f>
        <v/>
      </c>
      <c r="K137" s="1510" t="str">
        <f>IF(B137="","",Output!AI123)</f>
        <v/>
      </c>
      <c r="L137" s="1533" t="str">
        <f>IF(B137="","",Output!AJ123)</f>
        <v/>
      </c>
      <c r="N137" s="1512" t="str">
        <f>IF(B137="","",Output!AK123)</f>
        <v/>
      </c>
      <c r="O137" s="1513" t="str">
        <f>IF(B137="","",Output!AL123)</f>
        <v/>
      </c>
      <c r="P137" s="1514" t="str">
        <f>IF(B137="","",Output!AM123)</f>
        <v/>
      </c>
      <c r="R137" s="1515" t="str">
        <f>IF(B137="","",Output!AN123)</f>
        <v/>
      </c>
      <c r="S137" s="1513" t="str">
        <f>IF(B137="","",Output!AO123)</f>
        <v/>
      </c>
      <c r="T137" s="1514" t="str">
        <f>IF(B137="","",Output!AP123)</f>
        <v/>
      </c>
      <c r="V137" s="1515" t="str">
        <f>IF(B137="","",Output!AQ123)</f>
        <v/>
      </c>
      <c r="W137" s="1513" t="str">
        <f>IF(B137="","",Output!AR123)</f>
        <v/>
      </c>
      <c r="X137" s="1513" t="str">
        <f>IF(B137="","",Output!AS123)</f>
        <v/>
      </c>
      <c r="Y137" s="1514" t="str">
        <f>IF(B137="","",Output!AT123)</f>
        <v/>
      </c>
      <c r="AA137" s="1515" t="str">
        <f>IF(B137="","",Output!AU123)</f>
        <v/>
      </c>
      <c r="AB137" s="1513" t="str">
        <f>IF(B137="","",Output!AV123)</f>
        <v/>
      </c>
      <c r="AC137" s="1513" t="str">
        <f>IF(B137="","",Output!AW123)</f>
        <v/>
      </c>
      <c r="AD137" s="1514" t="str">
        <f>IF(B137="","",Output!AX123)</f>
        <v/>
      </c>
      <c r="AF137" s="1516" t="str">
        <f>IF(B137="","",Output!AY123)</f>
        <v/>
      </c>
      <c r="AG137" s="1510" t="str">
        <f>IF(B137="","",Output!AZ123)</f>
        <v/>
      </c>
      <c r="AH137" s="1511" t="str">
        <f>IF(B137="","",Output!BA123)</f>
        <v/>
      </c>
      <c r="AJ137" s="1517" t="str">
        <f>IF(B137="","",Output!BB123)</f>
        <v/>
      </c>
      <c r="AK137" s="1518" t="str">
        <f>IF(B137="","",Output!BC123)</f>
        <v/>
      </c>
      <c r="AL137" s="1518" t="str">
        <f>IF(B137="","",Output!BD123)</f>
        <v/>
      </c>
      <c r="AM137" s="1519" t="str">
        <f>IF(B137="","",Output!BE123)</f>
        <v/>
      </c>
    </row>
    <row r="138" spans="2:39">
      <c r="B138" s="143" t="str">
        <f>IF(Output!C124=0,"",Output!C124)</f>
        <v/>
      </c>
      <c r="D138" s="1485" t="str">
        <f>IF(B138="","",Output!AC124)</f>
        <v/>
      </c>
      <c r="E138" s="1486" t="str">
        <f>IF(B138="","",Output!AD124)</f>
        <v/>
      </c>
      <c r="F138" s="1487" t="str">
        <f>IF(B138="","",Output!AE124)</f>
        <v/>
      </c>
      <c r="H138" s="1509" t="str">
        <f>IF(B138="","",Output!AF124)</f>
        <v/>
      </c>
      <c r="I138" s="1510" t="str">
        <f>IF(B138="","",Output!AG124)</f>
        <v/>
      </c>
      <c r="J138" s="1510" t="str">
        <f>IF(B138="","",Output!AH124)</f>
        <v/>
      </c>
      <c r="K138" s="1510" t="str">
        <f>IF(B138="","",Output!AI124)</f>
        <v/>
      </c>
      <c r="L138" s="1533" t="str">
        <f>IF(B138="","",Output!AJ124)</f>
        <v/>
      </c>
      <c r="N138" s="1512" t="str">
        <f>IF(B138="","",Output!AK124)</f>
        <v/>
      </c>
      <c r="O138" s="1513" t="str">
        <f>IF(B138="","",Output!AL124)</f>
        <v/>
      </c>
      <c r="P138" s="1514" t="str">
        <f>IF(B138="","",Output!AM124)</f>
        <v/>
      </c>
      <c r="R138" s="1515" t="str">
        <f>IF(B138="","",Output!AN124)</f>
        <v/>
      </c>
      <c r="S138" s="1513" t="str">
        <f>IF(B138="","",Output!AO124)</f>
        <v/>
      </c>
      <c r="T138" s="1514" t="str">
        <f>IF(B138="","",Output!AP124)</f>
        <v/>
      </c>
      <c r="V138" s="1515" t="str">
        <f>IF(B138="","",Output!AQ124)</f>
        <v/>
      </c>
      <c r="W138" s="1513" t="str">
        <f>IF(B138="","",Output!AR124)</f>
        <v/>
      </c>
      <c r="X138" s="1513" t="str">
        <f>IF(B138="","",Output!AS124)</f>
        <v/>
      </c>
      <c r="Y138" s="1514" t="str">
        <f>IF(B138="","",Output!AT124)</f>
        <v/>
      </c>
      <c r="AA138" s="1515" t="str">
        <f>IF(B138="","",Output!AU124)</f>
        <v/>
      </c>
      <c r="AB138" s="1513" t="str">
        <f>IF(B138="","",Output!AV124)</f>
        <v/>
      </c>
      <c r="AC138" s="1513" t="str">
        <f>IF(B138="","",Output!AW124)</f>
        <v/>
      </c>
      <c r="AD138" s="1514" t="str">
        <f>IF(B138="","",Output!AX124)</f>
        <v/>
      </c>
      <c r="AF138" s="1516" t="str">
        <f>IF(B138="","",Output!AY124)</f>
        <v/>
      </c>
      <c r="AG138" s="1510" t="str">
        <f>IF(B138="","",Output!AZ124)</f>
        <v/>
      </c>
      <c r="AH138" s="1511" t="str">
        <f>IF(B138="","",Output!BA124)</f>
        <v/>
      </c>
      <c r="AJ138" s="1517" t="str">
        <f>IF(B138="","",Output!BB124)</f>
        <v/>
      </c>
      <c r="AK138" s="1518" t="str">
        <f>IF(B138="","",Output!BC124)</f>
        <v/>
      </c>
      <c r="AL138" s="1518" t="str">
        <f>IF(B138="","",Output!BD124)</f>
        <v/>
      </c>
      <c r="AM138" s="1519" t="str">
        <f>IF(B138="","",Output!BE124)</f>
        <v/>
      </c>
    </row>
    <row r="139" spans="2:39">
      <c r="B139" s="143" t="str">
        <f>IF(Output!C125=0,"",Output!C125)</f>
        <v/>
      </c>
      <c r="D139" s="1485" t="str">
        <f>IF(B139="","",Output!AC125)</f>
        <v/>
      </c>
      <c r="E139" s="1486" t="str">
        <f>IF(B139="","",Output!AD125)</f>
        <v/>
      </c>
      <c r="F139" s="1487" t="str">
        <f>IF(B139="","",Output!AE125)</f>
        <v/>
      </c>
      <c r="H139" s="1509" t="str">
        <f>IF(B139="","",Output!AF125)</f>
        <v/>
      </c>
      <c r="I139" s="1510" t="str">
        <f>IF(B139="","",Output!AG125)</f>
        <v/>
      </c>
      <c r="J139" s="1510" t="str">
        <f>IF(B139="","",Output!AH125)</f>
        <v/>
      </c>
      <c r="K139" s="1510" t="str">
        <f>IF(B139="","",Output!AI125)</f>
        <v/>
      </c>
      <c r="L139" s="1533" t="str">
        <f>IF(B139="","",Output!AJ125)</f>
        <v/>
      </c>
      <c r="N139" s="1512" t="str">
        <f>IF(B139="","",Output!AK125)</f>
        <v/>
      </c>
      <c r="O139" s="1513" t="str">
        <f>IF(B139="","",Output!AL125)</f>
        <v/>
      </c>
      <c r="P139" s="1514" t="str">
        <f>IF(B139="","",Output!AM125)</f>
        <v/>
      </c>
      <c r="R139" s="1515" t="str">
        <f>IF(B139="","",Output!AN125)</f>
        <v/>
      </c>
      <c r="S139" s="1513" t="str">
        <f>IF(B139="","",Output!AO125)</f>
        <v/>
      </c>
      <c r="T139" s="1514" t="str">
        <f>IF(B139="","",Output!AP125)</f>
        <v/>
      </c>
      <c r="V139" s="1515" t="str">
        <f>IF(B139="","",Output!AQ125)</f>
        <v/>
      </c>
      <c r="W139" s="1513" t="str">
        <f>IF(B139="","",Output!AR125)</f>
        <v/>
      </c>
      <c r="X139" s="1513" t="str">
        <f>IF(B139="","",Output!AS125)</f>
        <v/>
      </c>
      <c r="Y139" s="1514" t="str">
        <f>IF(B139="","",Output!AT125)</f>
        <v/>
      </c>
      <c r="AA139" s="1515" t="str">
        <f>IF(B139="","",Output!AU125)</f>
        <v/>
      </c>
      <c r="AB139" s="1513" t="str">
        <f>IF(B139="","",Output!AV125)</f>
        <v/>
      </c>
      <c r="AC139" s="1513" t="str">
        <f>IF(B139="","",Output!AW125)</f>
        <v/>
      </c>
      <c r="AD139" s="1514" t="str">
        <f>IF(B139="","",Output!AX125)</f>
        <v/>
      </c>
      <c r="AF139" s="1516" t="str">
        <f>IF(B139="","",Output!AY125)</f>
        <v/>
      </c>
      <c r="AG139" s="1510" t="str">
        <f>IF(B139="","",Output!AZ125)</f>
        <v/>
      </c>
      <c r="AH139" s="1511" t="str">
        <f>IF(B139="","",Output!BA125)</f>
        <v/>
      </c>
      <c r="AJ139" s="1517" t="str">
        <f>IF(B139="","",Output!BB125)</f>
        <v/>
      </c>
      <c r="AK139" s="1518" t="str">
        <f>IF(B139="","",Output!BC125)</f>
        <v/>
      </c>
      <c r="AL139" s="1518" t="str">
        <f>IF(B139="","",Output!BD125)</f>
        <v/>
      </c>
      <c r="AM139" s="1519" t="str">
        <f>IF(B139="","",Output!BE125)</f>
        <v/>
      </c>
    </row>
    <row r="140" spans="2:39">
      <c r="B140" s="143" t="str">
        <f>IF(Output!C126=0,"",Output!C126)</f>
        <v/>
      </c>
      <c r="D140" s="1485" t="str">
        <f>IF(B140="","",Output!AC126)</f>
        <v/>
      </c>
      <c r="E140" s="1486" t="str">
        <f>IF(B140="","",Output!AD126)</f>
        <v/>
      </c>
      <c r="F140" s="1487" t="str">
        <f>IF(B140="","",Output!AE126)</f>
        <v/>
      </c>
      <c r="H140" s="1509" t="str">
        <f>IF(B140="","",Output!AF126)</f>
        <v/>
      </c>
      <c r="I140" s="1510" t="str">
        <f>IF(B140="","",Output!AG126)</f>
        <v/>
      </c>
      <c r="J140" s="1510" t="str">
        <f>IF(B140="","",Output!AH126)</f>
        <v/>
      </c>
      <c r="K140" s="1510" t="str">
        <f>IF(B140="","",Output!AI126)</f>
        <v/>
      </c>
      <c r="L140" s="1533" t="str">
        <f>IF(B140="","",Output!AJ126)</f>
        <v/>
      </c>
      <c r="N140" s="1512" t="str">
        <f>IF(B140="","",Output!AK126)</f>
        <v/>
      </c>
      <c r="O140" s="1513" t="str">
        <f>IF(B140="","",Output!AL126)</f>
        <v/>
      </c>
      <c r="P140" s="1514" t="str">
        <f>IF(B140="","",Output!AM126)</f>
        <v/>
      </c>
      <c r="R140" s="1515" t="str">
        <f>IF(B140="","",Output!AN126)</f>
        <v/>
      </c>
      <c r="S140" s="1513" t="str">
        <f>IF(B140="","",Output!AO126)</f>
        <v/>
      </c>
      <c r="T140" s="1514" t="str">
        <f>IF(B140="","",Output!AP126)</f>
        <v/>
      </c>
      <c r="V140" s="1515" t="str">
        <f>IF(B140="","",Output!AQ126)</f>
        <v/>
      </c>
      <c r="W140" s="1513" t="str">
        <f>IF(B140="","",Output!AR126)</f>
        <v/>
      </c>
      <c r="X140" s="1513" t="str">
        <f>IF(B140="","",Output!AS126)</f>
        <v/>
      </c>
      <c r="Y140" s="1514" t="str">
        <f>IF(B140="","",Output!AT126)</f>
        <v/>
      </c>
      <c r="AA140" s="1515" t="str">
        <f>IF(B140="","",Output!AU126)</f>
        <v/>
      </c>
      <c r="AB140" s="1513" t="str">
        <f>IF(B140="","",Output!AV126)</f>
        <v/>
      </c>
      <c r="AC140" s="1513" t="str">
        <f>IF(B140="","",Output!AW126)</f>
        <v/>
      </c>
      <c r="AD140" s="1514" t="str">
        <f>IF(B140="","",Output!AX126)</f>
        <v/>
      </c>
      <c r="AF140" s="1516" t="str">
        <f>IF(B140="","",Output!AY126)</f>
        <v/>
      </c>
      <c r="AG140" s="1510" t="str">
        <f>IF(B140="","",Output!AZ126)</f>
        <v/>
      </c>
      <c r="AH140" s="1511" t="str">
        <f>IF(B140="","",Output!BA126)</f>
        <v/>
      </c>
      <c r="AJ140" s="1517" t="str">
        <f>IF(B140="","",Output!BB126)</f>
        <v/>
      </c>
      <c r="AK140" s="1518" t="str">
        <f>IF(B140="","",Output!BC126)</f>
        <v/>
      </c>
      <c r="AL140" s="1518" t="str">
        <f>IF(B140="","",Output!BD126)</f>
        <v/>
      </c>
      <c r="AM140" s="1519" t="str">
        <f>IF(B140="","",Output!BE126)</f>
        <v/>
      </c>
    </row>
    <row r="141" spans="2:39">
      <c r="B141" s="143" t="str">
        <f>IF(Output!C127=0,"",Output!C127)</f>
        <v/>
      </c>
      <c r="D141" s="1485" t="str">
        <f>IF(B141="","",Output!AC127)</f>
        <v/>
      </c>
      <c r="E141" s="1486" t="str">
        <f>IF(B141="","",Output!AD127)</f>
        <v/>
      </c>
      <c r="F141" s="1487" t="str">
        <f>IF(B141="","",Output!AE127)</f>
        <v/>
      </c>
      <c r="H141" s="1509" t="str">
        <f>IF(B141="","",Output!AF127)</f>
        <v/>
      </c>
      <c r="I141" s="1510" t="str">
        <f>IF(B141="","",Output!AG127)</f>
        <v/>
      </c>
      <c r="J141" s="1510" t="str">
        <f>IF(B141="","",Output!AH127)</f>
        <v/>
      </c>
      <c r="K141" s="1510" t="str">
        <f>IF(B141="","",Output!AI127)</f>
        <v/>
      </c>
      <c r="L141" s="1533" t="str">
        <f>IF(B141="","",Output!AJ127)</f>
        <v/>
      </c>
      <c r="N141" s="1512" t="str">
        <f>IF(B141="","",Output!AK127)</f>
        <v/>
      </c>
      <c r="O141" s="1513" t="str">
        <f>IF(B141="","",Output!AL127)</f>
        <v/>
      </c>
      <c r="P141" s="1514" t="str">
        <f>IF(B141="","",Output!AM127)</f>
        <v/>
      </c>
      <c r="R141" s="1515" t="str">
        <f>IF(B141="","",Output!AN127)</f>
        <v/>
      </c>
      <c r="S141" s="1513" t="str">
        <f>IF(B141="","",Output!AO127)</f>
        <v/>
      </c>
      <c r="T141" s="1514" t="str">
        <f>IF(B141="","",Output!AP127)</f>
        <v/>
      </c>
      <c r="V141" s="1515" t="str">
        <f>IF(B141="","",Output!AQ127)</f>
        <v/>
      </c>
      <c r="W141" s="1513" t="str">
        <f>IF(B141="","",Output!AR127)</f>
        <v/>
      </c>
      <c r="X141" s="1513" t="str">
        <f>IF(B141="","",Output!AS127)</f>
        <v/>
      </c>
      <c r="Y141" s="1514" t="str">
        <f>IF(B141="","",Output!AT127)</f>
        <v/>
      </c>
      <c r="AA141" s="1515" t="str">
        <f>IF(B141="","",Output!AU127)</f>
        <v/>
      </c>
      <c r="AB141" s="1513" t="str">
        <f>IF(B141="","",Output!AV127)</f>
        <v/>
      </c>
      <c r="AC141" s="1513" t="str">
        <f>IF(B141="","",Output!AW127)</f>
        <v/>
      </c>
      <c r="AD141" s="1514" t="str">
        <f>IF(B141="","",Output!AX127)</f>
        <v/>
      </c>
      <c r="AF141" s="1516" t="str">
        <f>IF(B141="","",Output!AY127)</f>
        <v/>
      </c>
      <c r="AG141" s="1510" t="str">
        <f>IF(B141="","",Output!AZ127)</f>
        <v/>
      </c>
      <c r="AH141" s="1511" t="str">
        <f>IF(B141="","",Output!BA127)</f>
        <v/>
      </c>
      <c r="AJ141" s="1517" t="str">
        <f>IF(B141="","",Output!BB127)</f>
        <v/>
      </c>
      <c r="AK141" s="1518" t="str">
        <f>IF(B141="","",Output!BC127)</f>
        <v/>
      </c>
      <c r="AL141" s="1518" t="str">
        <f>IF(B141="","",Output!BD127)</f>
        <v/>
      </c>
      <c r="AM141" s="1519" t="str">
        <f>IF(B141="","",Output!BE127)</f>
        <v/>
      </c>
    </row>
    <row r="142" spans="2:39">
      <c r="B142" s="143" t="str">
        <f>IF(Output!C128=0,"",Output!C128)</f>
        <v/>
      </c>
      <c r="D142" s="1485" t="str">
        <f>IF(B142="","",Output!AC128)</f>
        <v/>
      </c>
      <c r="E142" s="1486" t="str">
        <f>IF(B142="","",Output!AD128)</f>
        <v/>
      </c>
      <c r="F142" s="1487" t="str">
        <f>IF(B142="","",Output!AE128)</f>
        <v/>
      </c>
      <c r="H142" s="1509" t="str">
        <f>IF(B142="","",Output!AF128)</f>
        <v/>
      </c>
      <c r="I142" s="1510" t="str">
        <f>IF(B142="","",Output!AG128)</f>
        <v/>
      </c>
      <c r="J142" s="1510" t="str">
        <f>IF(B142="","",Output!AH128)</f>
        <v/>
      </c>
      <c r="K142" s="1510" t="str">
        <f>IF(B142="","",Output!AI128)</f>
        <v/>
      </c>
      <c r="L142" s="1533" t="str">
        <f>IF(B142="","",Output!AJ128)</f>
        <v/>
      </c>
      <c r="N142" s="1512" t="str">
        <f>IF(B142="","",Output!AK128)</f>
        <v/>
      </c>
      <c r="O142" s="1513" t="str">
        <f>IF(B142="","",Output!AL128)</f>
        <v/>
      </c>
      <c r="P142" s="1514" t="str">
        <f>IF(B142="","",Output!AM128)</f>
        <v/>
      </c>
      <c r="R142" s="1515" t="str">
        <f>IF(B142="","",Output!AN128)</f>
        <v/>
      </c>
      <c r="S142" s="1513" t="str">
        <f>IF(B142="","",Output!AO128)</f>
        <v/>
      </c>
      <c r="T142" s="1514" t="str">
        <f>IF(B142="","",Output!AP128)</f>
        <v/>
      </c>
      <c r="V142" s="1515" t="str">
        <f>IF(B142="","",Output!AQ128)</f>
        <v/>
      </c>
      <c r="W142" s="1513" t="str">
        <f>IF(B142="","",Output!AR128)</f>
        <v/>
      </c>
      <c r="X142" s="1513" t="str">
        <f>IF(B142="","",Output!AS128)</f>
        <v/>
      </c>
      <c r="Y142" s="1514" t="str">
        <f>IF(B142="","",Output!AT128)</f>
        <v/>
      </c>
      <c r="AA142" s="1515" t="str">
        <f>IF(B142="","",Output!AU128)</f>
        <v/>
      </c>
      <c r="AB142" s="1513" t="str">
        <f>IF(B142="","",Output!AV128)</f>
        <v/>
      </c>
      <c r="AC142" s="1513" t="str">
        <f>IF(B142="","",Output!AW128)</f>
        <v/>
      </c>
      <c r="AD142" s="1514" t="str">
        <f>IF(B142="","",Output!AX128)</f>
        <v/>
      </c>
      <c r="AF142" s="1516" t="str">
        <f>IF(B142="","",Output!AY128)</f>
        <v/>
      </c>
      <c r="AG142" s="1510" t="str">
        <f>IF(B142="","",Output!AZ128)</f>
        <v/>
      </c>
      <c r="AH142" s="1511" t="str">
        <f>IF(B142="","",Output!BA128)</f>
        <v/>
      </c>
      <c r="AJ142" s="1517" t="str">
        <f>IF(B142="","",Output!BB128)</f>
        <v/>
      </c>
      <c r="AK142" s="1518" t="str">
        <f>IF(B142="","",Output!BC128)</f>
        <v/>
      </c>
      <c r="AL142" s="1518" t="str">
        <f>IF(B142="","",Output!BD128)</f>
        <v/>
      </c>
      <c r="AM142" s="1519" t="str">
        <f>IF(B142="","",Output!BE128)</f>
        <v/>
      </c>
    </row>
    <row r="143" spans="2:39">
      <c r="B143" s="143" t="str">
        <f>IF(Output!C129=0,"",Output!C129)</f>
        <v/>
      </c>
      <c r="D143" s="1485" t="str">
        <f>IF(B143="","",Output!AC129)</f>
        <v/>
      </c>
      <c r="E143" s="1486" t="str">
        <f>IF(B143="","",Output!AD129)</f>
        <v/>
      </c>
      <c r="F143" s="1487" t="str">
        <f>IF(B143="","",Output!AE129)</f>
        <v/>
      </c>
      <c r="H143" s="1509" t="str">
        <f>IF(B143="","",Output!AF129)</f>
        <v/>
      </c>
      <c r="I143" s="1510" t="str">
        <f>IF(B143="","",Output!AG129)</f>
        <v/>
      </c>
      <c r="J143" s="1510" t="str">
        <f>IF(B143="","",Output!AH129)</f>
        <v/>
      </c>
      <c r="K143" s="1510" t="str">
        <f>IF(B143="","",Output!AI129)</f>
        <v/>
      </c>
      <c r="L143" s="1533" t="str">
        <f>IF(B143="","",Output!AJ129)</f>
        <v/>
      </c>
      <c r="N143" s="1512" t="str">
        <f>IF(B143="","",Output!AK129)</f>
        <v/>
      </c>
      <c r="O143" s="1513" t="str">
        <f>IF(B143="","",Output!AL129)</f>
        <v/>
      </c>
      <c r="P143" s="1514" t="str">
        <f>IF(B143="","",Output!AM129)</f>
        <v/>
      </c>
      <c r="R143" s="1515" t="str">
        <f>IF(B143="","",Output!AN129)</f>
        <v/>
      </c>
      <c r="S143" s="1513" t="str">
        <f>IF(B143="","",Output!AO129)</f>
        <v/>
      </c>
      <c r="T143" s="1514" t="str">
        <f>IF(B143="","",Output!AP129)</f>
        <v/>
      </c>
      <c r="V143" s="1515" t="str">
        <f>IF(B143="","",Output!AQ129)</f>
        <v/>
      </c>
      <c r="W143" s="1513" t="str">
        <f>IF(B143="","",Output!AR129)</f>
        <v/>
      </c>
      <c r="X143" s="1513" t="str">
        <f>IF(B143="","",Output!AS129)</f>
        <v/>
      </c>
      <c r="Y143" s="1514" t="str">
        <f>IF(B143="","",Output!AT129)</f>
        <v/>
      </c>
      <c r="AA143" s="1515" t="str">
        <f>IF(B143="","",Output!AU129)</f>
        <v/>
      </c>
      <c r="AB143" s="1513" t="str">
        <f>IF(B143="","",Output!AV129)</f>
        <v/>
      </c>
      <c r="AC143" s="1513" t="str">
        <f>IF(B143="","",Output!AW129)</f>
        <v/>
      </c>
      <c r="AD143" s="1514" t="str">
        <f>IF(B143="","",Output!AX129)</f>
        <v/>
      </c>
      <c r="AF143" s="1516" t="str">
        <f>IF(B143="","",Output!AY129)</f>
        <v/>
      </c>
      <c r="AG143" s="1510" t="str">
        <f>IF(B143="","",Output!AZ129)</f>
        <v/>
      </c>
      <c r="AH143" s="1511" t="str">
        <f>IF(B143="","",Output!BA129)</f>
        <v/>
      </c>
      <c r="AJ143" s="1517" t="str">
        <f>IF(B143="","",Output!BB129)</f>
        <v/>
      </c>
      <c r="AK143" s="1518" t="str">
        <f>IF(B143="","",Output!BC129)</f>
        <v/>
      </c>
      <c r="AL143" s="1518" t="str">
        <f>IF(B143="","",Output!BD129)</f>
        <v/>
      </c>
      <c r="AM143" s="1519" t="str">
        <f>IF(B143="","",Output!BE129)</f>
        <v/>
      </c>
    </row>
    <row r="144" spans="2:39">
      <c r="B144" s="143" t="str">
        <f>IF(Output!C130=0,"",Output!C130)</f>
        <v/>
      </c>
      <c r="D144" s="1485" t="str">
        <f>IF(B144="","",Output!AC130)</f>
        <v/>
      </c>
      <c r="E144" s="1486" t="str">
        <f>IF(B144="","",Output!AD130)</f>
        <v/>
      </c>
      <c r="F144" s="1487" t="str">
        <f>IF(B144="","",Output!AE130)</f>
        <v/>
      </c>
      <c r="H144" s="1509" t="str">
        <f>IF(B144="","",Output!AF130)</f>
        <v/>
      </c>
      <c r="I144" s="1510" t="str">
        <f>IF(B144="","",Output!AG130)</f>
        <v/>
      </c>
      <c r="J144" s="1510" t="str">
        <f>IF(B144="","",Output!AH130)</f>
        <v/>
      </c>
      <c r="K144" s="1510" t="str">
        <f>IF(B144="","",Output!AI130)</f>
        <v/>
      </c>
      <c r="L144" s="1533" t="str">
        <f>IF(B144="","",Output!AJ130)</f>
        <v/>
      </c>
      <c r="N144" s="1512" t="str">
        <f>IF(B144="","",Output!AK130)</f>
        <v/>
      </c>
      <c r="O144" s="1513" t="str">
        <f>IF(B144="","",Output!AL130)</f>
        <v/>
      </c>
      <c r="P144" s="1514" t="str">
        <f>IF(B144="","",Output!AM130)</f>
        <v/>
      </c>
      <c r="R144" s="1515" t="str">
        <f>IF(B144="","",Output!AN130)</f>
        <v/>
      </c>
      <c r="S144" s="1513" t="str">
        <f>IF(B144="","",Output!AO130)</f>
        <v/>
      </c>
      <c r="T144" s="1514" t="str">
        <f>IF(B144="","",Output!AP130)</f>
        <v/>
      </c>
      <c r="V144" s="1515" t="str">
        <f>IF(B144="","",Output!AQ130)</f>
        <v/>
      </c>
      <c r="W144" s="1513" t="str">
        <f>IF(B144="","",Output!AR130)</f>
        <v/>
      </c>
      <c r="X144" s="1513" t="str">
        <f>IF(B144="","",Output!AS130)</f>
        <v/>
      </c>
      <c r="Y144" s="1514" t="str">
        <f>IF(B144="","",Output!AT130)</f>
        <v/>
      </c>
      <c r="AA144" s="1515" t="str">
        <f>IF(B144="","",Output!AU130)</f>
        <v/>
      </c>
      <c r="AB144" s="1513" t="str">
        <f>IF(B144="","",Output!AV130)</f>
        <v/>
      </c>
      <c r="AC144" s="1513" t="str">
        <f>IF(B144="","",Output!AW130)</f>
        <v/>
      </c>
      <c r="AD144" s="1514" t="str">
        <f>IF(B144="","",Output!AX130)</f>
        <v/>
      </c>
      <c r="AF144" s="1516" t="str">
        <f>IF(B144="","",Output!AY130)</f>
        <v/>
      </c>
      <c r="AG144" s="1510" t="str">
        <f>IF(B144="","",Output!AZ130)</f>
        <v/>
      </c>
      <c r="AH144" s="1511" t="str">
        <f>IF(B144="","",Output!BA130)</f>
        <v/>
      </c>
      <c r="AJ144" s="1517" t="str">
        <f>IF(B144="","",Output!BB130)</f>
        <v/>
      </c>
      <c r="AK144" s="1518" t="str">
        <f>IF(B144="","",Output!BC130)</f>
        <v/>
      </c>
      <c r="AL144" s="1518" t="str">
        <f>IF(B144="","",Output!BD130)</f>
        <v/>
      </c>
      <c r="AM144" s="1519" t="str">
        <f>IF(B144="","",Output!BE130)</f>
        <v/>
      </c>
    </row>
    <row r="145" spans="2:39">
      <c r="B145" s="143" t="str">
        <f>IF(Output!C131=0,"",Output!C131)</f>
        <v/>
      </c>
      <c r="D145" s="1485" t="str">
        <f>IF(B145="","",Output!AC131)</f>
        <v/>
      </c>
      <c r="E145" s="1486" t="str">
        <f>IF(B145="","",Output!AD131)</f>
        <v/>
      </c>
      <c r="F145" s="1487" t="str">
        <f>IF(B145="","",Output!AE131)</f>
        <v/>
      </c>
      <c r="H145" s="1509" t="str">
        <f>IF(B145="","",Output!AF131)</f>
        <v/>
      </c>
      <c r="I145" s="1510" t="str">
        <f>IF(B145="","",Output!AG131)</f>
        <v/>
      </c>
      <c r="J145" s="1510" t="str">
        <f>IF(B145="","",Output!AH131)</f>
        <v/>
      </c>
      <c r="K145" s="1510" t="str">
        <f>IF(B145="","",Output!AI131)</f>
        <v/>
      </c>
      <c r="L145" s="1533" t="str">
        <f>IF(B145="","",Output!AJ131)</f>
        <v/>
      </c>
      <c r="N145" s="1512" t="str">
        <f>IF(B145="","",Output!AK131)</f>
        <v/>
      </c>
      <c r="O145" s="1513" t="str">
        <f>IF(B145="","",Output!AL131)</f>
        <v/>
      </c>
      <c r="P145" s="1514" t="str">
        <f>IF(B145="","",Output!AM131)</f>
        <v/>
      </c>
      <c r="R145" s="1515" t="str">
        <f>IF(B145="","",Output!AN131)</f>
        <v/>
      </c>
      <c r="S145" s="1513" t="str">
        <f>IF(B145="","",Output!AO131)</f>
        <v/>
      </c>
      <c r="T145" s="1514" t="str">
        <f>IF(B145="","",Output!AP131)</f>
        <v/>
      </c>
      <c r="V145" s="1515" t="str">
        <f>IF(B145="","",Output!AQ131)</f>
        <v/>
      </c>
      <c r="W145" s="1513" t="str">
        <f>IF(B145="","",Output!AR131)</f>
        <v/>
      </c>
      <c r="X145" s="1513" t="str">
        <f>IF(B145="","",Output!AS131)</f>
        <v/>
      </c>
      <c r="Y145" s="1514" t="str">
        <f>IF(B145="","",Output!AT131)</f>
        <v/>
      </c>
      <c r="AA145" s="1515" t="str">
        <f>IF(B145="","",Output!AU131)</f>
        <v/>
      </c>
      <c r="AB145" s="1513" t="str">
        <f>IF(B145="","",Output!AV131)</f>
        <v/>
      </c>
      <c r="AC145" s="1513" t="str">
        <f>IF(B145="","",Output!AW131)</f>
        <v/>
      </c>
      <c r="AD145" s="1514" t="str">
        <f>IF(B145="","",Output!AX131)</f>
        <v/>
      </c>
      <c r="AF145" s="1516" t="str">
        <f>IF(B145="","",Output!AY131)</f>
        <v/>
      </c>
      <c r="AG145" s="1510" t="str">
        <f>IF(B145="","",Output!AZ131)</f>
        <v/>
      </c>
      <c r="AH145" s="1511" t="str">
        <f>IF(B145="","",Output!BA131)</f>
        <v/>
      </c>
      <c r="AJ145" s="1517" t="str">
        <f>IF(B145="","",Output!BB131)</f>
        <v/>
      </c>
      <c r="AK145" s="1518" t="str">
        <f>IF(B145="","",Output!BC131)</f>
        <v/>
      </c>
      <c r="AL145" s="1518" t="str">
        <f>IF(B145="","",Output!BD131)</f>
        <v/>
      </c>
      <c r="AM145" s="1519" t="str">
        <f>IF(B145="","",Output!BE131)</f>
        <v/>
      </c>
    </row>
    <row r="146" spans="2:39">
      <c r="B146" s="143" t="str">
        <f>IF(Output!C132=0,"",Output!C132)</f>
        <v/>
      </c>
      <c r="D146" s="1485" t="str">
        <f>IF(B146="","",Output!AC132)</f>
        <v/>
      </c>
      <c r="E146" s="1486" t="str">
        <f>IF(B146="","",Output!AD132)</f>
        <v/>
      </c>
      <c r="F146" s="1487" t="str">
        <f>IF(B146="","",Output!AE132)</f>
        <v/>
      </c>
      <c r="H146" s="1509" t="str">
        <f>IF(B146="","",Output!AF132)</f>
        <v/>
      </c>
      <c r="I146" s="1510" t="str">
        <f>IF(B146="","",Output!AG132)</f>
        <v/>
      </c>
      <c r="J146" s="1510" t="str">
        <f>IF(B146="","",Output!AH132)</f>
        <v/>
      </c>
      <c r="K146" s="1510" t="str">
        <f>IF(B146="","",Output!AI132)</f>
        <v/>
      </c>
      <c r="L146" s="1533" t="str">
        <f>IF(B146="","",Output!AJ132)</f>
        <v/>
      </c>
      <c r="N146" s="1512" t="str">
        <f>IF(B146="","",Output!AK132)</f>
        <v/>
      </c>
      <c r="O146" s="1513" t="str">
        <f>IF(B146="","",Output!AL132)</f>
        <v/>
      </c>
      <c r="P146" s="1514" t="str">
        <f>IF(B146="","",Output!AM132)</f>
        <v/>
      </c>
      <c r="R146" s="1515" t="str">
        <f>IF(B146="","",Output!AN132)</f>
        <v/>
      </c>
      <c r="S146" s="1513" t="str">
        <f>IF(B146="","",Output!AO132)</f>
        <v/>
      </c>
      <c r="T146" s="1514" t="str">
        <f>IF(B146="","",Output!AP132)</f>
        <v/>
      </c>
      <c r="V146" s="1515" t="str">
        <f>IF(B146="","",Output!AQ132)</f>
        <v/>
      </c>
      <c r="W146" s="1513" t="str">
        <f>IF(B146="","",Output!AR132)</f>
        <v/>
      </c>
      <c r="X146" s="1513" t="str">
        <f>IF(B146="","",Output!AS132)</f>
        <v/>
      </c>
      <c r="Y146" s="1514" t="str">
        <f>IF(B146="","",Output!AT132)</f>
        <v/>
      </c>
      <c r="AA146" s="1515" t="str">
        <f>IF(B146="","",Output!AU132)</f>
        <v/>
      </c>
      <c r="AB146" s="1513" t="str">
        <f>IF(B146="","",Output!AV132)</f>
        <v/>
      </c>
      <c r="AC146" s="1513" t="str">
        <f>IF(B146="","",Output!AW132)</f>
        <v/>
      </c>
      <c r="AD146" s="1514" t="str">
        <f>IF(B146="","",Output!AX132)</f>
        <v/>
      </c>
      <c r="AF146" s="1516" t="str">
        <f>IF(B146="","",Output!AY132)</f>
        <v/>
      </c>
      <c r="AG146" s="1510" t="str">
        <f>IF(B146="","",Output!AZ132)</f>
        <v/>
      </c>
      <c r="AH146" s="1511" t="str">
        <f>IF(B146="","",Output!BA132)</f>
        <v/>
      </c>
      <c r="AJ146" s="1517" t="str">
        <f>IF(B146="","",Output!BB132)</f>
        <v/>
      </c>
      <c r="AK146" s="1518" t="str">
        <f>IF(B146="","",Output!BC132)</f>
        <v/>
      </c>
      <c r="AL146" s="1518" t="str">
        <f>IF(B146="","",Output!BD132)</f>
        <v/>
      </c>
      <c r="AM146" s="1519" t="str">
        <f>IF(B146="","",Output!BE132)</f>
        <v/>
      </c>
    </row>
    <row r="147" spans="2:39">
      <c r="B147" s="143" t="str">
        <f>IF(Output!C133=0,"",Output!C133)</f>
        <v/>
      </c>
      <c r="D147" s="1485" t="str">
        <f>IF(B147="","",Output!AC133)</f>
        <v/>
      </c>
      <c r="E147" s="1486" t="str">
        <f>IF(B147="","",Output!AD133)</f>
        <v/>
      </c>
      <c r="F147" s="1487" t="str">
        <f>IF(B147="","",Output!AE133)</f>
        <v/>
      </c>
      <c r="H147" s="1509" t="str">
        <f>IF(B147="","",Output!AF133)</f>
        <v/>
      </c>
      <c r="I147" s="1510" t="str">
        <f>IF(B147="","",Output!AG133)</f>
        <v/>
      </c>
      <c r="J147" s="1510" t="str">
        <f>IF(B147="","",Output!AH133)</f>
        <v/>
      </c>
      <c r="K147" s="1510" t="str">
        <f>IF(B147="","",Output!AI133)</f>
        <v/>
      </c>
      <c r="L147" s="1533" t="str">
        <f>IF(B147="","",Output!AJ133)</f>
        <v/>
      </c>
      <c r="N147" s="1512" t="str">
        <f>IF(B147="","",Output!AK133)</f>
        <v/>
      </c>
      <c r="O147" s="1513" t="str">
        <f>IF(B147="","",Output!AL133)</f>
        <v/>
      </c>
      <c r="P147" s="1514" t="str">
        <f>IF(B147="","",Output!AM133)</f>
        <v/>
      </c>
      <c r="R147" s="1515" t="str">
        <f>IF(B147="","",Output!AN133)</f>
        <v/>
      </c>
      <c r="S147" s="1513" t="str">
        <f>IF(B147="","",Output!AO133)</f>
        <v/>
      </c>
      <c r="T147" s="1514" t="str">
        <f>IF(B147="","",Output!AP133)</f>
        <v/>
      </c>
      <c r="V147" s="1515" t="str">
        <f>IF(B147="","",Output!AQ133)</f>
        <v/>
      </c>
      <c r="W147" s="1513" t="str">
        <f>IF(B147="","",Output!AR133)</f>
        <v/>
      </c>
      <c r="X147" s="1513" t="str">
        <f>IF(B147="","",Output!AS133)</f>
        <v/>
      </c>
      <c r="Y147" s="1514" t="str">
        <f>IF(B147="","",Output!AT133)</f>
        <v/>
      </c>
      <c r="AA147" s="1515" t="str">
        <f>IF(B147="","",Output!AU133)</f>
        <v/>
      </c>
      <c r="AB147" s="1513" t="str">
        <f>IF(B147="","",Output!AV133)</f>
        <v/>
      </c>
      <c r="AC147" s="1513" t="str">
        <f>IF(B147="","",Output!AW133)</f>
        <v/>
      </c>
      <c r="AD147" s="1514" t="str">
        <f>IF(B147="","",Output!AX133)</f>
        <v/>
      </c>
      <c r="AF147" s="1516" t="str">
        <f>IF(B147="","",Output!AY133)</f>
        <v/>
      </c>
      <c r="AG147" s="1510" t="str">
        <f>IF(B147="","",Output!AZ133)</f>
        <v/>
      </c>
      <c r="AH147" s="1511" t="str">
        <f>IF(B147="","",Output!BA133)</f>
        <v/>
      </c>
      <c r="AJ147" s="1517" t="str">
        <f>IF(B147="","",Output!BB133)</f>
        <v/>
      </c>
      <c r="AK147" s="1518" t="str">
        <f>IF(B147="","",Output!BC133)</f>
        <v/>
      </c>
      <c r="AL147" s="1518" t="str">
        <f>IF(B147="","",Output!BD133)</f>
        <v/>
      </c>
      <c r="AM147" s="1519" t="str">
        <f>IF(B147="","",Output!BE133)</f>
        <v/>
      </c>
    </row>
    <row r="148" spans="2:39">
      <c r="B148" s="143" t="str">
        <f>IF(Output!C134=0,"",Output!C134)</f>
        <v/>
      </c>
      <c r="D148" s="1485" t="str">
        <f>IF(B148="","",Output!AC134)</f>
        <v/>
      </c>
      <c r="E148" s="1486" t="str">
        <f>IF(B148="","",Output!AD134)</f>
        <v/>
      </c>
      <c r="F148" s="1487" t="str">
        <f>IF(B148="","",Output!AE134)</f>
        <v/>
      </c>
      <c r="H148" s="1509" t="str">
        <f>IF(B148="","",Output!AF134)</f>
        <v/>
      </c>
      <c r="I148" s="1510" t="str">
        <f>IF(B148="","",Output!AG134)</f>
        <v/>
      </c>
      <c r="J148" s="1510" t="str">
        <f>IF(B148="","",Output!AH134)</f>
        <v/>
      </c>
      <c r="K148" s="1510" t="str">
        <f>IF(B148="","",Output!AI134)</f>
        <v/>
      </c>
      <c r="L148" s="1533" t="str">
        <f>IF(B148="","",Output!AJ134)</f>
        <v/>
      </c>
      <c r="N148" s="1512" t="str">
        <f>IF(B148="","",Output!AK134)</f>
        <v/>
      </c>
      <c r="O148" s="1513" t="str">
        <f>IF(B148="","",Output!AL134)</f>
        <v/>
      </c>
      <c r="P148" s="1514" t="str">
        <f>IF(B148="","",Output!AM134)</f>
        <v/>
      </c>
      <c r="R148" s="1515" t="str">
        <f>IF(B148="","",Output!AN134)</f>
        <v/>
      </c>
      <c r="S148" s="1513" t="str">
        <f>IF(B148="","",Output!AO134)</f>
        <v/>
      </c>
      <c r="T148" s="1514" t="str">
        <f>IF(B148="","",Output!AP134)</f>
        <v/>
      </c>
      <c r="V148" s="1515" t="str">
        <f>IF(B148="","",Output!AQ134)</f>
        <v/>
      </c>
      <c r="W148" s="1513" t="str">
        <f>IF(B148="","",Output!AR134)</f>
        <v/>
      </c>
      <c r="X148" s="1513" t="str">
        <f>IF(B148="","",Output!AS134)</f>
        <v/>
      </c>
      <c r="Y148" s="1514" t="str">
        <f>IF(B148="","",Output!AT134)</f>
        <v/>
      </c>
      <c r="AA148" s="1515" t="str">
        <f>IF(B148="","",Output!AU134)</f>
        <v/>
      </c>
      <c r="AB148" s="1513" t="str">
        <f>IF(B148="","",Output!AV134)</f>
        <v/>
      </c>
      <c r="AC148" s="1513" t="str">
        <f>IF(B148="","",Output!AW134)</f>
        <v/>
      </c>
      <c r="AD148" s="1514" t="str">
        <f>IF(B148="","",Output!AX134)</f>
        <v/>
      </c>
      <c r="AF148" s="1516" t="str">
        <f>IF(B148="","",Output!AY134)</f>
        <v/>
      </c>
      <c r="AG148" s="1510" t="str">
        <f>IF(B148="","",Output!AZ134)</f>
        <v/>
      </c>
      <c r="AH148" s="1511" t="str">
        <f>IF(B148="","",Output!BA134)</f>
        <v/>
      </c>
      <c r="AJ148" s="1517" t="str">
        <f>IF(B148="","",Output!BB134)</f>
        <v/>
      </c>
      <c r="AK148" s="1518" t="str">
        <f>IF(B148="","",Output!BC134)</f>
        <v/>
      </c>
      <c r="AL148" s="1518" t="str">
        <f>IF(B148="","",Output!BD134)</f>
        <v/>
      </c>
      <c r="AM148" s="1519" t="str">
        <f>IF(B148="","",Output!BE134)</f>
        <v/>
      </c>
    </row>
    <row r="149" spans="2:39">
      <c r="B149" s="143" t="str">
        <f>IF(Output!C135=0,"",Output!C135)</f>
        <v/>
      </c>
      <c r="D149" s="1485" t="str">
        <f>IF(B149="","",Output!AC135)</f>
        <v/>
      </c>
      <c r="E149" s="1486" t="str">
        <f>IF(B149="","",Output!AD135)</f>
        <v/>
      </c>
      <c r="F149" s="1487" t="str">
        <f>IF(B149="","",Output!AE135)</f>
        <v/>
      </c>
      <c r="H149" s="1509" t="str">
        <f>IF(B149="","",Output!AF135)</f>
        <v/>
      </c>
      <c r="I149" s="1510" t="str">
        <f>IF(B149="","",Output!AG135)</f>
        <v/>
      </c>
      <c r="J149" s="1510" t="str">
        <f>IF(B149="","",Output!AH135)</f>
        <v/>
      </c>
      <c r="K149" s="1510" t="str">
        <f>IF(B149="","",Output!AI135)</f>
        <v/>
      </c>
      <c r="L149" s="1533" t="str">
        <f>IF(B149="","",Output!AJ135)</f>
        <v/>
      </c>
      <c r="N149" s="1512" t="str">
        <f>IF(B149="","",Output!AK135)</f>
        <v/>
      </c>
      <c r="O149" s="1513" t="str">
        <f>IF(B149="","",Output!AL135)</f>
        <v/>
      </c>
      <c r="P149" s="1514" t="str">
        <f>IF(B149="","",Output!AM135)</f>
        <v/>
      </c>
      <c r="R149" s="1515" t="str">
        <f>IF(B149="","",Output!AN135)</f>
        <v/>
      </c>
      <c r="S149" s="1513" t="str">
        <f>IF(B149="","",Output!AO135)</f>
        <v/>
      </c>
      <c r="T149" s="1514" t="str">
        <f>IF(B149="","",Output!AP135)</f>
        <v/>
      </c>
      <c r="V149" s="1515" t="str">
        <f>IF(B149="","",Output!AQ135)</f>
        <v/>
      </c>
      <c r="W149" s="1513" t="str">
        <f>IF(B149="","",Output!AR135)</f>
        <v/>
      </c>
      <c r="X149" s="1513" t="str">
        <f>IF(B149="","",Output!AS135)</f>
        <v/>
      </c>
      <c r="Y149" s="1514" t="str">
        <f>IF(B149="","",Output!AT135)</f>
        <v/>
      </c>
      <c r="AA149" s="1515" t="str">
        <f>IF(B149="","",Output!AU135)</f>
        <v/>
      </c>
      <c r="AB149" s="1513" t="str">
        <f>IF(B149="","",Output!AV135)</f>
        <v/>
      </c>
      <c r="AC149" s="1513" t="str">
        <f>IF(B149="","",Output!AW135)</f>
        <v/>
      </c>
      <c r="AD149" s="1514" t="str">
        <f>IF(B149="","",Output!AX135)</f>
        <v/>
      </c>
      <c r="AF149" s="1516" t="str">
        <f>IF(B149="","",Output!AY135)</f>
        <v/>
      </c>
      <c r="AG149" s="1510" t="str">
        <f>IF(B149="","",Output!AZ135)</f>
        <v/>
      </c>
      <c r="AH149" s="1511" t="str">
        <f>IF(B149="","",Output!BA135)</f>
        <v/>
      </c>
      <c r="AJ149" s="1517" t="str">
        <f>IF(B149="","",Output!BB135)</f>
        <v/>
      </c>
      <c r="AK149" s="1518" t="str">
        <f>IF(B149="","",Output!BC135)</f>
        <v/>
      </c>
      <c r="AL149" s="1518" t="str">
        <f>IF(B149="","",Output!BD135)</f>
        <v/>
      </c>
      <c r="AM149" s="1519" t="str">
        <f>IF(B149="","",Output!BE135)</f>
        <v/>
      </c>
    </row>
    <row r="150" spans="2:39">
      <c r="B150" s="143" t="str">
        <f>IF(Output!C136=0,"",Output!C136)</f>
        <v/>
      </c>
      <c r="D150" s="1485" t="str">
        <f>IF(B150="","",Output!AC136)</f>
        <v/>
      </c>
      <c r="E150" s="1486" t="str">
        <f>IF(B150="","",Output!AD136)</f>
        <v/>
      </c>
      <c r="F150" s="1487" t="str">
        <f>IF(B150="","",Output!AE136)</f>
        <v/>
      </c>
      <c r="H150" s="1509" t="str">
        <f>IF(B150="","",Output!AF136)</f>
        <v/>
      </c>
      <c r="I150" s="1510" t="str">
        <f>IF(B150="","",Output!AG136)</f>
        <v/>
      </c>
      <c r="J150" s="1510" t="str">
        <f>IF(B150="","",Output!AH136)</f>
        <v/>
      </c>
      <c r="K150" s="1510" t="str">
        <f>IF(B150="","",Output!AI136)</f>
        <v/>
      </c>
      <c r="L150" s="1533" t="str">
        <f>IF(B150="","",Output!AJ136)</f>
        <v/>
      </c>
      <c r="N150" s="1512" t="str">
        <f>IF(B150="","",Output!AK136)</f>
        <v/>
      </c>
      <c r="O150" s="1513" t="str">
        <f>IF(B150="","",Output!AL136)</f>
        <v/>
      </c>
      <c r="P150" s="1514" t="str">
        <f>IF(B150="","",Output!AM136)</f>
        <v/>
      </c>
      <c r="R150" s="1515" t="str">
        <f>IF(B150="","",Output!AN136)</f>
        <v/>
      </c>
      <c r="S150" s="1513" t="str">
        <f>IF(B150="","",Output!AO136)</f>
        <v/>
      </c>
      <c r="T150" s="1514" t="str">
        <f>IF(B150="","",Output!AP136)</f>
        <v/>
      </c>
      <c r="V150" s="1515" t="str">
        <f>IF(B150="","",Output!AQ136)</f>
        <v/>
      </c>
      <c r="W150" s="1513" t="str">
        <f>IF(B150="","",Output!AR136)</f>
        <v/>
      </c>
      <c r="X150" s="1513" t="str">
        <f>IF(B150="","",Output!AS136)</f>
        <v/>
      </c>
      <c r="Y150" s="1514" t="str">
        <f>IF(B150="","",Output!AT136)</f>
        <v/>
      </c>
      <c r="AA150" s="1515" t="str">
        <f>IF(B150="","",Output!AU136)</f>
        <v/>
      </c>
      <c r="AB150" s="1513" t="str">
        <f>IF(B150="","",Output!AV136)</f>
        <v/>
      </c>
      <c r="AC150" s="1513" t="str">
        <f>IF(B150="","",Output!AW136)</f>
        <v/>
      </c>
      <c r="AD150" s="1514" t="str">
        <f>IF(B150="","",Output!AX136)</f>
        <v/>
      </c>
      <c r="AF150" s="1516" t="str">
        <f>IF(B150="","",Output!AY136)</f>
        <v/>
      </c>
      <c r="AG150" s="1510" t="str">
        <f>IF(B150="","",Output!AZ136)</f>
        <v/>
      </c>
      <c r="AH150" s="1511" t="str">
        <f>IF(B150="","",Output!BA136)</f>
        <v/>
      </c>
      <c r="AJ150" s="1517" t="str">
        <f>IF(B150="","",Output!BB136)</f>
        <v/>
      </c>
      <c r="AK150" s="1518" t="str">
        <f>IF(B150="","",Output!BC136)</f>
        <v/>
      </c>
      <c r="AL150" s="1518" t="str">
        <f>IF(B150="","",Output!BD136)</f>
        <v/>
      </c>
      <c r="AM150" s="1519" t="str">
        <f>IF(B150="","",Output!BE136)</f>
        <v/>
      </c>
    </row>
    <row r="151" spans="2:39">
      <c r="B151" s="143" t="str">
        <f>IF(Output!C137=0,"",Output!C137)</f>
        <v/>
      </c>
      <c r="D151" s="1485" t="str">
        <f>IF(B151="","",Output!AC137)</f>
        <v/>
      </c>
      <c r="E151" s="1486" t="str">
        <f>IF(B151="","",Output!AD137)</f>
        <v/>
      </c>
      <c r="F151" s="1487" t="str">
        <f>IF(B151="","",Output!AE137)</f>
        <v/>
      </c>
      <c r="H151" s="1509" t="str">
        <f>IF(B151="","",Output!AF137)</f>
        <v/>
      </c>
      <c r="I151" s="1510" t="str">
        <f>IF(B151="","",Output!AG137)</f>
        <v/>
      </c>
      <c r="J151" s="1510" t="str">
        <f>IF(B151="","",Output!AH137)</f>
        <v/>
      </c>
      <c r="K151" s="1510" t="str">
        <f>IF(B151="","",Output!AI137)</f>
        <v/>
      </c>
      <c r="L151" s="1533" t="str">
        <f>IF(B151="","",Output!AJ137)</f>
        <v/>
      </c>
      <c r="N151" s="1512" t="str">
        <f>IF(B151="","",Output!AK137)</f>
        <v/>
      </c>
      <c r="O151" s="1513" t="str">
        <f>IF(B151="","",Output!AL137)</f>
        <v/>
      </c>
      <c r="P151" s="1514" t="str">
        <f>IF(B151="","",Output!AM137)</f>
        <v/>
      </c>
      <c r="R151" s="1515" t="str">
        <f>IF(B151="","",Output!AN137)</f>
        <v/>
      </c>
      <c r="S151" s="1513" t="str">
        <f>IF(B151="","",Output!AO137)</f>
        <v/>
      </c>
      <c r="T151" s="1514" t="str">
        <f>IF(B151="","",Output!AP137)</f>
        <v/>
      </c>
      <c r="V151" s="1515" t="str">
        <f>IF(B151="","",Output!AQ137)</f>
        <v/>
      </c>
      <c r="W151" s="1513" t="str">
        <f>IF(B151="","",Output!AR137)</f>
        <v/>
      </c>
      <c r="X151" s="1513" t="str">
        <f>IF(B151="","",Output!AS137)</f>
        <v/>
      </c>
      <c r="Y151" s="1514" t="str">
        <f>IF(B151="","",Output!AT137)</f>
        <v/>
      </c>
      <c r="AA151" s="1515" t="str">
        <f>IF(B151="","",Output!AU137)</f>
        <v/>
      </c>
      <c r="AB151" s="1513" t="str">
        <f>IF(B151="","",Output!AV137)</f>
        <v/>
      </c>
      <c r="AC151" s="1513" t="str">
        <f>IF(B151="","",Output!AW137)</f>
        <v/>
      </c>
      <c r="AD151" s="1514" t="str">
        <f>IF(B151="","",Output!AX137)</f>
        <v/>
      </c>
      <c r="AF151" s="1516" t="str">
        <f>IF(B151="","",Output!AY137)</f>
        <v/>
      </c>
      <c r="AG151" s="1510" t="str">
        <f>IF(B151="","",Output!AZ137)</f>
        <v/>
      </c>
      <c r="AH151" s="1511" t="str">
        <f>IF(B151="","",Output!BA137)</f>
        <v/>
      </c>
      <c r="AJ151" s="1517" t="str">
        <f>IF(B151="","",Output!BB137)</f>
        <v/>
      </c>
      <c r="AK151" s="1518" t="str">
        <f>IF(B151="","",Output!BC137)</f>
        <v/>
      </c>
      <c r="AL151" s="1518" t="str">
        <f>IF(B151="","",Output!BD137)</f>
        <v/>
      </c>
      <c r="AM151" s="1519" t="str">
        <f>IF(B151="","",Output!BE137)</f>
        <v/>
      </c>
    </row>
    <row r="152" spans="2:39">
      <c r="B152" s="143" t="str">
        <f>IF(Output!C138=0,"",Output!C138)</f>
        <v/>
      </c>
      <c r="D152" s="1485" t="str">
        <f>IF(B152="","",Output!AC138)</f>
        <v/>
      </c>
      <c r="E152" s="1486" t="str">
        <f>IF(B152="","",Output!AD138)</f>
        <v/>
      </c>
      <c r="F152" s="1487" t="str">
        <f>IF(B152="","",Output!AE138)</f>
        <v/>
      </c>
      <c r="H152" s="1509" t="str">
        <f>IF(B152="","",Output!AF138)</f>
        <v/>
      </c>
      <c r="I152" s="1510" t="str">
        <f>IF(B152="","",Output!AG138)</f>
        <v/>
      </c>
      <c r="J152" s="1510" t="str">
        <f>IF(B152="","",Output!AH138)</f>
        <v/>
      </c>
      <c r="K152" s="1510" t="str">
        <f>IF(B152="","",Output!AI138)</f>
        <v/>
      </c>
      <c r="L152" s="1533" t="str">
        <f>IF(B152="","",Output!AJ138)</f>
        <v/>
      </c>
      <c r="N152" s="1512" t="str">
        <f>IF(B152="","",Output!AK138)</f>
        <v/>
      </c>
      <c r="O152" s="1513" t="str">
        <f>IF(B152="","",Output!AL138)</f>
        <v/>
      </c>
      <c r="P152" s="1514" t="str">
        <f>IF(B152="","",Output!AM138)</f>
        <v/>
      </c>
      <c r="R152" s="1515" t="str">
        <f>IF(B152="","",Output!AN138)</f>
        <v/>
      </c>
      <c r="S152" s="1513" t="str">
        <f>IF(B152="","",Output!AO138)</f>
        <v/>
      </c>
      <c r="T152" s="1514" t="str">
        <f>IF(B152="","",Output!AP138)</f>
        <v/>
      </c>
      <c r="V152" s="1515" t="str">
        <f>IF(B152="","",Output!AQ138)</f>
        <v/>
      </c>
      <c r="W152" s="1513" t="str">
        <f>IF(B152="","",Output!AR138)</f>
        <v/>
      </c>
      <c r="X152" s="1513" t="str">
        <f>IF(B152="","",Output!AS138)</f>
        <v/>
      </c>
      <c r="Y152" s="1514" t="str">
        <f>IF(B152="","",Output!AT138)</f>
        <v/>
      </c>
      <c r="AA152" s="1515" t="str">
        <f>IF(B152="","",Output!AU138)</f>
        <v/>
      </c>
      <c r="AB152" s="1513" t="str">
        <f>IF(B152="","",Output!AV138)</f>
        <v/>
      </c>
      <c r="AC152" s="1513" t="str">
        <f>IF(B152="","",Output!AW138)</f>
        <v/>
      </c>
      <c r="AD152" s="1514" t="str">
        <f>IF(B152="","",Output!AX138)</f>
        <v/>
      </c>
      <c r="AF152" s="1516" t="str">
        <f>IF(B152="","",Output!AY138)</f>
        <v/>
      </c>
      <c r="AG152" s="1510" t="str">
        <f>IF(B152="","",Output!AZ138)</f>
        <v/>
      </c>
      <c r="AH152" s="1511" t="str">
        <f>IF(B152="","",Output!BA138)</f>
        <v/>
      </c>
      <c r="AJ152" s="1517" t="str">
        <f>IF(B152="","",Output!BB138)</f>
        <v/>
      </c>
      <c r="AK152" s="1518" t="str">
        <f>IF(B152="","",Output!BC138)</f>
        <v/>
      </c>
      <c r="AL152" s="1518" t="str">
        <f>IF(B152="","",Output!BD138)</f>
        <v/>
      </c>
      <c r="AM152" s="1519" t="str">
        <f>IF(B152="","",Output!BE138)</f>
        <v/>
      </c>
    </row>
    <row r="153" spans="2:39">
      <c r="B153" s="143" t="str">
        <f>IF(Output!C139=0,"",Output!C139)</f>
        <v/>
      </c>
      <c r="D153" s="1485" t="str">
        <f>IF(B153="","",Output!AC139)</f>
        <v/>
      </c>
      <c r="E153" s="1486" t="str">
        <f>IF(B153="","",Output!AD139)</f>
        <v/>
      </c>
      <c r="F153" s="1487" t="str">
        <f>IF(B153="","",Output!AE139)</f>
        <v/>
      </c>
      <c r="H153" s="1509" t="str">
        <f>IF(B153="","",Output!AF139)</f>
        <v/>
      </c>
      <c r="I153" s="1510" t="str">
        <f>IF(B153="","",Output!AG139)</f>
        <v/>
      </c>
      <c r="J153" s="1510" t="str">
        <f>IF(B153="","",Output!AH139)</f>
        <v/>
      </c>
      <c r="K153" s="1510" t="str">
        <f>IF(B153="","",Output!AI139)</f>
        <v/>
      </c>
      <c r="L153" s="1533" t="str">
        <f>IF(B153="","",Output!AJ139)</f>
        <v/>
      </c>
      <c r="N153" s="1512" t="str">
        <f>IF(B153="","",Output!AK139)</f>
        <v/>
      </c>
      <c r="O153" s="1513" t="str">
        <f>IF(B153="","",Output!AL139)</f>
        <v/>
      </c>
      <c r="P153" s="1514" t="str">
        <f>IF(B153="","",Output!AM139)</f>
        <v/>
      </c>
      <c r="R153" s="1515" t="str">
        <f>IF(B153="","",Output!AN139)</f>
        <v/>
      </c>
      <c r="S153" s="1513" t="str">
        <f>IF(B153="","",Output!AO139)</f>
        <v/>
      </c>
      <c r="T153" s="1514" t="str">
        <f>IF(B153="","",Output!AP139)</f>
        <v/>
      </c>
      <c r="V153" s="1515" t="str">
        <f>IF(B153="","",Output!AQ139)</f>
        <v/>
      </c>
      <c r="W153" s="1513" t="str">
        <f>IF(B153="","",Output!AR139)</f>
        <v/>
      </c>
      <c r="X153" s="1513" t="str">
        <f>IF(B153="","",Output!AS139)</f>
        <v/>
      </c>
      <c r="Y153" s="1514" t="str">
        <f>IF(B153="","",Output!AT139)</f>
        <v/>
      </c>
      <c r="AA153" s="1515" t="str">
        <f>IF(B153="","",Output!AU139)</f>
        <v/>
      </c>
      <c r="AB153" s="1513" t="str">
        <f>IF(B153="","",Output!AV139)</f>
        <v/>
      </c>
      <c r="AC153" s="1513" t="str">
        <f>IF(B153="","",Output!AW139)</f>
        <v/>
      </c>
      <c r="AD153" s="1514" t="str">
        <f>IF(B153="","",Output!AX139)</f>
        <v/>
      </c>
      <c r="AF153" s="1516" t="str">
        <f>IF(B153="","",Output!AY139)</f>
        <v/>
      </c>
      <c r="AG153" s="1510" t="str">
        <f>IF(B153="","",Output!AZ139)</f>
        <v/>
      </c>
      <c r="AH153" s="1511" t="str">
        <f>IF(B153="","",Output!BA139)</f>
        <v/>
      </c>
      <c r="AJ153" s="1517" t="str">
        <f>IF(B153="","",Output!BB139)</f>
        <v/>
      </c>
      <c r="AK153" s="1518" t="str">
        <f>IF(B153="","",Output!BC139)</f>
        <v/>
      </c>
      <c r="AL153" s="1518" t="str">
        <f>IF(B153="","",Output!BD139)</f>
        <v/>
      </c>
      <c r="AM153" s="1519" t="str">
        <f>IF(B153="","",Output!BE139)</f>
        <v/>
      </c>
    </row>
    <row r="154" spans="2:39">
      <c r="B154" s="143" t="str">
        <f>IF(Output!C140=0,"",Output!C140)</f>
        <v/>
      </c>
      <c r="D154" s="1485" t="str">
        <f>IF(B154="","",Output!AC140)</f>
        <v/>
      </c>
      <c r="E154" s="1486" t="str">
        <f>IF(B154="","",Output!AD140)</f>
        <v/>
      </c>
      <c r="F154" s="1487" t="str">
        <f>IF(B154="","",Output!AE140)</f>
        <v/>
      </c>
      <c r="H154" s="1509" t="str">
        <f>IF(B154="","",Output!AF140)</f>
        <v/>
      </c>
      <c r="I154" s="1510" t="str">
        <f>IF(B154="","",Output!AG140)</f>
        <v/>
      </c>
      <c r="J154" s="1510" t="str">
        <f>IF(B154="","",Output!AH140)</f>
        <v/>
      </c>
      <c r="K154" s="1510" t="str">
        <f>IF(B154="","",Output!AI140)</f>
        <v/>
      </c>
      <c r="L154" s="1533" t="str">
        <f>IF(B154="","",Output!AJ140)</f>
        <v/>
      </c>
      <c r="N154" s="1512" t="str">
        <f>IF(B154="","",Output!AK140)</f>
        <v/>
      </c>
      <c r="O154" s="1513" t="str">
        <f>IF(B154="","",Output!AL140)</f>
        <v/>
      </c>
      <c r="P154" s="1514" t="str">
        <f>IF(B154="","",Output!AM140)</f>
        <v/>
      </c>
      <c r="R154" s="1515" t="str">
        <f>IF(B154="","",Output!AN140)</f>
        <v/>
      </c>
      <c r="S154" s="1513" t="str">
        <f>IF(B154="","",Output!AO140)</f>
        <v/>
      </c>
      <c r="T154" s="1514" t="str">
        <f>IF(B154="","",Output!AP140)</f>
        <v/>
      </c>
      <c r="V154" s="1515" t="str">
        <f>IF(B154="","",Output!AQ140)</f>
        <v/>
      </c>
      <c r="W154" s="1513" t="str">
        <f>IF(B154="","",Output!AR140)</f>
        <v/>
      </c>
      <c r="X154" s="1513" t="str">
        <f>IF(B154="","",Output!AS140)</f>
        <v/>
      </c>
      <c r="Y154" s="1514" t="str">
        <f>IF(B154="","",Output!AT140)</f>
        <v/>
      </c>
      <c r="AA154" s="1515" t="str">
        <f>IF(B154="","",Output!AU140)</f>
        <v/>
      </c>
      <c r="AB154" s="1513" t="str">
        <f>IF(B154="","",Output!AV140)</f>
        <v/>
      </c>
      <c r="AC154" s="1513" t="str">
        <f>IF(B154="","",Output!AW140)</f>
        <v/>
      </c>
      <c r="AD154" s="1514" t="str">
        <f>IF(B154="","",Output!AX140)</f>
        <v/>
      </c>
      <c r="AF154" s="1516" t="str">
        <f>IF(B154="","",Output!AY140)</f>
        <v/>
      </c>
      <c r="AG154" s="1510" t="str">
        <f>IF(B154="","",Output!AZ140)</f>
        <v/>
      </c>
      <c r="AH154" s="1511" t="str">
        <f>IF(B154="","",Output!BA140)</f>
        <v/>
      </c>
      <c r="AJ154" s="1517" t="str">
        <f>IF(B154="","",Output!BB140)</f>
        <v/>
      </c>
      <c r="AK154" s="1518" t="str">
        <f>IF(B154="","",Output!BC140)</f>
        <v/>
      </c>
      <c r="AL154" s="1518" t="str">
        <f>IF(B154="","",Output!BD140)</f>
        <v/>
      </c>
      <c r="AM154" s="1519" t="str">
        <f>IF(B154="","",Output!BE140)</f>
        <v/>
      </c>
    </row>
    <row r="155" spans="2:39">
      <c r="B155" s="143" t="str">
        <f>IF(Output!C141=0,"",Output!C141)</f>
        <v/>
      </c>
      <c r="D155" s="1485" t="str">
        <f>IF(B155="","",Output!AC141)</f>
        <v/>
      </c>
      <c r="E155" s="1486" t="str">
        <f>IF(B155="","",Output!AD141)</f>
        <v/>
      </c>
      <c r="F155" s="1487" t="str">
        <f>IF(B155="","",Output!AE141)</f>
        <v/>
      </c>
      <c r="H155" s="1509" t="str">
        <f>IF(B155="","",Output!AF141)</f>
        <v/>
      </c>
      <c r="I155" s="1510" t="str">
        <f>IF(B155="","",Output!AG141)</f>
        <v/>
      </c>
      <c r="J155" s="1510" t="str">
        <f>IF(B155="","",Output!AH141)</f>
        <v/>
      </c>
      <c r="K155" s="1510" t="str">
        <f>IF(B155="","",Output!AI141)</f>
        <v/>
      </c>
      <c r="L155" s="1533" t="str">
        <f>IF(B155="","",Output!AJ141)</f>
        <v/>
      </c>
      <c r="N155" s="1512" t="str">
        <f>IF(B155="","",Output!AK141)</f>
        <v/>
      </c>
      <c r="O155" s="1513" t="str">
        <f>IF(B155="","",Output!AL141)</f>
        <v/>
      </c>
      <c r="P155" s="1514" t="str">
        <f>IF(B155="","",Output!AM141)</f>
        <v/>
      </c>
      <c r="R155" s="1515" t="str">
        <f>IF(B155="","",Output!AN141)</f>
        <v/>
      </c>
      <c r="S155" s="1513" t="str">
        <f>IF(B155="","",Output!AO141)</f>
        <v/>
      </c>
      <c r="T155" s="1514" t="str">
        <f>IF(B155="","",Output!AP141)</f>
        <v/>
      </c>
      <c r="V155" s="1515" t="str">
        <f>IF(B155="","",Output!AQ141)</f>
        <v/>
      </c>
      <c r="W155" s="1513" t="str">
        <f>IF(B155="","",Output!AR141)</f>
        <v/>
      </c>
      <c r="X155" s="1513" t="str">
        <f>IF(B155="","",Output!AS141)</f>
        <v/>
      </c>
      <c r="Y155" s="1514" t="str">
        <f>IF(B155="","",Output!AT141)</f>
        <v/>
      </c>
      <c r="AA155" s="1515" t="str">
        <f>IF(B155="","",Output!AU141)</f>
        <v/>
      </c>
      <c r="AB155" s="1513" t="str">
        <f>IF(B155="","",Output!AV141)</f>
        <v/>
      </c>
      <c r="AC155" s="1513" t="str">
        <f>IF(B155="","",Output!AW141)</f>
        <v/>
      </c>
      <c r="AD155" s="1514" t="str">
        <f>IF(B155="","",Output!AX141)</f>
        <v/>
      </c>
      <c r="AF155" s="1516" t="str">
        <f>IF(B155="","",Output!AY141)</f>
        <v/>
      </c>
      <c r="AG155" s="1510" t="str">
        <f>IF(B155="","",Output!AZ141)</f>
        <v/>
      </c>
      <c r="AH155" s="1511" t="str">
        <f>IF(B155="","",Output!BA141)</f>
        <v/>
      </c>
      <c r="AJ155" s="1517" t="str">
        <f>IF(B155="","",Output!BB141)</f>
        <v/>
      </c>
      <c r="AK155" s="1518" t="str">
        <f>IF(B155="","",Output!BC141)</f>
        <v/>
      </c>
      <c r="AL155" s="1518" t="str">
        <f>IF(B155="","",Output!BD141)</f>
        <v/>
      </c>
      <c r="AM155" s="1519" t="str">
        <f>IF(B155="","",Output!BE141)</f>
        <v/>
      </c>
    </row>
    <row r="156" spans="2:39">
      <c r="B156" s="143" t="str">
        <f>IF(Output!C142=0,"",Output!C142)</f>
        <v/>
      </c>
      <c r="D156" s="1485" t="str">
        <f>IF(B156="","",Output!AC142)</f>
        <v/>
      </c>
      <c r="E156" s="1486" t="str">
        <f>IF(B156="","",Output!AD142)</f>
        <v/>
      </c>
      <c r="F156" s="1487" t="str">
        <f>IF(B156="","",Output!AE142)</f>
        <v/>
      </c>
      <c r="H156" s="1509" t="str">
        <f>IF(B156="","",Output!AF142)</f>
        <v/>
      </c>
      <c r="I156" s="1510" t="str">
        <f>IF(B156="","",Output!AG142)</f>
        <v/>
      </c>
      <c r="J156" s="1510" t="str">
        <f>IF(B156="","",Output!AH142)</f>
        <v/>
      </c>
      <c r="K156" s="1510" t="str">
        <f>IF(B156="","",Output!AI142)</f>
        <v/>
      </c>
      <c r="L156" s="1533" t="str">
        <f>IF(B156="","",Output!AJ142)</f>
        <v/>
      </c>
      <c r="N156" s="1512" t="str">
        <f>IF(B156="","",Output!AK142)</f>
        <v/>
      </c>
      <c r="O156" s="1513" t="str">
        <f>IF(B156="","",Output!AL142)</f>
        <v/>
      </c>
      <c r="P156" s="1514" t="str">
        <f>IF(B156="","",Output!AM142)</f>
        <v/>
      </c>
      <c r="R156" s="1515" t="str">
        <f>IF(B156="","",Output!AN142)</f>
        <v/>
      </c>
      <c r="S156" s="1513" t="str">
        <f>IF(B156="","",Output!AO142)</f>
        <v/>
      </c>
      <c r="T156" s="1514" t="str">
        <f>IF(B156="","",Output!AP142)</f>
        <v/>
      </c>
      <c r="V156" s="1515" t="str">
        <f>IF(B156="","",Output!AQ142)</f>
        <v/>
      </c>
      <c r="W156" s="1513" t="str">
        <f>IF(B156="","",Output!AR142)</f>
        <v/>
      </c>
      <c r="X156" s="1513" t="str">
        <f>IF(B156="","",Output!AS142)</f>
        <v/>
      </c>
      <c r="Y156" s="1514" t="str">
        <f>IF(B156="","",Output!AT142)</f>
        <v/>
      </c>
      <c r="AA156" s="1515" t="str">
        <f>IF(B156="","",Output!AU142)</f>
        <v/>
      </c>
      <c r="AB156" s="1513" t="str">
        <f>IF(B156="","",Output!AV142)</f>
        <v/>
      </c>
      <c r="AC156" s="1513" t="str">
        <f>IF(B156="","",Output!AW142)</f>
        <v/>
      </c>
      <c r="AD156" s="1514" t="str">
        <f>IF(B156="","",Output!AX142)</f>
        <v/>
      </c>
      <c r="AF156" s="1516" t="str">
        <f>IF(B156="","",Output!AY142)</f>
        <v/>
      </c>
      <c r="AG156" s="1510" t="str">
        <f>IF(B156="","",Output!AZ142)</f>
        <v/>
      </c>
      <c r="AH156" s="1511" t="str">
        <f>IF(B156="","",Output!BA142)</f>
        <v/>
      </c>
      <c r="AJ156" s="1517" t="str">
        <f>IF(B156="","",Output!BB142)</f>
        <v/>
      </c>
      <c r="AK156" s="1518" t="str">
        <f>IF(B156="","",Output!BC142)</f>
        <v/>
      </c>
      <c r="AL156" s="1518" t="str">
        <f>IF(B156="","",Output!BD142)</f>
        <v/>
      </c>
      <c r="AM156" s="1519" t="str">
        <f>IF(B156="","",Output!BE142)</f>
        <v/>
      </c>
    </row>
    <row r="157" spans="2:39">
      <c r="B157" s="143" t="str">
        <f>IF(Output!C143=0,"",Output!C143)</f>
        <v/>
      </c>
      <c r="D157" s="1485" t="str">
        <f>IF(B157="","",Output!AC143)</f>
        <v/>
      </c>
      <c r="E157" s="1486" t="str">
        <f>IF(B157="","",Output!AD143)</f>
        <v/>
      </c>
      <c r="F157" s="1487" t="str">
        <f>IF(B157="","",Output!AE143)</f>
        <v/>
      </c>
      <c r="H157" s="1509" t="str">
        <f>IF(B157="","",Output!AF143)</f>
        <v/>
      </c>
      <c r="I157" s="1510" t="str">
        <f>IF(B157="","",Output!AG143)</f>
        <v/>
      </c>
      <c r="J157" s="1510" t="str">
        <f>IF(B157="","",Output!AH143)</f>
        <v/>
      </c>
      <c r="K157" s="1510" t="str">
        <f>IF(B157="","",Output!AI143)</f>
        <v/>
      </c>
      <c r="L157" s="1533" t="str">
        <f>IF(B157="","",Output!AJ143)</f>
        <v/>
      </c>
      <c r="N157" s="1512" t="str">
        <f>IF(B157="","",Output!AK143)</f>
        <v/>
      </c>
      <c r="O157" s="1513" t="str">
        <f>IF(B157="","",Output!AL143)</f>
        <v/>
      </c>
      <c r="P157" s="1514" t="str">
        <f>IF(B157="","",Output!AM143)</f>
        <v/>
      </c>
      <c r="R157" s="1515" t="str">
        <f>IF(B157="","",Output!AN143)</f>
        <v/>
      </c>
      <c r="S157" s="1513" t="str">
        <f>IF(B157="","",Output!AO143)</f>
        <v/>
      </c>
      <c r="T157" s="1514" t="str">
        <f>IF(B157="","",Output!AP143)</f>
        <v/>
      </c>
      <c r="V157" s="1515" t="str">
        <f>IF(B157="","",Output!AQ143)</f>
        <v/>
      </c>
      <c r="W157" s="1513" t="str">
        <f>IF(B157="","",Output!AR143)</f>
        <v/>
      </c>
      <c r="X157" s="1513" t="str">
        <f>IF(B157="","",Output!AS143)</f>
        <v/>
      </c>
      <c r="Y157" s="1514" t="str">
        <f>IF(B157="","",Output!AT143)</f>
        <v/>
      </c>
      <c r="AA157" s="1515" t="str">
        <f>IF(B157="","",Output!AU143)</f>
        <v/>
      </c>
      <c r="AB157" s="1513" t="str">
        <f>IF(B157="","",Output!AV143)</f>
        <v/>
      </c>
      <c r="AC157" s="1513" t="str">
        <f>IF(B157="","",Output!AW143)</f>
        <v/>
      </c>
      <c r="AD157" s="1514" t="str">
        <f>IF(B157="","",Output!AX143)</f>
        <v/>
      </c>
      <c r="AF157" s="1516" t="str">
        <f>IF(B157="","",Output!AY143)</f>
        <v/>
      </c>
      <c r="AG157" s="1510" t="str">
        <f>IF(B157="","",Output!AZ143)</f>
        <v/>
      </c>
      <c r="AH157" s="1511" t="str">
        <f>IF(B157="","",Output!BA143)</f>
        <v/>
      </c>
      <c r="AJ157" s="1517" t="str">
        <f>IF(B157="","",Output!BB143)</f>
        <v/>
      </c>
      <c r="AK157" s="1518" t="str">
        <f>IF(B157="","",Output!BC143)</f>
        <v/>
      </c>
      <c r="AL157" s="1518" t="str">
        <f>IF(B157="","",Output!BD143)</f>
        <v/>
      </c>
      <c r="AM157" s="1519" t="str">
        <f>IF(B157="","",Output!BE143)</f>
        <v/>
      </c>
    </row>
    <row r="158" spans="2:39">
      <c r="B158" s="143" t="str">
        <f>IF(Output!C144=0,"",Output!C144)</f>
        <v/>
      </c>
      <c r="D158" s="1485" t="str">
        <f>IF(B158="","",Output!AC144)</f>
        <v/>
      </c>
      <c r="E158" s="1486" t="str">
        <f>IF(B158="","",Output!AD144)</f>
        <v/>
      </c>
      <c r="F158" s="1487" t="str">
        <f>IF(B158="","",Output!AE144)</f>
        <v/>
      </c>
      <c r="H158" s="1509" t="str">
        <f>IF(B158="","",Output!AF144)</f>
        <v/>
      </c>
      <c r="I158" s="1510" t="str">
        <f>IF(B158="","",Output!AG144)</f>
        <v/>
      </c>
      <c r="J158" s="1510" t="str">
        <f>IF(B158="","",Output!AH144)</f>
        <v/>
      </c>
      <c r="K158" s="1510" t="str">
        <f>IF(B158="","",Output!AI144)</f>
        <v/>
      </c>
      <c r="L158" s="1533" t="str">
        <f>IF(B158="","",Output!AJ144)</f>
        <v/>
      </c>
      <c r="N158" s="1512" t="str">
        <f>IF(B158="","",Output!AK144)</f>
        <v/>
      </c>
      <c r="O158" s="1513" t="str">
        <f>IF(B158="","",Output!AL144)</f>
        <v/>
      </c>
      <c r="P158" s="1514" t="str">
        <f>IF(B158="","",Output!AM144)</f>
        <v/>
      </c>
      <c r="R158" s="1515" t="str">
        <f>IF(B158="","",Output!AN144)</f>
        <v/>
      </c>
      <c r="S158" s="1513" t="str">
        <f>IF(B158="","",Output!AO144)</f>
        <v/>
      </c>
      <c r="T158" s="1514" t="str">
        <f>IF(B158="","",Output!AP144)</f>
        <v/>
      </c>
      <c r="V158" s="1515" t="str">
        <f>IF(B158="","",Output!AQ144)</f>
        <v/>
      </c>
      <c r="W158" s="1513" t="str">
        <f>IF(B158="","",Output!AR144)</f>
        <v/>
      </c>
      <c r="X158" s="1513" t="str">
        <f>IF(B158="","",Output!AS144)</f>
        <v/>
      </c>
      <c r="Y158" s="1514" t="str">
        <f>IF(B158="","",Output!AT144)</f>
        <v/>
      </c>
      <c r="AA158" s="1515" t="str">
        <f>IF(B158="","",Output!AU144)</f>
        <v/>
      </c>
      <c r="AB158" s="1513" t="str">
        <f>IF(B158="","",Output!AV144)</f>
        <v/>
      </c>
      <c r="AC158" s="1513" t="str">
        <f>IF(B158="","",Output!AW144)</f>
        <v/>
      </c>
      <c r="AD158" s="1514" t="str">
        <f>IF(B158="","",Output!AX144)</f>
        <v/>
      </c>
      <c r="AF158" s="1516" t="str">
        <f>IF(B158="","",Output!AY144)</f>
        <v/>
      </c>
      <c r="AG158" s="1510" t="str">
        <f>IF(B158="","",Output!AZ144)</f>
        <v/>
      </c>
      <c r="AH158" s="1511" t="str">
        <f>IF(B158="","",Output!BA144)</f>
        <v/>
      </c>
      <c r="AJ158" s="1517" t="str">
        <f>IF(B158="","",Output!BB144)</f>
        <v/>
      </c>
      <c r="AK158" s="1518" t="str">
        <f>IF(B158="","",Output!BC144)</f>
        <v/>
      </c>
      <c r="AL158" s="1518" t="str">
        <f>IF(B158="","",Output!BD144)</f>
        <v/>
      </c>
      <c r="AM158" s="1519" t="str">
        <f>IF(B158="","",Output!BE144)</f>
        <v/>
      </c>
    </row>
    <row r="159" spans="2:39">
      <c r="B159" s="143" t="str">
        <f>IF(Output!C145=0,"",Output!C145)</f>
        <v/>
      </c>
      <c r="D159" s="1485" t="str">
        <f>IF(B159="","",Output!AC145)</f>
        <v/>
      </c>
      <c r="E159" s="1486" t="str">
        <f>IF(B159="","",Output!AD145)</f>
        <v/>
      </c>
      <c r="F159" s="1487" t="str">
        <f>IF(B159="","",Output!AE145)</f>
        <v/>
      </c>
      <c r="H159" s="1509" t="str">
        <f>IF(B159="","",Output!AF145)</f>
        <v/>
      </c>
      <c r="I159" s="1510" t="str">
        <f>IF(B159="","",Output!AG145)</f>
        <v/>
      </c>
      <c r="J159" s="1510" t="str">
        <f>IF(B159="","",Output!AH145)</f>
        <v/>
      </c>
      <c r="K159" s="1510" t="str">
        <f>IF(B159="","",Output!AI145)</f>
        <v/>
      </c>
      <c r="L159" s="1533" t="str">
        <f>IF(B159="","",Output!AJ145)</f>
        <v/>
      </c>
      <c r="N159" s="1512" t="str">
        <f>IF(B159="","",Output!AK145)</f>
        <v/>
      </c>
      <c r="O159" s="1513" t="str">
        <f>IF(B159="","",Output!AL145)</f>
        <v/>
      </c>
      <c r="P159" s="1514" t="str">
        <f>IF(B159="","",Output!AM145)</f>
        <v/>
      </c>
      <c r="R159" s="1515" t="str">
        <f>IF(B159="","",Output!AN145)</f>
        <v/>
      </c>
      <c r="S159" s="1513" t="str">
        <f>IF(B159="","",Output!AO145)</f>
        <v/>
      </c>
      <c r="T159" s="1514" t="str">
        <f>IF(B159="","",Output!AP145)</f>
        <v/>
      </c>
      <c r="V159" s="1515" t="str">
        <f>IF(B159="","",Output!AQ145)</f>
        <v/>
      </c>
      <c r="W159" s="1513" t="str">
        <f>IF(B159="","",Output!AR145)</f>
        <v/>
      </c>
      <c r="X159" s="1513" t="str">
        <f>IF(B159="","",Output!AS145)</f>
        <v/>
      </c>
      <c r="Y159" s="1514" t="str">
        <f>IF(B159="","",Output!AT145)</f>
        <v/>
      </c>
      <c r="AA159" s="1515" t="str">
        <f>IF(B159="","",Output!AU145)</f>
        <v/>
      </c>
      <c r="AB159" s="1513" t="str">
        <f>IF(B159="","",Output!AV145)</f>
        <v/>
      </c>
      <c r="AC159" s="1513" t="str">
        <f>IF(B159="","",Output!AW145)</f>
        <v/>
      </c>
      <c r="AD159" s="1514" t="str">
        <f>IF(B159="","",Output!AX145)</f>
        <v/>
      </c>
      <c r="AF159" s="1516" t="str">
        <f>IF(B159="","",Output!AY145)</f>
        <v/>
      </c>
      <c r="AG159" s="1510" t="str">
        <f>IF(B159="","",Output!AZ145)</f>
        <v/>
      </c>
      <c r="AH159" s="1511" t="str">
        <f>IF(B159="","",Output!BA145)</f>
        <v/>
      </c>
      <c r="AJ159" s="1517" t="str">
        <f>IF(B159="","",Output!BB145)</f>
        <v/>
      </c>
      <c r="AK159" s="1518" t="str">
        <f>IF(B159="","",Output!BC145)</f>
        <v/>
      </c>
      <c r="AL159" s="1518" t="str">
        <f>IF(B159="","",Output!BD145)</f>
        <v/>
      </c>
      <c r="AM159" s="1519" t="str">
        <f>IF(B159="","",Output!BE145)</f>
        <v/>
      </c>
    </row>
    <row r="160" spans="2:39">
      <c r="B160" s="143" t="str">
        <f>IF(Output!C146=0,"",Output!C146)</f>
        <v/>
      </c>
      <c r="D160" s="1485" t="str">
        <f>IF(B160="","",Output!AC146)</f>
        <v/>
      </c>
      <c r="E160" s="1486" t="str">
        <f>IF(B160="","",Output!AD146)</f>
        <v/>
      </c>
      <c r="F160" s="1487" t="str">
        <f>IF(B160="","",Output!AE146)</f>
        <v/>
      </c>
      <c r="H160" s="1509" t="str">
        <f>IF(B160="","",Output!AF146)</f>
        <v/>
      </c>
      <c r="I160" s="1510" t="str">
        <f>IF(B160="","",Output!AG146)</f>
        <v/>
      </c>
      <c r="J160" s="1510" t="str">
        <f>IF(B160="","",Output!AH146)</f>
        <v/>
      </c>
      <c r="K160" s="1510" t="str">
        <f>IF(B160="","",Output!AI146)</f>
        <v/>
      </c>
      <c r="L160" s="1533" t="str">
        <f>IF(B160="","",Output!AJ146)</f>
        <v/>
      </c>
      <c r="N160" s="1512" t="str">
        <f>IF(B160="","",Output!AK146)</f>
        <v/>
      </c>
      <c r="O160" s="1513" t="str">
        <f>IF(B160="","",Output!AL146)</f>
        <v/>
      </c>
      <c r="P160" s="1514" t="str">
        <f>IF(B160="","",Output!AM146)</f>
        <v/>
      </c>
      <c r="R160" s="1515" t="str">
        <f>IF(B160="","",Output!AN146)</f>
        <v/>
      </c>
      <c r="S160" s="1513" t="str">
        <f>IF(B160="","",Output!AO146)</f>
        <v/>
      </c>
      <c r="T160" s="1514" t="str">
        <f>IF(B160="","",Output!AP146)</f>
        <v/>
      </c>
      <c r="V160" s="1515" t="str">
        <f>IF(B160="","",Output!AQ146)</f>
        <v/>
      </c>
      <c r="W160" s="1513" t="str">
        <f>IF(B160="","",Output!AR146)</f>
        <v/>
      </c>
      <c r="X160" s="1513" t="str">
        <f>IF(B160="","",Output!AS146)</f>
        <v/>
      </c>
      <c r="Y160" s="1514" t="str">
        <f>IF(B160="","",Output!AT146)</f>
        <v/>
      </c>
      <c r="AA160" s="1515" t="str">
        <f>IF(B160="","",Output!AU146)</f>
        <v/>
      </c>
      <c r="AB160" s="1513" t="str">
        <f>IF(B160="","",Output!AV146)</f>
        <v/>
      </c>
      <c r="AC160" s="1513" t="str">
        <f>IF(B160="","",Output!AW146)</f>
        <v/>
      </c>
      <c r="AD160" s="1514" t="str">
        <f>IF(B160="","",Output!AX146)</f>
        <v/>
      </c>
      <c r="AF160" s="1516" t="str">
        <f>IF(B160="","",Output!AY146)</f>
        <v/>
      </c>
      <c r="AG160" s="1510" t="str">
        <f>IF(B160="","",Output!AZ146)</f>
        <v/>
      </c>
      <c r="AH160" s="1511" t="str">
        <f>IF(B160="","",Output!BA146)</f>
        <v/>
      </c>
      <c r="AJ160" s="1517" t="str">
        <f>IF(B160="","",Output!BB146)</f>
        <v/>
      </c>
      <c r="AK160" s="1518" t="str">
        <f>IF(B160="","",Output!BC146)</f>
        <v/>
      </c>
      <c r="AL160" s="1518" t="str">
        <f>IF(B160="","",Output!BD146)</f>
        <v/>
      </c>
      <c r="AM160" s="1519" t="str">
        <f>IF(B160="","",Output!BE146)</f>
        <v/>
      </c>
    </row>
    <row r="161" spans="2:39">
      <c r="B161" s="143" t="str">
        <f>IF(Output!C147=0,"",Output!C147)</f>
        <v/>
      </c>
      <c r="D161" s="1485" t="str">
        <f>IF(B161="","",Output!AC147)</f>
        <v/>
      </c>
      <c r="E161" s="1486" t="str">
        <f>IF(B161="","",Output!AD147)</f>
        <v/>
      </c>
      <c r="F161" s="1487" t="str">
        <f>IF(B161="","",Output!AE147)</f>
        <v/>
      </c>
      <c r="H161" s="1509" t="str">
        <f>IF(B161="","",Output!AF147)</f>
        <v/>
      </c>
      <c r="I161" s="1510" t="str">
        <f>IF(B161="","",Output!AG147)</f>
        <v/>
      </c>
      <c r="J161" s="1510" t="str">
        <f>IF(B161="","",Output!AH147)</f>
        <v/>
      </c>
      <c r="K161" s="1510" t="str">
        <f>IF(B161="","",Output!AI147)</f>
        <v/>
      </c>
      <c r="L161" s="1533" t="str">
        <f>IF(B161="","",Output!AJ147)</f>
        <v/>
      </c>
      <c r="N161" s="1512" t="str">
        <f>IF(B161="","",Output!AK147)</f>
        <v/>
      </c>
      <c r="O161" s="1513" t="str">
        <f>IF(B161="","",Output!AL147)</f>
        <v/>
      </c>
      <c r="P161" s="1514" t="str">
        <f>IF(B161="","",Output!AM147)</f>
        <v/>
      </c>
      <c r="R161" s="1515" t="str">
        <f>IF(B161="","",Output!AN147)</f>
        <v/>
      </c>
      <c r="S161" s="1513" t="str">
        <f>IF(B161="","",Output!AO147)</f>
        <v/>
      </c>
      <c r="T161" s="1514" t="str">
        <f>IF(B161="","",Output!AP147)</f>
        <v/>
      </c>
      <c r="V161" s="1515" t="str">
        <f>IF(B161="","",Output!AQ147)</f>
        <v/>
      </c>
      <c r="W161" s="1513" t="str">
        <f>IF(B161="","",Output!AR147)</f>
        <v/>
      </c>
      <c r="X161" s="1513" t="str">
        <f>IF(B161="","",Output!AS147)</f>
        <v/>
      </c>
      <c r="Y161" s="1514" t="str">
        <f>IF(B161="","",Output!AT147)</f>
        <v/>
      </c>
      <c r="AA161" s="1515" t="str">
        <f>IF(B161="","",Output!AU147)</f>
        <v/>
      </c>
      <c r="AB161" s="1513" t="str">
        <f>IF(B161="","",Output!AV147)</f>
        <v/>
      </c>
      <c r="AC161" s="1513" t="str">
        <f>IF(B161="","",Output!AW147)</f>
        <v/>
      </c>
      <c r="AD161" s="1514" t="str">
        <f>IF(B161="","",Output!AX147)</f>
        <v/>
      </c>
      <c r="AF161" s="1516" t="str">
        <f>IF(B161="","",Output!AY147)</f>
        <v/>
      </c>
      <c r="AG161" s="1510" t="str">
        <f>IF(B161="","",Output!AZ147)</f>
        <v/>
      </c>
      <c r="AH161" s="1511" t="str">
        <f>IF(B161="","",Output!BA147)</f>
        <v/>
      </c>
      <c r="AJ161" s="1517" t="str">
        <f>IF(B161="","",Output!BB147)</f>
        <v/>
      </c>
      <c r="AK161" s="1518" t="str">
        <f>IF(B161="","",Output!BC147)</f>
        <v/>
      </c>
      <c r="AL161" s="1518" t="str">
        <f>IF(B161="","",Output!BD147)</f>
        <v/>
      </c>
      <c r="AM161" s="1519" t="str">
        <f>IF(B161="","",Output!BE147)</f>
        <v/>
      </c>
    </row>
    <row r="162" spans="2:39">
      <c r="B162" s="143" t="str">
        <f>IF(Output!C148=0,"",Output!C148)</f>
        <v/>
      </c>
      <c r="D162" s="1485" t="str">
        <f>IF(B162="","",Output!AC148)</f>
        <v/>
      </c>
      <c r="E162" s="1486" t="str">
        <f>IF(B162="","",Output!AD148)</f>
        <v/>
      </c>
      <c r="F162" s="1487" t="str">
        <f>IF(B162="","",Output!AE148)</f>
        <v/>
      </c>
      <c r="H162" s="1509" t="str">
        <f>IF(B162="","",Output!AF148)</f>
        <v/>
      </c>
      <c r="I162" s="1510" t="str">
        <f>IF(B162="","",Output!AG148)</f>
        <v/>
      </c>
      <c r="J162" s="1510" t="str">
        <f>IF(B162="","",Output!AH148)</f>
        <v/>
      </c>
      <c r="K162" s="1510" t="str">
        <f>IF(B162="","",Output!AI148)</f>
        <v/>
      </c>
      <c r="L162" s="1533" t="str">
        <f>IF(B162="","",Output!AJ148)</f>
        <v/>
      </c>
      <c r="N162" s="1512" t="str">
        <f>IF(B162="","",Output!AK148)</f>
        <v/>
      </c>
      <c r="O162" s="1513" t="str">
        <f>IF(B162="","",Output!AL148)</f>
        <v/>
      </c>
      <c r="P162" s="1514" t="str">
        <f>IF(B162="","",Output!AM148)</f>
        <v/>
      </c>
      <c r="R162" s="1515" t="str">
        <f>IF(B162="","",Output!AN148)</f>
        <v/>
      </c>
      <c r="S162" s="1513" t="str">
        <f>IF(B162="","",Output!AO148)</f>
        <v/>
      </c>
      <c r="T162" s="1514" t="str">
        <f>IF(B162="","",Output!AP148)</f>
        <v/>
      </c>
      <c r="V162" s="1515" t="str">
        <f>IF(B162="","",Output!AQ148)</f>
        <v/>
      </c>
      <c r="W162" s="1513" t="str">
        <f>IF(B162="","",Output!AR148)</f>
        <v/>
      </c>
      <c r="X162" s="1513" t="str">
        <f>IF(B162="","",Output!AS148)</f>
        <v/>
      </c>
      <c r="Y162" s="1514" t="str">
        <f>IF(B162="","",Output!AT148)</f>
        <v/>
      </c>
      <c r="AA162" s="1515" t="str">
        <f>IF(B162="","",Output!AU148)</f>
        <v/>
      </c>
      <c r="AB162" s="1513" t="str">
        <f>IF(B162="","",Output!AV148)</f>
        <v/>
      </c>
      <c r="AC162" s="1513" t="str">
        <f>IF(B162="","",Output!AW148)</f>
        <v/>
      </c>
      <c r="AD162" s="1514" t="str">
        <f>IF(B162="","",Output!AX148)</f>
        <v/>
      </c>
      <c r="AF162" s="1516" t="str">
        <f>IF(B162="","",Output!AY148)</f>
        <v/>
      </c>
      <c r="AG162" s="1510" t="str">
        <f>IF(B162="","",Output!AZ148)</f>
        <v/>
      </c>
      <c r="AH162" s="1511" t="str">
        <f>IF(B162="","",Output!BA148)</f>
        <v/>
      </c>
      <c r="AJ162" s="1517" t="str">
        <f>IF(B162="","",Output!BB148)</f>
        <v/>
      </c>
      <c r="AK162" s="1518" t="str">
        <f>IF(B162="","",Output!BC148)</f>
        <v/>
      </c>
      <c r="AL162" s="1518" t="str">
        <f>IF(B162="","",Output!BD148)</f>
        <v/>
      </c>
      <c r="AM162" s="1519" t="str">
        <f>IF(B162="","",Output!BE148)</f>
        <v/>
      </c>
    </row>
    <row r="163" spans="2:39">
      <c r="B163" s="143" t="str">
        <f>IF(Output!C149=0,"",Output!C149)</f>
        <v/>
      </c>
      <c r="D163" s="1485" t="str">
        <f>IF(B163="","",Output!AC149)</f>
        <v/>
      </c>
      <c r="E163" s="1486" t="str">
        <f>IF(B163="","",Output!AD149)</f>
        <v/>
      </c>
      <c r="F163" s="1487" t="str">
        <f>IF(B163="","",Output!AE149)</f>
        <v/>
      </c>
      <c r="H163" s="1509" t="str">
        <f>IF(B163="","",Output!AF149)</f>
        <v/>
      </c>
      <c r="I163" s="1510" t="str">
        <f>IF(B163="","",Output!AG149)</f>
        <v/>
      </c>
      <c r="J163" s="1510" t="str">
        <f>IF(B163="","",Output!AH149)</f>
        <v/>
      </c>
      <c r="K163" s="1510" t="str">
        <f>IF(B163="","",Output!AI149)</f>
        <v/>
      </c>
      <c r="L163" s="1533" t="str">
        <f>IF(B163="","",Output!AJ149)</f>
        <v/>
      </c>
      <c r="N163" s="1512" t="str">
        <f>IF(B163="","",Output!AK149)</f>
        <v/>
      </c>
      <c r="O163" s="1513" t="str">
        <f>IF(B163="","",Output!AL149)</f>
        <v/>
      </c>
      <c r="P163" s="1514" t="str">
        <f>IF(B163="","",Output!AM149)</f>
        <v/>
      </c>
      <c r="R163" s="1515" t="str">
        <f>IF(B163="","",Output!AN149)</f>
        <v/>
      </c>
      <c r="S163" s="1513" t="str">
        <f>IF(B163="","",Output!AO149)</f>
        <v/>
      </c>
      <c r="T163" s="1514" t="str">
        <f>IF(B163="","",Output!AP149)</f>
        <v/>
      </c>
      <c r="V163" s="1515" t="str">
        <f>IF(B163="","",Output!AQ149)</f>
        <v/>
      </c>
      <c r="W163" s="1513" t="str">
        <f>IF(B163="","",Output!AR149)</f>
        <v/>
      </c>
      <c r="X163" s="1513" t="str">
        <f>IF(B163="","",Output!AS149)</f>
        <v/>
      </c>
      <c r="Y163" s="1514" t="str">
        <f>IF(B163="","",Output!AT149)</f>
        <v/>
      </c>
      <c r="AA163" s="1515" t="str">
        <f>IF(B163="","",Output!AU149)</f>
        <v/>
      </c>
      <c r="AB163" s="1513" t="str">
        <f>IF(B163="","",Output!AV149)</f>
        <v/>
      </c>
      <c r="AC163" s="1513" t="str">
        <f>IF(B163="","",Output!AW149)</f>
        <v/>
      </c>
      <c r="AD163" s="1514" t="str">
        <f>IF(B163="","",Output!AX149)</f>
        <v/>
      </c>
      <c r="AF163" s="1516" t="str">
        <f>IF(B163="","",Output!AY149)</f>
        <v/>
      </c>
      <c r="AG163" s="1510" t="str">
        <f>IF(B163="","",Output!AZ149)</f>
        <v/>
      </c>
      <c r="AH163" s="1511" t="str">
        <f>IF(B163="","",Output!BA149)</f>
        <v/>
      </c>
      <c r="AJ163" s="1517" t="str">
        <f>IF(B163="","",Output!BB149)</f>
        <v/>
      </c>
      <c r="AK163" s="1518" t="str">
        <f>IF(B163="","",Output!BC149)</f>
        <v/>
      </c>
      <c r="AL163" s="1518" t="str">
        <f>IF(B163="","",Output!BD149)</f>
        <v/>
      </c>
      <c r="AM163" s="1519" t="str">
        <f>IF(B163="","",Output!BE149)</f>
        <v/>
      </c>
    </row>
    <row r="164" spans="2:39">
      <c r="B164" s="143" t="str">
        <f>IF(Output!C150=0,"",Output!C150)</f>
        <v/>
      </c>
      <c r="D164" s="1485" t="str">
        <f>IF(B164="","",Output!AC150)</f>
        <v/>
      </c>
      <c r="E164" s="1486" t="str">
        <f>IF(B164="","",Output!AD150)</f>
        <v/>
      </c>
      <c r="F164" s="1487" t="str">
        <f>IF(B164="","",Output!AE150)</f>
        <v/>
      </c>
      <c r="H164" s="1509" t="str">
        <f>IF(B164="","",Output!AF150)</f>
        <v/>
      </c>
      <c r="I164" s="1510" t="str">
        <f>IF(B164="","",Output!AG150)</f>
        <v/>
      </c>
      <c r="J164" s="1510" t="str">
        <f>IF(B164="","",Output!AH150)</f>
        <v/>
      </c>
      <c r="K164" s="1510" t="str">
        <f>IF(B164="","",Output!AI150)</f>
        <v/>
      </c>
      <c r="L164" s="1533" t="str">
        <f>IF(B164="","",Output!AJ150)</f>
        <v/>
      </c>
      <c r="N164" s="1512" t="str">
        <f>IF(B164="","",Output!AK150)</f>
        <v/>
      </c>
      <c r="O164" s="1513" t="str">
        <f>IF(B164="","",Output!AL150)</f>
        <v/>
      </c>
      <c r="P164" s="1514" t="str">
        <f>IF(B164="","",Output!AM150)</f>
        <v/>
      </c>
      <c r="R164" s="1515" t="str">
        <f>IF(B164="","",Output!AN150)</f>
        <v/>
      </c>
      <c r="S164" s="1513" t="str">
        <f>IF(B164="","",Output!AO150)</f>
        <v/>
      </c>
      <c r="T164" s="1514" t="str">
        <f>IF(B164="","",Output!AP150)</f>
        <v/>
      </c>
      <c r="V164" s="1515" t="str">
        <f>IF(B164="","",Output!AQ150)</f>
        <v/>
      </c>
      <c r="W164" s="1513" t="str">
        <f>IF(B164="","",Output!AR150)</f>
        <v/>
      </c>
      <c r="X164" s="1513" t="str">
        <f>IF(B164="","",Output!AS150)</f>
        <v/>
      </c>
      <c r="Y164" s="1514" t="str">
        <f>IF(B164="","",Output!AT150)</f>
        <v/>
      </c>
      <c r="AA164" s="1515" t="str">
        <f>IF(B164="","",Output!AU150)</f>
        <v/>
      </c>
      <c r="AB164" s="1513" t="str">
        <f>IF(B164="","",Output!AV150)</f>
        <v/>
      </c>
      <c r="AC164" s="1513" t="str">
        <f>IF(B164="","",Output!AW150)</f>
        <v/>
      </c>
      <c r="AD164" s="1514" t="str">
        <f>IF(B164="","",Output!AX150)</f>
        <v/>
      </c>
      <c r="AF164" s="1516" t="str">
        <f>IF(B164="","",Output!AY150)</f>
        <v/>
      </c>
      <c r="AG164" s="1510" t="str">
        <f>IF(B164="","",Output!AZ150)</f>
        <v/>
      </c>
      <c r="AH164" s="1511" t="str">
        <f>IF(B164="","",Output!BA150)</f>
        <v/>
      </c>
      <c r="AJ164" s="1517" t="str">
        <f>IF(B164="","",Output!BB150)</f>
        <v/>
      </c>
      <c r="AK164" s="1518" t="str">
        <f>IF(B164="","",Output!BC150)</f>
        <v/>
      </c>
      <c r="AL164" s="1518" t="str">
        <f>IF(B164="","",Output!BD150)</f>
        <v/>
      </c>
      <c r="AM164" s="1519" t="str">
        <f>IF(B164="","",Output!BE150)</f>
        <v/>
      </c>
    </row>
    <row r="165" spans="2:39">
      <c r="B165" s="143" t="str">
        <f>IF(Output!C151=0,"",Output!C151)</f>
        <v/>
      </c>
      <c r="D165" s="1485" t="str">
        <f>IF(B165="","",Output!AC151)</f>
        <v/>
      </c>
      <c r="E165" s="1486" t="str">
        <f>IF(B165="","",Output!AD151)</f>
        <v/>
      </c>
      <c r="F165" s="1487" t="str">
        <f>IF(B165="","",Output!AE151)</f>
        <v/>
      </c>
      <c r="H165" s="1509" t="str">
        <f>IF(B165="","",Output!AF151)</f>
        <v/>
      </c>
      <c r="I165" s="1510" t="str">
        <f>IF(B165="","",Output!AG151)</f>
        <v/>
      </c>
      <c r="J165" s="1510" t="str">
        <f>IF(B165="","",Output!AH151)</f>
        <v/>
      </c>
      <c r="K165" s="1510" t="str">
        <f>IF(B165="","",Output!AI151)</f>
        <v/>
      </c>
      <c r="L165" s="1533" t="str">
        <f>IF(B165="","",Output!AJ151)</f>
        <v/>
      </c>
      <c r="N165" s="1512" t="str">
        <f>IF(B165="","",Output!AK151)</f>
        <v/>
      </c>
      <c r="O165" s="1513" t="str">
        <f>IF(B165="","",Output!AL151)</f>
        <v/>
      </c>
      <c r="P165" s="1514" t="str">
        <f>IF(B165="","",Output!AM151)</f>
        <v/>
      </c>
      <c r="R165" s="1515" t="str">
        <f>IF(B165="","",Output!AN151)</f>
        <v/>
      </c>
      <c r="S165" s="1513" t="str">
        <f>IF(B165="","",Output!AO151)</f>
        <v/>
      </c>
      <c r="T165" s="1514" t="str">
        <f>IF(B165="","",Output!AP151)</f>
        <v/>
      </c>
      <c r="V165" s="1515" t="str">
        <f>IF(B165="","",Output!AQ151)</f>
        <v/>
      </c>
      <c r="W165" s="1513" t="str">
        <f>IF(B165="","",Output!AR151)</f>
        <v/>
      </c>
      <c r="X165" s="1513" t="str">
        <f>IF(B165="","",Output!AS151)</f>
        <v/>
      </c>
      <c r="Y165" s="1514" t="str">
        <f>IF(B165="","",Output!AT151)</f>
        <v/>
      </c>
      <c r="AA165" s="1515" t="str">
        <f>IF(B165="","",Output!AU151)</f>
        <v/>
      </c>
      <c r="AB165" s="1513" t="str">
        <f>IF(B165="","",Output!AV151)</f>
        <v/>
      </c>
      <c r="AC165" s="1513" t="str">
        <f>IF(B165="","",Output!AW151)</f>
        <v/>
      </c>
      <c r="AD165" s="1514" t="str">
        <f>IF(B165="","",Output!AX151)</f>
        <v/>
      </c>
      <c r="AF165" s="1516" t="str">
        <f>IF(B165="","",Output!AY151)</f>
        <v/>
      </c>
      <c r="AG165" s="1510" t="str">
        <f>IF(B165="","",Output!AZ151)</f>
        <v/>
      </c>
      <c r="AH165" s="1511" t="str">
        <f>IF(B165="","",Output!BA151)</f>
        <v/>
      </c>
      <c r="AJ165" s="1517" t="str">
        <f>IF(B165="","",Output!BB151)</f>
        <v/>
      </c>
      <c r="AK165" s="1518" t="str">
        <f>IF(B165="","",Output!BC151)</f>
        <v/>
      </c>
      <c r="AL165" s="1518" t="str">
        <f>IF(B165="","",Output!BD151)</f>
        <v/>
      </c>
      <c r="AM165" s="1519" t="str">
        <f>IF(B165="","",Output!BE151)</f>
        <v/>
      </c>
    </row>
    <row r="166" spans="2:39">
      <c r="B166" s="143" t="str">
        <f>IF(Output!C152=0,"",Output!C152)</f>
        <v/>
      </c>
      <c r="D166" s="1485" t="str">
        <f>IF(B166="","",Output!AC152)</f>
        <v/>
      </c>
      <c r="E166" s="1486" t="str">
        <f>IF(B166="","",Output!AD152)</f>
        <v/>
      </c>
      <c r="F166" s="1487" t="str">
        <f>IF(B166="","",Output!AE152)</f>
        <v/>
      </c>
      <c r="H166" s="1509" t="str">
        <f>IF(B166="","",Output!AF152)</f>
        <v/>
      </c>
      <c r="I166" s="1510" t="str">
        <f>IF(B166="","",Output!AG152)</f>
        <v/>
      </c>
      <c r="J166" s="1510" t="str">
        <f>IF(B166="","",Output!AH152)</f>
        <v/>
      </c>
      <c r="K166" s="1510" t="str">
        <f>IF(B166="","",Output!AI152)</f>
        <v/>
      </c>
      <c r="L166" s="1533" t="str">
        <f>IF(B166="","",Output!AJ152)</f>
        <v/>
      </c>
      <c r="N166" s="1512" t="str">
        <f>IF(B166="","",Output!AK152)</f>
        <v/>
      </c>
      <c r="O166" s="1513" t="str">
        <f>IF(B166="","",Output!AL152)</f>
        <v/>
      </c>
      <c r="P166" s="1514" t="str">
        <f>IF(B166="","",Output!AM152)</f>
        <v/>
      </c>
      <c r="R166" s="1515" t="str">
        <f>IF(B166="","",Output!AN152)</f>
        <v/>
      </c>
      <c r="S166" s="1513" t="str">
        <f>IF(B166="","",Output!AO152)</f>
        <v/>
      </c>
      <c r="T166" s="1514" t="str">
        <f>IF(B166="","",Output!AP152)</f>
        <v/>
      </c>
      <c r="V166" s="1515" t="str">
        <f>IF(B166="","",Output!AQ152)</f>
        <v/>
      </c>
      <c r="W166" s="1513" t="str">
        <f>IF(B166="","",Output!AR152)</f>
        <v/>
      </c>
      <c r="X166" s="1513" t="str">
        <f>IF(B166="","",Output!AS152)</f>
        <v/>
      </c>
      <c r="Y166" s="1514" t="str">
        <f>IF(B166="","",Output!AT152)</f>
        <v/>
      </c>
      <c r="AA166" s="1515" t="str">
        <f>IF(B166="","",Output!AU152)</f>
        <v/>
      </c>
      <c r="AB166" s="1513" t="str">
        <f>IF(B166="","",Output!AV152)</f>
        <v/>
      </c>
      <c r="AC166" s="1513" t="str">
        <f>IF(B166="","",Output!AW152)</f>
        <v/>
      </c>
      <c r="AD166" s="1514" t="str">
        <f>IF(B166="","",Output!AX152)</f>
        <v/>
      </c>
      <c r="AF166" s="1516" t="str">
        <f>IF(B166="","",Output!AY152)</f>
        <v/>
      </c>
      <c r="AG166" s="1510" t="str">
        <f>IF(B166="","",Output!AZ152)</f>
        <v/>
      </c>
      <c r="AH166" s="1511" t="str">
        <f>IF(B166="","",Output!BA152)</f>
        <v/>
      </c>
      <c r="AJ166" s="1517" t="str">
        <f>IF(B166="","",Output!BB152)</f>
        <v/>
      </c>
      <c r="AK166" s="1518" t="str">
        <f>IF(B166="","",Output!BC152)</f>
        <v/>
      </c>
      <c r="AL166" s="1518" t="str">
        <f>IF(B166="","",Output!BD152)</f>
        <v/>
      </c>
      <c r="AM166" s="1519" t="str">
        <f>IF(B166="","",Output!BE152)</f>
        <v/>
      </c>
    </row>
    <row r="167" spans="2:39">
      <c r="B167" s="143" t="str">
        <f>IF(Output!C153=0,"",Output!C153)</f>
        <v/>
      </c>
      <c r="D167" s="1485" t="str">
        <f>IF(B167="","",Output!AC153)</f>
        <v/>
      </c>
      <c r="E167" s="1486" t="str">
        <f>IF(B167="","",Output!AD153)</f>
        <v/>
      </c>
      <c r="F167" s="1487" t="str">
        <f>IF(B167="","",Output!AE153)</f>
        <v/>
      </c>
      <c r="H167" s="1509" t="str">
        <f>IF(B167="","",Output!AF153)</f>
        <v/>
      </c>
      <c r="I167" s="1510" t="str">
        <f>IF(B167="","",Output!AG153)</f>
        <v/>
      </c>
      <c r="J167" s="1510" t="str">
        <f>IF(B167="","",Output!AH153)</f>
        <v/>
      </c>
      <c r="K167" s="1510" t="str">
        <f>IF(B167="","",Output!AI153)</f>
        <v/>
      </c>
      <c r="L167" s="1533" t="str">
        <f>IF(B167="","",Output!AJ153)</f>
        <v/>
      </c>
      <c r="N167" s="1512" t="str">
        <f>IF(B167="","",Output!AK153)</f>
        <v/>
      </c>
      <c r="O167" s="1513" t="str">
        <f>IF(B167="","",Output!AL153)</f>
        <v/>
      </c>
      <c r="P167" s="1514" t="str">
        <f>IF(B167="","",Output!AM153)</f>
        <v/>
      </c>
      <c r="R167" s="1515" t="str">
        <f>IF(B167="","",Output!AN153)</f>
        <v/>
      </c>
      <c r="S167" s="1513" t="str">
        <f>IF(B167="","",Output!AO153)</f>
        <v/>
      </c>
      <c r="T167" s="1514" t="str">
        <f>IF(B167="","",Output!AP153)</f>
        <v/>
      </c>
      <c r="V167" s="1515" t="str">
        <f>IF(B167="","",Output!AQ153)</f>
        <v/>
      </c>
      <c r="W167" s="1513" t="str">
        <f>IF(B167="","",Output!AR153)</f>
        <v/>
      </c>
      <c r="X167" s="1513" t="str">
        <f>IF(B167="","",Output!AS153)</f>
        <v/>
      </c>
      <c r="Y167" s="1514" t="str">
        <f>IF(B167="","",Output!AT153)</f>
        <v/>
      </c>
      <c r="AA167" s="1515" t="str">
        <f>IF(B167="","",Output!AU153)</f>
        <v/>
      </c>
      <c r="AB167" s="1513" t="str">
        <f>IF(B167="","",Output!AV153)</f>
        <v/>
      </c>
      <c r="AC167" s="1513" t="str">
        <f>IF(B167="","",Output!AW153)</f>
        <v/>
      </c>
      <c r="AD167" s="1514" t="str">
        <f>IF(B167="","",Output!AX153)</f>
        <v/>
      </c>
      <c r="AF167" s="1516" t="str">
        <f>IF(B167="","",Output!AY153)</f>
        <v/>
      </c>
      <c r="AG167" s="1510" t="str">
        <f>IF(B167="","",Output!AZ153)</f>
        <v/>
      </c>
      <c r="AH167" s="1511" t="str">
        <f>IF(B167="","",Output!BA153)</f>
        <v/>
      </c>
      <c r="AJ167" s="1517" t="str">
        <f>IF(B167="","",Output!BB153)</f>
        <v/>
      </c>
      <c r="AK167" s="1518" t="str">
        <f>IF(B167="","",Output!BC153)</f>
        <v/>
      </c>
      <c r="AL167" s="1518" t="str">
        <f>IF(B167="","",Output!BD153)</f>
        <v/>
      </c>
      <c r="AM167" s="1519" t="str">
        <f>IF(B167="","",Output!BE153)</f>
        <v/>
      </c>
    </row>
    <row r="168" spans="2:39">
      <c r="B168" s="143" t="str">
        <f>IF(Output!C154=0,"",Output!C154)</f>
        <v/>
      </c>
      <c r="D168" s="1485" t="str">
        <f>IF(B168="","",Output!AC154)</f>
        <v/>
      </c>
      <c r="E168" s="1486" t="str">
        <f>IF(B168="","",Output!AD154)</f>
        <v/>
      </c>
      <c r="F168" s="1487" t="str">
        <f>IF(B168="","",Output!AE154)</f>
        <v/>
      </c>
      <c r="H168" s="1509" t="str">
        <f>IF(B168="","",Output!AF154)</f>
        <v/>
      </c>
      <c r="I168" s="1510" t="str">
        <f>IF(B168="","",Output!AG154)</f>
        <v/>
      </c>
      <c r="J168" s="1510" t="str">
        <f>IF(B168="","",Output!AH154)</f>
        <v/>
      </c>
      <c r="K168" s="1510" t="str">
        <f>IF(B168="","",Output!AI154)</f>
        <v/>
      </c>
      <c r="L168" s="1533" t="str">
        <f>IF(B168="","",Output!AJ154)</f>
        <v/>
      </c>
      <c r="N168" s="1512" t="str">
        <f>IF(B168="","",Output!AK154)</f>
        <v/>
      </c>
      <c r="O168" s="1513" t="str">
        <f>IF(B168="","",Output!AL154)</f>
        <v/>
      </c>
      <c r="P168" s="1514" t="str">
        <f>IF(B168="","",Output!AM154)</f>
        <v/>
      </c>
      <c r="R168" s="1515" t="str">
        <f>IF(B168="","",Output!AN154)</f>
        <v/>
      </c>
      <c r="S168" s="1513" t="str">
        <f>IF(B168="","",Output!AO154)</f>
        <v/>
      </c>
      <c r="T168" s="1514" t="str">
        <f>IF(B168="","",Output!AP154)</f>
        <v/>
      </c>
      <c r="V168" s="1515" t="str">
        <f>IF(B168="","",Output!AQ154)</f>
        <v/>
      </c>
      <c r="W168" s="1513" t="str">
        <f>IF(B168="","",Output!AR154)</f>
        <v/>
      </c>
      <c r="X168" s="1513" t="str">
        <f>IF(B168="","",Output!AS154)</f>
        <v/>
      </c>
      <c r="Y168" s="1514" t="str">
        <f>IF(B168="","",Output!AT154)</f>
        <v/>
      </c>
      <c r="AA168" s="1515" t="str">
        <f>IF(B168="","",Output!AU154)</f>
        <v/>
      </c>
      <c r="AB168" s="1513" t="str">
        <f>IF(B168="","",Output!AV154)</f>
        <v/>
      </c>
      <c r="AC168" s="1513" t="str">
        <f>IF(B168="","",Output!AW154)</f>
        <v/>
      </c>
      <c r="AD168" s="1514" t="str">
        <f>IF(B168="","",Output!AX154)</f>
        <v/>
      </c>
      <c r="AF168" s="1516" t="str">
        <f>IF(B168="","",Output!AY154)</f>
        <v/>
      </c>
      <c r="AG168" s="1510" t="str">
        <f>IF(B168="","",Output!AZ154)</f>
        <v/>
      </c>
      <c r="AH168" s="1511" t="str">
        <f>IF(B168="","",Output!BA154)</f>
        <v/>
      </c>
      <c r="AJ168" s="1517" t="str">
        <f>IF(B168="","",Output!BB154)</f>
        <v/>
      </c>
      <c r="AK168" s="1518" t="str">
        <f>IF(B168="","",Output!BC154)</f>
        <v/>
      </c>
      <c r="AL168" s="1518" t="str">
        <f>IF(B168="","",Output!BD154)</f>
        <v/>
      </c>
      <c r="AM168" s="1519" t="str">
        <f>IF(B168="","",Output!BE154)</f>
        <v/>
      </c>
    </row>
    <row r="169" spans="2:39">
      <c r="B169" s="143" t="str">
        <f>IF(Output!C155=0,"",Output!C155)</f>
        <v/>
      </c>
      <c r="D169" s="1485" t="str">
        <f>IF(B169="","",Output!AC155)</f>
        <v/>
      </c>
      <c r="E169" s="1486" t="str">
        <f>IF(B169="","",Output!AD155)</f>
        <v/>
      </c>
      <c r="F169" s="1487" t="str">
        <f>IF(B169="","",Output!AE155)</f>
        <v/>
      </c>
      <c r="H169" s="1509" t="str">
        <f>IF(B169="","",Output!AF155)</f>
        <v/>
      </c>
      <c r="I169" s="1510" t="str">
        <f>IF(B169="","",Output!AG155)</f>
        <v/>
      </c>
      <c r="J169" s="1510" t="str">
        <f>IF(B169="","",Output!AH155)</f>
        <v/>
      </c>
      <c r="K169" s="1510" t="str">
        <f>IF(B169="","",Output!AI155)</f>
        <v/>
      </c>
      <c r="L169" s="1533" t="str">
        <f>IF(B169="","",Output!AJ155)</f>
        <v/>
      </c>
      <c r="N169" s="1512" t="str">
        <f>IF(B169="","",Output!AK155)</f>
        <v/>
      </c>
      <c r="O169" s="1513" t="str">
        <f>IF(B169="","",Output!AL155)</f>
        <v/>
      </c>
      <c r="P169" s="1514" t="str">
        <f>IF(B169="","",Output!AM155)</f>
        <v/>
      </c>
      <c r="R169" s="1515" t="str">
        <f>IF(B169="","",Output!AN155)</f>
        <v/>
      </c>
      <c r="S169" s="1513" t="str">
        <f>IF(B169="","",Output!AO155)</f>
        <v/>
      </c>
      <c r="T169" s="1514" t="str">
        <f>IF(B169="","",Output!AP155)</f>
        <v/>
      </c>
      <c r="V169" s="1515" t="str">
        <f>IF(B169="","",Output!AQ155)</f>
        <v/>
      </c>
      <c r="W169" s="1513" t="str">
        <f>IF(B169="","",Output!AR155)</f>
        <v/>
      </c>
      <c r="X169" s="1513" t="str">
        <f>IF(B169="","",Output!AS155)</f>
        <v/>
      </c>
      <c r="Y169" s="1514" t="str">
        <f>IF(B169="","",Output!AT155)</f>
        <v/>
      </c>
      <c r="AA169" s="1515" t="str">
        <f>IF(B169="","",Output!AU155)</f>
        <v/>
      </c>
      <c r="AB169" s="1513" t="str">
        <f>IF(B169="","",Output!AV155)</f>
        <v/>
      </c>
      <c r="AC169" s="1513" t="str">
        <f>IF(B169="","",Output!AW155)</f>
        <v/>
      </c>
      <c r="AD169" s="1514" t="str">
        <f>IF(B169="","",Output!AX155)</f>
        <v/>
      </c>
      <c r="AF169" s="1516" t="str">
        <f>IF(B169="","",Output!AY155)</f>
        <v/>
      </c>
      <c r="AG169" s="1510" t="str">
        <f>IF(B169="","",Output!AZ155)</f>
        <v/>
      </c>
      <c r="AH169" s="1511" t="str">
        <f>IF(B169="","",Output!BA155)</f>
        <v/>
      </c>
      <c r="AJ169" s="1517" t="str">
        <f>IF(B169="","",Output!BB155)</f>
        <v/>
      </c>
      <c r="AK169" s="1518" t="str">
        <f>IF(B169="","",Output!BC155)</f>
        <v/>
      </c>
      <c r="AL169" s="1518" t="str">
        <f>IF(B169="","",Output!BD155)</f>
        <v/>
      </c>
      <c r="AM169" s="1519" t="str">
        <f>IF(B169="","",Output!BE155)</f>
        <v/>
      </c>
    </row>
    <row r="170" spans="2:39">
      <c r="B170" s="143" t="str">
        <f>IF(Output!C156=0,"",Output!C156)</f>
        <v/>
      </c>
      <c r="D170" s="1485" t="str">
        <f>IF(B170="","",Output!AC156)</f>
        <v/>
      </c>
      <c r="E170" s="1486" t="str">
        <f>IF(B170="","",Output!AD156)</f>
        <v/>
      </c>
      <c r="F170" s="1487" t="str">
        <f>IF(B170="","",Output!AE156)</f>
        <v/>
      </c>
      <c r="H170" s="1509" t="str">
        <f>IF(B170="","",Output!AF156)</f>
        <v/>
      </c>
      <c r="I170" s="1510" t="str">
        <f>IF(B170="","",Output!AG156)</f>
        <v/>
      </c>
      <c r="J170" s="1510" t="str">
        <f>IF(B170="","",Output!AH156)</f>
        <v/>
      </c>
      <c r="K170" s="1510" t="str">
        <f>IF(B170="","",Output!AI156)</f>
        <v/>
      </c>
      <c r="L170" s="1533" t="str">
        <f>IF(B170="","",Output!AJ156)</f>
        <v/>
      </c>
      <c r="N170" s="1512" t="str">
        <f>IF(B170="","",Output!AK156)</f>
        <v/>
      </c>
      <c r="O170" s="1513" t="str">
        <f>IF(B170="","",Output!AL156)</f>
        <v/>
      </c>
      <c r="P170" s="1514" t="str">
        <f>IF(B170="","",Output!AM156)</f>
        <v/>
      </c>
      <c r="R170" s="1515" t="str">
        <f>IF(B170="","",Output!AN156)</f>
        <v/>
      </c>
      <c r="S170" s="1513" t="str">
        <f>IF(B170="","",Output!AO156)</f>
        <v/>
      </c>
      <c r="T170" s="1514" t="str">
        <f>IF(B170="","",Output!AP156)</f>
        <v/>
      </c>
      <c r="V170" s="1515" t="str">
        <f>IF(B170="","",Output!AQ156)</f>
        <v/>
      </c>
      <c r="W170" s="1513" t="str">
        <f>IF(B170="","",Output!AR156)</f>
        <v/>
      </c>
      <c r="X170" s="1513" t="str">
        <f>IF(B170="","",Output!AS156)</f>
        <v/>
      </c>
      <c r="Y170" s="1514" t="str">
        <f>IF(B170="","",Output!AT156)</f>
        <v/>
      </c>
      <c r="AA170" s="1515" t="str">
        <f>IF(B170="","",Output!AU156)</f>
        <v/>
      </c>
      <c r="AB170" s="1513" t="str">
        <f>IF(B170="","",Output!AV156)</f>
        <v/>
      </c>
      <c r="AC170" s="1513" t="str">
        <f>IF(B170="","",Output!AW156)</f>
        <v/>
      </c>
      <c r="AD170" s="1514" t="str">
        <f>IF(B170="","",Output!AX156)</f>
        <v/>
      </c>
      <c r="AF170" s="1516" t="str">
        <f>IF(B170="","",Output!AY156)</f>
        <v/>
      </c>
      <c r="AG170" s="1510" t="str">
        <f>IF(B170="","",Output!AZ156)</f>
        <v/>
      </c>
      <c r="AH170" s="1511" t="str">
        <f>IF(B170="","",Output!BA156)</f>
        <v/>
      </c>
      <c r="AJ170" s="1517" t="str">
        <f>IF(B170="","",Output!BB156)</f>
        <v/>
      </c>
      <c r="AK170" s="1518" t="str">
        <f>IF(B170="","",Output!BC156)</f>
        <v/>
      </c>
      <c r="AL170" s="1518" t="str">
        <f>IF(B170="","",Output!BD156)</f>
        <v/>
      </c>
      <c r="AM170" s="1519" t="str">
        <f>IF(B170="","",Output!BE156)</f>
        <v/>
      </c>
    </row>
    <row r="171" spans="2:39">
      <c r="B171" s="143" t="str">
        <f>IF(Output!C157=0,"",Output!C157)</f>
        <v/>
      </c>
      <c r="D171" s="1485" t="str">
        <f>IF(B171="","",Output!AC157)</f>
        <v/>
      </c>
      <c r="E171" s="1486" t="str">
        <f>IF(B171="","",Output!AD157)</f>
        <v/>
      </c>
      <c r="F171" s="1487" t="str">
        <f>IF(B171="","",Output!AE157)</f>
        <v/>
      </c>
      <c r="H171" s="1509" t="str">
        <f>IF(B171="","",Output!AF157)</f>
        <v/>
      </c>
      <c r="I171" s="1510" t="str">
        <f>IF(B171="","",Output!AG157)</f>
        <v/>
      </c>
      <c r="J171" s="1510" t="str">
        <f>IF(B171="","",Output!AH157)</f>
        <v/>
      </c>
      <c r="K171" s="1510" t="str">
        <f>IF(B171="","",Output!AI157)</f>
        <v/>
      </c>
      <c r="L171" s="1533" t="str">
        <f>IF(B171="","",Output!AJ157)</f>
        <v/>
      </c>
      <c r="N171" s="1512" t="str">
        <f>IF(B171="","",Output!AK157)</f>
        <v/>
      </c>
      <c r="O171" s="1513" t="str">
        <f>IF(B171="","",Output!AL157)</f>
        <v/>
      </c>
      <c r="P171" s="1514" t="str">
        <f>IF(B171="","",Output!AM157)</f>
        <v/>
      </c>
      <c r="R171" s="1515" t="str">
        <f>IF(B171="","",Output!AN157)</f>
        <v/>
      </c>
      <c r="S171" s="1513" t="str">
        <f>IF(B171="","",Output!AO157)</f>
        <v/>
      </c>
      <c r="T171" s="1514" t="str">
        <f>IF(B171="","",Output!AP157)</f>
        <v/>
      </c>
      <c r="V171" s="1515" t="str">
        <f>IF(B171="","",Output!AQ157)</f>
        <v/>
      </c>
      <c r="W171" s="1513" t="str">
        <f>IF(B171="","",Output!AR157)</f>
        <v/>
      </c>
      <c r="X171" s="1513" t="str">
        <f>IF(B171="","",Output!AS157)</f>
        <v/>
      </c>
      <c r="Y171" s="1514" t="str">
        <f>IF(B171="","",Output!AT157)</f>
        <v/>
      </c>
      <c r="AA171" s="1515" t="str">
        <f>IF(B171="","",Output!AU157)</f>
        <v/>
      </c>
      <c r="AB171" s="1513" t="str">
        <f>IF(B171="","",Output!AV157)</f>
        <v/>
      </c>
      <c r="AC171" s="1513" t="str">
        <f>IF(B171="","",Output!AW157)</f>
        <v/>
      </c>
      <c r="AD171" s="1514" t="str">
        <f>IF(B171="","",Output!AX157)</f>
        <v/>
      </c>
      <c r="AF171" s="1516" t="str">
        <f>IF(B171="","",Output!AY157)</f>
        <v/>
      </c>
      <c r="AG171" s="1510" t="str">
        <f>IF(B171="","",Output!AZ157)</f>
        <v/>
      </c>
      <c r="AH171" s="1511" t="str">
        <f>IF(B171="","",Output!BA157)</f>
        <v/>
      </c>
      <c r="AJ171" s="1517" t="str">
        <f>IF(B171="","",Output!BB157)</f>
        <v/>
      </c>
      <c r="AK171" s="1518" t="str">
        <f>IF(B171="","",Output!BC157)</f>
        <v/>
      </c>
      <c r="AL171" s="1518" t="str">
        <f>IF(B171="","",Output!BD157)</f>
        <v/>
      </c>
      <c r="AM171" s="1519" t="str">
        <f>IF(B171="","",Output!BE157)</f>
        <v/>
      </c>
    </row>
    <row r="172" spans="2:39">
      <c r="B172" s="143" t="str">
        <f>IF(Output!C158=0,"",Output!C158)</f>
        <v/>
      </c>
      <c r="D172" s="1485" t="str">
        <f>IF(B172="","",Output!AC158)</f>
        <v/>
      </c>
      <c r="E172" s="1486" t="str">
        <f>IF(B172="","",Output!AD158)</f>
        <v/>
      </c>
      <c r="F172" s="1487" t="str">
        <f>IF(B172="","",Output!AE158)</f>
        <v/>
      </c>
      <c r="H172" s="1509" t="str">
        <f>IF(B172="","",Output!AF158)</f>
        <v/>
      </c>
      <c r="I172" s="1510" t="str">
        <f>IF(B172="","",Output!AG158)</f>
        <v/>
      </c>
      <c r="J172" s="1510" t="str">
        <f>IF(B172="","",Output!AH158)</f>
        <v/>
      </c>
      <c r="K172" s="1510" t="str">
        <f>IF(B172="","",Output!AI158)</f>
        <v/>
      </c>
      <c r="L172" s="1533" t="str">
        <f>IF(B172="","",Output!AJ158)</f>
        <v/>
      </c>
      <c r="N172" s="1512" t="str">
        <f>IF(B172="","",Output!AK158)</f>
        <v/>
      </c>
      <c r="O172" s="1513" t="str">
        <f>IF(B172="","",Output!AL158)</f>
        <v/>
      </c>
      <c r="P172" s="1514" t="str">
        <f>IF(B172="","",Output!AM158)</f>
        <v/>
      </c>
      <c r="R172" s="1515" t="str">
        <f>IF(B172="","",Output!AN158)</f>
        <v/>
      </c>
      <c r="S172" s="1513" t="str">
        <f>IF(B172="","",Output!AO158)</f>
        <v/>
      </c>
      <c r="T172" s="1514" t="str">
        <f>IF(B172="","",Output!AP158)</f>
        <v/>
      </c>
      <c r="V172" s="1515" t="str">
        <f>IF(B172="","",Output!AQ158)</f>
        <v/>
      </c>
      <c r="W172" s="1513" t="str">
        <f>IF(B172="","",Output!AR158)</f>
        <v/>
      </c>
      <c r="X172" s="1513" t="str">
        <f>IF(B172="","",Output!AS158)</f>
        <v/>
      </c>
      <c r="Y172" s="1514" t="str">
        <f>IF(B172="","",Output!AT158)</f>
        <v/>
      </c>
      <c r="AA172" s="1515" t="str">
        <f>IF(B172="","",Output!AU158)</f>
        <v/>
      </c>
      <c r="AB172" s="1513" t="str">
        <f>IF(B172="","",Output!AV158)</f>
        <v/>
      </c>
      <c r="AC172" s="1513" t="str">
        <f>IF(B172="","",Output!AW158)</f>
        <v/>
      </c>
      <c r="AD172" s="1514" t="str">
        <f>IF(B172="","",Output!AX158)</f>
        <v/>
      </c>
      <c r="AF172" s="1516" t="str">
        <f>IF(B172="","",Output!AY158)</f>
        <v/>
      </c>
      <c r="AG172" s="1510" t="str">
        <f>IF(B172="","",Output!AZ158)</f>
        <v/>
      </c>
      <c r="AH172" s="1511" t="str">
        <f>IF(B172="","",Output!BA158)</f>
        <v/>
      </c>
      <c r="AJ172" s="1517" t="str">
        <f>IF(B172="","",Output!BB158)</f>
        <v/>
      </c>
      <c r="AK172" s="1518" t="str">
        <f>IF(B172="","",Output!BC158)</f>
        <v/>
      </c>
      <c r="AL172" s="1518" t="str">
        <f>IF(B172="","",Output!BD158)</f>
        <v/>
      </c>
      <c r="AM172" s="1519" t="str">
        <f>IF(B172="","",Output!BE158)</f>
        <v/>
      </c>
    </row>
    <row r="173" spans="2:39">
      <c r="B173" s="143" t="str">
        <f>IF(Output!C159=0,"",Output!C159)</f>
        <v/>
      </c>
      <c r="D173" s="1485" t="str">
        <f>IF(B173="","",Output!AC159)</f>
        <v/>
      </c>
      <c r="E173" s="1486" t="str">
        <f>IF(B173="","",Output!AD159)</f>
        <v/>
      </c>
      <c r="F173" s="1487" t="str">
        <f>IF(B173="","",Output!AE159)</f>
        <v/>
      </c>
      <c r="H173" s="1509" t="str">
        <f>IF(B173="","",Output!AF159)</f>
        <v/>
      </c>
      <c r="I173" s="1510" t="str">
        <f>IF(B173="","",Output!AG159)</f>
        <v/>
      </c>
      <c r="J173" s="1510" t="str">
        <f>IF(B173="","",Output!AH159)</f>
        <v/>
      </c>
      <c r="K173" s="1510" t="str">
        <f>IF(B173="","",Output!AI159)</f>
        <v/>
      </c>
      <c r="L173" s="1533" t="str">
        <f>IF(B173="","",Output!AJ159)</f>
        <v/>
      </c>
      <c r="N173" s="1512" t="str">
        <f>IF(B173="","",Output!AK159)</f>
        <v/>
      </c>
      <c r="O173" s="1513" t="str">
        <f>IF(B173="","",Output!AL159)</f>
        <v/>
      </c>
      <c r="P173" s="1514" t="str">
        <f>IF(B173="","",Output!AM159)</f>
        <v/>
      </c>
      <c r="R173" s="1515" t="str">
        <f>IF(B173="","",Output!AN159)</f>
        <v/>
      </c>
      <c r="S173" s="1513" t="str">
        <f>IF(B173="","",Output!AO159)</f>
        <v/>
      </c>
      <c r="T173" s="1514" t="str">
        <f>IF(B173="","",Output!AP159)</f>
        <v/>
      </c>
      <c r="V173" s="1515" t="str">
        <f>IF(B173="","",Output!AQ159)</f>
        <v/>
      </c>
      <c r="W173" s="1513" t="str">
        <f>IF(B173="","",Output!AR159)</f>
        <v/>
      </c>
      <c r="X173" s="1513" t="str">
        <f>IF(B173="","",Output!AS159)</f>
        <v/>
      </c>
      <c r="Y173" s="1514" t="str">
        <f>IF(B173="","",Output!AT159)</f>
        <v/>
      </c>
      <c r="AA173" s="1515" t="str">
        <f>IF(B173="","",Output!AU159)</f>
        <v/>
      </c>
      <c r="AB173" s="1513" t="str">
        <f>IF(B173="","",Output!AV159)</f>
        <v/>
      </c>
      <c r="AC173" s="1513" t="str">
        <f>IF(B173="","",Output!AW159)</f>
        <v/>
      </c>
      <c r="AD173" s="1514" t="str">
        <f>IF(B173="","",Output!AX159)</f>
        <v/>
      </c>
      <c r="AF173" s="1516" t="str">
        <f>IF(B173="","",Output!AY159)</f>
        <v/>
      </c>
      <c r="AG173" s="1510" t="str">
        <f>IF(B173="","",Output!AZ159)</f>
        <v/>
      </c>
      <c r="AH173" s="1511" t="str">
        <f>IF(B173="","",Output!BA159)</f>
        <v/>
      </c>
      <c r="AJ173" s="1517" t="str">
        <f>IF(B173="","",Output!BB159)</f>
        <v/>
      </c>
      <c r="AK173" s="1518" t="str">
        <f>IF(B173="","",Output!BC159)</f>
        <v/>
      </c>
      <c r="AL173" s="1518" t="str">
        <f>IF(B173="","",Output!BD159)</f>
        <v/>
      </c>
      <c r="AM173" s="1519" t="str">
        <f>IF(B173="","",Output!BE159)</f>
        <v/>
      </c>
    </row>
    <row r="174" spans="2:39">
      <c r="B174" s="143" t="str">
        <f>IF(Output!C160=0,"",Output!C160)</f>
        <v/>
      </c>
      <c r="D174" s="1485" t="str">
        <f>IF(B174="","",Output!AC160)</f>
        <v/>
      </c>
      <c r="E174" s="1486" t="str">
        <f>IF(B174="","",Output!AD160)</f>
        <v/>
      </c>
      <c r="F174" s="1487" t="str">
        <f>IF(B174="","",Output!AE160)</f>
        <v/>
      </c>
      <c r="H174" s="1509" t="str">
        <f>IF(B174="","",Output!AF160)</f>
        <v/>
      </c>
      <c r="I174" s="1510" t="str">
        <f>IF(B174="","",Output!AG160)</f>
        <v/>
      </c>
      <c r="J174" s="1510" t="str">
        <f>IF(B174="","",Output!AH160)</f>
        <v/>
      </c>
      <c r="K174" s="1510" t="str">
        <f>IF(B174="","",Output!AI160)</f>
        <v/>
      </c>
      <c r="L174" s="1533" t="str">
        <f>IF(B174="","",Output!AJ160)</f>
        <v/>
      </c>
      <c r="N174" s="1512" t="str">
        <f>IF(B174="","",Output!AK160)</f>
        <v/>
      </c>
      <c r="O174" s="1513" t="str">
        <f>IF(B174="","",Output!AL160)</f>
        <v/>
      </c>
      <c r="P174" s="1514" t="str">
        <f>IF(B174="","",Output!AM160)</f>
        <v/>
      </c>
      <c r="R174" s="1515" t="str">
        <f>IF(B174="","",Output!AN160)</f>
        <v/>
      </c>
      <c r="S174" s="1513" t="str">
        <f>IF(B174="","",Output!AO160)</f>
        <v/>
      </c>
      <c r="T174" s="1514" t="str">
        <f>IF(B174="","",Output!AP160)</f>
        <v/>
      </c>
      <c r="V174" s="1515" t="str">
        <f>IF(B174="","",Output!AQ160)</f>
        <v/>
      </c>
      <c r="W174" s="1513" t="str">
        <f>IF(B174="","",Output!AR160)</f>
        <v/>
      </c>
      <c r="X174" s="1513" t="str">
        <f>IF(B174="","",Output!AS160)</f>
        <v/>
      </c>
      <c r="Y174" s="1514" t="str">
        <f>IF(B174="","",Output!AT160)</f>
        <v/>
      </c>
      <c r="AA174" s="1515" t="str">
        <f>IF(B174="","",Output!AU160)</f>
        <v/>
      </c>
      <c r="AB174" s="1513" t="str">
        <f>IF(B174="","",Output!AV160)</f>
        <v/>
      </c>
      <c r="AC174" s="1513" t="str">
        <f>IF(B174="","",Output!AW160)</f>
        <v/>
      </c>
      <c r="AD174" s="1514" t="str">
        <f>IF(B174="","",Output!AX160)</f>
        <v/>
      </c>
      <c r="AF174" s="1516" t="str">
        <f>IF(B174="","",Output!AY160)</f>
        <v/>
      </c>
      <c r="AG174" s="1510" t="str">
        <f>IF(B174="","",Output!AZ160)</f>
        <v/>
      </c>
      <c r="AH174" s="1511" t="str">
        <f>IF(B174="","",Output!BA160)</f>
        <v/>
      </c>
      <c r="AJ174" s="1517" t="str">
        <f>IF(B174="","",Output!BB160)</f>
        <v/>
      </c>
      <c r="AK174" s="1518" t="str">
        <f>IF(B174="","",Output!BC160)</f>
        <v/>
      </c>
      <c r="AL174" s="1518" t="str">
        <f>IF(B174="","",Output!BD160)</f>
        <v/>
      </c>
      <c r="AM174" s="1519" t="str">
        <f>IF(B174="","",Output!BE160)</f>
        <v/>
      </c>
    </row>
    <row r="175" spans="2:39">
      <c r="B175" s="143" t="str">
        <f>IF(Output!C161=0,"",Output!C161)</f>
        <v/>
      </c>
      <c r="D175" s="1485" t="str">
        <f>IF(B175="","",Output!AC161)</f>
        <v/>
      </c>
      <c r="E175" s="1486" t="str">
        <f>IF(B175="","",Output!AD161)</f>
        <v/>
      </c>
      <c r="F175" s="1487" t="str">
        <f>IF(B175="","",Output!AE161)</f>
        <v/>
      </c>
      <c r="H175" s="1509" t="str">
        <f>IF(B175="","",Output!AF161)</f>
        <v/>
      </c>
      <c r="I175" s="1510" t="str">
        <f>IF(B175="","",Output!AG161)</f>
        <v/>
      </c>
      <c r="J175" s="1510" t="str">
        <f>IF(B175="","",Output!AH161)</f>
        <v/>
      </c>
      <c r="K175" s="1510" t="str">
        <f>IF(B175="","",Output!AI161)</f>
        <v/>
      </c>
      <c r="L175" s="1533" t="str">
        <f>IF(B175="","",Output!AJ161)</f>
        <v/>
      </c>
      <c r="N175" s="1512" t="str">
        <f>IF(B175="","",Output!AK161)</f>
        <v/>
      </c>
      <c r="O175" s="1513" t="str">
        <f>IF(B175="","",Output!AL161)</f>
        <v/>
      </c>
      <c r="P175" s="1514" t="str">
        <f>IF(B175="","",Output!AM161)</f>
        <v/>
      </c>
      <c r="R175" s="1515" t="str">
        <f>IF(B175="","",Output!AN161)</f>
        <v/>
      </c>
      <c r="S175" s="1513" t="str">
        <f>IF(B175="","",Output!AO161)</f>
        <v/>
      </c>
      <c r="T175" s="1514" t="str">
        <f>IF(B175="","",Output!AP161)</f>
        <v/>
      </c>
      <c r="V175" s="1515" t="str">
        <f>IF(B175="","",Output!AQ161)</f>
        <v/>
      </c>
      <c r="W175" s="1513" t="str">
        <f>IF(B175="","",Output!AR161)</f>
        <v/>
      </c>
      <c r="X175" s="1513" t="str">
        <f>IF(B175="","",Output!AS161)</f>
        <v/>
      </c>
      <c r="Y175" s="1514" t="str">
        <f>IF(B175="","",Output!AT161)</f>
        <v/>
      </c>
      <c r="AA175" s="1515" t="str">
        <f>IF(B175="","",Output!AU161)</f>
        <v/>
      </c>
      <c r="AB175" s="1513" t="str">
        <f>IF(B175="","",Output!AV161)</f>
        <v/>
      </c>
      <c r="AC175" s="1513" t="str">
        <f>IF(B175="","",Output!AW161)</f>
        <v/>
      </c>
      <c r="AD175" s="1514" t="str">
        <f>IF(B175="","",Output!AX161)</f>
        <v/>
      </c>
      <c r="AF175" s="1516" t="str">
        <f>IF(B175="","",Output!AY161)</f>
        <v/>
      </c>
      <c r="AG175" s="1510" t="str">
        <f>IF(B175="","",Output!AZ161)</f>
        <v/>
      </c>
      <c r="AH175" s="1511" t="str">
        <f>IF(B175="","",Output!BA161)</f>
        <v/>
      </c>
      <c r="AJ175" s="1517" t="str">
        <f>IF(B175="","",Output!BB161)</f>
        <v/>
      </c>
      <c r="AK175" s="1518" t="str">
        <f>IF(B175="","",Output!BC161)</f>
        <v/>
      </c>
      <c r="AL175" s="1518" t="str">
        <f>IF(B175="","",Output!BD161)</f>
        <v/>
      </c>
      <c r="AM175" s="1519" t="str">
        <f>IF(B175="","",Output!BE161)</f>
        <v/>
      </c>
    </row>
    <row r="176" spans="2:39">
      <c r="B176" s="143" t="str">
        <f>IF(Output!C162=0,"",Output!C162)</f>
        <v/>
      </c>
      <c r="D176" s="1485" t="str">
        <f>IF(B176="","",Output!AC162)</f>
        <v/>
      </c>
      <c r="E176" s="1486" t="str">
        <f>IF(B176="","",Output!AD162)</f>
        <v/>
      </c>
      <c r="F176" s="1487" t="str">
        <f>IF(B176="","",Output!AE162)</f>
        <v/>
      </c>
      <c r="H176" s="1509" t="str">
        <f>IF(B176="","",Output!AF162)</f>
        <v/>
      </c>
      <c r="I176" s="1510" t="str">
        <f>IF(B176="","",Output!AG162)</f>
        <v/>
      </c>
      <c r="J176" s="1510" t="str">
        <f>IF(B176="","",Output!AH162)</f>
        <v/>
      </c>
      <c r="K176" s="1510" t="str">
        <f>IF(B176="","",Output!AI162)</f>
        <v/>
      </c>
      <c r="L176" s="1533" t="str">
        <f>IF(B176="","",Output!AJ162)</f>
        <v/>
      </c>
      <c r="N176" s="1512" t="str">
        <f>IF(B176="","",Output!AK162)</f>
        <v/>
      </c>
      <c r="O176" s="1513" t="str">
        <f>IF(B176="","",Output!AL162)</f>
        <v/>
      </c>
      <c r="P176" s="1514" t="str">
        <f>IF(B176="","",Output!AM162)</f>
        <v/>
      </c>
      <c r="R176" s="1515" t="str">
        <f>IF(B176="","",Output!AN162)</f>
        <v/>
      </c>
      <c r="S176" s="1513" t="str">
        <f>IF(B176="","",Output!AO162)</f>
        <v/>
      </c>
      <c r="T176" s="1514" t="str">
        <f>IF(B176="","",Output!AP162)</f>
        <v/>
      </c>
      <c r="V176" s="1515" t="str">
        <f>IF(B176="","",Output!AQ162)</f>
        <v/>
      </c>
      <c r="W176" s="1513" t="str">
        <f>IF(B176="","",Output!AR162)</f>
        <v/>
      </c>
      <c r="X176" s="1513" t="str">
        <f>IF(B176="","",Output!AS162)</f>
        <v/>
      </c>
      <c r="Y176" s="1514" t="str">
        <f>IF(B176="","",Output!AT162)</f>
        <v/>
      </c>
      <c r="AA176" s="1515" t="str">
        <f>IF(B176="","",Output!AU162)</f>
        <v/>
      </c>
      <c r="AB176" s="1513" t="str">
        <f>IF(B176="","",Output!AV162)</f>
        <v/>
      </c>
      <c r="AC176" s="1513" t="str">
        <f>IF(B176="","",Output!AW162)</f>
        <v/>
      </c>
      <c r="AD176" s="1514" t="str">
        <f>IF(B176="","",Output!AX162)</f>
        <v/>
      </c>
      <c r="AF176" s="1516" t="str">
        <f>IF(B176="","",Output!AY162)</f>
        <v/>
      </c>
      <c r="AG176" s="1510" t="str">
        <f>IF(B176="","",Output!AZ162)</f>
        <v/>
      </c>
      <c r="AH176" s="1511" t="str">
        <f>IF(B176="","",Output!BA162)</f>
        <v/>
      </c>
      <c r="AJ176" s="1517" t="str">
        <f>IF(B176="","",Output!BB162)</f>
        <v/>
      </c>
      <c r="AK176" s="1518" t="str">
        <f>IF(B176="","",Output!BC162)</f>
        <v/>
      </c>
      <c r="AL176" s="1518" t="str">
        <f>IF(B176="","",Output!BD162)</f>
        <v/>
      </c>
      <c r="AM176" s="1519" t="str">
        <f>IF(B176="","",Output!BE162)</f>
        <v/>
      </c>
    </row>
    <row r="177" spans="2:39">
      <c r="B177" s="143" t="str">
        <f>IF(Output!C163=0,"",Output!C163)</f>
        <v/>
      </c>
      <c r="D177" s="1485" t="str">
        <f>IF(B177="","",Output!AC163)</f>
        <v/>
      </c>
      <c r="E177" s="1486" t="str">
        <f>IF(B177="","",Output!AD163)</f>
        <v/>
      </c>
      <c r="F177" s="1487" t="str">
        <f>IF(B177="","",Output!AE163)</f>
        <v/>
      </c>
      <c r="H177" s="1509" t="str">
        <f>IF(B177="","",Output!AF163)</f>
        <v/>
      </c>
      <c r="I177" s="1510" t="str">
        <f>IF(B177="","",Output!AG163)</f>
        <v/>
      </c>
      <c r="J177" s="1510" t="str">
        <f>IF(B177="","",Output!AH163)</f>
        <v/>
      </c>
      <c r="K177" s="1510" t="str">
        <f>IF(B177="","",Output!AI163)</f>
        <v/>
      </c>
      <c r="L177" s="1533" t="str">
        <f>IF(B177="","",Output!AJ163)</f>
        <v/>
      </c>
      <c r="N177" s="1512" t="str">
        <f>IF(B177="","",Output!AK163)</f>
        <v/>
      </c>
      <c r="O177" s="1513" t="str">
        <f>IF(B177="","",Output!AL163)</f>
        <v/>
      </c>
      <c r="P177" s="1514" t="str">
        <f>IF(B177="","",Output!AM163)</f>
        <v/>
      </c>
      <c r="R177" s="1515" t="str">
        <f>IF(B177="","",Output!AN163)</f>
        <v/>
      </c>
      <c r="S177" s="1513" t="str">
        <f>IF(B177="","",Output!AO163)</f>
        <v/>
      </c>
      <c r="T177" s="1514" t="str">
        <f>IF(B177="","",Output!AP163)</f>
        <v/>
      </c>
      <c r="V177" s="1515" t="str">
        <f>IF(B177="","",Output!AQ163)</f>
        <v/>
      </c>
      <c r="W177" s="1513" t="str">
        <f>IF(B177="","",Output!AR163)</f>
        <v/>
      </c>
      <c r="X177" s="1513" t="str">
        <f>IF(B177="","",Output!AS163)</f>
        <v/>
      </c>
      <c r="Y177" s="1514" t="str">
        <f>IF(B177="","",Output!AT163)</f>
        <v/>
      </c>
      <c r="AA177" s="1515" t="str">
        <f>IF(B177="","",Output!AU163)</f>
        <v/>
      </c>
      <c r="AB177" s="1513" t="str">
        <f>IF(B177="","",Output!AV163)</f>
        <v/>
      </c>
      <c r="AC177" s="1513" t="str">
        <f>IF(B177="","",Output!AW163)</f>
        <v/>
      </c>
      <c r="AD177" s="1514" t="str">
        <f>IF(B177="","",Output!AX163)</f>
        <v/>
      </c>
      <c r="AF177" s="1516" t="str">
        <f>IF(B177="","",Output!AY163)</f>
        <v/>
      </c>
      <c r="AG177" s="1510" t="str">
        <f>IF(B177="","",Output!AZ163)</f>
        <v/>
      </c>
      <c r="AH177" s="1511" t="str">
        <f>IF(B177="","",Output!BA163)</f>
        <v/>
      </c>
      <c r="AJ177" s="1517" t="str">
        <f>IF(B177="","",Output!BB163)</f>
        <v/>
      </c>
      <c r="AK177" s="1518" t="str">
        <f>IF(B177="","",Output!BC163)</f>
        <v/>
      </c>
      <c r="AL177" s="1518" t="str">
        <f>IF(B177="","",Output!BD163)</f>
        <v/>
      </c>
      <c r="AM177" s="1519" t="str">
        <f>IF(B177="","",Output!BE163)</f>
        <v/>
      </c>
    </row>
    <row r="178" spans="2:39">
      <c r="B178" s="143" t="str">
        <f>IF(Output!C164=0,"",Output!C164)</f>
        <v/>
      </c>
      <c r="D178" s="1485" t="str">
        <f>IF(B178="","",Output!AC164)</f>
        <v/>
      </c>
      <c r="E178" s="1486" t="str">
        <f>IF(B178="","",Output!AD164)</f>
        <v/>
      </c>
      <c r="F178" s="1487" t="str">
        <f>IF(B178="","",Output!AE164)</f>
        <v/>
      </c>
      <c r="H178" s="1509" t="str">
        <f>IF(B178="","",Output!AF164)</f>
        <v/>
      </c>
      <c r="I178" s="1510" t="str">
        <f>IF(B178="","",Output!AG164)</f>
        <v/>
      </c>
      <c r="J178" s="1510" t="str">
        <f>IF(B178="","",Output!AH164)</f>
        <v/>
      </c>
      <c r="K178" s="1510" t="str">
        <f>IF(B178="","",Output!AI164)</f>
        <v/>
      </c>
      <c r="L178" s="1533" t="str">
        <f>IF(B178="","",Output!AJ164)</f>
        <v/>
      </c>
      <c r="N178" s="1512" t="str">
        <f>IF(B178="","",Output!AK164)</f>
        <v/>
      </c>
      <c r="O178" s="1513" t="str">
        <f>IF(B178="","",Output!AL164)</f>
        <v/>
      </c>
      <c r="P178" s="1514" t="str">
        <f>IF(B178="","",Output!AM164)</f>
        <v/>
      </c>
      <c r="R178" s="1515" t="str">
        <f>IF(B178="","",Output!AN164)</f>
        <v/>
      </c>
      <c r="S178" s="1513" t="str">
        <f>IF(B178="","",Output!AO164)</f>
        <v/>
      </c>
      <c r="T178" s="1514" t="str">
        <f>IF(B178="","",Output!AP164)</f>
        <v/>
      </c>
      <c r="V178" s="1515" t="str">
        <f>IF(B178="","",Output!AQ164)</f>
        <v/>
      </c>
      <c r="W178" s="1513" t="str">
        <f>IF(B178="","",Output!AR164)</f>
        <v/>
      </c>
      <c r="X178" s="1513" t="str">
        <f>IF(B178="","",Output!AS164)</f>
        <v/>
      </c>
      <c r="Y178" s="1514" t="str">
        <f>IF(B178="","",Output!AT164)</f>
        <v/>
      </c>
      <c r="AA178" s="1515" t="str">
        <f>IF(B178="","",Output!AU164)</f>
        <v/>
      </c>
      <c r="AB178" s="1513" t="str">
        <f>IF(B178="","",Output!AV164)</f>
        <v/>
      </c>
      <c r="AC178" s="1513" t="str">
        <f>IF(B178="","",Output!AW164)</f>
        <v/>
      </c>
      <c r="AD178" s="1514" t="str">
        <f>IF(B178="","",Output!AX164)</f>
        <v/>
      </c>
      <c r="AF178" s="1516" t="str">
        <f>IF(B178="","",Output!AY164)</f>
        <v/>
      </c>
      <c r="AG178" s="1510" t="str">
        <f>IF(B178="","",Output!AZ164)</f>
        <v/>
      </c>
      <c r="AH178" s="1511" t="str">
        <f>IF(B178="","",Output!BA164)</f>
        <v/>
      </c>
      <c r="AJ178" s="1517" t="str">
        <f>IF(B178="","",Output!BB164)</f>
        <v/>
      </c>
      <c r="AK178" s="1518" t="str">
        <f>IF(B178="","",Output!BC164)</f>
        <v/>
      </c>
      <c r="AL178" s="1518" t="str">
        <f>IF(B178="","",Output!BD164)</f>
        <v/>
      </c>
      <c r="AM178" s="1519" t="str">
        <f>IF(B178="","",Output!BE164)</f>
        <v/>
      </c>
    </row>
    <row r="179" spans="2:39">
      <c r="B179" s="143" t="str">
        <f>IF(Output!C165=0,"",Output!C165)</f>
        <v/>
      </c>
      <c r="D179" s="1485" t="str">
        <f>IF(B179="","",Output!AC165)</f>
        <v/>
      </c>
      <c r="E179" s="1486" t="str">
        <f>IF(B179="","",Output!AD165)</f>
        <v/>
      </c>
      <c r="F179" s="1487" t="str">
        <f>IF(B179="","",Output!AE165)</f>
        <v/>
      </c>
      <c r="H179" s="1509" t="str">
        <f>IF(B179="","",Output!AF165)</f>
        <v/>
      </c>
      <c r="I179" s="1510" t="str">
        <f>IF(B179="","",Output!AG165)</f>
        <v/>
      </c>
      <c r="J179" s="1510" t="str">
        <f>IF(B179="","",Output!AH165)</f>
        <v/>
      </c>
      <c r="K179" s="1510" t="str">
        <f>IF(B179="","",Output!AI165)</f>
        <v/>
      </c>
      <c r="L179" s="1533" t="str">
        <f>IF(B179="","",Output!AJ165)</f>
        <v/>
      </c>
      <c r="N179" s="1512" t="str">
        <f>IF(B179="","",Output!AK165)</f>
        <v/>
      </c>
      <c r="O179" s="1513" t="str">
        <f>IF(B179="","",Output!AL165)</f>
        <v/>
      </c>
      <c r="P179" s="1514" t="str">
        <f>IF(B179="","",Output!AM165)</f>
        <v/>
      </c>
      <c r="R179" s="1515" t="str">
        <f>IF(B179="","",Output!AN165)</f>
        <v/>
      </c>
      <c r="S179" s="1513" t="str">
        <f>IF(B179="","",Output!AO165)</f>
        <v/>
      </c>
      <c r="T179" s="1514" t="str">
        <f>IF(B179="","",Output!AP165)</f>
        <v/>
      </c>
      <c r="V179" s="1515" t="str">
        <f>IF(B179="","",Output!AQ165)</f>
        <v/>
      </c>
      <c r="W179" s="1513" t="str">
        <f>IF(B179="","",Output!AR165)</f>
        <v/>
      </c>
      <c r="X179" s="1513" t="str">
        <f>IF(B179="","",Output!AS165)</f>
        <v/>
      </c>
      <c r="Y179" s="1514" t="str">
        <f>IF(B179="","",Output!AT165)</f>
        <v/>
      </c>
      <c r="AA179" s="1515" t="str">
        <f>IF(B179="","",Output!AU165)</f>
        <v/>
      </c>
      <c r="AB179" s="1513" t="str">
        <f>IF(B179="","",Output!AV165)</f>
        <v/>
      </c>
      <c r="AC179" s="1513" t="str">
        <f>IF(B179="","",Output!AW165)</f>
        <v/>
      </c>
      <c r="AD179" s="1514" t="str">
        <f>IF(B179="","",Output!AX165)</f>
        <v/>
      </c>
      <c r="AF179" s="1516" t="str">
        <f>IF(B179="","",Output!AY165)</f>
        <v/>
      </c>
      <c r="AG179" s="1510" t="str">
        <f>IF(B179="","",Output!AZ165)</f>
        <v/>
      </c>
      <c r="AH179" s="1511" t="str">
        <f>IF(B179="","",Output!BA165)</f>
        <v/>
      </c>
      <c r="AJ179" s="1517" t="str">
        <f>IF(B179="","",Output!BB165)</f>
        <v/>
      </c>
      <c r="AK179" s="1518" t="str">
        <f>IF(B179="","",Output!BC165)</f>
        <v/>
      </c>
      <c r="AL179" s="1518" t="str">
        <f>IF(B179="","",Output!BD165)</f>
        <v/>
      </c>
      <c r="AM179" s="1519" t="str">
        <f>IF(B179="","",Output!BE165)</f>
        <v/>
      </c>
    </row>
    <row r="180" spans="2:39">
      <c r="B180" s="143" t="str">
        <f>IF(Output!C166=0,"",Output!C166)</f>
        <v/>
      </c>
      <c r="D180" s="1485" t="str">
        <f>IF(B180="","",Output!AC166)</f>
        <v/>
      </c>
      <c r="E180" s="1486" t="str">
        <f>IF(B180="","",Output!AD166)</f>
        <v/>
      </c>
      <c r="F180" s="1487" t="str">
        <f>IF(B180="","",Output!AE166)</f>
        <v/>
      </c>
      <c r="H180" s="1509" t="str">
        <f>IF(B180="","",Output!AF166)</f>
        <v/>
      </c>
      <c r="I180" s="1510" t="str">
        <f>IF(B180="","",Output!AG166)</f>
        <v/>
      </c>
      <c r="J180" s="1510" t="str">
        <f>IF(B180="","",Output!AH166)</f>
        <v/>
      </c>
      <c r="K180" s="1510" t="str">
        <f>IF(B180="","",Output!AI166)</f>
        <v/>
      </c>
      <c r="L180" s="1533" t="str">
        <f>IF(B180="","",Output!AJ166)</f>
        <v/>
      </c>
      <c r="N180" s="1512" t="str">
        <f>IF(B180="","",Output!AK166)</f>
        <v/>
      </c>
      <c r="O180" s="1513" t="str">
        <f>IF(B180="","",Output!AL166)</f>
        <v/>
      </c>
      <c r="P180" s="1514" t="str">
        <f>IF(B180="","",Output!AM166)</f>
        <v/>
      </c>
      <c r="R180" s="1515" t="str">
        <f>IF(B180="","",Output!AN166)</f>
        <v/>
      </c>
      <c r="S180" s="1513" t="str">
        <f>IF(B180="","",Output!AO166)</f>
        <v/>
      </c>
      <c r="T180" s="1514" t="str">
        <f>IF(B180="","",Output!AP166)</f>
        <v/>
      </c>
      <c r="V180" s="1515" t="str">
        <f>IF(B180="","",Output!AQ166)</f>
        <v/>
      </c>
      <c r="W180" s="1513" t="str">
        <f>IF(B180="","",Output!AR166)</f>
        <v/>
      </c>
      <c r="X180" s="1513" t="str">
        <f>IF(B180="","",Output!AS166)</f>
        <v/>
      </c>
      <c r="Y180" s="1514" t="str">
        <f>IF(B180="","",Output!AT166)</f>
        <v/>
      </c>
      <c r="AA180" s="1515" t="str">
        <f>IF(B180="","",Output!AU166)</f>
        <v/>
      </c>
      <c r="AB180" s="1513" t="str">
        <f>IF(B180="","",Output!AV166)</f>
        <v/>
      </c>
      <c r="AC180" s="1513" t="str">
        <f>IF(B180="","",Output!AW166)</f>
        <v/>
      </c>
      <c r="AD180" s="1514" t="str">
        <f>IF(B180="","",Output!AX166)</f>
        <v/>
      </c>
      <c r="AF180" s="1516" t="str">
        <f>IF(B180="","",Output!AY166)</f>
        <v/>
      </c>
      <c r="AG180" s="1510" t="str">
        <f>IF(B180="","",Output!AZ166)</f>
        <v/>
      </c>
      <c r="AH180" s="1511" t="str">
        <f>IF(B180="","",Output!BA166)</f>
        <v/>
      </c>
      <c r="AJ180" s="1517" t="str">
        <f>IF(B180="","",Output!BB166)</f>
        <v/>
      </c>
      <c r="AK180" s="1518" t="str">
        <f>IF(B180="","",Output!BC166)</f>
        <v/>
      </c>
      <c r="AL180" s="1518" t="str">
        <f>IF(B180="","",Output!BD166)</f>
        <v/>
      </c>
      <c r="AM180" s="1519" t="str">
        <f>IF(B180="","",Output!BE166)</f>
        <v/>
      </c>
    </row>
    <row r="181" spans="2:39">
      <c r="B181" s="143" t="str">
        <f>IF(Output!C167=0,"",Output!C167)</f>
        <v/>
      </c>
      <c r="D181" s="1485" t="str">
        <f>IF(B181="","",Output!AC167)</f>
        <v/>
      </c>
      <c r="E181" s="1486" t="str">
        <f>IF(B181="","",Output!AD167)</f>
        <v/>
      </c>
      <c r="F181" s="1487" t="str">
        <f>IF(B181="","",Output!AE167)</f>
        <v/>
      </c>
      <c r="H181" s="1509" t="str">
        <f>IF(B181="","",Output!AF167)</f>
        <v/>
      </c>
      <c r="I181" s="1510" t="str">
        <f>IF(B181="","",Output!AG167)</f>
        <v/>
      </c>
      <c r="J181" s="1510" t="str">
        <f>IF(B181="","",Output!AH167)</f>
        <v/>
      </c>
      <c r="K181" s="1510" t="str">
        <f>IF(B181="","",Output!AI167)</f>
        <v/>
      </c>
      <c r="L181" s="1533" t="str">
        <f>IF(B181="","",Output!AJ167)</f>
        <v/>
      </c>
      <c r="N181" s="1512" t="str">
        <f>IF(B181="","",Output!AK167)</f>
        <v/>
      </c>
      <c r="O181" s="1513" t="str">
        <f>IF(B181="","",Output!AL167)</f>
        <v/>
      </c>
      <c r="P181" s="1514" t="str">
        <f>IF(B181="","",Output!AM167)</f>
        <v/>
      </c>
      <c r="R181" s="1515" t="str">
        <f>IF(B181="","",Output!AN167)</f>
        <v/>
      </c>
      <c r="S181" s="1513" t="str">
        <f>IF(B181="","",Output!AO167)</f>
        <v/>
      </c>
      <c r="T181" s="1514" t="str">
        <f>IF(B181="","",Output!AP167)</f>
        <v/>
      </c>
      <c r="V181" s="1515" t="str">
        <f>IF(B181="","",Output!AQ167)</f>
        <v/>
      </c>
      <c r="W181" s="1513" t="str">
        <f>IF(B181="","",Output!AR167)</f>
        <v/>
      </c>
      <c r="X181" s="1513" t="str">
        <f>IF(B181="","",Output!AS167)</f>
        <v/>
      </c>
      <c r="Y181" s="1514" t="str">
        <f>IF(B181="","",Output!AT167)</f>
        <v/>
      </c>
      <c r="AA181" s="1515" t="str">
        <f>IF(B181="","",Output!AU167)</f>
        <v/>
      </c>
      <c r="AB181" s="1513" t="str">
        <f>IF(B181="","",Output!AV167)</f>
        <v/>
      </c>
      <c r="AC181" s="1513" t="str">
        <f>IF(B181="","",Output!AW167)</f>
        <v/>
      </c>
      <c r="AD181" s="1514" t="str">
        <f>IF(B181="","",Output!AX167)</f>
        <v/>
      </c>
      <c r="AF181" s="1516" t="str">
        <f>IF(B181="","",Output!AY167)</f>
        <v/>
      </c>
      <c r="AG181" s="1510" t="str">
        <f>IF(B181="","",Output!AZ167)</f>
        <v/>
      </c>
      <c r="AH181" s="1511" t="str">
        <f>IF(B181="","",Output!BA167)</f>
        <v/>
      </c>
      <c r="AJ181" s="1517" t="str">
        <f>IF(B181="","",Output!BB167)</f>
        <v/>
      </c>
      <c r="AK181" s="1518" t="str">
        <f>IF(B181="","",Output!BC167)</f>
        <v/>
      </c>
      <c r="AL181" s="1518" t="str">
        <f>IF(B181="","",Output!BD167)</f>
        <v/>
      </c>
      <c r="AM181" s="1519" t="str">
        <f>IF(B181="","",Output!BE167)</f>
        <v/>
      </c>
    </row>
    <row r="182" spans="2:39">
      <c r="B182" s="143" t="str">
        <f>IF(Output!C168=0,"",Output!C168)</f>
        <v/>
      </c>
      <c r="D182" s="1485" t="str">
        <f>IF(B182="","",Output!AC168)</f>
        <v/>
      </c>
      <c r="E182" s="1486" t="str">
        <f>IF(B182="","",Output!AD168)</f>
        <v/>
      </c>
      <c r="F182" s="1487" t="str">
        <f>IF(B182="","",Output!AE168)</f>
        <v/>
      </c>
      <c r="H182" s="1509" t="str">
        <f>IF(B182="","",Output!AF168)</f>
        <v/>
      </c>
      <c r="I182" s="1510" t="str">
        <f>IF(B182="","",Output!AG168)</f>
        <v/>
      </c>
      <c r="J182" s="1510" t="str">
        <f>IF(B182="","",Output!AH168)</f>
        <v/>
      </c>
      <c r="K182" s="1510" t="str">
        <f>IF(B182="","",Output!AI168)</f>
        <v/>
      </c>
      <c r="L182" s="1533" t="str">
        <f>IF(B182="","",Output!AJ168)</f>
        <v/>
      </c>
      <c r="N182" s="1512" t="str">
        <f>IF(B182="","",Output!AK168)</f>
        <v/>
      </c>
      <c r="O182" s="1513" t="str">
        <f>IF(B182="","",Output!AL168)</f>
        <v/>
      </c>
      <c r="P182" s="1514" t="str">
        <f>IF(B182="","",Output!AM168)</f>
        <v/>
      </c>
      <c r="R182" s="1515" t="str">
        <f>IF(B182="","",Output!AN168)</f>
        <v/>
      </c>
      <c r="S182" s="1513" t="str">
        <f>IF(B182="","",Output!AO168)</f>
        <v/>
      </c>
      <c r="T182" s="1514" t="str">
        <f>IF(B182="","",Output!AP168)</f>
        <v/>
      </c>
      <c r="V182" s="1515" t="str">
        <f>IF(B182="","",Output!AQ168)</f>
        <v/>
      </c>
      <c r="W182" s="1513" t="str">
        <f>IF(B182="","",Output!AR168)</f>
        <v/>
      </c>
      <c r="X182" s="1513" t="str">
        <f>IF(B182="","",Output!AS168)</f>
        <v/>
      </c>
      <c r="Y182" s="1514" t="str">
        <f>IF(B182="","",Output!AT168)</f>
        <v/>
      </c>
      <c r="AA182" s="1515" t="str">
        <f>IF(B182="","",Output!AU168)</f>
        <v/>
      </c>
      <c r="AB182" s="1513" t="str">
        <f>IF(B182="","",Output!AV168)</f>
        <v/>
      </c>
      <c r="AC182" s="1513" t="str">
        <f>IF(B182="","",Output!AW168)</f>
        <v/>
      </c>
      <c r="AD182" s="1514" t="str">
        <f>IF(B182="","",Output!AX168)</f>
        <v/>
      </c>
      <c r="AF182" s="1516" t="str">
        <f>IF(B182="","",Output!AY168)</f>
        <v/>
      </c>
      <c r="AG182" s="1510" t="str">
        <f>IF(B182="","",Output!AZ168)</f>
        <v/>
      </c>
      <c r="AH182" s="1511" t="str">
        <f>IF(B182="","",Output!BA168)</f>
        <v/>
      </c>
      <c r="AJ182" s="1517" t="str">
        <f>IF(B182="","",Output!BB168)</f>
        <v/>
      </c>
      <c r="AK182" s="1518" t="str">
        <f>IF(B182="","",Output!BC168)</f>
        <v/>
      </c>
      <c r="AL182" s="1518" t="str">
        <f>IF(B182="","",Output!BD168)</f>
        <v/>
      </c>
      <c r="AM182" s="1519" t="str">
        <f>IF(B182="","",Output!BE168)</f>
        <v/>
      </c>
    </row>
    <row r="183" spans="2:39">
      <c r="B183" s="143" t="str">
        <f>IF(Output!C169=0,"",Output!C169)</f>
        <v/>
      </c>
      <c r="D183" s="1485" t="str">
        <f>IF(B183="","",Output!AC169)</f>
        <v/>
      </c>
      <c r="E183" s="1486" t="str">
        <f>IF(B183="","",Output!AD169)</f>
        <v/>
      </c>
      <c r="F183" s="1487" t="str">
        <f>IF(B183="","",Output!AE169)</f>
        <v/>
      </c>
      <c r="H183" s="1509" t="str">
        <f>IF(B183="","",Output!AF169)</f>
        <v/>
      </c>
      <c r="I183" s="1510" t="str">
        <f>IF(B183="","",Output!AG169)</f>
        <v/>
      </c>
      <c r="J183" s="1510" t="str">
        <f>IF(B183="","",Output!AH169)</f>
        <v/>
      </c>
      <c r="K183" s="1510" t="str">
        <f>IF(B183="","",Output!AI169)</f>
        <v/>
      </c>
      <c r="L183" s="1533" t="str">
        <f>IF(B183="","",Output!AJ169)</f>
        <v/>
      </c>
      <c r="N183" s="1512" t="str">
        <f>IF(B183="","",Output!AK169)</f>
        <v/>
      </c>
      <c r="O183" s="1513" t="str">
        <f>IF(B183="","",Output!AL169)</f>
        <v/>
      </c>
      <c r="P183" s="1514" t="str">
        <f>IF(B183="","",Output!AM169)</f>
        <v/>
      </c>
      <c r="R183" s="1515" t="str">
        <f>IF(B183="","",Output!AN169)</f>
        <v/>
      </c>
      <c r="S183" s="1513" t="str">
        <f>IF(B183="","",Output!AO169)</f>
        <v/>
      </c>
      <c r="T183" s="1514" t="str">
        <f>IF(B183="","",Output!AP169)</f>
        <v/>
      </c>
      <c r="V183" s="1515" t="str">
        <f>IF(B183="","",Output!AQ169)</f>
        <v/>
      </c>
      <c r="W183" s="1513" t="str">
        <f>IF(B183="","",Output!AR169)</f>
        <v/>
      </c>
      <c r="X183" s="1513" t="str">
        <f>IF(B183="","",Output!AS169)</f>
        <v/>
      </c>
      <c r="Y183" s="1514" t="str">
        <f>IF(B183="","",Output!AT169)</f>
        <v/>
      </c>
      <c r="AA183" s="1515" t="str">
        <f>IF(B183="","",Output!AU169)</f>
        <v/>
      </c>
      <c r="AB183" s="1513" t="str">
        <f>IF(B183="","",Output!AV169)</f>
        <v/>
      </c>
      <c r="AC183" s="1513" t="str">
        <f>IF(B183="","",Output!AW169)</f>
        <v/>
      </c>
      <c r="AD183" s="1514" t="str">
        <f>IF(B183="","",Output!AX169)</f>
        <v/>
      </c>
      <c r="AF183" s="1516" t="str">
        <f>IF(B183="","",Output!AY169)</f>
        <v/>
      </c>
      <c r="AG183" s="1510" t="str">
        <f>IF(B183="","",Output!AZ169)</f>
        <v/>
      </c>
      <c r="AH183" s="1511" t="str">
        <f>IF(B183="","",Output!BA169)</f>
        <v/>
      </c>
      <c r="AJ183" s="1517" t="str">
        <f>IF(B183="","",Output!BB169)</f>
        <v/>
      </c>
      <c r="AK183" s="1518" t="str">
        <f>IF(B183="","",Output!BC169)</f>
        <v/>
      </c>
      <c r="AL183" s="1518" t="str">
        <f>IF(B183="","",Output!BD169)</f>
        <v/>
      </c>
      <c r="AM183" s="1519" t="str">
        <f>IF(B183="","",Output!BE169)</f>
        <v/>
      </c>
    </row>
    <row r="184" spans="2:39">
      <c r="B184" s="143" t="str">
        <f>IF(Output!C170=0,"",Output!C170)</f>
        <v/>
      </c>
      <c r="D184" s="1485" t="str">
        <f>IF(B184="","",Output!AC170)</f>
        <v/>
      </c>
      <c r="E184" s="1486" t="str">
        <f>IF(B184="","",Output!AD170)</f>
        <v/>
      </c>
      <c r="F184" s="1487" t="str">
        <f>IF(B184="","",Output!AE170)</f>
        <v/>
      </c>
      <c r="H184" s="1509" t="str">
        <f>IF(B184="","",Output!AF170)</f>
        <v/>
      </c>
      <c r="I184" s="1510" t="str">
        <f>IF(B184="","",Output!AG170)</f>
        <v/>
      </c>
      <c r="J184" s="1510" t="str">
        <f>IF(B184="","",Output!AH170)</f>
        <v/>
      </c>
      <c r="K184" s="1510" t="str">
        <f>IF(B184="","",Output!AI170)</f>
        <v/>
      </c>
      <c r="L184" s="1533" t="str">
        <f>IF(B184="","",Output!AJ170)</f>
        <v/>
      </c>
      <c r="N184" s="1512" t="str">
        <f>IF(B184="","",Output!AK170)</f>
        <v/>
      </c>
      <c r="O184" s="1513" t="str">
        <f>IF(B184="","",Output!AL170)</f>
        <v/>
      </c>
      <c r="P184" s="1514" t="str">
        <f>IF(B184="","",Output!AM170)</f>
        <v/>
      </c>
      <c r="R184" s="1515" t="str">
        <f>IF(B184="","",Output!AN170)</f>
        <v/>
      </c>
      <c r="S184" s="1513" t="str">
        <f>IF(B184="","",Output!AO170)</f>
        <v/>
      </c>
      <c r="T184" s="1514" t="str">
        <f>IF(B184="","",Output!AP170)</f>
        <v/>
      </c>
      <c r="V184" s="1515" t="str">
        <f>IF(B184="","",Output!AQ170)</f>
        <v/>
      </c>
      <c r="W184" s="1513" t="str">
        <f>IF(B184="","",Output!AR170)</f>
        <v/>
      </c>
      <c r="X184" s="1513" t="str">
        <f>IF(B184="","",Output!AS170)</f>
        <v/>
      </c>
      <c r="Y184" s="1514" t="str">
        <f>IF(B184="","",Output!AT170)</f>
        <v/>
      </c>
      <c r="AA184" s="1515" t="str">
        <f>IF(B184="","",Output!AU170)</f>
        <v/>
      </c>
      <c r="AB184" s="1513" t="str">
        <f>IF(B184="","",Output!AV170)</f>
        <v/>
      </c>
      <c r="AC184" s="1513" t="str">
        <f>IF(B184="","",Output!AW170)</f>
        <v/>
      </c>
      <c r="AD184" s="1514" t="str">
        <f>IF(B184="","",Output!AX170)</f>
        <v/>
      </c>
      <c r="AF184" s="1516" t="str">
        <f>IF(B184="","",Output!AY170)</f>
        <v/>
      </c>
      <c r="AG184" s="1510" t="str">
        <f>IF(B184="","",Output!AZ170)</f>
        <v/>
      </c>
      <c r="AH184" s="1511" t="str">
        <f>IF(B184="","",Output!BA170)</f>
        <v/>
      </c>
      <c r="AJ184" s="1517" t="str">
        <f>IF(B184="","",Output!BB170)</f>
        <v/>
      </c>
      <c r="AK184" s="1518" t="str">
        <f>IF(B184="","",Output!BC170)</f>
        <v/>
      </c>
      <c r="AL184" s="1518" t="str">
        <f>IF(B184="","",Output!BD170)</f>
        <v/>
      </c>
      <c r="AM184" s="1519" t="str">
        <f>IF(B184="","",Output!BE170)</f>
        <v/>
      </c>
    </row>
    <row r="185" spans="2:39">
      <c r="B185" s="143" t="str">
        <f>IF(Output!C171=0,"",Output!C171)</f>
        <v/>
      </c>
      <c r="D185" s="1485" t="str">
        <f>IF(B185="","",Output!AC171)</f>
        <v/>
      </c>
      <c r="E185" s="1486" t="str">
        <f>IF(B185="","",Output!AD171)</f>
        <v/>
      </c>
      <c r="F185" s="1487" t="str">
        <f>IF(B185="","",Output!AE171)</f>
        <v/>
      </c>
      <c r="H185" s="1509" t="str">
        <f>IF(B185="","",Output!AF171)</f>
        <v/>
      </c>
      <c r="I185" s="1510" t="str">
        <f>IF(B185="","",Output!AG171)</f>
        <v/>
      </c>
      <c r="J185" s="1510" t="str">
        <f>IF(B185="","",Output!AH171)</f>
        <v/>
      </c>
      <c r="K185" s="1510" t="str">
        <f>IF(B185="","",Output!AI171)</f>
        <v/>
      </c>
      <c r="L185" s="1533" t="str">
        <f>IF(B185="","",Output!AJ171)</f>
        <v/>
      </c>
      <c r="N185" s="1512" t="str">
        <f>IF(B185="","",Output!AK171)</f>
        <v/>
      </c>
      <c r="O185" s="1513" t="str">
        <f>IF(B185="","",Output!AL171)</f>
        <v/>
      </c>
      <c r="P185" s="1514" t="str">
        <f>IF(B185="","",Output!AM171)</f>
        <v/>
      </c>
      <c r="R185" s="1515" t="str">
        <f>IF(B185="","",Output!AN171)</f>
        <v/>
      </c>
      <c r="S185" s="1513" t="str">
        <f>IF(B185="","",Output!AO171)</f>
        <v/>
      </c>
      <c r="T185" s="1514" t="str">
        <f>IF(B185="","",Output!AP171)</f>
        <v/>
      </c>
      <c r="V185" s="1515" t="str">
        <f>IF(B185="","",Output!AQ171)</f>
        <v/>
      </c>
      <c r="W185" s="1513" t="str">
        <f>IF(B185="","",Output!AR171)</f>
        <v/>
      </c>
      <c r="X185" s="1513" t="str">
        <f>IF(B185="","",Output!AS171)</f>
        <v/>
      </c>
      <c r="Y185" s="1514" t="str">
        <f>IF(B185="","",Output!AT171)</f>
        <v/>
      </c>
      <c r="AA185" s="1515" t="str">
        <f>IF(B185="","",Output!AU171)</f>
        <v/>
      </c>
      <c r="AB185" s="1513" t="str">
        <f>IF(B185="","",Output!AV171)</f>
        <v/>
      </c>
      <c r="AC185" s="1513" t="str">
        <f>IF(B185="","",Output!AW171)</f>
        <v/>
      </c>
      <c r="AD185" s="1514" t="str">
        <f>IF(B185="","",Output!AX171)</f>
        <v/>
      </c>
      <c r="AF185" s="1516" t="str">
        <f>IF(B185="","",Output!AY171)</f>
        <v/>
      </c>
      <c r="AG185" s="1510" t="str">
        <f>IF(B185="","",Output!AZ171)</f>
        <v/>
      </c>
      <c r="AH185" s="1511" t="str">
        <f>IF(B185="","",Output!BA171)</f>
        <v/>
      </c>
      <c r="AJ185" s="1517" t="str">
        <f>IF(B185="","",Output!BB171)</f>
        <v/>
      </c>
      <c r="AK185" s="1518" t="str">
        <f>IF(B185="","",Output!BC171)</f>
        <v/>
      </c>
      <c r="AL185" s="1518" t="str">
        <f>IF(B185="","",Output!BD171)</f>
        <v/>
      </c>
      <c r="AM185" s="1519" t="str">
        <f>IF(B185="","",Output!BE171)</f>
        <v/>
      </c>
    </row>
    <row r="186" spans="2:39">
      <c r="B186" s="143" t="str">
        <f>IF(Output!C172=0,"",Output!C172)</f>
        <v/>
      </c>
      <c r="D186" s="1485" t="str">
        <f>IF(B186="","",Output!AC172)</f>
        <v/>
      </c>
      <c r="E186" s="1486" t="str">
        <f>IF(B186="","",Output!AD172)</f>
        <v/>
      </c>
      <c r="F186" s="1487" t="str">
        <f>IF(B186="","",Output!AE172)</f>
        <v/>
      </c>
      <c r="H186" s="1509" t="str">
        <f>IF(B186="","",Output!AF172)</f>
        <v/>
      </c>
      <c r="I186" s="1510" t="str">
        <f>IF(B186="","",Output!AG172)</f>
        <v/>
      </c>
      <c r="J186" s="1510" t="str">
        <f>IF(B186="","",Output!AH172)</f>
        <v/>
      </c>
      <c r="K186" s="1510" t="str">
        <f>IF(B186="","",Output!AI172)</f>
        <v/>
      </c>
      <c r="L186" s="1533" t="str">
        <f>IF(B186="","",Output!AJ172)</f>
        <v/>
      </c>
      <c r="N186" s="1512" t="str">
        <f>IF(B186="","",Output!AK172)</f>
        <v/>
      </c>
      <c r="O186" s="1513" t="str">
        <f>IF(B186="","",Output!AL172)</f>
        <v/>
      </c>
      <c r="P186" s="1514" t="str">
        <f>IF(B186="","",Output!AM172)</f>
        <v/>
      </c>
      <c r="R186" s="1515" t="str">
        <f>IF(B186="","",Output!AN172)</f>
        <v/>
      </c>
      <c r="S186" s="1513" t="str">
        <f>IF(B186="","",Output!AO172)</f>
        <v/>
      </c>
      <c r="T186" s="1514" t="str">
        <f>IF(B186="","",Output!AP172)</f>
        <v/>
      </c>
      <c r="V186" s="1515" t="str">
        <f>IF(B186="","",Output!AQ172)</f>
        <v/>
      </c>
      <c r="W186" s="1513" t="str">
        <f>IF(B186="","",Output!AR172)</f>
        <v/>
      </c>
      <c r="X186" s="1513" t="str">
        <f>IF(B186="","",Output!AS172)</f>
        <v/>
      </c>
      <c r="Y186" s="1514" t="str">
        <f>IF(B186="","",Output!AT172)</f>
        <v/>
      </c>
      <c r="AA186" s="1515" t="str">
        <f>IF(B186="","",Output!AU172)</f>
        <v/>
      </c>
      <c r="AB186" s="1513" t="str">
        <f>IF(B186="","",Output!AV172)</f>
        <v/>
      </c>
      <c r="AC186" s="1513" t="str">
        <f>IF(B186="","",Output!AW172)</f>
        <v/>
      </c>
      <c r="AD186" s="1514" t="str">
        <f>IF(B186="","",Output!AX172)</f>
        <v/>
      </c>
      <c r="AF186" s="1516" t="str">
        <f>IF(B186="","",Output!AY172)</f>
        <v/>
      </c>
      <c r="AG186" s="1510" t="str">
        <f>IF(B186="","",Output!AZ172)</f>
        <v/>
      </c>
      <c r="AH186" s="1511" t="str">
        <f>IF(B186="","",Output!BA172)</f>
        <v/>
      </c>
      <c r="AJ186" s="1517" t="str">
        <f>IF(B186="","",Output!BB172)</f>
        <v/>
      </c>
      <c r="AK186" s="1518" t="str">
        <f>IF(B186="","",Output!BC172)</f>
        <v/>
      </c>
      <c r="AL186" s="1518" t="str">
        <f>IF(B186="","",Output!BD172)</f>
        <v/>
      </c>
      <c r="AM186" s="1519" t="str">
        <f>IF(B186="","",Output!BE172)</f>
        <v/>
      </c>
    </row>
    <row r="187" spans="2:39">
      <c r="B187" s="143" t="str">
        <f>IF(Output!C173=0,"",Output!C173)</f>
        <v/>
      </c>
      <c r="D187" s="1485" t="str">
        <f>IF(B187="","",Output!AC173)</f>
        <v/>
      </c>
      <c r="E187" s="1486" t="str">
        <f>IF(B187="","",Output!AD173)</f>
        <v/>
      </c>
      <c r="F187" s="1487" t="str">
        <f>IF(B187="","",Output!AE173)</f>
        <v/>
      </c>
      <c r="H187" s="1509" t="str">
        <f>IF(B187="","",Output!AF173)</f>
        <v/>
      </c>
      <c r="I187" s="1510" t="str">
        <f>IF(B187="","",Output!AG173)</f>
        <v/>
      </c>
      <c r="J187" s="1510" t="str">
        <f>IF(B187="","",Output!AH173)</f>
        <v/>
      </c>
      <c r="K187" s="1510" t="str">
        <f>IF(B187="","",Output!AI173)</f>
        <v/>
      </c>
      <c r="L187" s="1533" t="str">
        <f>IF(B187="","",Output!AJ173)</f>
        <v/>
      </c>
      <c r="N187" s="1512" t="str">
        <f>IF(B187="","",Output!AK173)</f>
        <v/>
      </c>
      <c r="O187" s="1513" t="str">
        <f>IF(B187="","",Output!AL173)</f>
        <v/>
      </c>
      <c r="P187" s="1514" t="str">
        <f>IF(B187="","",Output!AM173)</f>
        <v/>
      </c>
      <c r="R187" s="1515" t="str">
        <f>IF(B187="","",Output!AN173)</f>
        <v/>
      </c>
      <c r="S187" s="1513" t="str">
        <f>IF(B187="","",Output!AO173)</f>
        <v/>
      </c>
      <c r="T187" s="1514" t="str">
        <f>IF(B187="","",Output!AP173)</f>
        <v/>
      </c>
      <c r="V187" s="1515" t="str">
        <f>IF(B187="","",Output!AQ173)</f>
        <v/>
      </c>
      <c r="W187" s="1513" t="str">
        <f>IF(B187="","",Output!AR173)</f>
        <v/>
      </c>
      <c r="X187" s="1513" t="str">
        <f>IF(B187="","",Output!AS173)</f>
        <v/>
      </c>
      <c r="Y187" s="1514" t="str">
        <f>IF(B187="","",Output!AT173)</f>
        <v/>
      </c>
      <c r="AA187" s="1515" t="str">
        <f>IF(B187="","",Output!AU173)</f>
        <v/>
      </c>
      <c r="AB187" s="1513" t="str">
        <f>IF(B187="","",Output!AV173)</f>
        <v/>
      </c>
      <c r="AC187" s="1513" t="str">
        <f>IF(B187="","",Output!AW173)</f>
        <v/>
      </c>
      <c r="AD187" s="1514" t="str">
        <f>IF(B187="","",Output!AX173)</f>
        <v/>
      </c>
      <c r="AF187" s="1516" t="str">
        <f>IF(B187="","",Output!AY173)</f>
        <v/>
      </c>
      <c r="AG187" s="1510" t="str">
        <f>IF(B187="","",Output!AZ173)</f>
        <v/>
      </c>
      <c r="AH187" s="1511" t="str">
        <f>IF(B187="","",Output!BA173)</f>
        <v/>
      </c>
      <c r="AJ187" s="1517" t="str">
        <f>IF(B187="","",Output!BB173)</f>
        <v/>
      </c>
      <c r="AK187" s="1518" t="str">
        <f>IF(B187="","",Output!BC173)</f>
        <v/>
      </c>
      <c r="AL187" s="1518" t="str">
        <f>IF(B187="","",Output!BD173)</f>
        <v/>
      </c>
      <c r="AM187" s="1519" t="str">
        <f>IF(B187="","",Output!BE173)</f>
        <v/>
      </c>
    </row>
    <row r="188" spans="2:39">
      <c r="B188" s="143" t="str">
        <f>IF(Output!C174=0,"",Output!C174)</f>
        <v/>
      </c>
      <c r="D188" s="1485" t="str">
        <f>IF(B188="","",Output!AC174)</f>
        <v/>
      </c>
      <c r="E188" s="1486" t="str">
        <f>IF(B188="","",Output!AD174)</f>
        <v/>
      </c>
      <c r="F188" s="1487" t="str">
        <f>IF(B188="","",Output!AE174)</f>
        <v/>
      </c>
      <c r="H188" s="1509" t="str">
        <f>IF(B188="","",Output!AF174)</f>
        <v/>
      </c>
      <c r="I188" s="1510" t="str">
        <f>IF(B188="","",Output!AG174)</f>
        <v/>
      </c>
      <c r="J188" s="1510" t="str">
        <f>IF(B188="","",Output!AH174)</f>
        <v/>
      </c>
      <c r="K188" s="1510" t="str">
        <f>IF(B188="","",Output!AI174)</f>
        <v/>
      </c>
      <c r="L188" s="1533" t="str">
        <f>IF(B188="","",Output!AJ174)</f>
        <v/>
      </c>
      <c r="N188" s="1512" t="str">
        <f>IF(B188="","",Output!AK174)</f>
        <v/>
      </c>
      <c r="O188" s="1513" t="str">
        <f>IF(B188="","",Output!AL174)</f>
        <v/>
      </c>
      <c r="P188" s="1514" t="str">
        <f>IF(B188="","",Output!AM174)</f>
        <v/>
      </c>
      <c r="R188" s="1515" t="str">
        <f>IF(B188="","",Output!AN174)</f>
        <v/>
      </c>
      <c r="S188" s="1513" t="str">
        <f>IF(B188="","",Output!AO174)</f>
        <v/>
      </c>
      <c r="T188" s="1514" t="str">
        <f>IF(B188="","",Output!AP174)</f>
        <v/>
      </c>
      <c r="V188" s="1515" t="str">
        <f>IF(B188="","",Output!AQ174)</f>
        <v/>
      </c>
      <c r="W188" s="1513" t="str">
        <f>IF(B188="","",Output!AR174)</f>
        <v/>
      </c>
      <c r="X188" s="1513" t="str">
        <f>IF(B188="","",Output!AS174)</f>
        <v/>
      </c>
      <c r="Y188" s="1514" t="str">
        <f>IF(B188="","",Output!AT174)</f>
        <v/>
      </c>
      <c r="AA188" s="1515" t="str">
        <f>IF(B188="","",Output!AU174)</f>
        <v/>
      </c>
      <c r="AB188" s="1513" t="str">
        <f>IF(B188="","",Output!AV174)</f>
        <v/>
      </c>
      <c r="AC188" s="1513" t="str">
        <f>IF(B188="","",Output!AW174)</f>
        <v/>
      </c>
      <c r="AD188" s="1514" t="str">
        <f>IF(B188="","",Output!AX174)</f>
        <v/>
      </c>
      <c r="AF188" s="1516" t="str">
        <f>IF(B188="","",Output!AY174)</f>
        <v/>
      </c>
      <c r="AG188" s="1510" t="str">
        <f>IF(B188="","",Output!AZ174)</f>
        <v/>
      </c>
      <c r="AH188" s="1511" t="str">
        <f>IF(B188="","",Output!BA174)</f>
        <v/>
      </c>
      <c r="AJ188" s="1517" t="str">
        <f>IF(B188="","",Output!BB174)</f>
        <v/>
      </c>
      <c r="AK188" s="1518" t="str">
        <f>IF(B188="","",Output!BC174)</f>
        <v/>
      </c>
      <c r="AL188" s="1518" t="str">
        <f>IF(B188="","",Output!BD174)</f>
        <v/>
      </c>
      <c r="AM188" s="1519" t="str">
        <f>IF(B188="","",Output!BE174)</f>
        <v/>
      </c>
    </row>
    <row r="189" spans="2:39">
      <c r="B189" s="143" t="str">
        <f>IF(Output!C175=0,"",Output!C175)</f>
        <v/>
      </c>
      <c r="D189" s="1485" t="str">
        <f>IF(B189="","",Output!AC175)</f>
        <v/>
      </c>
      <c r="E189" s="1486" t="str">
        <f>IF(B189="","",Output!AD175)</f>
        <v/>
      </c>
      <c r="F189" s="1487" t="str">
        <f>IF(B189="","",Output!AE175)</f>
        <v/>
      </c>
      <c r="H189" s="1509" t="str">
        <f>IF(B189="","",Output!AF175)</f>
        <v/>
      </c>
      <c r="I189" s="1510" t="str">
        <f>IF(B189="","",Output!AG175)</f>
        <v/>
      </c>
      <c r="J189" s="1510" t="str">
        <f>IF(B189="","",Output!AH175)</f>
        <v/>
      </c>
      <c r="K189" s="1510" t="str">
        <f>IF(B189="","",Output!AI175)</f>
        <v/>
      </c>
      <c r="L189" s="1533" t="str">
        <f>IF(B189="","",Output!AJ175)</f>
        <v/>
      </c>
      <c r="N189" s="1512" t="str">
        <f>IF(B189="","",Output!AK175)</f>
        <v/>
      </c>
      <c r="O189" s="1513" t="str">
        <f>IF(B189="","",Output!AL175)</f>
        <v/>
      </c>
      <c r="P189" s="1514" t="str">
        <f>IF(B189="","",Output!AM175)</f>
        <v/>
      </c>
      <c r="R189" s="1515" t="str">
        <f>IF(B189="","",Output!AN175)</f>
        <v/>
      </c>
      <c r="S189" s="1513" t="str">
        <f>IF(B189="","",Output!AO175)</f>
        <v/>
      </c>
      <c r="T189" s="1514" t="str">
        <f>IF(B189="","",Output!AP175)</f>
        <v/>
      </c>
      <c r="V189" s="1515" t="str">
        <f>IF(B189="","",Output!AQ175)</f>
        <v/>
      </c>
      <c r="W189" s="1513" t="str">
        <f>IF(B189="","",Output!AR175)</f>
        <v/>
      </c>
      <c r="X189" s="1513" t="str">
        <f>IF(B189="","",Output!AS175)</f>
        <v/>
      </c>
      <c r="Y189" s="1514" t="str">
        <f>IF(B189="","",Output!AT175)</f>
        <v/>
      </c>
      <c r="AA189" s="1515" t="str">
        <f>IF(B189="","",Output!AU175)</f>
        <v/>
      </c>
      <c r="AB189" s="1513" t="str">
        <f>IF(B189="","",Output!AV175)</f>
        <v/>
      </c>
      <c r="AC189" s="1513" t="str">
        <f>IF(B189="","",Output!AW175)</f>
        <v/>
      </c>
      <c r="AD189" s="1514" t="str">
        <f>IF(B189="","",Output!AX175)</f>
        <v/>
      </c>
      <c r="AF189" s="1516" t="str">
        <f>IF(B189="","",Output!AY175)</f>
        <v/>
      </c>
      <c r="AG189" s="1510" t="str">
        <f>IF(B189="","",Output!AZ175)</f>
        <v/>
      </c>
      <c r="AH189" s="1511" t="str">
        <f>IF(B189="","",Output!BA175)</f>
        <v/>
      </c>
      <c r="AJ189" s="1517" t="str">
        <f>IF(B189="","",Output!BB175)</f>
        <v/>
      </c>
      <c r="AK189" s="1518" t="str">
        <f>IF(B189="","",Output!BC175)</f>
        <v/>
      </c>
      <c r="AL189" s="1518" t="str">
        <f>IF(B189="","",Output!BD175)</f>
        <v/>
      </c>
      <c r="AM189" s="1519" t="str">
        <f>IF(B189="","",Output!BE175)</f>
        <v/>
      </c>
    </row>
    <row r="190" spans="2:39">
      <c r="B190" s="143" t="str">
        <f>IF(Output!C176=0,"",Output!C176)</f>
        <v/>
      </c>
      <c r="D190" s="1485" t="str">
        <f>IF(B190="","",Output!AC176)</f>
        <v/>
      </c>
      <c r="E190" s="1486" t="str">
        <f>IF(B190="","",Output!AD176)</f>
        <v/>
      </c>
      <c r="F190" s="1487" t="str">
        <f>IF(B190="","",Output!AE176)</f>
        <v/>
      </c>
      <c r="H190" s="1509" t="str">
        <f>IF(B190="","",Output!AF176)</f>
        <v/>
      </c>
      <c r="I190" s="1510" t="str">
        <f>IF(B190="","",Output!AG176)</f>
        <v/>
      </c>
      <c r="J190" s="1510" t="str">
        <f>IF(B190="","",Output!AH176)</f>
        <v/>
      </c>
      <c r="K190" s="1510" t="str">
        <f>IF(B190="","",Output!AI176)</f>
        <v/>
      </c>
      <c r="L190" s="1533" t="str">
        <f>IF(B190="","",Output!AJ176)</f>
        <v/>
      </c>
      <c r="N190" s="1512" t="str">
        <f>IF(B190="","",Output!AK176)</f>
        <v/>
      </c>
      <c r="O190" s="1513" t="str">
        <f>IF(B190="","",Output!AL176)</f>
        <v/>
      </c>
      <c r="P190" s="1514" t="str">
        <f>IF(B190="","",Output!AM176)</f>
        <v/>
      </c>
      <c r="R190" s="1515" t="str">
        <f>IF(B190="","",Output!AN176)</f>
        <v/>
      </c>
      <c r="S190" s="1513" t="str">
        <f>IF(B190="","",Output!AO176)</f>
        <v/>
      </c>
      <c r="T190" s="1514" t="str">
        <f>IF(B190="","",Output!AP176)</f>
        <v/>
      </c>
      <c r="V190" s="1515" t="str">
        <f>IF(B190="","",Output!AQ176)</f>
        <v/>
      </c>
      <c r="W190" s="1513" t="str">
        <f>IF(B190="","",Output!AR176)</f>
        <v/>
      </c>
      <c r="X190" s="1513" t="str">
        <f>IF(B190="","",Output!AS176)</f>
        <v/>
      </c>
      <c r="Y190" s="1514" t="str">
        <f>IF(B190="","",Output!AT176)</f>
        <v/>
      </c>
      <c r="AA190" s="1515" t="str">
        <f>IF(B190="","",Output!AU176)</f>
        <v/>
      </c>
      <c r="AB190" s="1513" t="str">
        <f>IF(B190="","",Output!AV176)</f>
        <v/>
      </c>
      <c r="AC190" s="1513" t="str">
        <f>IF(B190="","",Output!AW176)</f>
        <v/>
      </c>
      <c r="AD190" s="1514" t="str">
        <f>IF(B190="","",Output!AX176)</f>
        <v/>
      </c>
      <c r="AF190" s="1516" t="str">
        <f>IF(B190="","",Output!AY176)</f>
        <v/>
      </c>
      <c r="AG190" s="1510" t="str">
        <f>IF(B190="","",Output!AZ176)</f>
        <v/>
      </c>
      <c r="AH190" s="1511" t="str">
        <f>IF(B190="","",Output!BA176)</f>
        <v/>
      </c>
      <c r="AJ190" s="1517" t="str">
        <f>IF(B190="","",Output!BB176)</f>
        <v/>
      </c>
      <c r="AK190" s="1518" t="str">
        <f>IF(B190="","",Output!BC176)</f>
        <v/>
      </c>
      <c r="AL190" s="1518" t="str">
        <f>IF(B190="","",Output!BD176)</f>
        <v/>
      </c>
      <c r="AM190" s="1519" t="str">
        <f>IF(B190="","",Output!BE176)</f>
        <v/>
      </c>
    </row>
    <row r="191" spans="2:39">
      <c r="B191" s="143" t="str">
        <f>IF(Output!C177=0,"",Output!C177)</f>
        <v/>
      </c>
      <c r="D191" s="1485" t="str">
        <f>IF(B191="","",Output!AC177)</f>
        <v/>
      </c>
      <c r="E191" s="1486" t="str">
        <f>IF(B191="","",Output!AD177)</f>
        <v/>
      </c>
      <c r="F191" s="1487" t="str">
        <f>IF(B191="","",Output!AE177)</f>
        <v/>
      </c>
      <c r="H191" s="1509" t="str">
        <f>IF(B191="","",Output!AF177)</f>
        <v/>
      </c>
      <c r="I191" s="1510" t="str">
        <f>IF(B191="","",Output!AG177)</f>
        <v/>
      </c>
      <c r="J191" s="1510" t="str">
        <f>IF(B191="","",Output!AH177)</f>
        <v/>
      </c>
      <c r="K191" s="1510" t="str">
        <f>IF(B191="","",Output!AI177)</f>
        <v/>
      </c>
      <c r="L191" s="1533" t="str">
        <f>IF(B191="","",Output!AJ177)</f>
        <v/>
      </c>
      <c r="N191" s="1512" t="str">
        <f>IF(B191="","",Output!AK177)</f>
        <v/>
      </c>
      <c r="O191" s="1513" t="str">
        <f>IF(B191="","",Output!AL177)</f>
        <v/>
      </c>
      <c r="P191" s="1514" t="str">
        <f>IF(B191="","",Output!AM177)</f>
        <v/>
      </c>
      <c r="R191" s="1515" t="str">
        <f>IF(B191="","",Output!AN177)</f>
        <v/>
      </c>
      <c r="S191" s="1513" t="str">
        <f>IF(B191="","",Output!AO177)</f>
        <v/>
      </c>
      <c r="T191" s="1514" t="str">
        <f>IF(B191="","",Output!AP177)</f>
        <v/>
      </c>
      <c r="V191" s="1515" t="str">
        <f>IF(B191="","",Output!AQ177)</f>
        <v/>
      </c>
      <c r="W191" s="1513" t="str">
        <f>IF(B191="","",Output!AR177)</f>
        <v/>
      </c>
      <c r="X191" s="1513" t="str">
        <f>IF(B191="","",Output!AS177)</f>
        <v/>
      </c>
      <c r="Y191" s="1514" t="str">
        <f>IF(B191="","",Output!AT177)</f>
        <v/>
      </c>
      <c r="AA191" s="1515" t="str">
        <f>IF(B191="","",Output!AU177)</f>
        <v/>
      </c>
      <c r="AB191" s="1513" t="str">
        <f>IF(B191="","",Output!AV177)</f>
        <v/>
      </c>
      <c r="AC191" s="1513" t="str">
        <f>IF(B191="","",Output!AW177)</f>
        <v/>
      </c>
      <c r="AD191" s="1514" t="str">
        <f>IF(B191="","",Output!AX177)</f>
        <v/>
      </c>
      <c r="AF191" s="1516" t="str">
        <f>IF(B191="","",Output!AY177)</f>
        <v/>
      </c>
      <c r="AG191" s="1510" t="str">
        <f>IF(B191="","",Output!AZ177)</f>
        <v/>
      </c>
      <c r="AH191" s="1511" t="str">
        <f>IF(B191="","",Output!BA177)</f>
        <v/>
      </c>
      <c r="AJ191" s="1517" t="str">
        <f>IF(B191="","",Output!BB177)</f>
        <v/>
      </c>
      <c r="AK191" s="1518" t="str">
        <f>IF(B191="","",Output!BC177)</f>
        <v/>
      </c>
      <c r="AL191" s="1518" t="str">
        <f>IF(B191="","",Output!BD177)</f>
        <v/>
      </c>
      <c r="AM191" s="1519" t="str">
        <f>IF(B191="","",Output!BE177)</f>
        <v/>
      </c>
    </row>
    <row r="192" spans="2:39">
      <c r="B192" s="143" t="str">
        <f>IF(Output!C178=0,"",Output!C178)</f>
        <v/>
      </c>
      <c r="D192" s="1485" t="str">
        <f>IF(B192="","",Output!AC178)</f>
        <v/>
      </c>
      <c r="E192" s="1486" t="str">
        <f>IF(B192="","",Output!AD178)</f>
        <v/>
      </c>
      <c r="F192" s="1487" t="str">
        <f>IF(B192="","",Output!AE178)</f>
        <v/>
      </c>
      <c r="H192" s="1509" t="str">
        <f>IF(B192="","",Output!AF178)</f>
        <v/>
      </c>
      <c r="I192" s="1510" t="str">
        <f>IF(B192="","",Output!AG178)</f>
        <v/>
      </c>
      <c r="J192" s="1510" t="str">
        <f>IF(B192="","",Output!AH178)</f>
        <v/>
      </c>
      <c r="K192" s="1510" t="str">
        <f>IF(B192="","",Output!AI178)</f>
        <v/>
      </c>
      <c r="L192" s="1533" t="str">
        <f>IF(B192="","",Output!AJ178)</f>
        <v/>
      </c>
      <c r="N192" s="1512" t="str">
        <f>IF(B192="","",Output!AK178)</f>
        <v/>
      </c>
      <c r="O192" s="1513" t="str">
        <f>IF(B192="","",Output!AL178)</f>
        <v/>
      </c>
      <c r="P192" s="1514" t="str">
        <f>IF(B192="","",Output!AM178)</f>
        <v/>
      </c>
      <c r="R192" s="1515" t="str">
        <f>IF(B192="","",Output!AN178)</f>
        <v/>
      </c>
      <c r="S192" s="1513" t="str">
        <f>IF(B192="","",Output!AO178)</f>
        <v/>
      </c>
      <c r="T192" s="1514" t="str">
        <f>IF(B192="","",Output!AP178)</f>
        <v/>
      </c>
      <c r="V192" s="1515" t="str">
        <f>IF(B192="","",Output!AQ178)</f>
        <v/>
      </c>
      <c r="W192" s="1513" t="str">
        <f>IF(B192="","",Output!AR178)</f>
        <v/>
      </c>
      <c r="X192" s="1513" t="str">
        <f>IF(B192="","",Output!AS178)</f>
        <v/>
      </c>
      <c r="Y192" s="1514" t="str">
        <f>IF(B192="","",Output!AT178)</f>
        <v/>
      </c>
      <c r="AA192" s="1515" t="str">
        <f>IF(B192="","",Output!AU178)</f>
        <v/>
      </c>
      <c r="AB192" s="1513" t="str">
        <f>IF(B192="","",Output!AV178)</f>
        <v/>
      </c>
      <c r="AC192" s="1513" t="str">
        <f>IF(B192="","",Output!AW178)</f>
        <v/>
      </c>
      <c r="AD192" s="1514" t="str">
        <f>IF(B192="","",Output!AX178)</f>
        <v/>
      </c>
      <c r="AF192" s="1516" t="str">
        <f>IF(B192="","",Output!AY178)</f>
        <v/>
      </c>
      <c r="AG192" s="1510" t="str">
        <f>IF(B192="","",Output!AZ178)</f>
        <v/>
      </c>
      <c r="AH192" s="1511" t="str">
        <f>IF(B192="","",Output!BA178)</f>
        <v/>
      </c>
      <c r="AJ192" s="1517" t="str">
        <f>IF(B192="","",Output!BB178)</f>
        <v/>
      </c>
      <c r="AK192" s="1518" t="str">
        <f>IF(B192="","",Output!BC178)</f>
        <v/>
      </c>
      <c r="AL192" s="1518" t="str">
        <f>IF(B192="","",Output!BD178)</f>
        <v/>
      </c>
      <c r="AM192" s="1519" t="str">
        <f>IF(B192="","",Output!BE178)</f>
        <v/>
      </c>
    </row>
    <row r="193" spans="2:39">
      <c r="B193" s="143" t="str">
        <f>IF(Output!C179=0,"",Output!C179)</f>
        <v/>
      </c>
      <c r="D193" s="1485" t="str">
        <f>IF(B193="","",Output!AC179)</f>
        <v/>
      </c>
      <c r="E193" s="1486" t="str">
        <f>IF(B193="","",Output!AD179)</f>
        <v/>
      </c>
      <c r="F193" s="1487" t="str">
        <f>IF(B193="","",Output!AE179)</f>
        <v/>
      </c>
      <c r="H193" s="1509" t="str">
        <f>IF(B193="","",Output!AF179)</f>
        <v/>
      </c>
      <c r="I193" s="1510" t="str">
        <f>IF(B193="","",Output!AG179)</f>
        <v/>
      </c>
      <c r="J193" s="1510" t="str">
        <f>IF(B193="","",Output!AH179)</f>
        <v/>
      </c>
      <c r="K193" s="1510" t="str">
        <f>IF(B193="","",Output!AI179)</f>
        <v/>
      </c>
      <c r="L193" s="1533" t="str">
        <f>IF(B193="","",Output!AJ179)</f>
        <v/>
      </c>
      <c r="N193" s="1512" t="str">
        <f>IF(B193="","",Output!AK179)</f>
        <v/>
      </c>
      <c r="O193" s="1513" t="str">
        <f>IF(B193="","",Output!AL179)</f>
        <v/>
      </c>
      <c r="P193" s="1514" t="str">
        <f>IF(B193="","",Output!AM179)</f>
        <v/>
      </c>
      <c r="R193" s="1515" t="str">
        <f>IF(B193="","",Output!AN179)</f>
        <v/>
      </c>
      <c r="S193" s="1513" t="str">
        <f>IF(B193="","",Output!AO179)</f>
        <v/>
      </c>
      <c r="T193" s="1514" t="str">
        <f>IF(B193="","",Output!AP179)</f>
        <v/>
      </c>
      <c r="V193" s="1515" t="str">
        <f>IF(B193="","",Output!AQ179)</f>
        <v/>
      </c>
      <c r="W193" s="1513" t="str">
        <f>IF(B193="","",Output!AR179)</f>
        <v/>
      </c>
      <c r="X193" s="1513" t="str">
        <f>IF(B193="","",Output!AS179)</f>
        <v/>
      </c>
      <c r="Y193" s="1514" t="str">
        <f>IF(B193="","",Output!AT179)</f>
        <v/>
      </c>
      <c r="AA193" s="1515" t="str">
        <f>IF(B193="","",Output!AU179)</f>
        <v/>
      </c>
      <c r="AB193" s="1513" t="str">
        <f>IF(B193="","",Output!AV179)</f>
        <v/>
      </c>
      <c r="AC193" s="1513" t="str">
        <f>IF(B193="","",Output!AW179)</f>
        <v/>
      </c>
      <c r="AD193" s="1514" t="str">
        <f>IF(B193="","",Output!AX179)</f>
        <v/>
      </c>
      <c r="AF193" s="1516" t="str">
        <f>IF(B193="","",Output!AY179)</f>
        <v/>
      </c>
      <c r="AG193" s="1510" t="str">
        <f>IF(B193="","",Output!AZ179)</f>
        <v/>
      </c>
      <c r="AH193" s="1511" t="str">
        <f>IF(B193="","",Output!BA179)</f>
        <v/>
      </c>
      <c r="AJ193" s="1517" t="str">
        <f>IF(B193="","",Output!BB179)</f>
        <v/>
      </c>
      <c r="AK193" s="1518" t="str">
        <f>IF(B193="","",Output!BC179)</f>
        <v/>
      </c>
      <c r="AL193" s="1518" t="str">
        <f>IF(B193="","",Output!BD179)</f>
        <v/>
      </c>
      <c r="AM193" s="1519" t="str">
        <f>IF(B193="","",Output!BE179)</f>
        <v/>
      </c>
    </row>
    <row r="194" spans="2:39">
      <c r="B194" s="143" t="str">
        <f>IF(Output!C180=0,"",Output!C180)</f>
        <v/>
      </c>
      <c r="D194" s="1485" t="str">
        <f>IF(B194="","",Output!AC180)</f>
        <v/>
      </c>
      <c r="E194" s="1486" t="str">
        <f>IF(B194="","",Output!AD180)</f>
        <v/>
      </c>
      <c r="F194" s="1487" t="str">
        <f>IF(B194="","",Output!AE180)</f>
        <v/>
      </c>
      <c r="H194" s="1509" t="str">
        <f>IF(B194="","",Output!AF180)</f>
        <v/>
      </c>
      <c r="I194" s="1510" t="str">
        <f>IF(B194="","",Output!AG180)</f>
        <v/>
      </c>
      <c r="J194" s="1510" t="str">
        <f>IF(B194="","",Output!AH180)</f>
        <v/>
      </c>
      <c r="K194" s="1510" t="str">
        <f>IF(B194="","",Output!AI180)</f>
        <v/>
      </c>
      <c r="L194" s="1533" t="str">
        <f>IF(B194="","",Output!AJ180)</f>
        <v/>
      </c>
      <c r="N194" s="1512" t="str">
        <f>IF(B194="","",Output!AK180)</f>
        <v/>
      </c>
      <c r="O194" s="1513" t="str">
        <f>IF(B194="","",Output!AL180)</f>
        <v/>
      </c>
      <c r="P194" s="1514" t="str">
        <f>IF(B194="","",Output!AM180)</f>
        <v/>
      </c>
      <c r="R194" s="1515" t="str">
        <f>IF(B194="","",Output!AN180)</f>
        <v/>
      </c>
      <c r="S194" s="1513" t="str">
        <f>IF(B194="","",Output!AO180)</f>
        <v/>
      </c>
      <c r="T194" s="1514" t="str">
        <f>IF(B194="","",Output!AP180)</f>
        <v/>
      </c>
      <c r="V194" s="1515" t="str">
        <f>IF(B194="","",Output!AQ180)</f>
        <v/>
      </c>
      <c r="W194" s="1513" t="str">
        <f>IF(B194="","",Output!AR180)</f>
        <v/>
      </c>
      <c r="X194" s="1513" t="str">
        <f>IF(B194="","",Output!AS180)</f>
        <v/>
      </c>
      <c r="Y194" s="1514" t="str">
        <f>IF(B194="","",Output!AT180)</f>
        <v/>
      </c>
      <c r="AA194" s="1515" t="str">
        <f>IF(B194="","",Output!AU180)</f>
        <v/>
      </c>
      <c r="AB194" s="1513" t="str">
        <f>IF(B194="","",Output!AV180)</f>
        <v/>
      </c>
      <c r="AC194" s="1513" t="str">
        <f>IF(B194="","",Output!AW180)</f>
        <v/>
      </c>
      <c r="AD194" s="1514" t="str">
        <f>IF(B194="","",Output!AX180)</f>
        <v/>
      </c>
      <c r="AF194" s="1516" t="str">
        <f>IF(B194="","",Output!AY180)</f>
        <v/>
      </c>
      <c r="AG194" s="1510" t="str">
        <f>IF(B194="","",Output!AZ180)</f>
        <v/>
      </c>
      <c r="AH194" s="1511" t="str">
        <f>IF(B194="","",Output!BA180)</f>
        <v/>
      </c>
      <c r="AJ194" s="1517" t="str">
        <f>IF(B194="","",Output!BB180)</f>
        <v/>
      </c>
      <c r="AK194" s="1518" t="str">
        <f>IF(B194="","",Output!BC180)</f>
        <v/>
      </c>
      <c r="AL194" s="1518" t="str">
        <f>IF(B194="","",Output!BD180)</f>
        <v/>
      </c>
      <c r="AM194" s="1519" t="str">
        <f>IF(B194="","",Output!BE180)</f>
        <v/>
      </c>
    </row>
    <row r="195" spans="2:39">
      <c r="B195" s="143" t="str">
        <f>IF(Output!C181=0,"",Output!C181)</f>
        <v/>
      </c>
      <c r="D195" s="1485" t="str">
        <f>IF(B195="","",Output!AC181)</f>
        <v/>
      </c>
      <c r="E195" s="1486" t="str">
        <f>IF(B195="","",Output!AD181)</f>
        <v/>
      </c>
      <c r="F195" s="1487" t="str">
        <f>IF(B195="","",Output!AE181)</f>
        <v/>
      </c>
      <c r="H195" s="1509" t="str">
        <f>IF(B195="","",Output!AF181)</f>
        <v/>
      </c>
      <c r="I195" s="1510" t="str">
        <f>IF(B195="","",Output!AG181)</f>
        <v/>
      </c>
      <c r="J195" s="1510" t="str">
        <f>IF(B195="","",Output!AH181)</f>
        <v/>
      </c>
      <c r="K195" s="1510" t="str">
        <f>IF(B195="","",Output!AI181)</f>
        <v/>
      </c>
      <c r="L195" s="1533" t="str">
        <f>IF(B195="","",Output!AJ181)</f>
        <v/>
      </c>
      <c r="N195" s="1512" t="str">
        <f>IF(B195="","",Output!AK181)</f>
        <v/>
      </c>
      <c r="O195" s="1513" t="str">
        <f>IF(B195="","",Output!AL181)</f>
        <v/>
      </c>
      <c r="P195" s="1514" t="str">
        <f>IF(B195="","",Output!AM181)</f>
        <v/>
      </c>
      <c r="R195" s="1515" t="str">
        <f>IF(B195="","",Output!AN181)</f>
        <v/>
      </c>
      <c r="S195" s="1513" t="str">
        <f>IF(B195="","",Output!AO181)</f>
        <v/>
      </c>
      <c r="T195" s="1514" t="str">
        <f>IF(B195="","",Output!AP181)</f>
        <v/>
      </c>
      <c r="V195" s="1515" t="str">
        <f>IF(B195="","",Output!AQ181)</f>
        <v/>
      </c>
      <c r="W195" s="1513" t="str">
        <f>IF(B195="","",Output!AR181)</f>
        <v/>
      </c>
      <c r="X195" s="1513" t="str">
        <f>IF(B195="","",Output!AS181)</f>
        <v/>
      </c>
      <c r="Y195" s="1514" t="str">
        <f>IF(B195="","",Output!AT181)</f>
        <v/>
      </c>
      <c r="AA195" s="1515" t="str">
        <f>IF(B195="","",Output!AU181)</f>
        <v/>
      </c>
      <c r="AB195" s="1513" t="str">
        <f>IF(B195="","",Output!AV181)</f>
        <v/>
      </c>
      <c r="AC195" s="1513" t="str">
        <f>IF(B195="","",Output!AW181)</f>
        <v/>
      </c>
      <c r="AD195" s="1514" t="str">
        <f>IF(B195="","",Output!AX181)</f>
        <v/>
      </c>
      <c r="AF195" s="1516" t="str">
        <f>IF(B195="","",Output!AY181)</f>
        <v/>
      </c>
      <c r="AG195" s="1510" t="str">
        <f>IF(B195="","",Output!AZ181)</f>
        <v/>
      </c>
      <c r="AH195" s="1511" t="str">
        <f>IF(B195="","",Output!BA181)</f>
        <v/>
      </c>
      <c r="AJ195" s="1517" t="str">
        <f>IF(B195="","",Output!BB181)</f>
        <v/>
      </c>
      <c r="AK195" s="1518" t="str">
        <f>IF(B195="","",Output!BC181)</f>
        <v/>
      </c>
      <c r="AL195" s="1518" t="str">
        <f>IF(B195="","",Output!BD181)</f>
        <v/>
      </c>
      <c r="AM195" s="1519" t="str">
        <f>IF(B195="","",Output!BE181)</f>
        <v/>
      </c>
    </row>
    <row r="196" spans="2:39">
      <c r="B196" s="143" t="str">
        <f>IF(Output!C182=0,"",Output!C182)</f>
        <v/>
      </c>
      <c r="D196" s="1485" t="str">
        <f>IF(B196="","",Output!AC182)</f>
        <v/>
      </c>
      <c r="E196" s="1486" t="str">
        <f>IF(B196="","",Output!AD182)</f>
        <v/>
      </c>
      <c r="F196" s="1487" t="str">
        <f>IF(B196="","",Output!AE182)</f>
        <v/>
      </c>
      <c r="H196" s="1509" t="str">
        <f>IF(B196="","",Output!AF182)</f>
        <v/>
      </c>
      <c r="I196" s="1510" t="str">
        <f>IF(B196="","",Output!AG182)</f>
        <v/>
      </c>
      <c r="J196" s="1510" t="str">
        <f>IF(B196="","",Output!AH182)</f>
        <v/>
      </c>
      <c r="K196" s="1510" t="str">
        <f>IF(B196="","",Output!AI182)</f>
        <v/>
      </c>
      <c r="L196" s="1533" t="str">
        <f>IF(B196="","",Output!AJ182)</f>
        <v/>
      </c>
      <c r="N196" s="1512" t="str">
        <f>IF(B196="","",Output!AK182)</f>
        <v/>
      </c>
      <c r="O196" s="1513" t="str">
        <f>IF(B196="","",Output!AL182)</f>
        <v/>
      </c>
      <c r="P196" s="1514" t="str">
        <f>IF(B196="","",Output!AM182)</f>
        <v/>
      </c>
      <c r="R196" s="1515" t="str">
        <f>IF(B196="","",Output!AN182)</f>
        <v/>
      </c>
      <c r="S196" s="1513" t="str">
        <f>IF(B196="","",Output!AO182)</f>
        <v/>
      </c>
      <c r="T196" s="1514" t="str">
        <f>IF(B196="","",Output!AP182)</f>
        <v/>
      </c>
      <c r="V196" s="1515" t="str">
        <f>IF(B196="","",Output!AQ182)</f>
        <v/>
      </c>
      <c r="W196" s="1513" t="str">
        <f>IF(B196="","",Output!AR182)</f>
        <v/>
      </c>
      <c r="X196" s="1513" t="str">
        <f>IF(B196="","",Output!AS182)</f>
        <v/>
      </c>
      <c r="Y196" s="1514" t="str">
        <f>IF(B196="","",Output!AT182)</f>
        <v/>
      </c>
      <c r="AA196" s="1515" t="str">
        <f>IF(B196="","",Output!AU182)</f>
        <v/>
      </c>
      <c r="AB196" s="1513" t="str">
        <f>IF(B196="","",Output!AV182)</f>
        <v/>
      </c>
      <c r="AC196" s="1513" t="str">
        <f>IF(B196="","",Output!AW182)</f>
        <v/>
      </c>
      <c r="AD196" s="1514" t="str">
        <f>IF(B196="","",Output!AX182)</f>
        <v/>
      </c>
      <c r="AF196" s="1516" t="str">
        <f>IF(B196="","",Output!AY182)</f>
        <v/>
      </c>
      <c r="AG196" s="1510" t="str">
        <f>IF(B196="","",Output!AZ182)</f>
        <v/>
      </c>
      <c r="AH196" s="1511" t="str">
        <f>IF(B196="","",Output!BA182)</f>
        <v/>
      </c>
      <c r="AJ196" s="1517" t="str">
        <f>IF(B196="","",Output!BB182)</f>
        <v/>
      </c>
      <c r="AK196" s="1518" t="str">
        <f>IF(B196="","",Output!BC182)</f>
        <v/>
      </c>
      <c r="AL196" s="1518" t="str">
        <f>IF(B196="","",Output!BD182)</f>
        <v/>
      </c>
      <c r="AM196" s="1519" t="str">
        <f>IF(B196="","",Output!BE182)</f>
        <v/>
      </c>
    </row>
    <row r="197" spans="2:39">
      <c r="B197" s="143" t="str">
        <f>IF(Output!C183=0,"",Output!C183)</f>
        <v/>
      </c>
      <c r="D197" s="1485" t="str">
        <f>IF(B197="","",Output!AC183)</f>
        <v/>
      </c>
      <c r="E197" s="1486" t="str">
        <f>IF(B197="","",Output!AD183)</f>
        <v/>
      </c>
      <c r="F197" s="1487" t="str">
        <f>IF(B197="","",Output!AE183)</f>
        <v/>
      </c>
      <c r="H197" s="1509" t="str">
        <f>IF(B197="","",Output!AF183)</f>
        <v/>
      </c>
      <c r="I197" s="1510" t="str">
        <f>IF(B197="","",Output!AG183)</f>
        <v/>
      </c>
      <c r="J197" s="1510" t="str">
        <f>IF(B197="","",Output!AH183)</f>
        <v/>
      </c>
      <c r="K197" s="1510" t="str">
        <f>IF(B197="","",Output!AI183)</f>
        <v/>
      </c>
      <c r="L197" s="1533" t="str">
        <f>IF(B197="","",Output!AJ183)</f>
        <v/>
      </c>
      <c r="N197" s="1512" t="str">
        <f>IF(B197="","",Output!AK183)</f>
        <v/>
      </c>
      <c r="O197" s="1513" t="str">
        <f>IF(B197="","",Output!AL183)</f>
        <v/>
      </c>
      <c r="P197" s="1514" t="str">
        <f>IF(B197="","",Output!AM183)</f>
        <v/>
      </c>
      <c r="R197" s="1515" t="str">
        <f>IF(B197="","",Output!AN183)</f>
        <v/>
      </c>
      <c r="S197" s="1513" t="str">
        <f>IF(B197="","",Output!AO183)</f>
        <v/>
      </c>
      <c r="T197" s="1514" t="str">
        <f>IF(B197="","",Output!AP183)</f>
        <v/>
      </c>
      <c r="V197" s="1515" t="str">
        <f>IF(B197="","",Output!AQ183)</f>
        <v/>
      </c>
      <c r="W197" s="1513" t="str">
        <f>IF(B197="","",Output!AR183)</f>
        <v/>
      </c>
      <c r="X197" s="1513" t="str">
        <f>IF(B197="","",Output!AS183)</f>
        <v/>
      </c>
      <c r="Y197" s="1514" t="str">
        <f>IF(B197="","",Output!AT183)</f>
        <v/>
      </c>
      <c r="AA197" s="1515" t="str">
        <f>IF(B197="","",Output!AU183)</f>
        <v/>
      </c>
      <c r="AB197" s="1513" t="str">
        <f>IF(B197="","",Output!AV183)</f>
        <v/>
      </c>
      <c r="AC197" s="1513" t="str">
        <f>IF(B197="","",Output!AW183)</f>
        <v/>
      </c>
      <c r="AD197" s="1514" t="str">
        <f>IF(B197="","",Output!AX183)</f>
        <v/>
      </c>
      <c r="AF197" s="1516" t="str">
        <f>IF(B197="","",Output!AY183)</f>
        <v/>
      </c>
      <c r="AG197" s="1510" t="str">
        <f>IF(B197="","",Output!AZ183)</f>
        <v/>
      </c>
      <c r="AH197" s="1511" t="str">
        <f>IF(B197="","",Output!BA183)</f>
        <v/>
      </c>
      <c r="AJ197" s="1517" t="str">
        <f>IF(B197="","",Output!BB183)</f>
        <v/>
      </c>
      <c r="AK197" s="1518" t="str">
        <f>IF(B197="","",Output!BC183)</f>
        <v/>
      </c>
      <c r="AL197" s="1518" t="str">
        <f>IF(B197="","",Output!BD183)</f>
        <v/>
      </c>
      <c r="AM197" s="1519" t="str">
        <f>IF(B197="","",Output!BE183)</f>
        <v/>
      </c>
    </row>
    <row r="198" spans="2:39">
      <c r="B198" s="143" t="str">
        <f>IF(Output!C184=0,"",Output!C184)</f>
        <v/>
      </c>
      <c r="D198" s="1485" t="str">
        <f>IF(B198="","",Output!AC184)</f>
        <v/>
      </c>
      <c r="E198" s="1486" t="str">
        <f>IF(B198="","",Output!AD184)</f>
        <v/>
      </c>
      <c r="F198" s="1487" t="str">
        <f>IF(B198="","",Output!AE184)</f>
        <v/>
      </c>
      <c r="H198" s="1509" t="str">
        <f>IF(B198="","",Output!AF184)</f>
        <v/>
      </c>
      <c r="I198" s="1510" t="str">
        <f>IF(B198="","",Output!AG184)</f>
        <v/>
      </c>
      <c r="J198" s="1510" t="str">
        <f>IF(B198="","",Output!AH184)</f>
        <v/>
      </c>
      <c r="K198" s="1510" t="str">
        <f>IF(B198="","",Output!AI184)</f>
        <v/>
      </c>
      <c r="L198" s="1533" t="str">
        <f>IF(B198="","",Output!AJ184)</f>
        <v/>
      </c>
      <c r="N198" s="1512" t="str">
        <f>IF(B198="","",Output!AK184)</f>
        <v/>
      </c>
      <c r="O198" s="1513" t="str">
        <f>IF(B198="","",Output!AL184)</f>
        <v/>
      </c>
      <c r="P198" s="1514" t="str">
        <f>IF(B198="","",Output!AM184)</f>
        <v/>
      </c>
      <c r="R198" s="1515" t="str">
        <f>IF(B198="","",Output!AN184)</f>
        <v/>
      </c>
      <c r="S198" s="1513" t="str">
        <f>IF(B198="","",Output!AO184)</f>
        <v/>
      </c>
      <c r="T198" s="1514" t="str">
        <f>IF(B198="","",Output!AP184)</f>
        <v/>
      </c>
      <c r="V198" s="1515" t="str">
        <f>IF(B198="","",Output!AQ184)</f>
        <v/>
      </c>
      <c r="W198" s="1513" t="str">
        <f>IF(B198="","",Output!AR184)</f>
        <v/>
      </c>
      <c r="X198" s="1513" t="str">
        <f>IF(B198="","",Output!AS184)</f>
        <v/>
      </c>
      <c r="Y198" s="1514" t="str">
        <f>IF(B198="","",Output!AT184)</f>
        <v/>
      </c>
      <c r="AA198" s="1515" t="str">
        <f>IF(B198="","",Output!AU184)</f>
        <v/>
      </c>
      <c r="AB198" s="1513" t="str">
        <f>IF(B198="","",Output!AV184)</f>
        <v/>
      </c>
      <c r="AC198" s="1513" t="str">
        <f>IF(B198="","",Output!AW184)</f>
        <v/>
      </c>
      <c r="AD198" s="1514" t="str">
        <f>IF(B198="","",Output!AX184)</f>
        <v/>
      </c>
      <c r="AF198" s="1516" t="str">
        <f>IF(B198="","",Output!AY184)</f>
        <v/>
      </c>
      <c r="AG198" s="1510" t="str">
        <f>IF(B198="","",Output!AZ184)</f>
        <v/>
      </c>
      <c r="AH198" s="1511" t="str">
        <f>IF(B198="","",Output!BA184)</f>
        <v/>
      </c>
      <c r="AJ198" s="1517" t="str">
        <f>IF(B198="","",Output!BB184)</f>
        <v/>
      </c>
      <c r="AK198" s="1518" t="str">
        <f>IF(B198="","",Output!BC184)</f>
        <v/>
      </c>
      <c r="AL198" s="1518" t="str">
        <f>IF(B198="","",Output!BD184)</f>
        <v/>
      </c>
      <c r="AM198" s="1519" t="str">
        <f>IF(B198="","",Output!BE184)</f>
        <v/>
      </c>
    </row>
    <row r="199" spans="2:39">
      <c r="B199" s="143" t="str">
        <f>IF(Output!C185=0,"",Output!C185)</f>
        <v/>
      </c>
      <c r="D199" s="1485" t="str">
        <f>IF(B199="","",Output!AC185)</f>
        <v/>
      </c>
      <c r="E199" s="1486" t="str">
        <f>IF(B199="","",Output!AD185)</f>
        <v/>
      </c>
      <c r="F199" s="1487" t="str">
        <f>IF(B199="","",Output!AE185)</f>
        <v/>
      </c>
      <c r="H199" s="1509" t="str">
        <f>IF(B199="","",Output!AF185)</f>
        <v/>
      </c>
      <c r="I199" s="1510" t="str">
        <f>IF(B199="","",Output!AG185)</f>
        <v/>
      </c>
      <c r="J199" s="1510" t="str">
        <f>IF(B199="","",Output!AH185)</f>
        <v/>
      </c>
      <c r="K199" s="1510" t="str">
        <f>IF(B199="","",Output!AI185)</f>
        <v/>
      </c>
      <c r="L199" s="1533" t="str">
        <f>IF(B199="","",Output!AJ185)</f>
        <v/>
      </c>
      <c r="N199" s="1512" t="str">
        <f>IF(B199="","",Output!AK185)</f>
        <v/>
      </c>
      <c r="O199" s="1513" t="str">
        <f>IF(B199="","",Output!AL185)</f>
        <v/>
      </c>
      <c r="P199" s="1514" t="str">
        <f>IF(B199="","",Output!AM185)</f>
        <v/>
      </c>
      <c r="R199" s="1515" t="str">
        <f>IF(B199="","",Output!AN185)</f>
        <v/>
      </c>
      <c r="S199" s="1513" t="str">
        <f>IF(B199="","",Output!AO185)</f>
        <v/>
      </c>
      <c r="T199" s="1514" t="str">
        <f>IF(B199="","",Output!AP185)</f>
        <v/>
      </c>
      <c r="V199" s="1515" t="str">
        <f>IF(B199="","",Output!AQ185)</f>
        <v/>
      </c>
      <c r="W199" s="1513" t="str">
        <f>IF(B199="","",Output!AR185)</f>
        <v/>
      </c>
      <c r="X199" s="1513" t="str">
        <f>IF(B199="","",Output!AS185)</f>
        <v/>
      </c>
      <c r="Y199" s="1514" t="str">
        <f>IF(B199="","",Output!AT185)</f>
        <v/>
      </c>
      <c r="AA199" s="1515" t="str">
        <f>IF(B199="","",Output!AU185)</f>
        <v/>
      </c>
      <c r="AB199" s="1513" t="str">
        <f>IF(B199="","",Output!AV185)</f>
        <v/>
      </c>
      <c r="AC199" s="1513" t="str">
        <f>IF(B199="","",Output!AW185)</f>
        <v/>
      </c>
      <c r="AD199" s="1514" t="str">
        <f>IF(B199="","",Output!AX185)</f>
        <v/>
      </c>
      <c r="AF199" s="1516" t="str">
        <f>IF(B199="","",Output!AY185)</f>
        <v/>
      </c>
      <c r="AG199" s="1510" t="str">
        <f>IF(B199="","",Output!AZ185)</f>
        <v/>
      </c>
      <c r="AH199" s="1511" t="str">
        <f>IF(B199="","",Output!BA185)</f>
        <v/>
      </c>
      <c r="AJ199" s="1517" t="str">
        <f>IF(B199="","",Output!BB185)</f>
        <v/>
      </c>
      <c r="AK199" s="1518" t="str">
        <f>IF(B199="","",Output!BC185)</f>
        <v/>
      </c>
      <c r="AL199" s="1518" t="str">
        <f>IF(B199="","",Output!BD185)</f>
        <v/>
      </c>
      <c r="AM199" s="1519" t="str">
        <f>IF(B199="","",Output!BE185)</f>
        <v/>
      </c>
    </row>
    <row r="200" spans="2:39">
      <c r="B200" s="143" t="str">
        <f>IF(Output!C186=0,"",Output!C186)</f>
        <v/>
      </c>
      <c r="D200" s="1485" t="str">
        <f>IF(B200="","",Output!AC186)</f>
        <v/>
      </c>
      <c r="E200" s="1486" t="str">
        <f>IF(B200="","",Output!AD186)</f>
        <v/>
      </c>
      <c r="F200" s="1487" t="str">
        <f>IF(B200="","",Output!AE186)</f>
        <v/>
      </c>
      <c r="H200" s="1509" t="str">
        <f>IF(B200="","",Output!AF186)</f>
        <v/>
      </c>
      <c r="I200" s="1510" t="str">
        <f>IF(B200="","",Output!AG186)</f>
        <v/>
      </c>
      <c r="J200" s="1510" t="str">
        <f>IF(B200="","",Output!AH186)</f>
        <v/>
      </c>
      <c r="K200" s="1510" t="str">
        <f>IF(B200="","",Output!AI186)</f>
        <v/>
      </c>
      <c r="L200" s="1533" t="str">
        <f>IF(B200="","",Output!AJ186)</f>
        <v/>
      </c>
      <c r="N200" s="1512" t="str">
        <f>IF(B200="","",Output!AK186)</f>
        <v/>
      </c>
      <c r="O200" s="1513" t="str">
        <f>IF(B200="","",Output!AL186)</f>
        <v/>
      </c>
      <c r="P200" s="1514" t="str">
        <f>IF(B200="","",Output!AM186)</f>
        <v/>
      </c>
      <c r="R200" s="1515" t="str">
        <f>IF(B200="","",Output!AN186)</f>
        <v/>
      </c>
      <c r="S200" s="1513" t="str">
        <f>IF(B200="","",Output!AO186)</f>
        <v/>
      </c>
      <c r="T200" s="1514" t="str">
        <f>IF(B200="","",Output!AP186)</f>
        <v/>
      </c>
      <c r="V200" s="1515" t="str">
        <f>IF(B200="","",Output!AQ186)</f>
        <v/>
      </c>
      <c r="W200" s="1513" t="str">
        <f>IF(B200="","",Output!AR186)</f>
        <v/>
      </c>
      <c r="X200" s="1513" t="str">
        <f>IF(B200="","",Output!AS186)</f>
        <v/>
      </c>
      <c r="Y200" s="1514" t="str">
        <f>IF(B200="","",Output!AT186)</f>
        <v/>
      </c>
      <c r="AA200" s="1515" t="str">
        <f>IF(B200="","",Output!AU186)</f>
        <v/>
      </c>
      <c r="AB200" s="1513" t="str">
        <f>IF(B200="","",Output!AV186)</f>
        <v/>
      </c>
      <c r="AC200" s="1513" t="str">
        <f>IF(B200="","",Output!AW186)</f>
        <v/>
      </c>
      <c r="AD200" s="1514" t="str">
        <f>IF(B200="","",Output!AX186)</f>
        <v/>
      </c>
      <c r="AF200" s="1516" t="str">
        <f>IF(B200="","",Output!AY186)</f>
        <v/>
      </c>
      <c r="AG200" s="1510" t="str">
        <f>IF(B200="","",Output!AZ186)</f>
        <v/>
      </c>
      <c r="AH200" s="1511" t="str">
        <f>IF(B200="","",Output!BA186)</f>
        <v/>
      </c>
      <c r="AJ200" s="1517" t="str">
        <f>IF(B200="","",Output!BB186)</f>
        <v/>
      </c>
      <c r="AK200" s="1518" t="str">
        <f>IF(B200="","",Output!BC186)</f>
        <v/>
      </c>
      <c r="AL200" s="1518" t="str">
        <f>IF(B200="","",Output!BD186)</f>
        <v/>
      </c>
      <c r="AM200" s="1519" t="str">
        <f>IF(B200="","",Output!BE186)</f>
        <v/>
      </c>
    </row>
    <row r="201" spans="2:39">
      <c r="B201" s="143" t="str">
        <f>IF(Output!C187=0,"",Output!C187)</f>
        <v/>
      </c>
      <c r="D201" s="1485" t="str">
        <f>IF(B201="","",Output!AC187)</f>
        <v/>
      </c>
      <c r="E201" s="1486" t="str">
        <f>IF(B201="","",Output!AD187)</f>
        <v/>
      </c>
      <c r="F201" s="1487" t="str">
        <f>IF(B201="","",Output!AE187)</f>
        <v/>
      </c>
      <c r="H201" s="1509" t="str">
        <f>IF(B201="","",Output!AF187)</f>
        <v/>
      </c>
      <c r="I201" s="1510" t="str">
        <f>IF(B201="","",Output!AG187)</f>
        <v/>
      </c>
      <c r="J201" s="1510" t="str">
        <f>IF(B201="","",Output!AH187)</f>
        <v/>
      </c>
      <c r="K201" s="1510" t="str">
        <f>IF(B201="","",Output!AI187)</f>
        <v/>
      </c>
      <c r="L201" s="1533" t="str">
        <f>IF(B201="","",Output!AJ187)</f>
        <v/>
      </c>
      <c r="N201" s="1512" t="str">
        <f>IF(B201="","",Output!AK187)</f>
        <v/>
      </c>
      <c r="O201" s="1513" t="str">
        <f>IF(B201="","",Output!AL187)</f>
        <v/>
      </c>
      <c r="P201" s="1514" t="str">
        <f>IF(B201="","",Output!AM187)</f>
        <v/>
      </c>
      <c r="R201" s="1515" t="str">
        <f>IF(B201="","",Output!AN187)</f>
        <v/>
      </c>
      <c r="S201" s="1513" t="str">
        <f>IF(B201="","",Output!AO187)</f>
        <v/>
      </c>
      <c r="T201" s="1514" t="str">
        <f>IF(B201="","",Output!AP187)</f>
        <v/>
      </c>
      <c r="V201" s="1515" t="str">
        <f>IF(B201="","",Output!AQ187)</f>
        <v/>
      </c>
      <c r="W201" s="1513" t="str">
        <f>IF(B201="","",Output!AR187)</f>
        <v/>
      </c>
      <c r="X201" s="1513" t="str">
        <f>IF(B201="","",Output!AS187)</f>
        <v/>
      </c>
      <c r="Y201" s="1514" t="str">
        <f>IF(B201="","",Output!AT187)</f>
        <v/>
      </c>
      <c r="AA201" s="1515" t="str">
        <f>IF(B201="","",Output!AU187)</f>
        <v/>
      </c>
      <c r="AB201" s="1513" t="str">
        <f>IF(B201="","",Output!AV187)</f>
        <v/>
      </c>
      <c r="AC201" s="1513" t="str">
        <f>IF(B201="","",Output!AW187)</f>
        <v/>
      </c>
      <c r="AD201" s="1514" t="str">
        <f>IF(B201="","",Output!AX187)</f>
        <v/>
      </c>
      <c r="AF201" s="1516" t="str">
        <f>IF(B201="","",Output!AY187)</f>
        <v/>
      </c>
      <c r="AG201" s="1510" t="str">
        <f>IF(B201="","",Output!AZ187)</f>
        <v/>
      </c>
      <c r="AH201" s="1511" t="str">
        <f>IF(B201="","",Output!BA187)</f>
        <v/>
      </c>
      <c r="AJ201" s="1517" t="str">
        <f>IF(B201="","",Output!BB187)</f>
        <v/>
      </c>
      <c r="AK201" s="1518" t="str">
        <f>IF(B201="","",Output!BC187)</f>
        <v/>
      </c>
      <c r="AL201" s="1518" t="str">
        <f>IF(B201="","",Output!BD187)</f>
        <v/>
      </c>
      <c r="AM201" s="1519" t="str">
        <f>IF(B201="","",Output!BE187)</f>
        <v/>
      </c>
    </row>
    <row r="202" spans="2:39">
      <c r="B202" s="143" t="str">
        <f>IF(Output!C188=0,"",Output!C188)</f>
        <v/>
      </c>
      <c r="D202" s="1485" t="str">
        <f>IF(B202="","",Output!AC188)</f>
        <v/>
      </c>
      <c r="E202" s="1486" t="str">
        <f>IF(B202="","",Output!AD188)</f>
        <v/>
      </c>
      <c r="F202" s="1487" t="str">
        <f>IF(B202="","",Output!AE188)</f>
        <v/>
      </c>
      <c r="H202" s="1509" t="str">
        <f>IF(B202="","",Output!AF188)</f>
        <v/>
      </c>
      <c r="I202" s="1510" t="str">
        <f>IF(B202="","",Output!AG188)</f>
        <v/>
      </c>
      <c r="J202" s="1510" t="str">
        <f>IF(B202="","",Output!AH188)</f>
        <v/>
      </c>
      <c r="K202" s="1510" t="str">
        <f>IF(B202="","",Output!AI188)</f>
        <v/>
      </c>
      <c r="L202" s="1533" t="str">
        <f>IF(B202="","",Output!AJ188)</f>
        <v/>
      </c>
      <c r="N202" s="1512" t="str">
        <f>IF(B202="","",Output!AK188)</f>
        <v/>
      </c>
      <c r="O202" s="1513" t="str">
        <f>IF(B202="","",Output!AL188)</f>
        <v/>
      </c>
      <c r="P202" s="1514" t="str">
        <f>IF(B202="","",Output!AM188)</f>
        <v/>
      </c>
      <c r="R202" s="1515" t="str">
        <f>IF(B202="","",Output!AN188)</f>
        <v/>
      </c>
      <c r="S202" s="1513" t="str">
        <f>IF(B202="","",Output!AO188)</f>
        <v/>
      </c>
      <c r="T202" s="1514" t="str">
        <f>IF(B202="","",Output!AP188)</f>
        <v/>
      </c>
      <c r="V202" s="1515" t="str">
        <f>IF(B202="","",Output!AQ188)</f>
        <v/>
      </c>
      <c r="W202" s="1513" t="str">
        <f>IF(B202="","",Output!AR188)</f>
        <v/>
      </c>
      <c r="X202" s="1513" t="str">
        <f>IF(B202="","",Output!AS188)</f>
        <v/>
      </c>
      <c r="Y202" s="1514" t="str">
        <f>IF(B202="","",Output!AT188)</f>
        <v/>
      </c>
      <c r="AA202" s="1515" t="str">
        <f>IF(B202="","",Output!AU188)</f>
        <v/>
      </c>
      <c r="AB202" s="1513" t="str">
        <f>IF(B202="","",Output!AV188)</f>
        <v/>
      </c>
      <c r="AC202" s="1513" t="str">
        <f>IF(B202="","",Output!AW188)</f>
        <v/>
      </c>
      <c r="AD202" s="1514" t="str">
        <f>IF(B202="","",Output!AX188)</f>
        <v/>
      </c>
      <c r="AF202" s="1516" t="str">
        <f>IF(B202="","",Output!AY188)</f>
        <v/>
      </c>
      <c r="AG202" s="1510" t="str">
        <f>IF(B202="","",Output!AZ188)</f>
        <v/>
      </c>
      <c r="AH202" s="1511" t="str">
        <f>IF(B202="","",Output!BA188)</f>
        <v/>
      </c>
      <c r="AJ202" s="1517" t="str">
        <f>IF(B202="","",Output!BB188)</f>
        <v/>
      </c>
      <c r="AK202" s="1518" t="str">
        <f>IF(B202="","",Output!BC188)</f>
        <v/>
      </c>
      <c r="AL202" s="1518" t="str">
        <f>IF(B202="","",Output!BD188)</f>
        <v/>
      </c>
      <c r="AM202" s="1519" t="str">
        <f>IF(B202="","",Output!BE188)</f>
        <v/>
      </c>
    </row>
    <row r="203" spans="2:39">
      <c r="B203" s="143" t="str">
        <f>IF(Output!C189=0,"",Output!C189)</f>
        <v/>
      </c>
      <c r="D203" s="1485" t="str">
        <f>IF(B203="","",Output!AC189)</f>
        <v/>
      </c>
      <c r="E203" s="1486" t="str">
        <f>IF(B203="","",Output!AD189)</f>
        <v/>
      </c>
      <c r="F203" s="1487" t="str">
        <f>IF(B203="","",Output!AE189)</f>
        <v/>
      </c>
      <c r="H203" s="1509" t="str">
        <f>IF(B203="","",Output!AF189)</f>
        <v/>
      </c>
      <c r="I203" s="1510" t="str">
        <f>IF(B203="","",Output!AG189)</f>
        <v/>
      </c>
      <c r="J203" s="1510" t="str">
        <f>IF(B203="","",Output!AH189)</f>
        <v/>
      </c>
      <c r="K203" s="1510" t="str">
        <f>IF(B203="","",Output!AI189)</f>
        <v/>
      </c>
      <c r="L203" s="1533" t="str">
        <f>IF(B203="","",Output!AJ189)</f>
        <v/>
      </c>
      <c r="N203" s="1512" t="str">
        <f>IF(B203="","",Output!AK189)</f>
        <v/>
      </c>
      <c r="O203" s="1513" t="str">
        <f>IF(B203="","",Output!AL189)</f>
        <v/>
      </c>
      <c r="P203" s="1514" t="str">
        <f>IF(B203="","",Output!AM189)</f>
        <v/>
      </c>
      <c r="R203" s="1515" t="str">
        <f>IF(B203="","",Output!AN189)</f>
        <v/>
      </c>
      <c r="S203" s="1513" t="str">
        <f>IF(B203="","",Output!AO189)</f>
        <v/>
      </c>
      <c r="T203" s="1514" t="str">
        <f>IF(B203="","",Output!AP189)</f>
        <v/>
      </c>
      <c r="V203" s="1515" t="str">
        <f>IF(B203="","",Output!AQ189)</f>
        <v/>
      </c>
      <c r="W203" s="1513" t="str">
        <f>IF(B203="","",Output!AR189)</f>
        <v/>
      </c>
      <c r="X203" s="1513" t="str">
        <f>IF(B203="","",Output!AS189)</f>
        <v/>
      </c>
      <c r="Y203" s="1514" t="str">
        <f>IF(B203="","",Output!AT189)</f>
        <v/>
      </c>
      <c r="AA203" s="1515" t="str">
        <f>IF(B203="","",Output!AU189)</f>
        <v/>
      </c>
      <c r="AB203" s="1513" t="str">
        <f>IF(B203="","",Output!AV189)</f>
        <v/>
      </c>
      <c r="AC203" s="1513" t="str">
        <f>IF(B203="","",Output!AW189)</f>
        <v/>
      </c>
      <c r="AD203" s="1514" t="str">
        <f>IF(B203="","",Output!AX189)</f>
        <v/>
      </c>
      <c r="AF203" s="1516" t="str">
        <f>IF(B203="","",Output!AY189)</f>
        <v/>
      </c>
      <c r="AG203" s="1510" t="str">
        <f>IF(B203="","",Output!AZ189)</f>
        <v/>
      </c>
      <c r="AH203" s="1511" t="str">
        <f>IF(B203="","",Output!BA189)</f>
        <v/>
      </c>
      <c r="AJ203" s="1517" t="str">
        <f>IF(B203="","",Output!BB189)</f>
        <v/>
      </c>
      <c r="AK203" s="1518" t="str">
        <f>IF(B203="","",Output!BC189)</f>
        <v/>
      </c>
      <c r="AL203" s="1518" t="str">
        <f>IF(B203="","",Output!BD189)</f>
        <v/>
      </c>
      <c r="AM203" s="1519" t="str">
        <f>IF(B203="","",Output!BE189)</f>
        <v/>
      </c>
    </row>
    <row r="204" spans="2:39">
      <c r="B204" s="143" t="str">
        <f>IF(Output!C190=0,"",Output!C190)</f>
        <v/>
      </c>
      <c r="D204" s="1485" t="str">
        <f>IF(B204="","",Output!AC190)</f>
        <v/>
      </c>
      <c r="E204" s="1486" t="str">
        <f>IF(B204="","",Output!AD190)</f>
        <v/>
      </c>
      <c r="F204" s="1487" t="str">
        <f>IF(B204="","",Output!AE190)</f>
        <v/>
      </c>
      <c r="H204" s="1509" t="str">
        <f>IF(B204="","",Output!AF190)</f>
        <v/>
      </c>
      <c r="I204" s="1510" t="str">
        <f>IF(B204="","",Output!AG190)</f>
        <v/>
      </c>
      <c r="J204" s="1510" t="str">
        <f>IF(B204="","",Output!AH190)</f>
        <v/>
      </c>
      <c r="K204" s="1510" t="str">
        <f>IF(B204="","",Output!AI190)</f>
        <v/>
      </c>
      <c r="L204" s="1533" t="str">
        <f>IF(B204="","",Output!AJ190)</f>
        <v/>
      </c>
      <c r="N204" s="1512" t="str">
        <f>IF(B204="","",Output!AK190)</f>
        <v/>
      </c>
      <c r="O204" s="1513" t="str">
        <f>IF(B204="","",Output!AL190)</f>
        <v/>
      </c>
      <c r="P204" s="1514" t="str">
        <f>IF(B204="","",Output!AM190)</f>
        <v/>
      </c>
      <c r="R204" s="1515" t="str">
        <f>IF(B204="","",Output!AN190)</f>
        <v/>
      </c>
      <c r="S204" s="1513" t="str">
        <f>IF(B204="","",Output!AO190)</f>
        <v/>
      </c>
      <c r="T204" s="1514" t="str">
        <f>IF(B204="","",Output!AP190)</f>
        <v/>
      </c>
      <c r="V204" s="1515" t="str">
        <f>IF(B204="","",Output!AQ190)</f>
        <v/>
      </c>
      <c r="W204" s="1513" t="str">
        <f>IF(B204="","",Output!AR190)</f>
        <v/>
      </c>
      <c r="X204" s="1513" t="str">
        <f>IF(B204="","",Output!AS190)</f>
        <v/>
      </c>
      <c r="Y204" s="1514" t="str">
        <f>IF(B204="","",Output!AT190)</f>
        <v/>
      </c>
      <c r="AA204" s="1515" t="str">
        <f>IF(B204="","",Output!AU190)</f>
        <v/>
      </c>
      <c r="AB204" s="1513" t="str">
        <f>IF(B204="","",Output!AV190)</f>
        <v/>
      </c>
      <c r="AC204" s="1513" t="str">
        <f>IF(B204="","",Output!AW190)</f>
        <v/>
      </c>
      <c r="AD204" s="1514" t="str">
        <f>IF(B204="","",Output!AX190)</f>
        <v/>
      </c>
      <c r="AF204" s="1516" t="str">
        <f>IF(B204="","",Output!AY190)</f>
        <v/>
      </c>
      <c r="AG204" s="1510" t="str">
        <f>IF(B204="","",Output!AZ190)</f>
        <v/>
      </c>
      <c r="AH204" s="1511" t="str">
        <f>IF(B204="","",Output!BA190)</f>
        <v/>
      </c>
      <c r="AJ204" s="1517" t="str">
        <f>IF(B204="","",Output!BB190)</f>
        <v/>
      </c>
      <c r="AK204" s="1518" t="str">
        <f>IF(B204="","",Output!BC190)</f>
        <v/>
      </c>
      <c r="AL204" s="1518" t="str">
        <f>IF(B204="","",Output!BD190)</f>
        <v/>
      </c>
      <c r="AM204" s="1519" t="str">
        <f>IF(B204="","",Output!BE190)</f>
        <v/>
      </c>
    </row>
    <row r="205" spans="2:39">
      <c r="B205" s="143" t="str">
        <f>IF(Output!C191=0,"",Output!C191)</f>
        <v/>
      </c>
      <c r="D205" s="1485" t="str">
        <f>IF(B205="","",Output!AC191)</f>
        <v/>
      </c>
      <c r="E205" s="1486" t="str">
        <f>IF(B205="","",Output!AD191)</f>
        <v/>
      </c>
      <c r="F205" s="1487" t="str">
        <f>IF(B205="","",Output!AE191)</f>
        <v/>
      </c>
      <c r="H205" s="1509" t="str">
        <f>IF(B205="","",Output!AF191)</f>
        <v/>
      </c>
      <c r="I205" s="1510" t="str">
        <f>IF(B205="","",Output!AG191)</f>
        <v/>
      </c>
      <c r="J205" s="1510" t="str">
        <f>IF(B205="","",Output!AH191)</f>
        <v/>
      </c>
      <c r="K205" s="1510" t="str">
        <f>IF(B205="","",Output!AI191)</f>
        <v/>
      </c>
      <c r="L205" s="1533" t="str">
        <f>IF(B205="","",Output!AJ191)</f>
        <v/>
      </c>
      <c r="N205" s="1512" t="str">
        <f>IF(B205="","",Output!AK191)</f>
        <v/>
      </c>
      <c r="O205" s="1513" t="str">
        <f>IF(B205="","",Output!AL191)</f>
        <v/>
      </c>
      <c r="P205" s="1514" t="str">
        <f>IF(B205="","",Output!AM191)</f>
        <v/>
      </c>
      <c r="R205" s="1515" t="str">
        <f>IF(B205="","",Output!AN191)</f>
        <v/>
      </c>
      <c r="S205" s="1513" t="str">
        <f>IF(B205="","",Output!AO191)</f>
        <v/>
      </c>
      <c r="T205" s="1514" t="str">
        <f>IF(B205="","",Output!AP191)</f>
        <v/>
      </c>
      <c r="V205" s="1515" t="str">
        <f>IF(B205="","",Output!AQ191)</f>
        <v/>
      </c>
      <c r="W205" s="1513" t="str">
        <f>IF(B205="","",Output!AR191)</f>
        <v/>
      </c>
      <c r="X205" s="1513" t="str">
        <f>IF(B205="","",Output!AS191)</f>
        <v/>
      </c>
      <c r="Y205" s="1514" t="str">
        <f>IF(B205="","",Output!AT191)</f>
        <v/>
      </c>
      <c r="AA205" s="1515" t="str">
        <f>IF(B205="","",Output!AU191)</f>
        <v/>
      </c>
      <c r="AB205" s="1513" t="str">
        <f>IF(B205="","",Output!AV191)</f>
        <v/>
      </c>
      <c r="AC205" s="1513" t="str">
        <f>IF(B205="","",Output!AW191)</f>
        <v/>
      </c>
      <c r="AD205" s="1514" t="str">
        <f>IF(B205="","",Output!AX191)</f>
        <v/>
      </c>
      <c r="AF205" s="1516" t="str">
        <f>IF(B205="","",Output!AY191)</f>
        <v/>
      </c>
      <c r="AG205" s="1510" t="str">
        <f>IF(B205="","",Output!AZ191)</f>
        <v/>
      </c>
      <c r="AH205" s="1511" t="str">
        <f>IF(B205="","",Output!BA191)</f>
        <v/>
      </c>
      <c r="AJ205" s="1517" t="str">
        <f>IF(B205="","",Output!BB191)</f>
        <v/>
      </c>
      <c r="AK205" s="1518" t="str">
        <f>IF(B205="","",Output!BC191)</f>
        <v/>
      </c>
      <c r="AL205" s="1518" t="str">
        <f>IF(B205="","",Output!BD191)</f>
        <v/>
      </c>
      <c r="AM205" s="1519" t="str">
        <f>IF(B205="","",Output!BE191)</f>
        <v/>
      </c>
    </row>
    <row r="206" spans="2:39">
      <c r="B206" s="143" t="str">
        <f>IF(Output!C192=0,"",Output!C192)</f>
        <v/>
      </c>
      <c r="D206" s="1485" t="str">
        <f>IF(B206="","",Output!AC192)</f>
        <v/>
      </c>
      <c r="E206" s="1486" t="str">
        <f>IF(B206="","",Output!AD192)</f>
        <v/>
      </c>
      <c r="F206" s="1487" t="str">
        <f>IF(B206="","",Output!AE192)</f>
        <v/>
      </c>
      <c r="H206" s="1509" t="str">
        <f>IF(B206="","",Output!AF192)</f>
        <v/>
      </c>
      <c r="I206" s="1510" t="str">
        <f>IF(B206="","",Output!AG192)</f>
        <v/>
      </c>
      <c r="J206" s="1510" t="str">
        <f>IF(B206="","",Output!AH192)</f>
        <v/>
      </c>
      <c r="K206" s="1510" t="str">
        <f>IF(B206="","",Output!AI192)</f>
        <v/>
      </c>
      <c r="L206" s="1533" t="str">
        <f>IF(B206="","",Output!AJ192)</f>
        <v/>
      </c>
      <c r="N206" s="1512" t="str">
        <f>IF(B206="","",Output!AK192)</f>
        <v/>
      </c>
      <c r="O206" s="1513" t="str">
        <f>IF(B206="","",Output!AL192)</f>
        <v/>
      </c>
      <c r="P206" s="1514" t="str">
        <f>IF(B206="","",Output!AM192)</f>
        <v/>
      </c>
      <c r="R206" s="1515" t="str">
        <f>IF(B206="","",Output!AN192)</f>
        <v/>
      </c>
      <c r="S206" s="1513" t="str">
        <f>IF(B206="","",Output!AO192)</f>
        <v/>
      </c>
      <c r="T206" s="1514" t="str">
        <f>IF(B206="","",Output!AP192)</f>
        <v/>
      </c>
      <c r="V206" s="1515" t="str">
        <f>IF(B206="","",Output!AQ192)</f>
        <v/>
      </c>
      <c r="W206" s="1513" t="str">
        <f>IF(B206="","",Output!AR192)</f>
        <v/>
      </c>
      <c r="X206" s="1513" t="str">
        <f>IF(B206="","",Output!AS192)</f>
        <v/>
      </c>
      <c r="Y206" s="1514" t="str">
        <f>IF(B206="","",Output!AT192)</f>
        <v/>
      </c>
      <c r="AA206" s="1515" t="str">
        <f>IF(B206="","",Output!AU192)</f>
        <v/>
      </c>
      <c r="AB206" s="1513" t="str">
        <f>IF(B206="","",Output!AV192)</f>
        <v/>
      </c>
      <c r="AC206" s="1513" t="str">
        <f>IF(B206="","",Output!AW192)</f>
        <v/>
      </c>
      <c r="AD206" s="1514" t="str">
        <f>IF(B206="","",Output!AX192)</f>
        <v/>
      </c>
      <c r="AF206" s="1516" t="str">
        <f>IF(B206="","",Output!AY192)</f>
        <v/>
      </c>
      <c r="AG206" s="1510" t="str">
        <f>IF(B206="","",Output!AZ192)</f>
        <v/>
      </c>
      <c r="AH206" s="1511" t="str">
        <f>IF(B206="","",Output!BA192)</f>
        <v/>
      </c>
      <c r="AJ206" s="1517" t="str">
        <f>IF(B206="","",Output!BB192)</f>
        <v/>
      </c>
      <c r="AK206" s="1518" t="str">
        <f>IF(B206="","",Output!BC192)</f>
        <v/>
      </c>
      <c r="AL206" s="1518" t="str">
        <f>IF(B206="","",Output!BD192)</f>
        <v/>
      </c>
      <c r="AM206" s="1519" t="str">
        <f>IF(B206="","",Output!BE192)</f>
        <v/>
      </c>
    </row>
    <row r="207" spans="2:39">
      <c r="B207" s="143" t="str">
        <f>IF(Output!C193=0,"",Output!C193)</f>
        <v/>
      </c>
      <c r="D207" s="1485" t="str">
        <f>IF(B207="","",Output!AC193)</f>
        <v/>
      </c>
      <c r="E207" s="1486" t="str">
        <f>IF(B207="","",Output!AD193)</f>
        <v/>
      </c>
      <c r="F207" s="1487" t="str">
        <f>IF(B207="","",Output!AE193)</f>
        <v/>
      </c>
      <c r="H207" s="1509" t="str">
        <f>IF(B207="","",Output!AF193)</f>
        <v/>
      </c>
      <c r="I207" s="1510" t="str">
        <f>IF(B207="","",Output!AG193)</f>
        <v/>
      </c>
      <c r="J207" s="1510" t="str">
        <f>IF(B207="","",Output!AH193)</f>
        <v/>
      </c>
      <c r="K207" s="1510" t="str">
        <f>IF(B207="","",Output!AI193)</f>
        <v/>
      </c>
      <c r="L207" s="1533" t="str">
        <f>IF(B207="","",Output!AJ193)</f>
        <v/>
      </c>
      <c r="N207" s="1512" t="str">
        <f>IF(B207="","",Output!AK193)</f>
        <v/>
      </c>
      <c r="O207" s="1513" t="str">
        <f>IF(B207="","",Output!AL193)</f>
        <v/>
      </c>
      <c r="P207" s="1514" t="str">
        <f>IF(B207="","",Output!AM193)</f>
        <v/>
      </c>
      <c r="R207" s="1515" t="str">
        <f>IF(B207="","",Output!AN193)</f>
        <v/>
      </c>
      <c r="S207" s="1513" t="str">
        <f>IF(B207="","",Output!AO193)</f>
        <v/>
      </c>
      <c r="T207" s="1514" t="str">
        <f>IF(B207="","",Output!AP193)</f>
        <v/>
      </c>
      <c r="V207" s="1515" t="str">
        <f>IF(B207="","",Output!AQ193)</f>
        <v/>
      </c>
      <c r="W207" s="1513" t="str">
        <f>IF(B207="","",Output!AR193)</f>
        <v/>
      </c>
      <c r="X207" s="1513" t="str">
        <f>IF(B207="","",Output!AS193)</f>
        <v/>
      </c>
      <c r="Y207" s="1514" t="str">
        <f>IF(B207="","",Output!AT193)</f>
        <v/>
      </c>
      <c r="AA207" s="1515" t="str">
        <f>IF(B207="","",Output!AU193)</f>
        <v/>
      </c>
      <c r="AB207" s="1513" t="str">
        <f>IF(B207="","",Output!AV193)</f>
        <v/>
      </c>
      <c r="AC207" s="1513" t="str">
        <f>IF(B207="","",Output!AW193)</f>
        <v/>
      </c>
      <c r="AD207" s="1514" t="str">
        <f>IF(B207="","",Output!AX193)</f>
        <v/>
      </c>
      <c r="AF207" s="1516" t="str">
        <f>IF(B207="","",Output!AY193)</f>
        <v/>
      </c>
      <c r="AG207" s="1510" t="str">
        <f>IF(B207="","",Output!AZ193)</f>
        <v/>
      </c>
      <c r="AH207" s="1511" t="str">
        <f>IF(B207="","",Output!BA193)</f>
        <v/>
      </c>
      <c r="AJ207" s="1517" t="str">
        <f>IF(B207="","",Output!BB193)</f>
        <v/>
      </c>
      <c r="AK207" s="1518" t="str">
        <f>IF(B207="","",Output!BC193)</f>
        <v/>
      </c>
      <c r="AL207" s="1518" t="str">
        <f>IF(B207="","",Output!BD193)</f>
        <v/>
      </c>
      <c r="AM207" s="1519" t="str">
        <f>IF(B207="","",Output!BE193)</f>
        <v/>
      </c>
    </row>
    <row r="208" spans="2:39">
      <c r="B208" s="143" t="str">
        <f>IF(Output!C194=0,"",Output!C194)</f>
        <v/>
      </c>
      <c r="D208" s="1485" t="str">
        <f>IF(B208="","",Output!AC194)</f>
        <v/>
      </c>
      <c r="E208" s="1486" t="str">
        <f>IF(B208="","",Output!AD194)</f>
        <v/>
      </c>
      <c r="F208" s="1487" t="str">
        <f>IF(B208="","",Output!AE194)</f>
        <v/>
      </c>
      <c r="H208" s="1509" t="str">
        <f>IF(B208="","",Output!AF194)</f>
        <v/>
      </c>
      <c r="I208" s="1510" t="str">
        <f>IF(B208="","",Output!AG194)</f>
        <v/>
      </c>
      <c r="J208" s="1510" t="str">
        <f>IF(B208="","",Output!AH194)</f>
        <v/>
      </c>
      <c r="K208" s="1510" t="str">
        <f>IF(B208="","",Output!AI194)</f>
        <v/>
      </c>
      <c r="L208" s="1533" t="str">
        <f>IF(B208="","",Output!AJ194)</f>
        <v/>
      </c>
      <c r="N208" s="1512" t="str">
        <f>IF(B208="","",Output!AK194)</f>
        <v/>
      </c>
      <c r="O208" s="1513" t="str">
        <f>IF(B208="","",Output!AL194)</f>
        <v/>
      </c>
      <c r="P208" s="1514" t="str">
        <f>IF(B208="","",Output!AM194)</f>
        <v/>
      </c>
      <c r="R208" s="1515" t="str">
        <f>IF(B208="","",Output!AN194)</f>
        <v/>
      </c>
      <c r="S208" s="1513" t="str">
        <f>IF(B208="","",Output!AO194)</f>
        <v/>
      </c>
      <c r="T208" s="1514" t="str">
        <f>IF(B208="","",Output!AP194)</f>
        <v/>
      </c>
      <c r="V208" s="1515" t="str">
        <f>IF(B208="","",Output!AQ194)</f>
        <v/>
      </c>
      <c r="W208" s="1513" t="str">
        <f>IF(B208="","",Output!AR194)</f>
        <v/>
      </c>
      <c r="X208" s="1513" t="str">
        <f>IF(B208="","",Output!AS194)</f>
        <v/>
      </c>
      <c r="Y208" s="1514" t="str">
        <f>IF(B208="","",Output!AT194)</f>
        <v/>
      </c>
      <c r="AA208" s="1515" t="str">
        <f>IF(B208="","",Output!AU194)</f>
        <v/>
      </c>
      <c r="AB208" s="1513" t="str">
        <f>IF(B208="","",Output!AV194)</f>
        <v/>
      </c>
      <c r="AC208" s="1513" t="str">
        <f>IF(B208="","",Output!AW194)</f>
        <v/>
      </c>
      <c r="AD208" s="1514" t="str">
        <f>IF(B208="","",Output!AX194)</f>
        <v/>
      </c>
      <c r="AF208" s="1516" t="str">
        <f>IF(B208="","",Output!AY194)</f>
        <v/>
      </c>
      <c r="AG208" s="1510" t="str">
        <f>IF(B208="","",Output!AZ194)</f>
        <v/>
      </c>
      <c r="AH208" s="1511" t="str">
        <f>IF(B208="","",Output!BA194)</f>
        <v/>
      </c>
      <c r="AJ208" s="1517" t="str">
        <f>IF(B208="","",Output!BB194)</f>
        <v/>
      </c>
      <c r="AK208" s="1518" t="str">
        <f>IF(B208="","",Output!BC194)</f>
        <v/>
      </c>
      <c r="AL208" s="1518" t="str">
        <f>IF(B208="","",Output!BD194)</f>
        <v/>
      </c>
      <c r="AM208" s="1519" t="str">
        <f>IF(B208="","",Output!BE194)</f>
        <v/>
      </c>
    </row>
    <row r="209" spans="2:39">
      <c r="B209" s="143" t="str">
        <f>IF(Output!C195=0,"",Output!C195)</f>
        <v/>
      </c>
      <c r="D209" s="1485" t="str">
        <f>IF(B209="","",Output!AC195)</f>
        <v/>
      </c>
      <c r="E209" s="1486" t="str">
        <f>IF(B209="","",Output!AD195)</f>
        <v/>
      </c>
      <c r="F209" s="1487" t="str">
        <f>IF(B209="","",Output!AE195)</f>
        <v/>
      </c>
      <c r="H209" s="1509" t="str">
        <f>IF(B209="","",Output!AF195)</f>
        <v/>
      </c>
      <c r="I209" s="1510" t="str">
        <f>IF(B209="","",Output!AG195)</f>
        <v/>
      </c>
      <c r="J209" s="1510" t="str">
        <f>IF(B209="","",Output!AH195)</f>
        <v/>
      </c>
      <c r="K209" s="1510" t="str">
        <f>IF(B209="","",Output!AI195)</f>
        <v/>
      </c>
      <c r="L209" s="1533" t="str">
        <f>IF(B209="","",Output!AJ195)</f>
        <v/>
      </c>
      <c r="N209" s="1512" t="str">
        <f>IF(B209="","",Output!AK195)</f>
        <v/>
      </c>
      <c r="O209" s="1513" t="str">
        <f>IF(B209="","",Output!AL195)</f>
        <v/>
      </c>
      <c r="P209" s="1514" t="str">
        <f>IF(B209="","",Output!AM195)</f>
        <v/>
      </c>
      <c r="R209" s="1515" t="str">
        <f>IF(B209="","",Output!AN195)</f>
        <v/>
      </c>
      <c r="S209" s="1513" t="str">
        <f>IF(B209="","",Output!AO195)</f>
        <v/>
      </c>
      <c r="T209" s="1514" t="str">
        <f>IF(B209="","",Output!AP195)</f>
        <v/>
      </c>
      <c r="V209" s="1515" t="str">
        <f>IF(B209="","",Output!AQ195)</f>
        <v/>
      </c>
      <c r="W209" s="1513" t="str">
        <f>IF(B209="","",Output!AR195)</f>
        <v/>
      </c>
      <c r="X209" s="1513" t="str">
        <f>IF(B209="","",Output!AS195)</f>
        <v/>
      </c>
      <c r="Y209" s="1514" t="str">
        <f>IF(B209="","",Output!AT195)</f>
        <v/>
      </c>
      <c r="AA209" s="1515" t="str">
        <f>IF(B209="","",Output!AU195)</f>
        <v/>
      </c>
      <c r="AB209" s="1513" t="str">
        <f>IF(B209="","",Output!AV195)</f>
        <v/>
      </c>
      <c r="AC209" s="1513" t="str">
        <f>IF(B209="","",Output!AW195)</f>
        <v/>
      </c>
      <c r="AD209" s="1514" t="str">
        <f>IF(B209="","",Output!AX195)</f>
        <v/>
      </c>
      <c r="AF209" s="1516" t="str">
        <f>IF(B209="","",Output!AY195)</f>
        <v/>
      </c>
      <c r="AG209" s="1510" t="str">
        <f>IF(B209="","",Output!AZ195)</f>
        <v/>
      </c>
      <c r="AH209" s="1511" t="str">
        <f>IF(B209="","",Output!BA195)</f>
        <v/>
      </c>
      <c r="AJ209" s="1517" t="str">
        <f>IF(B209="","",Output!BB195)</f>
        <v/>
      </c>
      <c r="AK209" s="1518" t="str">
        <f>IF(B209="","",Output!BC195)</f>
        <v/>
      </c>
      <c r="AL209" s="1518" t="str">
        <f>IF(B209="","",Output!BD195)</f>
        <v/>
      </c>
      <c r="AM209" s="1519" t="str">
        <f>IF(B209="","",Output!BE195)</f>
        <v/>
      </c>
    </row>
    <row r="210" spans="2:39">
      <c r="B210" s="143" t="str">
        <f>IF(Output!C196=0,"",Output!C196)</f>
        <v/>
      </c>
      <c r="D210" s="1485" t="str">
        <f>IF(B210="","",Output!AC196)</f>
        <v/>
      </c>
      <c r="E210" s="1486" t="str">
        <f>IF(B210="","",Output!AD196)</f>
        <v/>
      </c>
      <c r="F210" s="1487" t="str">
        <f>IF(B210="","",Output!AE196)</f>
        <v/>
      </c>
      <c r="H210" s="1509" t="str">
        <f>IF(B210="","",Output!AF196)</f>
        <v/>
      </c>
      <c r="I210" s="1510" t="str">
        <f>IF(B210="","",Output!AG196)</f>
        <v/>
      </c>
      <c r="J210" s="1510" t="str">
        <f>IF(B210="","",Output!AH196)</f>
        <v/>
      </c>
      <c r="K210" s="1510" t="str">
        <f>IF(B210="","",Output!AI196)</f>
        <v/>
      </c>
      <c r="L210" s="1533" t="str">
        <f>IF(B210="","",Output!AJ196)</f>
        <v/>
      </c>
      <c r="N210" s="1512" t="str">
        <f>IF(B210="","",Output!AK196)</f>
        <v/>
      </c>
      <c r="O210" s="1513" t="str">
        <f>IF(B210="","",Output!AL196)</f>
        <v/>
      </c>
      <c r="P210" s="1514" t="str">
        <f>IF(B210="","",Output!AM196)</f>
        <v/>
      </c>
      <c r="R210" s="1515" t="str">
        <f>IF(B210="","",Output!AN196)</f>
        <v/>
      </c>
      <c r="S210" s="1513" t="str">
        <f>IF(B210="","",Output!AO196)</f>
        <v/>
      </c>
      <c r="T210" s="1514" t="str">
        <f>IF(B210="","",Output!AP196)</f>
        <v/>
      </c>
      <c r="V210" s="1515" t="str">
        <f>IF(B210="","",Output!AQ196)</f>
        <v/>
      </c>
      <c r="W210" s="1513" t="str">
        <f>IF(B210="","",Output!AR196)</f>
        <v/>
      </c>
      <c r="X210" s="1513" t="str">
        <f>IF(B210="","",Output!AS196)</f>
        <v/>
      </c>
      <c r="Y210" s="1514" t="str">
        <f>IF(B210="","",Output!AT196)</f>
        <v/>
      </c>
      <c r="AA210" s="1515" t="str">
        <f>IF(B210="","",Output!AU196)</f>
        <v/>
      </c>
      <c r="AB210" s="1513" t="str">
        <f>IF(B210="","",Output!AV196)</f>
        <v/>
      </c>
      <c r="AC210" s="1513" t="str">
        <f>IF(B210="","",Output!AW196)</f>
        <v/>
      </c>
      <c r="AD210" s="1514" t="str">
        <f>IF(B210="","",Output!AX196)</f>
        <v/>
      </c>
      <c r="AF210" s="1516" t="str">
        <f>IF(B210="","",Output!AY196)</f>
        <v/>
      </c>
      <c r="AG210" s="1510" t="str">
        <f>IF(B210="","",Output!AZ196)</f>
        <v/>
      </c>
      <c r="AH210" s="1511" t="str">
        <f>IF(B210="","",Output!BA196)</f>
        <v/>
      </c>
      <c r="AJ210" s="1517" t="str">
        <f>IF(B210="","",Output!BB196)</f>
        <v/>
      </c>
      <c r="AK210" s="1518" t="str">
        <f>IF(B210="","",Output!BC196)</f>
        <v/>
      </c>
      <c r="AL210" s="1518" t="str">
        <f>IF(B210="","",Output!BD196)</f>
        <v/>
      </c>
      <c r="AM210" s="1519" t="str">
        <f>IF(B210="","",Output!BE196)</f>
        <v/>
      </c>
    </row>
    <row r="211" spans="2:39">
      <c r="B211" s="143" t="str">
        <f>IF(Output!C197=0,"",Output!C197)</f>
        <v/>
      </c>
      <c r="D211" s="1485" t="str">
        <f>IF(B211="","",Output!AC197)</f>
        <v/>
      </c>
      <c r="E211" s="1486" t="str">
        <f>IF(B211="","",Output!AD197)</f>
        <v/>
      </c>
      <c r="F211" s="1487" t="str">
        <f>IF(B211="","",Output!AE197)</f>
        <v/>
      </c>
      <c r="H211" s="1509" t="str">
        <f>IF(B211="","",Output!AF197)</f>
        <v/>
      </c>
      <c r="I211" s="1510" t="str">
        <f>IF(B211="","",Output!AG197)</f>
        <v/>
      </c>
      <c r="J211" s="1510" t="str">
        <f>IF(B211="","",Output!AH197)</f>
        <v/>
      </c>
      <c r="K211" s="1510" t="str">
        <f>IF(B211="","",Output!AI197)</f>
        <v/>
      </c>
      <c r="L211" s="1533" t="str">
        <f>IF(B211="","",Output!AJ197)</f>
        <v/>
      </c>
      <c r="N211" s="1512" t="str">
        <f>IF(B211="","",Output!AK197)</f>
        <v/>
      </c>
      <c r="O211" s="1513" t="str">
        <f>IF(B211="","",Output!AL197)</f>
        <v/>
      </c>
      <c r="P211" s="1514" t="str">
        <f>IF(B211="","",Output!AM197)</f>
        <v/>
      </c>
      <c r="R211" s="1515" t="str">
        <f>IF(B211="","",Output!AN197)</f>
        <v/>
      </c>
      <c r="S211" s="1513" t="str">
        <f>IF(B211="","",Output!AO197)</f>
        <v/>
      </c>
      <c r="T211" s="1514" t="str">
        <f>IF(B211="","",Output!AP197)</f>
        <v/>
      </c>
      <c r="V211" s="1515" t="str">
        <f>IF(B211="","",Output!AQ197)</f>
        <v/>
      </c>
      <c r="W211" s="1513" t="str">
        <f>IF(B211="","",Output!AR197)</f>
        <v/>
      </c>
      <c r="X211" s="1513" t="str">
        <f>IF(B211="","",Output!AS197)</f>
        <v/>
      </c>
      <c r="Y211" s="1514" t="str">
        <f>IF(B211="","",Output!AT197)</f>
        <v/>
      </c>
      <c r="AA211" s="1515" t="str">
        <f>IF(B211="","",Output!AU197)</f>
        <v/>
      </c>
      <c r="AB211" s="1513" t="str">
        <f>IF(B211="","",Output!AV197)</f>
        <v/>
      </c>
      <c r="AC211" s="1513" t="str">
        <f>IF(B211="","",Output!AW197)</f>
        <v/>
      </c>
      <c r="AD211" s="1514" t="str">
        <f>IF(B211="","",Output!AX197)</f>
        <v/>
      </c>
      <c r="AF211" s="1516" t="str">
        <f>IF(B211="","",Output!AY197)</f>
        <v/>
      </c>
      <c r="AG211" s="1510" t="str">
        <f>IF(B211="","",Output!AZ197)</f>
        <v/>
      </c>
      <c r="AH211" s="1511" t="str">
        <f>IF(B211="","",Output!BA197)</f>
        <v/>
      </c>
      <c r="AJ211" s="1517" t="str">
        <f>IF(B211="","",Output!BB197)</f>
        <v/>
      </c>
      <c r="AK211" s="1518" t="str">
        <f>IF(B211="","",Output!BC197)</f>
        <v/>
      </c>
      <c r="AL211" s="1518" t="str">
        <f>IF(B211="","",Output!BD197)</f>
        <v/>
      </c>
      <c r="AM211" s="1519" t="str">
        <f>IF(B211="","",Output!BE197)</f>
        <v/>
      </c>
    </row>
    <row r="212" spans="2:39">
      <c r="B212" s="143" t="str">
        <f>IF(Output!C198=0,"",Output!C198)</f>
        <v/>
      </c>
      <c r="D212" s="1485" t="str">
        <f>IF(B212="","",Output!AC198)</f>
        <v/>
      </c>
      <c r="E212" s="1486" t="str">
        <f>IF(B212="","",Output!AD198)</f>
        <v/>
      </c>
      <c r="F212" s="1487" t="str">
        <f>IF(B212="","",Output!AE198)</f>
        <v/>
      </c>
      <c r="H212" s="1509" t="str">
        <f>IF(B212="","",Output!AF198)</f>
        <v/>
      </c>
      <c r="I212" s="1510" t="str">
        <f>IF(B212="","",Output!AG198)</f>
        <v/>
      </c>
      <c r="J212" s="1510" t="str">
        <f>IF(B212="","",Output!AH198)</f>
        <v/>
      </c>
      <c r="K212" s="1510" t="str">
        <f>IF(B212="","",Output!AI198)</f>
        <v/>
      </c>
      <c r="L212" s="1533" t="str">
        <f>IF(B212="","",Output!AJ198)</f>
        <v/>
      </c>
      <c r="N212" s="1512" t="str">
        <f>IF(B212="","",Output!AK198)</f>
        <v/>
      </c>
      <c r="O212" s="1513" t="str">
        <f>IF(B212="","",Output!AL198)</f>
        <v/>
      </c>
      <c r="P212" s="1514" t="str">
        <f>IF(B212="","",Output!AM198)</f>
        <v/>
      </c>
      <c r="R212" s="1515" t="str">
        <f>IF(B212="","",Output!AN198)</f>
        <v/>
      </c>
      <c r="S212" s="1513" t="str">
        <f>IF(B212="","",Output!AO198)</f>
        <v/>
      </c>
      <c r="T212" s="1514" t="str">
        <f>IF(B212="","",Output!AP198)</f>
        <v/>
      </c>
      <c r="V212" s="1515" t="str">
        <f>IF(B212="","",Output!AQ198)</f>
        <v/>
      </c>
      <c r="W212" s="1513" t="str">
        <f>IF(B212="","",Output!AR198)</f>
        <v/>
      </c>
      <c r="X212" s="1513" t="str">
        <f>IF(B212="","",Output!AS198)</f>
        <v/>
      </c>
      <c r="Y212" s="1514" t="str">
        <f>IF(B212="","",Output!AT198)</f>
        <v/>
      </c>
      <c r="AA212" s="1515" t="str">
        <f>IF(B212="","",Output!AU198)</f>
        <v/>
      </c>
      <c r="AB212" s="1513" t="str">
        <f>IF(B212="","",Output!AV198)</f>
        <v/>
      </c>
      <c r="AC212" s="1513" t="str">
        <f>IF(B212="","",Output!AW198)</f>
        <v/>
      </c>
      <c r="AD212" s="1514" t="str">
        <f>IF(B212="","",Output!AX198)</f>
        <v/>
      </c>
      <c r="AF212" s="1516" t="str">
        <f>IF(B212="","",Output!AY198)</f>
        <v/>
      </c>
      <c r="AG212" s="1510" t="str">
        <f>IF(B212="","",Output!AZ198)</f>
        <v/>
      </c>
      <c r="AH212" s="1511" t="str">
        <f>IF(B212="","",Output!BA198)</f>
        <v/>
      </c>
      <c r="AJ212" s="1517" t="str">
        <f>IF(B212="","",Output!BB198)</f>
        <v/>
      </c>
      <c r="AK212" s="1518" t="str">
        <f>IF(B212="","",Output!BC198)</f>
        <v/>
      </c>
      <c r="AL212" s="1518" t="str">
        <f>IF(B212="","",Output!BD198)</f>
        <v/>
      </c>
      <c r="AM212" s="1519" t="str">
        <f>IF(B212="","",Output!BE198)</f>
        <v/>
      </c>
    </row>
    <row r="213" spans="2:39">
      <c r="B213" s="143" t="str">
        <f>IF(Output!C199=0,"",Output!C199)</f>
        <v/>
      </c>
      <c r="D213" s="1485" t="str">
        <f>IF(B213="","",Output!AC199)</f>
        <v/>
      </c>
      <c r="E213" s="1486" t="str">
        <f>IF(B213="","",Output!AD199)</f>
        <v/>
      </c>
      <c r="F213" s="1487" t="str">
        <f>IF(B213="","",Output!AE199)</f>
        <v/>
      </c>
      <c r="H213" s="1509" t="str">
        <f>IF(B213="","",Output!AF199)</f>
        <v/>
      </c>
      <c r="I213" s="1510" t="str">
        <f>IF(B213="","",Output!AG199)</f>
        <v/>
      </c>
      <c r="J213" s="1510" t="str">
        <f>IF(B213="","",Output!AH199)</f>
        <v/>
      </c>
      <c r="K213" s="1510" t="str">
        <f>IF(B213="","",Output!AI199)</f>
        <v/>
      </c>
      <c r="L213" s="1533" t="str">
        <f>IF(B213="","",Output!AJ199)</f>
        <v/>
      </c>
      <c r="N213" s="1512" t="str">
        <f>IF(B213="","",Output!AK199)</f>
        <v/>
      </c>
      <c r="O213" s="1513" t="str">
        <f>IF(B213="","",Output!AL199)</f>
        <v/>
      </c>
      <c r="P213" s="1514" t="str">
        <f>IF(B213="","",Output!AM199)</f>
        <v/>
      </c>
      <c r="R213" s="1515" t="str">
        <f>IF(B213="","",Output!AN199)</f>
        <v/>
      </c>
      <c r="S213" s="1513" t="str">
        <f>IF(B213="","",Output!AO199)</f>
        <v/>
      </c>
      <c r="T213" s="1514" t="str">
        <f>IF(B213="","",Output!AP199)</f>
        <v/>
      </c>
      <c r="V213" s="1515" t="str">
        <f>IF(B213="","",Output!AQ199)</f>
        <v/>
      </c>
      <c r="W213" s="1513" t="str">
        <f>IF(B213="","",Output!AR199)</f>
        <v/>
      </c>
      <c r="X213" s="1513" t="str">
        <f>IF(B213="","",Output!AS199)</f>
        <v/>
      </c>
      <c r="Y213" s="1514" t="str">
        <f>IF(B213="","",Output!AT199)</f>
        <v/>
      </c>
      <c r="AA213" s="1515" t="str">
        <f>IF(B213="","",Output!AU199)</f>
        <v/>
      </c>
      <c r="AB213" s="1513" t="str">
        <f>IF(B213="","",Output!AV199)</f>
        <v/>
      </c>
      <c r="AC213" s="1513" t="str">
        <f>IF(B213="","",Output!AW199)</f>
        <v/>
      </c>
      <c r="AD213" s="1514" t="str">
        <f>IF(B213="","",Output!AX199)</f>
        <v/>
      </c>
      <c r="AF213" s="1516" t="str">
        <f>IF(B213="","",Output!AY199)</f>
        <v/>
      </c>
      <c r="AG213" s="1510" t="str">
        <f>IF(B213="","",Output!AZ199)</f>
        <v/>
      </c>
      <c r="AH213" s="1511" t="str">
        <f>IF(B213="","",Output!BA199)</f>
        <v/>
      </c>
      <c r="AJ213" s="1517" t="str">
        <f>IF(B213="","",Output!BB199)</f>
        <v/>
      </c>
      <c r="AK213" s="1518" t="str">
        <f>IF(B213="","",Output!BC199)</f>
        <v/>
      </c>
      <c r="AL213" s="1518" t="str">
        <f>IF(B213="","",Output!BD199)</f>
        <v/>
      </c>
      <c r="AM213" s="1519" t="str">
        <f>IF(B213="","",Output!BE199)</f>
        <v/>
      </c>
    </row>
    <row r="214" spans="2:39">
      <c r="B214" s="143" t="str">
        <f>IF(Output!C200=0,"",Output!C200)</f>
        <v/>
      </c>
      <c r="D214" s="1485" t="str">
        <f>IF(B214="","",Output!AC200)</f>
        <v/>
      </c>
      <c r="E214" s="1486" t="str">
        <f>IF(B214="","",Output!AD200)</f>
        <v/>
      </c>
      <c r="F214" s="1487" t="str">
        <f>IF(B214="","",Output!AE200)</f>
        <v/>
      </c>
      <c r="H214" s="1509" t="str">
        <f>IF(B214="","",Output!AF200)</f>
        <v/>
      </c>
      <c r="I214" s="1510" t="str">
        <f>IF(B214="","",Output!AG200)</f>
        <v/>
      </c>
      <c r="J214" s="1510" t="str">
        <f>IF(B214="","",Output!AH200)</f>
        <v/>
      </c>
      <c r="K214" s="1510" t="str">
        <f>IF(B214="","",Output!AI200)</f>
        <v/>
      </c>
      <c r="L214" s="1533" t="str">
        <f>IF(B214="","",Output!AJ200)</f>
        <v/>
      </c>
      <c r="N214" s="1512" t="str">
        <f>IF(B214="","",Output!AK200)</f>
        <v/>
      </c>
      <c r="O214" s="1513" t="str">
        <f>IF(B214="","",Output!AL200)</f>
        <v/>
      </c>
      <c r="P214" s="1514" t="str">
        <f>IF(B214="","",Output!AM200)</f>
        <v/>
      </c>
      <c r="R214" s="1515" t="str">
        <f>IF(B214="","",Output!AN200)</f>
        <v/>
      </c>
      <c r="S214" s="1513" t="str">
        <f>IF(B214="","",Output!AO200)</f>
        <v/>
      </c>
      <c r="T214" s="1514" t="str">
        <f>IF(B214="","",Output!AP200)</f>
        <v/>
      </c>
      <c r="V214" s="1515" t="str">
        <f>IF(B214="","",Output!AQ200)</f>
        <v/>
      </c>
      <c r="W214" s="1513" t="str">
        <f>IF(B214="","",Output!AR200)</f>
        <v/>
      </c>
      <c r="X214" s="1513" t="str">
        <f>IF(B214="","",Output!AS200)</f>
        <v/>
      </c>
      <c r="Y214" s="1514" t="str">
        <f>IF(B214="","",Output!AT200)</f>
        <v/>
      </c>
      <c r="AA214" s="1515" t="str">
        <f>IF(B214="","",Output!AU200)</f>
        <v/>
      </c>
      <c r="AB214" s="1513" t="str">
        <f>IF(B214="","",Output!AV200)</f>
        <v/>
      </c>
      <c r="AC214" s="1513" t="str">
        <f>IF(B214="","",Output!AW200)</f>
        <v/>
      </c>
      <c r="AD214" s="1514" t="str">
        <f>IF(B214="","",Output!AX200)</f>
        <v/>
      </c>
      <c r="AF214" s="1516" t="str">
        <f>IF(B214="","",Output!AY200)</f>
        <v/>
      </c>
      <c r="AG214" s="1510" t="str">
        <f>IF(B214="","",Output!AZ200)</f>
        <v/>
      </c>
      <c r="AH214" s="1511" t="str">
        <f>IF(B214="","",Output!BA200)</f>
        <v/>
      </c>
      <c r="AJ214" s="1517" t="str">
        <f>IF(B214="","",Output!BB200)</f>
        <v/>
      </c>
      <c r="AK214" s="1518" t="str">
        <f>IF(B214="","",Output!BC200)</f>
        <v/>
      </c>
      <c r="AL214" s="1518" t="str">
        <f>IF(B214="","",Output!BD200)</f>
        <v/>
      </c>
      <c r="AM214" s="1519" t="str">
        <f>IF(B214="","",Output!BE200)</f>
        <v/>
      </c>
    </row>
    <row r="215" spans="2:39">
      <c r="B215" s="143" t="str">
        <f>IF(Output!C201=0,"",Output!C201)</f>
        <v/>
      </c>
      <c r="D215" s="1485" t="str">
        <f>IF(B215="","",Output!AC201)</f>
        <v/>
      </c>
      <c r="E215" s="1486" t="str">
        <f>IF(B215="","",Output!AD201)</f>
        <v/>
      </c>
      <c r="F215" s="1487" t="str">
        <f>IF(B215="","",Output!AE201)</f>
        <v/>
      </c>
      <c r="H215" s="1509" t="str">
        <f>IF(B215="","",Output!AF201)</f>
        <v/>
      </c>
      <c r="I215" s="1510" t="str">
        <f>IF(B215="","",Output!AG201)</f>
        <v/>
      </c>
      <c r="J215" s="1510" t="str">
        <f>IF(B215="","",Output!AH201)</f>
        <v/>
      </c>
      <c r="K215" s="1510" t="str">
        <f>IF(B215="","",Output!AI201)</f>
        <v/>
      </c>
      <c r="L215" s="1533" t="str">
        <f>IF(B215="","",Output!AJ201)</f>
        <v/>
      </c>
      <c r="N215" s="1512" t="str">
        <f>IF(B215="","",Output!AK201)</f>
        <v/>
      </c>
      <c r="O215" s="1513" t="str">
        <f>IF(B215="","",Output!AL201)</f>
        <v/>
      </c>
      <c r="P215" s="1514" t="str">
        <f>IF(B215="","",Output!AM201)</f>
        <v/>
      </c>
      <c r="R215" s="1515" t="str">
        <f>IF(B215="","",Output!AN201)</f>
        <v/>
      </c>
      <c r="S215" s="1513" t="str">
        <f>IF(B215="","",Output!AO201)</f>
        <v/>
      </c>
      <c r="T215" s="1514" t="str">
        <f>IF(B215="","",Output!AP201)</f>
        <v/>
      </c>
      <c r="V215" s="1515" t="str">
        <f>IF(B215="","",Output!AQ201)</f>
        <v/>
      </c>
      <c r="W215" s="1513" t="str">
        <f>IF(B215="","",Output!AR201)</f>
        <v/>
      </c>
      <c r="X215" s="1513" t="str">
        <f>IF(B215="","",Output!AS201)</f>
        <v/>
      </c>
      <c r="Y215" s="1514" t="str">
        <f>IF(B215="","",Output!AT201)</f>
        <v/>
      </c>
      <c r="AA215" s="1515" t="str">
        <f>IF(B215="","",Output!AU201)</f>
        <v/>
      </c>
      <c r="AB215" s="1513" t="str">
        <f>IF(B215="","",Output!AV201)</f>
        <v/>
      </c>
      <c r="AC215" s="1513" t="str">
        <f>IF(B215="","",Output!AW201)</f>
        <v/>
      </c>
      <c r="AD215" s="1514" t="str">
        <f>IF(B215="","",Output!AX201)</f>
        <v/>
      </c>
      <c r="AF215" s="1516" t="str">
        <f>IF(B215="","",Output!AY201)</f>
        <v/>
      </c>
      <c r="AG215" s="1510" t="str">
        <f>IF(B215="","",Output!AZ201)</f>
        <v/>
      </c>
      <c r="AH215" s="1511" t="str">
        <f>IF(B215="","",Output!BA201)</f>
        <v/>
      </c>
      <c r="AJ215" s="1517" t="str">
        <f>IF(B215="","",Output!BB201)</f>
        <v/>
      </c>
      <c r="AK215" s="1518" t="str">
        <f>IF(B215="","",Output!BC201)</f>
        <v/>
      </c>
      <c r="AL215" s="1518" t="str">
        <f>IF(B215="","",Output!BD201)</f>
        <v/>
      </c>
      <c r="AM215" s="1519" t="str">
        <f>IF(B215="","",Output!BE201)</f>
        <v/>
      </c>
    </row>
    <row r="216" spans="2:39">
      <c r="B216" s="143" t="str">
        <f>IF(Output!C202=0,"",Output!C202)</f>
        <v/>
      </c>
      <c r="D216" s="1485" t="str">
        <f>IF(B216="","",Output!AC202)</f>
        <v/>
      </c>
      <c r="E216" s="1486" t="str">
        <f>IF(B216="","",Output!AD202)</f>
        <v/>
      </c>
      <c r="F216" s="1487" t="str">
        <f>IF(B216="","",Output!AE202)</f>
        <v/>
      </c>
      <c r="H216" s="1509" t="str">
        <f>IF(B216="","",Output!AF202)</f>
        <v/>
      </c>
      <c r="I216" s="1510" t="str">
        <f>IF(B216="","",Output!AG202)</f>
        <v/>
      </c>
      <c r="J216" s="1510" t="str">
        <f>IF(B216="","",Output!AH202)</f>
        <v/>
      </c>
      <c r="K216" s="1510" t="str">
        <f>IF(B216="","",Output!AI202)</f>
        <v/>
      </c>
      <c r="L216" s="1533" t="str">
        <f>IF(B216="","",Output!AJ202)</f>
        <v/>
      </c>
      <c r="N216" s="1512" t="str">
        <f>IF(B216="","",Output!AK202)</f>
        <v/>
      </c>
      <c r="O216" s="1513" t="str">
        <f>IF(B216="","",Output!AL202)</f>
        <v/>
      </c>
      <c r="P216" s="1514" t="str">
        <f>IF(B216="","",Output!AM202)</f>
        <v/>
      </c>
      <c r="R216" s="1515" t="str">
        <f>IF(B216="","",Output!AN202)</f>
        <v/>
      </c>
      <c r="S216" s="1513" t="str">
        <f>IF(B216="","",Output!AO202)</f>
        <v/>
      </c>
      <c r="T216" s="1514" t="str">
        <f>IF(B216="","",Output!AP202)</f>
        <v/>
      </c>
      <c r="V216" s="1515" t="str">
        <f>IF(B216="","",Output!AQ202)</f>
        <v/>
      </c>
      <c r="W216" s="1513" t="str">
        <f>IF(B216="","",Output!AR202)</f>
        <v/>
      </c>
      <c r="X216" s="1513" t="str">
        <f>IF(B216="","",Output!AS202)</f>
        <v/>
      </c>
      <c r="Y216" s="1514" t="str">
        <f>IF(B216="","",Output!AT202)</f>
        <v/>
      </c>
      <c r="AA216" s="1515" t="str">
        <f>IF(B216="","",Output!AU202)</f>
        <v/>
      </c>
      <c r="AB216" s="1513" t="str">
        <f>IF(B216="","",Output!AV202)</f>
        <v/>
      </c>
      <c r="AC216" s="1513" t="str">
        <f>IF(B216="","",Output!AW202)</f>
        <v/>
      </c>
      <c r="AD216" s="1514" t="str">
        <f>IF(B216="","",Output!AX202)</f>
        <v/>
      </c>
      <c r="AF216" s="1516" t="str">
        <f>IF(B216="","",Output!AY202)</f>
        <v/>
      </c>
      <c r="AG216" s="1510" t="str">
        <f>IF(B216="","",Output!AZ202)</f>
        <v/>
      </c>
      <c r="AH216" s="1511" t="str">
        <f>IF(B216="","",Output!BA202)</f>
        <v/>
      </c>
      <c r="AJ216" s="1517" t="str">
        <f>IF(B216="","",Output!BB202)</f>
        <v/>
      </c>
      <c r="AK216" s="1518" t="str">
        <f>IF(B216="","",Output!BC202)</f>
        <v/>
      </c>
      <c r="AL216" s="1518" t="str">
        <f>IF(B216="","",Output!BD202)</f>
        <v/>
      </c>
      <c r="AM216" s="1519" t="str">
        <f>IF(B216="","",Output!BE202)</f>
        <v/>
      </c>
    </row>
    <row r="217" spans="2:39">
      <c r="B217" s="143" t="str">
        <f>IF(Output!C203=0,"",Output!C203)</f>
        <v/>
      </c>
      <c r="D217" s="1485" t="str">
        <f>IF(B217="","",Output!AC203)</f>
        <v/>
      </c>
      <c r="E217" s="1486" t="str">
        <f>IF(B217="","",Output!AD203)</f>
        <v/>
      </c>
      <c r="F217" s="1487" t="str">
        <f>IF(B217="","",Output!AE203)</f>
        <v/>
      </c>
      <c r="H217" s="1509" t="str">
        <f>IF(B217="","",Output!AF203)</f>
        <v/>
      </c>
      <c r="I217" s="1510" t="str">
        <f>IF(B217="","",Output!AG203)</f>
        <v/>
      </c>
      <c r="J217" s="1510" t="str">
        <f>IF(B217="","",Output!AH203)</f>
        <v/>
      </c>
      <c r="K217" s="1510" t="str">
        <f>IF(B217="","",Output!AI203)</f>
        <v/>
      </c>
      <c r="L217" s="1533" t="str">
        <f>IF(B217="","",Output!AJ203)</f>
        <v/>
      </c>
      <c r="N217" s="1512" t="str">
        <f>IF(B217="","",Output!AK203)</f>
        <v/>
      </c>
      <c r="O217" s="1513" t="str">
        <f>IF(B217="","",Output!AL203)</f>
        <v/>
      </c>
      <c r="P217" s="1514" t="str">
        <f>IF(B217="","",Output!AM203)</f>
        <v/>
      </c>
      <c r="R217" s="1515" t="str">
        <f>IF(B217="","",Output!AN203)</f>
        <v/>
      </c>
      <c r="S217" s="1513" t="str">
        <f>IF(B217="","",Output!AO203)</f>
        <v/>
      </c>
      <c r="T217" s="1514" t="str">
        <f>IF(B217="","",Output!AP203)</f>
        <v/>
      </c>
      <c r="V217" s="1515" t="str">
        <f>IF(B217="","",Output!AQ203)</f>
        <v/>
      </c>
      <c r="W217" s="1513" t="str">
        <f>IF(B217="","",Output!AR203)</f>
        <v/>
      </c>
      <c r="X217" s="1513" t="str">
        <f>IF(B217="","",Output!AS203)</f>
        <v/>
      </c>
      <c r="Y217" s="1514" t="str">
        <f>IF(B217="","",Output!AT203)</f>
        <v/>
      </c>
      <c r="AA217" s="1515" t="str">
        <f>IF(B217="","",Output!AU203)</f>
        <v/>
      </c>
      <c r="AB217" s="1513" t="str">
        <f>IF(B217="","",Output!AV203)</f>
        <v/>
      </c>
      <c r="AC217" s="1513" t="str">
        <f>IF(B217="","",Output!AW203)</f>
        <v/>
      </c>
      <c r="AD217" s="1514" t="str">
        <f>IF(B217="","",Output!AX203)</f>
        <v/>
      </c>
      <c r="AF217" s="1516" t="str">
        <f>IF(B217="","",Output!AY203)</f>
        <v/>
      </c>
      <c r="AG217" s="1510" t="str">
        <f>IF(B217="","",Output!AZ203)</f>
        <v/>
      </c>
      <c r="AH217" s="1511" t="str">
        <f>IF(B217="","",Output!BA203)</f>
        <v/>
      </c>
      <c r="AJ217" s="1517" t="str">
        <f>IF(B217="","",Output!BB203)</f>
        <v/>
      </c>
      <c r="AK217" s="1518" t="str">
        <f>IF(B217="","",Output!BC203)</f>
        <v/>
      </c>
      <c r="AL217" s="1518" t="str">
        <f>IF(B217="","",Output!BD203)</f>
        <v/>
      </c>
      <c r="AM217" s="1519" t="str">
        <f>IF(B217="","",Output!BE203)</f>
        <v/>
      </c>
    </row>
    <row r="218" spans="2:39">
      <c r="B218" s="143" t="str">
        <f>IF(Output!C204=0,"",Output!C204)</f>
        <v/>
      </c>
      <c r="D218" s="1485" t="str">
        <f>IF(B218="","",Output!AC204)</f>
        <v/>
      </c>
      <c r="E218" s="1486" t="str">
        <f>IF(B218="","",Output!AD204)</f>
        <v/>
      </c>
      <c r="F218" s="1487" t="str">
        <f>IF(B218="","",Output!AE204)</f>
        <v/>
      </c>
      <c r="H218" s="1509" t="str">
        <f>IF(B218="","",Output!AF204)</f>
        <v/>
      </c>
      <c r="I218" s="1510" t="str">
        <f>IF(B218="","",Output!AG204)</f>
        <v/>
      </c>
      <c r="J218" s="1510" t="str">
        <f>IF(B218="","",Output!AH204)</f>
        <v/>
      </c>
      <c r="K218" s="1510" t="str">
        <f>IF(B218="","",Output!AI204)</f>
        <v/>
      </c>
      <c r="L218" s="1533" t="str">
        <f>IF(B218="","",Output!AJ204)</f>
        <v/>
      </c>
      <c r="N218" s="1512" t="str">
        <f>IF(B218="","",Output!AK204)</f>
        <v/>
      </c>
      <c r="O218" s="1513" t="str">
        <f>IF(B218="","",Output!AL204)</f>
        <v/>
      </c>
      <c r="P218" s="1514" t="str">
        <f>IF(B218="","",Output!AM204)</f>
        <v/>
      </c>
      <c r="R218" s="1515" t="str">
        <f>IF(B218="","",Output!AN204)</f>
        <v/>
      </c>
      <c r="S218" s="1513" t="str">
        <f>IF(B218="","",Output!AO204)</f>
        <v/>
      </c>
      <c r="T218" s="1514" t="str">
        <f>IF(B218="","",Output!AP204)</f>
        <v/>
      </c>
      <c r="V218" s="1515" t="str">
        <f>IF(B218="","",Output!AQ204)</f>
        <v/>
      </c>
      <c r="W218" s="1513" t="str">
        <f>IF(B218="","",Output!AR204)</f>
        <v/>
      </c>
      <c r="X218" s="1513" t="str">
        <f>IF(B218="","",Output!AS204)</f>
        <v/>
      </c>
      <c r="Y218" s="1514" t="str">
        <f>IF(B218="","",Output!AT204)</f>
        <v/>
      </c>
      <c r="AA218" s="1515" t="str">
        <f>IF(B218="","",Output!AU204)</f>
        <v/>
      </c>
      <c r="AB218" s="1513" t="str">
        <f>IF(B218="","",Output!AV204)</f>
        <v/>
      </c>
      <c r="AC218" s="1513" t="str">
        <f>IF(B218="","",Output!AW204)</f>
        <v/>
      </c>
      <c r="AD218" s="1514" t="str">
        <f>IF(B218="","",Output!AX204)</f>
        <v/>
      </c>
      <c r="AF218" s="1516" t="str">
        <f>IF(B218="","",Output!AY204)</f>
        <v/>
      </c>
      <c r="AG218" s="1510" t="str">
        <f>IF(B218="","",Output!AZ204)</f>
        <v/>
      </c>
      <c r="AH218" s="1511" t="str">
        <f>IF(B218="","",Output!BA204)</f>
        <v/>
      </c>
      <c r="AJ218" s="1517" t="str">
        <f>IF(B218="","",Output!BB204)</f>
        <v/>
      </c>
      <c r="AK218" s="1518" t="str">
        <f>IF(B218="","",Output!BC204)</f>
        <v/>
      </c>
      <c r="AL218" s="1518" t="str">
        <f>IF(B218="","",Output!BD204)</f>
        <v/>
      </c>
      <c r="AM218" s="1519" t="str">
        <f>IF(B218="","",Output!BE204)</f>
        <v/>
      </c>
    </row>
    <row r="219" spans="2:39">
      <c r="B219" s="143" t="str">
        <f>IF(Output!C205=0,"",Output!C205)</f>
        <v/>
      </c>
      <c r="D219" s="1485" t="str">
        <f>IF(B219="","",Output!AC205)</f>
        <v/>
      </c>
      <c r="E219" s="1486" t="str">
        <f>IF(B219="","",Output!AD205)</f>
        <v/>
      </c>
      <c r="F219" s="1487" t="str">
        <f>IF(B219="","",Output!AE205)</f>
        <v/>
      </c>
      <c r="H219" s="1509" t="str">
        <f>IF(B219="","",Output!AF205)</f>
        <v/>
      </c>
      <c r="I219" s="1510" t="str">
        <f>IF(B219="","",Output!AG205)</f>
        <v/>
      </c>
      <c r="J219" s="1510" t="str">
        <f>IF(B219="","",Output!AH205)</f>
        <v/>
      </c>
      <c r="K219" s="1510" t="str">
        <f>IF(B219="","",Output!AI205)</f>
        <v/>
      </c>
      <c r="L219" s="1533" t="str">
        <f>IF(B219="","",Output!AJ205)</f>
        <v/>
      </c>
      <c r="N219" s="1512" t="str">
        <f>IF(B219="","",Output!AK205)</f>
        <v/>
      </c>
      <c r="O219" s="1513" t="str">
        <f>IF(B219="","",Output!AL205)</f>
        <v/>
      </c>
      <c r="P219" s="1514" t="str">
        <f>IF(B219="","",Output!AM205)</f>
        <v/>
      </c>
      <c r="R219" s="1515" t="str">
        <f>IF(B219="","",Output!AN205)</f>
        <v/>
      </c>
      <c r="S219" s="1513" t="str">
        <f>IF(B219="","",Output!AO205)</f>
        <v/>
      </c>
      <c r="T219" s="1514" t="str">
        <f>IF(B219="","",Output!AP205)</f>
        <v/>
      </c>
      <c r="V219" s="1515" t="str">
        <f>IF(B219="","",Output!AQ205)</f>
        <v/>
      </c>
      <c r="W219" s="1513" t="str">
        <f>IF(B219="","",Output!AR205)</f>
        <v/>
      </c>
      <c r="X219" s="1513" t="str">
        <f>IF(B219="","",Output!AS205)</f>
        <v/>
      </c>
      <c r="Y219" s="1514" t="str">
        <f>IF(B219="","",Output!AT205)</f>
        <v/>
      </c>
      <c r="AA219" s="1515" t="str">
        <f>IF(B219="","",Output!AU205)</f>
        <v/>
      </c>
      <c r="AB219" s="1513" t="str">
        <f>IF(B219="","",Output!AV205)</f>
        <v/>
      </c>
      <c r="AC219" s="1513" t="str">
        <f>IF(B219="","",Output!AW205)</f>
        <v/>
      </c>
      <c r="AD219" s="1514" t="str">
        <f>IF(B219="","",Output!AX205)</f>
        <v/>
      </c>
      <c r="AF219" s="1516" t="str">
        <f>IF(B219="","",Output!AY205)</f>
        <v/>
      </c>
      <c r="AG219" s="1510" t="str">
        <f>IF(B219="","",Output!AZ205)</f>
        <v/>
      </c>
      <c r="AH219" s="1511" t="str">
        <f>IF(B219="","",Output!BA205)</f>
        <v/>
      </c>
      <c r="AJ219" s="1517" t="str">
        <f>IF(B219="","",Output!BB205)</f>
        <v/>
      </c>
      <c r="AK219" s="1518" t="str">
        <f>IF(B219="","",Output!BC205)</f>
        <v/>
      </c>
      <c r="AL219" s="1518" t="str">
        <f>IF(B219="","",Output!BD205)</f>
        <v/>
      </c>
      <c r="AM219" s="1519" t="str">
        <f>IF(B219="","",Output!BE205)</f>
        <v/>
      </c>
    </row>
    <row r="220" spans="2:39">
      <c r="B220" s="143" t="str">
        <f>IF(Output!C206=0,"",Output!C206)</f>
        <v/>
      </c>
      <c r="D220" s="1485" t="str">
        <f>IF(B220="","",Output!AC206)</f>
        <v/>
      </c>
      <c r="E220" s="1486" t="str">
        <f>IF(B220="","",Output!AD206)</f>
        <v/>
      </c>
      <c r="F220" s="1487" t="str">
        <f>IF(B220="","",Output!AE206)</f>
        <v/>
      </c>
      <c r="H220" s="1509" t="str">
        <f>IF(B220="","",Output!AF206)</f>
        <v/>
      </c>
      <c r="I220" s="1510" t="str">
        <f>IF(B220="","",Output!AG206)</f>
        <v/>
      </c>
      <c r="J220" s="1510" t="str">
        <f>IF(B220="","",Output!AH206)</f>
        <v/>
      </c>
      <c r="K220" s="1510" t="str">
        <f>IF(B220="","",Output!AI206)</f>
        <v/>
      </c>
      <c r="L220" s="1533" t="str">
        <f>IF(B220="","",Output!AJ206)</f>
        <v/>
      </c>
      <c r="N220" s="1512" t="str">
        <f>IF(B220="","",Output!AK206)</f>
        <v/>
      </c>
      <c r="O220" s="1513" t="str">
        <f>IF(B220="","",Output!AL206)</f>
        <v/>
      </c>
      <c r="P220" s="1514" t="str">
        <f>IF(B220="","",Output!AM206)</f>
        <v/>
      </c>
      <c r="R220" s="1515" t="str">
        <f>IF(B220="","",Output!AN206)</f>
        <v/>
      </c>
      <c r="S220" s="1513" t="str">
        <f>IF(B220="","",Output!AO206)</f>
        <v/>
      </c>
      <c r="T220" s="1514" t="str">
        <f>IF(B220="","",Output!AP206)</f>
        <v/>
      </c>
      <c r="V220" s="1515" t="str">
        <f>IF(B220="","",Output!AQ206)</f>
        <v/>
      </c>
      <c r="W220" s="1513" t="str">
        <f>IF(B220="","",Output!AR206)</f>
        <v/>
      </c>
      <c r="X220" s="1513" t="str">
        <f>IF(B220="","",Output!AS206)</f>
        <v/>
      </c>
      <c r="Y220" s="1514" t="str">
        <f>IF(B220="","",Output!AT206)</f>
        <v/>
      </c>
      <c r="AA220" s="1515" t="str">
        <f>IF(B220="","",Output!AU206)</f>
        <v/>
      </c>
      <c r="AB220" s="1513" t="str">
        <f>IF(B220="","",Output!AV206)</f>
        <v/>
      </c>
      <c r="AC220" s="1513" t="str">
        <f>IF(B220="","",Output!AW206)</f>
        <v/>
      </c>
      <c r="AD220" s="1514" t="str">
        <f>IF(B220="","",Output!AX206)</f>
        <v/>
      </c>
      <c r="AF220" s="1516" t="str">
        <f>IF(B220="","",Output!AY206)</f>
        <v/>
      </c>
      <c r="AG220" s="1510" t="str">
        <f>IF(B220="","",Output!AZ206)</f>
        <v/>
      </c>
      <c r="AH220" s="1511" t="str">
        <f>IF(B220="","",Output!BA206)</f>
        <v/>
      </c>
      <c r="AJ220" s="1517" t="str">
        <f>IF(B220="","",Output!BB206)</f>
        <v/>
      </c>
      <c r="AK220" s="1518" t="str">
        <f>IF(B220="","",Output!BC206)</f>
        <v/>
      </c>
      <c r="AL220" s="1518" t="str">
        <f>IF(B220="","",Output!BD206)</f>
        <v/>
      </c>
      <c r="AM220" s="1519" t="str">
        <f>IF(B220="","",Output!BE206)</f>
        <v/>
      </c>
    </row>
    <row r="221" spans="2:39">
      <c r="B221" s="1492" t="str">
        <f>IF(Output!C207=0,"",Output!C207)</f>
        <v/>
      </c>
      <c r="D221" s="1488" t="str">
        <f>IF(B221="","",Output!AC207)</f>
        <v/>
      </c>
      <c r="E221" s="1489" t="str">
        <f>IF(B221="","",Output!AD207)</f>
        <v/>
      </c>
      <c r="F221" s="1490" t="str">
        <f>IF(B221="","",Output!AE207)</f>
        <v/>
      </c>
      <c r="H221" s="1520" t="str">
        <f>IF(B221="","",Output!AF207)</f>
        <v/>
      </c>
      <c r="I221" s="1521" t="str">
        <f>IF(B221="","",Output!AG207)</f>
        <v/>
      </c>
      <c r="J221" s="1521" t="str">
        <f>IF(B221="","",Output!AH207)</f>
        <v/>
      </c>
      <c r="K221" s="1521" t="str">
        <f>IF(B221="","",Output!AI207)</f>
        <v/>
      </c>
      <c r="L221" s="1534" t="str">
        <f>IF(B221="","",Output!AJ207)</f>
        <v/>
      </c>
      <c r="N221" s="1523" t="str">
        <f>IF(B221="","",Output!AK207)</f>
        <v/>
      </c>
      <c r="O221" s="1524" t="str">
        <f>IF(B221="","",Output!AL207)</f>
        <v/>
      </c>
      <c r="P221" s="1525" t="str">
        <f>IF(B221="","",Output!AM207)</f>
        <v/>
      </c>
      <c r="R221" s="1526" t="str">
        <f>IF(B221="","",Output!AN207)</f>
        <v/>
      </c>
      <c r="S221" s="1524" t="str">
        <f>IF(B221="","",Output!AO207)</f>
        <v/>
      </c>
      <c r="T221" s="1525" t="str">
        <f>IF(B221="","",Output!AP207)</f>
        <v/>
      </c>
      <c r="V221" s="1526" t="str">
        <f>IF(B221="","",Output!AQ207)</f>
        <v/>
      </c>
      <c r="W221" s="1524" t="str">
        <f>IF(B221="","",Output!AR207)</f>
        <v/>
      </c>
      <c r="X221" s="1524" t="str">
        <f>IF(B221="","",Output!AS207)</f>
        <v/>
      </c>
      <c r="Y221" s="1525" t="str">
        <f>IF(B221="","",Output!AT207)</f>
        <v/>
      </c>
      <c r="AA221" s="1526" t="str">
        <f>IF(B221="","",Output!AU207)</f>
        <v/>
      </c>
      <c r="AB221" s="1524" t="str">
        <f>IF(B221="","",Output!AV207)</f>
        <v/>
      </c>
      <c r="AC221" s="1524" t="str">
        <f>IF(B221="","",Output!AW207)</f>
        <v/>
      </c>
      <c r="AD221" s="1525" t="str">
        <f>IF(B221="","",Output!AX207)</f>
        <v/>
      </c>
      <c r="AF221" s="1527" t="str">
        <f>IF(B221="","",Output!AY207)</f>
        <v/>
      </c>
      <c r="AG221" s="1521" t="str">
        <f>IF(B221="","",Output!AZ207)</f>
        <v/>
      </c>
      <c r="AH221" s="1522" t="str">
        <f>IF(B221="","",Output!BA207)</f>
        <v/>
      </c>
      <c r="AJ221" s="1528" t="str">
        <f>IF(B221="","",Output!BB207)</f>
        <v/>
      </c>
      <c r="AK221" s="1529" t="str">
        <f>IF(B221="","",Output!BC207)</f>
        <v/>
      </c>
      <c r="AL221" s="1529" t="str">
        <f>IF(B221="","",Output!BD207)</f>
        <v/>
      </c>
      <c r="AM221" s="1530" t="str">
        <f>IF(B221="","",Output!BE207)</f>
        <v/>
      </c>
    </row>
    <row r="222" spans="2:39">
      <c r="H222" s="1531"/>
      <c r="N222" s="1531"/>
    </row>
  </sheetData>
  <mergeCells count="10">
    <mergeCell ref="B11:W11"/>
    <mergeCell ref="D14:F14"/>
    <mergeCell ref="V14:Y14"/>
    <mergeCell ref="N14:P14"/>
    <mergeCell ref="H14:L14"/>
    <mergeCell ref="AF14:AH14"/>
    <mergeCell ref="B14:B16"/>
    <mergeCell ref="R14:T14"/>
    <mergeCell ref="AA14:AD14"/>
    <mergeCell ref="AJ14:AM14"/>
  </mergeCells>
  <conditionalFormatting sqref="B19:B221">
    <cfRule type="cellIs" dxfId="50" priority="1" operator="lessThanOrEqual">
      <formula>0</formula>
    </cfRule>
  </conditionalFormatting>
  <pageMargins left="0.7" right="0.7" top="0.75" bottom="0.75" header="0.3" footer="0.3"/>
  <pageSetup paperSize="9" scale="11" orientation="portrait" r:id="rId1"/>
  <colBreaks count="1" manualBreakCount="1">
    <brk id="4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5D75-0C9B-46BE-9013-F97CEA969F86}">
  <sheetPr codeName="Sheet13">
    <tabColor theme="0" tint="-0.249977111117893"/>
  </sheetPr>
  <dimension ref="B3:BJ221"/>
  <sheetViews>
    <sheetView showGridLines="0" zoomScale="80" zoomScaleNormal="80" workbookViewId="0">
      <selection activeCell="N17" sqref="N17"/>
    </sheetView>
  </sheetViews>
  <sheetFormatPr defaultColWidth="21.42578125" defaultRowHeight="12.75"/>
  <cols>
    <col min="1" max="1" width="6.140625" style="241" customWidth="1"/>
    <col min="2" max="2" width="24.42578125" style="241" customWidth="1"/>
    <col min="3" max="3" width="4.42578125" style="241" customWidth="1"/>
    <col min="4" max="4" width="17.28515625" style="241" customWidth="1"/>
    <col min="5" max="5" width="22.28515625" style="241" customWidth="1"/>
    <col min="6" max="6" width="16.28515625" style="241" customWidth="1"/>
    <col min="7" max="7" width="18.85546875" style="241" customWidth="1"/>
    <col min="8" max="8" width="15.85546875" style="241" customWidth="1"/>
    <col min="9" max="9" width="12.7109375" style="1240" bestFit="1" customWidth="1"/>
    <col min="10" max="10" width="19.85546875" style="241" customWidth="1"/>
    <col min="11" max="11" width="23.28515625" style="241" customWidth="1"/>
    <col min="12" max="12" width="7.42578125" style="241" customWidth="1"/>
    <col min="13" max="18" width="16" style="241" customWidth="1"/>
    <col min="19" max="20" width="18.85546875" style="241" customWidth="1"/>
    <col min="21" max="16384" width="21.42578125" style="241"/>
  </cols>
  <sheetData>
    <row r="3" spans="2:20" ht="15" customHeight="1">
      <c r="D3" s="37"/>
      <c r="E3" s="37"/>
      <c r="F3" s="37"/>
      <c r="G3" s="37"/>
      <c r="H3" s="37"/>
      <c r="I3" s="1406"/>
    </row>
    <row r="4" spans="2:20" ht="15" customHeight="1">
      <c r="D4" s="37"/>
      <c r="E4" s="37"/>
      <c r="F4" s="38"/>
      <c r="S4" s="1233" t="s">
        <v>101</v>
      </c>
      <c r="T4" s="1233">
        <f>'00 - Cover'!F17</f>
        <v>45747</v>
      </c>
    </row>
    <row r="5" spans="2:20" ht="15" customHeight="1">
      <c r="D5" s="37"/>
      <c r="E5" s="37"/>
      <c r="F5" s="38"/>
      <c r="S5" s="1233" t="s">
        <v>4</v>
      </c>
      <c r="T5" s="1233">
        <f>'00 - Cover'!F19</f>
        <v>45764</v>
      </c>
    </row>
    <row r="6" spans="2:20" ht="12.75" customHeight="1">
      <c r="D6" s="37"/>
      <c r="E6" s="37"/>
      <c r="F6" s="38"/>
      <c r="S6" s="1233" t="s">
        <v>5</v>
      </c>
      <c r="T6" s="1233">
        <f>'00 - Cover'!F20</f>
        <v>45775</v>
      </c>
    </row>
    <row r="7" spans="2:20">
      <c r="D7" s="37"/>
      <c r="E7" s="37"/>
      <c r="F7" s="37"/>
      <c r="G7" s="37"/>
      <c r="H7" s="37"/>
      <c r="I7" s="1406"/>
      <c r="J7" s="88"/>
      <c r="K7" s="88"/>
    </row>
    <row r="10" spans="2:20" ht="15.75">
      <c r="D10" s="1919" t="s">
        <v>647</v>
      </c>
      <c r="E10" s="1920"/>
      <c r="F10" s="1920"/>
      <c r="G10" s="1920"/>
      <c r="H10" s="1920"/>
      <c r="I10" s="1920"/>
      <c r="J10" s="1920"/>
      <c r="K10" s="1920"/>
      <c r="L10" s="1920"/>
      <c r="M10" s="1920"/>
      <c r="N10" s="1920"/>
      <c r="O10" s="1920"/>
      <c r="P10" s="1920"/>
      <c r="Q10" s="1920"/>
      <c r="R10" s="1920"/>
      <c r="S10" s="1920"/>
      <c r="T10" s="1920"/>
    </row>
    <row r="11" spans="2:20">
      <c r="D11" s="333"/>
      <c r="E11" s="334"/>
      <c r="F11" s="335"/>
      <c r="G11" s="335"/>
      <c r="H11" s="335"/>
      <c r="I11" s="1407"/>
      <c r="J11" s="336"/>
      <c r="K11" s="336"/>
    </row>
    <row r="12" spans="2:20">
      <c r="D12" s="333"/>
      <c r="E12" s="334"/>
      <c r="F12" s="335"/>
      <c r="G12" s="335"/>
      <c r="H12" s="335"/>
      <c r="I12" s="1407"/>
      <c r="J12" s="1922"/>
      <c r="K12" s="336"/>
    </row>
    <row r="13" spans="2:20">
      <c r="D13" s="333"/>
      <c r="E13" s="334"/>
      <c r="F13" s="335"/>
      <c r="G13" s="335"/>
      <c r="H13" s="335"/>
      <c r="I13" s="1407"/>
      <c r="J13" s="1923"/>
      <c r="K13" s="336"/>
    </row>
    <row r="14" spans="2:20" ht="15.75">
      <c r="B14" s="1914" t="s">
        <v>5</v>
      </c>
      <c r="D14" s="337" t="s">
        <v>120</v>
      </c>
      <c r="E14" s="338"/>
      <c r="F14" s="338"/>
      <c r="G14" s="339"/>
      <c r="H14" s="340"/>
      <c r="I14" s="1408"/>
      <c r="J14" s="342"/>
      <c r="K14" s="343" t="s">
        <v>146</v>
      </c>
      <c r="M14" s="337" t="s">
        <v>121</v>
      </c>
      <c r="N14" s="338"/>
      <c r="O14" s="338"/>
      <c r="P14" s="339"/>
      <c r="Q14" s="340"/>
      <c r="R14" s="341"/>
      <c r="S14" s="342"/>
      <c r="T14" s="343" t="s">
        <v>146</v>
      </c>
    </row>
    <row r="15" spans="2:20">
      <c r="B15" s="1915"/>
      <c r="D15" s="1924" t="s">
        <v>147</v>
      </c>
      <c r="E15" s="1924" t="s">
        <v>148</v>
      </c>
      <c r="F15" s="1925" t="s">
        <v>149</v>
      </c>
      <c r="G15" s="1925"/>
      <c r="H15" s="1925"/>
      <c r="I15" s="1927" t="s">
        <v>1092</v>
      </c>
      <c r="J15" s="1924" t="s">
        <v>151</v>
      </c>
      <c r="K15" s="1924" t="s">
        <v>152</v>
      </c>
      <c r="M15" s="1921" t="s">
        <v>147</v>
      </c>
      <c r="N15" s="1921" t="s">
        <v>148</v>
      </c>
      <c r="O15" s="1926" t="s">
        <v>149</v>
      </c>
      <c r="P15" s="1926"/>
      <c r="Q15" s="1926"/>
      <c r="R15" s="1929" t="s">
        <v>1092</v>
      </c>
      <c r="S15" s="1921" t="s">
        <v>151</v>
      </c>
      <c r="T15" s="1921" t="s">
        <v>156</v>
      </c>
    </row>
    <row r="16" spans="2:20" ht="20.25" customHeight="1">
      <c r="B16" s="1916"/>
      <c r="D16" s="1924"/>
      <c r="E16" s="1924"/>
      <c r="F16" s="344" t="s">
        <v>153</v>
      </c>
      <c r="G16" s="344" t="s">
        <v>154</v>
      </c>
      <c r="H16" s="344" t="s">
        <v>155</v>
      </c>
      <c r="I16" s="1928"/>
      <c r="J16" s="1924"/>
      <c r="K16" s="1924"/>
      <c r="M16" s="1921"/>
      <c r="N16" s="1921"/>
      <c r="O16" s="351" t="s">
        <v>153</v>
      </c>
      <c r="P16" s="351" t="s">
        <v>154</v>
      </c>
      <c r="Q16" s="351" t="s">
        <v>155</v>
      </c>
      <c r="R16" s="1930"/>
      <c r="S16" s="1921"/>
      <c r="T16" s="1921"/>
    </row>
    <row r="17" spans="2:62">
      <c r="B17" s="1491">
        <f>'00 - Cover'!F20</f>
        <v>45775</v>
      </c>
      <c r="D17" s="345">
        <f>'11 - Notes Follow-up'!H25</f>
        <v>77732</v>
      </c>
      <c r="E17" s="346">
        <f>'11 - Notes Follow-up'!J26</f>
        <v>95594.470000000016</v>
      </c>
      <c r="F17" s="347">
        <f>'00 - Cover'!F21</f>
        <v>45743</v>
      </c>
      <c r="G17" s="347">
        <f>'00 - Cover'!F20</f>
        <v>45775</v>
      </c>
      <c r="H17" s="348">
        <f>IFERROR(G17-F17,"N/A")</f>
        <v>32</v>
      </c>
      <c r="I17" s="1410">
        <v>6.0000000000000001E-3</v>
      </c>
      <c r="J17" s="1409">
        <f>ROUND(E17*(I17)*H17/365,2)</f>
        <v>50.29</v>
      </c>
      <c r="K17" s="349">
        <f>J17*D17</f>
        <v>3909142.28</v>
      </c>
      <c r="M17" s="345">
        <f>'11 - Notes Follow-up'!P26</f>
        <v>4092</v>
      </c>
      <c r="N17" s="346">
        <f>'11 - Notes Follow-up'!Q26</f>
        <v>95574.790000000008</v>
      </c>
      <c r="O17" s="347">
        <f>F17</f>
        <v>45743</v>
      </c>
      <c r="P17" s="347">
        <f>'00 - Cover'!F20</f>
        <v>45775</v>
      </c>
      <c r="Q17" s="348">
        <f>IFERROR(P17-O17,"N/A")</f>
        <v>32</v>
      </c>
      <c r="R17" s="1410">
        <v>1.4999999999999999E-2</v>
      </c>
      <c r="S17" s="1409">
        <f>ROUND(N17*(R17)*Q17/365,2)</f>
        <v>125.69</v>
      </c>
      <c r="T17" s="349">
        <f>S17*M17</f>
        <v>514323.48</v>
      </c>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row>
    <row r="18" spans="2:62">
      <c r="B18" s="143">
        <v>45743</v>
      </c>
      <c r="D18" s="345">
        <v>77732</v>
      </c>
      <c r="E18" s="346">
        <v>96330.900000000009</v>
      </c>
      <c r="F18" s="347">
        <v>45715</v>
      </c>
      <c r="G18" s="347">
        <v>45743</v>
      </c>
      <c r="H18" s="348">
        <v>28</v>
      </c>
      <c r="I18" s="1410">
        <v>6.0000000000000001E-3</v>
      </c>
      <c r="J18" s="1409">
        <v>44.34</v>
      </c>
      <c r="K18" s="349">
        <v>3446636.8800000004</v>
      </c>
      <c r="M18" s="345">
        <v>4092</v>
      </c>
      <c r="N18" s="346">
        <v>96311.069999999992</v>
      </c>
      <c r="O18" s="347">
        <v>45715</v>
      </c>
      <c r="P18" s="347">
        <v>45743</v>
      </c>
      <c r="Q18" s="348">
        <v>28</v>
      </c>
      <c r="R18" s="1410">
        <v>1.4999999999999999E-2</v>
      </c>
      <c r="S18" s="1409">
        <v>110.82</v>
      </c>
      <c r="T18" s="349">
        <v>453475.43999999994</v>
      </c>
    </row>
    <row r="19" spans="2:62">
      <c r="B19" s="143">
        <v>45715</v>
      </c>
      <c r="D19" s="345">
        <v>77732</v>
      </c>
      <c r="E19" s="346">
        <v>97065.82</v>
      </c>
      <c r="F19" s="347">
        <v>45684</v>
      </c>
      <c r="G19" s="347">
        <v>45715</v>
      </c>
      <c r="H19" s="348">
        <v>31</v>
      </c>
      <c r="I19" s="1410">
        <v>6.0000000000000001E-3</v>
      </c>
      <c r="J19" s="1409">
        <v>49.46</v>
      </c>
      <c r="K19" s="349">
        <v>3844624.72</v>
      </c>
      <c r="M19" s="345">
        <v>4092</v>
      </c>
      <c r="N19" s="346">
        <v>97045.849999999991</v>
      </c>
      <c r="O19" s="347">
        <v>45684</v>
      </c>
      <c r="P19" s="347">
        <v>45715</v>
      </c>
      <c r="Q19" s="348">
        <v>31</v>
      </c>
      <c r="R19" s="1410">
        <v>1.4999999999999999E-2</v>
      </c>
      <c r="S19" s="1409">
        <v>123.63</v>
      </c>
      <c r="T19" s="349">
        <v>505893.95999999996</v>
      </c>
    </row>
    <row r="20" spans="2:62">
      <c r="B20" s="143">
        <v>45684</v>
      </c>
      <c r="D20" s="345">
        <v>77732</v>
      </c>
      <c r="E20" s="346">
        <v>98537.86</v>
      </c>
      <c r="F20" s="347">
        <v>45653</v>
      </c>
      <c r="G20" s="347">
        <v>45684</v>
      </c>
      <c r="H20" s="348">
        <v>31</v>
      </c>
      <c r="I20" s="1410">
        <v>6.0000000000000001E-3</v>
      </c>
      <c r="J20" s="1409">
        <v>50.21</v>
      </c>
      <c r="K20" s="349">
        <v>3902923.72</v>
      </c>
      <c r="M20" s="345">
        <v>4092</v>
      </c>
      <c r="N20" s="346">
        <v>98517.58</v>
      </c>
      <c r="O20" s="347">
        <v>45653</v>
      </c>
      <c r="P20" s="347">
        <v>45684</v>
      </c>
      <c r="Q20" s="348">
        <v>31</v>
      </c>
      <c r="R20" s="1410">
        <v>1.4999999999999999E-2</v>
      </c>
      <c r="S20" s="1409">
        <v>125.51</v>
      </c>
      <c r="T20" s="349">
        <v>513586.92000000004</v>
      </c>
    </row>
    <row r="21" spans="2:62" ht="14.25" customHeight="1">
      <c r="B21" s="143">
        <v>45653</v>
      </c>
      <c r="D21" s="345">
        <v>77732</v>
      </c>
      <c r="E21" s="346">
        <v>99248.180000000008</v>
      </c>
      <c r="F21" s="347">
        <v>45623</v>
      </c>
      <c r="G21" s="347">
        <v>45653</v>
      </c>
      <c r="H21" s="348">
        <v>30</v>
      </c>
      <c r="I21" s="1410">
        <v>6.0000000000000001E-3</v>
      </c>
      <c r="J21" s="1409">
        <v>48.94</v>
      </c>
      <c r="K21" s="349">
        <v>3804204.0799999996</v>
      </c>
      <c r="M21" s="345">
        <v>4092</v>
      </c>
      <c r="N21" s="346">
        <v>99227.75</v>
      </c>
      <c r="O21" s="347">
        <v>45623</v>
      </c>
      <c r="P21" s="347">
        <v>45653</v>
      </c>
      <c r="Q21" s="348">
        <v>30</v>
      </c>
      <c r="R21" s="1410">
        <v>1.4999999999999999E-2</v>
      </c>
      <c r="S21" s="1409">
        <v>122.34</v>
      </c>
      <c r="T21" s="349">
        <v>500615.28</v>
      </c>
    </row>
    <row r="22" spans="2:62" ht="14.25" customHeight="1">
      <c r="B22" s="143">
        <v>45623</v>
      </c>
      <c r="D22" s="345">
        <v>77732</v>
      </c>
      <c r="E22" s="346">
        <v>100000</v>
      </c>
      <c r="F22" s="347">
        <v>45588</v>
      </c>
      <c r="G22" s="347">
        <v>45623</v>
      </c>
      <c r="H22" s="348">
        <v>35</v>
      </c>
      <c r="I22" s="1410">
        <v>6.0000000000000001E-3</v>
      </c>
      <c r="J22" s="1409">
        <v>57.53</v>
      </c>
      <c r="K22" s="349">
        <v>4471921.96</v>
      </c>
      <c r="M22" s="345">
        <v>4092</v>
      </c>
      <c r="N22" s="346">
        <v>100000</v>
      </c>
      <c r="O22" s="347">
        <v>45588</v>
      </c>
      <c r="P22" s="347">
        <v>45623</v>
      </c>
      <c r="Q22" s="348">
        <v>35</v>
      </c>
      <c r="R22" s="1410">
        <v>1.4999999999999999E-2</v>
      </c>
      <c r="S22" s="1409">
        <v>143.84</v>
      </c>
      <c r="T22" s="349">
        <v>588593.28</v>
      </c>
    </row>
    <row r="23" spans="2:62">
      <c r="B23" s="143"/>
      <c r="D23" s="345"/>
      <c r="E23" s="346"/>
      <c r="F23" s="347"/>
      <c r="G23" s="347"/>
      <c r="H23" s="348"/>
      <c r="I23" s="1410"/>
      <c r="J23" s="1409"/>
      <c r="K23" s="349"/>
      <c r="M23" s="345"/>
      <c r="N23" s="346"/>
      <c r="O23" s="347"/>
      <c r="P23" s="347"/>
      <c r="Q23" s="348"/>
      <c r="R23" s="1410"/>
      <c r="S23" s="1409"/>
      <c r="T23" s="349"/>
    </row>
    <row r="24" spans="2:62">
      <c r="B24" s="143"/>
      <c r="D24" s="345"/>
      <c r="E24" s="346"/>
      <c r="F24" s="347"/>
      <c r="G24" s="347"/>
      <c r="H24" s="348"/>
      <c r="I24" s="1410"/>
      <c r="J24" s="1409"/>
      <c r="K24" s="349"/>
      <c r="M24" s="345"/>
      <c r="N24" s="346"/>
      <c r="O24" s="347"/>
      <c r="P24" s="347"/>
      <c r="Q24" s="348"/>
      <c r="R24" s="1410"/>
      <c r="S24" s="1409"/>
      <c r="T24" s="349"/>
    </row>
    <row r="25" spans="2:62">
      <c r="B25" s="143"/>
      <c r="D25" s="345"/>
      <c r="E25" s="346"/>
      <c r="F25" s="347"/>
      <c r="G25" s="347"/>
      <c r="H25" s="348"/>
      <c r="I25" s="1410"/>
      <c r="J25" s="1409"/>
      <c r="K25" s="349"/>
      <c r="M25" s="345"/>
      <c r="N25" s="346"/>
      <c r="O25" s="347"/>
      <c r="P25" s="347"/>
      <c r="Q25" s="348"/>
      <c r="R25" s="1410"/>
      <c r="S25" s="1409"/>
      <c r="T25" s="349"/>
    </row>
    <row r="26" spans="2:62">
      <c r="B26" s="143"/>
      <c r="C26" s="1541"/>
      <c r="D26" s="345"/>
      <c r="E26" s="346"/>
      <c r="F26" s="347"/>
      <c r="G26" s="347"/>
      <c r="H26" s="348"/>
      <c r="I26" s="1410"/>
      <c r="J26" s="1409"/>
      <c r="K26" s="349"/>
      <c r="M26" s="345"/>
      <c r="N26" s="346"/>
      <c r="O26" s="347"/>
      <c r="P26" s="347"/>
      <c r="Q26" s="348"/>
      <c r="R26" s="1410"/>
      <c r="S26" s="1409"/>
      <c r="T26" s="349"/>
    </row>
    <row r="27" spans="2:62">
      <c r="B27" s="143"/>
      <c r="C27" s="1541"/>
      <c r="D27" s="345"/>
      <c r="E27" s="346"/>
      <c r="F27" s="347"/>
      <c r="G27" s="347"/>
      <c r="H27" s="348"/>
      <c r="I27" s="1410"/>
      <c r="J27" s="1409"/>
      <c r="K27" s="349"/>
      <c r="M27" s="345"/>
      <c r="N27" s="346"/>
      <c r="O27" s="347"/>
      <c r="P27" s="347"/>
      <c r="Q27" s="348"/>
      <c r="R27" s="1410"/>
      <c r="S27" s="1409"/>
      <c r="T27" s="349"/>
    </row>
    <row r="28" spans="2:62">
      <c r="B28" s="143"/>
      <c r="C28" s="1541"/>
      <c r="D28" s="345"/>
      <c r="E28" s="346"/>
      <c r="F28" s="347"/>
      <c r="G28" s="347"/>
      <c r="H28" s="348"/>
      <c r="I28" s="1410"/>
      <c r="J28" s="1409"/>
      <c r="K28" s="349"/>
      <c r="M28" s="345"/>
      <c r="N28" s="346"/>
      <c r="O28" s="347"/>
      <c r="P28" s="347"/>
      <c r="Q28" s="348"/>
      <c r="R28" s="1410"/>
      <c r="S28" s="1409"/>
      <c r="T28" s="349"/>
    </row>
    <row r="29" spans="2:62">
      <c r="B29" s="143"/>
      <c r="C29" s="1541"/>
      <c r="D29" s="345"/>
      <c r="E29" s="346"/>
      <c r="F29" s="347"/>
      <c r="G29" s="347"/>
      <c r="H29" s="348"/>
      <c r="I29" s="1410"/>
      <c r="J29" s="1409"/>
      <c r="K29" s="349"/>
      <c r="M29" s="345"/>
      <c r="N29" s="346"/>
      <c r="O29" s="347"/>
      <c r="P29" s="347"/>
      <c r="Q29" s="348"/>
      <c r="R29" s="1410"/>
      <c r="S29" s="1409"/>
      <c r="T29" s="349"/>
    </row>
    <row r="30" spans="2:62">
      <c r="B30" s="143"/>
      <c r="C30" s="1541"/>
      <c r="D30" s="345"/>
      <c r="E30" s="346"/>
      <c r="F30" s="347"/>
      <c r="G30" s="347"/>
      <c r="H30" s="348"/>
      <c r="I30" s="1410"/>
      <c r="J30" s="1409"/>
      <c r="K30" s="349"/>
      <c r="M30" s="345"/>
      <c r="N30" s="346"/>
      <c r="O30" s="347"/>
      <c r="P30" s="347"/>
      <c r="Q30" s="348"/>
      <c r="R30" s="1410"/>
      <c r="S30" s="1409"/>
      <c r="T30" s="349"/>
    </row>
    <row r="31" spans="2:62">
      <c r="B31" s="143"/>
      <c r="C31" s="1541"/>
      <c r="D31" s="345"/>
      <c r="E31" s="346"/>
      <c r="F31" s="347"/>
      <c r="G31" s="347"/>
      <c r="H31" s="348"/>
      <c r="I31" s="1410"/>
      <c r="J31" s="1409"/>
      <c r="K31" s="349"/>
      <c r="M31" s="345"/>
      <c r="N31" s="346"/>
      <c r="O31" s="347"/>
      <c r="P31" s="347"/>
      <c r="Q31" s="348"/>
      <c r="R31" s="1410"/>
      <c r="S31" s="1409"/>
      <c r="T31" s="349"/>
    </row>
    <row r="32" spans="2:62">
      <c r="B32" s="143"/>
      <c r="C32" s="1541"/>
      <c r="D32" s="345"/>
      <c r="E32" s="346"/>
      <c r="F32" s="347"/>
      <c r="G32" s="347"/>
      <c r="H32" s="348"/>
      <c r="I32" s="1410"/>
      <c r="J32" s="1409"/>
      <c r="K32" s="349"/>
      <c r="M32" s="345"/>
      <c r="N32" s="346"/>
      <c r="O32" s="347"/>
      <c r="P32" s="347"/>
      <c r="Q32" s="348"/>
      <c r="R32" s="1410"/>
      <c r="S32" s="1409"/>
      <c r="T32" s="349"/>
    </row>
    <row r="33" spans="2:20">
      <c r="B33" s="143"/>
      <c r="C33" s="1541"/>
      <c r="D33" s="345"/>
      <c r="E33" s="346"/>
      <c r="F33" s="347"/>
      <c r="G33" s="347"/>
      <c r="H33" s="348"/>
      <c r="I33" s="1410"/>
      <c r="J33" s="1409"/>
      <c r="K33" s="349"/>
      <c r="M33" s="345"/>
      <c r="N33" s="346"/>
      <c r="O33" s="347"/>
      <c r="P33" s="347"/>
      <c r="Q33" s="348"/>
      <c r="R33" s="1410"/>
      <c r="S33" s="1409"/>
      <c r="T33" s="349"/>
    </row>
    <row r="34" spans="2:20">
      <c r="B34" s="143"/>
      <c r="C34" s="1541"/>
      <c r="D34" s="345"/>
      <c r="E34" s="346"/>
      <c r="F34" s="347"/>
      <c r="G34" s="347"/>
      <c r="H34" s="348"/>
      <c r="I34" s="1410"/>
      <c r="J34" s="1409"/>
      <c r="K34" s="349"/>
      <c r="M34" s="345"/>
      <c r="N34" s="346"/>
      <c r="O34" s="347"/>
      <c r="P34" s="347"/>
      <c r="Q34" s="348"/>
      <c r="R34" s="1410"/>
      <c r="S34" s="1409"/>
      <c r="T34" s="349"/>
    </row>
    <row r="35" spans="2:20">
      <c r="B35" s="143"/>
      <c r="C35" s="1541"/>
      <c r="D35" s="345"/>
      <c r="E35" s="346"/>
      <c r="F35" s="347"/>
      <c r="G35" s="347"/>
      <c r="H35" s="348"/>
      <c r="I35" s="1410"/>
      <c r="J35" s="1409"/>
      <c r="K35" s="349"/>
      <c r="M35" s="345"/>
      <c r="N35" s="346"/>
      <c r="O35" s="347"/>
      <c r="P35" s="347"/>
      <c r="Q35" s="348"/>
      <c r="R35" s="1410"/>
      <c r="S35" s="1409"/>
      <c r="T35" s="349"/>
    </row>
    <row r="36" spans="2:20">
      <c r="B36" s="143"/>
      <c r="C36" s="1541"/>
      <c r="D36" s="345"/>
      <c r="E36" s="346"/>
      <c r="F36" s="347"/>
      <c r="G36" s="347"/>
      <c r="H36" s="348"/>
      <c r="I36" s="1410"/>
      <c r="J36" s="1409"/>
      <c r="K36" s="349"/>
      <c r="M36" s="345"/>
      <c r="N36" s="346"/>
      <c r="O36" s="347"/>
      <c r="P36" s="347"/>
      <c r="Q36" s="348"/>
      <c r="R36" s="1410"/>
      <c r="S36" s="1409"/>
      <c r="T36" s="349"/>
    </row>
    <row r="37" spans="2:20">
      <c r="B37" s="143"/>
      <c r="C37" s="1541"/>
      <c r="D37" s="345"/>
      <c r="E37" s="346"/>
      <c r="F37" s="347"/>
      <c r="G37" s="347"/>
      <c r="H37" s="348"/>
      <c r="I37" s="1410"/>
      <c r="J37" s="1409"/>
      <c r="K37" s="349"/>
      <c r="M37" s="345"/>
      <c r="N37" s="346"/>
      <c r="O37" s="347"/>
      <c r="P37" s="347"/>
      <c r="Q37" s="348"/>
      <c r="R37" s="1410"/>
      <c r="S37" s="1409"/>
      <c r="T37" s="349"/>
    </row>
    <row r="38" spans="2:20">
      <c r="B38" s="143"/>
      <c r="C38" s="1541"/>
      <c r="D38" s="345"/>
      <c r="E38" s="346"/>
      <c r="F38" s="347"/>
      <c r="G38" s="347"/>
      <c r="H38" s="348"/>
      <c r="I38" s="1410"/>
      <c r="J38" s="1409"/>
      <c r="K38" s="349"/>
      <c r="M38" s="345"/>
      <c r="N38" s="346"/>
      <c r="O38" s="347"/>
      <c r="P38" s="347"/>
      <c r="Q38" s="348"/>
      <c r="R38" s="1410"/>
      <c r="S38" s="1409"/>
      <c r="T38" s="349"/>
    </row>
    <row r="39" spans="2:20">
      <c r="B39" s="143"/>
      <c r="C39" s="1541"/>
      <c r="D39" s="345"/>
      <c r="E39" s="346"/>
      <c r="F39" s="347"/>
      <c r="G39" s="347"/>
      <c r="H39" s="348"/>
      <c r="I39" s="1410"/>
      <c r="J39" s="1409"/>
      <c r="K39" s="349"/>
      <c r="M39" s="345"/>
      <c r="N39" s="346"/>
      <c r="O39" s="347"/>
      <c r="P39" s="347"/>
      <c r="Q39" s="348"/>
      <c r="R39" s="1410"/>
      <c r="S39" s="1409"/>
      <c r="T39" s="349"/>
    </row>
    <row r="40" spans="2:20">
      <c r="B40" s="143"/>
      <c r="C40" s="1541"/>
      <c r="D40" s="345"/>
      <c r="E40" s="346"/>
      <c r="F40" s="347"/>
      <c r="G40" s="347"/>
      <c r="H40" s="348"/>
      <c r="I40" s="1410"/>
      <c r="J40" s="1409"/>
      <c r="K40" s="349"/>
      <c r="M40" s="345"/>
      <c r="N40" s="346"/>
      <c r="O40" s="347"/>
      <c r="P40" s="347"/>
      <c r="Q40" s="348"/>
      <c r="R40" s="1410"/>
      <c r="S40" s="1409"/>
      <c r="T40" s="349"/>
    </row>
    <row r="41" spans="2:20">
      <c r="B41" s="143"/>
      <c r="C41" s="1541"/>
      <c r="D41" s="345"/>
      <c r="E41" s="346"/>
      <c r="F41" s="347"/>
      <c r="G41" s="347"/>
      <c r="H41" s="348"/>
      <c r="I41" s="1410"/>
      <c r="J41" s="1409"/>
      <c r="K41" s="349"/>
      <c r="M41" s="345"/>
      <c r="N41" s="346"/>
      <c r="O41" s="347"/>
      <c r="P41" s="347"/>
      <c r="Q41" s="348"/>
      <c r="R41" s="1410"/>
      <c r="S41" s="1409"/>
      <c r="T41" s="349"/>
    </row>
    <row r="42" spans="2:20">
      <c r="B42" s="143"/>
      <c r="C42" s="1541"/>
      <c r="D42" s="345"/>
      <c r="E42" s="346"/>
      <c r="F42" s="347"/>
      <c r="G42" s="347"/>
      <c r="H42" s="348"/>
      <c r="I42" s="1410"/>
      <c r="J42" s="1409"/>
      <c r="K42" s="349"/>
      <c r="M42" s="345"/>
      <c r="N42" s="346"/>
      <c r="O42" s="347"/>
      <c r="P42" s="347"/>
      <c r="Q42" s="348"/>
      <c r="R42" s="1410"/>
      <c r="S42" s="1409"/>
      <c r="T42" s="349"/>
    </row>
    <row r="43" spans="2:20">
      <c r="B43" s="143"/>
      <c r="C43" s="1541"/>
      <c r="D43" s="345"/>
      <c r="E43" s="346"/>
      <c r="F43" s="347"/>
      <c r="G43" s="347"/>
      <c r="H43" s="348"/>
      <c r="I43" s="1410"/>
      <c r="J43" s="1409"/>
      <c r="K43" s="349"/>
      <c r="M43" s="345"/>
      <c r="N43" s="346"/>
      <c r="O43" s="347"/>
      <c r="P43" s="347"/>
      <c r="Q43" s="348"/>
      <c r="R43" s="1410"/>
      <c r="S43" s="1409"/>
      <c r="T43" s="349"/>
    </row>
    <row r="44" spans="2:20">
      <c r="B44" s="143"/>
      <c r="C44" s="1541"/>
      <c r="D44" s="345"/>
      <c r="E44" s="346"/>
      <c r="F44" s="347"/>
      <c r="G44" s="347"/>
      <c r="H44" s="348"/>
      <c r="I44" s="1410"/>
      <c r="J44" s="1409"/>
      <c r="K44" s="349"/>
      <c r="M44" s="345"/>
      <c r="N44" s="346"/>
      <c r="O44" s="347"/>
      <c r="P44" s="347"/>
      <c r="Q44" s="348"/>
      <c r="R44" s="1410"/>
      <c r="S44" s="1409"/>
      <c r="T44" s="349"/>
    </row>
    <row r="45" spans="2:20">
      <c r="B45" s="143"/>
      <c r="C45" s="1541"/>
      <c r="D45" s="345"/>
      <c r="E45" s="346"/>
      <c r="F45" s="347"/>
      <c r="G45" s="347"/>
      <c r="H45" s="348"/>
      <c r="I45" s="1410"/>
      <c r="J45" s="1409"/>
      <c r="K45" s="349"/>
      <c r="M45" s="345"/>
      <c r="N45" s="346"/>
      <c r="O45" s="347"/>
      <c r="P45" s="347"/>
      <c r="Q45" s="348"/>
      <c r="R45" s="1410"/>
      <c r="S45" s="1409"/>
      <c r="T45" s="349"/>
    </row>
    <row r="46" spans="2:20">
      <c r="B46" s="143"/>
      <c r="C46" s="1541"/>
      <c r="D46" s="345"/>
      <c r="E46" s="346"/>
      <c r="F46" s="347"/>
      <c r="G46" s="347"/>
      <c r="H46" s="348"/>
      <c r="I46" s="1410"/>
      <c r="J46" s="1409"/>
      <c r="K46" s="349"/>
      <c r="M46" s="345"/>
      <c r="N46" s="346"/>
      <c r="O46" s="347"/>
      <c r="P46" s="347"/>
      <c r="Q46" s="348"/>
      <c r="R46" s="1410"/>
      <c r="S46" s="1409"/>
      <c r="T46" s="349"/>
    </row>
    <row r="47" spans="2:20">
      <c r="B47" s="143"/>
      <c r="C47" s="1541"/>
      <c r="D47" s="345"/>
      <c r="E47" s="346"/>
      <c r="F47" s="347"/>
      <c r="G47" s="347"/>
      <c r="H47" s="348"/>
      <c r="I47" s="1410"/>
      <c r="J47" s="1409"/>
      <c r="K47" s="349"/>
      <c r="M47" s="345"/>
      <c r="N47" s="346"/>
      <c r="O47" s="347"/>
      <c r="P47" s="347"/>
      <c r="Q47" s="348"/>
      <c r="R47" s="1410"/>
      <c r="S47" s="1409"/>
      <c r="T47" s="349"/>
    </row>
    <row r="48" spans="2:20">
      <c r="B48" s="143"/>
      <c r="C48" s="1541"/>
      <c r="D48" s="345"/>
      <c r="E48" s="346"/>
      <c r="F48" s="347"/>
      <c r="G48" s="347"/>
      <c r="H48" s="348"/>
      <c r="I48" s="1410"/>
      <c r="J48" s="1409"/>
      <c r="K48" s="349"/>
      <c r="M48" s="345"/>
      <c r="N48" s="346"/>
      <c r="O48" s="347"/>
      <c r="P48" s="347"/>
      <c r="Q48" s="348"/>
      <c r="R48" s="1410"/>
      <c r="S48" s="1409"/>
      <c r="T48" s="349"/>
    </row>
    <row r="49" spans="2:20">
      <c r="B49" s="143"/>
      <c r="C49" s="1541"/>
      <c r="D49" s="345"/>
      <c r="E49" s="346"/>
      <c r="F49" s="347"/>
      <c r="G49" s="347"/>
      <c r="H49" s="348"/>
      <c r="I49" s="1410"/>
      <c r="J49" s="1409"/>
      <c r="K49" s="349"/>
      <c r="M49" s="345"/>
      <c r="N49" s="346"/>
      <c r="O49" s="347"/>
      <c r="P49" s="347"/>
      <c r="Q49" s="348"/>
      <c r="R49" s="1410"/>
      <c r="S49" s="1409"/>
      <c r="T49" s="349"/>
    </row>
    <row r="50" spans="2:20">
      <c r="B50" s="143"/>
      <c r="C50" s="1541"/>
      <c r="D50" s="345"/>
      <c r="E50" s="346"/>
      <c r="F50" s="347"/>
      <c r="G50" s="347"/>
      <c r="H50" s="348"/>
      <c r="I50" s="1410"/>
      <c r="J50" s="1409"/>
      <c r="K50" s="349"/>
      <c r="M50" s="345"/>
      <c r="N50" s="346"/>
      <c r="O50" s="347"/>
      <c r="P50" s="347"/>
      <c r="Q50" s="348"/>
      <c r="R50" s="1410"/>
      <c r="S50" s="1409"/>
      <c r="T50" s="349"/>
    </row>
    <row r="51" spans="2:20">
      <c r="B51" s="143"/>
      <c r="C51" s="1541"/>
      <c r="D51" s="345"/>
      <c r="E51" s="346"/>
      <c r="F51" s="347"/>
      <c r="G51" s="347"/>
      <c r="H51" s="348"/>
      <c r="I51" s="1410"/>
      <c r="J51" s="1409"/>
      <c r="K51" s="349"/>
      <c r="M51" s="345"/>
      <c r="N51" s="346"/>
      <c r="O51" s="347"/>
      <c r="P51" s="347"/>
      <c r="Q51" s="348"/>
      <c r="R51" s="1410"/>
      <c r="S51" s="1409"/>
      <c r="T51" s="349"/>
    </row>
    <row r="52" spans="2:20">
      <c r="B52" s="143"/>
      <c r="C52" s="1541"/>
      <c r="D52" s="345"/>
      <c r="E52" s="346"/>
      <c r="F52" s="347"/>
      <c r="G52" s="347"/>
      <c r="H52" s="348"/>
      <c r="I52" s="1410"/>
      <c r="J52" s="1409"/>
      <c r="K52" s="349"/>
      <c r="M52" s="345"/>
      <c r="N52" s="346"/>
      <c r="O52" s="347"/>
      <c r="P52" s="347"/>
      <c r="Q52" s="348"/>
      <c r="R52" s="1410"/>
      <c r="S52" s="1409"/>
      <c r="T52" s="349"/>
    </row>
    <row r="53" spans="2:20">
      <c r="B53" s="143"/>
      <c r="C53" s="1541"/>
      <c r="D53" s="345"/>
      <c r="E53" s="346"/>
      <c r="F53" s="347"/>
      <c r="G53" s="347"/>
      <c r="H53" s="348"/>
      <c r="I53" s="1410"/>
      <c r="J53" s="1409"/>
      <c r="K53" s="349"/>
      <c r="M53" s="345"/>
      <c r="N53" s="346"/>
      <c r="O53" s="347"/>
      <c r="P53" s="347"/>
      <c r="Q53" s="348"/>
      <c r="R53" s="1410"/>
      <c r="S53" s="1409"/>
      <c r="T53" s="349"/>
    </row>
    <row r="54" spans="2:20">
      <c r="B54" s="143"/>
      <c r="C54" s="1541"/>
      <c r="D54" s="345"/>
      <c r="E54" s="346"/>
      <c r="F54" s="347"/>
      <c r="G54" s="347"/>
      <c r="H54" s="348"/>
      <c r="I54" s="1410"/>
      <c r="J54" s="1409"/>
      <c r="K54" s="349"/>
      <c r="M54" s="345"/>
      <c r="N54" s="346"/>
      <c r="O54" s="347"/>
      <c r="P54" s="347"/>
      <c r="Q54" s="348"/>
      <c r="R54" s="1410"/>
      <c r="S54" s="1409"/>
      <c r="T54" s="349"/>
    </row>
    <row r="55" spans="2:20">
      <c r="B55" s="143"/>
      <c r="C55" s="1541"/>
      <c r="D55" s="345"/>
      <c r="E55" s="346"/>
      <c r="F55" s="347"/>
      <c r="G55" s="347"/>
      <c r="H55" s="348"/>
      <c r="I55" s="1410"/>
      <c r="J55" s="1409"/>
      <c r="K55" s="349"/>
      <c r="M55" s="345"/>
      <c r="N55" s="346"/>
      <c r="O55" s="347"/>
      <c r="P55" s="347"/>
      <c r="Q55" s="348"/>
      <c r="R55" s="1410"/>
      <c r="S55" s="1409"/>
      <c r="T55" s="349"/>
    </row>
    <row r="56" spans="2:20">
      <c r="B56" s="143"/>
      <c r="C56" s="1541"/>
      <c r="D56" s="345"/>
      <c r="E56" s="346"/>
      <c r="F56" s="347"/>
      <c r="G56" s="347"/>
      <c r="H56" s="348"/>
      <c r="I56" s="1410"/>
      <c r="J56" s="1409"/>
      <c r="K56" s="349"/>
      <c r="M56" s="345"/>
      <c r="N56" s="346"/>
      <c r="O56" s="347"/>
      <c r="P56" s="347"/>
      <c r="Q56" s="348"/>
      <c r="R56" s="1410"/>
      <c r="S56" s="1409"/>
      <c r="T56" s="349"/>
    </row>
    <row r="57" spans="2:20">
      <c r="B57" s="143"/>
      <c r="C57" s="1541"/>
      <c r="D57" s="345"/>
      <c r="E57" s="346"/>
      <c r="F57" s="347"/>
      <c r="G57" s="347"/>
      <c r="H57" s="348"/>
      <c r="I57" s="1410"/>
      <c r="J57" s="1409"/>
      <c r="K57" s="349"/>
      <c r="M57" s="345"/>
      <c r="N57" s="346"/>
      <c r="O57" s="347"/>
      <c r="P57" s="347"/>
      <c r="Q57" s="348"/>
      <c r="R57" s="1410"/>
      <c r="S57" s="1409"/>
      <c r="T57" s="349"/>
    </row>
    <row r="58" spans="2:20">
      <c r="B58" s="143"/>
      <c r="C58" s="1541"/>
      <c r="D58" s="345"/>
      <c r="E58" s="346"/>
      <c r="F58" s="347"/>
      <c r="G58" s="347"/>
      <c r="H58" s="348"/>
      <c r="I58" s="1410"/>
      <c r="J58" s="1409"/>
      <c r="K58" s="349"/>
      <c r="M58" s="345"/>
      <c r="N58" s="346"/>
      <c r="O58" s="347"/>
      <c r="P58" s="347"/>
      <c r="Q58" s="348"/>
      <c r="R58" s="1410"/>
      <c r="S58" s="1409"/>
      <c r="T58" s="349"/>
    </row>
    <row r="59" spans="2:20">
      <c r="B59" s="143"/>
      <c r="C59" s="1541"/>
      <c r="D59" s="345"/>
      <c r="E59" s="346"/>
      <c r="F59" s="347"/>
      <c r="G59" s="347"/>
      <c r="H59" s="348"/>
      <c r="I59" s="1410"/>
      <c r="J59" s="1409"/>
      <c r="K59" s="349"/>
      <c r="M59" s="345"/>
      <c r="N59" s="346"/>
      <c r="O59" s="347"/>
      <c r="P59" s="347"/>
      <c r="Q59" s="348"/>
      <c r="R59" s="1410"/>
      <c r="S59" s="1409"/>
      <c r="T59" s="349"/>
    </row>
    <row r="60" spans="2:20">
      <c r="B60" s="143"/>
      <c r="C60" s="1541"/>
      <c r="D60" s="345"/>
      <c r="E60" s="346"/>
      <c r="F60" s="347"/>
      <c r="G60" s="347"/>
      <c r="H60" s="348"/>
      <c r="I60" s="1410"/>
      <c r="J60" s="1409"/>
      <c r="K60" s="349"/>
      <c r="M60" s="345"/>
      <c r="N60" s="346"/>
      <c r="O60" s="347"/>
      <c r="P60" s="347"/>
      <c r="Q60" s="348"/>
      <c r="R60" s="1410"/>
      <c r="S60" s="1409"/>
      <c r="T60" s="349"/>
    </row>
    <row r="61" spans="2:20">
      <c r="B61" s="143"/>
      <c r="C61" s="1541"/>
      <c r="D61" s="345"/>
      <c r="E61" s="346"/>
      <c r="F61" s="347"/>
      <c r="G61" s="347"/>
      <c r="H61" s="348"/>
      <c r="I61" s="1410"/>
      <c r="J61" s="1409"/>
      <c r="K61" s="349"/>
      <c r="M61" s="345"/>
      <c r="N61" s="346"/>
      <c r="O61" s="347"/>
      <c r="P61" s="347"/>
      <c r="Q61" s="348"/>
      <c r="R61" s="1410"/>
      <c r="S61" s="1409"/>
      <c r="T61" s="349"/>
    </row>
    <row r="62" spans="2:20">
      <c r="B62" s="143"/>
      <c r="C62" s="1541"/>
      <c r="D62" s="345"/>
      <c r="E62" s="346"/>
      <c r="F62" s="347"/>
      <c r="G62" s="347"/>
      <c r="H62" s="348"/>
      <c r="I62" s="1410"/>
      <c r="J62" s="1409"/>
      <c r="K62" s="349"/>
      <c r="M62" s="345"/>
      <c r="N62" s="346"/>
      <c r="O62" s="347"/>
      <c r="P62" s="347"/>
      <c r="Q62" s="348"/>
      <c r="R62" s="1410"/>
      <c r="S62" s="1409"/>
      <c r="T62" s="349"/>
    </row>
    <row r="63" spans="2:20">
      <c r="B63" s="143"/>
      <c r="C63" s="1541"/>
      <c r="D63" s="345"/>
      <c r="E63" s="346"/>
      <c r="F63" s="347"/>
      <c r="G63" s="347"/>
      <c r="H63" s="348"/>
      <c r="I63" s="1410"/>
      <c r="J63" s="1409"/>
      <c r="K63" s="349"/>
      <c r="M63" s="345"/>
      <c r="N63" s="346"/>
      <c r="O63" s="347"/>
      <c r="P63" s="347"/>
      <c r="Q63" s="348"/>
      <c r="R63" s="1410"/>
      <c r="S63" s="1409"/>
      <c r="T63" s="349"/>
    </row>
    <row r="64" spans="2:20">
      <c r="B64" s="143"/>
      <c r="C64" s="1541"/>
      <c r="D64" s="345"/>
      <c r="E64" s="346"/>
      <c r="F64" s="347"/>
      <c r="G64" s="347"/>
      <c r="H64" s="348"/>
      <c r="I64" s="1410"/>
      <c r="J64" s="1409"/>
      <c r="K64" s="349"/>
      <c r="M64" s="345"/>
      <c r="N64" s="346"/>
      <c r="O64" s="347"/>
      <c r="P64" s="347"/>
      <c r="Q64" s="348"/>
      <c r="R64" s="1410"/>
      <c r="S64" s="1409"/>
      <c r="T64" s="349"/>
    </row>
    <row r="65" spans="2:20">
      <c r="B65" s="143"/>
      <c r="C65" s="1541"/>
      <c r="D65" s="345"/>
      <c r="E65" s="346"/>
      <c r="F65" s="347"/>
      <c r="G65" s="347"/>
      <c r="H65" s="348"/>
      <c r="I65" s="1410"/>
      <c r="J65" s="1409"/>
      <c r="K65" s="349"/>
      <c r="M65" s="345"/>
      <c r="N65" s="346"/>
      <c r="O65" s="347"/>
      <c r="P65" s="347"/>
      <c r="Q65" s="348"/>
      <c r="R65" s="1410"/>
      <c r="S65" s="1409"/>
      <c r="T65" s="349"/>
    </row>
    <row r="66" spans="2:20">
      <c r="B66" s="143"/>
      <c r="C66" s="1541"/>
      <c r="D66" s="345"/>
      <c r="E66" s="346"/>
      <c r="F66" s="347"/>
      <c r="G66" s="347"/>
      <c r="H66" s="348"/>
      <c r="I66" s="1410"/>
      <c r="J66" s="1409"/>
      <c r="K66" s="349"/>
      <c r="M66" s="345"/>
      <c r="N66" s="346"/>
      <c r="O66" s="347"/>
      <c r="P66" s="347"/>
      <c r="Q66" s="348"/>
      <c r="R66" s="1410"/>
      <c r="S66" s="1409"/>
      <c r="T66" s="349"/>
    </row>
    <row r="67" spans="2:20">
      <c r="B67" s="143"/>
      <c r="C67" s="1541"/>
      <c r="D67" s="345"/>
      <c r="E67" s="346"/>
      <c r="F67" s="347"/>
      <c r="G67" s="347"/>
      <c r="H67" s="348"/>
      <c r="I67" s="1410"/>
      <c r="J67" s="1409"/>
      <c r="K67" s="349"/>
      <c r="M67" s="345"/>
      <c r="N67" s="346"/>
      <c r="O67" s="347"/>
      <c r="P67" s="347"/>
      <c r="Q67" s="348"/>
      <c r="R67" s="1410"/>
      <c r="S67" s="1409"/>
      <c r="T67" s="349"/>
    </row>
    <row r="68" spans="2:20">
      <c r="B68" s="143"/>
      <c r="C68" s="1541"/>
      <c r="D68" s="345"/>
      <c r="E68" s="346"/>
      <c r="F68" s="347"/>
      <c r="G68" s="347"/>
      <c r="H68" s="348"/>
      <c r="I68" s="1410"/>
      <c r="J68" s="1409"/>
      <c r="K68" s="349"/>
      <c r="M68" s="345"/>
      <c r="N68" s="346"/>
      <c r="O68" s="347"/>
      <c r="P68" s="347"/>
      <c r="Q68" s="348"/>
      <c r="R68" s="1410"/>
      <c r="S68" s="1409"/>
      <c r="T68" s="349"/>
    </row>
    <row r="69" spans="2:20">
      <c r="B69" s="143"/>
      <c r="C69" s="1541"/>
      <c r="D69" s="345"/>
      <c r="E69" s="346"/>
      <c r="F69" s="347"/>
      <c r="G69" s="347"/>
      <c r="H69" s="348"/>
      <c r="I69" s="1410"/>
      <c r="J69" s="1409"/>
      <c r="K69" s="349"/>
      <c r="M69" s="345"/>
      <c r="N69" s="346"/>
      <c r="O69" s="347"/>
      <c r="P69" s="347"/>
      <c r="Q69" s="348"/>
      <c r="R69" s="1410"/>
      <c r="S69" s="1409"/>
      <c r="T69" s="349"/>
    </row>
    <row r="70" spans="2:20">
      <c r="B70" s="143"/>
      <c r="C70" s="1541"/>
      <c r="D70" s="345"/>
      <c r="E70" s="346"/>
      <c r="F70" s="347"/>
      <c r="G70" s="347"/>
      <c r="H70" s="348"/>
      <c r="I70" s="1410"/>
      <c r="J70" s="1409"/>
      <c r="K70" s="349"/>
      <c r="M70" s="345"/>
      <c r="N70" s="346"/>
      <c r="O70" s="347"/>
      <c r="P70" s="347"/>
      <c r="Q70" s="348"/>
      <c r="R70" s="1410"/>
      <c r="S70" s="1409"/>
      <c r="T70" s="349"/>
    </row>
    <row r="71" spans="2:20">
      <c r="B71" s="143"/>
      <c r="C71" s="1541"/>
      <c r="D71" s="345"/>
      <c r="E71" s="346"/>
      <c r="F71" s="347"/>
      <c r="G71" s="347"/>
      <c r="H71" s="348"/>
      <c r="I71" s="1410"/>
      <c r="J71" s="1409"/>
      <c r="K71" s="349"/>
      <c r="M71" s="345"/>
      <c r="N71" s="346"/>
      <c r="O71" s="347"/>
      <c r="P71" s="347"/>
      <c r="Q71" s="348"/>
      <c r="R71" s="1410"/>
      <c r="S71" s="1409"/>
      <c r="T71" s="349"/>
    </row>
    <row r="72" spans="2:20">
      <c r="B72" s="143"/>
      <c r="C72" s="1541"/>
      <c r="D72" s="345"/>
      <c r="E72" s="346"/>
      <c r="F72" s="347"/>
      <c r="G72" s="347"/>
      <c r="H72" s="348"/>
      <c r="I72" s="1410"/>
      <c r="J72" s="1409"/>
      <c r="K72" s="349"/>
      <c r="M72" s="345"/>
      <c r="N72" s="346"/>
      <c r="O72" s="347"/>
      <c r="P72" s="347"/>
      <c r="Q72" s="348"/>
      <c r="R72" s="1410"/>
      <c r="S72" s="1409"/>
      <c r="T72" s="349"/>
    </row>
    <row r="73" spans="2:20">
      <c r="B73" s="143"/>
      <c r="C73" s="1541"/>
      <c r="D73" s="345"/>
      <c r="E73" s="346"/>
      <c r="F73" s="347"/>
      <c r="G73" s="347"/>
      <c r="H73" s="348"/>
      <c r="I73" s="1410"/>
      <c r="J73" s="1409"/>
      <c r="K73" s="349"/>
      <c r="M73" s="345"/>
      <c r="N73" s="346"/>
      <c r="O73" s="347"/>
      <c r="P73" s="347"/>
      <c r="Q73" s="348"/>
      <c r="R73" s="1410"/>
      <c r="S73" s="1409"/>
      <c r="T73" s="349"/>
    </row>
    <row r="74" spans="2:20">
      <c r="B74" s="143"/>
      <c r="C74" s="1541"/>
      <c r="D74" s="345"/>
      <c r="E74" s="346"/>
      <c r="F74" s="347"/>
      <c r="G74" s="347"/>
      <c r="H74" s="348"/>
      <c r="I74" s="1410"/>
      <c r="J74" s="1409"/>
      <c r="K74" s="349"/>
      <c r="M74" s="345"/>
      <c r="N74" s="346"/>
      <c r="O74" s="347"/>
      <c r="P74" s="347"/>
      <c r="Q74" s="348"/>
      <c r="R74" s="1410"/>
      <c r="S74" s="1409"/>
      <c r="T74" s="349"/>
    </row>
    <row r="75" spans="2:20">
      <c r="B75" s="143"/>
      <c r="C75" s="1541"/>
      <c r="D75" s="345"/>
      <c r="E75" s="346"/>
      <c r="F75" s="347"/>
      <c r="G75" s="347"/>
      <c r="H75" s="348"/>
      <c r="I75" s="1410"/>
      <c r="J75" s="1409"/>
      <c r="K75" s="349"/>
      <c r="M75" s="345"/>
      <c r="N75" s="346"/>
      <c r="O75" s="347"/>
      <c r="P75" s="347"/>
      <c r="Q75" s="348"/>
      <c r="R75" s="1410"/>
      <c r="S75" s="1409"/>
      <c r="T75" s="349"/>
    </row>
    <row r="76" spans="2:20">
      <c r="B76" s="143"/>
      <c r="C76" s="1541"/>
      <c r="D76" s="345"/>
      <c r="E76" s="346"/>
      <c r="F76" s="347"/>
      <c r="G76" s="347"/>
      <c r="H76" s="348"/>
      <c r="I76" s="1410"/>
      <c r="J76" s="1409"/>
      <c r="K76" s="349"/>
      <c r="M76" s="345"/>
      <c r="N76" s="346"/>
      <c r="O76" s="347"/>
      <c r="P76" s="347"/>
      <c r="Q76" s="348"/>
      <c r="R76" s="1410"/>
      <c r="S76" s="1409"/>
      <c r="T76" s="349"/>
    </row>
    <row r="77" spans="2:20">
      <c r="B77" s="143"/>
      <c r="C77" s="1541"/>
      <c r="D77" s="345"/>
      <c r="E77" s="346"/>
      <c r="F77" s="347"/>
      <c r="G77" s="347"/>
      <c r="H77" s="348"/>
      <c r="I77" s="1410"/>
      <c r="J77" s="1409"/>
      <c r="K77" s="349"/>
      <c r="M77" s="345"/>
      <c r="N77" s="346"/>
      <c r="O77" s="347"/>
      <c r="P77" s="347"/>
      <c r="Q77" s="348"/>
      <c r="R77" s="1410"/>
      <c r="S77" s="1409"/>
      <c r="T77" s="349"/>
    </row>
    <row r="78" spans="2:20">
      <c r="B78" s="143"/>
      <c r="C78" s="1541"/>
      <c r="D78" s="345"/>
      <c r="E78" s="346"/>
      <c r="F78" s="347"/>
      <c r="G78" s="347"/>
      <c r="H78" s="348"/>
      <c r="I78" s="1410"/>
      <c r="J78" s="1409"/>
      <c r="K78" s="349"/>
      <c r="M78" s="345"/>
      <c r="N78" s="346"/>
      <c r="O78" s="347"/>
      <c r="P78" s="347"/>
      <c r="Q78" s="348"/>
      <c r="R78" s="1410"/>
      <c r="S78" s="1409"/>
      <c r="T78" s="349"/>
    </row>
    <row r="79" spans="2:20">
      <c r="B79" s="143"/>
      <c r="C79" s="1541"/>
      <c r="D79" s="345"/>
      <c r="E79" s="346"/>
      <c r="F79" s="347"/>
      <c r="G79" s="347"/>
      <c r="H79" s="348"/>
      <c r="I79" s="1410"/>
      <c r="J79" s="1409"/>
      <c r="K79" s="349"/>
      <c r="M79" s="345"/>
      <c r="N79" s="346"/>
      <c r="O79" s="347"/>
      <c r="P79" s="347"/>
      <c r="Q79" s="348"/>
      <c r="R79" s="1410"/>
      <c r="S79" s="1409"/>
      <c r="T79" s="349"/>
    </row>
    <row r="80" spans="2:20">
      <c r="B80" s="143"/>
      <c r="C80" s="1541"/>
      <c r="D80" s="345"/>
      <c r="E80" s="346"/>
      <c r="F80" s="347"/>
      <c r="G80" s="347"/>
      <c r="H80" s="348"/>
      <c r="I80" s="1410"/>
      <c r="J80" s="1409"/>
      <c r="K80" s="349"/>
      <c r="M80" s="345"/>
      <c r="N80" s="346"/>
      <c r="O80" s="347"/>
      <c r="P80" s="347"/>
      <c r="Q80" s="348"/>
      <c r="R80" s="1410"/>
      <c r="S80" s="1409"/>
      <c r="T80" s="349"/>
    </row>
    <row r="81" spans="2:20">
      <c r="B81" s="143"/>
      <c r="C81" s="1541"/>
      <c r="D81" s="345"/>
      <c r="E81" s="346"/>
      <c r="F81" s="347"/>
      <c r="G81" s="347"/>
      <c r="H81" s="348"/>
      <c r="I81" s="1410"/>
      <c r="J81" s="1409"/>
      <c r="K81" s="349"/>
      <c r="M81" s="345"/>
      <c r="N81" s="346"/>
      <c r="O81" s="347"/>
      <c r="P81" s="347"/>
      <c r="Q81" s="348"/>
      <c r="R81" s="1410"/>
      <c r="S81" s="1409"/>
      <c r="T81" s="349"/>
    </row>
    <row r="82" spans="2:20">
      <c r="B82" s="143"/>
      <c r="C82" s="1541"/>
      <c r="D82" s="345"/>
      <c r="E82" s="346"/>
      <c r="F82" s="347"/>
      <c r="G82" s="347"/>
      <c r="H82" s="348"/>
      <c r="I82" s="1410"/>
      <c r="J82" s="1409"/>
      <c r="K82" s="349"/>
      <c r="M82" s="345"/>
      <c r="N82" s="346"/>
      <c r="O82" s="347"/>
      <c r="P82" s="347"/>
      <c r="Q82" s="348"/>
      <c r="R82" s="1410"/>
      <c r="S82" s="1409"/>
      <c r="T82" s="349"/>
    </row>
    <row r="83" spans="2:20">
      <c r="B83" s="143"/>
      <c r="C83" s="1541"/>
      <c r="D83" s="345"/>
      <c r="E83" s="346"/>
      <c r="F83" s="347"/>
      <c r="G83" s="347"/>
      <c r="H83" s="348"/>
      <c r="I83" s="1410"/>
      <c r="J83" s="1409"/>
      <c r="K83" s="349"/>
      <c r="M83" s="345"/>
      <c r="N83" s="346"/>
      <c r="O83" s="347"/>
      <c r="P83" s="347"/>
      <c r="Q83" s="348"/>
      <c r="R83" s="1410"/>
      <c r="S83" s="1409"/>
      <c r="T83" s="349"/>
    </row>
    <row r="84" spans="2:20">
      <c r="B84" s="143"/>
      <c r="C84" s="1541"/>
      <c r="D84" s="345"/>
      <c r="E84" s="346"/>
      <c r="F84" s="347"/>
      <c r="G84" s="347"/>
      <c r="H84" s="348"/>
      <c r="I84" s="1410"/>
      <c r="J84" s="1409"/>
      <c r="K84" s="349"/>
      <c r="M84" s="345"/>
      <c r="N84" s="346"/>
      <c r="O84" s="347"/>
      <c r="P84" s="347"/>
      <c r="Q84" s="348"/>
      <c r="R84" s="1410"/>
      <c r="S84" s="1409"/>
      <c r="T84" s="349"/>
    </row>
    <row r="85" spans="2:20">
      <c r="B85" s="143"/>
      <c r="C85" s="1541"/>
      <c r="D85" s="345"/>
      <c r="E85" s="346"/>
      <c r="F85" s="347"/>
      <c r="G85" s="347"/>
      <c r="H85" s="348"/>
      <c r="I85" s="1410"/>
      <c r="J85" s="1409"/>
      <c r="K85" s="349"/>
      <c r="M85" s="345"/>
      <c r="N85" s="346"/>
      <c r="O85" s="347"/>
      <c r="P85" s="347"/>
      <c r="Q85" s="348"/>
      <c r="R85" s="1410"/>
      <c r="S85" s="1409"/>
      <c r="T85" s="349"/>
    </row>
    <row r="86" spans="2:20">
      <c r="B86" s="143"/>
      <c r="C86" s="1541"/>
      <c r="D86" s="345"/>
      <c r="E86" s="346"/>
      <c r="F86" s="347"/>
      <c r="G86" s="347"/>
      <c r="H86" s="348"/>
      <c r="I86" s="1410"/>
      <c r="J86" s="1409"/>
      <c r="K86" s="349"/>
      <c r="M86" s="345"/>
      <c r="N86" s="346"/>
      <c r="O86" s="347"/>
      <c r="P86" s="347"/>
      <c r="Q86" s="348"/>
      <c r="R86" s="1410"/>
      <c r="S86" s="1409"/>
      <c r="T86" s="349"/>
    </row>
    <row r="87" spans="2:20">
      <c r="B87" s="143"/>
      <c r="C87" s="1541"/>
      <c r="D87" s="345"/>
      <c r="E87" s="346"/>
      <c r="F87" s="347"/>
      <c r="G87" s="347"/>
      <c r="H87" s="348"/>
      <c r="I87" s="1410"/>
      <c r="J87" s="1409"/>
      <c r="K87" s="349"/>
      <c r="M87" s="345"/>
      <c r="N87" s="346"/>
      <c r="O87" s="347"/>
      <c r="P87" s="347"/>
      <c r="Q87" s="348"/>
      <c r="R87" s="1410"/>
      <c r="S87" s="1409"/>
      <c r="T87" s="349"/>
    </row>
    <row r="88" spans="2:20">
      <c r="B88" s="143"/>
      <c r="C88" s="1541"/>
      <c r="D88" s="345"/>
      <c r="E88" s="346"/>
      <c r="F88" s="347"/>
      <c r="G88" s="347"/>
      <c r="H88" s="348"/>
      <c r="I88" s="1410"/>
      <c r="J88" s="1409"/>
      <c r="K88" s="349"/>
      <c r="M88" s="345"/>
      <c r="N88" s="346"/>
      <c r="O88" s="347"/>
      <c r="P88" s="347"/>
      <c r="Q88" s="348"/>
      <c r="R88" s="1410"/>
      <c r="S88" s="1409"/>
      <c r="T88" s="349"/>
    </row>
    <row r="89" spans="2:20">
      <c r="B89" s="143"/>
      <c r="C89" s="1541"/>
      <c r="D89" s="345"/>
      <c r="E89" s="346"/>
      <c r="F89" s="347"/>
      <c r="G89" s="347"/>
      <c r="H89" s="348"/>
      <c r="I89" s="1410"/>
      <c r="J89" s="1409"/>
      <c r="K89" s="349"/>
      <c r="M89" s="345"/>
      <c r="N89" s="346"/>
      <c r="O89" s="347"/>
      <c r="P89" s="347"/>
      <c r="Q89" s="348"/>
      <c r="R89" s="1410"/>
      <c r="S89" s="1409"/>
      <c r="T89" s="349"/>
    </row>
    <row r="90" spans="2:20">
      <c r="B90" s="143"/>
      <c r="C90" s="1541"/>
      <c r="D90" s="345"/>
      <c r="E90" s="346"/>
      <c r="F90" s="347"/>
      <c r="G90" s="347"/>
      <c r="H90" s="348"/>
      <c r="I90" s="1410"/>
      <c r="J90" s="1409"/>
      <c r="K90" s="349"/>
      <c r="M90" s="345"/>
      <c r="N90" s="346"/>
      <c r="O90" s="347"/>
      <c r="P90" s="347"/>
      <c r="Q90" s="348"/>
      <c r="R90" s="1410"/>
      <c r="S90" s="1409"/>
      <c r="T90" s="349"/>
    </row>
    <row r="91" spans="2:20">
      <c r="B91" s="143"/>
      <c r="C91" s="1541"/>
      <c r="D91" s="345"/>
      <c r="E91" s="346"/>
      <c r="F91" s="347"/>
      <c r="G91" s="347"/>
      <c r="H91" s="348"/>
      <c r="I91" s="1410"/>
      <c r="J91" s="1409"/>
      <c r="K91" s="349"/>
      <c r="M91" s="345"/>
      <c r="N91" s="346"/>
      <c r="O91" s="347"/>
      <c r="P91" s="347"/>
      <c r="Q91" s="348"/>
      <c r="R91" s="1410"/>
      <c r="S91" s="1409"/>
      <c r="T91" s="349"/>
    </row>
    <row r="92" spans="2:20">
      <c r="B92" s="143"/>
      <c r="C92" s="1541"/>
      <c r="D92" s="345"/>
      <c r="E92" s="346"/>
      <c r="F92" s="347"/>
      <c r="G92" s="347"/>
      <c r="H92" s="348"/>
      <c r="I92" s="1410"/>
      <c r="J92" s="1409"/>
      <c r="K92" s="349"/>
      <c r="M92" s="345"/>
      <c r="N92" s="346"/>
      <c r="O92" s="347"/>
      <c r="P92" s="347"/>
      <c r="Q92" s="348"/>
      <c r="R92" s="1410"/>
      <c r="S92" s="1409"/>
      <c r="T92" s="349"/>
    </row>
    <row r="93" spans="2:20">
      <c r="B93" s="143"/>
      <c r="C93" s="1541"/>
      <c r="D93" s="345"/>
      <c r="E93" s="346"/>
      <c r="F93" s="347"/>
      <c r="G93" s="347"/>
      <c r="H93" s="348"/>
      <c r="I93" s="1410"/>
      <c r="J93" s="1409"/>
      <c r="K93" s="349"/>
      <c r="M93" s="345"/>
      <c r="N93" s="346"/>
      <c r="O93" s="347"/>
      <c r="P93" s="347"/>
      <c r="Q93" s="348"/>
      <c r="R93" s="1410"/>
      <c r="S93" s="1409"/>
      <c r="T93" s="349"/>
    </row>
    <row r="94" spans="2:20">
      <c r="B94" s="143"/>
      <c r="C94" s="1541"/>
      <c r="D94" s="345"/>
      <c r="E94" s="346"/>
      <c r="F94" s="347"/>
      <c r="G94" s="347"/>
      <c r="H94" s="348"/>
      <c r="I94" s="1410"/>
      <c r="J94" s="1409"/>
      <c r="K94" s="349"/>
      <c r="M94" s="345"/>
      <c r="N94" s="346"/>
      <c r="O94" s="347"/>
      <c r="P94" s="347"/>
      <c r="Q94" s="348"/>
      <c r="R94" s="1410"/>
      <c r="S94" s="1409"/>
      <c r="T94" s="349"/>
    </row>
    <row r="95" spans="2:20">
      <c r="B95" s="143"/>
      <c r="C95" s="1541"/>
      <c r="D95" s="345"/>
      <c r="E95" s="346"/>
      <c r="F95" s="347"/>
      <c r="G95" s="347"/>
      <c r="H95" s="348"/>
      <c r="I95" s="1410"/>
      <c r="J95" s="1409"/>
      <c r="K95" s="349"/>
      <c r="M95" s="345"/>
      <c r="N95" s="346"/>
      <c r="O95" s="347"/>
      <c r="P95" s="347"/>
      <c r="Q95" s="348"/>
      <c r="R95" s="1410"/>
      <c r="S95" s="1409"/>
      <c r="T95" s="349"/>
    </row>
    <row r="96" spans="2:20">
      <c r="B96" s="143"/>
      <c r="C96" s="1541"/>
      <c r="D96" s="345"/>
      <c r="E96" s="346"/>
      <c r="F96" s="347"/>
      <c r="G96" s="347"/>
      <c r="H96" s="348"/>
      <c r="I96" s="1410"/>
      <c r="J96" s="1409"/>
      <c r="K96" s="349"/>
      <c r="M96" s="345"/>
      <c r="N96" s="346"/>
      <c r="O96" s="347"/>
      <c r="P96" s="347"/>
      <c r="Q96" s="348"/>
      <c r="R96" s="1410"/>
      <c r="S96" s="1409"/>
      <c r="T96" s="349"/>
    </row>
    <row r="97" spans="2:20">
      <c r="B97" s="143"/>
      <c r="C97" s="1541"/>
      <c r="D97" s="345"/>
      <c r="E97" s="346"/>
      <c r="F97" s="347"/>
      <c r="G97" s="347"/>
      <c r="H97" s="348"/>
      <c r="I97" s="1410"/>
      <c r="J97" s="1409"/>
      <c r="K97" s="349"/>
      <c r="M97" s="345"/>
      <c r="N97" s="346"/>
      <c r="O97" s="347"/>
      <c r="P97" s="347"/>
      <c r="Q97" s="348"/>
      <c r="R97" s="1410"/>
      <c r="S97" s="1409"/>
      <c r="T97" s="349"/>
    </row>
    <row r="98" spans="2:20">
      <c r="B98" s="143"/>
      <c r="C98" s="1541"/>
      <c r="D98" s="345"/>
      <c r="E98" s="346"/>
      <c r="F98" s="347"/>
      <c r="G98" s="347"/>
      <c r="H98" s="348"/>
      <c r="I98" s="1410"/>
      <c r="J98" s="1409"/>
      <c r="K98" s="349"/>
      <c r="M98" s="345"/>
      <c r="N98" s="346"/>
      <c r="O98" s="347"/>
      <c r="P98" s="347"/>
      <c r="Q98" s="348"/>
      <c r="R98" s="1410"/>
      <c r="S98" s="1409"/>
      <c r="T98" s="349"/>
    </row>
    <row r="99" spans="2:20">
      <c r="B99" s="143"/>
      <c r="C99" s="1541"/>
      <c r="D99" s="345"/>
      <c r="E99" s="346"/>
      <c r="F99" s="347"/>
      <c r="G99" s="347"/>
      <c r="H99" s="348"/>
      <c r="I99" s="1410"/>
      <c r="J99" s="1409"/>
      <c r="K99" s="349"/>
      <c r="M99" s="345"/>
      <c r="N99" s="346"/>
      <c r="O99" s="347"/>
      <c r="P99" s="347"/>
      <c r="Q99" s="348"/>
      <c r="R99" s="1410"/>
      <c r="S99" s="1409"/>
      <c r="T99" s="349"/>
    </row>
    <row r="100" spans="2:20">
      <c r="B100" s="143"/>
      <c r="C100" s="1541"/>
      <c r="D100" s="345"/>
      <c r="E100" s="346"/>
      <c r="F100" s="347"/>
      <c r="G100" s="347"/>
      <c r="H100" s="348"/>
      <c r="I100" s="1410"/>
      <c r="J100" s="1409"/>
      <c r="K100" s="349"/>
      <c r="M100" s="345"/>
      <c r="N100" s="346"/>
      <c r="O100" s="347"/>
      <c r="P100" s="347"/>
      <c r="Q100" s="348"/>
      <c r="R100" s="1410"/>
      <c r="S100" s="1409"/>
      <c r="T100" s="349"/>
    </row>
    <row r="101" spans="2:20">
      <c r="B101" s="143"/>
      <c r="C101" s="1541"/>
      <c r="D101" s="345"/>
      <c r="E101" s="346"/>
      <c r="F101" s="347"/>
      <c r="G101" s="347"/>
      <c r="H101" s="348"/>
      <c r="I101" s="1410"/>
      <c r="J101" s="1409"/>
      <c r="K101" s="349"/>
      <c r="M101" s="345"/>
      <c r="N101" s="346"/>
      <c r="O101" s="347"/>
      <c r="P101" s="347"/>
      <c r="Q101" s="348"/>
      <c r="R101" s="1410"/>
      <c r="S101" s="1409"/>
      <c r="T101" s="349"/>
    </row>
    <row r="102" spans="2:20">
      <c r="B102" s="143"/>
      <c r="C102" s="1541"/>
      <c r="D102" s="345"/>
      <c r="E102" s="346"/>
      <c r="F102" s="347"/>
      <c r="G102" s="347"/>
      <c r="H102" s="348"/>
      <c r="I102" s="1410"/>
      <c r="J102" s="1409"/>
      <c r="K102" s="349"/>
      <c r="M102" s="345"/>
      <c r="N102" s="346"/>
      <c r="O102" s="347"/>
      <c r="P102" s="347"/>
      <c r="Q102" s="348"/>
      <c r="R102" s="1410"/>
      <c r="S102" s="1409"/>
      <c r="T102" s="349"/>
    </row>
    <row r="103" spans="2:20">
      <c r="B103" s="143"/>
      <c r="C103" s="1541"/>
      <c r="D103" s="345"/>
      <c r="E103" s="346"/>
      <c r="F103" s="347"/>
      <c r="G103" s="347"/>
      <c r="H103" s="348"/>
      <c r="I103" s="1410"/>
      <c r="J103" s="1409"/>
      <c r="K103" s="349"/>
      <c r="M103" s="345"/>
      <c r="N103" s="346"/>
      <c r="O103" s="347"/>
      <c r="P103" s="347"/>
      <c r="Q103" s="348"/>
      <c r="R103" s="1410"/>
      <c r="S103" s="1409"/>
      <c r="T103" s="349"/>
    </row>
    <row r="104" spans="2:20">
      <c r="B104" s="143"/>
      <c r="C104" s="1541"/>
      <c r="D104" s="345"/>
      <c r="E104" s="346"/>
      <c r="F104" s="347"/>
      <c r="G104" s="347"/>
      <c r="H104" s="348"/>
      <c r="I104" s="1410"/>
      <c r="J104" s="1409"/>
      <c r="K104" s="349"/>
      <c r="M104" s="345"/>
      <c r="N104" s="346"/>
      <c r="O104" s="347"/>
      <c r="P104" s="347"/>
      <c r="Q104" s="348"/>
      <c r="R104" s="1410"/>
      <c r="S104" s="1409"/>
      <c r="T104" s="349"/>
    </row>
    <row r="105" spans="2:20">
      <c r="B105" s="143"/>
      <c r="C105" s="1541"/>
      <c r="D105" s="345"/>
      <c r="E105" s="346"/>
      <c r="F105" s="347"/>
      <c r="G105" s="347"/>
      <c r="H105" s="348"/>
      <c r="I105" s="1410"/>
      <c r="J105" s="1409"/>
      <c r="K105" s="349"/>
      <c r="M105" s="345"/>
      <c r="N105" s="346"/>
      <c r="O105" s="347"/>
      <c r="P105" s="347"/>
      <c r="Q105" s="348"/>
      <c r="R105" s="1410"/>
      <c r="S105" s="1409"/>
      <c r="T105" s="349"/>
    </row>
    <row r="106" spans="2:20">
      <c r="B106" s="143"/>
      <c r="C106" s="1541"/>
      <c r="D106" s="345"/>
      <c r="E106" s="346"/>
      <c r="F106" s="347"/>
      <c r="G106" s="347"/>
      <c r="H106" s="348"/>
      <c r="I106" s="1410"/>
      <c r="J106" s="1409"/>
      <c r="K106" s="349"/>
      <c r="M106" s="345"/>
      <c r="N106" s="346"/>
      <c r="O106" s="347"/>
      <c r="P106" s="347"/>
      <c r="Q106" s="348"/>
      <c r="R106" s="1410"/>
      <c r="S106" s="1409"/>
      <c r="T106" s="349"/>
    </row>
    <row r="107" spans="2:20">
      <c r="B107" s="143"/>
      <c r="C107" s="1541"/>
      <c r="D107" s="345"/>
      <c r="E107" s="346"/>
      <c r="F107" s="347"/>
      <c r="G107" s="347"/>
      <c r="H107" s="348"/>
      <c r="I107" s="1410"/>
      <c r="J107" s="1409"/>
      <c r="K107" s="349"/>
      <c r="M107" s="345"/>
      <c r="N107" s="346"/>
      <c r="O107" s="347"/>
      <c r="P107" s="347"/>
      <c r="Q107" s="348"/>
      <c r="R107" s="1410"/>
      <c r="S107" s="1409"/>
      <c r="T107" s="349"/>
    </row>
    <row r="108" spans="2:20">
      <c r="B108" s="143"/>
      <c r="C108" s="1541"/>
      <c r="D108" s="345"/>
      <c r="E108" s="346"/>
      <c r="F108" s="347"/>
      <c r="G108" s="347"/>
      <c r="H108" s="348"/>
      <c r="I108" s="1410"/>
      <c r="J108" s="1409"/>
      <c r="K108" s="349"/>
      <c r="M108" s="345"/>
      <c r="N108" s="346"/>
      <c r="O108" s="347"/>
      <c r="P108" s="347"/>
      <c r="Q108" s="348"/>
      <c r="R108" s="1410"/>
      <c r="S108" s="1409"/>
      <c r="T108" s="349"/>
    </row>
    <row r="109" spans="2:20">
      <c r="B109" s="143"/>
      <c r="C109" s="1541"/>
      <c r="D109" s="345"/>
      <c r="E109" s="346"/>
      <c r="F109" s="347"/>
      <c r="G109" s="347"/>
      <c r="H109" s="348"/>
      <c r="I109" s="1410"/>
      <c r="J109" s="1409"/>
      <c r="K109" s="349"/>
      <c r="M109" s="345"/>
      <c r="N109" s="346"/>
      <c r="O109" s="347"/>
      <c r="P109" s="347"/>
      <c r="Q109" s="348"/>
      <c r="R109" s="1410"/>
      <c r="S109" s="1409"/>
      <c r="T109" s="349"/>
    </row>
    <row r="110" spans="2:20">
      <c r="B110" s="143"/>
      <c r="C110" s="1541"/>
      <c r="D110" s="345"/>
      <c r="E110" s="346"/>
      <c r="F110" s="347"/>
      <c r="G110" s="347"/>
      <c r="H110" s="348"/>
      <c r="I110" s="1410"/>
      <c r="J110" s="1409"/>
      <c r="K110" s="349"/>
      <c r="M110" s="345"/>
      <c r="N110" s="346"/>
      <c r="O110" s="347"/>
      <c r="P110" s="347"/>
      <c r="Q110" s="348"/>
      <c r="R110" s="1410"/>
      <c r="S110" s="1409"/>
      <c r="T110" s="349"/>
    </row>
    <row r="111" spans="2:20">
      <c r="B111" s="143"/>
      <c r="C111" s="1541"/>
      <c r="D111" s="345"/>
      <c r="E111" s="346"/>
      <c r="F111" s="347"/>
      <c r="G111" s="347"/>
      <c r="H111" s="348"/>
      <c r="I111" s="1410"/>
      <c r="J111" s="1409"/>
      <c r="K111" s="349"/>
      <c r="M111" s="345"/>
      <c r="N111" s="346"/>
      <c r="O111" s="347"/>
      <c r="P111" s="347"/>
      <c r="Q111" s="348"/>
      <c r="R111" s="1410"/>
      <c r="S111" s="1409"/>
      <c r="T111" s="349"/>
    </row>
    <row r="112" spans="2:20">
      <c r="B112" s="143"/>
      <c r="C112" s="1541"/>
      <c r="D112" s="345"/>
      <c r="E112" s="346"/>
      <c r="F112" s="347"/>
      <c r="G112" s="347"/>
      <c r="H112" s="348"/>
      <c r="I112" s="1410"/>
      <c r="J112" s="1409"/>
      <c r="K112" s="349"/>
      <c r="M112" s="345"/>
      <c r="N112" s="346"/>
      <c r="O112" s="347"/>
      <c r="P112" s="347"/>
      <c r="Q112" s="348"/>
      <c r="R112" s="1410"/>
      <c r="S112" s="1409"/>
      <c r="T112" s="349"/>
    </row>
    <row r="113" spans="2:20">
      <c r="B113" s="143"/>
      <c r="C113" s="1541"/>
      <c r="D113" s="345"/>
      <c r="E113" s="346"/>
      <c r="F113" s="347"/>
      <c r="G113" s="347"/>
      <c r="H113" s="348"/>
      <c r="I113" s="1410"/>
      <c r="J113" s="1409"/>
      <c r="K113" s="349"/>
      <c r="M113" s="345"/>
      <c r="N113" s="346"/>
      <c r="O113" s="347"/>
      <c r="P113" s="347"/>
      <c r="Q113" s="348"/>
      <c r="R113" s="1410"/>
      <c r="S113" s="1409"/>
      <c r="T113" s="349"/>
    </row>
    <row r="114" spans="2:20">
      <c r="B114" s="143"/>
      <c r="C114" s="1541"/>
      <c r="D114" s="345"/>
      <c r="E114" s="346"/>
      <c r="F114" s="347"/>
      <c r="G114" s="347"/>
      <c r="H114" s="348"/>
      <c r="I114" s="1410"/>
      <c r="J114" s="1409"/>
      <c r="K114" s="349"/>
      <c r="M114" s="345"/>
      <c r="N114" s="346"/>
      <c r="O114" s="347"/>
      <c r="P114" s="347"/>
      <c r="Q114" s="348"/>
      <c r="R114" s="1410"/>
      <c r="S114" s="1409"/>
      <c r="T114" s="349"/>
    </row>
    <row r="115" spans="2:20">
      <c r="B115" s="143"/>
      <c r="C115" s="1541"/>
      <c r="D115" s="345"/>
      <c r="E115" s="346"/>
      <c r="F115" s="347"/>
      <c r="G115" s="347"/>
      <c r="H115" s="348"/>
      <c r="I115" s="1410"/>
      <c r="J115" s="1409"/>
      <c r="K115" s="349"/>
      <c r="M115" s="345"/>
      <c r="N115" s="346"/>
      <c r="O115" s="347"/>
      <c r="P115" s="347"/>
      <c r="Q115" s="348"/>
      <c r="R115" s="1410"/>
      <c r="S115" s="1409"/>
      <c r="T115" s="349"/>
    </row>
    <row r="116" spans="2:20">
      <c r="B116" s="143"/>
      <c r="C116" s="1541"/>
      <c r="D116" s="345"/>
      <c r="E116" s="346"/>
      <c r="F116" s="347"/>
      <c r="G116" s="347"/>
      <c r="H116" s="348"/>
      <c r="I116" s="1410"/>
      <c r="J116" s="1409"/>
      <c r="K116" s="349"/>
      <c r="M116" s="345"/>
      <c r="N116" s="346"/>
      <c r="O116" s="347"/>
      <c r="P116" s="347"/>
      <c r="Q116" s="348"/>
      <c r="R116" s="1410"/>
      <c r="S116" s="1409"/>
      <c r="T116" s="349"/>
    </row>
    <row r="117" spans="2:20">
      <c r="B117" s="143"/>
      <c r="C117" s="1541"/>
      <c r="D117" s="345"/>
      <c r="E117" s="346"/>
      <c r="F117" s="347"/>
      <c r="G117" s="347"/>
      <c r="H117" s="348"/>
      <c r="I117" s="1410"/>
      <c r="J117" s="1409"/>
      <c r="K117" s="349"/>
      <c r="M117" s="345"/>
      <c r="N117" s="346"/>
      <c r="O117" s="347"/>
      <c r="P117" s="347"/>
      <c r="Q117" s="348"/>
      <c r="R117" s="1410"/>
      <c r="S117" s="1409"/>
      <c r="T117" s="349"/>
    </row>
    <row r="118" spans="2:20">
      <c r="B118" s="143"/>
      <c r="C118" s="1541"/>
      <c r="D118" s="345"/>
      <c r="E118" s="346"/>
      <c r="F118" s="347"/>
      <c r="G118" s="347"/>
      <c r="H118" s="348"/>
      <c r="I118" s="1410"/>
      <c r="J118" s="1409"/>
      <c r="K118" s="349"/>
      <c r="M118" s="345"/>
      <c r="N118" s="346"/>
      <c r="O118" s="347"/>
      <c r="P118" s="347"/>
      <c r="Q118" s="348"/>
      <c r="R118" s="1410"/>
      <c r="S118" s="1409"/>
      <c r="T118" s="349"/>
    </row>
    <row r="119" spans="2:20">
      <c r="B119" s="143"/>
      <c r="C119" s="1541"/>
      <c r="D119" s="345"/>
      <c r="E119" s="346"/>
      <c r="F119" s="347"/>
      <c r="G119" s="347"/>
      <c r="H119" s="348"/>
      <c r="I119" s="1410"/>
      <c r="J119" s="1409"/>
      <c r="K119" s="349"/>
      <c r="M119" s="345"/>
      <c r="N119" s="346"/>
      <c r="O119" s="347"/>
      <c r="P119" s="347"/>
      <c r="Q119" s="348"/>
      <c r="R119" s="1410"/>
      <c r="S119" s="1409"/>
      <c r="T119" s="349"/>
    </row>
    <row r="120" spans="2:20">
      <c r="B120" s="143"/>
      <c r="C120" s="1541"/>
      <c r="D120" s="345"/>
      <c r="E120" s="346"/>
      <c r="F120" s="347"/>
      <c r="G120" s="347"/>
      <c r="H120" s="348"/>
      <c r="I120" s="1410"/>
      <c r="J120" s="1409"/>
      <c r="K120" s="349"/>
      <c r="M120" s="345"/>
      <c r="N120" s="346"/>
      <c r="O120" s="347"/>
      <c r="P120" s="347"/>
      <c r="Q120" s="348"/>
      <c r="R120" s="1410"/>
      <c r="S120" s="1409"/>
      <c r="T120" s="349"/>
    </row>
    <row r="121" spans="2:20">
      <c r="B121" s="143"/>
      <c r="C121" s="1541"/>
      <c r="D121" s="345"/>
      <c r="E121" s="346"/>
      <c r="F121" s="347"/>
      <c r="G121" s="347"/>
      <c r="H121" s="348"/>
      <c r="I121" s="1410"/>
      <c r="J121" s="1409"/>
      <c r="K121" s="349"/>
      <c r="M121" s="345"/>
      <c r="N121" s="346"/>
      <c r="O121" s="347"/>
      <c r="P121" s="347"/>
      <c r="Q121" s="348"/>
      <c r="R121" s="1410"/>
      <c r="S121" s="1409"/>
      <c r="T121" s="349"/>
    </row>
    <row r="122" spans="2:20">
      <c r="B122" s="143"/>
      <c r="C122" s="1541"/>
      <c r="D122" s="345"/>
      <c r="E122" s="346"/>
      <c r="F122" s="347"/>
      <c r="G122" s="347"/>
      <c r="H122" s="348"/>
      <c r="I122" s="1410"/>
      <c r="J122" s="1409"/>
      <c r="K122" s="349"/>
      <c r="M122" s="345"/>
      <c r="N122" s="346"/>
      <c r="O122" s="347"/>
      <c r="P122" s="347"/>
      <c r="Q122" s="348"/>
      <c r="R122" s="1410"/>
      <c r="S122" s="1409"/>
      <c r="T122" s="349"/>
    </row>
    <row r="123" spans="2:20">
      <c r="B123" s="143"/>
      <c r="C123" s="1541"/>
      <c r="D123" s="345"/>
      <c r="E123" s="346"/>
      <c r="F123" s="347"/>
      <c r="G123" s="347"/>
      <c r="H123" s="348"/>
      <c r="I123" s="1410"/>
      <c r="J123" s="1409"/>
      <c r="K123" s="349"/>
      <c r="M123" s="345"/>
      <c r="N123" s="346"/>
      <c r="O123" s="347"/>
      <c r="P123" s="347"/>
      <c r="Q123" s="348"/>
      <c r="R123" s="1410"/>
      <c r="S123" s="1409"/>
      <c r="T123" s="349"/>
    </row>
    <row r="124" spans="2:20">
      <c r="B124" s="143"/>
      <c r="C124" s="1541"/>
      <c r="D124" s="345"/>
      <c r="E124" s="346"/>
      <c r="F124" s="347"/>
      <c r="G124" s="347"/>
      <c r="H124" s="348"/>
      <c r="I124" s="1410"/>
      <c r="J124" s="1409"/>
      <c r="K124" s="349"/>
      <c r="M124" s="345"/>
      <c r="N124" s="346"/>
      <c r="O124" s="347"/>
      <c r="P124" s="347"/>
      <c r="Q124" s="348"/>
      <c r="R124" s="1410"/>
      <c r="S124" s="1409"/>
      <c r="T124" s="349"/>
    </row>
    <row r="125" spans="2:20">
      <c r="B125" s="143"/>
      <c r="C125" s="1541"/>
      <c r="D125" s="345"/>
      <c r="E125" s="346"/>
      <c r="F125" s="347"/>
      <c r="G125" s="347"/>
      <c r="H125" s="348"/>
      <c r="I125" s="1410"/>
      <c r="J125" s="1409"/>
      <c r="K125" s="349"/>
      <c r="M125" s="345"/>
      <c r="N125" s="346"/>
      <c r="O125" s="347"/>
      <c r="P125" s="347"/>
      <c r="Q125" s="348"/>
      <c r="R125" s="1410"/>
      <c r="S125" s="1409"/>
      <c r="T125" s="349"/>
    </row>
    <row r="126" spans="2:20">
      <c r="B126" s="143"/>
      <c r="C126" s="1541"/>
      <c r="D126" s="345"/>
      <c r="E126" s="346"/>
      <c r="F126" s="347"/>
      <c r="G126" s="347"/>
      <c r="H126" s="348"/>
      <c r="I126" s="1410"/>
      <c r="J126" s="1409"/>
      <c r="K126" s="349"/>
      <c r="M126" s="345"/>
      <c r="N126" s="346"/>
      <c r="O126" s="347"/>
      <c r="P126" s="347"/>
      <c r="Q126" s="348"/>
      <c r="R126" s="1410"/>
      <c r="S126" s="1409"/>
      <c r="T126" s="349"/>
    </row>
    <row r="127" spans="2:20">
      <c r="B127" s="143"/>
      <c r="C127" s="1541"/>
      <c r="D127" s="345"/>
      <c r="E127" s="346"/>
      <c r="F127" s="347"/>
      <c r="G127" s="347"/>
      <c r="H127" s="348"/>
      <c r="I127" s="1410"/>
      <c r="J127" s="1409"/>
      <c r="K127" s="349"/>
      <c r="M127" s="345"/>
      <c r="N127" s="346"/>
      <c r="O127" s="347"/>
      <c r="P127" s="347"/>
      <c r="Q127" s="348"/>
      <c r="R127" s="1410"/>
      <c r="S127" s="1409"/>
      <c r="T127" s="349"/>
    </row>
    <row r="128" spans="2:20">
      <c r="B128" s="143"/>
      <c r="C128" s="1541"/>
      <c r="D128" s="345"/>
      <c r="E128" s="346"/>
      <c r="F128" s="347"/>
      <c r="G128" s="347"/>
      <c r="H128" s="348"/>
      <c r="I128" s="1410"/>
      <c r="J128" s="1409"/>
      <c r="K128" s="349"/>
      <c r="M128" s="345"/>
      <c r="N128" s="346"/>
      <c r="O128" s="347"/>
      <c r="P128" s="347"/>
      <c r="Q128" s="348"/>
      <c r="R128" s="1410"/>
      <c r="S128" s="1409"/>
      <c r="T128" s="349"/>
    </row>
    <row r="129" spans="2:20">
      <c r="B129" s="143"/>
      <c r="C129" s="1541"/>
      <c r="D129" s="345"/>
      <c r="E129" s="346"/>
      <c r="F129" s="347"/>
      <c r="G129" s="347"/>
      <c r="H129" s="348"/>
      <c r="I129" s="1410"/>
      <c r="J129" s="1409"/>
      <c r="K129" s="349"/>
      <c r="M129" s="345"/>
      <c r="N129" s="346"/>
      <c r="O129" s="347"/>
      <c r="P129" s="347"/>
      <c r="Q129" s="348"/>
      <c r="R129" s="1410"/>
      <c r="S129" s="1409"/>
      <c r="T129" s="349"/>
    </row>
    <row r="130" spans="2:20">
      <c r="B130" s="143"/>
      <c r="C130" s="1541"/>
      <c r="D130" s="345"/>
      <c r="E130" s="346"/>
      <c r="F130" s="347"/>
      <c r="G130" s="347"/>
      <c r="H130" s="348"/>
      <c r="I130" s="1410"/>
      <c r="J130" s="1409"/>
      <c r="K130" s="349"/>
      <c r="M130" s="345"/>
      <c r="N130" s="346"/>
      <c r="O130" s="347"/>
      <c r="P130" s="347"/>
      <c r="Q130" s="348"/>
      <c r="R130" s="1410"/>
      <c r="S130" s="1409"/>
      <c r="T130" s="349"/>
    </row>
    <row r="131" spans="2:20">
      <c r="B131" s="143"/>
      <c r="C131" s="1541"/>
      <c r="D131" s="345"/>
      <c r="E131" s="346"/>
      <c r="F131" s="347"/>
      <c r="G131" s="347"/>
      <c r="H131" s="348"/>
      <c r="I131" s="1410"/>
      <c r="J131" s="1409"/>
      <c r="K131" s="349"/>
      <c r="M131" s="345"/>
      <c r="N131" s="346"/>
      <c r="O131" s="347"/>
      <c r="P131" s="347"/>
      <c r="Q131" s="348"/>
      <c r="R131" s="1410"/>
      <c r="S131" s="1409"/>
      <c r="T131" s="349"/>
    </row>
    <row r="132" spans="2:20">
      <c r="B132" s="143"/>
      <c r="C132" s="1541"/>
      <c r="D132" s="345"/>
      <c r="E132" s="346"/>
      <c r="F132" s="347"/>
      <c r="G132" s="347"/>
      <c r="H132" s="348"/>
      <c r="I132" s="1410"/>
      <c r="J132" s="1409"/>
      <c r="K132" s="349"/>
      <c r="M132" s="345"/>
      <c r="N132" s="346"/>
      <c r="O132" s="347"/>
      <c r="P132" s="347"/>
      <c r="Q132" s="348"/>
      <c r="R132" s="1410"/>
      <c r="S132" s="1409"/>
      <c r="T132" s="349"/>
    </row>
    <row r="133" spans="2:20">
      <c r="B133" s="143"/>
      <c r="C133" s="1541"/>
      <c r="D133" s="345"/>
      <c r="E133" s="346"/>
      <c r="F133" s="347"/>
      <c r="G133" s="347"/>
      <c r="H133" s="348"/>
      <c r="I133" s="1410"/>
      <c r="J133" s="1409"/>
      <c r="K133" s="349"/>
      <c r="M133" s="345"/>
      <c r="N133" s="346"/>
      <c r="O133" s="347"/>
      <c r="P133" s="347"/>
      <c r="Q133" s="348"/>
      <c r="R133" s="1410"/>
      <c r="S133" s="1409"/>
      <c r="T133" s="349"/>
    </row>
    <row r="134" spans="2:20">
      <c r="B134" s="143"/>
      <c r="C134" s="1541"/>
      <c r="D134" s="345"/>
      <c r="E134" s="346"/>
      <c r="F134" s="347"/>
      <c r="G134" s="347"/>
      <c r="H134" s="348"/>
      <c r="I134" s="1410"/>
      <c r="J134" s="1409"/>
      <c r="K134" s="349"/>
      <c r="M134" s="345"/>
      <c r="N134" s="346"/>
      <c r="O134" s="347"/>
      <c r="P134" s="347"/>
      <c r="Q134" s="348"/>
      <c r="R134" s="1410"/>
      <c r="S134" s="1409"/>
      <c r="T134" s="349"/>
    </row>
    <row r="135" spans="2:20">
      <c r="B135" s="143"/>
      <c r="C135" s="1541"/>
      <c r="D135" s="345"/>
      <c r="E135" s="346"/>
      <c r="F135" s="347"/>
      <c r="G135" s="347"/>
      <c r="H135" s="348"/>
      <c r="I135" s="1410"/>
      <c r="J135" s="1409"/>
      <c r="K135" s="349"/>
      <c r="M135" s="345"/>
      <c r="N135" s="346"/>
      <c r="O135" s="347"/>
      <c r="P135" s="347"/>
      <c r="Q135" s="348"/>
      <c r="R135" s="1410"/>
      <c r="S135" s="1409"/>
      <c r="T135" s="349"/>
    </row>
    <row r="136" spans="2:20">
      <c r="B136" s="143"/>
      <c r="C136" s="1541"/>
      <c r="D136" s="345"/>
      <c r="E136" s="346"/>
      <c r="F136" s="347"/>
      <c r="G136" s="347"/>
      <c r="H136" s="348"/>
      <c r="I136" s="1410"/>
      <c r="J136" s="1409"/>
      <c r="K136" s="349"/>
      <c r="M136" s="345"/>
      <c r="N136" s="346"/>
      <c r="O136" s="347"/>
      <c r="P136" s="347"/>
      <c r="Q136" s="348"/>
      <c r="R136" s="1410"/>
      <c r="S136" s="1409"/>
      <c r="T136" s="349"/>
    </row>
    <row r="137" spans="2:20">
      <c r="B137" s="143"/>
      <c r="C137" s="1541"/>
      <c r="D137" s="345"/>
      <c r="E137" s="346"/>
      <c r="F137" s="347"/>
      <c r="G137" s="347"/>
      <c r="H137" s="348"/>
      <c r="I137" s="1410"/>
      <c r="J137" s="1409"/>
      <c r="K137" s="349"/>
      <c r="M137" s="345"/>
      <c r="N137" s="346"/>
      <c r="O137" s="347"/>
      <c r="P137" s="347"/>
      <c r="Q137" s="348"/>
      <c r="R137" s="1410"/>
      <c r="S137" s="1409"/>
      <c r="T137" s="349"/>
    </row>
    <row r="138" spans="2:20">
      <c r="B138" s="143"/>
      <c r="C138" s="1541"/>
      <c r="D138" s="345"/>
      <c r="E138" s="346"/>
      <c r="F138" s="347"/>
      <c r="G138" s="347"/>
      <c r="H138" s="348"/>
      <c r="I138" s="1410"/>
      <c r="J138" s="1409"/>
      <c r="K138" s="349"/>
      <c r="M138" s="345"/>
      <c r="N138" s="346"/>
      <c r="O138" s="347"/>
      <c r="P138" s="347"/>
      <c r="Q138" s="348"/>
      <c r="R138" s="1410"/>
      <c r="S138" s="1409"/>
      <c r="T138" s="349"/>
    </row>
    <row r="139" spans="2:20">
      <c r="B139" s="143"/>
      <c r="C139" s="1541"/>
      <c r="D139" s="345"/>
      <c r="E139" s="346"/>
      <c r="F139" s="347"/>
      <c r="G139" s="347"/>
      <c r="H139" s="348"/>
      <c r="I139" s="1410"/>
      <c r="J139" s="1409"/>
      <c r="K139" s="349"/>
      <c r="M139" s="345"/>
      <c r="N139" s="346"/>
      <c r="O139" s="347"/>
      <c r="P139" s="347"/>
      <c r="Q139" s="348"/>
      <c r="R139" s="1410"/>
      <c r="S139" s="1409"/>
      <c r="T139" s="349"/>
    </row>
    <row r="140" spans="2:20">
      <c r="B140" s="143"/>
      <c r="C140" s="1541"/>
      <c r="D140" s="345"/>
      <c r="E140" s="346"/>
      <c r="F140" s="347"/>
      <c r="G140" s="347"/>
      <c r="H140" s="348"/>
      <c r="I140" s="1410"/>
      <c r="J140" s="1409"/>
      <c r="K140" s="349"/>
      <c r="M140" s="345"/>
      <c r="N140" s="346"/>
      <c r="O140" s="347"/>
      <c r="P140" s="347"/>
      <c r="Q140" s="348"/>
      <c r="R140" s="1410"/>
      <c r="S140" s="1409"/>
      <c r="T140" s="349"/>
    </row>
    <row r="141" spans="2:20">
      <c r="B141" s="143"/>
      <c r="C141" s="1541"/>
      <c r="D141" s="345"/>
      <c r="E141" s="346"/>
      <c r="F141" s="347"/>
      <c r="G141" s="347"/>
      <c r="H141" s="348"/>
      <c r="I141" s="1410"/>
      <c r="J141" s="1409"/>
      <c r="K141" s="349"/>
      <c r="M141" s="345"/>
      <c r="N141" s="346"/>
      <c r="O141" s="347"/>
      <c r="P141" s="347"/>
      <c r="Q141" s="348"/>
      <c r="R141" s="1410"/>
      <c r="S141" s="1409"/>
      <c r="T141" s="349"/>
    </row>
    <row r="142" spans="2:20">
      <c r="B142" s="143"/>
      <c r="C142" s="1541"/>
      <c r="D142" s="345"/>
      <c r="E142" s="346"/>
      <c r="F142" s="347"/>
      <c r="G142" s="347"/>
      <c r="H142" s="348"/>
      <c r="I142" s="1410"/>
      <c r="J142" s="1409"/>
      <c r="K142" s="349"/>
      <c r="M142" s="345"/>
      <c r="N142" s="346"/>
      <c r="O142" s="347"/>
      <c r="P142" s="347"/>
      <c r="Q142" s="348"/>
      <c r="R142" s="1410"/>
      <c r="S142" s="1409"/>
      <c r="T142" s="349"/>
    </row>
    <row r="143" spans="2:20">
      <c r="B143" s="143"/>
      <c r="C143" s="1541"/>
      <c r="D143" s="345"/>
      <c r="E143" s="346"/>
      <c r="F143" s="347"/>
      <c r="G143" s="347"/>
      <c r="H143" s="348"/>
      <c r="I143" s="1410"/>
      <c r="J143" s="1409"/>
      <c r="K143" s="349"/>
      <c r="M143" s="345"/>
      <c r="N143" s="346"/>
      <c r="O143" s="347"/>
      <c r="P143" s="347"/>
      <c r="Q143" s="348"/>
      <c r="R143" s="1410"/>
      <c r="S143" s="1409"/>
      <c r="T143" s="349"/>
    </row>
    <row r="144" spans="2:20">
      <c r="B144" s="143"/>
      <c r="C144" s="1541"/>
      <c r="D144" s="345"/>
      <c r="E144" s="346"/>
      <c r="F144" s="347"/>
      <c r="G144" s="347"/>
      <c r="H144" s="348"/>
      <c r="I144" s="1410"/>
      <c r="J144" s="1409"/>
      <c r="K144" s="349"/>
      <c r="M144" s="345"/>
      <c r="N144" s="346"/>
      <c r="O144" s="347"/>
      <c r="P144" s="347"/>
      <c r="Q144" s="348"/>
      <c r="R144" s="1410"/>
      <c r="S144" s="1409"/>
      <c r="T144" s="349"/>
    </row>
    <row r="145" spans="2:20">
      <c r="B145" s="143"/>
      <c r="C145" s="1541"/>
      <c r="D145" s="345"/>
      <c r="E145" s="346"/>
      <c r="F145" s="347"/>
      <c r="G145" s="347"/>
      <c r="H145" s="348"/>
      <c r="I145" s="1410"/>
      <c r="J145" s="1409"/>
      <c r="K145" s="349"/>
      <c r="M145" s="345"/>
      <c r="N145" s="346"/>
      <c r="O145" s="347"/>
      <c r="P145" s="347"/>
      <c r="Q145" s="348"/>
      <c r="R145" s="1410"/>
      <c r="S145" s="1409"/>
      <c r="T145" s="349"/>
    </row>
    <row r="146" spans="2:20">
      <c r="B146" s="143"/>
      <c r="C146" s="1541"/>
      <c r="D146" s="345"/>
      <c r="E146" s="346"/>
      <c r="F146" s="347"/>
      <c r="G146" s="347"/>
      <c r="H146" s="348"/>
      <c r="I146" s="1410"/>
      <c r="J146" s="1409"/>
      <c r="K146" s="349"/>
      <c r="M146" s="345"/>
      <c r="N146" s="346"/>
      <c r="O146" s="347"/>
      <c r="P146" s="347"/>
      <c r="Q146" s="348"/>
      <c r="R146" s="1410"/>
      <c r="S146" s="1409"/>
      <c r="T146" s="349"/>
    </row>
    <row r="147" spans="2:20">
      <c r="B147" s="143"/>
      <c r="C147" s="1541"/>
      <c r="D147" s="345"/>
      <c r="E147" s="346"/>
      <c r="F147" s="347"/>
      <c r="G147" s="347"/>
      <c r="H147" s="348"/>
      <c r="I147" s="1410"/>
      <c r="J147" s="1409"/>
      <c r="K147" s="349"/>
      <c r="M147" s="345"/>
      <c r="N147" s="346"/>
      <c r="O147" s="347"/>
      <c r="P147" s="347"/>
      <c r="Q147" s="348"/>
      <c r="R147" s="1410"/>
      <c r="S147" s="1409"/>
      <c r="T147" s="349"/>
    </row>
    <row r="148" spans="2:20">
      <c r="B148" s="143"/>
      <c r="C148" s="1541"/>
      <c r="D148" s="345"/>
      <c r="E148" s="346"/>
      <c r="F148" s="347"/>
      <c r="G148" s="347"/>
      <c r="H148" s="348"/>
      <c r="I148" s="1410"/>
      <c r="J148" s="1409"/>
      <c r="K148" s="349"/>
      <c r="M148" s="345"/>
      <c r="N148" s="346"/>
      <c r="O148" s="347"/>
      <c r="P148" s="347"/>
      <c r="Q148" s="348"/>
      <c r="R148" s="1410"/>
      <c r="S148" s="1409"/>
      <c r="T148" s="349"/>
    </row>
    <row r="149" spans="2:20">
      <c r="B149" s="143"/>
      <c r="C149" s="1541"/>
      <c r="D149" s="345"/>
      <c r="E149" s="346"/>
      <c r="F149" s="347"/>
      <c r="G149" s="347"/>
      <c r="H149" s="348"/>
      <c r="I149" s="1410"/>
      <c r="J149" s="1409"/>
      <c r="K149" s="349"/>
      <c r="M149" s="345"/>
      <c r="N149" s="346"/>
      <c r="O149" s="347"/>
      <c r="P149" s="347"/>
      <c r="Q149" s="348"/>
      <c r="R149" s="1410"/>
      <c r="S149" s="1409"/>
      <c r="T149" s="349"/>
    </row>
    <row r="150" spans="2:20">
      <c r="B150" s="143"/>
      <c r="C150" s="1541"/>
      <c r="D150" s="345"/>
      <c r="E150" s="346"/>
      <c r="F150" s="347"/>
      <c r="G150" s="347"/>
      <c r="H150" s="348"/>
      <c r="I150" s="1410"/>
      <c r="J150" s="1409"/>
      <c r="K150" s="349"/>
      <c r="M150" s="345"/>
      <c r="N150" s="346"/>
      <c r="O150" s="347"/>
      <c r="P150" s="347"/>
      <c r="Q150" s="348"/>
      <c r="R150" s="1410"/>
      <c r="S150" s="1409"/>
      <c r="T150" s="349"/>
    </row>
    <row r="151" spans="2:20">
      <c r="B151" s="143"/>
      <c r="C151" s="1541"/>
      <c r="D151" s="345"/>
      <c r="E151" s="346"/>
      <c r="F151" s="347"/>
      <c r="G151" s="347"/>
      <c r="H151" s="348"/>
      <c r="I151" s="1410"/>
      <c r="J151" s="1409"/>
      <c r="K151" s="349"/>
      <c r="M151" s="345"/>
      <c r="N151" s="346"/>
      <c r="O151" s="347"/>
      <c r="P151" s="347"/>
      <c r="Q151" s="348"/>
      <c r="R151" s="1410"/>
      <c r="S151" s="1409"/>
      <c r="T151" s="349"/>
    </row>
    <row r="152" spans="2:20">
      <c r="B152" s="143"/>
      <c r="C152" s="1541"/>
      <c r="D152" s="345"/>
      <c r="E152" s="346"/>
      <c r="F152" s="347"/>
      <c r="G152" s="347"/>
      <c r="H152" s="348"/>
      <c r="I152" s="1410"/>
      <c r="J152" s="1409"/>
      <c r="K152" s="349"/>
      <c r="M152" s="345"/>
      <c r="N152" s="346"/>
      <c r="O152" s="347"/>
      <c r="P152" s="347"/>
      <c r="Q152" s="348"/>
      <c r="R152" s="1410"/>
      <c r="S152" s="1409"/>
      <c r="T152" s="349"/>
    </row>
    <row r="153" spans="2:20">
      <c r="B153" s="143"/>
      <c r="C153" s="1541"/>
      <c r="D153" s="345"/>
      <c r="E153" s="346"/>
      <c r="F153" s="347"/>
      <c r="G153" s="347"/>
      <c r="H153" s="348"/>
      <c r="I153" s="1410"/>
      <c r="J153" s="1409"/>
      <c r="K153" s="349"/>
      <c r="M153" s="345"/>
      <c r="N153" s="346"/>
      <c r="O153" s="347"/>
      <c r="P153" s="347"/>
      <c r="Q153" s="348"/>
      <c r="R153" s="1410"/>
      <c r="S153" s="1409"/>
      <c r="T153" s="349"/>
    </row>
    <row r="154" spans="2:20">
      <c r="B154" s="143"/>
      <c r="C154" s="1541"/>
      <c r="D154" s="345"/>
      <c r="E154" s="346"/>
      <c r="F154" s="347"/>
      <c r="G154" s="347"/>
      <c r="H154" s="348"/>
      <c r="I154" s="1410"/>
      <c r="J154" s="1409"/>
      <c r="K154" s="349"/>
      <c r="M154" s="345"/>
      <c r="N154" s="346"/>
      <c r="O154" s="347"/>
      <c r="P154" s="347"/>
      <c r="Q154" s="348"/>
      <c r="R154" s="1410"/>
      <c r="S154" s="1409"/>
      <c r="T154" s="349"/>
    </row>
    <row r="155" spans="2:20">
      <c r="B155" s="143"/>
      <c r="C155" s="1541"/>
      <c r="D155" s="345"/>
      <c r="E155" s="346"/>
      <c r="F155" s="347"/>
      <c r="G155" s="347"/>
      <c r="H155" s="348"/>
      <c r="I155" s="1410"/>
      <c r="J155" s="1409"/>
      <c r="K155" s="349"/>
      <c r="M155" s="345"/>
      <c r="N155" s="346"/>
      <c r="O155" s="347"/>
      <c r="P155" s="347"/>
      <c r="Q155" s="348"/>
      <c r="R155" s="1410"/>
      <c r="S155" s="1409"/>
      <c r="T155" s="349"/>
    </row>
    <row r="156" spans="2:20">
      <c r="B156" s="143"/>
      <c r="C156" s="1541"/>
      <c r="D156" s="345"/>
      <c r="E156" s="346"/>
      <c r="F156" s="347"/>
      <c r="G156" s="347"/>
      <c r="H156" s="348"/>
      <c r="I156" s="1410"/>
      <c r="J156" s="1409"/>
      <c r="K156" s="349"/>
      <c r="M156" s="345"/>
      <c r="N156" s="346"/>
      <c r="O156" s="347"/>
      <c r="P156" s="347"/>
      <c r="Q156" s="348"/>
      <c r="R156" s="1410"/>
      <c r="S156" s="1409"/>
      <c r="T156" s="349"/>
    </row>
    <row r="157" spans="2:20">
      <c r="B157" s="143"/>
      <c r="C157" s="1541"/>
      <c r="D157" s="345"/>
      <c r="E157" s="346"/>
      <c r="F157" s="347"/>
      <c r="G157" s="347"/>
      <c r="H157" s="348"/>
      <c r="I157" s="1410"/>
      <c r="J157" s="1409"/>
      <c r="K157" s="349"/>
      <c r="M157" s="345"/>
      <c r="N157" s="346"/>
      <c r="O157" s="347"/>
      <c r="P157" s="347"/>
      <c r="Q157" s="348"/>
      <c r="R157" s="1410"/>
      <c r="S157" s="1409"/>
      <c r="T157" s="349"/>
    </row>
    <row r="158" spans="2:20">
      <c r="B158" s="143"/>
      <c r="C158" s="1541"/>
      <c r="D158" s="345"/>
      <c r="E158" s="346"/>
      <c r="F158" s="347"/>
      <c r="G158" s="347"/>
      <c r="H158" s="348"/>
      <c r="I158" s="1410"/>
      <c r="J158" s="1409"/>
      <c r="K158" s="349"/>
      <c r="M158" s="345"/>
      <c r="N158" s="346"/>
      <c r="O158" s="347"/>
      <c r="P158" s="347"/>
      <c r="Q158" s="348"/>
      <c r="R158" s="1410"/>
      <c r="S158" s="1409"/>
      <c r="T158" s="349"/>
    </row>
    <row r="159" spans="2:20">
      <c r="B159" s="143"/>
      <c r="C159" s="1541"/>
      <c r="D159" s="345"/>
      <c r="E159" s="346"/>
      <c r="F159" s="347"/>
      <c r="G159" s="347"/>
      <c r="H159" s="348"/>
      <c r="I159" s="1410"/>
      <c r="J159" s="1409"/>
      <c r="K159" s="349"/>
      <c r="M159" s="345"/>
      <c r="N159" s="346"/>
      <c r="O159" s="347"/>
      <c r="P159" s="347"/>
      <c r="Q159" s="348"/>
      <c r="R159" s="1410"/>
      <c r="S159" s="1409"/>
      <c r="T159" s="349"/>
    </row>
    <row r="160" spans="2:20">
      <c r="B160" s="143"/>
      <c r="C160" s="1541"/>
      <c r="D160" s="345"/>
      <c r="E160" s="346"/>
      <c r="F160" s="347"/>
      <c r="G160" s="347"/>
      <c r="H160" s="348"/>
      <c r="I160" s="1410"/>
      <c r="J160" s="1409"/>
      <c r="K160" s="349"/>
      <c r="M160" s="345"/>
      <c r="N160" s="346"/>
      <c r="O160" s="347"/>
      <c r="P160" s="347"/>
      <c r="Q160" s="348"/>
      <c r="R160" s="1410"/>
      <c r="S160" s="1409"/>
      <c r="T160" s="349"/>
    </row>
    <row r="161" spans="2:20">
      <c r="B161" s="143"/>
      <c r="C161" s="1541"/>
      <c r="D161" s="345"/>
      <c r="E161" s="346"/>
      <c r="F161" s="347"/>
      <c r="G161" s="347"/>
      <c r="H161" s="348"/>
      <c r="I161" s="1410"/>
      <c r="J161" s="1409"/>
      <c r="K161" s="349"/>
      <c r="M161" s="345"/>
      <c r="N161" s="346"/>
      <c r="O161" s="347"/>
      <c r="P161" s="347"/>
      <c r="Q161" s="348"/>
      <c r="R161" s="1410"/>
      <c r="S161" s="1409"/>
      <c r="T161" s="349"/>
    </row>
    <row r="162" spans="2:20">
      <c r="B162" s="143"/>
      <c r="C162" s="1541"/>
      <c r="D162" s="345"/>
      <c r="E162" s="346"/>
      <c r="F162" s="347"/>
      <c r="G162" s="347"/>
      <c r="H162" s="348"/>
      <c r="I162" s="1410"/>
      <c r="J162" s="1409"/>
      <c r="K162" s="349"/>
      <c r="M162" s="345"/>
      <c r="N162" s="346"/>
      <c r="O162" s="347"/>
      <c r="P162" s="347"/>
      <c r="Q162" s="348"/>
      <c r="R162" s="1410"/>
      <c r="S162" s="1409"/>
      <c r="T162" s="349"/>
    </row>
    <row r="163" spans="2:20">
      <c r="B163" s="143"/>
      <c r="C163" s="1541"/>
      <c r="D163" s="345"/>
      <c r="E163" s="346"/>
      <c r="F163" s="347"/>
      <c r="G163" s="347"/>
      <c r="H163" s="348"/>
      <c r="I163" s="1410"/>
      <c r="J163" s="1409"/>
      <c r="K163" s="349"/>
      <c r="M163" s="345"/>
      <c r="N163" s="346"/>
      <c r="O163" s="347"/>
      <c r="P163" s="347"/>
      <c r="Q163" s="348"/>
      <c r="R163" s="1410"/>
      <c r="S163" s="1409"/>
      <c r="T163" s="349"/>
    </row>
    <row r="164" spans="2:20">
      <c r="B164" s="143"/>
      <c r="C164" s="1541"/>
      <c r="D164" s="345"/>
      <c r="E164" s="346"/>
      <c r="F164" s="347"/>
      <c r="G164" s="347"/>
      <c r="H164" s="348"/>
      <c r="I164" s="1410"/>
      <c r="J164" s="1409"/>
      <c r="K164" s="349"/>
      <c r="M164" s="345"/>
      <c r="N164" s="346"/>
      <c r="O164" s="347"/>
      <c r="P164" s="347"/>
      <c r="Q164" s="348"/>
      <c r="R164" s="1410"/>
      <c r="S164" s="1409"/>
      <c r="T164" s="349"/>
    </row>
    <row r="165" spans="2:20">
      <c r="B165" s="143"/>
      <c r="C165" s="1541"/>
      <c r="D165" s="345"/>
      <c r="E165" s="346"/>
      <c r="F165" s="347"/>
      <c r="G165" s="347"/>
      <c r="H165" s="348"/>
      <c r="I165" s="1410"/>
      <c r="J165" s="1409"/>
      <c r="K165" s="349"/>
      <c r="M165" s="345"/>
      <c r="N165" s="346"/>
      <c r="O165" s="347"/>
      <c r="P165" s="347"/>
      <c r="Q165" s="348"/>
      <c r="R165" s="1410"/>
      <c r="S165" s="1409"/>
      <c r="T165" s="349"/>
    </row>
    <row r="166" spans="2:20">
      <c r="B166" s="143"/>
      <c r="C166" s="1541"/>
      <c r="D166" s="345"/>
      <c r="E166" s="346"/>
      <c r="F166" s="347"/>
      <c r="G166" s="347"/>
      <c r="H166" s="348"/>
      <c r="I166" s="1410"/>
      <c r="J166" s="1409"/>
      <c r="K166" s="349"/>
      <c r="M166" s="345"/>
      <c r="N166" s="346"/>
      <c r="O166" s="347"/>
      <c r="P166" s="347"/>
      <c r="Q166" s="348"/>
      <c r="R166" s="1410"/>
      <c r="S166" s="1409"/>
      <c r="T166" s="349"/>
    </row>
    <row r="167" spans="2:20">
      <c r="B167" s="143"/>
      <c r="C167" s="1541"/>
      <c r="D167" s="345"/>
      <c r="E167" s="346"/>
      <c r="F167" s="347"/>
      <c r="G167" s="347"/>
      <c r="H167" s="348"/>
      <c r="I167" s="1410"/>
      <c r="J167" s="1409"/>
      <c r="K167" s="349"/>
      <c r="M167" s="345"/>
      <c r="N167" s="346"/>
      <c r="O167" s="347"/>
      <c r="P167" s="347"/>
      <c r="Q167" s="348"/>
      <c r="R167" s="1410"/>
      <c r="S167" s="1409"/>
      <c r="T167" s="349"/>
    </row>
    <row r="168" spans="2:20">
      <c r="B168" s="143"/>
      <c r="C168" s="1541"/>
      <c r="D168" s="345"/>
      <c r="E168" s="346"/>
      <c r="F168" s="347"/>
      <c r="G168" s="347"/>
      <c r="H168" s="348"/>
      <c r="I168" s="1410"/>
      <c r="J168" s="1409"/>
      <c r="K168" s="349"/>
      <c r="M168" s="345"/>
      <c r="N168" s="346"/>
      <c r="O168" s="347"/>
      <c r="P168" s="347"/>
      <c r="Q168" s="348"/>
      <c r="R168" s="1410"/>
      <c r="S168" s="1409"/>
      <c r="T168" s="349"/>
    </row>
    <row r="169" spans="2:20">
      <c r="B169" s="143"/>
      <c r="C169" s="1541"/>
      <c r="D169" s="345"/>
      <c r="E169" s="346"/>
      <c r="F169" s="347"/>
      <c r="G169" s="347"/>
      <c r="H169" s="348"/>
      <c r="I169" s="1410"/>
      <c r="J169" s="1409"/>
      <c r="K169" s="349"/>
      <c r="M169" s="345"/>
      <c r="N169" s="346"/>
      <c r="O169" s="347"/>
      <c r="P169" s="347"/>
      <c r="Q169" s="348"/>
      <c r="R169" s="1410"/>
      <c r="S169" s="1409"/>
      <c r="T169" s="349"/>
    </row>
    <row r="170" spans="2:20">
      <c r="B170" s="143"/>
      <c r="C170" s="1541"/>
      <c r="D170" s="345"/>
      <c r="E170" s="346"/>
      <c r="F170" s="347"/>
      <c r="G170" s="347"/>
      <c r="H170" s="348"/>
      <c r="I170" s="1410"/>
      <c r="J170" s="1409"/>
      <c r="K170" s="349"/>
      <c r="M170" s="345"/>
      <c r="N170" s="346"/>
      <c r="O170" s="347"/>
      <c r="P170" s="347"/>
      <c r="Q170" s="348"/>
      <c r="R170" s="1410"/>
      <c r="S170" s="1409"/>
      <c r="T170" s="349"/>
    </row>
    <row r="171" spans="2:20">
      <c r="B171" s="143"/>
      <c r="C171" s="1541"/>
      <c r="D171" s="345"/>
      <c r="E171" s="346"/>
      <c r="F171" s="347"/>
      <c r="G171" s="347"/>
      <c r="H171" s="348"/>
      <c r="I171" s="1410"/>
      <c r="J171" s="1409"/>
      <c r="K171" s="349"/>
      <c r="M171" s="345"/>
      <c r="N171" s="346"/>
      <c r="O171" s="347"/>
      <c r="P171" s="347"/>
      <c r="Q171" s="348"/>
      <c r="R171" s="1410"/>
      <c r="S171" s="1409"/>
      <c r="T171" s="349"/>
    </row>
    <row r="172" spans="2:20">
      <c r="B172" s="143"/>
      <c r="C172" s="1541"/>
      <c r="D172" s="345"/>
      <c r="E172" s="346"/>
      <c r="F172" s="347"/>
      <c r="G172" s="347"/>
      <c r="H172" s="348"/>
      <c r="I172" s="1410"/>
      <c r="J172" s="1409"/>
      <c r="K172" s="349"/>
      <c r="M172" s="345"/>
      <c r="N172" s="346"/>
      <c r="O172" s="347"/>
      <c r="P172" s="347"/>
      <c r="Q172" s="348"/>
      <c r="R172" s="1410"/>
      <c r="S172" s="1409"/>
      <c r="T172" s="349"/>
    </row>
    <row r="173" spans="2:20">
      <c r="B173" s="143"/>
      <c r="C173" s="1541"/>
      <c r="D173" s="345"/>
      <c r="E173" s="346"/>
      <c r="F173" s="347"/>
      <c r="G173" s="347"/>
      <c r="H173" s="348"/>
      <c r="I173" s="1410"/>
      <c r="J173" s="1409"/>
      <c r="K173" s="349"/>
      <c r="M173" s="345"/>
      <c r="N173" s="346"/>
      <c r="O173" s="347"/>
      <c r="P173" s="347"/>
      <c r="Q173" s="348"/>
      <c r="R173" s="1410"/>
      <c r="S173" s="1409"/>
      <c r="T173" s="349"/>
    </row>
    <row r="174" spans="2:20">
      <c r="B174" s="143"/>
      <c r="C174" s="1541"/>
      <c r="D174" s="345"/>
      <c r="E174" s="346"/>
      <c r="F174" s="347"/>
      <c r="G174" s="347"/>
      <c r="H174" s="348"/>
      <c r="I174" s="1410"/>
      <c r="J174" s="1409"/>
      <c r="K174" s="349"/>
      <c r="M174" s="345"/>
      <c r="N174" s="346"/>
      <c r="O174" s="347"/>
      <c r="P174" s="347"/>
      <c r="Q174" s="348"/>
      <c r="R174" s="1410"/>
      <c r="S174" s="1409"/>
      <c r="T174" s="349"/>
    </row>
    <row r="175" spans="2:20">
      <c r="B175" s="143"/>
      <c r="C175" s="1541"/>
      <c r="D175" s="345"/>
      <c r="E175" s="346"/>
      <c r="F175" s="347"/>
      <c r="G175" s="347"/>
      <c r="H175" s="348"/>
      <c r="I175" s="1410"/>
      <c r="J175" s="1409"/>
      <c r="K175" s="349"/>
      <c r="M175" s="345"/>
      <c r="N175" s="346"/>
      <c r="O175" s="347"/>
      <c r="P175" s="347"/>
      <c r="Q175" s="348"/>
      <c r="R175" s="1410"/>
      <c r="S175" s="1409"/>
      <c r="T175" s="349"/>
    </row>
    <row r="176" spans="2:20">
      <c r="B176" s="143"/>
      <c r="C176" s="1541"/>
      <c r="D176" s="345"/>
      <c r="E176" s="346"/>
      <c r="F176" s="347"/>
      <c r="G176" s="347"/>
      <c r="H176" s="348"/>
      <c r="I176" s="1410"/>
      <c r="J176" s="1409"/>
      <c r="K176" s="349"/>
      <c r="M176" s="345"/>
      <c r="N176" s="346"/>
      <c r="O176" s="347"/>
      <c r="P176" s="347"/>
      <c r="Q176" s="348"/>
      <c r="R176" s="1410"/>
      <c r="S176" s="1409"/>
      <c r="T176" s="349"/>
    </row>
    <row r="177" spans="2:20">
      <c r="B177" s="143"/>
      <c r="C177" s="1541"/>
      <c r="D177" s="345"/>
      <c r="E177" s="346"/>
      <c r="F177" s="347"/>
      <c r="G177" s="347"/>
      <c r="H177" s="348"/>
      <c r="I177" s="1410"/>
      <c r="J177" s="1409"/>
      <c r="K177" s="349"/>
      <c r="M177" s="345"/>
      <c r="N177" s="346"/>
      <c r="O177" s="347"/>
      <c r="P177" s="347"/>
      <c r="Q177" s="348"/>
      <c r="R177" s="1410"/>
      <c r="S177" s="1409"/>
      <c r="T177" s="349"/>
    </row>
    <row r="178" spans="2:20">
      <c r="B178" s="143"/>
      <c r="C178" s="1541"/>
      <c r="D178" s="345"/>
      <c r="E178" s="346"/>
      <c r="F178" s="347"/>
      <c r="G178" s="347"/>
      <c r="H178" s="348"/>
      <c r="I178" s="1410"/>
      <c r="J178" s="1409"/>
      <c r="K178" s="349"/>
      <c r="M178" s="345"/>
      <c r="N178" s="346"/>
      <c r="O178" s="347"/>
      <c r="P178" s="347"/>
      <c r="Q178" s="348"/>
      <c r="R178" s="1410"/>
      <c r="S178" s="1409"/>
      <c r="T178" s="349"/>
    </row>
    <row r="179" spans="2:20">
      <c r="B179" s="143"/>
      <c r="C179" s="1541"/>
      <c r="D179" s="345"/>
      <c r="E179" s="346"/>
      <c r="F179" s="347"/>
      <c r="G179" s="347"/>
      <c r="H179" s="348"/>
      <c r="I179" s="1410"/>
      <c r="J179" s="1409"/>
      <c r="K179" s="349"/>
      <c r="M179" s="345"/>
      <c r="N179" s="346"/>
      <c r="O179" s="347"/>
      <c r="P179" s="347"/>
      <c r="Q179" s="348"/>
      <c r="R179" s="1410"/>
      <c r="S179" s="1409"/>
      <c r="T179" s="349"/>
    </row>
    <row r="180" spans="2:20">
      <c r="B180" s="143"/>
      <c r="C180" s="1541"/>
      <c r="D180" s="345"/>
      <c r="E180" s="346"/>
      <c r="F180" s="347"/>
      <c r="G180" s="347"/>
      <c r="H180" s="348"/>
      <c r="I180" s="1410"/>
      <c r="J180" s="1409"/>
      <c r="K180" s="349"/>
      <c r="M180" s="345"/>
      <c r="N180" s="346"/>
      <c r="O180" s="347"/>
      <c r="P180" s="347"/>
      <c r="Q180" s="348"/>
      <c r="R180" s="1410"/>
      <c r="S180" s="1409"/>
      <c r="T180" s="349"/>
    </row>
    <row r="181" spans="2:20">
      <c r="B181" s="143"/>
      <c r="C181" s="1541"/>
      <c r="D181" s="345"/>
      <c r="E181" s="346"/>
      <c r="F181" s="347"/>
      <c r="G181" s="347"/>
      <c r="H181" s="348"/>
      <c r="I181" s="1410"/>
      <c r="J181" s="1409"/>
      <c r="K181" s="349"/>
      <c r="M181" s="345"/>
      <c r="N181" s="346"/>
      <c r="O181" s="347"/>
      <c r="P181" s="347"/>
      <c r="Q181" s="348"/>
      <c r="R181" s="1410"/>
      <c r="S181" s="1409"/>
      <c r="T181" s="349"/>
    </row>
    <row r="182" spans="2:20">
      <c r="B182" s="143"/>
      <c r="C182" s="1541"/>
      <c r="D182" s="345"/>
      <c r="E182" s="346"/>
      <c r="F182" s="347"/>
      <c r="G182" s="347"/>
      <c r="H182" s="348"/>
      <c r="I182" s="1410"/>
      <c r="J182" s="1409"/>
      <c r="K182" s="349"/>
      <c r="M182" s="345"/>
      <c r="N182" s="346"/>
      <c r="O182" s="347"/>
      <c r="P182" s="347"/>
      <c r="Q182" s="348"/>
      <c r="R182" s="1410"/>
      <c r="S182" s="1409"/>
      <c r="T182" s="349"/>
    </row>
    <row r="183" spans="2:20">
      <c r="B183" s="143"/>
      <c r="C183" s="1541"/>
      <c r="D183" s="345"/>
      <c r="E183" s="346"/>
      <c r="F183" s="347"/>
      <c r="G183" s="347"/>
      <c r="H183" s="348"/>
      <c r="I183" s="1410"/>
      <c r="J183" s="1409"/>
      <c r="K183" s="349"/>
      <c r="M183" s="345"/>
      <c r="N183" s="346"/>
      <c r="O183" s="347"/>
      <c r="P183" s="347"/>
      <c r="Q183" s="348"/>
      <c r="R183" s="1410"/>
      <c r="S183" s="1409"/>
      <c r="T183" s="349"/>
    </row>
    <row r="184" spans="2:20">
      <c r="B184" s="143"/>
      <c r="C184" s="1541"/>
      <c r="D184" s="345"/>
      <c r="E184" s="346"/>
      <c r="F184" s="347"/>
      <c r="G184" s="347"/>
      <c r="H184" s="348"/>
      <c r="I184" s="1410"/>
      <c r="J184" s="1409"/>
      <c r="K184" s="349"/>
      <c r="M184" s="345"/>
      <c r="N184" s="346"/>
      <c r="O184" s="347"/>
      <c r="P184" s="347"/>
      <c r="Q184" s="348"/>
      <c r="R184" s="1410"/>
      <c r="S184" s="1409"/>
      <c r="T184" s="349"/>
    </row>
    <row r="185" spans="2:20">
      <c r="B185" s="143"/>
      <c r="C185" s="1541"/>
      <c r="D185" s="345"/>
      <c r="E185" s="346"/>
      <c r="F185" s="347"/>
      <c r="G185" s="347"/>
      <c r="H185" s="348"/>
      <c r="I185" s="1410"/>
      <c r="J185" s="1409"/>
      <c r="K185" s="349"/>
      <c r="M185" s="345"/>
      <c r="N185" s="346"/>
      <c r="O185" s="347"/>
      <c r="P185" s="347"/>
      <c r="Q185" s="348"/>
      <c r="R185" s="1410"/>
      <c r="S185" s="1409"/>
      <c r="T185" s="349"/>
    </row>
    <row r="186" spans="2:20">
      <c r="B186" s="143"/>
      <c r="C186" s="1541"/>
      <c r="D186" s="345"/>
      <c r="E186" s="346"/>
      <c r="F186" s="347"/>
      <c r="G186" s="347"/>
      <c r="H186" s="348"/>
      <c r="I186" s="1410"/>
      <c r="J186" s="1409"/>
      <c r="K186" s="349"/>
      <c r="M186" s="345"/>
      <c r="N186" s="346"/>
      <c r="O186" s="347"/>
      <c r="P186" s="347"/>
      <c r="Q186" s="348"/>
      <c r="R186" s="1410"/>
      <c r="S186" s="1409"/>
      <c r="T186" s="349"/>
    </row>
    <row r="187" spans="2:20">
      <c r="B187" s="143"/>
      <c r="C187" s="1541"/>
      <c r="D187" s="345"/>
      <c r="E187" s="346"/>
      <c r="F187" s="347"/>
      <c r="G187" s="347"/>
      <c r="H187" s="348"/>
      <c r="I187" s="1410"/>
      <c r="J187" s="1409"/>
      <c r="K187" s="349"/>
      <c r="M187" s="345"/>
      <c r="N187" s="346"/>
      <c r="O187" s="347"/>
      <c r="P187" s="347"/>
      <c r="Q187" s="348"/>
      <c r="R187" s="1410"/>
      <c r="S187" s="1409"/>
      <c r="T187" s="349"/>
    </row>
    <row r="188" spans="2:20">
      <c r="B188" s="143"/>
      <c r="C188" s="1541"/>
      <c r="D188" s="345"/>
      <c r="E188" s="346"/>
      <c r="F188" s="347"/>
      <c r="G188" s="347"/>
      <c r="H188" s="348"/>
      <c r="I188" s="1410"/>
      <c r="J188" s="1409"/>
      <c r="K188" s="349"/>
      <c r="M188" s="345"/>
      <c r="N188" s="346"/>
      <c r="O188" s="347"/>
      <c r="P188" s="347"/>
      <c r="Q188" s="348"/>
      <c r="R188" s="1410"/>
      <c r="S188" s="1409"/>
      <c r="T188" s="349"/>
    </row>
    <row r="189" spans="2:20">
      <c r="B189" s="143"/>
      <c r="C189" s="1541"/>
      <c r="D189" s="345"/>
      <c r="E189" s="346"/>
      <c r="F189" s="347"/>
      <c r="G189" s="347"/>
      <c r="H189" s="348"/>
      <c r="I189" s="1410"/>
      <c r="J189" s="1409"/>
      <c r="K189" s="349"/>
      <c r="M189" s="345"/>
      <c r="N189" s="346"/>
      <c r="O189" s="347"/>
      <c r="P189" s="347"/>
      <c r="Q189" s="348"/>
      <c r="R189" s="1410"/>
      <c r="S189" s="1409"/>
      <c r="T189" s="349"/>
    </row>
    <row r="190" spans="2:20">
      <c r="B190" s="143"/>
      <c r="C190" s="1541"/>
      <c r="D190" s="345"/>
      <c r="E190" s="346"/>
      <c r="F190" s="347"/>
      <c r="G190" s="347"/>
      <c r="H190" s="348"/>
      <c r="I190" s="1410"/>
      <c r="J190" s="1409"/>
      <c r="K190" s="349"/>
      <c r="M190" s="345"/>
      <c r="N190" s="346"/>
      <c r="O190" s="347"/>
      <c r="P190" s="347"/>
      <c r="Q190" s="348"/>
      <c r="R190" s="1410"/>
      <c r="S190" s="1409"/>
      <c r="T190" s="349"/>
    </row>
    <row r="191" spans="2:20">
      <c r="B191" s="143"/>
      <c r="C191" s="1541"/>
      <c r="D191" s="345"/>
      <c r="E191" s="346"/>
      <c r="F191" s="347"/>
      <c r="G191" s="347"/>
      <c r="H191" s="348"/>
      <c r="I191" s="1410"/>
      <c r="J191" s="1409"/>
      <c r="K191" s="349"/>
      <c r="M191" s="345"/>
      <c r="N191" s="346"/>
      <c r="O191" s="347"/>
      <c r="P191" s="347"/>
      <c r="Q191" s="348"/>
      <c r="R191" s="1410"/>
      <c r="S191" s="1409"/>
      <c r="T191" s="349"/>
    </row>
    <row r="192" spans="2:20">
      <c r="B192" s="143"/>
      <c r="C192" s="1541"/>
      <c r="D192" s="345"/>
      <c r="E192" s="346"/>
      <c r="F192" s="347"/>
      <c r="G192" s="347"/>
      <c r="H192" s="348"/>
      <c r="I192" s="1410"/>
      <c r="J192" s="1409"/>
      <c r="K192" s="349"/>
      <c r="M192" s="345"/>
      <c r="N192" s="346"/>
      <c r="O192" s="347"/>
      <c r="P192" s="347"/>
      <c r="Q192" s="348"/>
      <c r="R192" s="1410"/>
      <c r="S192" s="1409"/>
      <c r="T192" s="349"/>
    </row>
    <row r="193" spans="2:20">
      <c r="B193" s="143"/>
      <c r="C193" s="1541"/>
      <c r="D193" s="345"/>
      <c r="E193" s="346"/>
      <c r="F193" s="347"/>
      <c r="G193" s="347"/>
      <c r="H193" s="348"/>
      <c r="I193" s="1410"/>
      <c r="J193" s="1409"/>
      <c r="K193" s="349"/>
      <c r="M193" s="345"/>
      <c r="N193" s="346"/>
      <c r="O193" s="347"/>
      <c r="P193" s="347"/>
      <c r="Q193" s="348"/>
      <c r="R193" s="1410"/>
      <c r="S193" s="1409"/>
      <c r="T193" s="349"/>
    </row>
    <row r="194" spans="2:20">
      <c r="B194" s="143"/>
      <c r="C194" s="1541"/>
      <c r="D194" s="345"/>
      <c r="E194" s="346"/>
      <c r="F194" s="347"/>
      <c r="G194" s="347"/>
      <c r="H194" s="348"/>
      <c r="I194" s="1410"/>
      <c r="J194" s="1409"/>
      <c r="K194" s="349"/>
      <c r="M194" s="345"/>
      <c r="N194" s="346"/>
      <c r="O194" s="347"/>
      <c r="P194" s="347"/>
      <c r="Q194" s="348"/>
      <c r="R194" s="1410"/>
      <c r="S194" s="1409"/>
      <c r="T194" s="349"/>
    </row>
    <row r="195" spans="2:20">
      <c r="B195" s="143"/>
      <c r="C195" s="1541"/>
      <c r="D195" s="345"/>
      <c r="E195" s="346"/>
      <c r="F195" s="347"/>
      <c r="G195" s="347"/>
      <c r="H195" s="348"/>
      <c r="I195" s="1410"/>
      <c r="J195" s="1409"/>
      <c r="K195" s="349"/>
      <c r="M195" s="345"/>
      <c r="N195" s="346"/>
      <c r="O195" s="347"/>
      <c r="P195" s="347"/>
      <c r="Q195" s="348"/>
      <c r="R195" s="1410"/>
      <c r="S195" s="1409"/>
      <c r="T195" s="349"/>
    </row>
    <row r="196" spans="2:20">
      <c r="B196" s="143"/>
      <c r="C196" s="1541"/>
      <c r="D196" s="345"/>
      <c r="E196" s="346"/>
      <c r="F196" s="347"/>
      <c r="G196" s="347"/>
      <c r="H196" s="348"/>
      <c r="I196" s="1410"/>
      <c r="J196" s="1409"/>
      <c r="K196" s="349"/>
      <c r="M196" s="345"/>
      <c r="N196" s="346"/>
      <c r="O196" s="347"/>
      <c r="P196" s="347"/>
      <c r="Q196" s="348"/>
      <c r="R196" s="1410"/>
      <c r="S196" s="1409"/>
      <c r="T196" s="349"/>
    </row>
    <row r="197" spans="2:20">
      <c r="B197" s="143"/>
      <c r="C197" s="1541"/>
      <c r="D197" s="345"/>
      <c r="E197" s="346"/>
      <c r="F197" s="347"/>
      <c r="G197" s="347"/>
      <c r="H197" s="348"/>
      <c r="I197" s="1410"/>
      <c r="J197" s="1409"/>
      <c r="K197" s="349"/>
      <c r="M197" s="345"/>
      <c r="N197" s="346"/>
      <c r="O197" s="347"/>
      <c r="P197" s="347"/>
      <c r="Q197" s="348"/>
      <c r="R197" s="1410"/>
      <c r="S197" s="1409"/>
      <c r="T197" s="349"/>
    </row>
    <row r="198" spans="2:20">
      <c r="B198" s="143"/>
      <c r="C198" s="1541"/>
      <c r="D198" s="345"/>
      <c r="E198" s="346"/>
      <c r="F198" s="347"/>
      <c r="G198" s="347"/>
      <c r="H198" s="348"/>
      <c r="I198" s="1410"/>
      <c r="J198" s="1409"/>
      <c r="K198" s="349"/>
      <c r="M198" s="345"/>
      <c r="N198" s="346"/>
      <c r="O198" s="347"/>
      <c r="P198" s="347"/>
      <c r="Q198" s="348"/>
      <c r="R198" s="1410"/>
      <c r="S198" s="1409"/>
      <c r="T198" s="349"/>
    </row>
    <row r="199" spans="2:20">
      <c r="B199" s="143"/>
      <c r="C199" s="1541"/>
      <c r="D199" s="345"/>
      <c r="E199" s="346"/>
      <c r="F199" s="347"/>
      <c r="G199" s="347"/>
      <c r="H199" s="348"/>
      <c r="I199" s="1410"/>
      <c r="J199" s="1409"/>
      <c r="K199" s="349"/>
      <c r="M199" s="345"/>
      <c r="N199" s="346"/>
      <c r="O199" s="347"/>
      <c r="P199" s="347"/>
      <c r="Q199" s="348"/>
      <c r="R199" s="1410"/>
      <c r="S199" s="1409"/>
      <c r="T199" s="349"/>
    </row>
    <row r="200" spans="2:20">
      <c r="B200" s="143"/>
      <c r="C200" s="1541"/>
      <c r="D200" s="345"/>
      <c r="E200" s="346"/>
      <c r="F200" s="347"/>
      <c r="G200" s="347"/>
      <c r="H200" s="348"/>
      <c r="I200" s="1410"/>
      <c r="J200" s="1409"/>
      <c r="K200" s="349"/>
      <c r="M200" s="345"/>
      <c r="N200" s="346"/>
      <c r="O200" s="347"/>
      <c r="P200" s="347"/>
      <c r="Q200" s="348"/>
      <c r="R200" s="1410"/>
      <c r="S200" s="1409"/>
      <c r="T200" s="349"/>
    </row>
    <row r="201" spans="2:20">
      <c r="B201" s="143"/>
      <c r="C201" s="1541"/>
      <c r="D201" s="345"/>
      <c r="E201" s="346"/>
      <c r="F201" s="347"/>
      <c r="G201" s="347"/>
      <c r="H201" s="348"/>
      <c r="I201" s="1410"/>
      <c r="J201" s="1409"/>
      <c r="K201" s="349"/>
      <c r="M201" s="345"/>
      <c r="N201" s="346"/>
      <c r="O201" s="347"/>
      <c r="P201" s="347"/>
      <c r="Q201" s="348"/>
      <c r="R201" s="1410"/>
      <c r="S201" s="1409"/>
      <c r="T201" s="349"/>
    </row>
    <row r="202" spans="2:20">
      <c r="B202" s="143"/>
      <c r="C202" s="1541"/>
      <c r="D202" s="345"/>
      <c r="E202" s="346"/>
      <c r="F202" s="347"/>
      <c r="G202" s="347"/>
      <c r="H202" s="348"/>
      <c r="I202" s="1410"/>
      <c r="J202" s="1409"/>
      <c r="K202" s="349"/>
      <c r="M202" s="345"/>
      <c r="N202" s="346"/>
      <c r="O202" s="347"/>
      <c r="P202" s="347"/>
      <c r="Q202" s="348"/>
      <c r="R202" s="1410"/>
      <c r="S202" s="1409"/>
      <c r="T202" s="349"/>
    </row>
    <row r="203" spans="2:20">
      <c r="B203" s="143"/>
      <c r="C203" s="1541"/>
      <c r="D203" s="345"/>
      <c r="E203" s="346"/>
      <c r="F203" s="347"/>
      <c r="G203" s="347"/>
      <c r="H203" s="348"/>
      <c r="I203" s="1410"/>
      <c r="J203" s="1409"/>
      <c r="K203" s="349"/>
      <c r="M203" s="345"/>
      <c r="N203" s="346"/>
      <c r="O203" s="347"/>
      <c r="P203" s="347"/>
      <c r="Q203" s="348"/>
      <c r="R203" s="1410"/>
      <c r="S203" s="1409"/>
      <c r="T203" s="349"/>
    </row>
    <row r="204" spans="2:20">
      <c r="B204" s="143"/>
      <c r="C204" s="1541"/>
      <c r="D204" s="345"/>
      <c r="E204" s="346"/>
      <c r="F204" s="347"/>
      <c r="G204" s="347"/>
      <c r="H204" s="348"/>
      <c r="I204" s="1410"/>
      <c r="J204" s="1409"/>
      <c r="K204" s="349"/>
      <c r="M204" s="345"/>
      <c r="N204" s="346"/>
      <c r="O204" s="347"/>
      <c r="P204" s="347"/>
      <c r="Q204" s="348"/>
      <c r="R204" s="1410"/>
      <c r="S204" s="1409"/>
      <c r="T204" s="349"/>
    </row>
    <row r="205" spans="2:20">
      <c r="B205" s="143"/>
      <c r="C205" s="1541"/>
      <c r="D205" s="345"/>
      <c r="E205" s="346"/>
      <c r="F205" s="347"/>
      <c r="G205" s="347"/>
      <c r="H205" s="348"/>
      <c r="I205" s="1410"/>
      <c r="J205" s="1409"/>
      <c r="K205" s="349"/>
      <c r="M205" s="345"/>
      <c r="N205" s="346"/>
      <c r="O205" s="347"/>
      <c r="P205" s="347"/>
      <c r="Q205" s="348"/>
      <c r="R205" s="1410"/>
      <c r="S205" s="1409"/>
      <c r="T205" s="349"/>
    </row>
    <row r="206" spans="2:20">
      <c r="B206" s="143"/>
      <c r="C206" s="1541"/>
      <c r="D206" s="345"/>
      <c r="E206" s="346"/>
      <c r="F206" s="347"/>
      <c r="G206" s="347"/>
      <c r="H206" s="348"/>
      <c r="I206" s="1410"/>
      <c r="J206" s="1409"/>
      <c r="K206" s="349"/>
      <c r="M206" s="345"/>
      <c r="N206" s="346"/>
      <c r="O206" s="347"/>
      <c r="P206" s="347"/>
      <c r="Q206" s="348"/>
      <c r="R206" s="1410"/>
      <c r="S206" s="1409"/>
      <c r="T206" s="349"/>
    </row>
    <row r="207" spans="2:20">
      <c r="B207" s="143"/>
      <c r="C207" s="1541"/>
      <c r="D207" s="345"/>
      <c r="E207" s="346"/>
      <c r="F207" s="347"/>
      <c r="G207" s="347"/>
      <c r="H207" s="348"/>
      <c r="I207" s="1410"/>
      <c r="J207" s="1409"/>
      <c r="K207" s="349"/>
      <c r="M207" s="345"/>
      <c r="N207" s="346"/>
      <c r="O207" s="347"/>
      <c r="P207" s="347"/>
      <c r="Q207" s="348"/>
      <c r="R207" s="1410"/>
      <c r="S207" s="1409"/>
      <c r="T207" s="349"/>
    </row>
    <row r="208" spans="2:20">
      <c r="B208" s="143"/>
      <c r="C208" s="1541"/>
      <c r="D208" s="345"/>
      <c r="E208" s="346"/>
      <c r="F208" s="347"/>
      <c r="G208" s="347"/>
      <c r="H208" s="348"/>
      <c r="I208" s="1410"/>
      <c r="J208" s="1409"/>
      <c r="K208" s="349"/>
      <c r="M208" s="345"/>
      <c r="N208" s="346"/>
      <c r="O208" s="347"/>
      <c r="P208" s="347"/>
      <c r="Q208" s="348"/>
      <c r="R208" s="1410"/>
      <c r="S208" s="1409"/>
      <c r="T208" s="349"/>
    </row>
    <row r="209" spans="2:20">
      <c r="B209" s="143"/>
      <c r="C209" s="1541"/>
      <c r="D209" s="345"/>
      <c r="E209" s="346"/>
      <c r="F209" s="347"/>
      <c r="G209" s="347"/>
      <c r="H209" s="348"/>
      <c r="I209" s="1410"/>
      <c r="J209" s="1409"/>
      <c r="K209" s="349"/>
      <c r="M209" s="345"/>
      <c r="N209" s="346"/>
      <c r="O209" s="347"/>
      <c r="P209" s="347"/>
      <c r="Q209" s="348"/>
      <c r="R209" s="1410"/>
      <c r="S209" s="1409"/>
      <c r="T209" s="349"/>
    </row>
    <row r="210" spans="2:20">
      <c r="B210" s="143"/>
      <c r="C210" s="1541"/>
      <c r="D210" s="345"/>
      <c r="E210" s="346"/>
      <c r="F210" s="347"/>
      <c r="G210" s="347"/>
      <c r="H210" s="348"/>
      <c r="I210" s="1410"/>
      <c r="J210" s="1409"/>
      <c r="K210" s="349"/>
      <c r="M210" s="345"/>
      <c r="N210" s="346"/>
      <c r="O210" s="347"/>
      <c r="P210" s="347"/>
      <c r="Q210" s="348"/>
      <c r="R210" s="1410"/>
      <c r="S210" s="1409"/>
      <c r="T210" s="349"/>
    </row>
    <row r="211" spans="2:20">
      <c r="B211" s="143"/>
      <c r="C211" s="1541"/>
      <c r="D211" s="345"/>
      <c r="E211" s="346"/>
      <c r="F211" s="347"/>
      <c r="G211" s="347"/>
      <c r="H211" s="348"/>
      <c r="I211" s="1410"/>
      <c r="J211" s="1409"/>
      <c r="K211" s="349"/>
      <c r="M211" s="345"/>
      <c r="N211" s="346"/>
      <c r="O211" s="347"/>
      <c r="P211" s="347"/>
      <c r="Q211" s="348"/>
      <c r="R211" s="1410"/>
      <c r="S211" s="1409"/>
      <c r="T211" s="349"/>
    </row>
    <row r="212" spans="2:20">
      <c r="B212" s="143"/>
      <c r="C212" s="1541"/>
      <c r="D212" s="345"/>
      <c r="E212" s="346"/>
      <c r="F212" s="347"/>
      <c r="G212" s="347"/>
      <c r="H212" s="348"/>
      <c r="I212" s="1410"/>
      <c r="J212" s="1409"/>
      <c r="K212" s="349"/>
      <c r="M212" s="345"/>
      <c r="N212" s="346"/>
      <c r="O212" s="347"/>
      <c r="P212" s="347"/>
      <c r="Q212" s="348"/>
      <c r="R212" s="1410"/>
      <c r="S212" s="1409"/>
      <c r="T212" s="349"/>
    </row>
    <row r="213" spans="2:20">
      <c r="B213" s="143"/>
      <c r="C213" s="1541"/>
      <c r="D213" s="345"/>
      <c r="E213" s="346"/>
      <c r="F213" s="347"/>
      <c r="G213" s="347"/>
      <c r="H213" s="348"/>
      <c r="I213" s="1410"/>
      <c r="J213" s="1409"/>
      <c r="K213" s="349"/>
      <c r="M213" s="345"/>
      <c r="N213" s="346"/>
      <c r="O213" s="347"/>
      <c r="P213" s="347"/>
      <c r="Q213" s="348"/>
      <c r="R213" s="1410"/>
      <c r="S213" s="1409"/>
      <c r="T213" s="349"/>
    </row>
    <row r="214" spans="2:20">
      <c r="B214" s="143"/>
      <c r="C214" s="1541"/>
      <c r="D214" s="345"/>
      <c r="E214" s="346"/>
      <c r="F214" s="347"/>
      <c r="G214" s="347"/>
      <c r="H214" s="348"/>
      <c r="I214" s="1410"/>
      <c r="J214" s="1409"/>
      <c r="K214" s="349"/>
      <c r="M214" s="345"/>
      <c r="N214" s="346"/>
      <c r="O214" s="347"/>
      <c r="P214" s="347"/>
      <c r="Q214" s="348"/>
      <c r="R214" s="1410"/>
      <c r="S214" s="1409"/>
      <c r="T214" s="349"/>
    </row>
    <row r="215" spans="2:20">
      <c r="B215" s="143"/>
      <c r="C215" s="1541"/>
      <c r="D215" s="345"/>
      <c r="E215" s="346"/>
      <c r="F215" s="347"/>
      <c r="G215" s="347"/>
      <c r="H215" s="348"/>
      <c r="I215" s="1410"/>
      <c r="J215" s="1409"/>
      <c r="K215" s="349"/>
      <c r="M215" s="345"/>
      <c r="N215" s="346"/>
      <c r="O215" s="347"/>
      <c r="P215" s="347"/>
      <c r="Q215" s="348"/>
      <c r="R215" s="1410"/>
      <c r="S215" s="1409"/>
      <c r="T215" s="349"/>
    </row>
    <row r="216" spans="2:20">
      <c r="B216" s="143"/>
      <c r="C216" s="1541"/>
      <c r="D216" s="345"/>
      <c r="E216" s="346"/>
      <c r="F216" s="347"/>
      <c r="G216" s="347"/>
      <c r="H216" s="348"/>
      <c r="I216" s="1410"/>
      <c r="J216" s="1409"/>
      <c r="K216" s="349"/>
      <c r="M216" s="345"/>
      <c r="N216" s="346"/>
      <c r="O216" s="347"/>
      <c r="P216" s="347"/>
      <c r="Q216" s="348"/>
      <c r="R216" s="1410"/>
      <c r="S216" s="1409"/>
      <c r="T216" s="349"/>
    </row>
    <row r="217" spans="2:20">
      <c r="B217" s="143"/>
      <c r="C217" s="1541"/>
      <c r="D217" s="345"/>
      <c r="E217" s="346"/>
      <c r="F217" s="347"/>
      <c r="G217" s="347"/>
      <c r="H217" s="348"/>
      <c r="I217" s="1410"/>
      <c r="J217" s="1409"/>
      <c r="K217" s="349"/>
      <c r="M217" s="345"/>
      <c r="N217" s="346"/>
      <c r="O217" s="347"/>
      <c r="P217" s="347"/>
      <c r="Q217" s="348"/>
      <c r="R217" s="1410"/>
      <c r="S217" s="1409"/>
      <c r="T217" s="349"/>
    </row>
    <row r="218" spans="2:20">
      <c r="B218" s="143"/>
      <c r="C218" s="1541"/>
      <c r="D218" s="345"/>
      <c r="E218" s="346"/>
      <c r="F218" s="347"/>
      <c r="G218" s="347"/>
      <c r="H218" s="348"/>
      <c r="I218" s="1410"/>
      <c r="J218" s="1409"/>
      <c r="K218" s="349"/>
      <c r="M218" s="345"/>
      <c r="N218" s="346"/>
      <c r="O218" s="347"/>
      <c r="P218" s="347"/>
      <c r="Q218" s="348"/>
      <c r="R218" s="1410"/>
      <c r="S218" s="1409"/>
      <c r="T218" s="349"/>
    </row>
    <row r="219" spans="2:20">
      <c r="B219" s="143"/>
      <c r="C219" s="1541"/>
      <c r="D219" s="345"/>
      <c r="E219" s="346"/>
      <c r="F219" s="347"/>
      <c r="G219" s="347"/>
      <c r="H219" s="348"/>
      <c r="I219" s="1410"/>
      <c r="J219" s="1409"/>
      <c r="K219" s="349"/>
      <c r="M219" s="345"/>
      <c r="N219" s="346"/>
      <c r="O219" s="347"/>
      <c r="P219" s="347"/>
      <c r="Q219" s="348"/>
      <c r="R219" s="1410"/>
      <c r="S219" s="1409"/>
      <c r="T219" s="349"/>
    </row>
    <row r="220" spans="2:20">
      <c r="B220" s="143"/>
      <c r="C220" s="1541"/>
      <c r="D220" s="345"/>
      <c r="E220" s="346"/>
      <c r="F220" s="347"/>
      <c r="G220" s="347"/>
      <c r="H220" s="348"/>
      <c r="I220" s="1410"/>
      <c r="J220" s="1409"/>
      <c r="K220" s="349"/>
      <c r="M220" s="345"/>
      <c r="N220" s="346"/>
      <c r="O220" s="347"/>
      <c r="P220" s="347"/>
      <c r="Q220" s="348"/>
      <c r="R220" s="1410"/>
      <c r="S220" s="1409"/>
      <c r="T220" s="349"/>
    </row>
    <row r="221" spans="2:20">
      <c r="B221" s="1492"/>
      <c r="C221" s="1541"/>
      <c r="D221" s="345"/>
      <c r="E221" s="346"/>
      <c r="F221" s="347"/>
      <c r="G221" s="347"/>
      <c r="H221" s="348"/>
      <c r="I221" s="1410"/>
      <c r="J221" s="1409"/>
      <c r="K221" s="349"/>
      <c r="M221" s="345"/>
      <c r="N221" s="346"/>
      <c r="O221" s="347"/>
      <c r="P221" s="347"/>
      <c r="Q221" s="348"/>
      <c r="R221" s="1410"/>
      <c r="S221" s="1409"/>
      <c r="T221" s="349"/>
    </row>
  </sheetData>
  <mergeCells count="15">
    <mergeCell ref="B14:B16"/>
    <mergeCell ref="D10:T10"/>
    <mergeCell ref="T15:T16"/>
    <mergeCell ref="J12:J13"/>
    <mergeCell ref="D15:D16"/>
    <mergeCell ref="E15:E16"/>
    <mergeCell ref="F15:H15"/>
    <mergeCell ref="J15:J16"/>
    <mergeCell ref="K15:K16"/>
    <mergeCell ref="M15:M16"/>
    <mergeCell ref="N15:N16"/>
    <mergeCell ref="O15:Q15"/>
    <mergeCell ref="S15:S16"/>
    <mergeCell ref="I15:I16"/>
    <mergeCell ref="R15:R16"/>
  </mergeCells>
  <conditionalFormatting sqref="B18:B25 B26:C221">
    <cfRule type="cellIs" dxfId="49" priority="1" operator="lessThanOrEqual">
      <formula>0</formula>
    </cfRule>
  </conditionalFormatting>
  <pageMargins left="0.7" right="0.7" top="0.75" bottom="0.75" header="0.3" footer="0.3"/>
  <pageSetup scale="1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31FB-07DB-4038-919D-11A32EAE59A2}">
  <sheetPr codeName="Sheet14">
    <tabColor theme="2" tint="-9.9978637043366805E-2"/>
  </sheetPr>
  <dimension ref="A1:O221"/>
  <sheetViews>
    <sheetView showGridLines="0" zoomScale="80" zoomScaleNormal="80" workbookViewId="0">
      <selection activeCell="I12" sqref="I12"/>
    </sheetView>
  </sheetViews>
  <sheetFormatPr defaultColWidth="10.85546875" defaultRowHeight="15"/>
  <cols>
    <col min="1" max="1" width="4.42578125" style="36" customWidth="1"/>
    <col min="2" max="2" width="23" style="36" customWidth="1"/>
    <col min="3" max="4" width="23" style="1405" customWidth="1"/>
    <col min="5" max="5" width="23" style="1586" customWidth="1"/>
    <col min="6" max="6" width="23" style="1405" customWidth="1"/>
    <col min="7" max="7" width="23" style="1607" customWidth="1"/>
    <col min="8" max="10" width="23" style="1405" customWidth="1"/>
    <col min="11" max="11" width="29.5703125" style="36" customWidth="1"/>
    <col min="12" max="12" width="17.5703125" style="36" customWidth="1"/>
    <col min="13" max="13" width="10.85546875" style="36"/>
    <col min="14" max="14" width="15.28515625" style="36" bestFit="1" customWidth="1"/>
    <col min="15" max="15" width="13.5703125" style="36" bestFit="1" customWidth="1"/>
    <col min="16" max="16384" width="10.85546875" style="36"/>
  </cols>
  <sheetData>
    <row r="1" spans="1:15">
      <c r="A1" s="35"/>
      <c r="B1" s="35"/>
      <c r="C1" s="1411"/>
      <c r="D1" s="1411"/>
      <c r="E1" s="1584"/>
      <c r="F1" s="1411"/>
      <c r="G1" s="1605"/>
      <c r="H1" s="1411"/>
      <c r="I1" s="1411"/>
      <c r="J1" s="1411"/>
      <c r="K1" s="35"/>
      <c r="L1" s="35"/>
      <c r="M1" s="35"/>
      <c r="N1" s="35"/>
      <c r="O1" s="35"/>
    </row>
    <row r="2" spans="1:15">
      <c r="A2" s="35"/>
      <c r="B2" s="37"/>
      <c r="C2" s="1414"/>
      <c r="D2" s="1414"/>
      <c r="E2" s="1585"/>
      <c r="F2" s="1414"/>
      <c r="G2" s="1606"/>
      <c r="H2" s="1414"/>
      <c r="I2" s="1414"/>
      <c r="J2" s="1414"/>
      <c r="K2" s="37"/>
      <c r="L2" s="37"/>
      <c r="M2" s="37"/>
      <c r="N2" s="37"/>
      <c r="O2" s="37"/>
    </row>
    <row r="3" spans="1:15" ht="14.45" customHeight="1">
      <c r="A3" s="35"/>
      <c r="B3" s="37"/>
      <c r="C3" s="1414"/>
      <c r="D3" s="1414"/>
      <c r="E3" s="1585"/>
      <c r="F3" s="1414"/>
      <c r="G3" s="1606"/>
      <c r="H3" s="1414"/>
      <c r="I3" s="1414"/>
      <c r="J3" s="1233" t="s">
        <v>101</v>
      </c>
      <c r="K3" s="1233">
        <f>'00 - Cover'!$F$17</f>
        <v>45747</v>
      </c>
      <c r="M3" s="37"/>
      <c r="N3" s="39"/>
      <c r="O3" s="39"/>
    </row>
    <row r="4" spans="1:15" ht="14.45" hidden="1" customHeight="1">
      <c r="A4" s="35"/>
      <c r="B4" s="37"/>
      <c r="C4" s="1414"/>
      <c r="D4" s="1414"/>
      <c r="E4" s="1585"/>
      <c r="F4" s="1414"/>
      <c r="G4" s="1606"/>
      <c r="H4" s="1414"/>
      <c r="I4" s="1414"/>
      <c r="J4" s="1233" t="s">
        <v>4</v>
      </c>
      <c r="K4" s="1233">
        <f>'00 - Cover'!$F$19</f>
        <v>45764</v>
      </c>
      <c r="M4" s="37"/>
      <c r="N4" s="39"/>
      <c r="O4" s="39"/>
    </row>
    <row r="5" spans="1:15" ht="14.45" hidden="1" customHeight="1">
      <c r="A5" s="35"/>
      <c r="B5" s="37"/>
      <c r="C5" s="1414"/>
      <c r="D5" s="1414"/>
      <c r="E5" s="1585"/>
      <c r="F5" s="1414"/>
      <c r="G5" s="1606"/>
      <c r="H5" s="1414"/>
      <c r="I5" s="1414"/>
      <c r="J5" s="1233" t="s">
        <v>5</v>
      </c>
      <c r="K5" s="1233">
        <f>'00 - Cover'!$F$20</f>
        <v>45775</v>
      </c>
      <c r="M5" s="37"/>
      <c r="N5" s="39"/>
      <c r="O5" s="39"/>
    </row>
    <row r="6" spans="1:15" ht="14.45" customHeight="1">
      <c r="A6" s="35"/>
      <c r="B6" s="37"/>
      <c r="C6" s="1414"/>
      <c r="D6" s="1414"/>
      <c r="E6" s="1585"/>
      <c r="F6" s="1414"/>
      <c r="G6" s="1606"/>
      <c r="H6" s="1414"/>
      <c r="I6" s="1414"/>
      <c r="J6" s="1414"/>
      <c r="K6" s="88"/>
      <c r="L6" s="88"/>
      <c r="M6" s="37"/>
      <c r="N6" s="37"/>
      <c r="O6" s="37"/>
    </row>
    <row r="7" spans="1:15">
      <c r="A7" s="35"/>
      <c r="B7" s="37"/>
      <c r="C7" s="1414"/>
      <c r="D7" s="1414"/>
      <c r="E7" s="1585"/>
      <c r="F7" s="1414"/>
      <c r="G7" s="1606"/>
      <c r="H7" s="1414"/>
      <c r="I7" s="1414"/>
      <c r="J7" s="1414"/>
      <c r="K7" s="37"/>
      <c r="L7" s="37"/>
      <c r="M7" s="37"/>
      <c r="N7" s="37"/>
      <c r="O7" s="37"/>
    </row>
    <row r="8" spans="1:15">
      <c r="A8" s="235"/>
    </row>
    <row r="9" spans="1:15" ht="18" customHeight="1">
      <c r="B9" s="236" t="s">
        <v>1086</v>
      </c>
      <c r="C9" s="1412"/>
      <c r="D9" s="1413"/>
      <c r="E9" s="1587"/>
      <c r="F9" s="1413"/>
      <c r="G9" s="1608"/>
      <c r="H9" s="1413"/>
      <c r="I9" s="1413"/>
      <c r="J9" s="1413"/>
      <c r="K9" s="240"/>
    </row>
    <row r="10" spans="1:15" ht="15.75" thickBot="1"/>
    <row r="11" spans="1:15" ht="48.75" thickBot="1">
      <c r="A11" s="241"/>
      <c r="B11" s="1554" t="s">
        <v>216</v>
      </c>
      <c r="C11" s="1555" t="s">
        <v>1084</v>
      </c>
      <c r="D11" s="1555" t="s">
        <v>1322</v>
      </c>
      <c r="E11" s="1588" t="s">
        <v>1323</v>
      </c>
      <c r="F11" s="1555" t="s">
        <v>1076</v>
      </c>
      <c r="G11" s="1609" t="s">
        <v>1075</v>
      </c>
      <c r="H11" s="1555" t="s">
        <v>1090</v>
      </c>
      <c r="I11" s="1555" t="s">
        <v>1091</v>
      </c>
      <c r="J11" s="1556" t="s">
        <v>1117</v>
      </c>
      <c r="K11" s="1557" t="s">
        <v>651</v>
      </c>
    </row>
    <row r="12" spans="1:15" s="1405" customFormat="1">
      <c r="A12" s="334"/>
      <c r="B12" s="1558">
        <f>'00 - Cover'!F20</f>
        <v>45775</v>
      </c>
      <c r="C12" s="1404">
        <f>'11 - Notes Follow-up'!D25</f>
        <v>7430749342.0400009</v>
      </c>
      <c r="D12" s="1403">
        <v>5.0000000000000001E-3</v>
      </c>
      <c r="E12" s="1613">
        <v>500000</v>
      </c>
      <c r="F12" s="1404" t="str">
        <f>'00 - Cover'!F31</f>
        <v>Yes</v>
      </c>
      <c r="G12" s="1616" t="str">
        <f>'00 - Cover'!F32</f>
        <v>No</v>
      </c>
      <c r="H12" s="1404">
        <f>IF(F12="Yes",ROUND(MAX(C12*D12,E12),2),0)</f>
        <v>37153746.710000001</v>
      </c>
      <c r="I12" s="1404">
        <f>H13</f>
        <v>37439967.590000004</v>
      </c>
      <c r="J12" s="1433">
        <f>'13 - Issuer Account'!I35</f>
        <v>37439967.590000004</v>
      </c>
      <c r="K12" s="1559">
        <f>H12-J12</f>
        <v>-286220.88000000268</v>
      </c>
    </row>
    <row r="13" spans="1:15">
      <c r="A13" s="241"/>
      <c r="B13" s="1560">
        <v>45743</v>
      </c>
      <c r="C13" s="1550">
        <v>7487993518.8000011</v>
      </c>
      <c r="D13" s="1551">
        <v>5.0000000000000001E-3</v>
      </c>
      <c r="E13" s="1614">
        <v>500000</v>
      </c>
      <c r="F13" s="1552" t="s">
        <v>1089</v>
      </c>
      <c r="G13" s="1610" t="s">
        <v>1088</v>
      </c>
      <c r="H13" s="1552">
        <v>37439967.590000004</v>
      </c>
      <c r="I13" s="1552">
        <v>37725601.600000001</v>
      </c>
      <c r="J13" s="1553">
        <v>37725601.600000001</v>
      </c>
      <c r="K13" s="1561">
        <v>-285634.00999999791</v>
      </c>
    </row>
    <row r="14" spans="1:15">
      <c r="A14" s="241"/>
      <c r="B14" s="1560">
        <v>45715</v>
      </c>
      <c r="C14" s="1550">
        <v>7545120320.2400007</v>
      </c>
      <c r="D14" s="1551">
        <v>5.0000000000000001E-3</v>
      </c>
      <c r="E14" s="1614">
        <v>500000</v>
      </c>
      <c r="F14" s="1552" t="s">
        <v>1089</v>
      </c>
      <c r="G14" s="1610" t="s">
        <v>1088</v>
      </c>
      <c r="H14" s="1552">
        <v>37725601.600000001</v>
      </c>
      <c r="I14" s="1552">
        <v>38297724.670000002</v>
      </c>
      <c r="J14" s="1553">
        <v>38297724.670000002</v>
      </c>
      <c r="K14" s="1561">
        <v>-572123.0700000003</v>
      </c>
    </row>
    <row r="15" spans="1:15">
      <c r="B15" s="1560">
        <v>45684</v>
      </c>
      <c r="C15" s="1550">
        <v>7659544933.5200005</v>
      </c>
      <c r="D15" s="1551">
        <v>5.0000000000000001E-3</v>
      </c>
      <c r="E15" s="1614">
        <v>500000</v>
      </c>
      <c r="F15" s="1552" t="s">
        <v>1089</v>
      </c>
      <c r="G15" s="1610" t="s">
        <v>1088</v>
      </c>
      <c r="H15" s="1552">
        <v>38297724.670000002</v>
      </c>
      <c r="I15" s="1552">
        <v>38573797.640000001</v>
      </c>
      <c r="J15" s="1553">
        <v>38573797.640000001</v>
      </c>
      <c r="K15" s="1561">
        <v>-276072.96999999881</v>
      </c>
    </row>
    <row r="16" spans="1:15">
      <c r="B16" s="1560">
        <v>45653</v>
      </c>
      <c r="C16" s="1550">
        <v>7714759527.7600002</v>
      </c>
      <c r="D16" s="1551">
        <v>5.0000000000000001E-3</v>
      </c>
      <c r="E16" s="1614">
        <v>500000</v>
      </c>
      <c r="F16" s="1552" t="s">
        <v>1089</v>
      </c>
      <c r="G16" s="1610" t="s">
        <v>1088</v>
      </c>
      <c r="H16" s="1552">
        <v>38573797.640000001</v>
      </c>
      <c r="I16" s="1552">
        <v>38866000</v>
      </c>
      <c r="J16" s="1553">
        <v>38866000</v>
      </c>
      <c r="K16" s="1561">
        <v>-292202.3599999994</v>
      </c>
    </row>
    <row r="17" spans="2:11">
      <c r="B17" s="1560">
        <v>45623</v>
      </c>
      <c r="C17" s="1550">
        <v>7773200000</v>
      </c>
      <c r="D17" s="1551">
        <v>5.0000000000000001E-3</v>
      </c>
      <c r="E17" s="1614">
        <v>500000</v>
      </c>
      <c r="F17" s="1552" t="s">
        <v>1089</v>
      </c>
      <c r="G17" s="1610" t="s">
        <v>1088</v>
      </c>
      <c r="H17" s="1552">
        <v>38866000</v>
      </c>
      <c r="I17" s="1552">
        <v>38866000</v>
      </c>
      <c r="J17" s="1553">
        <v>38866000</v>
      </c>
      <c r="K17" s="1561">
        <v>0</v>
      </c>
    </row>
    <row r="18" spans="2:11">
      <c r="B18" s="1560">
        <v>45588</v>
      </c>
      <c r="C18" s="1550">
        <v>7773200000</v>
      </c>
      <c r="D18" s="1551">
        <v>5.0000000000000001E-3</v>
      </c>
      <c r="E18" s="1614">
        <v>500000</v>
      </c>
      <c r="F18" s="1552" t="s">
        <v>1089</v>
      </c>
      <c r="G18" s="1610" t="s">
        <v>1088</v>
      </c>
      <c r="H18" s="1552">
        <v>38866000</v>
      </c>
      <c r="I18" s="1552">
        <v>0</v>
      </c>
      <c r="J18" s="1553">
        <v>0</v>
      </c>
      <c r="K18" s="1561">
        <v>38866000</v>
      </c>
    </row>
    <row r="19" spans="2:11">
      <c r="B19" s="1560" t="s">
        <v>145</v>
      </c>
      <c r="C19" s="1550" t="s">
        <v>145</v>
      </c>
      <c r="D19" s="1551" t="s">
        <v>145</v>
      </c>
      <c r="E19" s="1614" t="s">
        <v>145</v>
      </c>
      <c r="F19" s="1552" t="s">
        <v>145</v>
      </c>
      <c r="G19" s="1610" t="s">
        <v>145</v>
      </c>
      <c r="H19" s="1552" t="s">
        <v>145</v>
      </c>
      <c r="I19" s="1552" t="s">
        <v>145</v>
      </c>
      <c r="J19" s="1553" t="s">
        <v>145</v>
      </c>
      <c r="K19" s="1561" t="s">
        <v>145</v>
      </c>
    </row>
    <row r="20" spans="2:11">
      <c r="B20" s="1560" t="str">
        <f>IF(Output!C11=0,"",Output!C11)</f>
        <v/>
      </c>
      <c r="C20" s="1550" t="str">
        <f>IF(B20="","",Output!BV11)</f>
        <v/>
      </c>
      <c r="D20" s="1551" t="str">
        <f>IF(B20="","",Output!BW11)</f>
        <v/>
      </c>
      <c r="E20" s="1614" t="str">
        <f>IF(B20="","",Output!BX11)</f>
        <v/>
      </c>
      <c r="F20" s="1552" t="str">
        <f>IF(B20="","",Output!BY11)</f>
        <v/>
      </c>
      <c r="G20" s="1610" t="str">
        <f>IF(B20="","",Output!BZ11)</f>
        <v/>
      </c>
      <c r="H20" s="1552" t="str">
        <f>IF(B20="","",Output!CA11)</f>
        <v/>
      </c>
      <c r="I20" s="1552" t="str">
        <f>IF(B20="","",Output!CB11)</f>
        <v/>
      </c>
      <c r="J20" s="1553" t="str">
        <f>IF(B20="","",Output!CC11)</f>
        <v/>
      </c>
      <c r="K20" s="1561" t="str">
        <f>IF(B20="","",Output!CD11)</f>
        <v/>
      </c>
    </row>
    <row r="21" spans="2:11">
      <c r="B21" s="1560" t="str">
        <f>IF(Output!C12=0,"",Output!C12)</f>
        <v/>
      </c>
      <c r="C21" s="1550" t="str">
        <f>IF(B21="","",Output!BV12)</f>
        <v/>
      </c>
      <c r="D21" s="1551" t="str">
        <f>IF(B21="","",Output!BW12)</f>
        <v/>
      </c>
      <c r="E21" s="1614" t="str">
        <f>IF(B21="","",Output!BX12)</f>
        <v/>
      </c>
      <c r="F21" s="1552" t="str">
        <f>IF(B21="","",Output!BY12)</f>
        <v/>
      </c>
      <c r="G21" s="1610" t="str">
        <f>IF(B21="","",Output!BZ12)</f>
        <v/>
      </c>
      <c r="H21" s="1552" t="str">
        <f>IF(B21="","",Output!CA12)</f>
        <v/>
      </c>
      <c r="I21" s="1552" t="str">
        <f>IF(B21="","",Output!CB12)</f>
        <v/>
      </c>
      <c r="J21" s="1553" t="str">
        <f>IF(B21="","",Output!CC12)</f>
        <v/>
      </c>
      <c r="K21" s="1561" t="str">
        <f>IF(B21="","",Output!CD12)</f>
        <v/>
      </c>
    </row>
    <row r="22" spans="2:11">
      <c r="B22" s="1560" t="str">
        <f>IF(Output!C13=0,"",Output!C13)</f>
        <v/>
      </c>
      <c r="C22" s="1550" t="str">
        <f>IF(B22="","",Output!BV13)</f>
        <v/>
      </c>
      <c r="D22" s="1551" t="str">
        <f>IF(B22="","",Output!BW13)</f>
        <v/>
      </c>
      <c r="E22" s="1614" t="str">
        <f>IF(B22="","",Output!BX13)</f>
        <v/>
      </c>
      <c r="F22" s="1552" t="str">
        <f>IF(B22="","",Output!BY13)</f>
        <v/>
      </c>
      <c r="G22" s="1610" t="str">
        <f>IF(B22="","",Output!BZ13)</f>
        <v/>
      </c>
      <c r="H22" s="1552" t="str">
        <f>IF(B22="","",Output!CA13)</f>
        <v/>
      </c>
      <c r="I22" s="1552" t="str">
        <f>IF(B22="","",Output!CB13)</f>
        <v/>
      </c>
      <c r="J22" s="1553" t="str">
        <f>IF(B22="","",Output!CC13)</f>
        <v/>
      </c>
      <c r="K22" s="1561" t="str">
        <f>IF(B22="","",Output!CD13)</f>
        <v/>
      </c>
    </row>
    <row r="23" spans="2:11">
      <c r="B23" s="1560" t="str">
        <f>IF(Output!C14=0,"",Output!C14)</f>
        <v/>
      </c>
      <c r="C23" s="1550" t="str">
        <f>IF(B23="","",Output!BV14)</f>
        <v/>
      </c>
      <c r="D23" s="1551" t="str">
        <f>IF(B23="","",Output!BW14)</f>
        <v/>
      </c>
      <c r="E23" s="1614" t="str">
        <f>IF(B23="","",Output!BX14)</f>
        <v/>
      </c>
      <c r="F23" s="1552" t="str">
        <f>IF(B23="","",Output!BY14)</f>
        <v/>
      </c>
      <c r="G23" s="1610" t="str">
        <f>IF(B23="","",Output!BZ14)</f>
        <v/>
      </c>
      <c r="H23" s="1552" t="str">
        <f>IF(B23="","",Output!CA14)</f>
        <v/>
      </c>
      <c r="I23" s="1552" t="str">
        <f>IF(B23="","",Output!CB14)</f>
        <v/>
      </c>
      <c r="J23" s="1553" t="str">
        <f>IF(B23="","",Output!CC14)</f>
        <v/>
      </c>
      <c r="K23" s="1561" t="str">
        <f>IF(B23="","",Output!CD14)</f>
        <v/>
      </c>
    </row>
    <row r="24" spans="2:11">
      <c r="B24" s="1560" t="str">
        <f>IF(Output!C15=0,"",Output!C15)</f>
        <v/>
      </c>
      <c r="C24" s="1550" t="str">
        <f>IF(B24="","",Output!BV15)</f>
        <v/>
      </c>
      <c r="D24" s="1551" t="str">
        <f>IF(B24="","",Output!BW15)</f>
        <v/>
      </c>
      <c r="E24" s="1614" t="str">
        <f>IF(B24="","",Output!BX15)</f>
        <v/>
      </c>
      <c r="F24" s="1552" t="str">
        <f>IF(B24="","",Output!BY15)</f>
        <v/>
      </c>
      <c r="G24" s="1610" t="str">
        <f>IF(B24="","",Output!BZ15)</f>
        <v/>
      </c>
      <c r="H24" s="1552" t="str">
        <f>IF(B24="","",Output!CA15)</f>
        <v/>
      </c>
      <c r="I24" s="1552" t="str">
        <f>IF(B24="","",Output!CB15)</f>
        <v/>
      </c>
      <c r="J24" s="1553" t="str">
        <f>IF(B24="","",Output!CC15)</f>
        <v/>
      </c>
      <c r="K24" s="1561" t="str">
        <f>IF(B24="","",Output!CD15)</f>
        <v/>
      </c>
    </row>
    <row r="25" spans="2:11">
      <c r="B25" s="1560" t="str">
        <f>IF(Output!C16=0,"",Output!C16)</f>
        <v/>
      </c>
      <c r="C25" s="1550" t="str">
        <f>IF(B25="","",Output!BV16)</f>
        <v/>
      </c>
      <c r="D25" s="1551" t="str">
        <f>IF(B25="","",Output!BW16)</f>
        <v/>
      </c>
      <c r="E25" s="1614" t="str">
        <f>IF(B25="","",Output!BX16)</f>
        <v/>
      </c>
      <c r="F25" s="1552" t="str">
        <f>IF(B25="","",Output!BY16)</f>
        <v/>
      </c>
      <c r="G25" s="1610" t="str">
        <f>IF(B25="","",Output!BZ16)</f>
        <v/>
      </c>
      <c r="H25" s="1552" t="str">
        <f>IF(B25="","",Output!CA16)</f>
        <v/>
      </c>
      <c r="I25" s="1552" t="str">
        <f>IF(B25="","",Output!CB16)</f>
        <v/>
      </c>
      <c r="J25" s="1553" t="str">
        <f>IF(B25="","",Output!CC16)</f>
        <v/>
      </c>
      <c r="K25" s="1561" t="str">
        <f>IF(B25="","",Output!CD16)</f>
        <v/>
      </c>
    </row>
    <row r="26" spans="2:11">
      <c r="B26" s="1560" t="str">
        <f>IF(Output!C17=0,"",Output!C17)</f>
        <v/>
      </c>
      <c r="C26" s="1550" t="str">
        <f>IF(B26="","",Output!BV17)</f>
        <v/>
      </c>
      <c r="D26" s="1551" t="str">
        <f>IF(B26="","",Output!BW17)</f>
        <v/>
      </c>
      <c r="E26" s="1614" t="str">
        <f>IF(B26="","",Output!BX17)</f>
        <v/>
      </c>
      <c r="F26" s="1552" t="str">
        <f>IF(B26="","",Output!BY17)</f>
        <v/>
      </c>
      <c r="G26" s="1610" t="str">
        <f>IF(B26="","",Output!BZ17)</f>
        <v/>
      </c>
      <c r="H26" s="1552" t="str">
        <f>IF(B26="","",Output!CA17)</f>
        <v/>
      </c>
      <c r="I26" s="1552" t="str">
        <f>IF(B26="","",Output!CB17)</f>
        <v/>
      </c>
      <c r="J26" s="1553" t="str">
        <f>IF(B26="","",Output!CC17)</f>
        <v/>
      </c>
      <c r="K26" s="1561" t="str">
        <f>IF(B26="","",Output!CD17)</f>
        <v/>
      </c>
    </row>
    <row r="27" spans="2:11">
      <c r="B27" s="1560" t="str">
        <f>IF(Output!C18=0,"",Output!C18)</f>
        <v/>
      </c>
      <c r="C27" s="1550" t="str">
        <f>IF(B27="","",Output!BV18)</f>
        <v/>
      </c>
      <c r="D27" s="1551" t="str">
        <f>IF(B27="","",Output!BW18)</f>
        <v/>
      </c>
      <c r="E27" s="1614" t="str">
        <f>IF(B27="","",Output!BX18)</f>
        <v/>
      </c>
      <c r="F27" s="1552" t="str">
        <f>IF(B27="","",Output!BY18)</f>
        <v/>
      </c>
      <c r="G27" s="1610" t="str">
        <f>IF(B27="","",Output!BZ18)</f>
        <v/>
      </c>
      <c r="H27" s="1552" t="str">
        <f>IF(B27="","",Output!CA18)</f>
        <v/>
      </c>
      <c r="I27" s="1552" t="str">
        <f>IF(B27="","",Output!CB18)</f>
        <v/>
      </c>
      <c r="J27" s="1553" t="str">
        <f>IF(B27="","",Output!CC18)</f>
        <v/>
      </c>
      <c r="K27" s="1561" t="str">
        <f>IF(B27="","",Output!CD18)</f>
        <v/>
      </c>
    </row>
    <row r="28" spans="2:11">
      <c r="B28" s="1560" t="str">
        <f>IF(Output!C19=0,"",Output!C19)</f>
        <v/>
      </c>
      <c r="C28" s="1550" t="str">
        <f>IF(B28="","",Output!BV19)</f>
        <v/>
      </c>
      <c r="D28" s="1551" t="str">
        <f>IF(B28="","",Output!BW19)</f>
        <v/>
      </c>
      <c r="E28" s="1614" t="str">
        <f>IF(B28="","",Output!BX19)</f>
        <v/>
      </c>
      <c r="F28" s="1552" t="str">
        <f>IF(B28="","",Output!BY19)</f>
        <v/>
      </c>
      <c r="G28" s="1610" t="str">
        <f>IF(B28="","",Output!BZ19)</f>
        <v/>
      </c>
      <c r="H28" s="1552" t="str">
        <f>IF(B28="","",Output!CA19)</f>
        <v/>
      </c>
      <c r="I28" s="1552" t="str">
        <f>IF(B28="","",Output!CB19)</f>
        <v/>
      </c>
      <c r="J28" s="1553" t="str">
        <f>IF(B28="","",Output!CC19)</f>
        <v/>
      </c>
      <c r="K28" s="1561" t="str">
        <f>IF(B28="","",Output!CD19)</f>
        <v/>
      </c>
    </row>
    <row r="29" spans="2:11">
      <c r="B29" s="1560" t="str">
        <f>IF(Output!C20=0,"",Output!C20)</f>
        <v/>
      </c>
      <c r="C29" s="1550" t="str">
        <f>IF(B29="","",Output!BV20)</f>
        <v/>
      </c>
      <c r="D29" s="1551" t="str">
        <f>IF(B29="","",Output!BW20)</f>
        <v/>
      </c>
      <c r="E29" s="1614" t="str">
        <f>IF(B29="","",Output!BX20)</f>
        <v/>
      </c>
      <c r="F29" s="1552" t="str">
        <f>IF(B29="","",Output!BY20)</f>
        <v/>
      </c>
      <c r="G29" s="1610" t="str">
        <f>IF(B29="","",Output!BZ20)</f>
        <v/>
      </c>
      <c r="H29" s="1552" t="str">
        <f>IF(B29="","",Output!CA20)</f>
        <v/>
      </c>
      <c r="I29" s="1552" t="str">
        <f>IF(B29="","",Output!CB20)</f>
        <v/>
      </c>
      <c r="J29" s="1553" t="str">
        <f>IF(B29="","",Output!CC20)</f>
        <v/>
      </c>
      <c r="K29" s="1561" t="str">
        <f>IF(B29="","",Output!CD20)</f>
        <v/>
      </c>
    </row>
    <row r="30" spans="2:11">
      <c r="B30" s="1560" t="str">
        <f>IF(Output!C21=0,"",Output!C21)</f>
        <v/>
      </c>
      <c r="C30" s="1550" t="str">
        <f>IF(B30="","",Output!BV21)</f>
        <v/>
      </c>
      <c r="D30" s="1551" t="str">
        <f>IF(B30="","",Output!BW21)</f>
        <v/>
      </c>
      <c r="E30" s="1614" t="str">
        <f>IF(B30="","",Output!BX21)</f>
        <v/>
      </c>
      <c r="F30" s="1552" t="str">
        <f>IF(B30="","",Output!BY21)</f>
        <v/>
      </c>
      <c r="G30" s="1610" t="str">
        <f>IF(B30="","",Output!BZ21)</f>
        <v/>
      </c>
      <c r="H30" s="1552" t="str">
        <f>IF(B30="","",Output!CA21)</f>
        <v/>
      </c>
      <c r="I30" s="1552" t="str">
        <f>IF(B30="","",Output!CB21)</f>
        <v/>
      </c>
      <c r="J30" s="1553" t="str">
        <f>IF(B30="","",Output!CC21)</f>
        <v/>
      </c>
      <c r="K30" s="1561" t="str">
        <f>IF(B30="","",Output!CD21)</f>
        <v/>
      </c>
    </row>
    <row r="31" spans="2:11">
      <c r="B31" s="1560" t="str">
        <f>IF(Output!C22=0,"",Output!C22)</f>
        <v/>
      </c>
      <c r="C31" s="1550" t="str">
        <f>IF(B31="","",Output!BV22)</f>
        <v/>
      </c>
      <c r="D31" s="1551" t="str">
        <f>IF(B31="","",Output!BW22)</f>
        <v/>
      </c>
      <c r="E31" s="1614" t="str">
        <f>IF(B31="","",Output!BX22)</f>
        <v/>
      </c>
      <c r="F31" s="1552" t="str">
        <f>IF(B31="","",Output!BY22)</f>
        <v/>
      </c>
      <c r="G31" s="1610" t="str">
        <f>IF(B31="","",Output!BZ22)</f>
        <v/>
      </c>
      <c r="H31" s="1552" t="str">
        <f>IF(B31="","",Output!CA22)</f>
        <v/>
      </c>
      <c r="I31" s="1552" t="str">
        <f>IF(B31="","",Output!CB22)</f>
        <v/>
      </c>
      <c r="J31" s="1553" t="str">
        <f>IF(B31="","",Output!CC22)</f>
        <v/>
      </c>
      <c r="K31" s="1561" t="str">
        <f>IF(B31="","",Output!CD22)</f>
        <v/>
      </c>
    </row>
    <row r="32" spans="2:11">
      <c r="B32" s="1560" t="str">
        <f>IF(Output!C23=0,"",Output!C23)</f>
        <v/>
      </c>
      <c r="C32" s="1550" t="str">
        <f>IF(B32="","",Output!BV23)</f>
        <v/>
      </c>
      <c r="D32" s="1551" t="str">
        <f>IF(B32="","",Output!BW23)</f>
        <v/>
      </c>
      <c r="E32" s="1614" t="str">
        <f>IF(B32="","",Output!BX23)</f>
        <v/>
      </c>
      <c r="F32" s="1552" t="str">
        <f>IF(B32="","",Output!BY23)</f>
        <v/>
      </c>
      <c r="G32" s="1610" t="str">
        <f>IF(B32="","",Output!BZ23)</f>
        <v/>
      </c>
      <c r="H32" s="1552" t="str">
        <f>IF(B32="","",Output!CA23)</f>
        <v/>
      </c>
      <c r="I32" s="1552" t="str">
        <f>IF(B32="","",Output!CB23)</f>
        <v/>
      </c>
      <c r="J32" s="1553" t="str">
        <f>IF(B32="","",Output!CC23)</f>
        <v/>
      </c>
      <c r="K32" s="1561" t="str">
        <f>IF(B32="","",Output!CD23)</f>
        <v/>
      </c>
    </row>
    <row r="33" spans="2:11">
      <c r="B33" s="1560" t="str">
        <f>IF(Output!C24=0,"",Output!C24)</f>
        <v/>
      </c>
      <c r="C33" s="1550" t="str">
        <f>IF(B33="","",Output!BV24)</f>
        <v/>
      </c>
      <c r="D33" s="1551" t="str">
        <f>IF(B33="","",Output!BW24)</f>
        <v/>
      </c>
      <c r="E33" s="1614" t="str">
        <f>IF(B33="","",Output!BX24)</f>
        <v/>
      </c>
      <c r="F33" s="1552" t="str">
        <f>IF(B33="","",Output!BY24)</f>
        <v/>
      </c>
      <c r="G33" s="1610" t="str">
        <f>IF(B33="","",Output!BZ24)</f>
        <v/>
      </c>
      <c r="H33" s="1552" t="str">
        <f>IF(B33="","",Output!CA24)</f>
        <v/>
      </c>
      <c r="I33" s="1552" t="str">
        <f>IF(B33="","",Output!CB24)</f>
        <v/>
      </c>
      <c r="J33" s="1553" t="str">
        <f>IF(B33="","",Output!CC24)</f>
        <v/>
      </c>
      <c r="K33" s="1561" t="str">
        <f>IF(B33="","",Output!CD24)</f>
        <v/>
      </c>
    </row>
    <row r="34" spans="2:11">
      <c r="B34" s="1560" t="str">
        <f>IF(Output!C25=0,"",Output!C25)</f>
        <v/>
      </c>
      <c r="C34" s="1550" t="str">
        <f>IF(B34="","",Output!BV25)</f>
        <v/>
      </c>
      <c r="D34" s="1551" t="str">
        <f>IF(B34="","",Output!BW25)</f>
        <v/>
      </c>
      <c r="E34" s="1614" t="str">
        <f>IF(B34="","",Output!BX25)</f>
        <v/>
      </c>
      <c r="F34" s="1552" t="str">
        <f>IF(B34="","",Output!BY25)</f>
        <v/>
      </c>
      <c r="G34" s="1610" t="str">
        <f>IF(B34="","",Output!BZ25)</f>
        <v/>
      </c>
      <c r="H34" s="1552" t="str">
        <f>IF(B34="","",Output!CA25)</f>
        <v/>
      </c>
      <c r="I34" s="1552" t="str">
        <f>IF(B34="","",Output!CB25)</f>
        <v/>
      </c>
      <c r="J34" s="1553" t="str">
        <f>IF(B34="","",Output!CC25)</f>
        <v/>
      </c>
      <c r="K34" s="1561" t="str">
        <f>IF(B34="","",Output!CD25)</f>
        <v/>
      </c>
    </row>
    <row r="35" spans="2:11">
      <c r="B35" s="1560" t="str">
        <f>IF(Output!C26=0,"",Output!C26)</f>
        <v/>
      </c>
      <c r="C35" s="1550" t="str">
        <f>IF(B35="","",Output!BV26)</f>
        <v/>
      </c>
      <c r="D35" s="1551" t="str">
        <f>IF(B35="","",Output!BW26)</f>
        <v/>
      </c>
      <c r="E35" s="1614" t="str">
        <f>IF(B35="","",Output!BX26)</f>
        <v/>
      </c>
      <c r="F35" s="1552" t="str">
        <f>IF(B35="","",Output!BY26)</f>
        <v/>
      </c>
      <c r="G35" s="1610" t="str">
        <f>IF(B35="","",Output!BZ26)</f>
        <v/>
      </c>
      <c r="H35" s="1552" t="str">
        <f>IF(B35="","",Output!CA26)</f>
        <v/>
      </c>
      <c r="I35" s="1552" t="str">
        <f>IF(B35="","",Output!CB26)</f>
        <v/>
      </c>
      <c r="J35" s="1553" t="str">
        <f>IF(B35="","",Output!CC26)</f>
        <v/>
      </c>
      <c r="K35" s="1561" t="str">
        <f>IF(B35="","",Output!CD26)</f>
        <v/>
      </c>
    </row>
    <row r="36" spans="2:11">
      <c r="B36" s="1560" t="str">
        <f>IF(Output!C27=0,"",Output!C27)</f>
        <v/>
      </c>
      <c r="C36" s="1550" t="str">
        <f>IF(B36="","",Output!BV27)</f>
        <v/>
      </c>
      <c r="D36" s="1551" t="str">
        <f>IF(B36="","",Output!BW27)</f>
        <v/>
      </c>
      <c r="E36" s="1614" t="str">
        <f>IF(B36="","",Output!BX27)</f>
        <v/>
      </c>
      <c r="F36" s="1552" t="str">
        <f>IF(B36="","",Output!BY27)</f>
        <v/>
      </c>
      <c r="G36" s="1610" t="str">
        <f>IF(B36="","",Output!BZ27)</f>
        <v/>
      </c>
      <c r="H36" s="1552" t="str">
        <f>IF(B36="","",Output!CA27)</f>
        <v/>
      </c>
      <c r="I36" s="1552" t="str">
        <f>IF(B36="","",Output!CB27)</f>
        <v/>
      </c>
      <c r="J36" s="1553" t="str">
        <f>IF(B36="","",Output!CC27)</f>
        <v/>
      </c>
      <c r="K36" s="1561" t="str">
        <f>IF(B36="","",Output!CD27)</f>
        <v/>
      </c>
    </row>
    <row r="37" spans="2:11">
      <c r="B37" s="1560" t="str">
        <f>IF(Output!C28=0,"",Output!C28)</f>
        <v/>
      </c>
      <c r="C37" s="1550" t="str">
        <f>IF(B37="","",Output!BV28)</f>
        <v/>
      </c>
      <c r="D37" s="1551" t="str">
        <f>IF(B37="","",Output!BW28)</f>
        <v/>
      </c>
      <c r="E37" s="1614" t="str">
        <f>IF(B37="","",Output!BX28)</f>
        <v/>
      </c>
      <c r="F37" s="1552" t="str">
        <f>IF(B37="","",Output!BY28)</f>
        <v/>
      </c>
      <c r="G37" s="1610" t="str">
        <f>IF(B37="","",Output!BZ28)</f>
        <v/>
      </c>
      <c r="H37" s="1552" t="str">
        <f>IF(B37="","",Output!CA28)</f>
        <v/>
      </c>
      <c r="I37" s="1552" t="str">
        <f>IF(B37="","",Output!CB28)</f>
        <v/>
      </c>
      <c r="J37" s="1553" t="str">
        <f>IF(B37="","",Output!CC28)</f>
        <v/>
      </c>
      <c r="K37" s="1561" t="str">
        <f>IF(B37="","",Output!CD28)</f>
        <v/>
      </c>
    </row>
    <row r="38" spans="2:11">
      <c r="B38" s="1560" t="str">
        <f>IF(Output!C29=0,"",Output!C29)</f>
        <v/>
      </c>
      <c r="C38" s="1550" t="str">
        <f>IF(B38="","",Output!BV29)</f>
        <v/>
      </c>
      <c r="D38" s="1551" t="str">
        <f>IF(B38="","",Output!BW29)</f>
        <v/>
      </c>
      <c r="E38" s="1614" t="str">
        <f>IF(B38="","",Output!BX29)</f>
        <v/>
      </c>
      <c r="F38" s="1552" t="str">
        <f>IF(B38="","",Output!BY29)</f>
        <v/>
      </c>
      <c r="G38" s="1610" t="str">
        <f>IF(B38="","",Output!BZ29)</f>
        <v/>
      </c>
      <c r="H38" s="1552" t="str">
        <f>IF(B38="","",Output!CA29)</f>
        <v/>
      </c>
      <c r="I38" s="1552" t="str">
        <f>IF(B38="","",Output!CB29)</f>
        <v/>
      </c>
      <c r="J38" s="1553" t="str">
        <f>IF(B38="","",Output!CC29)</f>
        <v/>
      </c>
      <c r="K38" s="1561" t="str">
        <f>IF(B38="","",Output!CD29)</f>
        <v/>
      </c>
    </row>
    <row r="39" spans="2:11">
      <c r="B39" s="1560" t="str">
        <f>IF(Output!C30=0,"",Output!C30)</f>
        <v/>
      </c>
      <c r="C39" s="1550" t="str">
        <f>IF(B39="","",Output!BV30)</f>
        <v/>
      </c>
      <c r="D39" s="1551" t="str">
        <f>IF(B39="","",Output!BW30)</f>
        <v/>
      </c>
      <c r="E39" s="1614" t="str">
        <f>IF(B39="","",Output!BX30)</f>
        <v/>
      </c>
      <c r="F39" s="1552" t="str">
        <f>IF(B39="","",Output!BY30)</f>
        <v/>
      </c>
      <c r="G39" s="1610" t="str">
        <f>IF(B39="","",Output!BZ30)</f>
        <v/>
      </c>
      <c r="H39" s="1552" t="str">
        <f>IF(B39="","",Output!CA30)</f>
        <v/>
      </c>
      <c r="I39" s="1552" t="str">
        <f>IF(B39="","",Output!CB30)</f>
        <v/>
      </c>
      <c r="J39" s="1553" t="str">
        <f>IF(B39="","",Output!CC30)</f>
        <v/>
      </c>
      <c r="K39" s="1561" t="str">
        <f>IF(B39="","",Output!CD30)</f>
        <v/>
      </c>
    </row>
    <row r="40" spans="2:11">
      <c r="B40" s="1560" t="str">
        <f>IF(Output!C31=0,"",Output!C31)</f>
        <v/>
      </c>
      <c r="C40" s="1550" t="str">
        <f>IF(B40="","",Output!BV31)</f>
        <v/>
      </c>
      <c r="D40" s="1551" t="str">
        <f>IF(B40="","",Output!BW31)</f>
        <v/>
      </c>
      <c r="E40" s="1614" t="str">
        <f>IF(B40="","",Output!BX31)</f>
        <v/>
      </c>
      <c r="F40" s="1552" t="str">
        <f>IF(B40="","",Output!BY31)</f>
        <v/>
      </c>
      <c r="G40" s="1610" t="str">
        <f>IF(B40="","",Output!BZ31)</f>
        <v/>
      </c>
      <c r="H40" s="1552" t="str">
        <f>IF(B40="","",Output!CA31)</f>
        <v/>
      </c>
      <c r="I40" s="1552" t="str">
        <f>IF(B40="","",Output!CB31)</f>
        <v/>
      </c>
      <c r="J40" s="1553" t="str">
        <f>IF(B40="","",Output!CC31)</f>
        <v/>
      </c>
      <c r="K40" s="1561" t="str">
        <f>IF(B40="","",Output!CD31)</f>
        <v/>
      </c>
    </row>
    <row r="41" spans="2:11">
      <c r="B41" s="1560" t="str">
        <f>IF(Output!C32=0,"",Output!C32)</f>
        <v/>
      </c>
      <c r="C41" s="1550" t="str">
        <f>IF(B41="","",Output!BV32)</f>
        <v/>
      </c>
      <c r="D41" s="1551" t="str">
        <f>IF(B41="","",Output!BW32)</f>
        <v/>
      </c>
      <c r="E41" s="1614" t="str">
        <f>IF(B41="","",Output!BX32)</f>
        <v/>
      </c>
      <c r="F41" s="1552" t="str">
        <f>IF(B41="","",Output!BY32)</f>
        <v/>
      </c>
      <c r="G41" s="1610" t="str">
        <f>IF(B41="","",Output!BZ32)</f>
        <v/>
      </c>
      <c r="H41" s="1552" t="str">
        <f>IF(B41="","",Output!CA32)</f>
        <v/>
      </c>
      <c r="I41" s="1552" t="str">
        <f>IF(B41="","",Output!CB32)</f>
        <v/>
      </c>
      <c r="J41" s="1553" t="str">
        <f>IF(B41="","",Output!CC32)</f>
        <v/>
      </c>
      <c r="K41" s="1561" t="str">
        <f>IF(B41="","",Output!CD32)</f>
        <v/>
      </c>
    </row>
    <row r="42" spans="2:11">
      <c r="B42" s="1560" t="str">
        <f>IF(Output!C33=0,"",Output!C33)</f>
        <v/>
      </c>
      <c r="C42" s="1550" t="str">
        <f>IF(B42="","",Output!BV33)</f>
        <v/>
      </c>
      <c r="D42" s="1551" t="str">
        <f>IF(B42="","",Output!BW33)</f>
        <v/>
      </c>
      <c r="E42" s="1614" t="str">
        <f>IF(B42="","",Output!BX33)</f>
        <v/>
      </c>
      <c r="F42" s="1552" t="str">
        <f>IF(B42="","",Output!BY33)</f>
        <v/>
      </c>
      <c r="G42" s="1610" t="str">
        <f>IF(B42="","",Output!BZ33)</f>
        <v/>
      </c>
      <c r="H42" s="1552" t="str">
        <f>IF(B42="","",Output!CA33)</f>
        <v/>
      </c>
      <c r="I42" s="1552" t="str">
        <f>IF(B42="","",Output!CB33)</f>
        <v/>
      </c>
      <c r="J42" s="1553" t="str">
        <f>IF(B42="","",Output!CC33)</f>
        <v/>
      </c>
      <c r="K42" s="1561" t="str">
        <f>IF(B42="","",Output!CD33)</f>
        <v/>
      </c>
    </row>
    <row r="43" spans="2:11">
      <c r="B43" s="1560" t="str">
        <f>IF(Output!C34=0,"",Output!C34)</f>
        <v/>
      </c>
      <c r="C43" s="1550" t="str">
        <f>IF(B43="","",Output!BV34)</f>
        <v/>
      </c>
      <c r="D43" s="1551" t="str">
        <f>IF(B43="","",Output!BW34)</f>
        <v/>
      </c>
      <c r="E43" s="1614" t="str">
        <f>IF(B43="","",Output!BX34)</f>
        <v/>
      </c>
      <c r="F43" s="1552" t="str">
        <f>IF(B43="","",Output!BY34)</f>
        <v/>
      </c>
      <c r="G43" s="1610" t="str">
        <f>IF(B43="","",Output!BZ34)</f>
        <v/>
      </c>
      <c r="H43" s="1552" t="str">
        <f>IF(B43="","",Output!CA34)</f>
        <v/>
      </c>
      <c r="I43" s="1552" t="str">
        <f>IF(B43="","",Output!CB34)</f>
        <v/>
      </c>
      <c r="J43" s="1553" t="str">
        <f>IF(B43="","",Output!CC34)</f>
        <v/>
      </c>
      <c r="K43" s="1561" t="str">
        <f>IF(B43="","",Output!CD34)</f>
        <v/>
      </c>
    </row>
    <row r="44" spans="2:11">
      <c r="B44" s="1560" t="str">
        <f>IF(Output!C35=0,"",Output!C35)</f>
        <v/>
      </c>
      <c r="C44" s="1550" t="str">
        <f>IF(B44="","",Output!BV35)</f>
        <v/>
      </c>
      <c r="D44" s="1551" t="str">
        <f>IF(B44="","",Output!BW35)</f>
        <v/>
      </c>
      <c r="E44" s="1614" t="str">
        <f>IF(B44="","",Output!BX35)</f>
        <v/>
      </c>
      <c r="F44" s="1552" t="str">
        <f>IF(B44="","",Output!BY35)</f>
        <v/>
      </c>
      <c r="G44" s="1610" t="str">
        <f>IF(B44="","",Output!BZ35)</f>
        <v/>
      </c>
      <c r="H44" s="1552" t="str">
        <f>IF(B44="","",Output!CA35)</f>
        <v/>
      </c>
      <c r="I44" s="1552" t="str">
        <f>IF(B44="","",Output!CB35)</f>
        <v/>
      </c>
      <c r="J44" s="1553" t="str">
        <f>IF(B44="","",Output!CC35)</f>
        <v/>
      </c>
      <c r="K44" s="1561" t="str">
        <f>IF(B44="","",Output!CD35)</f>
        <v/>
      </c>
    </row>
    <row r="45" spans="2:11">
      <c r="B45" s="1560" t="str">
        <f>IF(Output!C36=0,"",Output!C36)</f>
        <v/>
      </c>
      <c r="C45" s="1550" t="str">
        <f>IF(B45="","",Output!BV36)</f>
        <v/>
      </c>
      <c r="D45" s="1551" t="str">
        <f>IF(B45="","",Output!BW36)</f>
        <v/>
      </c>
      <c r="E45" s="1614" t="str">
        <f>IF(B45="","",Output!BX36)</f>
        <v/>
      </c>
      <c r="F45" s="1552" t="str">
        <f>IF(B45="","",Output!BY36)</f>
        <v/>
      </c>
      <c r="G45" s="1610" t="str">
        <f>IF(B45="","",Output!BZ36)</f>
        <v/>
      </c>
      <c r="H45" s="1552" t="str">
        <f>IF(B45="","",Output!CA36)</f>
        <v/>
      </c>
      <c r="I45" s="1552" t="str">
        <f>IF(B45="","",Output!CB36)</f>
        <v/>
      </c>
      <c r="J45" s="1553" t="str">
        <f>IF(B45="","",Output!CC36)</f>
        <v/>
      </c>
      <c r="K45" s="1561" t="str">
        <f>IF(B45="","",Output!CD36)</f>
        <v/>
      </c>
    </row>
    <row r="46" spans="2:11">
      <c r="B46" s="1560" t="str">
        <f>IF(Output!C37=0,"",Output!C37)</f>
        <v/>
      </c>
      <c r="C46" s="1550" t="str">
        <f>IF(B46="","",Output!BV37)</f>
        <v/>
      </c>
      <c r="D46" s="1551" t="str">
        <f>IF(B46="","",Output!BW37)</f>
        <v/>
      </c>
      <c r="E46" s="1614" t="str">
        <f>IF(B46="","",Output!BX37)</f>
        <v/>
      </c>
      <c r="F46" s="1552" t="str">
        <f>IF(B46="","",Output!BY37)</f>
        <v/>
      </c>
      <c r="G46" s="1610" t="str">
        <f>IF(B46="","",Output!BZ37)</f>
        <v/>
      </c>
      <c r="H46" s="1552" t="str">
        <f>IF(B46="","",Output!CA37)</f>
        <v/>
      </c>
      <c r="I46" s="1552" t="str">
        <f>IF(B46="","",Output!CB37)</f>
        <v/>
      </c>
      <c r="J46" s="1553" t="str">
        <f>IF(B46="","",Output!CC37)</f>
        <v/>
      </c>
      <c r="K46" s="1561" t="str">
        <f>IF(B46="","",Output!CD37)</f>
        <v/>
      </c>
    </row>
    <row r="47" spans="2:11">
      <c r="B47" s="1560" t="str">
        <f>IF(Output!C38=0,"",Output!C38)</f>
        <v/>
      </c>
      <c r="C47" s="1550" t="str">
        <f>IF(B47="","",Output!BV38)</f>
        <v/>
      </c>
      <c r="D47" s="1551" t="str">
        <f>IF(B47="","",Output!BW38)</f>
        <v/>
      </c>
      <c r="E47" s="1614" t="str">
        <f>IF(B47="","",Output!BX38)</f>
        <v/>
      </c>
      <c r="F47" s="1552" t="str">
        <f>IF(B47="","",Output!BY38)</f>
        <v/>
      </c>
      <c r="G47" s="1610" t="str">
        <f>IF(B47="","",Output!BZ38)</f>
        <v/>
      </c>
      <c r="H47" s="1552" t="str">
        <f>IF(B47="","",Output!CA38)</f>
        <v/>
      </c>
      <c r="I47" s="1552" t="str">
        <f>IF(B47="","",Output!CB38)</f>
        <v/>
      </c>
      <c r="J47" s="1553" t="str">
        <f>IF(B47="","",Output!CC38)</f>
        <v/>
      </c>
      <c r="K47" s="1561" t="str">
        <f>IF(B47="","",Output!CD38)</f>
        <v/>
      </c>
    </row>
    <row r="48" spans="2:11">
      <c r="B48" s="1560" t="str">
        <f>IF(Output!C39=0,"",Output!C39)</f>
        <v/>
      </c>
      <c r="C48" s="1550" t="str">
        <f>IF(B48="","",Output!BV39)</f>
        <v/>
      </c>
      <c r="D48" s="1551" t="str">
        <f>IF(B48="","",Output!BW39)</f>
        <v/>
      </c>
      <c r="E48" s="1614" t="str">
        <f>IF(B48="","",Output!BX39)</f>
        <v/>
      </c>
      <c r="F48" s="1552" t="str">
        <f>IF(B48="","",Output!BY39)</f>
        <v/>
      </c>
      <c r="G48" s="1610" t="str">
        <f>IF(B48="","",Output!BZ39)</f>
        <v/>
      </c>
      <c r="H48" s="1552" t="str">
        <f>IF(B48="","",Output!CA39)</f>
        <v/>
      </c>
      <c r="I48" s="1552" t="str">
        <f>IF(B48="","",Output!CB39)</f>
        <v/>
      </c>
      <c r="J48" s="1553" t="str">
        <f>IF(B48="","",Output!CC39)</f>
        <v/>
      </c>
      <c r="K48" s="1561" t="str">
        <f>IF(B48="","",Output!CD39)</f>
        <v/>
      </c>
    </row>
    <row r="49" spans="2:11">
      <c r="B49" s="1560" t="str">
        <f>IF(Output!C40=0,"",Output!C40)</f>
        <v/>
      </c>
      <c r="C49" s="1550" t="str">
        <f>IF(B49="","",Output!BV40)</f>
        <v/>
      </c>
      <c r="D49" s="1551" t="str">
        <f>IF(B49="","",Output!BW40)</f>
        <v/>
      </c>
      <c r="E49" s="1614" t="str">
        <f>IF(B49="","",Output!BX40)</f>
        <v/>
      </c>
      <c r="F49" s="1552" t="str">
        <f>IF(B49="","",Output!BY40)</f>
        <v/>
      </c>
      <c r="G49" s="1610" t="str">
        <f>IF(B49="","",Output!BZ40)</f>
        <v/>
      </c>
      <c r="H49" s="1552" t="str">
        <f>IF(B49="","",Output!CA40)</f>
        <v/>
      </c>
      <c r="I49" s="1552" t="str">
        <f>IF(B49="","",Output!CB40)</f>
        <v/>
      </c>
      <c r="J49" s="1553" t="str">
        <f>IF(B49="","",Output!CC40)</f>
        <v/>
      </c>
      <c r="K49" s="1561" t="str">
        <f>IF(B49="","",Output!CD40)</f>
        <v/>
      </c>
    </row>
    <row r="50" spans="2:11">
      <c r="B50" s="1560" t="str">
        <f>IF(Output!C41=0,"",Output!C41)</f>
        <v/>
      </c>
      <c r="C50" s="1550" t="str">
        <f>IF(B50="","",Output!BV41)</f>
        <v/>
      </c>
      <c r="D50" s="1551" t="str">
        <f>IF(B50="","",Output!BW41)</f>
        <v/>
      </c>
      <c r="E50" s="1614" t="str">
        <f>IF(B50="","",Output!BX41)</f>
        <v/>
      </c>
      <c r="F50" s="1552" t="str">
        <f>IF(B50="","",Output!BY41)</f>
        <v/>
      </c>
      <c r="G50" s="1610" t="str">
        <f>IF(B50="","",Output!BZ41)</f>
        <v/>
      </c>
      <c r="H50" s="1552" t="str">
        <f>IF(B50="","",Output!CA41)</f>
        <v/>
      </c>
      <c r="I50" s="1552" t="str">
        <f>IF(B50="","",Output!CB41)</f>
        <v/>
      </c>
      <c r="J50" s="1553" t="str">
        <f>IF(B50="","",Output!CC41)</f>
        <v/>
      </c>
      <c r="K50" s="1561" t="str">
        <f>IF(B50="","",Output!CD41)</f>
        <v/>
      </c>
    </row>
    <row r="51" spans="2:11">
      <c r="B51" s="1560" t="str">
        <f>IF(Output!C42=0,"",Output!C42)</f>
        <v/>
      </c>
      <c r="C51" s="1550" t="str">
        <f>IF(B51="","",Output!BV42)</f>
        <v/>
      </c>
      <c r="D51" s="1551" t="str">
        <f>IF(B51="","",Output!BW42)</f>
        <v/>
      </c>
      <c r="E51" s="1614" t="str">
        <f>IF(B51="","",Output!BX42)</f>
        <v/>
      </c>
      <c r="F51" s="1552" t="str">
        <f>IF(B51="","",Output!BY42)</f>
        <v/>
      </c>
      <c r="G51" s="1610" t="str">
        <f>IF(B51="","",Output!BZ42)</f>
        <v/>
      </c>
      <c r="H51" s="1552" t="str">
        <f>IF(B51="","",Output!CA42)</f>
        <v/>
      </c>
      <c r="I51" s="1552" t="str">
        <f>IF(B51="","",Output!CB42)</f>
        <v/>
      </c>
      <c r="J51" s="1553" t="str">
        <f>IF(B51="","",Output!CC42)</f>
        <v/>
      </c>
      <c r="K51" s="1561" t="str">
        <f>IF(B51="","",Output!CD42)</f>
        <v/>
      </c>
    </row>
    <row r="52" spans="2:11">
      <c r="B52" s="1560" t="str">
        <f>IF(Output!C43=0,"",Output!C43)</f>
        <v/>
      </c>
      <c r="C52" s="1550" t="str">
        <f>IF(B52="","",Output!BV43)</f>
        <v/>
      </c>
      <c r="D52" s="1551" t="str">
        <f>IF(B52="","",Output!BW43)</f>
        <v/>
      </c>
      <c r="E52" s="1614" t="str">
        <f>IF(B52="","",Output!BX43)</f>
        <v/>
      </c>
      <c r="F52" s="1552" t="str">
        <f>IF(B52="","",Output!BY43)</f>
        <v/>
      </c>
      <c r="G52" s="1610" t="str">
        <f>IF(B52="","",Output!BZ43)</f>
        <v/>
      </c>
      <c r="H52" s="1552" t="str">
        <f>IF(B52="","",Output!CA43)</f>
        <v/>
      </c>
      <c r="I52" s="1552" t="str">
        <f>IF(B52="","",Output!CB43)</f>
        <v/>
      </c>
      <c r="J52" s="1553" t="str">
        <f>IF(B52="","",Output!CC43)</f>
        <v/>
      </c>
      <c r="K52" s="1561" t="str">
        <f>IF(B52="","",Output!CD43)</f>
        <v/>
      </c>
    </row>
    <row r="53" spans="2:11">
      <c r="B53" s="1560" t="str">
        <f>IF(Output!C44=0,"",Output!C44)</f>
        <v/>
      </c>
      <c r="C53" s="1550" t="str">
        <f>IF(B53="","",Output!BV44)</f>
        <v/>
      </c>
      <c r="D53" s="1551" t="str">
        <f>IF(B53="","",Output!BW44)</f>
        <v/>
      </c>
      <c r="E53" s="1614" t="str">
        <f>IF(B53="","",Output!BX44)</f>
        <v/>
      </c>
      <c r="F53" s="1552" t="str">
        <f>IF(B53="","",Output!BY44)</f>
        <v/>
      </c>
      <c r="G53" s="1610" t="str">
        <f>IF(B53="","",Output!BZ44)</f>
        <v/>
      </c>
      <c r="H53" s="1552" t="str">
        <f>IF(B53="","",Output!CA44)</f>
        <v/>
      </c>
      <c r="I53" s="1552" t="str">
        <f>IF(B53="","",Output!CB44)</f>
        <v/>
      </c>
      <c r="J53" s="1553" t="str">
        <f>IF(B53="","",Output!CC44)</f>
        <v/>
      </c>
      <c r="K53" s="1561" t="str">
        <f>IF(B53="","",Output!CD44)</f>
        <v/>
      </c>
    </row>
    <row r="54" spans="2:11">
      <c r="B54" s="1560" t="str">
        <f>IF(Output!C45=0,"",Output!C45)</f>
        <v/>
      </c>
      <c r="C54" s="1550" t="str">
        <f>IF(B54="","",Output!BV45)</f>
        <v/>
      </c>
      <c r="D54" s="1551" t="str">
        <f>IF(B54="","",Output!BW45)</f>
        <v/>
      </c>
      <c r="E54" s="1614" t="str">
        <f>IF(B54="","",Output!BX45)</f>
        <v/>
      </c>
      <c r="F54" s="1552" t="str">
        <f>IF(B54="","",Output!BY45)</f>
        <v/>
      </c>
      <c r="G54" s="1610" t="str">
        <f>IF(B54="","",Output!BZ45)</f>
        <v/>
      </c>
      <c r="H54" s="1552" t="str">
        <f>IF(B54="","",Output!CA45)</f>
        <v/>
      </c>
      <c r="I54" s="1552" t="str">
        <f>IF(B54="","",Output!CB45)</f>
        <v/>
      </c>
      <c r="J54" s="1553" t="str">
        <f>IF(B54="","",Output!CC45)</f>
        <v/>
      </c>
      <c r="K54" s="1561" t="str">
        <f>IF(B54="","",Output!CD45)</f>
        <v/>
      </c>
    </row>
    <row r="55" spans="2:11">
      <c r="B55" s="1560" t="str">
        <f>IF(Output!C46=0,"",Output!C46)</f>
        <v/>
      </c>
      <c r="C55" s="1550" t="str">
        <f>IF(B55="","",Output!BV46)</f>
        <v/>
      </c>
      <c r="D55" s="1551" t="str">
        <f>IF(B55="","",Output!BW46)</f>
        <v/>
      </c>
      <c r="E55" s="1614" t="str">
        <f>IF(B55="","",Output!BX46)</f>
        <v/>
      </c>
      <c r="F55" s="1552" t="str">
        <f>IF(B55="","",Output!BY46)</f>
        <v/>
      </c>
      <c r="G55" s="1610" t="str">
        <f>IF(B55="","",Output!BZ46)</f>
        <v/>
      </c>
      <c r="H55" s="1552" t="str">
        <f>IF(B55="","",Output!CA46)</f>
        <v/>
      </c>
      <c r="I55" s="1552" t="str">
        <f>IF(B55="","",Output!CB46)</f>
        <v/>
      </c>
      <c r="J55" s="1553" t="str">
        <f>IF(B55="","",Output!CC46)</f>
        <v/>
      </c>
      <c r="K55" s="1561" t="str">
        <f>IF(B55="","",Output!CD46)</f>
        <v/>
      </c>
    </row>
    <row r="56" spans="2:11">
      <c r="B56" s="1560" t="str">
        <f>IF(Output!C47=0,"",Output!C47)</f>
        <v/>
      </c>
      <c r="C56" s="1550" t="str">
        <f>IF(B56="","",Output!BV47)</f>
        <v/>
      </c>
      <c r="D56" s="1551" t="str">
        <f>IF(B56="","",Output!BW47)</f>
        <v/>
      </c>
      <c r="E56" s="1614" t="str">
        <f>IF(B56="","",Output!BX47)</f>
        <v/>
      </c>
      <c r="F56" s="1552" t="str">
        <f>IF(B56="","",Output!BY47)</f>
        <v/>
      </c>
      <c r="G56" s="1610" t="str">
        <f>IF(B56="","",Output!BZ47)</f>
        <v/>
      </c>
      <c r="H56" s="1552" t="str">
        <f>IF(B56="","",Output!CA47)</f>
        <v/>
      </c>
      <c r="I56" s="1552" t="str">
        <f>IF(B56="","",Output!CB47)</f>
        <v/>
      </c>
      <c r="J56" s="1553" t="str">
        <f>IF(B56="","",Output!CC47)</f>
        <v/>
      </c>
      <c r="K56" s="1561" t="str">
        <f>IF(B56="","",Output!CD47)</f>
        <v/>
      </c>
    </row>
    <row r="57" spans="2:11">
      <c r="B57" s="1560" t="str">
        <f>IF(Output!C48=0,"",Output!C48)</f>
        <v/>
      </c>
      <c r="C57" s="1550" t="str">
        <f>IF(B57="","",Output!BV48)</f>
        <v/>
      </c>
      <c r="D57" s="1551" t="str">
        <f>IF(B57="","",Output!BW48)</f>
        <v/>
      </c>
      <c r="E57" s="1614" t="str">
        <f>IF(B57="","",Output!BX48)</f>
        <v/>
      </c>
      <c r="F57" s="1552" t="str">
        <f>IF(B57="","",Output!BY48)</f>
        <v/>
      </c>
      <c r="G57" s="1610" t="str">
        <f>IF(B57="","",Output!BZ48)</f>
        <v/>
      </c>
      <c r="H57" s="1552" t="str">
        <f>IF(B57="","",Output!CA48)</f>
        <v/>
      </c>
      <c r="I57" s="1552" t="str">
        <f>IF(B57="","",Output!CB48)</f>
        <v/>
      </c>
      <c r="J57" s="1553" t="str">
        <f>IF(B57="","",Output!CC48)</f>
        <v/>
      </c>
      <c r="K57" s="1561" t="str">
        <f>IF(B57="","",Output!CD48)</f>
        <v/>
      </c>
    </row>
    <row r="58" spans="2:11">
      <c r="B58" s="1560" t="str">
        <f>IF(Output!C49=0,"",Output!C49)</f>
        <v/>
      </c>
      <c r="C58" s="1550" t="str">
        <f>IF(B58="","",Output!BV49)</f>
        <v/>
      </c>
      <c r="D58" s="1551" t="str">
        <f>IF(B58="","",Output!BW49)</f>
        <v/>
      </c>
      <c r="E58" s="1614" t="str">
        <f>IF(B58="","",Output!BX49)</f>
        <v/>
      </c>
      <c r="F58" s="1552" t="str">
        <f>IF(B58="","",Output!BY49)</f>
        <v/>
      </c>
      <c r="G58" s="1610" t="str">
        <f>IF(B58="","",Output!BZ49)</f>
        <v/>
      </c>
      <c r="H58" s="1552" t="str">
        <f>IF(B58="","",Output!CA49)</f>
        <v/>
      </c>
      <c r="I58" s="1552" t="str">
        <f>IF(B58="","",Output!CB49)</f>
        <v/>
      </c>
      <c r="J58" s="1553" t="str">
        <f>IF(B58="","",Output!CC49)</f>
        <v/>
      </c>
      <c r="K58" s="1561" t="str">
        <f>IF(B58="","",Output!CD49)</f>
        <v/>
      </c>
    </row>
    <row r="59" spans="2:11">
      <c r="B59" s="1560" t="str">
        <f>IF(Output!C50=0,"",Output!C50)</f>
        <v/>
      </c>
      <c r="C59" s="1550" t="str">
        <f>IF(B59="","",Output!BV50)</f>
        <v/>
      </c>
      <c r="D59" s="1551" t="str">
        <f>IF(B59="","",Output!BW50)</f>
        <v/>
      </c>
      <c r="E59" s="1614" t="str">
        <f>IF(B59="","",Output!BX50)</f>
        <v/>
      </c>
      <c r="F59" s="1552" t="str">
        <f>IF(B59="","",Output!BY50)</f>
        <v/>
      </c>
      <c r="G59" s="1610" t="str">
        <f>IF(B59="","",Output!BZ50)</f>
        <v/>
      </c>
      <c r="H59" s="1552" t="str">
        <f>IF(B59="","",Output!CA50)</f>
        <v/>
      </c>
      <c r="I59" s="1552" t="str">
        <f>IF(B59="","",Output!CB50)</f>
        <v/>
      </c>
      <c r="J59" s="1553" t="str">
        <f>IF(B59="","",Output!CC50)</f>
        <v/>
      </c>
      <c r="K59" s="1561" t="str">
        <f>IF(B59="","",Output!CD50)</f>
        <v/>
      </c>
    </row>
    <row r="60" spans="2:11">
      <c r="B60" s="1560" t="str">
        <f>IF(Output!C51=0,"",Output!C51)</f>
        <v/>
      </c>
      <c r="C60" s="1550" t="str">
        <f>IF(B60="","",Output!BV51)</f>
        <v/>
      </c>
      <c r="D60" s="1551" t="str">
        <f>IF(B60="","",Output!BW51)</f>
        <v/>
      </c>
      <c r="E60" s="1614" t="str">
        <f>IF(B60="","",Output!BX51)</f>
        <v/>
      </c>
      <c r="F60" s="1552" t="str">
        <f>IF(B60="","",Output!BY51)</f>
        <v/>
      </c>
      <c r="G60" s="1610" t="str">
        <f>IF(B60="","",Output!BZ51)</f>
        <v/>
      </c>
      <c r="H60" s="1552" t="str">
        <f>IF(B60="","",Output!CA51)</f>
        <v/>
      </c>
      <c r="I60" s="1552" t="str">
        <f>IF(B60="","",Output!CB51)</f>
        <v/>
      </c>
      <c r="J60" s="1553" t="str">
        <f>IF(B60="","",Output!CC51)</f>
        <v/>
      </c>
      <c r="K60" s="1561" t="str">
        <f>IF(B60="","",Output!CD51)</f>
        <v/>
      </c>
    </row>
    <row r="61" spans="2:11">
      <c r="B61" s="1560" t="str">
        <f>IF(Output!C52=0,"",Output!C52)</f>
        <v/>
      </c>
      <c r="C61" s="1550" t="str">
        <f>IF(B61="","",Output!BV52)</f>
        <v/>
      </c>
      <c r="D61" s="1551" t="str">
        <f>IF(B61="","",Output!BW52)</f>
        <v/>
      </c>
      <c r="E61" s="1614" t="str">
        <f>IF(B61="","",Output!BX52)</f>
        <v/>
      </c>
      <c r="F61" s="1552" t="str">
        <f>IF(B61="","",Output!BY52)</f>
        <v/>
      </c>
      <c r="G61" s="1610" t="str">
        <f>IF(B61="","",Output!BZ52)</f>
        <v/>
      </c>
      <c r="H61" s="1552" t="str">
        <f>IF(B61="","",Output!CA52)</f>
        <v/>
      </c>
      <c r="I61" s="1552" t="str">
        <f>IF(B61="","",Output!CB52)</f>
        <v/>
      </c>
      <c r="J61" s="1553" t="str">
        <f>IF(B61="","",Output!CC52)</f>
        <v/>
      </c>
      <c r="K61" s="1561" t="str">
        <f>IF(B61="","",Output!CD52)</f>
        <v/>
      </c>
    </row>
    <row r="62" spans="2:11">
      <c r="B62" s="1560" t="str">
        <f>IF(Output!C53=0,"",Output!C53)</f>
        <v/>
      </c>
      <c r="C62" s="1550" t="str">
        <f>IF(B62="","",Output!BV53)</f>
        <v/>
      </c>
      <c r="D62" s="1551" t="str">
        <f>IF(B62="","",Output!BW53)</f>
        <v/>
      </c>
      <c r="E62" s="1614" t="str">
        <f>IF(B62="","",Output!BX53)</f>
        <v/>
      </c>
      <c r="F62" s="1552" t="str">
        <f>IF(B62="","",Output!BY53)</f>
        <v/>
      </c>
      <c r="G62" s="1610" t="str">
        <f>IF(B62="","",Output!BZ53)</f>
        <v/>
      </c>
      <c r="H62" s="1552" t="str">
        <f>IF(B62="","",Output!CA53)</f>
        <v/>
      </c>
      <c r="I62" s="1552" t="str">
        <f>IF(B62="","",Output!CB53)</f>
        <v/>
      </c>
      <c r="J62" s="1553" t="str">
        <f>IF(B62="","",Output!CC53)</f>
        <v/>
      </c>
      <c r="K62" s="1561" t="str">
        <f>IF(B62="","",Output!CD53)</f>
        <v/>
      </c>
    </row>
    <row r="63" spans="2:11">
      <c r="B63" s="1560" t="str">
        <f>IF(Output!C54=0,"",Output!C54)</f>
        <v/>
      </c>
      <c r="C63" s="1550" t="str">
        <f>IF(B63="","",Output!BV54)</f>
        <v/>
      </c>
      <c r="D63" s="1551" t="str">
        <f>IF(B63="","",Output!BW54)</f>
        <v/>
      </c>
      <c r="E63" s="1614" t="str">
        <f>IF(B63="","",Output!BX54)</f>
        <v/>
      </c>
      <c r="F63" s="1552" t="str">
        <f>IF(B63="","",Output!BY54)</f>
        <v/>
      </c>
      <c r="G63" s="1610" t="str">
        <f>IF(B63="","",Output!BZ54)</f>
        <v/>
      </c>
      <c r="H63" s="1552" t="str">
        <f>IF(B63="","",Output!CA54)</f>
        <v/>
      </c>
      <c r="I63" s="1552" t="str">
        <f>IF(B63="","",Output!CB54)</f>
        <v/>
      </c>
      <c r="J63" s="1553" t="str">
        <f>IF(B63="","",Output!CC54)</f>
        <v/>
      </c>
      <c r="K63" s="1561" t="str">
        <f>IF(B63="","",Output!CD54)</f>
        <v/>
      </c>
    </row>
    <row r="64" spans="2:11">
      <c r="B64" s="1560" t="str">
        <f>IF(Output!C55=0,"",Output!C55)</f>
        <v/>
      </c>
      <c r="C64" s="1550" t="str">
        <f>IF(B64="","",Output!BV55)</f>
        <v/>
      </c>
      <c r="D64" s="1551" t="str">
        <f>IF(B64="","",Output!BW55)</f>
        <v/>
      </c>
      <c r="E64" s="1614" t="str">
        <f>IF(B64="","",Output!BX55)</f>
        <v/>
      </c>
      <c r="F64" s="1552" t="str">
        <f>IF(B64="","",Output!BY55)</f>
        <v/>
      </c>
      <c r="G64" s="1610" t="str">
        <f>IF(B64="","",Output!BZ55)</f>
        <v/>
      </c>
      <c r="H64" s="1552" t="str">
        <f>IF(B64="","",Output!CA55)</f>
        <v/>
      </c>
      <c r="I64" s="1552" t="str">
        <f>IF(B64="","",Output!CB55)</f>
        <v/>
      </c>
      <c r="J64" s="1553" t="str">
        <f>IF(B64="","",Output!CC55)</f>
        <v/>
      </c>
      <c r="K64" s="1561" t="str">
        <f>IF(B64="","",Output!CD55)</f>
        <v/>
      </c>
    </row>
    <row r="65" spans="2:11">
      <c r="B65" s="1560" t="str">
        <f>IF(Output!C56=0,"",Output!C56)</f>
        <v/>
      </c>
      <c r="C65" s="1550" t="str">
        <f>IF(B65="","",Output!BV56)</f>
        <v/>
      </c>
      <c r="D65" s="1551" t="str">
        <f>IF(B65="","",Output!BW56)</f>
        <v/>
      </c>
      <c r="E65" s="1614" t="str">
        <f>IF(B65="","",Output!BX56)</f>
        <v/>
      </c>
      <c r="F65" s="1552" t="str">
        <f>IF(B65="","",Output!BY56)</f>
        <v/>
      </c>
      <c r="G65" s="1610" t="str">
        <f>IF(B65="","",Output!BZ56)</f>
        <v/>
      </c>
      <c r="H65" s="1552" t="str">
        <f>IF(B65="","",Output!CA56)</f>
        <v/>
      </c>
      <c r="I65" s="1552" t="str">
        <f>IF(B65="","",Output!CB56)</f>
        <v/>
      </c>
      <c r="J65" s="1553" t="str">
        <f>IF(B65="","",Output!CC56)</f>
        <v/>
      </c>
      <c r="K65" s="1561" t="str">
        <f>IF(B65="","",Output!CD56)</f>
        <v/>
      </c>
    </row>
    <row r="66" spans="2:11">
      <c r="B66" s="1560" t="str">
        <f>IF(Output!C57=0,"",Output!C57)</f>
        <v/>
      </c>
      <c r="C66" s="1550" t="str">
        <f>IF(B66="","",Output!BV57)</f>
        <v/>
      </c>
      <c r="D66" s="1551" t="str">
        <f>IF(B66="","",Output!BW57)</f>
        <v/>
      </c>
      <c r="E66" s="1614" t="str">
        <f>IF(B66="","",Output!BX57)</f>
        <v/>
      </c>
      <c r="F66" s="1552" t="str">
        <f>IF(B66="","",Output!BY57)</f>
        <v/>
      </c>
      <c r="G66" s="1610" t="str">
        <f>IF(B66="","",Output!BZ57)</f>
        <v/>
      </c>
      <c r="H66" s="1552" t="str">
        <f>IF(B66="","",Output!CA57)</f>
        <v/>
      </c>
      <c r="I66" s="1552" t="str">
        <f>IF(B66="","",Output!CB57)</f>
        <v/>
      </c>
      <c r="J66" s="1553" t="str">
        <f>IF(B66="","",Output!CC57)</f>
        <v/>
      </c>
      <c r="K66" s="1561" t="str">
        <f>IF(B66="","",Output!CD57)</f>
        <v/>
      </c>
    </row>
    <row r="67" spans="2:11">
      <c r="B67" s="1560" t="str">
        <f>IF(Output!C58=0,"",Output!C58)</f>
        <v/>
      </c>
      <c r="C67" s="1550" t="str">
        <f>IF(B67="","",Output!BV58)</f>
        <v/>
      </c>
      <c r="D67" s="1551" t="str">
        <f>IF(B67="","",Output!BW58)</f>
        <v/>
      </c>
      <c r="E67" s="1614" t="str">
        <f>IF(B67="","",Output!BX58)</f>
        <v/>
      </c>
      <c r="F67" s="1552" t="str">
        <f>IF(B67="","",Output!BY58)</f>
        <v/>
      </c>
      <c r="G67" s="1610" t="str">
        <f>IF(B67="","",Output!BZ58)</f>
        <v/>
      </c>
      <c r="H67" s="1552" t="str">
        <f>IF(B67="","",Output!CA58)</f>
        <v/>
      </c>
      <c r="I67" s="1552" t="str">
        <f>IF(B67="","",Output!CB58)</f>
        <v/>
      </c>
      <c r="J67" s="1553" t="str">
        <f>IF(B67="","",Output!CC58)</f>
        <v/>
      </c>
      <c r="K67" s="1561" t="str">
        <f>IF(B67="","",Output!CD58)</f>
        <v/>
      </c>
    </row>
    <row r="68" spans="2:11">
      <c r="B68" s="1560" t="str">
        <f>IF(Output!C59=0,"",Output!C59)</f>
        <v/>
      </c>
      <c r="C68" s="1550" t="str">
        <f>IF(B68="","",Output!BV59)</f>
        <v/>
      </c>
      <c r="D68" s="1551" t="str">
        <f>IF(B68="","",Output!BW59)</f>
        <v/>
      </c>
      <c r="E68" s="1614" t="str">
        <f>IF(B68="","",Output!BX59)</f>
        <v/>
      </c>
      <c r="F68" s="1552" t="str">
        <f>IF(B68="","",Output!BY59)</f>
        <v/>
      </c>
      <c r="G68" s="1610" t="str">
        <f>IF(B68="","",Output!BZ59)</f>
        <v/>
      </c>
      <c r="H68" s="1552" t="str">
        <f>IF(B68="","",Output!CA59)</f>
        <v/>
      </c>
      <c r="I68" s="1552" t="str">
        <f>IF(B68="","",Output!CB59)</f>
        <v/>
      </c>
      <c r="J68" s="1553" t="str">
        <f>IF(B68="","",Output!CC59)</f>
        <v/>
      </c>
      <c r="K68" s="1561" t="str">
        <f>IF(B68="","",Output!CD59)</f>
        <v/>
      </c>
    </row>
    <row r="69" spans="2:11">
      <c r="B69" s="1560" t="str">
        <f>IF(Output!C60=0,"",Output!C60)</f>
        <v/>
      </c>
      <c r="C69" s="1550" t="str">
        <f>IF(B69="","",Output!BV60)</f>
        <v/>
      </c>
      <c r="D69" s="1551" t="str">
        <f>IF(B69="","",Output!BW60)</f>
        <v/>
      </c>
      <c r="E69" s="1614" t="str">
        <f>IF(B69="","",Output!BX60)</f>
        <v/>
      </c>
      <c r="F69" s="1552" t="str">
        <f>IF(B69="","",Output!BY60)</f>
        <v/>
      </c>
      <c r="G69" s="1610" t="str">
        <f>IF(B69="","",Output!BZ60)</f>
        <v/>
      </c>
      <c r="H69" s="1552" t="str">
        <f>IF(B69="","",Output!CA60)</f>
        <v/>
      </c>
      <c r="I69" s="1552" t="str">
        <f>IF(B69="","",Output!CB60)</f>
        <v/>
      </c>
      <c r="J69" s="1553" t="str">
        <f>IF(B69="","",Output!CC60)</f>
        <v/>
      </c>
      <c r="K69" s="1561" t="str">
        <f>IF(B69="","",Output!CD60)</f>
        <v/>
      </c>
    </row>
    <row r="70" spans="2:11">
      <c r="B70" s="1560" t="str">
        <f>IF(Output!C61=0,"",Output!C61)</f>
        <v/>
      </c>
      <c r="C70" s="1550" t="str">
        <f>IF(B70="","",Output!BV61)</f>
        <v/>
      </c>
      <c r="D70" s="1551" t="str">
        <f>IF(B70="","",Output!BW61)</f>
        <v/>
      </c>
      <c r="E70" s="1614" t="str">
        <f>IF(B70="","",Output!BX61)</f>
        <v/>
      </c>
      <c r="F70" s="1552" t="str">
        <f>IF(B70="","",Output!BY61)</f>
        <v/>
      </c>
      <c r="G70" s="1610" t="str">
        <f>IF(B70="","",Output!BZ61)</f>
        <v/>
      </c>
      <c r="H70" s="1552" t="str">
        <f>IF(B70="","",Output!CA61)</f>
        <v/>
      </c>
      <c r="I70" s="1552" t="str">
        <f>IF(B70="","",Output!CB61)</f>
        <v/>
      </c>
      <c r="J70" s="1553" t="str">
        <f>IF(B70="","",Output!CC61)</f>
        <v/>
      </c>
      <c r="K70" s="1561" t="str">
        <f>IF(B70="","",Output!CD61)</f>
        <v/>
      </c>
    </row>
    <row r="71" spans="2:11">
      <c r="B71" s="1560" t="str">
        <f>IF(Output!C62=0,"",Output!C62)</f>
        <v/>
      </c>
      <c r="C71" s="1550" t="str">
        <f>IF(B71="","",Output!BV62)</f>
        <v/>
      </c>
      <c r="D71" s="1551" t="str">
        <f>IF(B71="","",Output!BW62)</f>
        <v/>
      </c>
      <c r="E71" s="1614" t="str">
        <f>IF(B71="","",Output!BX62)</f>
        <v/>
      </c>
      <c r="F71" s="1552" t="str">
        <f>IF(B71="","",Output!BY62)</f>
        <v/>
      </c>
      <c r="G71" s="1610" t="str">
        <f>IF(B71="","",Output!BZ62)</f>
        <v/>
      </c>
      <c r="H71" s="1552" t="str">
        <f>IF(B71="","",Output!CA62)</f>
        <v/>
      </c>
      <c r="I71" s="1552" t="str">
        <f>IF(B71="","",Output!CB62)</f>
        <v/>
      </c>
      <c r="J71" s="1553" t="str">
        <f>IF(B71="","",Output!CC62)</f>
        <v/>
      </c>
      <c r="K71" s="1561" t="str">
        <f>IF(B71="","",Output!CD62)</f>
        <v/>
      </c>
    </row>
    <row r="72" spans="2:11">
      <c r="B72" s="1560" t="str">
        <f>IF(Output!C63=0,"",Output!C63)</f>
        <v/>
      </c>
      <c r="C72" s="1550" t="str">
        <f>IF(B72="","",Output!BV63)</f>
        <v/>
      </c>
      <c r="D72" s="1551" t="str">
        <f>IF(B72="","",Output!BW63)</f>
        <v/>
      </c>
      <c r="E72" s="1614" t="str">
        <f>IF(B72="","",Output!BX63)</f>
        <v/>
      </c>
      <c r="F72" s="1552" t="str">
        <f>IF(B72="","",Output!BY63)</f>
        <v/>
      </c>
      <c r="G72" s="1610" t="str">
        <f>IF(B72="","",Output!BZ63)</f>
        <v/>
      </c>
      <c r="H72" s="1552" t="str">
        <f>IF(B72="","",Output!CA63)</f>
        <v/>
      </c>
      <c r="I72" s="1552" t="str">
        <f>IF(B72="","",Output!CB63)</f>
        <v/>
      </c>
      <c r="J72" s="1553" t="str">
        <f>IF(B72="","",Output!CC63)</f>
        <v/>
      </c>
      <c r="K72" s="1561" t="str">
        <f>IF(B72="","",Output!CD63)</f>
        <v/>
      </c>
    </row>
    <row r="73" spans="2:11">
      <c r="B73" s="1560" t="str">
        <f>IF(Output!C64=0,"",Output!C64)</f>
        <v/>
      </c>
      <c r="C73" s="1550" t="str">
        <f>IF(B73="","",Output!BV64)</f>
        <v/>
      </c>
      <c r="D73" s="1551" t="str">
        <f>IF(B73="","",Output!BW64)</f>
        <v/>
      </c>
      <c r="E73" s="1614" t="str">
        <f>IF(B73="","",Output!BX64)</f>
        <v/>
      </c>
      <c r="F73" s="1552" t="str">
        <f>IF(B73="","",Output!BY64)</f>
        <v/>
      </c>
      <c r="G73" s="1610" t="str">
        <f>IF(B73="","",Output!BZ64)</f>
        <v/>
      </c>
      <c r="H73" s="1552" t="str">
        <f>IF(B73="","",Output!CA64)</f>
        <v/>
      </c>
      <c r="I73" s="1552" t="str">
        <f>IF(B73="","",Output!CB64)</f>
        <v/>
      </c>
      <c r="J73" s="1553" t="str">
        <f>IF(B73="","",Output!CC64)</f>
        <v/>
      </c>
      <c r="K73" s="1561" t="str">
        <f>IF(B73="","",Output!CD64)</f>
        <v/>
      </c>
    </row>
    <row r="74" spans="2:11">
      <c r="B74" s="1560" t="str">
        <f>IF(Output!C65=0,"",Output!C65)</f>
        <v/>
      </c>
      <c r="C74" s="1550" t="str">
        <f>IF(B74="","",Output!BV65)</f>
        <v/>
      </c>
      <c r="D74" s="1551" t="str">
        <f>IF(B74="","",Output!BW65)</f>
        <v/>
      </c>
      <c r="E74" s="1614" t="str">
        <f>IF(B74="","",Output!BX65)</f>
        <v/>
      </c>
      <c r="F74" s="1552" t="str">
        <f>IF(B74="","",Output!BY65)</f>
        <v/>
      </c>
      <c r="G74" s="1610" t="str">
        <f>IF(B74="","",Output!BZ65)</f>
        <v/>
      </c>
      <c r="H74" s="1552" t="str">
        <f>IF(B74="","",Output!CA65)</f>
        <v/>
      </c>
      <c r="I74" s="1552" t="str">
        <f>IF(B74="","",Output!CB65)</f>
        <v/>
      </c>
      <c r="J74" s="1553" t="str">
        <f>IF(B74="","",Output!CC65)</f>
        <v/>
      </c>
      <c r="K74" s="1561" t="str">
        <f>IF(B74="","",Output!CD65)</f>
        <v/>
      </c>
    </row>
    <row r="75" spans="2:11">
      <c r="B75" s="1560" t="str">
        <f>IF(Output!C66=0,"",Output!C66)</f>
        <v/>
      </c>
      <c r="C75" s="1550" t="str">
        <f>IF(B75="","",Output!BV66)</f>
        <v/>
      </c>
      <c r="D75" s="1551" t="str">
        <f>IF(B75="","",Output!BW66)</f>
        <v/>
      </c>
      <c r="E75" s="1614" t="str">
        <f>IF(B75="","",Output!BX66)</f>
        <v/>
      </c>
      <c r="F75" s="1552" t="str">
        <f>IF(B75="","",Output!BY66)</f>
        <v/>
      </c>
      <c r="G75" s="1610" t="str">
        <f>IF(B75="","",Output!BZ66)</f>
        <v/>
      </c>
      <c r="H75" s="1552" t="str">
        <f>IF(B75="","",Output!CA66)</f>
        <v/>
      </c>
      <c r="I75" s="1552" t="str">
        <f>IF(B75="","",Output!CB66)</f>
        <v/>
      </c>
      <c r="J75" s="1553" t="str">
        <f>IF(B75="","",Output!CC66)</f>
        <v/>
      </c>
      <c r="K75" s="1561" t="str">
        <f>IF(B75="","",Output!CD66)</f>
        <v/>
      </c>
    </row>
    <row r="76" spans="2:11">
      <c r="B76" s="1560" t="str">
        <f>IF(Output!C67=0,"",Output!C67)</f>
        <v/>
      </c>
      <c r="C76" s="1550" t="str">
        <f>IF(B76="","",Output!BV67)</f>
        <v/>
      </c>
      <c r="D76" s="1551" t="str">
        <f>IF(B76="","",Output!BW67)</f>
        <v/>
      </c>
      <c r="E76" s="1614" t="str">
        <f>IF(B76="","",Output!BX67)</f>
        <v/>
      </c>
      <c r="F76" s="1552" t="str">
        <f>IF(B76="","",Output!BY67)</f>
        <v/>
      </c>
      <c r="G76" s="1610" t="str">
        <f>IF(B76="","",Output!BZ67)</f>
        <v/>
      </c>
      <c r="H76" s="1552" t="str">
        <f>IF(B76="","",Output!CA67)</f>
        <v/>
      </c>
      <c r="I76" s="1552" t="str">
        <f>IF(B76="","",Output!CB67)</f>
        <v/>
      </c>
      <c r="J76" s="1553" t="str">
        <f>IF(B76="","",Output!CC67)</f>
        <v/>
      </c>
      <c r="K76" s="1561" t="str">
        <f>IF(B76="","",Output!CD67)</f>
        <v/>
      </c>
    </row>
    <row r="77" spans="2:11">
      <c r="B77" s="1560" t="str">
        <f>IF(Output!C68=0,"",Output!C68)</f>
        <v/>
      </c>
      <c r="C77" s="1550" t="str">
        <f>IF(B77="","",Output!BV68)</f>
        <v/>
      </c>
      <c r="D77" s="1551" t="str">
        <f>IF(B77="","",Output!BW68)</f>
        <v/>
      </c>
      <c r="E77" s="1614" t="str">
        <f>IF(B77="","",Output!BX68)</f>
        <v/>
      </c>
      <c r="F77" s="1552" t="str">
        <f>IF(B77="","",Output!BY68)</f>
        <v/>
      </c>
      <c r="G77" s="1610" t="str">
        <f>IF(B77="","",Output!BZ68)</f>
        <v/>
      </c>
      <c r="H77" s="1552" t="str">
        <f>IF(B77="","",Output!CA68)</f>
        <v/>
      </c>
      <c r="I77" s="1552" t="str">
        <f>IF(B77="","",Output!CB68)</f>
        <v/>
      </c>
      <c r="J77" s="1553" t="str">
        <f>IF(B77="","",Output!CC68)</f>
        <v/>
      </c>
      <c r="K77" s="1561" t="str">
        <f>IF(B77="","",Output!CD68)</f>
        <v/>
      </c>
    </row>
    <row r="78" spans="2:11">
      <c r="B78" s="1560" t="str">
        <f>IF(Output!C69=0,"",Output!C69)</f>
        <v/>
      </c>
      <c r="C78" s="1550" t="str">
        <f>IF(B78="","",Output!BV69)</f>
        <v/>
      </c>
      <c r="D78" s="1551" t="str">
        <f>IF(B78="","",Output!BW69)</f>
        <v/>
      </c>
      <c r="E78" s="1614" t="str">
        <f>IF(B78="","",Output!BX69)</f>
        <v/>
      </c>
      <c r="F78" s="1552" t="str">
        <f>IF(B78="","",Output!BY69)</f>
        <v/>
      </c>
      <c r="G78" s="1610" t="str">
        <f>IF(B78="","",Output!BZ69)</f>
        <v/>
      </c>
      <c r="H78" s="1552" t="str">
        <f>IF(B78="","",Output!CA69)</f>
        <v/>
      </c>
      <c r="I78" s="1552" t="str">
        <f>IF(B78="","",Output!CB69)</f>
        <v/>
      </c>
      <c r="J78" s="1553" t="str">
        <f>IF(B78="","",Output!CC69)</f>
        <v/>
      </c>
      <c r="K78" s="1561" t="str">
        <f>IF(B78="","",Output!CD69)</f>
        <v/>
      </c>
    </row>
    <row r="79" spans="2:11">
      <c r="B79" s="1560" t="str">
        <f>IF(Output!C70=0,"",Output!C70)</f>
        <v/>
      </c>
      <c r="C79" s="1550" t="str">
        <f>IF(B79="","",Output!BV70)</f>
        <v/>
      </c>
      <c r="D79" s="1551" t="str">
        <f>IF(B79="","",Output!BW70)</f>
        <v/>
      </c>
      <c r="E79" s="1614" t="str">
        <f>IF(B79="","",Output!BX70)</f>
        <v/>
      </c>
      <c r="F79" s="1552" t="str">
        <f>IF(B79="","",Output!BY70)</f>
        <v/>
      </c>
      <c r="G79" s="1610" t="str">
        <f>IF(B79="","",Output!BZ70)</f>
        <v/>
      </c>
      <c r="H79" s="1552" t="str">
        <f>IF(B79="","",Output!CA70)</f>
        <v/>
      </c>
      <c r="I79" s="1552" t="str">
        <f>IF(B79="","",Output!CB70)</f>
        <v/>
      </c>
      <c r="J79" s="1553" t="str">
        <f>IF(B79="","",Output!CC70)</f>
        <v/>
      </c>
      <c r="K79" s="1561" t="str">
        <f>IF(B79="","",Output!CD70)</f>
        <v/>
      </c>
    </row>
    <row r="80" spans="2:11">
      <c r="B80" s="1560" t="str">
        <f>IF(Output!C71=0,"",Output!C71)</f>
        <v/>
      </c>
      <c r="C80" s="1550" t="str">
        <f>IF(B80="","",Output!BV71)</f>
        <v/>
      </c>
      <c r="D80" s="1551" t="str">
        <f>IF(B80="","",Output!BW71)</f>
        <v/>
      </c>
      <c r="E80" s="1614" t="str">
        <f>IF(B80="","",Output!BX71)</f>
        <v/>
      </c>
      <c r="F80" s="1552" t="str">
        <f>IF(B80="","",Output!BY71)</f>
        <v/>
      </c>
      <c r="G80" s="1610" t="str">
        <f>IF(B80="","",Output!BZ71)</f>
        <v/>
      </c>
      <c r="H80" s="1552" t="str">
        <f>IF(B80="","",Output!CA71)</f>
        <v/>
      </c>
      <c r="I80" s="1552" t="str">
        <f>IF(B80="","",Output!CB71)</f>
        <v/>
      </c>
      <c r="J80" s="1553" t="str">
        <f>IF(B80="","",Output!CC71)</f>
        <v/>
      </c>
      <c r="K80" s="1561" t="str">
        <f>IF(B80="","",Output!CD71)</f>
        <v/>
      </c>
    </row>
    <row r="81" spans="2:11">
      <c r="B81" s="1560" t="str">
        <f>IF(Output!C72=0,"",Output!C72)</f>
        <v/>
      </c>
      <c r="C81" s="1550" t="str">
        <f>IF(B81="","",Output!BV72)</f>
        <v/>
      </c>
      <c r="D81" s="1551" t="str">
        <f>IF(B81="","",Output!BW72)</f>
        <v/>
      </c>
      <c r="E81" s="1614" t="str">
        <f>IF(B81="","",Output!BX72)</f>
        <v/>
      </c>
      <c r="F81" s="1552" t="str">
        <f>IF(B81="","",Output!BY72)</f>
        <v/>
      </c>
      <c r="G81" s="1610" t="str">
        <f>IF(B81="","",Output!BZ72)</f>
        <v/>
      </c>
      <c r="H81" s="1552" t="str">
        <f>IF(B81="","",Output!CA72)</f>
        <v/>
      </c>
      <c r="I81" s="1552" t="str">
        <f>IF(B81="","",Output!CB72)</f>
        <v/>
      </c>
      <c r="J81" s="1553" t="str">
        <f>IF(B81="","",Output!CC72)</f>
        <v/>
      </c>
      <c r="K81" s="1561" t="str">
        <f>IF(B81="","",Output!CD72)</f>
        <v/>
      </c>
    </row>
    <row r="82" spans="2:11">
      <c r="B82" s="1560" t="str">
        <f>IF(Output!C73=0,"",Output!C73)</f>
        <v/>
      </c>
      <c r="C82" s="1550" t="str">
        <f>IF(B82="","",Output!BV73)</f>
        <v/>
      </c>
      <c r="D82" s="1551" t="str">
        <f>IF(B82="","",Output!BW73)</f>
        <v/>
      </c>
      <c r="E82" s="1614" t="str">
        <f>IF(B82="","",Output!BX73)</f>
        <v/>
      </c>
      <c r="F82" s="1552" t="str">
        <f>IF(B82="","",Output!BY73)</f>
        <v/>
      </c>
      <c r="G82" s="1610" t="str">
        <f>IF(B82="","",Output!BZ73)</f>
        <v/>
      </c>
      <c r="H82" s="1552" t="str">
        <f>IF(B82="","",Output!CA73)</f>
        <v/>
      </c>
      <c r="I82" s="1552" t="str">
        <f>IF(B82="","",Output!CB73)</f>
        <v/>
      </c>
      <c r="J82" s="1553" t="str">
        <f>IF(B82="","",Output!CC73)</f>
        <v/>
      </c>
      <c r="K82" s="1561" t="str">
        <f>IF(B82="","",Output!CD73)</f>
        <v/>
      </c>
    </row>
    <row r="83" spans="2:11">
      <c r="B83" s="1560" t="str">
        <f>IF(Output!C74=0,"",Output!C74)</f>
        <v/>
      </c>
      <c r="C83" s="1550" t="str">
        <f>IF(B83="","",Output!BV74)</f>
        <v/>
      </c>
      <c r="D83" s="1551" t="str">
        <f>IF(B83="","",Output!BW74)</f>
        <v/>
      </c>
      <c r="E83" s="1614" t="str">
        <f>IF(B83="","",Output!BX74)</f>
        <v/>
      </c>
      <c r="F83" s="1552" t="str">
        <f>IF(B83="","",Output!BY74)</f>
        <v/>
      </c>
      <c r="G83" s="1610" t="str">
        <f>IF(B83="","",Output!BZ74)</f>
        <v/>
      </c>
      <c r="H83" s="1552" t="str">
        <f>IF(B83="","",Output!CA74)</f>
        <v/>
      </c>
      <c r="I83" s="1552" t="str">
        <f>IF(B83="","",Output!CB74)</f>
        <v/>
      </c>
      <c r="J83" s="1553" t="str">
        <f>IF(B83="","",Output!CC74)</f>
        <v/>
      </c>
      <c r="K83" s="1561" t="str">
        <f>IF(B83="","",Output!CD74)</f>
        <v/>
      </c>
    </row>
    <row r="84" spans="2:11">
      <c r="B84" s="1560" t="str">
        <f>IF(Output!C75=0,"",Output!C75)</f>
        <v/>
      </c>
      <c r="C84" s="1550" t="str">
        <f>IF(B84="","",Output!BV75)</f>
        <v/>
      </c>
      <c r="D84" s="1551" t="str">
        <f>IF(B84="","",Output!BW75)</f>
        <v/>
      </c>
      <c r="E84" s="1614" t="str">
        <f>IF(B84="","",Output!BX75)</f>
        <v/>
      </c>
      <c r="F84" s="1552" t="str">
        <f>IF(B84="","",Output!BY75)</f>
        <v/>
      </c>
      <c r="G84" s="1610" t="str">
        <f>IF(B84="","",Output!BZ75)</f>
        <v/>
      </c>
      <c r="H84" s="1552" t="str">
        <f>IF(B84="","",Output!CA75)</f>
        <v/>
      </c>
      <c r="I84" s="1552" t="str">
        <f>IF(B84="","",Output!CB75)</f>
        <v/>
      </c>
      <c r="J84" s="1553" t="str">
        <f>IF(B84="","",Output!CC75)</f>
        <v/>
      </c>
      <c r="K84" s="1561" t="str">
        <f>IF(B84="","",Output!CD75)</f>
        <v/>
      </c>
    </row>
    <row r="85" spans="2:11">
      <c r="B85" s="1560" t="str">
        <f>IF(Output!C76=0,"",Output!C76)</f>
        <v/>
      </c>
      <c r="C85" s="1550" t="str">
        <f>IF(B85="","",Output!BV76)</f>
        <v/>
      </c>
      <c r="D85" s="1551" t="str">
        <f>IF(B85="","",Output!BW76)</f>
        <v/>
      </c>
      <c r="E85" s="1614" t="str">
        <f>IF(B85="","",Output!BX76)</f>
        <v/>
      </c>
      <c r="F85" s="1552" t="str">
        <f>IF(B85="","",Output!BY76)</f>
        <v/>
      </c>
      <c r="G85" s="1610" t="str">
        <f>IF(B85="","",Output!BZ76)</f>
        <v/>
      </c>
      <c r="H85" s="1552" t="str">
        <f>IF(B85="","",Output!CA76)</f>
        <v/>
      </c>
      <c r="I85" s="1552" t="str">
        <f>IF(B85="","",Output!CB76)</f>
        <v/>
      </c>
      <c r="J85" s="1553" t="str">
        <f>IF(B85="","",Output!CC76)</f>
        <v/>
      </c>
      <c r="K85" s="1561" t="str">
        <f>IF(B85="","",Output!CD76)</f>
        <v/>
      </c>
    </row>
    <row r="86" spans="2:11">
      <c r="B86" s="1560" t="str">
        <f>IF(Output!C77=0,"",Output!C77)</f>
        <v/>
      </c>
      <c r="C86" s="1550" t="str">
        <f>IF(B86="","",Output!BV77)</f>
        <v/>
      </c>
      <c r="D86" s="1551" t="str">
        <f>IF(B86="","",Output!BW77)</f>
        <v/>
      </c>
      <c r="E86" s="1614" t="str">
        <f>IF(B86="","",Output!BX77)</f>
        <v/>
      </c>
      <c r="F86" s="1552" t="str">
        <f>IF(B86="","",Output!BY77)</f>
        <v/>
      </c>
      <c r="G86" s="1610" t="str">
        <f>IF(B86="","",Output!BZ77)</f>
        <v/>
      </c>
      <c r="H86" s="1552" t="str">
        <f>IF(B86="","",Output!CA77)</f>
        <v/>
      </c>
      <c r="I86" s="1552" t="str">
        <f>IF(B86="","",Output!CB77)</f>
        <v/>
      </c>
      <c r="J86" s="1553" t="str">
        <f>IF(B86="","",Output!CC77)</f>
        <v/>
      </c>
      <c r="K86" s="1561" t="str">
        <f>IF(B86="","",Output!CD77)</f>
        <v/>
      </c>
    </row>
    <row r="87" spans="2:11">
      <c r="B87" s="1560" t="str">
        <f>IF(Output!C78=0,"",Output!C78)</f>
        <v/>
      </c>
      <c r="C87" s="1550" t="str">
        <f>IF(B87="","",Output!BV78)</f>
        <v/>
      </c>
      <c r="D87" s="1551" t="str">
        <f>IF(B87="","",Output!BW78)</f>
        <v/>
      </c>
      <c r="E87" s="1614" t="str">
        <f>IF(B87="","",Output!BX78)</f>
        <v/>
      </c>
      <c r="F87" s="1552" t="str">
        <f>IF(B87="","",Output!BY78)</f>
        <v/>
      </c>
      <c r="G87" s="1610" t="str">
        <f>IF(B87="","",Output!BZ78)</f>
        <v/>
      </c>
      <c r="H87" s="1552" t="str">
        <f>IF(B87="","",Output!CA78)</f>
        <v/>
      </c>
      <c r="I87" s="1552" t="str">
        <f>IF(B87="","",Output!CB78)</f>
        <v/>
      </c>
      <c r="J87" s="1553" t="str">
        <f>IF(B87="","",Output!CC78)</f>
        <v/>
      </c>
      <c r="K87" s="1561" t="str">
        <f>IF(B87="","",Output!CD78)</f>
        <v/>
      </c>
    </row>
    <row r="88" spans="2:11">
      <c r="B88" s="1560" t="str">
        <f>IF(Output!C79=0,"",Output!C79)</f>
        <v/>
      </c>
      <c r="C88" s="1550" t="str">
        <f>IF(B88="","",Output!BV79)</f>
        <v/>
      </c>
      <c r="D88" s="1551" t="str">
        <f>IF(B88="","",Output!BW79)</f>
        <v/>
      </c>
      <c r="E88" s="1614" t="str">
        <f>IF(B88="","",Output!BX79)</f>
        <v/>
      </c>
      <c r="F88" s="1552" t="str">
        <f>IF(B88="","",Output!BY79)</f>
        <v/>
      </c>
      <c r="G88" s="1610" t="str">
        <f>IF(B88="","",Output!BZ79)</f>
        <v/>
      </c>
      <c r="H88" s="1552" t="str">
        <f>IF(B88="","",Output!CA79)</f>
        <v/>
      </c>
      <c r="I88" s="1552" t="str">
        <f>IF(B88="","",Output!CB79)</f>
        <v/>
      </c>
      <c r="J88" s="1553" t="str">
        <f>IF(B88="","",Output!CC79)</f>
        <v/>
      </c>
      <c r="K88" s="1561" t="str">
        <f>IF(B88="","",Output!CD79)</f>
        <v/>
      </c>
    </row>
    <row r="89" spans="2:11">
      <c r="B89" s="1560" t="str">
        <f>IF(Output!C80=0,"",Output!C80)</f>
        <v/>
      </c>
      <c r="C89" s="1550" t="str">
        <f>IF(B89="","",Output!BV80)</f>
        <v/>
      </c>
      <c r="D89" s="1551" t="str">
        <f>IF(B89="","",Output!BW80)</f>
        <v/>
      </c>
      <c r="E89" s="1614" t="str">
        <f>IF(B89="","",Output!BX80)</f>
        <v/>
      </c>
      <c r="F89" s="1552" t="str">
        <f>IF(B89="","",Output!BY80)</f>
        <v/>
      </c>
      <c r="G89" s="1610" t="str">
        <f>IF(B89="","",Output!BZ80)</f>
        <v/>
      </c>
      <c r="H89" s="1552" t="str">
        <f>IF(B89="","",Output!CA80)</f>
        <v/>
      </c>
      <c r="I89" s="1552" t="str">
        <f>IF(B89="","",Output!CB80)</f>
        <v/>
      </c>
      <c r="J89" s="1553" t="str">
        <f>IF(B89="","",Output!CC80)</f>
        <v/>
      </c>
      <c r="K89" s="1561" t="str">
        <f>IF(B89="","",Output!CD80)</f>
        <v/>
      </c>
    </row>
    <row r="90" spans="2:11">
      <c r="B90" s="1560" t="str">
        <f>IF(Output!C81=0,"",Output!C81)</f>
        <v/>
      </c>
      <c r="C90" s="1550" t="str">
        <f>IF(B90="","",Output!BV81)</f>
        <v/>
      </c>
      <c r="D90" s="1551" t="str">
        <f>IF(B90="","",Output!BW81)</f>
        <v/>
      </c>
      <c r="E90" s="1614" t="str">
        <f>IF(B90="","",Output!BX81)</f>
        <v/>
      </c>
      <c r="F90" s="1552" t="str">
        <f>IF(B90="","",Output!BY81)</f>
        <v/>
      </c>
      <c r="G90" s="1610" t="str">
        <f>IF(B90="","",Output!BZ81)</f>
        <v/>
      </c>
      <c r="H90" s="1552" t="str">
        <f>IF(B90="","",Output!CA81)</f>
        <v/>
      </c>
      <c r="I90" s="1552" t="str">
        <f>IF(B90="","",Output!CB81)</f>
        <v/>
      </c>
      <c r="J90" s="1553" t="str">
        <f>IF(B90="","",Output!CC81)</f>
        <v/>
      </c>
      <c r="K90" s="1561" t="str">
        <f>IF(B90="","",Output!CD81)</f>
        <v/>
      </c>
    </row>
    <row r="91" spans="2:11">
      <c r="B91" s="1560" t="str">
        <f>IF(Output!C82=0,"",Output!C82)</f>
        <v/>
      </c>
      <c r="C91" s="1550" t="str">
        <f>IF(B91="","",Output!BV82)</f>
        <v/>
      </c>
      <c r="D91" s="1551" t="str">
        <f>IF(B91="","",Output!BW82)</f>
        <v/>
      </c>
      <c r="E91" s="1614" t="str">
        <f>IF(B91="","",Output!BX82)</f>
        <v/>
      </c>
      <c r="F91" s="1552" t="str">
        <f>IF(B91="","",Output!BY82)</f>
        <v/>
      </c>
      <c r="G91" s="1610" t="str">
        <f>IF(B91="","",Output!BZ82)</f>
        <v/>
      </c>
      <c r="H91" s="1552" t="str">
        <f>IF(B91="","",Output!CA82)</f>
        <v/>
      </c>
      <c r="I91" s="1552" t="str">
        <f>IF(B91="","",Output!CB82)</f>
        <v/>
      </c>
      <c r="J91" s="1553" t="str">
        <f>IF(B91="","",Output!CC82)</f>
        <v/>
      </c>
      <c r="K91" s="1561" t="str">
        <f>IF(B91="","",Output!CD82)</f>
        <v/>
      </c>
    </row>
    <row r="92" spans="2:11">
      <c r="B92" s="1560" t="str">
        <f>IF(Output!C83=0,"",Output!C83)</f>
        <v/>
      </c>
      <c r="C92" s="1550" t="str">
        <f>IF(B92="","",Output!BV83)</f>
        <v/>
      </c>
      <c r="D92" s="1551" t="str">
        <f>IF(B92="","",Output!BW83)</f>
        <v/>
      </c>
      <c r="E92" s="1614" t="str">
        <f>IF(B92="","",Output!BX83)</f>
        <v/>
      </c>
      <c r="F92" s="1552" t="str">
        <f>IF(B92="","",Output!BY83)</f>
        <v/>
      </c>
      <c r="G92" s="1610" t="str">
        <f>IF(B92="","",Output!BZ83)</f>
        <v/>
      </c>
      <c r="H92" s="1552" t="str">
        <f>IF(B92="","",Output!CA83)</f>
        <v/>
      </c>
      <c r="I92" s="1552" t="str">
        <f>IF(B92="","",Output!CB83)</f>
        <v/>
      </c>
      <c r="J92" s="1553" t="str">
        <f>IF(B92="","",Output!CC83)</f>
        <v/>
      </c>
      <c r="K92" s="1561" t="str">
        <f>IF(B92="","",Output!CD83)</f>
        <v/>
      </c>
    </row>
    <row r="93" spans="2:11">
      <c r="B93" s="1560" t="str">
        <f>IF(Output!C84=0,"",Output!C84)</f>
        <v/>
      </c>
      <c r="C93" s="1550" t="str">
        <f>IF(B93="","",Output!BV84)</f>
        <v/>
      </c>
      <c r="D93" s="1551" t="str">
        <f>IF(B93="","",Output!BW84)</f>
        <v/>
      </c>
      <c r="E93" s="1614" t="str">
        <f>IF(B93="","",Output!BX84)</f>
        <v/>
      </c>
      <c r="F93" s="1552" t="str">
        <f>IF(B93="","",Output!BY84)</f>
        <v/>
      </c>
      <c r="G93" s="1610" t="str">
        <f>IF(B93="","",Output!BZ84)</f>
        <v/>
      </c>
      <c r="H93" s="1552" t="str">
        <f>IF(B93="","",Output!CA84)</f>
        <v/>
      </c>
      <c r="I93" s="1552" t="str">
        <f>IF(B93="","",Output!CB84)</f>
        <v/>
      </c>
      <c r="J93" s="1553" t="str">
        <f>IF(B93="","",Output!CC84)</f>
        <v/>
      </c>
      <c r="K93" s="1561" t="str">
        <f>IF(B93="","",Output!CD84)</f>
        <v/>
      </c>
    </row>
    <row r="94" spans="2:11">
      <c r="B94" s="1560" t="str">
        <f>IF(Output!C85=0,"",Output!C85)</f>
        <v/>
      </c>
      <c r="C94" s="1550" t="str">
        <f>IF(B94="","",Output!BV85)</f>
        <v/>
      </c>
      <c r="D94" s="1551" t="str">
        <f>IF(B94="","",Output!BW85)</f>
        <v/>
      </c>
      <c r="E94" s="1614" t="str">
        <f>IF(B94="","",Output!BX85)</f>
        <v/>
      </c>
      <c r="F94" s="1552" t="str">
        <f>IF(B94="","",Output!BY85)</f>
        <v/>
      </c>
      <c r="G94" s="1610" t="str">
        <f>IF(B94="","",Output!BZ85)</f>
        <v/>
      </c>
      <c r="H94" s="1552" t="str">
        <f>IF(B94="","",Output!CA85)</f>
        <v/>
      </c>
      <c r="I94" s="1552" t="str">
        <f>IF(B94="","",Output!CB85)</f>
        <v/>
      </c>
      <c r="J94" s="1553" t="str">
        <f>IF(B94="","",Output!CC85)</f>
        <v/>
      </c>
      <c r="K94" s="1561" t="str">
        <f>IF(B94="","",Output!CD85)</f>
        <v/>
      </c>
    </row>
    <row r="95" spans="2:11">
      <c r="B95" s="1560" t="str">
        <f>IF(Output!C86=0,"",Output!C86)</f>
        <v/>
      </c>
      <c r="C95" s="1550" t="str">
        <f>IF(B95="","",Output!BV86)</f>
        <v/>
      </c>
      <c r="D95" s="1551" t="str">
        <f>IF(B95="","",Output!BW86)</f>
        <v/>
      </c>
      <c r="E95" s="1614" t="str">
        <f>IF(B95="","",Output!BX86)</f>
        <v/>
      </c>
      <c r="F95" s="1552" t="str">
        <f>IF(B95="","",Output!BY86)</f>
        <v/>
      </c>
      <c r="G95" s="1610" t="str">
        <f>IF(B95="","",Output!BZ86)</f>
        <v/>
      </c>
      <c r="H95" s="1552" t="str">
        <f>IF(B95="","",Output!CA86)</f>
        <v/>
      </c>
      <c r="I95" s="1552" t="str">
        <f>IF(B95="","",Output!CB86)</f>
        <v/>
      </c>
      <c r="J95" s="1553" t="str">
        <f>IF(B95="","",Output!CC86)</f>
        <v/>
      </c>
      <c r="K95" s="1561" t="str">
        <f>IF(B95="","",Output!CD86)</f>
        <v/>
      </c>
    </row>
    <row r="96" spans="2:11">
      <c r="B96" s="1560" t="str">
        <f>IF(Output!C87=0,"",Output!C87)</f>
        <v/>
      </c>
      <c r="C96" s="1550" t="str">
        <f>IF(B96="","",Output!BV87)</f>
        <v/>
      </c>
      <c r="D96" s="1551" t="str">
        <f>IF(B96="","",Output!BW87)</f>
        <v/>
      </c>
      <c r="E96" s="1614" t="str">
        <f>IF(B96="","",Output!BX87)</f>
        <v/>
      </c>
      <c r="F96" s="1552" t="str">
        <f>IF(B96="","",Output!BY87)</f>
        <v/>
      </c>
      <c r="G96" s="1610" t="str">
        <f>IF(B96="","",Output!BZ87)</f>
        <v/>
      </c>
      <c r="H96" s="1552" t="str">
        <f>IF(B96="","",Output!CA87)</f>
        <v/>
      </c>
      <c r="I96" s="1552" t="str">
        <f>IF(B96="","",Output!CB87)</f>
        <v/>
      </c>
      <c r="J96" s="1553" t="str">
        <f>IF(B96="","",Output!CC87)</f>
        <v/>
      </c>
      <c r="K96" s="1561" t="str">
        <f>IF(B96="","",Output!CD87)</f>
        <v/>
      </c>
    </row>
    <row r="97" spans="2:11">
      <c r="B97" s="1560" t="str">
        <f>IF(Output!C88=0,"",Output!C88)</f>
        <v/>
      </c>
      <c r="C97" s="1550" t="str">
        <f>IF(B97="","",Output!BV88)</f>
        <v/>
      </c>
      <c r="D97" s="1551" t="str">
        <f>IF(B97="","",Output!BW88)</f>
        <v/>
      </c>
      <c r="E97" s="1614" t="str">
        <f>IF(B97="","",Output!BX88)</f>
        <v/>
      </c>
      <c r="F97" s="1552" t="str">
        <f>IF(B97="","",Output!BY88)</f>
        <v/>
      </c>
      <c r="G97" s="1610" t="str">
        <f>IF(B97="","",Output!BZ88)</f>
        <v/>
      </c>
      <c r="H97" s="1552" t="str">
        <f>IF(B97="","",Output!CA88)</f>
        <v/>
      </c>
      <c r="I97" s="1552" t="str">
        <f>IF(B97="","",Output!CB88)</f>
        <v/>
      </c>
      <c r="J97" s="1553" t="str">
        <f>IF(B97="","",Output!CC88)</f>
        <v/>
      </c>
      <c r="K97" s="1561" t="str">
        <f>IF(B97="","",Output!CD88)</f>
        <v/>
      </c>
    </row>
    <row r="98" spans="2:11">
      <c r="B98" s="1560" t="str">
        <f>IF(Output!C89=0,"",Output!C89)</f>
        <v/>
      </c>
      <c r="C98" s="1550" t="str">
        <f>IF(B98="","",Output!BV89)</f>
        <v/>
      </c>
      <c r="D98" s="1551" t="str">
        <f>IF(B98="","",Output!BW89)</f>
        <v/>
      </c>
      <c r="E98" s="1614" t="str">
        <f>IF(B98="","",Output!BX89)</f>
        <v/>
      </c>
      <c r="F98" s="1552" t="str">
        <f>IF(B98="","",Output!BY89)</f>
        <v/>
      </c>
      <c r="G98" s="1610" t="str">
        <f>IF(B98="","",Output!BZ89)</f>
        <v/>
      </c>
      <c r="H98" s="1552" t="str">
        <f>IF(B98="","",Output!CA89)</f>
        <v/>
      </c>
      <c r="I98" s="1552" t="str">
        <f>IF(B98="","",Output!CB89)</f>
        <v/>
      </c>
      <c r="J98" s="1553" t="str">
        <f>IF(B98="","",Output!CC89)</f>
        <v/>
      </c>
      <c r="K98" s="1561" t="str">
        <f>IF(B98="","",Output!CD89)</f>
        <v/>
      </c>
    </row>
    <row r="99" spans="2:11">
      <c r="B99" s="1560" t="str">
        <f>IF(Output!C90=0,"",Output!C90)</f>
        <v/>
      </c>
      <c r="C99" s="1550" t="str">
        <f>IF(B99="","",Output!BV90)</f>
        <v/>
      </c>
      <c r="D99" s="1551" t="str">
        <f>IF(B99="","",Output!BW90)</f>
        <v/>
      </c>
      <c r="E99" s="1614" t="str">
        <f>IF(B99="","",Output!BX90)</f>
        <v/>
      </c>
      <c r="F99" s="1552" t="str">
        <f>IF(B99="","",Output!BY90)</f>
        <v/>
      </c>
      <c r="G99" s="1610" t="str">
        <f>IF(B99="","",Output!BZ90)</f>
        <v/>
      </c>
      <c r="H99" s="1552" t="str">
        <f>IF(B99="","",Output!CA90)</f>
        <v/>
      </c>
      <c r="I99" s="1552" t="str">
        <f>IF(B99="","",Output!CB90)</f>
        <v/>
      </c>
      <c r="J99" s="1553" t="str">
        <f>IF(B99="","",Output!CC90)</f>
        <v/>
      </c>
      <c r="K99" s="1561" t="str">
        <f>IF(B99="","",Output!CD90)</f>
        <v/>
      </c>
    </row>
    <row r="100" spans="2:11">
      <c r="B100" s="1560" t="str">
        <f>IF(Output!C91=0,"",Output!C91)</f>
        <v/>
      </c>
      <c r="C100" s="1550" t="str">
        <f>IF(B100="","",Output!BV91)</f>
        <v/>
      </c>
      <c r="D100" s="1551" t="str">
        <f>IF(B100="","",Output!BW91)</f>
        <v/>
      </c>
      <c r="E100" s="1614" t="str">
        <f>IF(B100="","",Output!BX91)</f>
        <v/>
      </c>
      <c r="F100" s="1552" t="str">
        <f>IF(B100="","",Output!BY91)</f>
        <v/>
      </c>
      <c r="G100" s="1610" t="str">
        <f>IF(B100="","",Output!BZ91)</f>
        <v/>
      </c>
      <c r="H100" s="1552" t="str">
        <f>IF(B100="","",Output!CA91)</f>
        <v/>
      </c>
      <c r="I100" s="1552" t="str">
        <f>IF(B100="","",Output!CB91)</f>
        <v/>
      </c>
      <c r="J100" s="1553" t="str">
        <f>IF(B100="","",Output!CC91)</f>
        <v/>
      </c>
      <c r="K100" s="1561" t="str">
        <f>IF(B100="","",Output!CD91)</f>
        <v/>
      </c>
    </row>
    <row r="101" spans="2:11">
      <c r="B101" s="1560" t="str">
        <f>IF(Output!C92=0,"",Output!C92)</f>
        <v/>
      </c>
      <c r="C101" s="1550" t="str">
        <f>IF(B101="","",Output!BV92)</f>
        <v/>
      </c>
      <c r="D101" s="1551" t="str">
        <f>IF(B101="","",Output!BW92)</f>
        <v/>
      </c>
      <c r="E101" s="1614" t="str">
        <f>IF(B101="","",Output!BX92)</f>
        <v/>
      </c>
      <c r="F101" s="1552" t="str">
        <f>IF(B101="","",Output!BY92)</f>
        <v/>
      </c>
      <c r="G101" s="1610" t="str">
        <f>IF(B101="","",Output!BZ92)</f>
        <v/>
      </c>
      <c r="H101" s="1552" t="str">
        <f>IF(B101="","",Output!CA92)</f>
        <v/>
      </c>
      <c r="I101" s="1552" t="str">
        <f>IF(B101="","",Output!CB92)</f>
        <v/>
      </c>
      <c r="J101" s="1553" t="str">
        <f>IF(B101="","",Output!CC92)</f>
        <v/>
      </c>
      <c r="K101" s="1561" t="str">
        <f>IF(B101="","",Output!CD92)</f>
        <v/>
      </c>
    </row>
    <row r="102" spans="2:11">
      <c r="B102" s="1560" t="str">
        <f>IF(Output!C93=0,"",Output!C93)</f>
        <v/>
      </c>
      <c r="C102" s="1550" t="str">
        <f>IF(B102="","",Output!BV93)</f>
        <v/>
      </c>
      <c r="D102" s="1551" t="str">
        <f>IF(B102="","",Output!BW93)</f>
        <v/>
      </c>
      <c r="E102" s="1614" t="str">
        <f>IF(B102="","",Output!BX93)</f>
        <v/>
      </c>
      <c r="F102" s="1552" t="str">
        <f>IF(B102="","",Output!BY93)</f>
        <v/>
      </c>
      <c r="G102" s="1610" t="str">
        <f>IF(B102="","",Output!BZ93)</f>
        <v/>
      </c>
      <c r="H102" s="1552" t="str">
        <f>IF(B102="","",Output!CA93)</f>
        <v/>
      </c>
      <c r="I102" s="1552" t="str">
        <f>IF(B102="","",Output!CB93)</f>
        <v/>
      </c>
      <c r="J102" s="1553" t="str">
        <f>IF(B102="","",Output!CC93)</f>
        <v/>
      </c>
      <c r="K102" s="1561" t="str">
        <f>IF(B102="","",Output!CD93)</f>
        <v/>
      </c>
    </row>
    <row r="103" spans="2:11">
      <c r="B103" s="1560" t="str">
        <f>IF(Output!C94=0,"",Output!C94)</f>
        <v/>
      </c>
      <c r="C103" s="1550" t="str">
        <f>IF(B103="","",Output!BV94)</f>
        <v/>
      </c>
      <c r="D103" s="1551" t="str">
        <f>IF(B103="","",Output!BW94)</f>
        <v/>
      </c>
      <c r="E103" s="1614" t="str">
        <f>IF(B103="","",Output!BX94)</f>
        <v/>
      </c>
      <c r="F103" s="1552" t="str">
        <f>IF(B103="","",Output!BY94)</f>
        <v/>
      </c>
      <c r="G103" s="1610" t="str">
        <f>IF(B103="","",Output!BZ94)</f>
        <v/>
      </c>
      <c r="H103" s="1552" t="str">
        <f>IF(B103="","",Output!CA94)</f>
        <v/>
      </c>
      <c r="I103" s="1552" t="str">
        <f>IF(B103="","",Output!CB94)</f>
        <v/>
      </c>
      <c r="J103" s="1553" t="str">
        <f>IF(B103="","",Output!CC94)</f>
        <v/>
      </c>
      <c r="K103" s="1561" t="str">
        <f>IF(B103="","",Output!CD94)</f>
        <v/>
      </c>
    </row>
    <row r="104" spans="2:11">
      <c r="B104" s="1560" t="str">
        <f>IF(Output!C95=0,"",Output!C95)</f>
        <v/>
      </c>
      <c r="C104" s="1550" t="str">
        <f>IF(B104="","",Output!BV95)</f>
        <v/>
      </c>
      <c r="D104" s="1551" t="str">
        <f>IF(B104="","",Output!BW95)</f>
        <v/>
      </c>
      <c r="E104" s="1614" t="str">
        <f>IF(B104="","",Output!BX95)</f>
        <v/>
      </c>
      <c r="F104" s="1552" t="str">
        <f>IF(B104="","",Output!BY95)</f>
        <v/>
      </c>
      <c r="G104" s="1610" t="str">
        <f>IF(B104="","",Output!BZ95)</f>
        <v/>
      </c>
      <c r="H104" s="1552" t="str">
        <f>IF(B104="","",Output!CA95)</f>
        <v/>
      </c>
      <c r="I104" s="1552" t="str">
        <f>IF(B104="","",Output!CB95)</f>
        <v/>
      </c>
      <c r="J104" s="1553" t="str">
        <f>IF(B104="","",Output!CC95)</f>
        <v/>
      </c>
      <c r="K104" s="1561" t="str">
        <f>IF(B104="","",Output!CD95)</f>
        <v/>
      </c>
    </row>
    <row r="105" spans="2:11">
      <c r="B105" s="1560" t="str">
        <f>IF(Output!C96=0,"",Output!C96)</f>
        <v/>
      </c>
      <c r="C105" s="1550" t="str">
        <f>IF(B105="","",Output!BV96)</f>
        <v/>
      </c>
      <c r="D105" s="1551" t="str">
        <f>IF(B105="","",Output!BW96)</f>
        <v/>
      </c>
      <c r="E105" s="1614" t="str">
        <f>IF(B105="","",Output!BX96)</f>
        <v/>
      </c>
      <c r="F105" s="1552" t="str">
        <f>IF(B105="","",Output!BY96)</f>
        <v/>
      </c>
      <c r="G105" s="1610" t="str">
        <f>IF(B105="","",Output!BZ96)</f>
        <v/>
      </c>
      <c r="H105" s="1552" t="str">
        <f>IF(B105="","",Output!CA96)</f>
        <v/>
      </c>
      <c r="I105" s="1552" t="str">
        <f>IF(B105="","",Output!CB96)</f>
        <v/>
      </c>
      <c r="J105" s="1553" t="str">
        <f>IF(B105="","",Output!CC96)</f>
        <v/>
      </c>
      <c r="K105" s="1561" t="str">
        <f>IF(B105="","",Output!CD96)</f>
        <v/>
      </c>
    </row>
    <row r="106" spans="2:11">
      <c r="B106" s="1560" t="str">
        <f>IF(Output!C97=0,"",Output!C97)</f>
        <v/>
      </c>
      <c r="C106" s="1550" t="str">
        <f>IF(B106="","",Output!BV97)</f>
        <v/>
      </c>
      <c r="D106" s="1551" t="str">
        <f>IF(B106="","",Output!BW97)</f>
        <v/>
      </c>
      <c r="E106" s="1614" t="str">
        <f>IF(B106="","",Output!BX97)</f>
        <v/>
      </c>
      <c r="F106" s="1552" t="str">
        <f>IF(B106="","",Output!BY97)</f>
        <v/>
      </c>
      <c r="G106" s="1610" t="str">
        <f>IF(B106="","",Output!BZ97)</f>
        <v/>
      </c>
      <c r="H106" s="1552" t="str">
        <f>IF(B106="","",Output!CA97)</f>
        <v/>
      </c>
      <c r="I106" s="1552" t="str">
        <f>IF(B106="","",Output!CB97)</f>
        <v/>
      </c>
      <c r="J106" s="1553" t="str">
        <f>IF(B106="","",Output!CC97)</f>
        <v/>
      </c>
      <c r="K106" s="1561" t="str">
        <f>IF(B106="","",Output!CD97)</f>
        <v/>
      </c>
    </row>
    <row r="107" spans="2:11">
      <c r="B107" s="1560" t="str">
        <f>IF(Output!C98=0,"",Output!C98)</f>
        <v/>
      </c>
      <c r="C107" s="1550" t="str">
        <f>IF(B107="","",Output!BV98)</f>
        <v/>
      </c>
      <c r="D107" s="1551" t="str">
        <f>IF(B107="","",Output!BW98)</f>
        <v/>
      </c>
      <c r="E107" s="1614" t="str">
        <f>IF(B107="","",Output!BX98)</f>
        <v/>
      </c>
      <c r="F107" s="1552" t="str">
        <f>IF(B107="","",Output!BY98)</f>
        <v/>
      </c>
      <c r="G107" s="1610" t="str">
        <f>IF(B107="","",Output!BZ98)</f>
        <v/>
      </c>
      <c r="H107" s="1552" t="str">
        <f>IF(B107="","",Output!CA98)</f>
        <v/>
      </c>
      <c r="I107" s="1552" t="str">
        <f>IF(B107="","",Output!CB98)</f>
        <v/>
      </c>
      <c r="J107" s="1553" t="str">
        <f>IF(B107="","",Output!CC98)</f>
        <v/>
      </c>
      <c r="K107" s="1561" t="str">
        <f>IF(B107="","",Output!CD98)</f>
        <v/>
      </c>
    </row>
    <row r="108" spans="2:11">
      <c r="B108" s="1560" t="str">
        <f>IF(Output!C99=0,"",Output!C99)</f>
        <v/>
      </c>
      <c r="C108" s="1550" t="str">
        <f>IF(B108="","",Output!BV99)</f>
        <v/>
      </c>
      <c r="D108" s="1551" t="str">
        <f>IF(B108="","",Output!BW99)</f>
        <v/>
      </c>
      <c r="E108" s="1614" t="str">
        <f>IF(B108="","",Output!BX99)</f>
        <v/>
      </c>
      <c r="F108" s="1552" t="str">
        <f>IF(B108="","",Output!BY99)</f>
        <v/>
      </c>
      <c r="G108" s="1610" t="str">
        <f>IF(B108="","",Output!BZ99)</f>
        <v/>
      </c>
      <c r="H108" s="1552" t="str">
        <f>IF(B108="","",Output!CA99)</f>
        <v/>
      </c>
      <c r="I108" s="1552" t="str">
        <f>IF(B108="","",Output!CB99)</f>
        <v/>
      </c>
      <c r="J108" s="1553" t="str">
        <f>IF(B108="","",Output!CC99)</f>
        <v/>
      </c>
      <c r="K108" s="1561" t="str">
        <f>IF(B108="","",Output!CD99)</f>
        <v/>
      </c>
    </row>
    <row r="109" spans="2:11">
      <c r="B109" s="1560" t="str">
        <f>IF(Output!C100=0,"",Output!C100)</f>
        <v/>
      </c>
      <c r="C109" s="1550" t="str">
        <f>IF(B109="","",Output!BV100)</f>
        <v/>
      </c>
      <c r="D109" s="1551" t="str">
        <f>IF(B109="","",Output!BW100)</f>
        <v/>
      </c>
      <c r="E109" s="1614" t="str">
        <f>IF(B109="","",Output!BX100)</f>
        <v/>
      </c>
      <c r="F109" s="1552" t="str">
        <f>IF(B109="","",Output!BY100)</f>
        <v/>
      </c>
      <c r="G109" s="1610" t="str">
        <f>IF(B109="","",Output!BZ100)</f>
        <v/>
      </c>
      <c r="H109" s="1552" t="str">
        <f>IF(B109="","",Output!CA100)</f>
        <v/>
      </c>
      <c r="I109" s="1552" t="str">
        <f>IF(B109="","",Output!CB100)</f>
        <v/>
      </c>
      <c r="J109" s="1553" t="str">
        <f>IF(B109="","",Output!CC100)</f>
        <v/>
      </c>
      <c r="K109" s="1561" t="str">
        <f>IF(B109="","",Output!CD100)</f>
        <v/>
      </c>
    </row>
    <row r="110" spans="2:11">
      <c r="B110" s="1560" t="str">
        <f>IF(Output!C101=0,"",Output!C101)</f>
        <v/>
      </c>
      <c r="C110" s="1550" t="str">
        <f>IF(B110="","",Output!BV101)</f>
        <v/>
      </c>
      <c r="D110" s="1551" t="str">
        <f>IF(B110="","",Output!BW101)</f>
        <v/>
      </c>
      <c r="E110" s="1614" t="str">
        <f>IF(B110="","",Output!BX101)</f>
        <v/>
      </c>
      <c r="F110" s="1552" t="str">
        <f>IF(B110="","",Output!BY101)</f>
        <v/>
      </c>
      <c r="G110" s="1610" t="str">
        <f>IF(B110="","",Output!BZ101)</f>
        <v/>
      </c>
      <c r="H110" s="1552" t="str">
        <f>IF(B110="","",Output!CA101)</f>
        <v/>
      </c>
      <c r="I110" s="1552" t="str">
        <f>IF(B110="","",Output!CB101)</f>
        <v/>
      </c>
      <c r="J110" s="1553" t="str">
        <f>IF(B110="","",Output!CC101)</f>
        <v/>
      </c>
      <c r="K110" s="1561" t="str">
        <f>IF(B110="","",Output!CD101)</f>
        <v/>
      </c>
    </row>
    <row r="111" spans="2:11">
      <c r="B111" s="1560" t="str">
        <f>IF(Output!C102=0,"",Output!C102)</f>
        <v/>
      </c>
      <c r="C111" s="1550" t="str">
        <f>IF(B111="","",Output!BV102)</f>
        <v/>
      </c>
      <c r="D111" s="1551" t="str">
        <f>IF(B111="","",Output!BW102)</f>
        <v/>
      </c>
      <c r="E111" s="1614" t="str">
        <f>IF(B111="","",Output!BX102)</f>
        <v/>
      </c>
      <c r="F111" s="1552" t="str">
        <f>IF(B111="","",Output!BY102)</f>
        <v/>
      </c>
      <c r="G111" s="1610" t="str">
        <f>IF(B111="","",Output!BZ102)</f>
        <v/>
      </c>
      <c r="H111" s="1552" t="str">
        <f>IF(B111="","",Output!CA102)</f>
        <v/>
      </c>
      <c r="I111" s="1552" t="str">
        <f>IF(B111="","",Output!CB102)</f>
        <v/>
      </c>
      <c r="J111" s="1553" t="str">
        <f>IF(B111="","",Output!CC102)</f>
        <v/>
      </c>
      <c r="K111" s="1561" t="str">
        <f>IF(B111="","",Output!CD102)</f>
        <v/>
      </c>
    </row>
    <row r="112" spans="2:11">
      <c r="B112" s="1560" t="str">
        <f>IF(Output!C103=0,"",Output!C103)</f>
        <v/>
      </c>
      <c r="C112" s="1550" t="str">
        <f>IF(B112="","",Output!BV103)</f>
        <v/>
      </c>
      <c r="D112" s="1551" t="str">
        <f>IF(B112="","",Output!BW103)</f>
        <v/>
      </c>
      <c r="E112" s="1614" t="str">
        <f>IF(B112="","",Output!BX103)</f>
        <v/>
      </c>
      <c r="F112" s="1552" t="str">
        <f>IF(B112="","",Output!BY103)</f>
        <v/>
      </c>
      <c r="G112" s="1610" t="str">
        <f>IF(B112="","",Output!BZ103)</f>
        <v/>
      </c>
      <c r="H112" s="1552" t="str">
        <f>IF(B112="","",Output!CA103)</f>
        <v/>
      </c>
      <c r="I112" s="1552" t="str">
        <f>IF(B112="","",Output!CB103)</f>
        <v/>
      </c>
      <c r="J112" s="1553" t="str">
        <f>IF(B112="","",Output!CC103)</f>
        <v/>
      </c>
      <c r="K112" s="1561" t="str">
        <f>IF(B112="","",Output!CD103)</f>
        <v/>
      </c>
    </row>
    <row r="113" spans="2:11">
      <c r="B113" s="1560" t="str">
        <f>IF(Output!C104=0,"",Output!C104)</f>
        <v/>
      </c>
      <c r="C113" s="1550" t="str">
        <f>IF(B113="","",Output!BV104)</f>
        <v/>
      </c>
      <c r="D113" s="1551" t="str">
        <f>IF(B113="","",Output!BW104)</f>
        <v/>
      </c>
      <c r="E113" s="1614" t="str">
        <f>IF(B113="","",Output!BX104)</f>
        <v/>
      </c>
      <c r="F113" s="1552" t="str">
        <f>IF(B113="","",Output!BY104)</f>
        <v/>
      </c>
      <c r="G113" s="1610" t="str">
        <f>IF(B113="","",Output!BZ104)</f>
        <v/>
      </c>
      <c r="H113" s="1552" t="str">
        <f>IF(B113="","",Output!CA104)</f>
        <v/>
      </c>
      <c r="I113" s="1552" t="str">
        <f>IF(B113="","",Output!CB104)</f>
        <v/>
      </c>
      <c r="J113" s="1553" t="str">
        <f>IF(B113="","",Output!CC104)</f>
        <v/>
      </c>
      <c r="K113" s="1561" t="str">
        <f>IF(B113="","",Output!CD104)</f>
        <v/>
      </c>
    </row>
    <row r="114" spans="2:11">
      <c r="B114" s="1560" t="str">
        <f>IF(Output!C105=0,"",Output!C105)</f>
        <v/>
      </c>
      <c r="C114" s="1550" t="str">
        <f>IF(B114="","",Output!BV105)</f>
        <v/>
      </c>
      <c r="D114" s="1551" t="str">
        <f>IF(B114="","",Output!BW105)</f>
        <v/>
      </c>
      <c r="E114" s="1614" t="str">
        <f>IF(B114="","",Output!BX105)</f>
        <v/>
      </c>
      <c r="F114" s="1552" t="str">
        <f>IF(B114="","",Output!BY105)</f>
        <v/>
      </c>
      <c r="G114" s="1610" t="str">
        <f>IF(B114="","",Output!BZ105)</f>
        <v/>
      </c>
      <c r="H114" s="1552" t="str">
        <f>IF(B114="","",Output!CA105)</f>
        <v/>
      </c>
      <c r="I114" s="1552" t="str">
        <f>IF(B114="","",Output!CB105)</f>
        <v/>
      </c>
      <c r="J114" s="1553" t="str">
        <f>IF(B114="","",Output!CC105)</f>
        <v/>
      </c>
      <c r="K114" s="1561" t="str">
        <f>IF(B114="","",Output!CD105)</f>
        <v/>
      </c>
    </row>
    <row r="115" spans="2:11">
      <c r="B115" s="1560" t="str">
        <f>IF(Output!C106=0,"",Output!C106)</f>
        <v/>
      </c>
      <c r="C115" s="1550" t="str">
        <f>IF(B115="","",Output!BV106)</f>
        <v/>
      </c>
      <c r="D115" s="1551" t="str">
        <f>IF(B115="","",Output!BW106)</f>
        <v/>
      </c>
      <c r="E115" s="1614" t="str">
        <f>IF(B115="","",Output!BX106)</f>
        <v/>
      </c>
      <c r="F115" s="1552" t="str">
        <f>IF(B115="","",Output!BY106)</f>
        <v/>
      </c>
      <c r="G115" s="1610" t="str">
        <f>IF(B115="","",Output!BZ106)</f>
        <v/>
      </c>
      <c r="H115" s="1552" t="str">
        <f>IF(B115="","",Output!CA106)</f>
        <v/>
      </c>
      <c r="I115" s="1552" t="str">
        <f>IF(B115="","",Output!CB106)</f>
        <v/>
      </c>
      <c r="J115" s="1553" t="str">
        <f>IF(B115="","",Output!CC106)</f>
        <v/>
      </c>
      <c r="K115" s="1561" t="str">
        <f>IF(B115="","",Output!CD106)</f>
        <v/>
      </c>
    </row>
    <row r="116" spans="2:11">
      <c r="B116" s="1560" t="str">
        <f>IF(Output!C107=0,"",Output!C107)</f>
        <v/>
      </c>
      <c r="C116" s="1550" t="str">
        <f>IF(B116="","",Output!BV107)</f>
        <v/>
      </c>
      <c r="D116" s="1551" t="str">
        <f>IF(B116="","",Output!BW107)</f>
        <v/>
      </c>
      <c r="E116" s="1614" t="str">
        <f>IF(B116="","",Output!BX107)</f>
        <v/>
      </c>
      <c r="F116" s="1552" t="str">
        <f>IF(B116="","",Output!BY107)</f>
        <v/>
      </c>
      <c r="G116" s="1610" t="str">
        <f>IF(B116="","",Output!BZ107)</f>
        <v/>
      </c>
      <c r="H116" s="1552" t="str">
        <f>IF(B116="","",Output!CA107)</f>
        <v/>
      </c>
      <c r="I116" s="1552" t="str">
        <f>IF(B116="","",Output!CB107)</f>
        <v/>
      </c>
      <c r="J116" s="1553" t="str">
        <f>IF(B116="","",Output!CC107)</f>
        <v/>
      </c>
      <c r="K116" s="1561" t="str">
        <f>IF(B116="","",Output!CD107)</f>
        <v/>
      </c>
    </row>
    <row r="117" spans="2:11">
      <c r="B117" s="1560" t="str">
        <f>IF(Output!C108=0,"",Output!C108)</f>
        <v/>
      </c>
      <c r="C117" s="1550" t="str">
        <f>IF(B117="","",Output!BV108)</f>
        <v/>
      </c>
      <c r="D117" s="1551" t="str">
        <f>IF(B117="","",Output!BW108)</f>
        <v/>
      </c>
      <c r="E117" s="1614" t="str">
        <f>IF(B117="","",Output!BX108)</f>
        <v/>
      </c>
      <c r="F117" s="1552" t="str">
        <f>IF(B117="","",Output!BY108)</f>
        <v/>
      </c>
      <c r="G117" s="1610" t="str">
        <f>IF(B117="","",Output!BZ108)</f>
        <v/>
      </c>
      <c r="H117" s="1552" t="str">
        <f>IF(B117="","",Output!CA108)</f>
        <v/>
      </c>
      <c r="I117" s="1552" t="str">
        <f>IF(B117="","",Output!CB108)</f>
        <v/>
      </c>
      <c r="J117" s="1553" t="str">
        <f>IF(B117="","",Output!CC108)</f>
        <v/>
      </c>
      <c r="K117" s="1561" t="str">
        <f>IF(B117="","",Output!CD108)</f>
        <v/>
      </c>
    </row>
    <row r="118" spans="2:11">
      <c r="B118" s="1560" t="str">
        <f>IF(Output!C109=0,"",Output!C109)</f>
        <v/>
      </c>
      <c r="C118" s="1550" t="str">
        <f>IF(B118="","",Output!BV109)</f>
        <v/>
      </c>
      <c r="D118" s="1551" t="str">
        <f>IF(B118="","",Output!BW109)</f>
        <v/>
      </c>
      <c r="E118" s="1614" t="str">
        <f>IF(B118="","",Output!BX109)</f>
        <v/>
      </c>
      <c r="F118" s="1552" t="str">
        <f>IF(B118="","",Output!BY109)</f>
        <v/>
      </c>
      <c r="G118" s="1610" t="str">
        <f>IF(B118="","",Output!BZ109)</f>
        <v/>
      </c>
      <c r="H118" s="1552" t="str">
        <f>IF(B118="","",Output!CA109)</f>
        <v/>
      </c>
      <c r="I118" s="1552" t="str">
        <f>IF(B118="","",Output!CB109)</f>
        <v/>
      </c>
      <c r="J118" s="1553" t="str">
        <f>IF(B118="","",Output!CC109)</f>
        <v/>
      </c>
      <c r="K118" s="1561" t="str">
        <f>IF(B118="","",Output!CD109)</f>
        <v/>
      </c>
    </row>
    <row r="119" spans="2:11">
      <c r="B119" s="1560" t="str">
        <f>IF(Output!C110=0,"",Output!C110)</f>
        <v/>
      </c>
      <c r="C119" s="1550" t="str">
        <f>IF(B119="","",Output!BV110)</f>
        <v/>
      </c>
      <c r="D119" s="1551" t="str">
        <f>IF(B119="","",Output!BW110)</f>
        <v/>
      </c>
      <c r="E119" s="1614" t="str">
        <f>IF(B119="","",Output!BX110)</f>
        <v/>
      </c>
      <c r="F119" s="1552" t="str">
        <f>IF(B119="","",Output!BY110)</f>
        <v/>
      </c>
      <c r="G119" s="1610" t="str">
        <f>IF(B119="","",Output!BZ110)</f>
        <v/>
      </c>
      <c r="H119" s="1552" t="str">
        <f>IF(B119="","",Output!CA110)</f>
        <v/>
      </c>
      <c r="I119" s="1552" t="str">
        <f>IF(B119="","",Output!CB110)</f>
        <v/>
      </c>
      <c r="J119" s="1553" t="str">
        <f>IF(B119="","",Output!CC110)</f>
        <v/>
      </c>
      <c r="K119" s="1561" t="str">
        <f>IF(B119="","",Output!CD110)</f>
        <v/>
      </c>
    </row>
    <row r="120" spans="2:11">
      <c r="B120" s="1560" t="str">
        <f>IF(Output!C111=0,"",Output!C111)</f>
        <v/>
      </c>
      <c r="C120" s="1550" t="str">
        <f>IF(B120="","",Output!BV111)</f>
        <v/>
      </c>
      <c r="D120" s="1551" t="str">
        <f>IF(B120="","",Output!BW111)</f>
        <v/>
      </c>
      <c r="E120" s="1614" t="str">
        <f>IF(B120="","",Output!BX111)</f>
        <v/>
      </c>
      <c r="F120" s="1552" t="str">
        <f>IF(B120="","",Output!BY111)</f>
        <v/>
      </c>
      <c r="G120" s="1610" t="str">
        <f>IF(B120="","",Output!BZ111)</f>
        <v/>
      </c>
      <c r="H120" s="1552" t="str">
        <f>IF(B120="","",Output!CA111)</f>
        <v/>
      </c>
      <c r="I120" s="1552" t="str">
        <f>IF(B120="","",Output!CB111)</f>
        <v/>
      </c>
      <c r="J120" s="1553" t="str">
        <f>IF(B120="","",Output!CC111)</f>
        <v/>
      </c>
      <c r="K120" s="1561" t="str">
        <f>IF(B120="","",Output!CD111)</f>
        <v/>
      </c>
    </row>
    <row r="121" spans="2:11">
      <c r="B121" s="1560" t="str">
        <f>IF(Output!C112=0,"",Output!C112)</f>
        <v/>
      </c>
      <c r="C121" s="1550" t="str">
        <f>IF(B121="","",Output!BV112)</f>
        <v/>
      </c>
      <c r="D121" s="1551" t="str">
        <f>IF(B121="","",Output!BW112)</f>
        <v/>
      </c>
      <c r="E121" s="1614" t="str">
        <f>IF(B121="","",Output!BX112)</f>
        <v/>
      </c>
      <c r="F121" s="1552" t="str">
        <f>IF(B121="","",Output!BY112)</f>
        <v/>
      </c>
      <c r="G121" s="1610" t="str">
        <f>IF(B121="","",Output!BZ112)</f>
        <v/>
      </c>
      <c r="H121" s="1552" t="str">
        <f>IF(B121="","",Output!CA112)</f>
        <v/>
      </c>
      <c r="I121" s="1552" t="str">
        <f>IF(B121="","",Output!CB112)</f>
        <v/>
      </c>
      <c r="J121" s="1553" t="str">
        <f>IF(B121="","",Output!CC112)</f>
        <v/>
      </c>
      <c r="K121" s="1561" t="str">
        <f>IF(B121="","",Output!CD112)</f>
        <v/>
      </c>
    </row>
    <row r="122" spans="2:11">
      <c r="B122" s="1560" t="str">
        <f>IF(Output!C113=0,"",Output!C113)</f>
        <v/>
      </c>
      <c r="C122" s="1550" t="str">
        <f>IF(B122="","",Output!BV113)</f>
        <v/>
      </c>
      <c r="D122" s="1551" t="str">
        <f>IF(B122="","",Output!BW113)</f>
        <v/>
      </c>
      <c r="E122" s="1614" t="str">
        <f>IF(B122="","",Output!BX113)</f>
        <v/>
      </c>
      <c r="F122" s="1552" t="str">
        <f>IF(B122="","",Output!BY113)</f>
        <v/>
      </c>
      <c r="G122" s="1610" t="str">
        <f>IF(B122="","",Output!BZ113)</f>
        <v/>
      </c>
      <c r="H122" s="1552" t="str">
        <f>IF(B122="","",Output!CA113)</f>
        <v/>
      </c>
      <c r="I122" s="1552" t="str">
        <f>IF(B122="","",Output!CB113)</f>
        <v/>
      </c>
      <c r="J122" s="1553" t="str">
        <f>IF(B122="","",Output!CC113)</f>
        <v/>
      </c>
      <c r="K122" s="1561" t="str">
        <f>IF(B122="","",Output!CD113)</f>
        <v/>
      </c>
    </row>
    <row r="123" spans="2:11">
      <c r="B123" s="1560" t="str">
        <f>IF(Output!C114=0,"",Output!C114)</f>
        <v/>
      </c>
      <c r="C123" s="1550" t="str">
        <f>IF(B123="","",Output!BV114)</f>
        <v/>
      </c>
      <c r="D123" s="1551" t="str">
        <f>IF(B123="","",Output!BW114)</f>
        <v/>
      </c>
      <c r="E123" s="1614" t="str">
        <f>IF(B123="","",Output!BX114)</f>
        <v/>
      </c>
      <c r="F123" s="1552" t="str">
        <f>IF(B123="","",Output!BY114)</f>
        <v/>
      </c>
      <c r="G123" s="1610" t="str">
        <f>IF(B123="","",Output!BZ114)</f>
        <v/>
      </c>
      <c r="H123" s="1552" t="str">
        <f>IF(B123="","",Output!CA114)</f>
        <v/>
      </c>
      <c r="I123" s="1552" t="str">
        <f>IF(B123="","",Output!CB114)</f>
        <v/>
      </c>
      <c r="J123" s="1553" t="str">
        <f>IF(B123="","",Output!CC114)</f>
        <v/>
      </c>
      <c r="K123" s="1561" t="str">
        <f>IF(B123="","",Output!CD114)</f>
        <v/>
      </c>
    </row>
    <row r="124" spans="2:11">
      <c r="B124" s="1560" t="str">
        <f>IF(Output!C115=0,"",Output!C115)</f>
        <v/>
      </c>
      <c r="C124" s="1550" t="str">
        <f>IF(B124="","",Output!BV115)</f>
        <v/>
      </c>
      <c r="D124" s="1551" t="str">
        <f>IF(B124="","",Output!BW115)</f>
        <v/>
      </c>
      <c r="E124" s="1614" t="str">
        <f>IF(B124="","",Output!BX115)</f>
        <v/>
      </c>
      <c r="F124" s="1552" t="str">
        <f>IF(B124="","",Output!BY115)</f>
        <v/>
      </c>
      <c r="G124" s="1610" t="str">
        <f>IF(B124="","",Output!BZ115)</f>
        <v/>
      </c>
      <c r="H124" s="1552" t="str">
        <f>IF(B124="","",Output!CA115)</f>
        <v/>
      </c>
      <c r="I124" s="1552" t="str">
        <f>IF(B124="","",Output!CB115)</f>
        <v/>
      </c>
      <c r="J124" s="1553" t="str">
        <f>IF(B124="","",Output!CC115)</f>
        <v/>
      </c>
      <c r="K124" s="1561" t="str">
        <f>IF(B124="","",Output!CD115)</f>
        <v/>
      </c>
    </row>
    <row r="125" spans="2:11">
      <c r="B125" s="1560" t="str">
        <f>IF(Output!C116=0,"",Output!C116)</f>
        <v/>
      </c>
      <c r="C125" s="1550" t="str">
        <f>IF(B125="","",Output!BV116)</f>
        <v/>
      </c>
      <c r="D125" s="1551" t="str">
        <f>IF(B125="","",Output!BW116)</f>
        <v/>
      </c>
      <c r="E125" s="1614" t="str">
        <f>IF(B125="","",Output!BX116)</f>
        <v/>
      </c>
      <c r="F125" s="1552" t="str">
        <f>IF(B125="","",Output!BY116)</f>
        <v/>
      </c>
      <c r="G125" s="1610" t="str">
        <f>IF(B125="","",Output!BZ116)</f>
        <v/>
      </c>
      <c r="H125" s="1552" t="str">
        <f>IF(B125="","",Output!CA116)</f>
        <v/>
      </c>
      <c r="I125" s="1552" t="str">
        <f>IF(B125="","",Output!CB116)</f>
        <v/>
      </c>
      <c r="J125" s="1553" t="str">
        <f>IF(B125="","",Output!CC116)</f>
        <v/>
      </c>
      <c r="K125" s="1561" t="str">
        <f>IF(B125="","",Output!CD116)</f>
        <v/>
      </c>
    </row>
    <row r="126" spans="2:11">
      <c r="B126" s="1560" t="str">
        <f>IF(Output!C117=0,"",Output!C117)</f>
        <v/>
      </c>
      <c r="C126" s="1550" t="str">
        <f>IF(B126="","",Output!BV117)</f>
        <v/>
      </c>
      <c r="D126" s="1551" t="str">
        <f>IF(B126="","",Output!BW117)</f>
        <v/>
      </c>
      <c r="E126" s="1614" t="str">
        <f>IF(B126="","",Output!BX117)</f>
        <v/>
      </c>
      <c r="F126" s="1552" t="str">
        <f>IF(B126="","",Output!BY117)</f>
        <v/>
      </c>
      <c r="G126" s="1610" t="str">
        <f>IF(B126="","",Output!BZ117)</f>
        <v/>
      </c>
      <c r="H126" s="1552" t="str">
        <f>IF(B126="","",Output!CA117)</f>
        <v/>
      </c>
      <c r="I126" s="1552" t="str">
        <f>IF(B126="","",Output!CB117)</f>
        <v/>
      </c>
      <c r="J126" s="1553" t="str">
        <f>IF(B126="","",Output!CC117)</f>
        <v/>
      </c>
      <c r="K126" s="1561" t="str">
        <f>IF(B126="","",Output!CD117)</f>
        <v/>
      </c>
    </row>
    <row r="127" spans="2:11">
      <c r="B127" s="1560" t="str">
        <f>IF(Output!C118=0,"",Output!C118)</f>
        <v/>
      </c>
      <c r="C127" s="1550" t="str">
        <f>IF(B127="","",Output!BV118)</f>
        <v/>
      </c>
      <c r="D127" s="1551" t="str">
        <f>IF(B127="","",Output!BW118)</f>
        <v/>
      </c>
      <c r="E127" s="1614" t="str">
        <f>IF(B127="","",Output!BX118)</f>
        <v/>
      </c>
      <c r="F127" s="1552" t="str">
        <f>IF(B127="","",Output!BY118)</f>
        <v/>
      </c>
      <c r="G127" s="1610" t="str">
        <f>IF(B127="","",Output!BZ118)</f>
        <v/>
      </c>
      <c r="H127" s="1552" t="str">
        <f>IF(B127="","",Output!CA118)</f>
        <v/>
      </c>
      <c r="I127" s="1552" t="str">
        <f>IF(B127="","",Output!CB118)</f>
        <v/>
      </c>
      <c r="J127" s="1553" t="str">
        <f>IF(B127="","",Output!CC118)</f>
        <v/>
      </c>
      <c r="K127" s="1561" t="str">
        <f>IF(B127="","",Output!CD118)</f>
        <v/>
      </c>
    </row>
    <row r="128" spans="2:11">
      <c r="B128" s="1560" t="str">
        <f>IF(Output!C119=0,"",Output!C119)</f>
        <v/>
      </c>
      <c r="C128" s="1550" t="str">
        <f>IF(B128="","",Output!BV119)</f>
        <v/>
      </c>
      <c r="D128" s="1551" t="str">
        <f>IF(B128="","",Output!BW119)</f>
        <v/>
      </c>
      <c r="E128" s="1614" t="str">
        <f>IF(B128="","",Output!BX119)</f>
        <v/>
      </c>
      <c r="F128" s="1552" t="str">
        <f>IF(B128="","",Output!BY119)</f>
        <v/>
      </c>
      <c r="G128" s="1610" t="str">
        <f>IF(B128="","",Output!BZ119)</f>
        <v/>
      </c>
      <c r="H128" s="1552" t="str">
        <f>IF(B128="","",Output!CA119)</f>
        <v/>
      </c>
      <c r="I128" s="1552" t="str">
        <f>IF(B128="","",Output!CB119)</f>
        <v/>
      </c>
      <c r="J128" s="1553" t="str">
        <f>IF(B128="","",Output!CC119)</f>
        <v/>
      </c>
      <c r="K128" s="1561" t="str">
        <f>IF(B128="","",Output!CD119)</f>
        <v/>
      </c>
    </row>
    <row r="129" spans="2:11">
      <c r="B129" s="1560" t="str">
        <f>IF(Output!C120=0,"",Output!C120)</f>
        <v/>
      </c>
      <c r="C129" s="1550" t="str">
        <f>IF(B129="","",Output!BV120)</f>
        <v/>
      </c>
      <c r="D129" s="1551" t="str">
        <f>IF(B129="","",Output!BW120)</f>
        <v/>
      </c>
      <c r="E129" s="1614" t="str">
        <f>IF(B129="","",Output!BX120)</f>
        <v/>
      </c>
      <c r="F129" s="1552" t="str">
        <f>IF(B129="","",Output!BY120)</f>
        <v/>
      </c>
      <c r="G129" s="1610" t="str">
        <f>IF(B129="","",Output!BZ120)</f>
        <v/>
      </c>
      <c r="H129" s="1552" t="str">
        <f>IF(B129="","",Output!CA120)</f>
        <v/>
      </c>
      <c r="I129" s="1552" t="str">
        <f>IF(B129="","",Output!CB120)</f>
        <v/>
      </c>
      <c r="J129" s="1553" t="str">
        <f>IF(B129="","",Output!CC120)</f>
        <v/>
      </c>
      <c r="K129" s="1561" t="str">
        <f>IF(B129="","",Output!CD120)</f>
        <v/>
      </c>
    </row>
    <row r="130" spans="2:11">
      <c r="B130" s="1560" t="str">
        <f>IF(Output!C121=0,"",Output!C121)</f>
        <v/>
      </c>
      <c r="C130" s="1550" t="str">
        <f>IF(B130="","",Output!BV121)</f>
        <v/>
      </c>
      <c r="D130" s="1551" t="str">
        <f>IF(B130="","",Output!BW121)</f>
        <v/>
      </c>
      <c r="E130" s="1614" t="str">
        <f>IF(B130="","",Output!BX121)</f>
        <v/>
      </c>
      <c r="F130" s="1552" t="str">
        <f>IF(B130="","",Output!BY121)</f>
        <v/>
      </c>
      <c r="G130" s="1610" t="str">
        <f>IF(B130="","",Output!BZ121)</f>
        <v/>
      </c>
      <c r="H130" s="1552" t="str">
        <f>IF(B130="","",Output!CA121)</f>
        <v/>
      </c>
      <c r="I130" s="1552" t="str">
        <f>IF(B130="","",Output!CB121)</f>
        <v/>
      </c>
      <c r="J130" s="1553" t="str">
        <f>IF(B130="","",Output!CC121)</f>
        <v/>
      </c>
      <c r="K130" s="1561" t="str">
        <f>IF(B130="","",Output!CD121)</f>
        <v/>
      </c>
    </row>
    <row r="131" spans="2:11">
      <c r="B131" s="1560" t="str">
        <f>IF(Output!C122=0,"",Output!C122)</f>
        <v/>
      </c>
      <c r="C131" s="1550" t="str">
        <f>IF(B131="","",Output!BV122)</f>
        <v/>
      </c>
      <c r="D131" s="1551" t="str">
        <f>IF(B131="","",Output!BW122)</f>
        <v/>
      </c>
      <c r="E131" s="1614" t="str">
        <f>IF(B131="","",Output!BX122)</f>
        <v/>
      </c>
      <c r="F131" s="1552" t="str">
        <f>IF(B131="","",Output!BY122)</f>
        <v/>
      </c>
      <c r="G131" s="1610" t="str">
        <f>IF(B131="","",Output!BZ122)</f>
        <v/>
      </c>
      <c r="H131" s="1552" t="str">
        <f>IF(B131="","",Output!CA122)</f>
        <v/>
      </c>
      <c r="I131" s="1552" t="str">
        <f>IF(B131="","",Output!CB122)</f>
        <v/>
      </c>
      <c r="J131" s="1553" t="str">
        <f>IF(B131="","",Output!CC122)</f>
        <v/>
      </c>
      <c r="K131" s="1561" t="str">
        <f>IF(B131="","",Output!CD122)</f>
        <v/>
      </c>
    </row>
    <row r="132" spans="2:11">
      <c r="B132" s="1560" t="str">
        <f>IF(Output!C123=0,"",Output!C123)</f>
        <v/>
      </c>
      <c r="C132" s="1550" t="str">
        <f>IF(B132="","",Output!BV123)</f>
        <v/>
      </c>
      <c r="D132" s="1551" t="str">
        <f>IF(B132="","",Output!BW123)</f>
        <v/>
      </c>
      <c r="E132" s="1614" t="str">
        <f>IF(B132="","",Output!BX123)</f>
        <v/>
      </c>
      <c r="F132" s="1552" t="str">
        <f>IF(B132="","",Output!BY123)</f>
        <v/>
      </c>
      <c r="G132" s="1610" t="str">
        <f>IF(B132="","",Output!BZ123)</f>
        <v/>
      </c>
      <c r="H132" s="1552" t="str">
        <f>IF(B132="","",Output!CA123)</f>
        <v/>
      </c>
      <c r="I132" s="1552" t="str">
        <f>IF(B132="","",Output!CB123)</f>
        <v/>
      </c>
      <c r="J132" s="1553" t="str">
        <f>IF(B132="","",Output!CC123)</f>
        <v/>
      </c>
      <c r="K132" s="1561" t="str">
        <f>IF(B132="","",Output!CD123)</f>
        <v/>
      </c>
    </row>
    <row r="133" spans="2:11">
      <c r="B133" s="1560" t="str">
        <f>IF(Output!C124=0,"",Output!C124)</f>
        <v/>
      </c>
      <c r="C133" s="1550" t="str">
        <f>IF(B133="","",Output!BV124)</f>
        <v/>
      </c>
      <c r="D133" s="1551" t="str">
        <f>IF(B133="","",Output!BW124)</f>
        <v/>
      </c>
      <c r="E133" s="1614" t="str">
        <f>IF(B133="","",Output!BX124)</f>
        <v/>
      </c>
      <c r="F133" s="1552" t="str">
        <f>IF(B133="","",Output!BY124)</f>
        <v/>
      </c>
      <c r="G133" s="1610" t="str">
        <f>IF(B133="","",Output!BZ124)</f>
        <v/>
      </c>
      <c r="H133" s="1552" t="str">
        <f>IF(B133="","",Output!CA124)</f>
        <v/>
      </c>
      <c r="I133" s="1552" t="str">
        <f>IF(B133="","",Output!CB124)</f>
        <v/>
      </c>
      <c r="J133" s="1553" t="str">
        <f>IF(B133="","",Output!CC124)</f>
        <v/>
      </c>
      <c r="K133" s="1561" t="str">
        <f>IF(B133="","",Output!CD124)</f>
        <v/>
      </c>
    </row>
    <row r="134" spans="2:11">
      <c r="B134" s="1560" t="str">
        <f>IF(Output!C125=0,"",Output!C125)</f>
        <v/>
      </c>
      <c r="C134" s="1550" t="str">
        <f>IF(B134="","",Output!BV125)</f>
        <v/>
      </c>
      <c r="D134" s="1551" t="str">
        <f>IF(B134="","",Output!BW125)</f>
        <v/>
      </c>
      <c r="E134" s="1614" t="str">
        <f>IF(B134="","",Output!BX125)</f>
        <v/>
      </c>
      <c r="F134" s="1552" t="str">
        <f>IF(B134="","",Output!BY125)</f>
        <v/>
      </c>
      <c r="G134" s="1610" t="str">
        <f>IF(B134="","",Output!BZ125)</f>
        <v/>
      </c>
      <c r="H134" s="1552" t="str">
        <f>IF(B134="","",Output!CA125)</f>
        <v/>
      </c>
      <c r="I134" s="1552" t="str">
        <f>IF(B134="","",Output!CB125)</f>
        <v/>
      </c>
      <c r="J134" s="1553" t="str">
        <f>IF(B134="","",Output!CC125)</f>
        <v/>
      </c>
      <c r="K134" s="1561" t="str">
        <f>IF(B134="","",Output!CD125)</f>
        <v/>
      </c>
    </row>
    <row r="135" spans="2:11">
      <c r="B135" s="1560" t="str">
        <f>IF(Output!C126=0,"",Output!C126)</f>
        <v/>
      </c>
      <c r="C135" s="1550" t="str">
        <f>IF(B135="","",Output!BV126)</f>
        <v/>
      </c>
      <c r="D135" s="1551" t="str">
        <f>IF(B135="","",Output!BW126)</f>
        <v/>
      </c>
      <c r="E135" s="1614" t="str">
        <f>IF(B135="","",Output!BX126)</f>
        <v/>
      </c>
      <c r="F135" s="1552" t="str">
        <f>IF(B135="","",Output!BY126)</f>
        <v/>
      </c>
      <c r="G135" s="1610" t="str">
        <f>IF(B135="","",Output!BZ126)</f>
        <v/>
      </c>
      <c r="H135" s="1552" t="str">
        <f>IF(B135="","",Output!CA126)</f>
        <v/>
      </c>
      <c r="I135" s="1552" t="str">
        <f>IF(B135="","",Output!CB126)</f>
        <v/>
      </c>
      <c r="J135" s="1553" t="str">
        <f>IF(B135="","",Output!CC126)</f>
        <v/>
      </c>
      <c r="K135" s="1561" t="str">
        <f>IF(B135="","",Output!CD126)</f>
        <v/>
      </c>
    </row>
    <row r="136" spans="2:11">
      <c r="B136" s="1560" t="str">
        <f>IF(Output!C127=0,"",Output!C127)</f>
        <v/>
      </c>
      <c r="C136" s="1550" t="str">
        <f>IF(B136="","",Output!BV127)</f>
        <v/>
      </c>
      <c r="D136" s="1551" t="str">
        <f>IF(B136="","",Output!BW127)</f>
        <v/>
      </c>
      <c r="E136" s="1614" t="str">
        <f>IF(B136="","",Output!BX127)</f>
        <v/>
      </c>
      <c r="F136" s="1552" t="str">
        <f>IF(B136="","",Output!BY127)</f>
        <v/>
      </c>
      <c r="G136" s="1610" t="str">
        <f>IF(B136="","",Output!BZ127)</f>
        <v/>
      </c>
      <c r="H136" s="1552" t="str">
        <f>IF(B136="","",Output!CA127)</f>
        <v/>
      </c>
      <c r="I136" s="1552" t="str">
        <f>IF(B136="","",Output!CB127)</f>
        <v/>
      </c>
      <c r="J136" s="1553" t="str">
        <f>IF(B136="","",Output!CC127)</f>
        <v/>
      </c>
      <c r="K136" s="1561" t="str">
        <f>IF(B136="","",Output!CD127)</f>
        <v/>
      </c>
    </row>
    <row r="137" spans="2:11">
      <c r="B137" s="1560" t="str">
        <f>IF(Output!C128=0,"",Output!C128)</f>
        <v/>
      </c>
      <c r="C137" s="1550" t="str">
        <f>IF(B137="","",Output!BV128)</f>
        <v/>
      </c>
      <c r="D137" s="1551" t="str">
        <f>IF(B137="","",Output!BW128)</f>
        <v/>
      </c>
      <c r="E137" s="1614" t="str">
        <f>IF(B137="","",Output!BX128)</f>
        <v/>
      </c>
      <c r="F137" s="1552" t="str">
        <f>IF(B137="","",Output!BY128)</f>
        <v/>
      </c>
      <c r="G137" s="1610" t="str">
        <f>IF(B137="","",Output!BZ128)</f>
        <v/>
      </c>
      <c r="H137" s="1552" t="str">
        <f>IF(B137="","",Output!CA128)</f>
        <v/>
      </c>
      <c r="I137" s="1552" t="str">
        <f>IF(B137="","",Output!CB128)</f>
        <v/>
      </c>
      <c r="J137" s="1553" t="str">
        <f>IF(B137="","",Output!CC128)</f>
        <v/>
      </c>
      <c r="K137" s="1561" t="str">
        <f>IF(B137="","",Output!CD128)</f>
        <v/>
      </c>
    </row>
    <row r="138" spans="2:11">
      <c r="B138" s="1560" t="str">
        <f>IF(Output!C129=0,"",Output!C129)</f>
        <v/>
      </c>
      <c r="C138" s="1550" t="str">
        <f>IF(B138="","",Output!BV129)</f>
        <v/>
      </c>
      <c r="D138" s="1551" t="str">
        <f>IF(B138="","",Output!BW129)</f>
        <v/>
      </c>
      <c r="E138" s="1614" t="str">
        <f>IF(B138="","",Output!BX129)</f>
        <v/>
      </c>
      <c r="F138" s="1552" t="str">
        <f>IF(B138="","",Output!BY129)</f>
        <v/>
      </c>
      <c r="G138" s="1610" t="str">
        <f>IF(B138="","",Output!BZ129)</f>
        <v/>
      </c>
      <c r="H138" s="1552" t="str">
        <f>IF(B138="","",Output!CA129)</f>
        <v/>
      </c>
      <c r="I138" s="1552" t="str">
        <f>IF(B138="","",Output!CB129)</f>
        <v/>
      </c>
      <c r="J138" s="1553" t="str">
        <f>IF(B138="","",Output!CC129)</f>
        <v/>
      </c>
      <c r="K138" s="1561" t="str">
        <f>IF(B138="","",Output!CD129)</f>
        <v/>
      </c>
    </row>
    <row r="139" spans="2:11">
      <c r="B139" s="1560" t="str">
        <f>IF(Output!C130=0,"",Output!C130)</f>
        <v/>
      </c>
      <c r="C139" s="1550" t="str">
        <f>IF(B139="","",Output!BV130)</f>
        <v/>
      </c>
      <c r="D139" s="1551" t="str">
        <f>IF(B139="","",Output!BW130)</f>
        <v/>
      </c>
      <c r="E139" s="1614" t="str">
        <f>IF(B139="","",Output!BX130)</f>
        <v/>
      </c>
      <c r="F139" s="1552" t="str">
        <f>IF(B139="","",Output!BY130)</f>
        <v/>
      </c>
      <c r="G139" s="1610" t="str">
        <f>IF(B139="","",Output!BZ130)</f>
        <v/>
      </c>
      <c r="H139" s="1552" t="str">
        <f>IF(B139="","",Output!CA130)</f>
        <v/>
      </c>
      <c r="I139" s="1552" t="str">
        <f>IF(B139="","",Output!CB130)</f>
        <v/>
      </c>
      <c r="J139" s="1553" t="str">
        <f>IF(B139="","",Output!CC130)</f>
        <v/>
      </c>
      <c r="K139" s="1561" t="str">
        <f>IF(B139="","",Output!CD130)</f>
        <v/>
      </c>
    </row>
    <row r="140" spans="2:11">
      <c r="B140" s="1560" t="str">
        <f>IF(Output!C131=0,"",Output!C131)</f>
        <v/>
      </c>
      <c r="C140" s="1550" t="str">
        <f>IF(B140="","",Output!BV131)</f>
        <v/>
      </c>
      <c r="D140" s="1551" t="str">
        <f>IF(B140="","",Output!BW131)</f>
        <v/>
      </c>
      <c r="E140" s="1614" t="str">
        <f>IF(B140="","",Output!BX131)</f>
        <v/>
      </c>
      <c r="F140" s="1552" t="str">
        <f>IF(B140="","",Output!BY131)</f>
        <v/>
      </c>
      <c r="G140" s="1610" t="str">
        <f>IF(B140="","",Output!BZ131)</f>
        <v/>
      </c>
      <c r="H140" s="1552" t="str">
        <f>IF(B140="","",Output!CA131)</f>
        <v/>
      </c>
      <c r="I140" s="1552" t="str">
        <f>IF(B140="","",Output!CB131)</f>
        <v/>
      </c>
      <c r="J140" s="1553" t="str">
        <f>IF(B140="","",Output!CC131)</f>
        <v/>
      </c>
      <c r="K140" s="1561" t="str">
        <f>IF(B140="","",Output!CD131)</f>
        <v/>
      </c>
    </row>
    <row r="141" spans="2:11">
      <c r="B141" s="1560" t="str">
        <f>IF(Output!C132=0,"",Output!C132)</f>
        <v/>
      </c>
      <c r="C141" s="1550" t="str">
        <f>IF(B141="","",Output!BV132)</f>
        <v/>
      </c>
      <c r="D141" s="1551" t="str">
        <f>IF(B141="","",Output!BW132)</f>
        <v/>
      </c>
      <c r="E141" s="1614" t="str">
        <f>IF(B141="","",Output!BX132)</f>
        <v/>
      </c>
      <c r="F141" s="1552" t="str">
        <f>IF(B141="","",Output!BY132)</f>
        <v/>
      </c>
      <c r="G141" s="1610" t="str">
        <f>IF(B141="","",Output!BZ132)</f>
        <v/>
      </c>
      <c r="H141" s="1552" t="str">
        <f>IF(B141="","",Output!CA132)</f>
        <v/>
      </c>
      <c r="I141" s="1552" t="str">
        <f>IF(B141="","",Output!CB132)</f>
        <v/>
      </c>
      <c r="J141" s="1553" t="str">
        <f>IF(B141="","",Output!CC132)</f>
        <v/>
      </c>
      <c r="K141" s="1561" t="str">
        <f>IF(B141="","",Output!CD132)</f>
        <v/>
      </c>
    </row>
    <row r="142" spans="2:11">
      <c r="B142" s="1560" t="str">
        <f>IF(Output!C133=0,"",Output!C133)</f>
        <v/>
      </c>
      <c r="C142" s="1550" t="str">
        <f>IF(B142="","",Output!BV133)</f>
        <v/>
      </c>
      <c r="D142" s="1551" t="str">
        <f>IF(B142="","",Output!BW133)</f>
        <v/>
      </c>
      <c r="E142" s="1614" t="str">
        <f>IF(B142="","",Output!BX133)</f>
        <v/>
      </c>
      <c r="F142" s="1552" t="str">
        <f>IF(B142="","",Output!BY133)</f>
        <v/>
      </c>
      <c r="G142" s="1610" t="str">
        <f>IF(B142="","",Output!BZ133)</f>
        <v/>
      </c>
      <c r="H142" s="1552" t="str">
        <f>IF(B142="","",Output!CA133)</f>
        <v/>
      </c>
      <c r="I142" s="1552" t="str">
        <f>IF(B142="","",Output!CB133)</f>
        <v/>
      </c>
      <c r="J142" s="1553" t="str">
        <f>IF(B142="","",Output!CC133)</f>
        <v/>
      </c>
      <c r="K142" s="1561" t="str">
        <f>IF(B142="","",Output!CD133)</f>
        <v/>
      </c>
    </row>
    <row r="143" spans="2:11">
      <c r="B143" s="1560" t="str">
        <f>IF(Output!C134=0,"",Output!C134)</f>
        <v/>
      </c>
      <c r="C143" s="1550" t="str">
        <f>IF(B143="","",Output!BV134)</f>
        <v/>
      </c>
      <c r="D143" s="1551" t="str">
        <f>IF(B143="","",Output!BW134)</f>
        <v/>
      </c>
      <c r="E143" s="1614" t="str">
        <f>IF(B143="","",Output!BX134)</f>
        <v/>
      </c>
      <c r="F143" s="1552" t="str">
        <f>IF(B143="","",Output!BY134)</f>
        <v/>
      </c>
      <c r="G143" s="1610" t="str">
        <f>IF(B143="","",Output!BZ134)</f>
        <v/>
      </c>
      <c r="H143" s="1552" t="str">
        <f>IF(B143="","",Output!CA134)</f>
        <v/>
      </c>
      <c r="I143" s="1552" t="str">
        <f>IF(B143="","",Output!CB134)</f>
        <v/>
      </c>
      <c r="J143" s="1553" t="str">
        <f>IF(B143="","",Output!CC134)</f>
        <v/>
      </c>
      <c r="K143" s="1561" t="str">
        <f>IF(B143="","",Output!CD134)</f>
        <v/>
      </c>
    </row>
    <row r="144" spans="2:11">
      <c r="B144" s="1560" t="str">
        <f>IF(Output!C135=0,"",Output!C135)</f>
        <v/>
      </c>
      <c r="C144" s="1550" t="str">
        <f>IF(B144="","",Output!BV135)</f>
        <v/>
      </c>
      <c r="D144" s="1551" t="str">
        <f>IF(B144="","",Output!BW135)</f>
        <v/>
      </c>
      <c r="E144" s="1614" t="str">
        <f>IF(B144="","",Output!BX135)</f>
        <v/>
      </c>
      <c r="F144" s="1552" t="str">
        <f>IF(B144="","",Output!BY135)</f>
        <v/>
      </c>
      <c r="G144" s="1610" t="str">
        <f>IF(B144="","",Output!BZ135)</f>
        <v/>
      </c>
      <c r="H144" s="1552" t="str">
        <f>IF(B144="","",Output!CA135)</f>
        <v/>
      </c>
      <c r="I144" s="1552" t="str">
        <f>IF(B144="","",Output!CB135)</f>
        <v/>
      </c>
      <c r="J144" s="1553" t="str">
        <f>IF(B144="","",Output!CC135)</f>
        <v/>
      </c>
      <c r="K144" s="1561" t="str">
        <f>IF(B144="","",Output!CD135)</f>
        <v/>
      </c>
    </row>
    <row r="145" spans="2:11">
      <c r="B145" s="1560" t="str">
        <f>IF(Output!C136=0,"",Output!C136)</f>
        <v/>
      </c>
      <c r="C145" s="1550" t="str">
        <f>IF(B145="","",Output!BV136)</f>
        <v/>
      </c>
      <c r="D145" s="1551" t="str">
        <f>IF(B145="","",Output!BW136)</f>
        <v/>
      </c>
      <c r="E145" s="1614" t="str">
        <f>IF(B145="","",Output!BX136)</f>
        <v/>
      </c>
      <c r="F145" s="1552" t="str">
        <f>IF(B145="","",Output!BY136)</f>
        <v/>
      </c>
      <c r="G145" s="1610" t="str">
        <f>IF(B145="","",Output!BZ136)</f>
        <v/>
      </c>
      <c r="H145" s="1552" t="str">
        <f>IF(B145="","",Output!CA136)</f>
        <v/>
      </c>
      <c r="I145" s="1552" t="str">
        <f>IF(B145="","",Output!CB136)</f>
        <v/>
      </c>
      <c r="J145" s="1553" t="str">
        <f>IF(B145="","",Output!CC136)</f>
        <v/>
      </c>
      <c r="K145" s="1561" t="str">
        <f>IF(B145="","",Output!CD136)</f>
        <v/>
      </c>
    </row>
    <row r="146" spans="2:11">
      <c r="B146" s="1560" t="str">
        <f>IF(Output!C137=0,"",Output!C137)</f>
        <v/>
      </c>
      <c r="C146" s="1550" t="str">
        <f>IF(B146="","",Output!BV137)</f>
        <v/>
      </c>
      <c r="D146" s="1551" t="str">
        <f>IF(B146="","",Output!BW137)</f>
        <v/>
      </c>
      <c r="E146" s="1614" t="str">
        <f>IF(B146="","",Output!BX137)</f>
        <v/>
      </c>
      <c r="F146" s="1552" t="str">
        <f>IF(B146="","",Output!BY137)</f>
        <v/>
      </c>
      <c r="G146" s="1610" t="str">
        <f>IF(B146="","",Output!BZ137)</f>
        <v/>
      </c>
      <c r="H146" s="1552" t="str">
        <f>IF(B146="","",Output!CA137)</f>
        <v/>
      </c>
      <c r="I146" s="1552" t="str">
        <f>IF(B146="","",Output!CB137)</f>
        <v/>
      </c>
      <c r="J146" s="1553" t="str">
        <f>IF(B146="","",Output!CC137)</f>
        <v/>
      </c>
      <c r="K146" s="1561" t="str">
        <f>IF(B146="","",Output!CD137)</f>
        <v/>
      </c>
    </row>
    <row r="147" spans="2:11">
      <c r="B147" s="1560" t="str">
        <f>IF(Output!C138=0,"",Output!C138)</f>
        <v/>
      </c>
      <c r="C147" s="1550" t="str">
        <f>IF(B147="","",Output!BV138)</f>
        <v/>
      </c>
      <c r="D147" s="1551" t="str">
        <f>IF(B147="","",Output!BW138)</f>
        <v/>
      </c>
      <c r="E147" s="1614" t="str">
        <f>IF(B147="","",Output!BX138)</f>
        <v/>
      </c>
      <c r="F147" s="1552" t="str">
        <f>IF(B147="","",Output!BY138)</f>
        <v/>
      </c>
      <c r="G147" s="1610" t="str">
        <f>IF(B147="","",Output!BZ138)</f>
        <v/>
      </c>
      <c r="H147" s="1552" t="str">
        <f>IF(B147="","",Output!CA138)</f>
        <v/>
      </c>
      <c r="I147" s="1552" t="str">
        <f>IF(B147="","",Output!CB138)</f>
        <v/>
      </c>
      <c r="J147" s="1553" t="str">
        <f>IF(B147="","",Output!CC138)</f>
        <v/>
      </c>
      <c r="K147" s="1561" t="str">
        <f>IF(B147="","",Output!CD138)</f>
        <v/>
      </c>
    </row>
    <row r="148" spans="2:11">
      <c r="B148" s="1560" t="str">
        <f>IF(Output!C139=0,"",Output!C139)</f>
        <v/>
      </c>
      <c r="C148" s="1550" t="str">
        <f>IF(B148="","",Output!BV139)</f>
        <v/>
      </c>
      <c r="D148" s="1551" t="str">
        <f>IF(B148="","",Output!BW139)</f>
        <v/>
      </c>
      <c r="E148" s="1614" t="str">
        <f>IF(B148="","",Output!BX139)</f>
        <v/>
      </c>
      <c r="F148" s="1552" t="str">
        <f>IF(B148="","",Output!BY139)</f>
        <v/>
      </c>
      <c r="G148" s="1610" t="str">
        <f>IF(B148="","",Output!BZ139)</f>
        <v/>
      </c>
      <c r="H148" s="1552" t="str">
        <f>IF(B148="","",Output!CA139)</f>
        <v/>
      </c>
      <c r="I148" s="1552" t="str">
        <f>IF(B148="","",Output!CB139)</f>
        <v/>
      </c>
      <c r="J148" s="1553" t="str">
        <f>IF(B148="","",Output!CC139)</f>
        <v/>
      </c>
      <c r="K148" s="1561" t="str">
        <f>IF(B148="","",Output!CD139)</f>
        <v/>
      </c>
    </row>
    <row r="149" spans="2:11">
      <c r="B149" s="1560" t="str">
        <f>IF(Output!C140=0,"",Output!C140)</f>
        <v/>
      </c>
      <c r="C149" s="1550" t="str">
        <f>IF(B149="","",Output!BV140)</f>
        <v/>
      </c>
      <c r="D149" s="1551" t="str">
        <f>IF(B149="","",Output!BW140)</f>
        <v/>
      </c>
      <c r="E149" s="1614" t="str">
        <f>IF(B149="","",Output!BX140)</f>
        <v/>
      </c>
      <c r="F149" s="1552" t="str">
        <f>IF(B149="","",Output!BY140)</f>
        <v/>
      </c>
      <c r="G149" s="1610" t="str">
        <f>IF(B149="","",Output!BZ140)</f>
        <v/>
      </c>
      <c r="H149" s="1552" t="str">
        <f>IF(B149="","",Output!CA140)</f>
        <v/>
      </c>
      <c r="I149" s="1552" t="str">
        <f>IF(B149="","",Output!CB140)</f>
        <v/>
      </c>
      <c r="J149" s="1553" t="str">
        <f>IF(B149="","",Output!CC140)</f>
        <v/>
      </c>
      <c r="K149" s="1561" t="str">
        <f>IF(B149="","",Output!CD140)</f>
        <v/>
      </c>
    </row>
    <row r="150" spans="2:11">
      <c r="B150" s="1560" t="str">
        <f>IF(Output!C141=0,"",Output!C141)</f>
        <v/>
      </c>
      <c r="C150" s="1550" t="str">
        <f>IF(B150="","",Output!BV141)</f>
        <v/>
      </c>
      <c r="D150" s="1551" t="str">
        <f>IF(B150="","",Output!BW141)</f>
        <v/>
      </c>
      <c r="E150" s="1614" t="str">
        <f>IF(B150="","",Output!BX141)</f>
        <v/>
      </c>
      <c r="F150" s="1552" t="str">
        <f>IF(B150="","",Output!BY141)</f>
        <v/>
      </c>
      <c r="G150" s="1610" t="str">
        <f>IF(B150="","",Output!BZ141)</f>
        <v/>
      </c>
      <c r="H150" s="1552" t="str">
        <f>IF(B150="","",Output!CA141)</f>
        <v/>
      </c>
      <c r="I150" s="1552" t="str">
        <f>IF(B150="","",Output!CB141)</f>
        <v/>
      </c>
      <c r="J150" s="1553" t="str">
        <f>IF(B150="","",Output!CC141)</f>
        <v/>
      </c>
      <c r="K150" s="1561" t="str">
        <f>IF(B150="","",Output!CD141)</f>
        <v/>
      </c>
    </row>
    <row r="151" spans="2:11">
      <c r="B151" s="1560" t="str">
        <f>IF(Output!C142=0,"",Output!C142)</f>
        <v/>
      </c>
      <c r="C151" s="1550" t="str">
        <f>IF(B151="","",Output!BV142)</f>
        <v/>
      </c>
      <c r="D151" s="1551" t="str">
        <f>IF(B151="","",Output!BW142)</f>
        <v/>
      </c>
      <c r="E151" s="1614" t="str">
        <f>IF(B151="","",Output!BX142)</f>
        <v/>
      </c>
      <c r="F151" s="1552" t="str">
        <f>IF(B151="","",Output!BY142)</f>
        <v/>
      </c>
      <c r="G151" s="1610" t="str">
        <f>IF(B151="","",Output!BZ142)</f>
        <v/>
      </c>
      <c r="H151" s="1552" t="str">
        <f>IF(B151="","",Output!CA142)</f>
        <v/>
      </c>
      <c r="I151" s="1552" t="str">
        <f>IF(B151="","",Output!CB142)</f>
        <v/>
      </c>
      <c r="J151" s="1553" t="str">
        <f>IF(B151="","",Output!CC142)</f>
        <v/>
      </c>
      <c r="K151" s="1561" t="str">
        <f>IF(B151="","",Output!CD142)</f>
        <v/>
      </c>
    </row>
    <row r="152" spans="2:11">
      <c r="B152" s="1560" t="str">
        <f>IF(Output!C143=0,"",Output!C143)</f>
        <v/>
      </c>
      <c r="C152" s="1550" t="str">
        <f>IF(B152="","",Output!BV143)</f>
        <v/>
      </c>
      <c r="D152" s="1551" t="str">
        <f>IF(B152="","",Output!BW143)</f>
        <v/>
      </c>
      <c r="E152" s="1614" t="str">
        <f>IF(B152="","",Output!BX143)</f>
        <v/>
      </c>
      <c r="F152" s="1552" t="str">
        <f>IF(B152="","",Output!BY143)</f>
        <v/>
      </c>
      <c r="G152" s="1610" t="str">
        <f>IF(B152="","",Output!BZ143)</f>
        <v/>
      </c>
      <c r="H152" s="1552" t="str">
        <f>IF(B152="","",Output!CA143)</f>
        <v/>
      </c>
      <c r="I152" s="1552" t="str">
        <f>IF(B152="","",Output!CB143)</f>
        <v/>
      </c>
      <c r="J152" s="1553" t="str">
        <f>IF(B152="","",Output!CC143)</f>
        <v/>
      </c>
      <c r="K152" s="1561" t="str">
        <f>IF(B152="","",Output!CD143)</f>
        <v/>
      </c>
    </row>
    <row r="153" spans="2:11">
      <c r="B153" s="1560" t="str">
        <f>IF(Output!C144=0,"",Output!C144)</f>
        <v/>
      </c>
      <c r="C153" s="1550" t="str">
        <f>IF(B153="","",Output!BV144)</f>
        <v/>
      </c>
      <c r="D153" s="1551" t="str">
        <f>IF(B153="","",Output!BW144)</f>
        <v/>
      </c>
      <c r="E153" s="1614" t="str">
        <f>IF(B153="","",Output!BX144)</f>
        <v/>
      </c>
      <c r="F153" s="1552" t="str">
        <f>IF(B153="","",Output!BY144)</f>
        <v/>
      </c>
      <c r="G153" s="1610" t="str">
        <f>IF(B153="","",Output!BZ144)</f>
        <v/>
      </c>
      <c r="H153" s="1552" t="str">
        <f>IF(B153="","",Output!CA144)</f>
        <v/>
      </c>
      <c r="I153" s="1552" t="str">
        <f>IF(B153="","",Output!CB144)</f>
        <v/>
      </c>
      <c r="J153" s="1553" t="str">
        <f>IF(B153="","",Output!CC144)</f>
        <v/>
      </c>
      <c r="K153" s="1561" t="str">
        <f>IF(B153="","",Output!CD144)</f>
        <v/>
      </c>
    </row>
    <row r="154" spans="2:11">
      <c r="B154" s="1560" t="str">
        <f>IF(Output!C145=0,"",Output!C145)</f>
        <v/>
      </c>
      <c r="C154" s="1550" t="str">
        <f>IF(B154="","",Output!BV145)</f>
        <v/>
      </c>
      <c r="D154" s="1551" t="str">
        <f>IF(B154="","",Output!BW145)</f>
        <v/>
      </c>
      <c r="E154" s="1614" t="str">
        <f>IF(B154="","",Output!BX145)</f>
        <v/>
      </c>
      <c r="F154" s="1552" t="str">
        <f>IF(B154="","",Output!BY145)</f>
        <v/>
      </c>
      <c r="G154" s="1610" t="str">
        <f>IF(B154="","",Output!BZ145)</f>
        <v/>
      </c>
      <c r="H154" s="1552" t="str">
        <f>IF(B154="","",Output!CA145)</f>
        <v/>
      </c>
      <c r="I154" s="1552" t="str">
        <f>IF(B154="","",Output!CB145)</f>
        <v/>
      </c>
      <c r="J154" s="1553" t="str">
        <f>IF(B154="","",Output!CC145)</f>
        <v/>
      </c>
      <c r="K154" s="1561" t="str">
        <f>IF(B154="","",Output!CD145)</f>
        <v/>
      </c>
    </row>
    <row r="155" spans="2:11">
      <c r="B155" s="1560" t="str">
        <f>IF(Output!C146=0,"",Output!C146)</f>
        <v/>
      </c>
      <c r="C155" s="1550" t="str">
        <f>IF(B155="","",Output!BV146)</f>
        <v/>
      </c>
      <c r="D155" s="1551" t="str">
        <f>IF(B155="","",Output!BW146)</f>
        <v/>
      </c>
      <c r="E155" s="1614" t="str">
        <f>IF(B155="","",Output!BX146)</f>
        <v/>
      </c>
      <c r="F155" s="1552" t="str">
        <f>IF(B155="","",Output!BY146)</f>
        <v/>
      </c>
      <c r="G155" s="1610" t="str">
        <f>IF(B155="","",Output!BZ146)</f>
        <v/>
      </c>
      <c r="H155" s="1552" t="str">
        <f>IF(B155="","",Output!CA146)</f>
        <v/>
      </c>
      <c r="I155" s="1552" t="str">
        <f>IF(B155="","",Output!CB146)</f>
        <v/>
      </c>
      <c r="J155" s="1553" t="str">
        <f>IF(B155="","",Output!CC146)</f>
        <v/>
      </c>
      <c r="K155" s="1561" t="str">
        <f>IF(B155="","",Output!CD146)</f>
        <v/>
      </c>
    </row>
    <row r="156" spans="2:11">
      <c r="B156" s="1560" t="str">
        <f>IF(Output!C147=0,"",Output!C147)</f>
        <v/>
      </c>
      <c r="C156" s="1550" t="str">
        <f>IF(B156="","",Output!BV147)</f>
        <v/>
      </c>
      <c r="D156" s="1551" t="str">
        <f>IF(B156="","",Output!BW147)</f>
        <v/>
      </c>
      <c r="E156" s="1614" t="str">
        <f>IF(B156="","",Output!BX147)</f>
        <v/>
      </c>
      <c r="F156" s="1552" t="str">
        <f>IF(B156="","",Output!BY147)</f>
        <v/>
      </c>
      <c r="G156" s="1610" t="str">
        <f>IF(B156="","",Output!BZ147)</f>
        <v/>
      </c>
      <c r="H156" s="1552" t="str">
        <f>IF(B156="","",Output!CA147)</f>
        <v/>
      </c>
      <c r="I156" s="1552" t="str">
        <f>IF(B156="","",Output!CB147)</f>
        <v/>
      </c>
      <c r="J156" s="1553" t="str">
        <f>IF(B156="","",Output!CC147)</f>
        <v/>
      </c>
      <c r="K156" s="1561" t="str">
        <f>IF(B156="","",Output!CD147)</f>
        <v/>
      </c>
    </row>
    <row r="157" spans="2:11">
      <c r="B157" s="1560" t="str">
        <f>IF(Output!C148=0,"",Output!C148)</f>
        <v/>
      </c>
      <c r="C157" s="1550" t="str">
        <f>IF(B157="","",Output!BV148)</f>
        <v/>
      </c>
      <c r="D157" s="1551" t="str">
        <f>IF(B157="","",Output!BW148)</f>
        <v/>
      </c>
      <c r="E157" s="1614" t="str">
        <f>IF(B157="","",Output!BX148)</f>
        <v/>
      </c>
      <c r="F157" s="1552" t="str">
        <f>IF(B157="","",Output!BY148)</f>
        <v/>
      </c>
      <c r="G157" s="1610" t="str">
        <f>IF(B157="","",Output!BZ148)</f>
        <v/>
      </c>
      <c r="H157" s="1552" t="str">
        <f>IF(B157="","",Output!CA148)</f>
        <v/>
      </c>
      <c r="I157" s="1552" t="str">
        <f>IF(B157="","",Output!CB148)</f>
        <v/>
      </c>
      <c r="J157" s="1553" t="str">
        <f>IF(B157="","",Output!CC148)</f>
        <v/>
      </c>
      <c r="K157" s="1561" t="str">
        <f>IF(B157="","",Output!CD148)</f>
        <v/>
      </c>
    </row>
    <row r="158" spans="2:11">
      <c r="B158" s="1560" t="str">
        <f>IF(Output!C149=0,"",Output!C149)</f>
        <v/>
      </c>
      <c r="C158" s="1550" t="str">
        <f>IF(B158="","",Output!BV149)</f>
        <v/>
      </c>
      <c r="D158" s="1551" t="str">
        <f>IF(B158="","",Output!BW149)</f>
        <v/>
      </c>
      <c r="E158" s="1614" t="str">
        <f>IF(B158="","",Output!BX149)</f>
        <v/>
      </c>
      <c r="F158" s="1552" t="str">
        <f>IF(B158="","",Output!BY149)</f>
        <v/>
      </c>
      <c r="G158" s="1610" t="str">
        <f>IF(B158="","",Output!BZ149)</f>
        <v/>
      </c>
      <c r="H158" s="1552" t="str">
        <f>IF(B158="","",Output!CA149)</f>
        <v/>
      </c>
      <c r="I158" s="1552" t="str">
        <f>IF(B158="","",Output!CB149)</f>
        <v/>
      </c>
      <c r="J158" s="1553" t="str">
        <f>IF(B158="","",Output!CC149)</f>
        <v/>
      </c>
      <c r="K158" s="1561" t="str">
        <f>IF(B158="","",Output!CD149)</f>
        <v/>
      </c>
    </row>
    <row r="159" spans="2:11">
      <c r="B159" s="1560" t="str">
        <f>IF(Output!C150=0,"",Output!C150)</f>
        <v/>
      </c>
      <c r="C159" s="1550" t="str">
        <f>IF(B159="","",Output!BV150)</f>
        <v/>
      </c>
      <c r="D159" s="1551" t="str">
        <f>IF(B159="","",Output!BW150)</f>
        <v/>
      </c>
      <c r="E159" s="1614" t="str">
        <f>IF(B159="","",Output!BX150)</f>
        <v/>
      </c>
      <c r="F159" s="1552" t="str">
        <f>IF(B159="","",Output!BY150)</f>
        <v/>
      </c>
      <c r="G159" s="1610" t="str">
        <f>IF(B159="","",Output!BZ150)</f>
        <v/>
      </c>
      <c r="H159" s="1552" t="str">
        <f>IF(B159="","",Output!CA150)</f>
        <v/>
      </c>
      <c r="I159" s="1552" t="str">
        <f>IF(B159="","",Output!CB150)</f>
        <v/>
      </c>
      <c r="J159" s="1553" t="str">
        <f>IF(B159="","",Output!CC150)</f>
        <v/>
      </c>
      <c r="K159" s="1561" t="str">
        <f>IF(B159="","",Output!CD150)</f>
        <v/>
      </c>
    </row>
    <row r="160" spans="2:11">
      <c r="B160" s="1560" t="str">
        <f>IF(Output!C151=0,"",Output!C151)</f>
        <v/>
      </c>
      <c r="C160" s="1550" t="str">
        <f>IF(B160="","",Output!BV151)</f>
        <v/>
      </c>
      <c r="D160" s="1551" t="str">
        <f>IF(B160="","",Output!BW151)</f>
        <v/>
      </c>
      <c r="E160" s="1614" t="str">
        <f>IF(B160="","",Output!BX151)</f>
        <v/>
      </c>
      <c r="F160" s="1552" t="str">
        <f>IF(B160="","",Output!BY151)</f>
        <v/>
      </c>
      <c r="G160" s="1610" t="str">
        <f>IF(B160="","",Output!BZ151)</f>
        <v/>
      </c>
      <c r="H160" s="1552" t="str">
        <f>IF(B160="","",Output!CA151)</f>
        <v/>
      </c>
      <c r="I160" s="1552" t="str">
        <f>IF(B160="","",Output!CB151)</f>
        <v/>
      </c>
      <c r="J160" s="1553" t="str">
        <f>IF(B160="","",Output!CC151)</f>
        <v/>
      </c>
      <c r="K160" s="1561" t="str">
        <f>IF(B160="","",Output!CD151)</f>
        <v/>
      </c>
    </row>
    <row r="161" spans="2:11">
      <c r="B161" s="1560" t="str">
        <f>IF(Output!C152=0,"",Output!C152)</f>
        <v/>
      </c>
      <c r="C161" s="1550" t="str">
        <f>IF(B161="","",Output!BV152)</f>
        <v/>
      </c>
      <c r="D161" s="1551" t="str">
        <f>IF(B161="","",Output!BW152)</f>
        <v/>
      </c>
      <c r="E161" s="1614" t="str">
        <f>IF(B161="","",Output!BX152)</f>
        <v/>
      </c>
      <c r="F161" s="1552" t="str">
        <f>IF(B161="","",Output!BY152)</f>
        <v/>
      </c>
      <c r="G161" s="1610" t="str">
        <f>IF(B161="","",Output!BZ152)</f>
        <v/>
      </c>
      <c r="H161" s="1552" t="str">
        <f>IF(B161="","",Output!CA152)</f>
        <v/>
      </c>
      <c r="I161" s="1552" t="str">
        <f>IF(B161="","",Output!CB152)</f>
        <v/>
      </c>
      <c r="J161" s="1553" t="str">
        <f>IF(B161="","",Output!CC152)</f>
        <v/>
      </c>
      <c r="K161" s="1561" t="str">
        <f>IF(B161="","",Output!CD152)</f>
        <v/>
      </c>
    </row>
    <row r="162" spans="2:11">
      <c r="B162" s="1560" t="str">
        <f>IF(Output!C153=0,"",Output!C153)</f>
        <v/>
      </c>
      <c r="C162" s="1550" t="str">
        <f>IF(B162="","",Output!BV153)</f>
        <v/>
      </c>
      <c r="D162" s="1551" t="str">
        <f>IF(B162="","",Output!BW153)</f>
        <v/>
      </c>
      <c r="E162" s="1614" t="str">
        <f>IF(B162="","",Output!BX153)</f>
        <v/>
      </c>
      <c r="F162" s="1552" t="str">
        <f>IF(B162="","",Output!BY153)</f>
        <v/>
      </c>
      <c r="G162" s="1610" t="str">
        <f>IF(B162="","",Output!BZ153)</f>
        <v/>
      </c>
      <c r="H162" s="1552" t="str">
        <f>IF(B162="","",Output!CA153)</f>
        <v/>
      </c>
      <c r="I162" s="1552" t="str">
        <f>IF(B162="","",Output!CB153)</f>
        <v/>
      </c>
      <c r="J162" s="1553" t="str">
        <f>IF(B162="","",Output!CC153)</f>
        <v/>
      </c>
      <c r="K162" s="1561" t="str">
        <f>IF(B162="","",Output!CD153)</f>
        <v/>
      </c>
    </row>
    <row r="163" spans="2:11">
      <c r="B163" s="1560" t="str">
        <f>IF(Output!C154=0,"",Output!C154)</f>
        <v/>
      </c>
      <c r="C163" s="1550" t="str">
        <f>IF(B163="","",Output!BV154)</f>
        <v/>
      </c>
      <c r="D163" s="1551" t="str">
        <f>IF(B163="","",Output!BW154)</f>
        <v/>
      </c>
      <c r="E163" s="1614" t="str">
        <f>IF(B163="","",Output!BX154)</f>
        <v/>
      </c>
      <c r="F163" s="1552" t="str">
        <f>IF(B163="","",Output!BY154)</f>
        <v/>
      </c>
      <c r="G163" s="1610" t="str">
        <f>IF(B163="","",Output!BZ154)</f>
        <v/>
      </c>
      <c r="H163" s="1552" t="str">
        <f>IF(B163="","",Output!CA154)</f>
        <v/>
      </c>
      <c r="I163" s="1552" t="str">
        <f>IF(B163="","",Output!CB154)</f>
        <v/>
      </c>
      <c r="J163" s="1553" t="str">
        <f>IF(B163="","",Output!CC154)</f>
        <v/>
      </c>
      <c r="K163" s="1561" t="str">
        <f>IF(B163="","",Output!CD154)</f>
        <v/>
      </c>
    </row>
    <row r="164" spans="2:11">
      <c r="B164" s="1560" t="str">
        <f>IF(Output!C155=0,"",Output!C155)</f>
        <v/>
      </c>
      <c r="C164" s="1550" t="str">
        <f>IF(B164="","",Output!BV155)</f>
        <v/>
      </c>
      <c r="D164" s="1551" t="str">
        <f>IF(B164="","",Output!BW155)</f>
        <v/>
      </c>
      <c r="E164" s="1614" t="str">
        <f>IF(B164="","",Output!BX155)</f>
        <v/>
      </c>
      <c r="F164" s="1552" t="str">
        <f>IF(B164="","",Output!BY155)</f>
        <v/>
      </c>
      <c r="G164" s="1610" t="str">
        <f>IF(B164="","",Output!BZ155)</f>
        <v/>
      </c>
      <c r="H164" s="1552" t="str">
        <f>IF(B164="","",Output!CA155)</f>
        <v/>
      </c>
      <c r="I164" s="1552" t="str">
        <f>IF(B164="","",Output!CB155)</f>
        <v/>
      </c>
      <c r="J164" s="1553" t="str">
        <f>IF(B164="","",Output!CC155)</f>
        <v/>
      </c>
      <c r="K164" s="1561" t="str">
        <f>IF(B164="","",Output!CD155)</f>
        <v/>
      </c>
    </row>
    <row r="165" spans="2:11">
      <c r="B165" s="1560" t="str">
        <f>IF(Output!C156=0,"",Output!C156)</f>
        <v/>
      </c>
      <c r="C165" s="1550" t="str">
        <f>IF(B165="","",Output!BV156)</f>
        <v/>
      </c>
      <c r="D165" s="1551" t="str">
        <f>IF(B165="","",Output!BW156)</f>
        <v/>
      </c>
      <c r="E165" s="1614" t="str">
        <f>IF(B165="","",Output!BX156)</f>
        <v/>
      </c>
      <c r="F165" s="1552" t="str">
        <f>IF(B165="","",Output!BY156)</f>
        <v/>
      </c>
      <c r="G165" s="1610" t="str">
        <f>IF(B165="","",Output!BZ156)</f>
        <v/>
      </c>
      <c r="H165" s="1552" t="str">
        <f>IF(B165="","",Output!CA156)</f>
        <v/>
      </c>
      <c r="I165" s="1552" t="str">
        <f>IF(B165="","",Output!CB156)</f>
        <v/>
      </c>
      <c r="J165" s="1553" t="str">
        <f>IF(B165="","",Output!CC156)</f>
        <v/>
      </c>
      <c r="K165" s="1561" t="str">
        <f>IF(B165="","",Output!CD156)</f>
        <v/>
      </c>
    </row>
    <row r="166" spans="2:11">
      <c r="B166" s="1560" t="str">
        <f>IF(Output!C157=0,"",Output!C157)</f>
        <v/>
      </c>
      <c r="C166" s="1550" t="str">
        <f>IF(B166="","",Output!BV157)</f>
        <v/>
      </c>
      <c r="D166" s="1551" t="str">
        <f>IF(B166="","",Output!BW157)</f>
        <v/>
      </c>
      <c r="E166" s="1614" t="str">
        <f>IF(B166="","",Output!BX157)</f>
        <v/>
      </c>
      <c r="F166" s="1552" t="str">
        <f>IF(B166="","",Output!BY157)</f>
        <v/>
      </c>
      <c r="G166" s="1610" t="str">
        <f>IF(B166="","",Output!BZ157)</f>
        <v/>
      </c>
      <c r="H166" s="1552" t="str">
        <f>IF(B166="","",Output!CA157)</f>
        <v/>
      </c>
      <c r="I166" s="1552" t="str">
        <f>IF(B166="","",Output!CB157)</f>
        <v/>
      </c>
      <c r="J166" s="1553" t="str">
        <f>IF(B166="","",Output!CC157)</f>
        <v/>
      </c>
      <c r="K166" s="1561" t="str">
        <f>IF(B166="","",Output!CD157)</f>
        <v/>
      </c>
    </row>
    <row r="167" spans="2:11">
      <c r="B167" s="1560" t="str">
        <f>IF(Output!C158=0,"",Output!C158)</f>
        <v/>
      </c>
      <c r="C167" s="1550" t="str">
        <f>IF(B167="","",Output!BV158)</f>
        <v/>
      </c>
      <c r="D167" s="1551" t="str">
        <f>IF(B167="","",Output!BW158)</f>
        <v/>
      </c>
      <c r="E167" s="1614" t="str">
        <f>IF(B167="","",Output!BX158)</f>
        <v/>
      </c>
      <c r="F167" s="1552" t="str">
        <f>IF(B167="","",Output!BY158)</f>
        <v/>
      </c>
      <c r="G167" s="1610" t="str">
        <f>IF(B167="","",Output!BZ158)</f>
        <v/>
      </c>
      <c r="H167" s="1552" t="str">
        <f>IF(B167="","",Output!CA158)</f>
        <v/>
      </c>
      <c r="I167" s="1552" t="str">
        <f>IF(B167="","",Output!CB158)</f>
        <v/>
      </c>
      <c r="J167" s="1553" t="str">
        <f>IF(B167="","",Output!CC158)</f>
        <v/>
      </c>
      <c r="K167" s="1561" t="str">
        <f>IF(B167="","",Output!CD158)</f>
        <v/>
      </c>
    </row>
    <row r="168" spans="2:11">
      <c r="B168" s="1560" t="str">
        <f>IF(Output!C159=0,"",Output!C159)</f>
        <v/>
      </c>
      <c r="C168" s="1550" t="str">
        <f>IF(B168="","",Output!BV159)</f>
        <v/>
      </c>
      <c r="D168" s="1551" t="str">
        <f>IF(B168="","",Output!BW159)</f>
        <v/>
      </c>
      <c r="E168" s="1614" t="str">
        <f>IF(B168="","",Output!BX159)</f>
        <v/>
      </c>
      <c r="F168" s="1552" t="str">
        <f>IF(B168="","",Output!BY159)</f>
        <v/>
      </c>
      <c r="G168" s="1610" t="str">
        <f>IF(B168="","",Output!BZ159)</f>
        <v/>
      </c>
      <c r="H168" s="1552" t="str">
        <f>IF(B168="","",Output!CA159)</f>
        <v/>
      </c>
      <c r="I168" s="1552" t="str">
        <f>IF(B168="","",Output!CB159)</f>
        <v/>
      </c>
      <c r="J168" s="1553" t="str">
        <f>IF(B168="","",Output!CC159)</f>
        <v/>
      </c>
      <c r="K168" s="1561" t="str">
        <f>IF(B168="","",Output!CD159)</f>
        <v/>
      </c>
    </row>
    <row r="169" spans="2:11">
      <c r="B169" s="1560" t="str">
        <f>IF(Output!C160=0,"",Output!C160)</f>
        <v/>
      </c>
      <c r="C169" s="1550" t="str">
        <f>IF(B169="","",Output!BV160)</f>
        <v/>
      </c>
      <c r="D169" s="1551" t="str">
        <f>IF(B169="","",Output!BW160)</f>
        <v/>
      </c>
      <c r="E169" s="1614" t="str">
        <f>IF(B169="","",Output!BX160)</f>
        <v/>
      </c>
      <c r="F169" s="1552" t="str">
        <f>IF(B169="","",Output!BY160)</f>
        <v/>
      </c>
      <c r="G169" s="1610" t="str">
        <f>IF(B169="","",Output!BZ160)</f>
        <v/>
      </c>
      <c r="H169" s="1552" t="str">
        <f>IF(B169="","",Output!CA160)</f>
        <v/>
      </c>
      <c r="I169" s="1552" t="str">
        <f>IF(B169="","",Output!CB160)</f>
        <v/>
      </c>
      <c r="J169" s="1553" t="str">
        <f>IF(B169="","",Output!CC160)</f>
        <v/>
      </c>
      <c r="K169" s="1561" t="str">
        <f>IF(B169="","",Output!CD160)</f>
        <v/>
      </c>
    </row>
    <row r="170" spans="2:11">
      <c r="B170" s="1560" t="str">
        <f>IF(Output!C161=0,"",Output!C161)</f>
        <v/>
      </c>
      <c r="C170" s="1550" t="str">
        <f>IF(B170="","",Output!BV161)</f>
        <v/>
      </c>
      <c r="D170" s="1551" t="str">
        <f>IF(B170="","",Output!BW161)</f>
        <v/>
      </c>
      <c r="E170" s="1614" t="str">
        <f>IF(B170="","",Output!BX161)</f>
        <v/>
      </c>
      <c r="F170" s="1552" t="str">
        <f>IF(B170="","",Output!BY161)</f>
        <v/>
      </c>
      <c r="G170" s="1610" t="str">
        <f>IF(B170="","",Output!BZ161)</f>
        <v/>
      </c>
      <c r="H170" s="1552" t="str">
        <f>IF(B170="","",Output!CA161)</f>
        <v/>
      </c>
      <c r="I170" s="1552" t="str">
        <f>IF(B170="","",Output!CB161)</f>
        <v/>
      </c>
      <c r="J170" s="1553" t="str">
        <f>IF(B170="","",Output!CC161)</f>
        <v/>
      </c>
      <c r="K170" s="1561" t="str">
        <f>IF(B170="","",Output!CD161)</f>
        <v/>
      </c>
    </row>
    <row r="171" spans="2:11">
      <c r="B171" s="1560" t="str">
        <f>IF(Output!C162=0,"",Output!C162)</f>
        <v/>
      </c>
      <c r="C171" s="1550" t="str">
        <f>IF(B171="","",Output!BV162)</f>
        <v/>
      </c>
      <c r="D171" s="1551" t="str">
        <f>IF(B171="","",Output!BW162)</f>
        <v/>
      </c>
      <c r="E171" s="1614" t="str">
        <f>IF(B171="","",Output!BX162)</f>
        <v/>
      </c>
      <c r="F171" s="1552" t="str">
        <f>IF(B171="","",Output!BY162)</f>
        <v/>
      </c>
      <c r="G171" s="1610" t="str">
        <f>IF(B171="","",Output!BZ162)</f>
        <v/>
      </c>
      <c r="H171" s="1552" t="str">
        <f>IF(B171="","",Output!CA162)</f>
        <v/>
      </c>
      <c r="I171" s="1552" t="str">
        <f>IF(B171="","",Output!CB162)</f>
        <v/>
      </c>
      <c r="J171" s="1553" t="str">
        <f>IF(B171="","",Output!CC162)</f>
        <v/>
      </c>
      <c r="K171" s="1561" t="str">
        <f>IF(B171="","",Output!CD162)</f>
        <v/>
      </c>
    </row>
    <row r="172" spans="2:11">
      <c r="B172" s="1560" t="str">
        <f>IF(Output!C163=0,"",Output!C163)</f>
        <v/>
      </c>
      <c r="C172" s="1550" t="str">
        <f>IF(B172="","",Output!BV163)</f>
        <v/>
      </c>
      <c r="D172" s="1551" t="str">
        <f>IF(B172="","",Output!BW163)</f>
        <v/>
      </c>
      <c r="E172" s="1614" t="str">
        <f>IF(B172="","",Output!BX163)</f>
        <v/>
      </c>
      <c r="F172" s="1552" t="str">
        <f>IF(B172="","",Output!BY163)</f>
        <v/>
      </c>
      <c r="G172" s="1610" t="str">
        <f>IF(B172="","",Output!BZ163)</f>
        <v/>
      </c>
      <c r="H172" s="1552" t="str">
        <f>IF(B172="","",Output!CA163)</f>
        <v/>
      </c>
      <c r="I172" s="1552" t="str">
        <f>IF(B172="","",Output!CB163)</f>
        <v/>
      </c>
      <c r="J172" s="1553" t="str">
        <f>IF(B172="","",Output!CC163)</f>
        <v/>
      </c>
      <c r="K172" s="1561" t="str">
        <f>IF(B172="","",Output!CD163)</f>
        <v/>
      </c>
    </row>
    <row r="173" spans="2:11">
      <c r="B173" s="1560" t="str">
        <f>IF(Output!C164=0,"",Output!C164)</f>
        <v/>
      </c>
      <c r="C173" s="1550" t="str">
        <f>IF(B173="","",Output!BV164)</f>
        <v/>
      </c>
      <c r="D173" s="1551" t="str">
        <f>IF(B173="","",Output!BW164)</f>
        <v/>
      </c>
      <c r="E173" s="1614" t="str">
        <f>IF(B173="","",Output!BX164)</f>
        <v/>
      </c>
      <c r="F173" s="1552" t="str">
        <f>IF(B173="","",Output!BY164)</f>
        <v/>
      </c>
      <c r="G173" s="1610" t="str">
        <f>IF(B173="","",Output!BZ164)</f>
        <v/>
      </c>
      <c r="H173" s="1552" t="str">
        <f>IF(B173="","",Output!CA164)</f>
        <v/>
      </c>
      <c r="I173" s="1552" t="str">
        <f>IF(B173="","",Output!CB164)</f>
        <v/>
      </c>
      <c r="J173" s="1553" t="str">
        <f>IF(B173="","",Output!CC164)</f>
        <v/>
      </c>
      <c r="K173" s="1561" t="str">
        <f>IF(B173="","",Output!CD164)</f>
        <v/>
      </c>
    </row>
    <row r="174" spans="2:11">
      <c r="B174" s="1560" t="str">
        <f>IF(Output!C165=0,"",Output!C165)</f>
        <v/>
      </c>
      <c r="C174" s="1550" t="str">
        <f>IF(B174="","",Output!BV165)</f>
        <v/>
      </c>
      <c r="D174" s="1551" t="str">
        <f>IF(B174="","",Output!BW165)</f>
        <v/>
      </c>
      <c r="E174" s="1614" t="str">
        <f>IF(B174="","",Output!BX165)</f>
        <v/>
      </c>
      <c r="F174" s="1552" t="str">
        <f>IF(B174="","",Output!BY165)</f>
        <v/>
      </c>
      <c r="G174" s="1610" t="str">
        <f>IF(B174="","",Output!BZ165)</f>
        <v/>
      </c>
      <c r="H174" s="1552" t="str">
        <f>IF(B174="","",Output!CA165)</f>
        <v/>
      </c>
      <c r="I174" s="1552" t="str">
        <f>IF(B174="","",Output!CB165)</f>
        <v/>
      </c>
      <c r="J174" s="1553" t="str">
        <f>IF(B174="","",Output!CC165)</f>
        <v/>
      </c>
      <c r="K174" s="1561" t="str">
        <f>IF(B174="","",Output!CD165)</f>
        <v/>
      </c>
    </row>
    <row r="175" spans="2:11">
      <c r="B175" s="1560" t="str">
        <f>IF(Output!C166=0,"",Output!C166)</f>
        <v/>
      </c>
      <c r="C175" s="1550" t="str">
        <f>IF(B175="","",Output!BV166)</f>
        <v/>
      </c>
      <c r="D175" s="1551" t="str">
        <f>IF(B175="","",Output!BW166)</f>
        <v/>
      </c>
      <c r="E175" s="1614" t="str">
        <f>IF(B175="","",Output!BX166)</f>
        <v/>
      </c>
      <c r="F175" s="1552" t="str">
        <f>IF(B175="","",Output!BY166)</f>
        <v/>
      </c>
      <c r="G175" s="1610" t="str">
        <f>IF(B175="","",Output!BZ166)</f>
        <v/>
      </c>
      <c r="H175" s="1552" t="str">
        <f>IF(B175="","",Output!CA166)</f>
        <v/>
      </c>
      <c r="I175" s="1552" t="str">
        <f>IF(B175="","",Output!CB166)</f>
        <v/>
      </c>
      <c r="J175" s="1553" t="str">
        <f>IF(B175="","",Output!CC166)</f>
        <v/>
      </c>
      <c r="K175" s="1561" t="str">
        <f>IF(B175="","",Output!CD166)</f>
        <v/>
      </c>
    </row>
    <row r="176" spans="2:11">
      <c r="B176" s="1560" t="str">
        <f>IF(Output!C167=0,"",Output!C167)</f>
        <v/>
      </c>
      <c r="C176" s="1550" t="str">
        <f>IF(B176="","",Output!BV167)</f>
        <v/>
      </c>
      <c r="D176" s="1551" t="str">
        <f>IF(B176="","",Output!BW167)</f>
        <v/>
      </c>
      <c r="E176" s="1614" t="str">
        <f>IF(B176="","",Output!BX167)</f>
        <v/>
      </c>
      <c r="F176" s="1552" t="str">
        <f>IF(B176="","",Output!BY167)</f>
        <v/>
      </c>
      <c r="G176" s="1610" t="str">
        <f>IF(B176="","",Output!BZ167)</f>
        <v/>
      </c>
      <c r="H176" s="1552" t="str">
        <f>IF(B176="","",Output!CA167)</f>
        <v/>
      </c>
      <c r="I176" s="1552" t="str">
        <f>IF(B176="","",Output!CB167)</f>
        <v/>
      </c>
      <c r="J176" s="1553" t="str">
        <f>IF(B176="","",Output!CC167)</f>
        <v/>
      </c>
      <c r="K176" s="1561" t="str">
        <f>IF(B176="","",Output!CD167)</f>
        <v/>
      </c>
    </row>
    <row r="177" spans="2:11">
      <c r="B177" s="1560" t="str">
        <f>IF(Output!C168=0,"",Output!C168)</f>
        <v/>
      </c>
      <c r="C177" s="1550" t="str">
        <f>IF(B177="","",Output!BV168)</f>
        <v/>
      </c>
      <c r="D177" s="1551" t="str">
        <f>IF(B177="","",Output!BW168)</f>
        <v/>
      </c>
      <c r="E177" s="1614" t="str">
        <f>IF(B177="","",Output!BX168)</f>
        <v/>
      </c>
      <c r="F177" s="1552" t="str">
        <f>IF(B177="","",Output!BY168)</f>
        <v/>
      </c>
      <c r="G177" s="1610" t="str">
        <f>IF(B177="","",Output!BZ168)</f>
        <v/>
      </c>
      <c r="H177" s="1552" t="str">
        <f>IF(B177="","",Output!CA168)</f>
        <v/>
      </c>
      <c r="I177" s="1552" t="str">
        <f>IF(B177="","",Output!CB168)</f>
        <v/>
      </c>
      <c r="J177" s="1553" t="str">
        <f>IF(B177="","",Output!CC168)</f>
        <v/>
      </c>
      <c r="K177" s="1561" t="str">
        <f>IF(B177="","",Output!CD168)</f>
        <v/>
      </c>
    </row>
    <row r="178" spans="2:11">
      <c r="B178" s="1560" t="str">
        <f>IF(Output!C169=0,"",Output!C169)</f>
        <v/>
      </c>
      <c r="C178" s="1550" t="str">
        <f>IF(B178="","",Output!BV169)</f>
        <v/>
      </c>
      <c r="D178" s="1551" t="str">
        <f>IF(B178="","",Output!BW169)</f>
        <v/>
      </c>
      <c r="E178" s="1614" t="str">
        <f>IF(B178="","",Output!BX169)</f>
        <v/>
      </c>
      <c r="F178" s="1552" t="str">
        <f>IF(B178="","",Output!BY169)</f>
        <v/>
      </c>
      <c r="G178" s="1610" t="str">
        <f>IF(B178="","",Output!BZ169)</f>
        <v/>
      </c>
      <c r="H178" s="1552" t="str">
        <f>IF(B178="","",Output!CA169)</f>
        <v/>
      </c>
      <c r="I178" s="1552" t="str">
        <f>IF(B178="","",Output!CB169)</f>
        <v/>
      </c>
      <c r="J178" s="1553" t="str">
        <f>IF(B178="","",Output!CC169)</f>
        <v/>
      </c>
      <c r="K178" s="1561" t="str">
        <f>IF(B178="","",Output!CD169)</f>
        <v/>
      </c>
    </row>
    <row r="179" spans="2:11">
      <c r="B179" s="1560" t="str">
        <f>IF(Output!C170=0,"",Output!C170)</f>
        <v/>
      </c>
      <c r="C179" s="1550" t="str">
        <f>IF(B179="","",Output!BV170)</f>
        <v/>
      </c>
      <c r="D179" s="1551" t="str">
        <f>IF(B179="","",Output!BW170)</f>
        <v/>
      </c>
      <c r="E179" s="1614" t="str">
        <f>IF(B179="","",Output!BX170)</f>
        <v/>
      </c>
      <c r="F179" s="1552" t="str">
        <f>IF(B179="","",Output!BY170)</f>
        <v/>
      </c>
      <c r="G179" s="1610" t="str">
        <f>IF(B179="","",Output!BZ170)</f>
        <v/>
      </c>
      <c r="H179" s="1552" t="str">
        <f>IF(B179="","",Output!CA170)</f>
        <v/>
      </c>
      <c r="I179" s="1552" t="str">
        <f>IF(B179="","",Output!CB170)</f>
        <v/>
      </c>
      <c r="J179" s="1553" t="str">
        <f>IF(B179="","",Output!CC170)</f>
        <v/>
      </c>
      <c r="K179" s="1561" t="str">
        <f>IF(B179="","",Output!CD170)</f>
        <v/>
      </c>
    </row>
    <row r="180" spans="2:11">
      <c r="B180" s="1560" t="str">
        <f>IF(Output!C171=0,"",Output!C171)</f>
        <v/>
      </c>
      <c r="C180" s="1550" t="str">
        <f>IF(B180="","",Output!BV171)</f>
        <v/>
      </c>
      <c r="D180" s="1551" t="str">
        <f>IF(B180="","",Output!BW171)</f>
        <v/>
      </c>
      <c r="E180" s="1614" t="str">
        <f>IF(B180="","",Output!BX171)</f>
        <v/>
      </c>
      <c r="F180" s="1552" t="str">
        <f>IF(B180="","",Output!BY171)</f>
        <v/>
      </c>
      <c r="G180" s="1610" t="str">
        <f>IF(B180="","",Output!BZ171)</f>
        <v/>
      </c>
      <c r="H180" s="1552" t="str">
        <f>IF(B180="","",Output!CA171)</f>
        <v/>
      </c>
      <c r="I180" s="1552" t="str">
        <f>IF(B180="","",Output!CB171)</f>
        <v/>
      </c>
      <c r="J180" s="1553" t="str">
        <f>IF(B180="","",Output!CC171)</f>
        <v/>
      </c>
      <c r="K180" s="1561" t="str">
        <f>IF(B180="","",Output!CD171)</f>
        <v/>
      </c>
    </row>
    <row r="181" spans="2:11">
      <c r="B181" s="1560" t="str">
        <f>IF(Output!C172=0,"",Output!C172)</f>
        <v/>
      </c>
      <c r="C181" s="1550" t="str">
        <f>IF(B181="","",Output!BV172)</f>
        <v/>
      </c>
      <c r="D181" s="1551" t="str">
        <f>IF(B181="","",Output!BW172)</f>
        <v/>
      </c>
      <c r="E181" s="1614" t="str">
        <f>IF(B181="","",Output!BX172)</f>
        <v/>
      </c>
      <c r="F181" s="1552" t="str">
        <f>IF(B181="","",Output!BY172)</f>
        <v/>
      </c>
      <c r="G181" s="1610" t="str">
        <f>IF(B181="","",Output!BZ172)</f>
        <v/>
      </c>
      <c r="H181" s="1552" t="str">
        <f>IF(B181="","",Output!CA172)</f>
        <v/>
      </c>
      <c r="I181" s="1552" t="str">
        <f>IF(B181="","",Output!CB172)</f>
        <v/>
      </c>
      <c r="J181" s="1553" t="str">
        <f>IF(B181="","",Output!CC172)</f>
        <v/>
      </c>
      <c r="K181" s="1561" t="str">
        <f>IF(B181="","",Output!CD172)</f>
        <v/>
      </c>
    </row>
    <row r="182" spans="2:11">
      <c r="B182" s="1560" t="str">
        <f>IF(Output!C173=0,"",Output!C173)</f>
        <v/>
      </c>
      <c r="C182" s="1550" t="str">
        <f>IF(B182="","",Output!BV173)</f>
        <v/>
      </c>
      <c r="D182" s="1551" t="str">
        <f>IF(B182="","",Output!BW173)</f>
        <v/>
      </c>
      <c r="E182" s="1614" t="str">
        <f>IF(B182="","",Output!BX173)</f>
        <v/>
      </c>
      <c r="F182" s="1552" t="str">
        <f>IF(B182="","",Output!BY173)</f>
        <v/>
      </c>
      <c r="G182" s="1610" t="str">
        <f>IF(B182="","",Output!BZ173)</f>
        <v/>
      </c>
      <c r="H182" s="1552" t="str">
        <f>IF(B182="","",Output!CA173)</f>
        <v/>
      </c>
      <c r="I182" s="1552" t="str">
        <f>IF(B182="","",Output!CB173)</f>
        <v/>
      </c>
      <c r="J182" s="1553" t="str">
        <f>IF(B182="","",Output!CC173)</f>
        <v/>
      </c>
      <c r="K182" s="1561" t="str">
        <f>IF(B182="","",Output!CD173)</f>
        <v/>
      </c>
    </row>
    <row r="183" spans="2:11">
      <c r="B183" s="1560" t="str">
        <f>IF(Output!C174=0,"",Output!C174)</f>
        <v/>
      </c>
      <c r="C183" s="1550" t="str">
        <f>IF(B183="","",Output!BV174)</f>
        <v/>
      </c>
      <c r="D183" s="1551" t="str">
        <f>IF(B183="","",Output!BW174)</f>
        <v/>
      </c>
      <c r="E183" s="1614" t="str">
        <f>IF(B183="","",Output!BX174)</f>
        <v/>
      </c>
      <c r="F183" s="1552" t="str">
        <f>IF(B183="","",Output!BY174)</f>
        <v/>
      </c>
      <c r="G183" s="1610" t="str">
        <f>IF(B183="","",Output!BZ174)</f>
        <v/>
      </c>
      <c r="H183" s="1552" t="str">
        <f>IF(B183="","",Output!CA174)</f>
        <v/>
      </c>
      <c r="I183" s="1552" t="str">
        <f>IF(B183="","",Output!CB174)</f>
        <v/>
      </c>
      <c r="J183" s="1553" t="str">
        <f>IF(B183="","",Output!CC174)</f>
        <v/>
      </c>
      <c r="K183" s="1561" t="str">
        <f>IF(B183="","",Output!CD174)</f>
        <v/>
      </c>
    </row>
    <row r="184" spans="2:11">
      <c r="B184" s="1560" t="str">
        <f>IF(Output!C175=0,"",Output!C175)</f>
        <v/>
      </c>
      <c r="C184" s="1550" t="str">
        <f>IF(B184="","",Output!BV175)</f>
        <v/>
      </c>
      <c r="D184" s="1551" t="str">
        <f>IF(B184="","",Output!BW175)</f>
        <v/>
      </c>
      <c r="E184" s="1614" t="str">
        <f>IF(B184="","",Output!BX175)</f>
        <v/>
      </c>
      <c r="F184" s="1552" t="str">
        <f>IF(B184="","",Output!BY175)</f>
        <v/>
      </c>
      <c r="G184" s="1610" t="str">
        <f>IF(B184="","",Output!BZ175)</f>
        <v/>
      </c>
      <c r="H184" s="1552" t="str">
        <f>IF(B184="","",Output!CA175)</f>
        <v/>
      </c>
      <c r="I184" s="1552" t="str">
        <f>IF(B184="","",Output!CB175)</f>
        <v/>
      </c>
      <c r="J184" s="1553" t="str">
        <f>IF(B184="","",Output!CC175)</f>
        <v/>
      </c>
      <c r="K184" s="1561" t="str">
        <f>IF(B184="","",Output!CD175)</f>
        <v/>
      </c>
    </row>
    <row r="185" spans="2:11">
      <c r="B185" s="1560" t="str">
        <f>IF(Output!C176=0,"",Output!C176)</f>
        <v/>
      </c>
      <c r="C185" s="1550" t="str">
        <f>IF(B185="","",Output!BV176)</f>
        <v/>
      </c>
      <c r="D185" s="1551" t="str">
        <f>IF(B185="","",Output!BW176)</f>
        <v/>
      </c>
      <c r="E185" s="1614" t="str">
        <f>IF(B185="","",Output!BX176)</f>
        <v/>
      </c>
      <c r="F185" s="1552" t="str">
        <f>IF(B185="","",Output!BY176)</f>
        <v/>
      </c>
      <c r="G185" s="1610" t="str">
        <f>IF(B185="","",Output!BZ176)</f>
        <v/>
      </c>
      <c r="H185" s="1552" t="str">
        <f>IF(B185="","",Output!CA176)</f>
        <v/>
      </c>
      <c r="I185" s="1552" t="str">
        <f>IF(B185="","",Output!CB176)</f>
        <v/>
      </c>
      <c r="J185" s="1553" t="str">
        <f>IF(B185="","",Output!CC176)</f>
        <v/>
      </c>
      <c r="K185" s="1561" t="str">
        <f>IF(B185="","",Output!CD176)</f>
        <v/>
      </c>
    </row>
    <row r="186" spans="2:11">
      <c r="B186" s="1560" t="str">
        <f>IF(Output!C177=0,"",Output!C177)</f>
        <v/>
      </c>
      <c r="C186" s="1550" t="str">
        <f>IF(B186="","",Output!BV177)</f>
        <v/>
      </c>
      <c r="D186" s="1551" t="str">
        <f>IF(B186="","",Output!BW177)</f>
        <v/>
      </c>
      <c r="E186" s="1614" t="str">
        <f>IF(B186="","",Output!BX177)</f>
        <v/>
      </c>
      <c r="F186" s="1552" t="str">
        <f>IF(B186="","",Output!BY177)</f>
        <v/>
      </c>
      <c r="G186" s="1610" t="str">
        <f>IF(B186="","",Output!BZ177)</f>
        <v/>
      </c>
      <c r="H186" s="1552" t="str">
        <f>IF(B186="","",Output!CA177)</f>
        <v/>
      </c>
      <c r="I186" s="1552" t="str">
        <f>IF(B186="","",Output!CB177)</f>
        <v/>
      </c>
      <c r="J186" s="1553" t="str">
        <f>IF(B186="","",Output!CC177)</f>
        <v/>
      </c>
      <c r="K186" s="1561" t="str">
        <f>IF(B186="","",Output!CD177)</f>
        <v/>
      </c>
    </row>
    <row r="187" spans="2:11">
      <c r="B187" s="1560" t="str">
        <f>IF(Output!C178=0,"",Output!C178)</f>
        <v/>
      </c>
      <c r="C187" s="1550" t="str">
        <f>IF(B187="","",Output!BV178)</f>
        <v/>
      </c>
      <c r="D187" s="1551" t="str">
        <f>IF(B187="","",Output!BW178)</f>
        <v/>
      </c>
      <c r="E187" s="1614" t="str">
        <f>IF(B187="","",Output!BX178)</f>
        <v/>
      </c>
      <c r="F187" s="1552" t="str">
        <f>IF(B187="","",Output!BY178)</f>
        <v/>
      </c>
      <c r="G187" s="1610" t="str">
        <f>IF(B187="","",Output!BZ178)</f>
        <v/>
      </c>
      <c r="H187" s="1552" t="str">
        <f>IF(B187="","",Output!CA178)</f>
        <v/>
      </c>
      <c r="I187" s="1552" t="str">
        <f>IF(B187="","",Output!CB178)</f>
        <v/>
      </c>
      <c r="J187" s="1553" t="str">
        <f>IF(B187="","",Output!CC178)</f>
        <v/>
      </c>
      <c r="K187" s="1561" t="str">
        <f>IF(B187="","",Output!CD178)</f>
        <v/>
      </c>
    </row>
    <row r="188" spans="2:11">
      <c r="B188" s="1560" t="str">
        <f>IF(Output!C179=0,"",Output!C179)</f>
        <v/>
      </c>
      <c r="C188" s="1550" t="str">
        <f>IF(B188="","",Output!BV179)</f>
        <v/>
      </c>
      <c r="D188" s="1551" t="str">
        <f>IF(B188="","",Output!BW179)</f>
        <v/>
      </c>
      <c r="E188" s="1614" t="str">
        <f>IF(B188="","",Output!BX179)</f>
        <v/>
      </c>
      <c r="F188" s="1552" t="str">
        <f>IF(B188="","",Output!BY179)</f>
        <v/>
      </c>
      <c r="G188" s="1610" t="str">
        <f>IF(B188="","",Output!BZ179)</f>
        <v/>
      </c>
      <c r="H188" s="1552" t="str">
        <f>IF(B188="","",Output!CA179)</f>
        <v/>
      </c>
      <c r="I188" s="1552" t="str">
        <f>IF(B188="","",Output!CB179)</f>
        <v/>
      </c>
      <c r="J188" s="1553" t="str">
        <f>IF(B188="","",Output!CC179)</f>
        <v/>
      </c>
      <c r="K188" s="1561" t="str">
        <f>IF(B188="","",Output!CD179)</f>
        <v/>
      </c>
    </row>
    <row r="189" spans="2:11">
      <c r="B189" s="1560" t="str">
        <f>IF(Output!C180=0,"",Output!C180)</f>
        <v/>
      </c>
      <c r="C189" s="1550" t="str">
        <f>IF(B189="","",Output!BV180)</f>
        <v/>
      </c>
      <c r="D189" s="1551" t="str">
        <f>IF(B189="","",Output!BW180)</f>
        <v/>
      </c>
      <c r="E189" s="1614" t="str">
        <f>IF(B189="","",Output!BX180)</f>
        <v/>
      </c>
      <c r="F189" s="1552" t="str">
        <f>IF(B189="","",Output!BY180)</f>
        <v/>
      </c>
      <c r="G189" s="1610" t="str">
        <f>IF(B189="","",Output!BZ180)</f>
        <v/>
      </c>
      <c r="H189" s="1552" t="str">
        <f>IF(B189="","",Output!CA180)</f>
        <v/>
      </c>
      <c r="I189" s="1552" t="str">
        <f>IF(B189="","",Output!CB180)</f>
        <v/>
      </c>
      <c r="J189" s="1553" t="str">
        <f>IF(B189="","",Output!CC180)</f>
        <v/>
      </c>
      <c r="K189" s="1561" t="str">
        <f>IF(B189="","",Output!CD180)</f>
        <v/>
      </c>
    </row>
    <row r="190" spans="2:11">
      <c r="B190" s="1560" t="str">
        <f>IF(Output!C181=0,"",Output!C181)</f>
        <v/>
      </c>
      <c r="C190" s="1550" t="str">
        <f>IF(B190="","",Output!BV181)</f>
        <v/>
      </c>
      <c r="D190" s="1551" t="str">
        <f>IF(B190="","",Output!BW181)</f>
        <v/>
      </c>
      <c r="E190" s="1614" t="str">
        <f>IF(B190="","",Output!BX181)</f>
        <v/>
      </c>
      <c r="F190" s="1552" t="str">
        <f>IF(B190="","",Output!BY181)</f>
        <v/>
      </c>
      <c r="G190" s="1610" t="str">
        <f>IF(B190="","",Output!BZ181)</f>
        <v/>
      </c>
      <c r="H190" s="1552" t="str">
        <f>IF(B190="","",Output!CA181)</f>
        <v/>
      </c>
      <c r="I190" s="1552" t="str">
        <f>IF(B190="","",Output!CB181)</f>
        <v/>
      </c>
      <c r="J190" s="1553" t="str">
        <f>IF(B190="","",Output!CC181)</f>
        <v/>
      </c>
      <c r="K190" s="1561" t="str">
        <f>IF(B190="","",Output!CD181)</f>
        <v/>
      </c>
    </row>
    <row r="191" spans="2:11">
      <c r="B191" s="1560" t="str">
        <f>IF(Output!C182=0,"",Output!C182)</f>
        <v/>
      </c>
      <c r="C191" s="1550" t="str">
        <f>IF(B191="","",Output!BV182)</f>
        <v/>
      </c>
      <c r="D191" s="1551" t="str">
        <f>IF(B191="","",Output!BW182)</f>
        <v/>
      </c>
      <c r="E191" s="1614" t="str">
        <f>IF(B191="","",Output!BX182)</f>
        <v/>
      </c>
      <c r="F191" s="1552" t="str">
        <f>IF(B191="","",Output!BY182)</f>
        <v/>
      </c>
      <c r="G191" s="1610" t="str">
        <f>IF(B191="","",Output!BZ182)</f>
        <v/>
      </c>
      <c r="H191" s="1552" t="str">
        <f>IF(B191="","",Output!CA182)</f>
        <v/>
      </c>
      <c r="I191" s="1552" t="str">
        <f>IF(B191="","",Output!CB182)</f>
        <v/>
      </c>
      <c r="J191" s="1553" t="str">
        <f>IF(B191="","",Output!CC182)</f>
        <v/>
      </c>
      <c r="K191" s="1561" t="str">
        <f>IF(B191="","",Output!CD182)</f>
        <v/>
      </c>
    </row>
    <row r="192" spans="2:11">
      <c r="B192" s="1560" t="str">
        <f>IF(Output!C183=0,"",Output!C183)</f>
        <v/>
      </c>
      <c r="C192" s="1550" t="str">
        <f>IF(B192="","",Output!BV183)</f>
        <v/>
      </c>
      <c r="D192" s="1551" t="str">
        <f>IF(B192="","",Output!BW183)</f>
        <v/>
      </c>
      <c r="E192" s="1614" t="str">
        <f>IF(B192="","",Output!BX183)</f>
        <v/>
      </c>
      <c r="F192" s="1552" t="str">
        <f>IF(B192="","",Output!BY183)</f>
        <v/>
      </c>
      <c r="G192" s="1610" t="str">
        <f>IF(B192="","",Output!BZ183)</f>
        <v/>
      </c>
      <c r="H192" s="1552" t="str">
        <f>IF(B192="","",Output!CA183)</f>
        <v/>
      </c>
      <c r="I192" s="1552" t="str">
        <f>IF(B192="","",Output!CB183)</f>
        <v/>
      </c>
      <c r="J192" s="1553" t="str">
        <f>IF(B192="","",Output!CC183)</f>
        <v/>
      </c>
      <c r="K192" s="1561" t="str">
        <f>IF(B192="","",Output!CD183)</f>
        <v/>
      </c>
    </row>
    <row r="193" spans="2:11">
      <c r="B193" s="1560" t="str">
        <f>IF(Output!C184=0,"",Output!C184)</f>
        <v/>
      </c>
      <c r="C193" s="1550" t="str">
        <f>IF(B193="","",Output!BV184)</f>
        <v/>
      </c>
      <c r="D193" s="1551" t="str">
        <f>IF(B193="","",Output!BW184)</f>
        <v/>
      </c>
      <c r="E193" s="1614" t="str">
        <f>IF(B193="","",Output!BX184)</f>
        <v/>
      </c>
      <c r="F193" s="1552" t="str">
        <f>IF(B193="","",Output!BY184)</f>
        <v/>
      </c>
      <c r="G193" s="1610" t="str">
        <f>IF(B193="","",Output!BZ184)</f>
        <v/>
      </c>
      <c r="H193" s="1552" t="str">
        <f>IF(B193="","",Output!CA184)</f>
        <v/>
      </c>
      <c r="I193" s="1552" t="str">
        <f>IF(B193="","",Output!CB184)</f>
        <v/>
      </c>
      <c r="J193" s="1553" t="str">
        <f>IF(B193="","",Output!CC184)</f>
        <v/>
      </c>
      <c r="K193" s="1561" t="str">
        <f>IF(B193="","",Output!CD184)</f>
        <v/>
      </c>
    </row>
    <row r="194" spans="2:11">
      <c r="B194" s="1560" t="str">
        <f>IF(Output!C185=0,"",Output!C185)</f>
        <v/>
      </c>
      <c r="C194" s="1550" t="str">
        <f>IF(B194="","",Output!BV185)</f>
        <v/>
      </c>
      <c r="D194" s="1551" t="str">
        <f>IF(B194="","",Output!BW185)</f>
        <v/>
      </c>
      <c r="E194" s="1614" t="str">
        <f>IF(B194="","",Output!BX185)</f>
        <v/>
      </c>
      <c r="F194" s="1552" t="str">
        <f>IF(B194="","",Output!BY185)</f>
        <v/>
      </c>
      <c r="G194" s="1610" t="str">
        <f>IF(B194="","",Output!BZ185)</f>
        <v/>
      </c>
      <c r="H194" s="1552" t="str">
        <f>IF(B194="","",Output!CA185)</f>
        <v/>
      </c>
      <c r="I194" s="1552" t="str">
        <f>IF(B194="","",Output!CB185)</f>
        <v/>
      </c>
      <c r="J194" s="1553" t="str">
        <f>IF(B194="","",Output!CC185)</f>
        <v/>
      </c>
      <c r="K194" s="1561" t="str">
        <f>IF(B194="","",Output!CD185)</f>
        <v/>
      </c>
    </row>
    <row r="195" spans="2:11">
      <c r="B195" s="1560" t="str">
        <f>IF(Output!C186=0,"",Output!C186)</f>
        <v/>
      </c>
      <c r="C195" s="1550" t="str">
        <f>IF(B195="","",Output!BV186)</f>
        <v/>
      </c>
      <c r="D195" s="1551" t="str">
        <f>IF(B195="","",Output!BW186)</f>
        <v/>
      </c>
      <c r="E195" s="1614" t="str">
        <f>IF(B195="","",Output!BX186)</f>
        <v/>
      </c>
      <c r="F195" s="1552" t="str">
        <f>IF(B195="","",Output!BY186)</f>
        <v/>
      </c>
      <c r="G195" s="1610" t="str">
        <f>IF(B195="","",Output!BZ186)</f>
        <v/>
      </c>
      <c r="H195" s="1552" t="str">
        <f>IF(B195="","",Output!CA186)</f>
        <v/>
      </c>
      <c r="I195" s="1552" t="str">
        <f>IF(B195="","",Output!CB186)</f>
        <v/>
      </c>
      <c r="J195" s="1553" t="str">
        <f>IF(B195="","",Output!CC186)</f>
        <v/>
      </c>
      <c r="K195" s="1561" t="str">
        <f>IF(B195="","",Output!CD186)</f>
        <v/>
      </c>
    </row>
    <row r="196" spans="2:11">
      <c r="B196" s="1560" t="str">
        <f>IF(Output!C187=0,"",Output!C187)</f>
        <v/>
      </c>
      <c r="C196" s="1550" t="str">
        <f>IF(B196="","",Output!BV187)</f>
        <v/>
      </c>
      <c r="D196" s="1551" t="str">
        <f>IF(B196="","",Output!BW187)</f>
        <v/>
      </c>
      <c r="E196" s="1614" t="str">
        <f>IF(B196="","",Output!BX187)</f>
        <v/>
      </c>
      <c r="F196" s="1552" t="str">
        <f>IF(B196="","",Output!BY187)</f>
        <v/>
      </c>
      <c r="G196" s="1610" t="str">
        <f>IF(B196="","",Output!BZ187)</f>
        <v/>
      </c>
      <c r="H196" s="1552" t="str">
        <f>IF(B196="","",Output!CA187)</f>
        <v/>
      </c>
      <c r="I196" s="1552" t="str">
        <f>IF(B196="","",Output!CB187)</f>
        <v/>
      </c>
      <c r="J196" s="1553" t="str">
        <f>IF(B196="","",Output!CC187)</f>
        <v/>
      </c>
      <c r="K196" s="1561" t="str">
        <f>IF(B196="","",Output!CD187)</f>
        <v/>
      </c>
    </row>
    <row r="197" spans="2:11">
      <c r="B197" s="1560" t="str">
        <f>IF(Output!C188=0,"",Output!C188)</f>
        <v/>
      </c>
      <c r="C197" s="1550" t="str">
        <f>IF(B197="","",Output!BV188)</f>
        <v/>
      </c>
      <c r="D197" s="1551" t="str">
        <f>IF(B197="","",Output!BW188)</f>
        <v/>
      </c>
      <c r="E197" s="1614" t="str">
        <f>IF(B197="","",Output!BX188)</f>
        <v/>
      </c>
      <c r="F197" s="1552" t="str">
        <f>IF(B197="","",Output!BY188)</f>
        <v/>
      </c>
      <c r="G197" s="1610" t="str">
        <f>IF(B197="","",Output!BZ188)</f>
        <v/>
      </c>
      <c r="H197" s="1552" t="str">
        <f>IF(B197="","",Output!CA188)</f>
        <v/>
      </c>
      <c r="I197" s="1552" t="str">
        <f>IF(B197="","",Output!CB188)</f>
        <v/>
      </c>
      <c r="J197" s="1553" t="str">
        <f>IF(B197="","",Output!CC188)</f>
        <v/>
      </c>
      <c r="K197" s="1561" t="str">
        <f>IF(B197="","",Output!CD188)</f>
        <v/>
      </c>
    </row>
    <row r="198" spans="2:11">
      <c r="B198" s="1560" t="str">
        <f>IF(Output!C189=0,"",Output!C189)</f>
        <v/>
      </c>
      <c r="C198" s="1550" t="str">
        <f>IF(B198="","",Output!BV189)</f>
        <v/>
      </c>
      <c r="D198" s="1551" t="str">
        <f>IF(B198="","",Output!BW189)</f>
        <v/>
      </c>
      <c r="E198" s="1614" t="str">
        <f>IF(B198="","",Output!BX189)</f>
        <v/>
      </c>
      <c r="F198" s="1552" t="str">
        <f>IF(B198="","",Output!BY189)</f>
        <v/>
      </c>
      <c r="G198" s="1610" t="str">
        <f>IF(B198="","",Output!BZ189)</f>
        <v/>
      </c>
      <c r="H198" s="1552" t="str">
        <f>IF(B198="","",Output!CA189)</f>
        <v/>
      </c>
      <c r="I198" s="1552" t="str">
        <f>IF(B198="","",Output!CB189)</f>
        <v/>
      </c>
      <c r="J198" s="1553" t="str">
        <f>IF(B198="","",Output!CC189)</f>
        <v/>
      </c>
      <c r="K198" s="1561" t="str">
        <f>IF(B198="","",Output!CD189)</f>
        <v/>
      </c>
    </row>
    <row r="199" spans="2:11">
      <c r="B199" s="1560" t="str">
        <f>IF(Output!C190=0,"",Output!C190)</f>
        <v/>
      </c>
      <c r="C199" s="1550" t="str">
        <f>IF(B199="","",Output!BV190)</f>
        <v/>
      </c>
      <c r="D199" s="1551" t="str">
        <f>IF(B199="","",Output!BW190)</f>
        <v/>
      </c>
      <c r="E199" s="1614" t="str">
        <f>IF(B199="","",Output!BX190)</f>
        <v/>
      </c>
      <c r="F199" s="1552" t="str">
        <f>IF(B199="","",Output!BY190)</f>
        <v/>
      </c>
      <c r="G199" s="1610" t="str">
        <f>IF(B199="","",Output!BZ190)</f>
        <v/>
      </c>
      <c r="H199" s="1552" t="str">
        <f>IF(B199="","",Output!CA190)</f>
        <v/>
      </c>
      <c r="I199" s="1552" t="str">
        <f>IF(B199="","",Output!CB190)</f>
        <v/>
      </c>
      <c r="J199" s="1553" t="str">
        <f>IF(B199="","",Output!CC190)</f>
        <v/>
      </c>
      <c r="K199" s="1561" t="str">
        <f>IF(B199="","",Output!CD190)</f>
        <v/>
      </c>
    </row>
    <row r="200" spans="2:11">
      <c r="B200" s="1560" t="str">
        <f>IF(Output!C191=0,"",Output!C191)</f>
        <v/>
      </c>
      <c r="C200" s="1550" t="str">
        <f>IF(B200="","",Output!BV191)</f>
        <v/>
      </c>
      <c r="D200" s="1551" t="str">
        <f>IF(B200="","",Output!BW191)</f>
        <v/>
      </c>
      <c r="E200" s="1614" t="str">
        <f>IF(B200="","",Output!BX191)</f>
        <v/>
      </c>
      <c r="F200" s="1552" t="str">
        <f>IF(B200="","",Output!BY191)</f>
        <v/>
      </c>
      <c r="G200" s="1610" t="str">
        <f>IF(B200="","",Output!BZ191)</f>
        <v/>
      </c>
      <c r="H200" s="1552" t="str">
        <f>IF(B200="","",Output!CA191)</f>
        <v/>
      </c>
      <c r="I200" s="1552" t="str">
        <f>IF(B200="","",Output!CB191)</f>
        <v/>
      </c>
      <c r="J200" s="1553" t="str">
        <f>IF(B200="","",Output!CC191)</f>
        <v/>
      </c>
      <c r="K200" s="1561" t="str">
        <f>IF(B200="","",Output!CD191)</f>
        <v/>
      </c>
    </row>
    <row r="201" spans="2:11">
      <c r="B201" s="1560" t="str">
        <f>IF(Output!C192=0,"",Output!C192)</f>
        <v/>
      </c>
      <c r="C201" s="1550" t="str">
        <f>IF(B201="","",Output!BV192)</f>
        <v/>
      </c>
      <c r="D201" s="1551" t="str">
        <f>IF(B201="","",Output!BW192)</f>
        <v/>
      </c>
      <c r="E201" s="1614" t="str">
        <f>IF(B201="","",Output!BX192)</f>
        <v/>
      </c>
      <c r="F201" s="1552" t="str">
        <f>IF(B201="","",Output!BY192)</f>
        <v/>
      </c>
      <c r="G201" s="1610" t="str">
        <f>IF(B201="","",Output!BZ192)</f>
        <v/>
      </c>
      <c r="H201" s="1552" t="str">
        <f>IF(B201="","",Output!CA192)</f>
        <v/>
      </c>
      <c r="I201" s="1552" t="str">
        <f>IF(B201="","",Output!CB192)</f>
        <v/>
      </c>
      <c r="J201" s="1553" t="str">
        <f>IF(B201="","",Output!CC192)</f>
        <v/>
      </c>
      <c r="K201" s="1561" t="str">
        <f>IF(B201="","",Output!CD192)</f>
        <v/>
      </c>
    </row>
    <row r="202" spans="2:11">
      <c r="B202" s="1560" t="str">
        <f>IF(Output!C193=0,"",Output!C193)</f>
        <v/>
      </c>
      <c r="C202" s="1550" t="str">
        <f>IF(B202="","",Output!BV193)</f>
        <v/>
      </c>
      <c r="D202" s="1551" t="str">
        <f>IF(B202="","",Output!BW193)</f>
        <v/>
      </c>
      <c r="E202" s="1614" t="str">
        <f>IF(B202="","",Output!BX193)</f>
        <v/>
      </c>
      <c r="F202" s="1552" t="str">
        <f>IF(B202="","",Output!BY193)</f>
        <v/>
      </c>
      <c r="G202" s="1610" t="str">
        <f>IF(B202="","",Output!BZ193)</f>
        <v/>
      </c>
      <c r="H202" s="1552" t="str">
        <f>IF(B202="","",Output!CA193)</f>
        <v/>
      </c>
      <c r="I202" s="1552" t="str">
        <f>IF(B202="","",Output!CB193)</f>
        <v/>
      </c>
      <c r="J202" s="1553" t="str">
        <f>IF(B202="","",Output!CC193)</f>
        <v/>
      </c>
      <c r="K202" s="1561" t="str">
        <f>IF(B202="","",Output!CD193)</f>
        <v/>
      </c>
    </row>
    <row r="203" spans="2:11">
      <c r="B203" s="1560" t="str">
        <f>IF(Output!C194=0,"",Output!C194)</f>
        <v/>
      </c>
      <c r="C203" s="1550" t="str">
        <f>IF(B203="","",Output!BV194)</f>
        <v/>
      </c>
      <c r="D203" s="1551" t="str">
        <f>IF(B203="","",Output!BW194)</f>
        <v/>
      </c>
      <c r="E203" s="1614" t="str">
        <f>IF(B203="","",Output!BX194)</f>
        <v/>
      </c>
      <c r="F203" s="1552" t="str">
        <f>IF(B203="","",Output!BY194)</f>
        <v/>
      </c>
      <c r="G203" s="1610" t="str">
        <f>IF(B203="","",Output!BZ194)</f>
        <v/>
      </c>
      <c r="H203" s="1552" t="str">
        <f>IF(B203="","",Output!CA194)</f>
        <v/>
      </c>
      <c r="I203" s="1552" t="str">
        <f>IF(B203="","",Output!CB194)</f>
        <v/>
      </c>
      <c r="J203" s="1553" t="str">
        <f>IF(B203="","",Output!CC194)</f>
        <v/>
      </c>
      <c r="K203" s="1561" t="str">
        <f>IF(B203="","",Output!CD194)</f>
        <v/>
      </c>
    </row>
    <row r="204" spans="2:11">
      <c r="B204" s="1560" t="str">
        <f>IF(Output!C195=0,"",Output!C195)</f>
        <v/>
      </c>
      <c r="C204" s="1550" t="str">
        <f>IF(B204="","",Output!BV195)</f>
        <v/>
      </c>
      <c r="D204" s="1551" t="str">
        <f>IF(B204="","",Output!BW195)</f>
        <v/>
      </c>
      <c r="E204" s="1614" t="str">
        <f>IF(B204="","",Output!BX195)</f>
        <v/>
      </c>
      <c r="F204" s="1552" t="str">
        <f>IF(B204="","",Output!BY195)</f>
        <v/>
      </c>
      <c r="G204" s="1610" t="str">
        <f>IF(B204="","",Output!BZ195)</f>
        <v/>
      </c>
      <c r="H204" s="1552" t="str">
        <f>IF(B204="","",Output!CA195)</f>
        <v/>
      </c>
      <c r="I204" s="1552" t="str">
        <f>IF(B204="","",Output!CB195)</f>
        <v/>
      </c>
      <c r="J204" s="1553" t="str">
        <f>IF(B204="","",Output!CC195)</f>
        <v/>
      </c>
      <c r="K204" s="1561" t="str">
        <f>IF(B204="","",Output!CD195)</f>
        <v/>
      </c>
    </row>
    <row r="205" spans="2:11">
      <c r="B205" s="1560" t="str">
        <f>IF(Output!C196=0,"",Output!C196)</f>
        <v/>
      </c>
      <c r="C205" s="1550" t="str">
        <f>IF(B205="","",Output!BV196)</f>
        <v/>
      </c>
      <c r="D205" s="1551" t="str">
        <f>IF(B205="","",Output!BW196)</f>
        <v/>
      </c>
      <c r="E205" s="1614" t="str">
        <f>IF(B205="","",Output!BX196)</f>
        <v/>
      </c>
      <c r="F205" s="1552" t="str">
        <f>IF(B205="","",Output!BY196)</f>
        <v/>
      </c>
      <c r="G205" s="1610" t="str">
        <f>IF(B205="","",Output!BZ196)</f>
        <v/>
      </c>
      <c r="H205" s="1552" t="str">
        <f>IF(B205="","",Output!CA196)</f>
        <v/>
      </c>
      <c r="I205" s="1552" t="str">
        <f>IF(B205="","",Output!CB196)</f>
        <v/>
      </c>
      <c r="J205" s="1553" t="str">
        <f>IF(B205="","",Output!CC196)</f>
        <v/>
      </c>
      <c r="K205" s="1561" t="str">
        <f>IF(B205="","",Output!CD196)</f>
        <v/>
      </c>
    </row>
    <row r="206" spans="2:11">
      <c r="B206" s="1560" t="str">
        <f>IF(Output!C197=0,"",Output!C197)</f>
        <v/>
      </c>
      <c r="C206" s="1550" t="str">
        <f>IF(B206="","",Output!BV197)</f>
        <v/>
      </c>
      <c r="D206" s="1551" t="str">
        <f>IF(B206="","",Output!BW197)</f>
        <v/>
      </c>
      <c r="E206" s="1614" t="str">
        <f>IF(B206="","",Output!BX197)</f>
        <v/>
      </c>
      <c r="F206" s="1552" t="str">
        <f>IF(B206="","",Output!BY197)</f>
        <v/>
      </c>
      <c r="G206" s="1610" t="str">
        <f>IF(B206="","",Output!BZ197)</f>
        <v/>
      </c>
      <c r="H206" s="1552" t="str">
        <f>IF(B206="","",Output!CA197)</f>
        <v/>
      </c>
      <c r="I206" s="1552" t="str">
        <f>IF(B206="","",Output!CB197)</f>
        <v/>
      </c>
      <c r="J206" s="1553" t="str">
        <f>IF(B206="","",Output!CC197)</f>
        <v/>
      </c>
      <c r="K206" s="1561" t="str">
        <f>IF(B206="","",Output!CD197)</f>
        <v/>
      </c>
    </row>
    <row r="207" spans="2:11">
      <c r="B207" s="1560" t="str">
        <f>IF(Output!C198=0,"",Output!C198)</f>
        <v/>
      </c>
      <c r="C207" s="1550" t="str">
        <f>IF(B207="","",Output!BV198)</f>
        <v/>
      </c>
      <c r="D207" s="1551" t="str">
        <f>IF(B207="","",Output!BW198)</f>
        <v/>
      </c>
      <c r="E207" s="1614" t="str">
        <f>IF(B207="","",Output!BX198)</f>
        <v/>
      </c>
      <c r="F207" s="1552" t="str">
        <f>IF(B207="","",Output!BY198)</f>
        <v/>
      </c>
      <c r="G207" s="1610" t="str">
        <f>IF(B207="","",Output!BZ198)</f>
        <v/>
      </c>
      <c r="H207" s="1552" t="str">
        <f>IF(B207="","",Output!CA198)</f>
        <v/>
      </c>
      <c r="I207" s="1552" t="str">
        <f>IF(B207="","",Output!CB198)</f>
        <v/>
      </c>
      <c r="J207" s="1553" t="str">
        <f>IF(B207="","",Output!CC198)</f>
        <v/>
      </c>
      <c r="K207" s="1561" t="str">
        <f>IF(B207="","",Output!CD198)</f>
        <v/>
      </c>
    </row>
    <row r="208" spans="2:11">
      <c r="B208" s="1560" t="str">
        <f>IF(Output!C199=0,"",Output!C199)</f>
        <v/>
      </c>
      <c r="C208" s="1550" t="str">
        <f>IF(B208="","",Output!BV199)</f>
        <v/>
      </c>
      <c r="D208" s="1551" t="str">
        <f>IF(B208="","",Output!BW199)</f>
        <v/>
      </c>
      <c r="E208" s="1614" t="str">
        <f>IF(B208="","",Output!BX199)</f>
        <v/>
      </c>
      <c r="F208" s="1552" t="str">
        <f>IF(B208="","",Output!BY199)</f>
        <v/>
      </c>
      <c r="G208" s="1610" t="str">
        <f>IF(B208="","",Output!BZ199)</f>
        <v/>
      </c>
      <c r="H208" s="1552" t="str">
        <f>IF(B208="","",Output!CA199)</f>
        <v/>
      </c>
      <c r="I208" s="1552" t="str">
        <f>IF(B208="","",Output!CB199)</f>
        <v/>
      </c>
      <c r="J208" s="1553" t="str">
        <f>IF(B208="","",Output!CC199)</f>
        <v/>
      </c>
      <c r="K208" s="1561" t="str">
        <f>IF(B208="","",Output!CD199)</f>
        <v/>
      </c>
    </row>
    <row r="209" spans="2:11">
      <c r="B209" s="1560" t="str">
        <f>IF(Output!C200=0,"",Output!C200)</f>
        <v/>
      </c>
      <c r="C209" s="1550" t="str">
        <f>IF(B209="","",Output!BV200)</f>
        <v/>
      </c>
      <c r="D209" s="1551" t="str">
        <f>IF(B209="","",Output!BW200)</f>
        <v/>
      </c>
      <c r="E209" s="1614" t="str">
        <f>IF(B209="","",Output!BX200)</f>
        <v/>
      </c>
      <c r="F209" s="1552" t="str">
        <f>IF(B209="","",Output!BY200)</f>
        <v/>
      </c>
      <c r="G209" s="1610" t="str">
        <f>IF(B209="","",Output!BZ200)</f>
        <v/>
      </c>
      <c r="H209" s="1552" t="str">
        <f>IF(B209="","",Output!CA200)</f>
        <v/>
      </c>
      <c r="I209" s="1552" t="str">
        <f>IF(B209="","",Output!CB200)</f>
        <v/>
      </c>
      <c r="J209" s="1553" t="str">
        <f>IF(B209="","",Output!CC200)</f>
        <v/>
      </c>
      <c r="K209" s="1561" t="str">
        <f>IF(B209="","",Output!CD200)</f>
        <v/>
      </c>
    </row>
    <row r="210" spans="2:11">
      <c r="B210" s="1560" t="str">
        <f>IF(Output!C201=0,"",Output!C201)</f>
        <v/>
      </c>
      <c r="C210" s="1550" t="str">
        <f>IF(B210="","",Output!BV201)</f>
        <v/>
      </c>
      <c r="D210" s="1551" t="str">
        <f>IF(B210="","",Output!BW201)</f>
        <v/>
      </c>
      <c r="E210" s="1614" t="str">
        <f>IF(B210="","",Output!BX201)</f>
        <v/>
      </c>
      <c r="F210" s="1552" t="str">
        <f>IF(B210="","",Output!BY201)</f>
        <v/>
      </c>
      <c r="G210" s="1610" t="str">
        <f>IF(B210="","",Output!BZ201)</f>
        <v/>
      </c>
      <c r="H210" s="1552" t="str">
        <f>IF(B210="","",Output!CA201)</f>
        <v/>
      </c>
      <c r="I210" s="1552" t="str">
        <f>IF(B210="","",Output!CB201)</f>
        <v/>
      </c>
      <c r="J210" s="1553" t="str">
        <f>IF(B210="","",Output!CC201)</f>
        <v/>
      </c>
      <c r="K210" s="1561" t="str">
        <f>IF(B210="","",Output!CD201)</f>
        <v/>
      </c>
    </row>
    <row r="211" spans="2:11">
      <c r="B211" s="1560" t="str">
        <f>IF(Output!C202=0,"",Output!C202)</f>
        <v/>
      </c>
      <c r="C211" s="1550" t="str">
        <f>IF(B211="","",Output!BV202)</f>
        <v/>
      </c>
      <c r="D211" s="1551" t="str">
        <f>IF(B211="","",Output!BW202)</f>
        <v/>
      </c>
      <c r="E211" s="1614" t="str">
        <f>IF(B211="","",Output!BX202)</f>
        <v/>
      </c>
      <c r="F211" s="1552" t="str">
        <f>IF(B211="","",Output!BY202)</f>
        <v/>
      </c>
      <c r="G211" s="1610" t="str">
        <f>IF(B211="","",Output!BZ202)</f>
        <v/>
      </c>
      <c r="H211" s="1552" t="str">
        <f>IF(B211="","",Output!CA202)</f>
        <v/>
      </c>
      <c r="I211" s="1552" t="str">
        <f>IF(B211="","",Output!CB202)</f>
        <v/>
      </c>
      <c r="J211" s="1553" t="str">
        <f>IF(B211="","",Output!CC202)</f>
        <v/>
      </c>
      <c r="K211" s="1561" t="str">
        <f>IF(B211="","",Output!CD202)</f>
        <v/>
      </c>
    </row>
    <row r="212" spans="2:11">
      <c r="B212" s="1560" t="str">
        <f>IF(Output!C203=0,"",Output!C203)</f>
        <v/>
      </c>
      <c r="C212" s="1550" t="str">
        <f>IF(B212="","",Output!BV203)</f>
        <v/>
      </c>
      <c r="D212" s="1551" t="str">
        <f>IF(B212="","",Output!BW203)</f>
        <v/>
      </c>
      <c r="E212" s="1614" t="str">
        <f>IF(B212="","",Output!BX203)</f>
        <v/>
      </c>
      <c r="F212" s="1552" t="str">
        <f>IF(B212="","",Output!BY203)</f>
        <v/>
      </c>
      <c r="G212" s="1610" t="str">
        <f>IF(B212="","",Output!BZ203)</f>
        <v/>
      </c>
      <c r="H212" s="1552" t="str">
        <f>IF(B212="","",Output!CA203)</f>
        <v/>
      </c>
      <c r="I212" s="1552" t="str">
        <f>IF(B212="","",Output!CB203)</f>
        <v/>
      </c>
      <c r="J212" s="1553" t="str">
        <f>IF(B212="","",Output!CC203)</f>
        <v/>
      </c>
      <c r="K212" s="1561" t="str">
        <f>IF(B212="","",Output!CD203)</f>
        <v/>
      </c>
    </row>
    <row r="213" spans="2:11">
      <c r="B213" s="1560" t="str">
        <f>IF(Output!C204=0,"",Output!C204)</f>
        <v/>
      </c>
      <c r="C213" s="1550" t="str">
        <f>IF(B213="","",Output!BV204)</f>
        <v/>
      </c>
      <c r="D213" s="1551" t="str">
        <f>IF(B213="","",Output!BW204)</f>
        <v/>
      </c>
      <c r="E213" s="1614" t="str">
        <f>IF(B213="","",Output!BX204)</f>
        <v/>
      </c>
      <c r="F213" s="1552" t="str">
        <f>IF(B213="","",Output!BY204)</f>
        <v/>
      </c>
      <c r="G213" s="1610" t="str">
        <f>IF(B213="","",Output!BZ204)</f>
        <v/>
      </c>
      <c r="H213" s="1552" t="str">
        <f>IF(B213="","",Output!CA204)</f>
        <v/>
      </c>
      <c r="I213" s="1552" t="str">
        <f>IF(B213="","",Output!CB204)</f>
        <v/>
      </c>
      <c r="J213" s="1553" t="str">
        <f>IF(B213="","",Output!CC204)</f>
        <v/>
      </c>
      <c r="K213" s="1561" t="str">
        <f>IF(B213="","",Output!CD204)</f>
        <v/>
      </c>
    </row>
    <row r="214" spans="2:11">
      <c r="B214" s="1560" t="str">
        <f>IF(Output!C205=0,"",Output!C205)</f>
        <v/>
      </c>
      <c r="C214" s="1550" t="str">
        <f>IF(B214="","",Output!BV205)</f>
        <v/>
      </c>
      <c r="D214" s="1551" t="str">
        <f>IF(B214="","",Output!BW205)</f>
        <v/>
      </c>
      <c r="E214" s="1614" t="str">
        <f>IF(B214="","",Output!BX205)</f>
        <v/>
      </c>
      <c r="F214" s="1552" t="str">
        <f>IF(B214="","",Output!BY205)</f>
        <v/>
      </c>
      <c r="G214" s="1610" t="str">
        <f>IF(B214="","",Output!BZ205)</f>
        <v/>
      </c>
      <c r="H214" s="1552" t="str">
        <f>IF(B214="","",Output!CA205)</f>
        <v/>
      </c>
      <c r="I214" s="1552" t="str">
        <f>IF(B214="","",Output!CB205)</f>
        <v/>
      </c>
      <c r="J214" s="1553" t="str">
        <f>IF(B214="","",Output!CC205)</f>
        <v/>
      </c>
      <c r="K214" s="1561" t="str">
        <f>IF(B214="","",Output!CD205)</f>
        <v/>
      </c>
    </row>
    <row r="215" spans="2:11">
      <c r="B215" s="1560" t="str">
        <f>IF(Output!C206=0,"",Output!C206)</f>
        <v/>
      </c>
      <c r="C215" s="1550" t="str">
        <f>IF(B215="","",Output!BV206)</f>
        <v/>
      </c>
      <c r="D215" s="1551" t="str">
        <f>IF(B215="","",Output!BW206)</f>
        <v/>
      </c>
      <c r="E215" s="1614" t="str">
        <f>IF(B215="","",Output!BX206)</f>
        <v/>
      </c>
      <c r="F215" s="1552" t="str">
        <f>IF(B215="","",Output!BY206)</f>
        <v/>
      </c>
      <c r="G215" s="1610" t="str">
        <f>IF(B215="","",Output!BZ206)</f>
        <v/>
      </c>
      <c r="H215" s="1552" t="str">
        <f>IF(B215="","",Output!CA206)</f>
        <v/>
      </c>
      <c r="I215" s="1552" t="str">
        <f>IF(B215="","",Output!CB206)</f>
        <v/>
      </c>
      <c r="J215" s="1553" t="str">
        <f>IF(B215="","",Output!CC206)</f>
        <v/>
      </c>
      <c r="K215" s="1561" t="str">
        <f>IF(B215="","",Output!CD206)</f>
        <v/>
      </c>
    </row>
    <row r="216" spans="2:11">
      <c r="B216" s="1560" t="str">
        <f>IF(Output!C207=0,"",Output!C207)</f>
        <v/>
      </c>
      <c r="C216" s="1550" t="str">
        <f>IF(B216="","",Output!BV207)</f>
        <v/>
      </c>
      <c r="D216" s="1551" t="str">
        <f>IF(B216="","",Output!BW207)</f>
        <v/>
      </c>
      <c r="E216" s="1614" t="str">
        <f>IF(B216="","",Output!BX207)</f>
        <v/>
      </c>
      <c r="F216" s="1552" t="str">
        <f>IF(B216="","",Output!BY207)</f>
        <v/>
      </c>
      <c r="G216" s="1610" t="str">
        <f>IF(B216="","",Output!BZ207)</f>
        <v/>
      </c>
      <c r="H216" s="1552" t="str">
        <f>IF(B216="","",Output!CA207)</f>
        <v/>
      </c>
      <c r="I216" s="1552" t="str">
        <f>IF(B216="","",Output!CB207)</f>
        <v/>
      </c>
      <c r="J216" s="1553" t="str">
        <f>IF(B216="","",Output!CC207)</f>
        <v/>
      </c>
      <c r="K216" s="1561" t="str">
        <f>IF(B216="","",Output!CD207)</f>
        <v/>
      </c>
    </row>
    <row r="217" spans="2:11">
      <c r="B217" s="1560" t="str">
        <f>IF(Output!C208=0,"",Output!C208)</f>
        <v/>
      </c>
      <c r="C217" s="1550" t="str">
        <f>IF(B217="","",Output!BV208)</f>
        <v/>
      </c>
      <c r="D217" s="1551" t="str">
        <f>IF(B217="","",Output!BW208)</f>
        <v/>
      </c>
      <c r="E217" s="1614" t="str">
        <f>IF(B217="","",Output!BX208)</f>
        <v/>
      </c>
      <c r="F217" s="1552" t="str">
        <f>IF(B217="","",Output!BY208)</f>
        <v/>
      </c>
      <c r="G217" s="1610" t="str">
        <f>IF(B217="","",Output!BZ208)</f>
        <v/>
      </c>
      <c r="H217" s="1552" t="str">
        <f>IF(B217="","",Output!CA208)</f>
        <v/>
      </c>
      <c r="I217" s="1552" t="str">
        <f>IF(B217="","",Output!CB208)</f>
        <v/>
      </c>
      <c r="J217" s="1553" t="str">
        <f>IF(B217="","",Output!CC208)</f>
        <v/>
      </c>
      <c r="K217" s="1561" t="str">
        <f>IF(B217="","",Output!CD208)</f>
        <v/>
      </c>
    </row>
    <row r="218" spans="2:11">
      <c r="B218" s="1560" t="str">
        <f>IF(Output!C209=0,"",Output!C209)</f>
        <v/>
      </c>
      <c r="C218" s="1550" t="str">
        <f>IF(B218="","",Output!BV209)</f>
        <v/>
      </c>
      <c r="D218" s="1551" t="str">
        <f>IF(B218="","",Output!BW209)</f>
        <v/>
      </c>
      <c r="E218" s="1614" t="str">
        <f>IF(B218="","",Output!BX209)</f>
        <v/>
      </c>
      <c r="F218" s="1552" t="str">
        <f>IF(B218="","",Output!BY209)</f>
        <v/>
      </c>
      <c r="G218" s="1610" t="str">
        <f>IF(B218="","",Output!BZ209)</f>
        <v/>
      </c>
      <c r="H218" s="1552" t="str">
        <f>IF(B218="","",Output!CA209)</f>
        <v/>
      </c>
      <c r="I218" s="1552" t="str">
        <f>IF(B218="","",Output!CB209)</f>
        <v/>
      </c>
      <c r="J218" s="1553" t="str">
        <f>IF(B218="","",Output!CC209)</f>
        <v/>
      </c>
      <c r="K218" s="1561" t="str">
        <f>IF(B218="","",Output!CD209)</f>
        <v/>
      </c>
    </row>
    <row r="219" spans="2:11">
      <c r="B219" s="1560" t="str">
        <f>IF(Output!C210=0,"",Output!C210)</f>
        <v/>
      </c>
      <c r="C219" s="1550" t="str">
        <f>IF(B219="","",Output!BV210)</f>
        <v/>
      </c>
      <c r="D219" s="1551" t="str">
        <f>IF(B219="","",Output!BW210)</f>
        <v/>
      </c>
      <c r="E219" s="1614" t="str">
        <f>IF(B219="","",Output!BX210)</f>
        <v/>
      </c>
      <c r="F219" s="1552" t="str">
        <f>IF(B219="","",Output!BY210)</f>
        <v/>
      </c>
      <c r="G219" s="1610" t="str">
        <f>IF(B219="","",Output!BZ210)</f>
        <v/>
      </c>
      <c r="H219" s="1552" t="str">
        <f>IF(B219="","",Output!CA210)</f>
        <v/>
      </c>
      <c r="I219" s="1552" t="str">
        <f>IF(B219="","",Output!CB210)</f>
        <v/>
      </c>
      <c r="J219" s="1553" t="str">
        <f>IF(B219="","",Output!CC210)</f>
        <v/>
      </c>
      <c r="K219" s="1561" t="str">
        <f>IF(B219="","",Output!CD210)</f>
        <v/>
      </c>
    </row>
    <row r="220" spans="2:11">
      <c r="B220" s="1560" t="str">
        <f>IF(Output!C211=0,"",Output!C211)</f>
        <v/>
      </c>
      <c r="C220" s="1550" t="str">
        <f>IF(B220="","",Output!BV211)</f>
        <v/>
      </c>
      <c r="D220" s="1551" t="str">
        <f>IF(B220="","",Output!BW211)</f>
        <v/>
      </c>
      <c r="E220" s="1614" t="str">
        <f>IF(B220="","",Output!BX211)</f>
        <v/>
      </c>
      <c r="F220" s="1552" t="str">
        <f>IF(B220="","",Output!BY211)</f>
        <v/>
      </c>
      <c r="G220" s="1610" t="str">
        <f>IF(B220="","",Output!BZ211)</f>
        <v/>
      </c>
      <c r="H220" s="1552" t="str">
        <f>IF(B220="","",Output!CA211)</f>
        <v/>
      </c>
      <c r="I220" s="1552" t="str">
        <f>IF(B220="","",Output!CB211)</f>
        <v/>
      </c>
      <c r="J220" s="1553" t="str">
        <f>IF(B220="","",Output!CC211)</f>
        <v/>
      </c>
      <c r="K220" s="1561" t="str">
        <f>IF(B220="","",Output!CD211)</f>
        <v/>
      </c>
    </row>
    <row r="221" spans="2:11" ht="15.75" thickBot="1">
      <c r="B221" s="1562" t="str">
        <f>IF(Output!C212=0,"",Output!C212)</f>
        <v/>
      </c>
      <c r="C221" s="1563" t="str">
        <f>IF(B221="","",Output!BV212)</f>
        <v/>
      </c>
      <c r="D221" s="1564" t="str">
        <f>IF(B221="","",Output!BW212)</f>
        <v/>
      </c>
      <c r="E221" s="1615" t="str">
        <f>IF(B221="","",Output!BX212)</f>
        <v/>
      </c>
      <c r="F221" s="1565" t="str">
        <f>IF(B221="","",Output!BY212)</f>
        <v/>
      </c>
      <c r="G221" s="1611" t="str">
        <f>IF(B221="","",Output!BZ212)</f>
        <v/>
      </c>
      <c r="H221" s="1565" t="str">
        <f>IF(B221="","",Output!CA212)</f>
        <v/>
      </c>
      <c r="I221" s="1565" t="str">
        <f>IF(B221="","",Output!CB212)</f>
        <v/>
      </c>
      <c r="J221" s="1566" t="str">
        <f>IF(B221="","",Output!CC212)</f>
        <v/>
      </c>
      <c r="K221" s="1567" t="str">
        <f>IF(B221="","",Output!CD212)</f>
        <v/>
      </c>
    </row>
  </sheetData>
  <conditionalFormatting sqref="B12:B221">
    <cfRule type="cellIs" dxfId="48" priority="2" operator="lessThanOrEqual">
      <formula>0</formula>
    </cfRule>
  </conditionalFormatting>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5EA8-A48E-4651-A69D-F85EDE0B66D1}">
  <sheetPr codeName="Sheet15">
    <tabColor theme="0" tint="-0.249977111117893"/>
  </sheetPr>
  <dimension ref="A2:M53"/>
  <sheetViews>
    <sheetView showGridLines="0" view="pageBreakPreview" zoomScale="80" zoomScaleNormal="100" zoomScaleSheetLayoutView="80" workbookViewId="0">
      <selection activeCell="H25" sqref="H25"/>
    </sheetView>
  </sheetViews>
  <sheetFormatPr defaultColWidth="9.140625" defaultRowHeight="12.75"/>
  <cols>
    <col min="1" max="1" width="9.140625" style="241"/>
    <col min="2" max="2" width="1.85546875" style="241" customWidth="1"/>
    <col min="3" max="3" width="5.85546875" style="241" customWidth="1"/>
    <col min="4" max="4" width="9.140625" style="241"/>
    <col min="5" max="5" width="21.42578125" style="241" customWidth="1"/>
    <col min="6" max="7" width="33.28515625" style="241" customWidth="1"/>
    <col min="8" max="8" width="17.7109375" style="241" bestFit="1" customWidth="1"/>
    <col min="9" max="9" width="21" style="241" bestFit="1" customWidth="1"/>
    <col min="10" max="10" width="12.5703125" style="241" bestFit="1" customWidth="1"/>
    <col min="11" max="11" width="118.42578125" style="241" bestFit="1" customWidth="1"/>
    <col min="12" max="12" width="9.140625" style="241"/>
    <col min="13" max="13" width="21" style="241" customWidth="1"/>
    <col min="14" max="16384" width="9.140625" style="241"/>
  </cols>
  <sheetData>
    <row r="2" spans="2:11">
      <c r="H2" s="88"/>
      <c r="I2" s="1233" t="s">
        <v>101</v>
      </c>
      <c r="J2" s="1233">
        <f>'00 - Cover'!$F$17</f>
        <v>45747</v>
      </c>
    </row>
    <row r="3" spans="2:11" hidden="1">
      <c r="H3" s="88"/>
      <c r="I3" s="1233" t="s">
        <v>4</v>
      </c>
      <c r="J3" s="1233">
        <f>'00 - Cover'!$F$19</f>
        <v>45764</v>
      </c>
    </row>
    <row r="4" spans="2:11" hidden="1">
      <c r="H4" s="88"/>
      <c r="I4" s="1233" t="s">
        <v>5</v>
      </c>
      <c r="J4" s="1233">
        <f>'00 - Cover'!$F$20</f>
        <v>45775</v>
      </c>
    </row>
    <row r="5" spans="2:11">
      <c r="H5" s="88"/>
      <c r="I5" s="355"/>
    </row>
    <row r="7" spans="2:11" ht="15.75">
      <c r="B7" s="356"/>
      <c r="C7" s="357" t="s">
        <v>648</v>
      </c>
      <c r="D7" s="357"/>
      <c r="E7" s="357"/>
      <c r="F7" s="357"/>
      <c r="G7" s="357"/>
      <c r="H7" s="357"/>
      <c r="I7" s="357"/>
      <c r="J7" s="357"/>
      <c r="K7" s="357"/>
    </row>
    <row r="10" spans="2:11" ht="15.75">
      <c r="B10" s="252"/>
      <c r="C10" s="1946" t="s">
        <v>408</v>
      </c>
      <c r="D10" s="1946"/>
      <c r="E10" s="1946"/>
      <c r="F10" s="1946"/>
      <c r="G10" s="1946"/>
      <c r="H10" s="1385"/>
      <c r="I10" s="1385"/>
      <c r="J10" s="1385"/>
      <c r="K10" s="358"/>
    </row>
    <row r="11" spans="2:11" ht="15">
      <c r="B11" s="433"/>
      <c r="C11" s="1946"/>
      <c r="D11" s="1946"/>
      <c r="E11" s="1946"/>
      <c r="F11" s="1946"/>
      <c r="G11" s="1946"/>
      <c r="H11" s="359" t="s">
        <v>158</v>
      </c>
      <c r="I11" s="360" t="s">
        <v>159</v>
      </c>
      <c r="J11" s="1387"/>
      <c r="K11" s="358"/>
    </row>
    <row r="12" spans="2:11" ht="15">
      <c r="B12" s="252"/>
      <c r="C12" s="35"/>
      <c r="D12" s="1934" t="s">
        <v>160</v>
      </c>
      <c r="E12" s="1935"/>
      <c r="F12" s="1935"/>
      <c r="G12" s="1936"/>
      <c r="H12" s="361"/>
      <c r="I12" s="362">
        <v>300</v>
      </c>
      <c r="J12" s="1388"/>
      <c r="K12" s="358"/>
    </row>
    <row r="13" spans="2:11" ht="56.25" customHeight="1">
      <c r="B13" s="252"/>
      <c r="C13" s="35"/>
      <c r="D13" s="364" t="s">
        <v>161</v>
      </c>
      <c r="E13" s="1949" t="s">
        <v>1032</v>
      </c>
      <c r="F13" s="1951" t="s">
        <v>1028</v>
      </c>
      <c r="G13" s="1952"/>
      <c r="H13" s="365">
        <f>'11 - Notes Follow-up'!E25+'11 - Notes Follow-up'!M25+'11 - Notes Follow-up'!T25</f>
        <v>0</v>
      </c>
      <c r="I13" s="366">
        <f>I12+H13</f>
        <v>300</v>
      </c>
      <c r="J13" s="1388"/>
      <c r="K13" s="1612"/>
    </row>
    <row r="14" spans="2:11" ht="35.1" customHeight="1">
      <c r="B14" s="252"/>
      <c r="C14" s="35"/>
      <c r="D14" s="1947" t="s">
        <v>161</v>
      </c>
      <c r="E14" s="1950"/>
      <c r="F14" s="1951" t="s">
        <v>1029</v>
      </c>
      <c r="G14" s="1952"/>
      <c r="H14" s="365">
        <v>0</v>
      </c>
      <c r="I14" s="366">
        <f t="shared" ref="I14:I23" si="0">I13+H14</f>
        <v>300</v>
      </c>
      <c r="J14" s="1817"/>
      <c r="K14" s="358"/>
    </row>
    <row r="15" spans="2:11" ht="35.1" customHeight="1">
      <c r="B15" s="252"/>
      <c r="C15" s="35"/>
      <c r="D15" s="1948"/>
      <c r="E15" s="1953" t="s">
        <v>1030</v>
      </c>
      <c r="F15" s="1954"/>
      <c r="G15" s="1955"/>
      <c r="H15" s="365">
        <f>'15 - Priority of Payments'!J11+'15 - Priority of Payments'!J19</f>
        <v>66453369.680000685</v>
      </c>
      <c r="I15" s="366">
        <f t="shared" si="0"/>
        <v>66453669.680000685</v>
      </c>
      <c r="J15" s="1388"/>
      <c r="K15" s="367"/>
    </row>
    <row r="16" spans="2:11" ht="26.1" customHeight="1">
      <c r="B16" s="252"/>
      <c r="C16" s="35"/>
      <c r="D16" s="364" t="s">
        <v>161</v>
      </c>
      <c r="E16" s="1956" t="s">
        <v>1031</v>
      </c>
      <c r="F16" s="1957"/>
      <c r="G16" s="1958"/>
      <c r="H16" s="365">
        <v>0</v>
      </c>
      <c r="I16" s="366">
        <f t="shared" si="0"/>
        <v>66453669.680000685</v>
      </c>
      <c r="J16" s="1388"/>
      <c r="K16" s="352"/>
    </row>
    <row r="17" spans="2:11" ht="54" customHeight="1">
      <c r="B17" s="252"/>
      <c r="C17" s="35"/>
      <c r="D17" s="364" t="s">
        <v>161</v>
      </c>
      <c r="E17" s="1953" t="s">
        <v>1035</v>
      </c>
      <c r="F17" s="1954"/>
      <c r="G17" s="1955"/>
      <c r="H17" s="365">
        <f>'15 - Priority of Payments'!J15</f>
        <v>2203421.2499999995</v>
      </c>
      <c r="I17" s="366">
        <f t="shared" si="0"/>
        <v>68657090.930000678</v>
      </c>
      <c r="J17" s="1388"/>
      <c r="K17" s="352"/>
    </row>
    <row r="18" spans="2:11" ht="57.75" customHeight="1">
      <c r="B18" s="252"/>
      <c r="C18" s="35"/>
      <c r="D18" s="364" t="s">
        <v>161</v>
      </c>
      <c r="E18" s="1953" t="s">
        <v>1034</v>
      </c>
      <c r="F18" s="1954"/>
      <c r="G18" s="1955"/>
      <c r="H18" s="365">
        <f>'15 - Priority of Payments'!J16</f>
        <v>320365.68</v>
      </c>
      <c r="I18" s="366">
        <f t="shared" si="0"/>
        <v>68977456.610000685</v>
      </c>
      <c r="J18" s="1388"/>
      <c r="K18" s="352"/>
    </row>
    <row r="19" spans="2:11" ht="26.1" customHeight="1">
      <c r="B19" s="252"/>
      <c r="C19" s="35"/>
      <c r="D19" s="364" t="s">
        <v>161</v>
      </c>
      <c r="E19" s="1953" t="s">
        <v>1033</v>
      </c>
      <c r="F19" s="1954"/>
      <c r="G19" s="1955"/>
      <c r="H19" s="365">
        <f>H38</f>
        <v>0</v>
      </c>
      <c r="I19" s="366">
        <f>I18+H19</f>
        <v>68977456.610000685</v>
      </c>
      <c r="J19" s="1388"/>
      <c r="K19" s="352"/>
    </row>
    <row r="20" spans="2:11" ht="26.1" customHeight="1">
      <c r="B20" s="252"/>
      <c r="C20" s="35"/>
      <c r="D20" s="364" t="s">
        <v>161</v>
      </c>
      <c r="E20" s="1953" t="s">
        <v>1036</v>
      </c>
      <c r="F20" s="1954"/>
      <c r="G20" s="1955"/>
      <c r="H20" s="365">
        <f>H39</f>
        <v>286220.88000000268</v>
      </c>
      <c r="I20" s="366">
        <f t="shared" si="0"/>
        <v>69263677.490000695</v>
      </c>
      <c r="J20" s="1388"/>
      <c r="K20" s="352"/>
    </row>
    <row r="21" spans="2:11" ht="40.5" customHeight="1">
      <c r="B21" s="252"/>
      <c r="C21" s="35"/>
      <c r="D21" s="364" t="s">
        <v>161</v>
      </c>
      <c r="E21" s="1953" t="s">
        <v>1037</v>
      </c>
      <c r="F21" s="1954"/>
      <c r="G21" s="1955"/>
      <c r="H21" s="365">
        <f>H40</f>
        <v>0</v>
      </c>
      <c r="I21" s="366">
        <f t="shared" si="0"/>
        <v>69263677.490000695</v>
      </c>
      <c r="J21" s="1388"/>
      <c r="K21" s="367"/>
    </row>
    <row r="22" spans="2:11" ht="40.5" customHeight="1">
      <c r="B22" s="252"/>
      <c r="C22" s="35"/>
      <c r="D22" s="364" t="s">
        <v>161</v>
      </c>
      <c r="E22" s="1953" t="s">
        <v>1038</v>
      </c>
      <c r="F22" s="1954"/>
      <c r="G22" s="1955"/>
      <c r="H22" s="365">
        <f>H48</f>
        <v>0</v>
      </c>
      <c r="I22" s="366">
        <f t="shared" si="0"/>
        <v>69263677.490000695</v>
      </c>
      <c r="J22" s="1388"/>
      <c r="K22" s="358"/>
    </row>
    <row r="23" spans="2:11" ht="48.75" customHeight="1">
      <c r="B23" s="252"/>
      <c r="C23" s="35"/>
      <c r="D23" s="364" t="s">
        <v>161</v>
      </c>
      <c r="E23" s="1953" t="s">
        <v>1039</v>
      </c>
      <c r="F23" s="1954"/>
      <c r="G23" s="1955"/>
      <c r="H23" s="365">
        <v>0</v>
      </c>
      <c r="I23" s="366">
        <f t="shared" si="0"/>
        <v>69263677.490000695</v>
      </c>
      <c r="J23" s="1388"/>
      <c r="K23" s="368"/>
    </row>
    <row r="24" spans="2:11" ht="53.25" customHeight="1">
      <c r="B24" s="252"/>
      <c r="C24" s="35"/>
      <c r="D24" s="369" t="s">
        <v>162</v>
      </c>
      <c r="E24" s="1943" t="s">
        <v>1040</v>
      </c>
      <c r="F24" s="1944"/>
      <c r="G24" s="1945"/>
      <c r="H24" s="370">
        <f>'03 - Monthly Asset Follow up'!D17</f>
        <v>0</v>
      </c>
      <c r="I24" s="366">
        <f>I23-H24</f>
        <v>69263677.490000695</v>
      </c>
      <c r="J24" s="1390"/>
      <c r="K24" s="371"/>
    </row>
    <row r="25" spans="2:11" ht="30.75" customHeight="1">
      <c r="B25" s="252"/>
      <c r="C25" s="35"/>
      <c r="D25" s="369" t="s">
        <v>162</v>
      </c>
      <c r="E25" s="1943" t="s">
        <v>1041</v>
      </c>
      <c r="F25" s="1944"/>
      <c r="G25" s="1945"/>
      <c r="H25" s="370">
        <f>IF('00 - Cover'!F29="Yes",0,SUM('15 - Priority of Payments'!J28:J35))</f>
        <v>69262602.099999398</v>
      </c>
      <c r="I25" s="366">
        <f t="shared" ref="I25:I28" si="1">I24-H25</f>
        <v>1075.3900012969971</v>
      </c>
      <c r="J25" s="1391"/>
      <c r="K25" s="372"/>
    </row>
    <row r="26" spans="2:11" ht="51" customHeight="1">
      <c r="B26" s="252"/>
      <c r="C26" s="35"/>
      <c r="D26" s="369" t="s">
        <v>162</v>
      </c>
      <c r="E26" s="1943" t="s">
        <v>1042</v>
      </c>
      <c r="F26" s="1944"/>
      <c r="G26" s="1945"/>
      <c r="H26" s="370">
        <v>0</v>
      </c>
      <c r="I26" s="366">
        <f t="shared" si="1"/>
        <v>1075.3900012969971</v>
      </c>
      <c r="J26" s="1390"/>
      <c r="K26" s="373"/>
    </row>
    <row r="27" spans="2:11" ht="58.5" customHeight="1">
      <c r="B27" s="252"/>
      <c r="C27" s="35"/>
      <c r="D27" s="369" t="s">
        <v>162</v>
      </c>
      <c r="E27" s="1937" t="s">
        <v>1043</v>
      </c>
      <c r="F27" s="1938"/>
      <c r="G27" s="1939"/>
      <c r="H27" s="370">
        <v>0</v>
      </c>
      <c r="I27" s="366">
        <f t="shared" si="1"/>
        <v>1075.3900012969971</v>
      </c>
      <c r="J27" s="1390"/>
      <c r="K27" s="372"/>
    </row>
    <row r="28" spans="2:11" ht="47.1" customHeight="1">
      <c r="B28" s="252"/>
      <c r="C28" s="35"/>
      <c r="D28" s="369" t="s">
        <v>162</v>
      </c>
      <c r="E28" s="1937" t="s">
        <v>1044</v>
      </c>
      <c r="F28" s="1938"/>
      <c r="G28" s="1939"/>
      <c r="H28" s="370">
        <v>0</v>
      </c>
      <c r="I28" s="366">
        <f t="shared" si="1"/>
        <v>1075.3900012969971</v>
      </c>
      <c r="J28" s="1390"/>
      <c r="K28" s="352"/>
    </row>
    <row r="29" spans="2:11" ht="15">
      <c r="B29" s="252"/>
      <c r="C29" s="35"/>
      <c r="D29" s="1934"/>
      <c r="E29" s="1935"/>
      <c r="F29" s="1935"/>
      <c r="G29" s="1936"/>
      <c r="H29" s="361"/>
      <c r="I29" s="362">
        <f>I28</f>
        <v>1075.3900012969971</v>
      </c>
      <c r="J29" s="1390"/>
      <c r="K29" s="374"/>
    </row>
    <row r="30" spans="2:11" ht="15">
      <c r="B30" s="252"/>
      <c r="C30" s="35"/>
      <c r="D30" s="35"/>
      <c r="E30" s="35"/>
      <c r="F30" s="35"/>
      <c r="G30" s="35"/>
      <c r="H30" s="35"/>
      <c r="I30" s="1386"/>
      <c r="J30" s="252"/>
      <c r="K30" s="358"/>
    </row>
    <row r="31" spans="2:11" ht="15">
      <c r="K31" s="367"/>
    </row>
    <row r="32" spans="2:11" ht="15">
      <c r="K32" s="367"/>
    </row>
    <row r="33" spans="2:13" ht="15.75">
      <c r="B33" s="252"/>
      <c r="C33" s="1946" t="s">
        <v>1027</v>
      </c>
      <c r="D33" s="1946"/>
      <c r="E33" s="1946"/>
      <c r="F33" s="1946"/>
      <c r="G33" s="1946"/>
      <c r="H33" s="1385"/>
      <c r="I33" s="1385"/>
      <c r="J33" s="1385"/>
      <c r="K33" s="358"/>
    </row>
    <row r="34" spans="2:13" ht="15">
      <c r="B34" s="433"/>
      <c r="C34" s="1946"/>
      <c r="D34" s="1946"/>
      <c r="E34" s="1946"/>
      <c r="F34" s="1946"/>
      <c r="G34" s="1946"/>
      <c r="H34" s="359" t="s">
        <v>158</v>
      </c>
      <c r="I34" s="360" t="s">
        <v>159</v>
      </c>
      <c r="J34" s="1387"/>
      <c r="K34" s="358"/>
    </row>
    <row r="35" spans="2:13" ht="15">
      <c r="B35" s="252"/>
      <c r="C35" s="35"/>
      <c r="D35" s="1934" t="s">
        <v>160</v>
      </c>
      <c r="E35" s="1935"/>
      <c r="F35" s="1935"/>
      <c r="G35" s="1936"/>
      <c r="H35" s="361"/>
      <c r="I35" s="362">
        <v>37439967.590000004</v>
      </c>
      <c r="J35" s="1388"/>
      <c r="K35" s="358"/>
    </row>
    <row r="36" spans="2:13" ht="33.6" customHeight="1">
      <c r="B36" s="252"/>
      <c r="C36" s="35"/>
      <c r="D36" s="364" t="s">
        <v>161</v>
      </c>
      <c r="E36" s="1931" t="s">
        <v>1046</v>
      </c>
      <c r="F36" s="1932"/>
      <c r="G36" s="1933"/>
      <c r="H36" s="365">
        <v>0</v>
      </c>
      <c r="I36" s="366">
        <f>I35+H36</f>
        <v>37439967.590000004</v>
      </c>
      <c r="J36" s="1388"/>
    </row>
    <row r="37" spans="2:13" ht="37.5" customHeight="1">
      <c r="B37" s="252"/>
      <c r="C37" s="35"/>
      <c r="D37" s="364" t="s">
        <v>161</v>
      </c>
      <c r="E37" s="1931" t="s">
        <v>1045</v>
      </c>
      <c r="F37" s="1932"/>
      <c r="G37" s="1933"/>
      <c r="H37" s="365">
        <f>ABS(MAX(0,'Reserve calculation'!K12))</f>
        <v>0</v>
      </c>
      <c r="I37" s="366">
        <f>I36+H37</f>
        <v>37439967.590000004</v>
      </c>
      <c r="J37" s="1389"/>
      <c r="K37" s="1441" t="s">
        <v>1124</v>
      </c>
      <c r="M37" s="1442">
        <v>0</v>
      </c>
    </row>
    <row r="38" spans="2:13" ht="53.25" customHeight="1">
      <c r="B38" s="252"/>
      <c r="C38" s="35"/>
      <c r="D38" s="369" t="s">
        <v>162</v>
      </c>
      <c r="E38" s="1937" t="s">
        <v>1047</v>
      </c>
      <c r="F38" s="1938"/>
      <c r="G38" s="1939"/>
      <c r="H38" s="370">
        <v>0</v>
      </c>
      <c r="I38" s="366">
        <f>I37-H38</f>
        <v>37439967.590000004</v>
      </c>
      <c r="J38" s="1389"/>
      <c r="K38" s="1443" t="s">
        <v>1125</v>
      </c>
      <c r="M38" s="1442">
        <v>0</v>
      </c>
    </row>
    <row r="39" spans="2:13" ht="27" customHeight="1">
      <c r="B39" s="252"/>
      <c r="C39" s="35"/>
      <c r="D39" s="369" t="s">
        <v>162</v>
      </c>
      <c r="E39" s="1937" t="s">
        <v>1048</v>
      </c>
      <c r="F39" s="1938"/>
      <c r="G39" s="1939"/>
      <c r="H39" s="370">
        <f>ABS(MIN(0,'Reserve calculation'!K12))</f>
        <v>286220.88000000268</v>
      </c>
      <c r="I39" s="366">
        <f t="shared" ref="I39:I40" si="2">I38-H39</f>
        <v>37153746.710000001</v>
      </c>
      <c r="J39" s="1389"/>
      <c r="K39" s="1445" t="s">
        <v>1126</v>
      </c>
      <c r="M39" s="1442">
        <v>0</v>
      </c>
    </row>
    <row r="40" spans="2:13" ht="44.25" customHeight="1">
      <c r="B40" s="252"/>
      <c r="C40" s="35"/>
      <c r="D40" s="369" t="s">
        <v>162</v>
      </c>
      <c r="E40" s="1940" t="s">
        <v>1049</v>
      </c>
      <c r="F40" s="1941"/>
      <c r="G40" s="1942"/>
      <c r="H40" s="370">
        <f>IF('00 - Cover'!F26="Yes",'13 - Issuer Account'!I39,0)</f>
        <v>0</v>
      </c>
      <c r="I40" s="366">
        <f t="shared" si="2"/>
        <v>37153746.710000001</v>
      </c>
      <c r="J40" s="1389"/>
      <c r="K40" s="1440" t="s">
        <v>1127</v>
      </c>
      <c r="M40" s="1444">
        <v>0</v>
      </c>
    </row>
    <row r="41" spans="2:13" ht="15">
      <c r="B41" s="252"/>
      <c r="C41" s="35"/>
      <c r="D41" s="1934"/>
      <c r="E41" s="1935"/>
      <c r="F41" s="1935"/>
      <c r="G41" s="1936"/>
      <c r="H41" s="361"/>
      <c r="I41" s="362">
        <f>I40</f>
        <v>37153746.710000001</v>
      </c>
      <c r="J41" s="1390"/>
      <c r="K41" s="374"/>
    </row>
    <row r="42" spans="2:13" ht="15">
      <c r="B42" s="252"/>
      <c r="C42" s="35"/>
      <c r="D42" s="35"/>
      <c r="E42" s="35"/>
      <c r="F42" s="35"/>
      <c r="G42" s="35"/>
      <c r="H42" s="35"/>
      <c r="I42" s="1386"/>
      <c r="J42" s="252"/>
      <c r="K42" s="358"/>
    </row>
    <row r="43" spans="2:13" ht="15">
      <c r="K43" s="358"/>
    </row>
    <row r="44" spans="2:13" ht="15.75">
      <c r="B44" s="252"/>
      <c r="C44" s="1946" t="s">
        <v>1026</v>
      </c>
      <c r="D44" s="1946"/>
      <c r="E44" s="1946"/>
      <c r="F44" s="1946"/>
      <c r="G44" s="1946"/>
      <c r="H44" s="1385"/>
      <c r="I44" s="1385"/>
      <c r="J44" s="1385"/>
      <c r="K44" s="358"/>
    </row>
    <row r="45" spans="2:13" ht="15">
      <c r="B45" s="433"/>
      <c r="C45" s="1946"/>
      <c r="D45" s="1946"/>
      <c r="E45" s="1946"/>
      <c r="F45" s="1946"/>
      <c r="G45" s="1946"/>
      <c r="H45" s="359" t="s">
        <v>158</v>
      </c>
      <c r="I45" s="360" t="s">
        <v>159</v>
      </c>
      <c r="J45" s="1387"/>
      <c r="K45" s="358"/>
    </row>
    <row r="46" spans="2:13" ht="15">
      <c r="B46" s="252"/>
      <c r="C46" s="35"/>
      <c r="D46" s="1934" t="s">
        <v>160</v>
      </c>
      <c r="E46" s="1935"/>
      <c r="F46" s="1935"/>
      <c r="G46" s="1936"/>
      <c r="H46" s="361"/>
      <c r="I46" s="362">
        <f>Output!CG4</f>
        <v>0</v>
      </c>
      <c r="J46" s="1388"/>
      <c r="K46" s="358"/>
    </row>
    <row r="47" spans="2:13" ht="43.5" customHeight="1">
      <c r="B47" s="252"/>
      <c r="C47" s="35"/>
      <c r="D47" s="364" t="s">
        <v>161</v>
      </c>
      <c r="E47" s="1931" t="s">
        <v>1050</v>
      </c>
      <c r="F47" s="1932"/>
      <c r="G47" s="1933"/>
      <c r="H47" s="365">
        <v>0</v>
      </c>
      <c r="I47" s="366">
        <f>I46+H47</f>
        <v>0</v>
      </c>
      <c r="J47" s="1388"/>
    </row>
    <row r="48" spans="2:13" ht="56.25" customHeight="1">
      <c r="B48" s="252"/>
      <c r="C48" s="35"/>
      <c r="D48" s="369" t="s">
        <v>162</v>
      </c>
      <c r="E48" s="1943" t="s">
        <v>1051</v>
      </c>
      <c r="F48" s="1944"/>
      <c r="G48" s="1945"/>
      <c r="H48" s="370">
        <v>0</v>
      </c>
      <c r="I48" s="366">
        <f>I47-H48</f>
        <v>0</v>
      </c>
      <c r="J48" s="1390"/>
      <c r="K48" s="371"/>
    </row>
    <row r="49" spans="1:11" ht="56.25" customHeight="1">
      <c r="B49" s="252"/>
      <c r="C49" s="35"/>
      <c r="D49" s="369" t="s">
        <v>162</v>
      </c>
      <c r="E49" s="1943" t="s">
        <v>1052</v>
      </c>
      <c r="F49" s="1944"/>
      <c r="G49" s="1945"/>
      <c r="H49" s="370">
        <v>0</v>
      </c>
      <c r="I49" s="366">
        <f t="shared" ref="I49:I51" si="3">I48-H49</f>
        <v>0</v>
      </c>
      <c r="J49" s="1391"/>
      <c r="K49" s="372"/>
    </row>
    <row r="50" spans="1:11" ht="56.25" customHeight="1">
      <c r="B50" s="252"/>
      <c r="C50" s="35"/>
      <c r="D50" s="369" t="s">
        <v>162</v>
      </c>
      <c r="E50" s="1943" t="s">
        <v>1053</v>
      </c>
      <c r="F50" s="1944"/>
      <c r="G50" s="1945"/>
      <c r="H50" s="370">
        <v>0</v>
      </c>
      <c r="I50" s="366">
        <f t="shared" si="3"/>
        <v>0</v>
      </c>
      <c r="J50" s="1390"/>
      <c r="K50" s="373"/>
    </row>
    <row r="51" spans="1:11" ht="56.25" customHeight="1">
      <c r="B51" s="252"/>
      <c r="C51" s="35"/>
      <c r="D51" s="369" t="s">
        <v>162</v>
      </c>
      <c r="E51" s="1937" t="s">
        <v>1054</v>
      </c>
      <c r="F51" s="1938"/>
      <c r="G51" s="1939"/>
      <c r="H51" s="370">
        <v>0</v>
      </c>
      <c r="I51" s="366">
        <f t="shared" si="3"/>
        <v>0</v>
      </c>
      <c r="J51" s="1390"/>
      <c r="K51" s="352"/>
    </row>
    <row r="52" spans="1:11" ht="15">
      <c r="B52" s="252"/>
      <c r="C52" s="35"/>
      <c r="D52" s="1934"/>
      <c r="E52" s="1935"/>
      <c r="F52" s="1935"/>
      <c r="G52" s="1936"/>
      <c r="H52" s="361"/>
      <c r="I52" s="362">
        <f>I51</f>
        <v>0</v>
      </c>
      <c r="J52" s="1390"/>
      <c r="K52" s="374"/>
    </row>
    <row r="53" spans="1:11" ht="15">
      <c r="A53" s="358"/>
      <c r="B53" s="358"/>
      <c r="C53" s="358"/>
      <c r="D53" s="358"/>
      <c r="E53" s="358"/>
      <c r="F53" s="358"/>
      <c r="G53" s="358"/>
      <c r="H53" s="358"/>
      <c r="I53" s="358"/>
      <c r="J53" s="358"/>
      <c r="K53" s="358"/>
    </row>
  </sheetData>
  <mergeCells count="37">
    <mergeCell ref="D29:G29"/>
    <mergeCell ref="C33:G34"/>
    <mergeCell ref="D35:G35"/>
    <mergeCell ref="E36:G36"/>
    <mergeCell ref="E17:G17"/>
    <mergeCell ref="E28:G28"/>
    <mergeCell ref="E25:G25"/>
    <mergeCell ref="E26:G26"/>
    <mergeCell ref="E27:G27"/>
    <mergeCell ref="E16:G16"/>
    <mergeCell ref="E21:G21"/>
    <mergeCell ref="E22:G22"/>
    <mergeCell ref="E23:G23"/>
    <mergeCell ref="E24:G24"/>
    <mergeCell ref="E18:G18"/>
    <mergeCell ref="E19:G19"/>
    <mergeCell ref="E20:G20"/>
    <mergeCell ref="C10:G11"/>
    <mergeCell ref="D12:G12"/>
    <mergeCell ref="D14:D15"/>
    <mergeCell ref="E13:E14"/>
    <mergeCell ref="F13:G13"/>
    <mergeCell ref="F14:G14"/>
    <mergeCell ref="E15:G15"/>
    <mergeCell ref="E37:G37"/>
    <mergeCell ref="D41:G41"/>
    <mergeCell ref="E51:G51"/>
    <mergeCell ref="D52:G52"/>
    <mergeCell ref="E38:G38"/>
    <mergeCell ref="E39:G39"/>
    <mergeCell ref="E40:G40"/>
    <mergeCell ref="E48:G48"/>
    <mergeCell ref="E49:G49"/>
    <mergeCell ref="E50:G50"/>
    <mergeCell ref="C44:G45"/>
    <mergeCell ref="D46:G46"/>
    <mergeCell ref="E47:G47"/>
  </mergeCells>
  <pageMargins left="0.7" right="0.7" top="0.75" bottom="0.75" header="0.3" footer="0.3"/>
  <pageSetup scale="27"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EF2F-6441-43B7-A681-844441850E7F}">
  <sheetPr codeName="Sheet16">
    <tabColor theme="0" tint="-0.249977111117893"/>
    <pageSetUpPr fitToPage="1"/>
  </sheetPr>
  <dimension ref="C2:P65"/>
  <sheetViews>
    <sheetView showGridLines="0" view="pageBreakPreview" topLeftCell="E1" zoomScale="70" zoomScaleNormal="80" zoomScaleSheetLayoutView="70" workbookViewId="0">
      <selection activeCell="J31" sqref="J31:J33"/>
    </sheetView>
  </sheetViews>
  <sheetFormatPr defaultColWidth="11.5703125" defaultRowHeight="12.75"/>
  <cols>
    <col min="1" max="1" width="3" style="241" customWidth="1"/>
    <col min="2" max="2" width="2.5703125" style="241" customWidth="1"/>
    <col min="3" max="3" width="55.5703125" style="241" bestFit="1" customWidth="1"/>
    <col min="4" max="4" width="15.5703125" style="375" bestFit="1" customWidth="1"/>
    <col min="5" max="6" width="28.140625" style="375" customWidth="1"/>
    <col min="7" max="7" width="19.85546875" style="375" bestFit="1" customWidth="1"/>
    <col min="8" max="8" width="19.85546875" style="241" customWidth="1"/>
    <col min="9" max="9" width="39.140625" style="375" customWidth="1"/>
    <col min="10" max="10" width="24.5703125" style="363" bestFit="1" customWidth="1"/>
    <col min="11" max="11" width="12.42578125" style="241" customWidth="1"/>
    <col min="12" max="12" width="2.5703125" style="241" customWidth="1"/>
    <col min="13" max="13" width="31.42578125" style="241" customWidth="1"/>
    <col min="14" max="14" width="12.85546875" style="241" bestFit="1" customWidth="1"/>
    <col min="15" max="16384" width="11.5703125" style="241"/>
  </cols>
  <sheetData>
    <row r="2" spans="3:16">
      <c r="J2" s="376"/>
      <c r="K2" s="375"/>
      <c r="L2" s="375"/>
      <c r="M2" s="375"/>
    </row>
    <row r="3" spans="3:16" ht="15">
      <c r="I3" s="241"/>
      <c r="J3" s="377"/>
      <c r="K3" s="88"/>
    </row>
    <row r="4" spans="3:16" hidden="1">
      <c r="I4" s="1233" t="s">
        <v>101</v>
      </c>
      <c r="J4" s="1233">
        <f>'00 - Cover'!$F$17</f>
        <v>45747</v>
      </c>
      <c r="K4" s="88"/>
      <c r="P4" s="379"/>
    </row>
    <row r="5" spans="3:16" hidden="1">
      <c r="I5" s="1233" t="s">
        <v>4</v>
      </c>
      <c r="J5" s="1233">
        <f>'00 - Cover'!$F$19</f>
        <v>45764</v>
      </c>
      <c r="K5" s="88"/>
      <c r="P5" s="379"/>
    </row>
    <row r="6" spans="3:16" hidden="1">
      <c r="I6" s="1233" t="s">
        <v>5</v>
      </c>
      <c r="J6" s="1233">
        <f>'00 - Cover'!$F$20</f>
        <v>45775</v>
      </c>
      <c r="K6" s="375"/>
      <c r="L6" s="375"/>
      <c r="M6" s="375"/>
      <c r="P6" s="379"/>
    </row>
    <row r="7" spans="3:16" hidden="1">
      <c r="D7" s="380"/>
      <c r="K7" s="375"/>
      <c r="L7" s="375"/>
      <c r="M7" s="375"/>
      <c r="P7" s="379"/>
    </row>
    <row r="8" spans="3:16" hidden="1">
      <c r="I8" s="1962" t="s">
        <v>163</v>
      </c>
      <c r="J8" s="1963"/>
      <c r="P8" s="379"/>
    </row>
    <row r="9" spans="3:16" hidden="1">
      <c r="I9" s="354" t="s">
        <v>164</v>
      </c>
      <c r="J9" s="378"/>
      <c r="P9" s="379"/>
    </row>
    <row r="10" spans="3:16" hidden="1">
      <c r="I10" s="354" t="s">
        <v>5</v>
      </c>
      <c r="J10" s="378"/>
      <c r="P10" s="379"/>
    </row>
    <row r="11" spans="3:16" hidden="1">
      <c r="I11" s="354" t="s">
        <v>155</v>
      </c>
      <c r="J11" s="378"/>
      <c r="P11" s="379"/>
    </row>
    <row r="12" spans="3:16" ht="18" customHeight="1">
      <c r="I12" s="381"/>
      <c r="J12" s="382"/>
      <c r="P12" s="379"/>
    </row>
    <row r="13" spans="3:16" ht="15">
      <c r="C13" s="1964" t="s">
        <v>165</v>
      </c>
      <c r="D13" s="1965"/>
      <c r="E13" s="1965"/>
      <c r="F13" s="1965"/>
      <c r="G13" s="1965"/>
      <c r="H13" s="1965"/>
      <c r="I13" s="1965"/>
      <c r="J13" s="1965"/>
      <c r="K13" s="1965"/>
      <c r="P13" s="379"/>
    </row>
    <row r="14" spans="3:16">
      <c r="C14" s="291"/>
      <c r="D14" s="291"/>
      <c r="E14" s="383"/>
      <c r="F14" s="291"/>
      <c r="G14" s="291"/>
      <c r="H14" s="291"/>
      <c r="I14" s="291"/>
      <c r="J14" s="384"/>
      <c r="K14" s="291"/>
      <c r="P14" s="379"/>
    </row>
    <row r="15" spans="3:16" ht="13.5" thickBot="1">
      <c r="C15" s="291"/>
      <c r="D15" s="291"/>
      <c r="E15" s="383"/>
      <c r="F15" s="291"/>
      <c r="G15" s="291"/>
      <c r="H15" s="291"/>
      <c r="I15" s="291"/>
      <c r="J15" s="384"/>
      <c r="K15" s="291"/>
      <c r="P15" s="379"/>
    </row>
    <row r="16" spans="3:16" ht="13.5" thickBot="1">
      <c r="C16" s="385" t="s">
        <v>166</v>
      </c>
      <c r="D16" s="386" t="s">
        <v>167</v>
      </c>
      <c r="E16" s="386" t="s">
        <v>168</v>
      </c>
      <c r="F16" s="387" t="s">
        <v>169</v>
      </c>
      <c r="G16" s="388" t="s">
        <v>170</v>
      </c>
      <c r="H16" s="387" t="s">
        <v>171</v>
      </c>
      <c r="I16" s="389" t="s">
        <v>172</v>
      </c>
      <c r="J16" s="390" t="s">
        <v>173</v>
      </c>
      <c r="K16" s="391" t="s">
        <v>174</v>
      </c>
      <c r="M16" s="379"/>
      <c r="P16" s="379"/>
    </row>
    <row r="17" spans="3:16">
      <c r="C17" s="392" t="s">
        <v>175</v>
      </c>
      <c r="D17" s="1966" t="s">
        <v>176</v>
      </c>
      <c r="E17" s="393"/>
      <c r="F17" s="394"/>
      <c r="G17" s="395"/>
      <c r="H17" s="396"/>
      <c r="I17" s="397"/>
      <c r="J17" s="398"/>
      <c r="K17" s="398"/>
      <c r="P17" s="379"/>
    </row>
    <row r="18" spans="3:16">
      <c r="C18" s="399" t="s">
        <v>1159</v>
      </c>
      <c r="D18" s="1967"/>
      <c r="E18" s="400">
        <v>65000</v>
      </c>
      <c r="F18" s="401">
        <v>1</v>
      </c>
      <c r="G18" s="402">
        <f>(E18*(1+H18))-E18</f>
        <v>0</v>
      </c>
      <c r="H18" s="403">
        <v>0</v>
      </c>
      <c r="I18" s="1706" t="s">
        <v>1909</v>
      </c>
      <c r="J18" s="404">
        <f>ROUND((E18+G18)/12,2)</f>
        <v>5416.67</v>
      </c>
      <c r="K18" s="404"/>
      <c r="M18" s="353"/>
      <c r="P18" s="379"/>
    </row>
    <row r="19" spans="3:16">
      <c r="C19" s="405" t="s">
        <v>178</v>
      </c>
      <c r="D19" s="1967"/>
      <c r="E19" s="393"/>
      <c r="F19" s="394"/>
      <c r="G19" s="395"/>
      <c r="H19" s="396"/>
      <c r="I19" s="1707"/>
      <c r="J19" s="398"/>
      <c r="K19" s="398"/>
      <c r="M19" s="353"/>
      <c r="P19" s="379"/>
    </row>
    <row r="20" spans="3:16">
      <c r="C20" s="406" t="s">
        <v>1169</v>
      </c>
      <c r="D20" s="1967"/>
      <c r="E20" s="407">
        <v>500</v>
      </c>
      <c r="F20" s="401">
        <v>1</v>
      </c>
      <c r="G20" s="402">
        <f t="shared" ref="G20:G27" si="0">(E20*(1+H20))-E20</f>
        <v>0</v>
      </c>
      <c r="H20" s="403">
        <v>0</v>
      </c>
      <c r="I20" s="1706" t="s">
        <v>182</v>
      </c>
      <c r="J20" s="404">
        <f>ROUND((E20+G20),2)*0</f>
        <v>0</v>
      </c>
      <c r="K20" s="404"/>
      <c r="M20" s="353"/>
      <c r="P20" s="379"/>
    </row>
    <row r="21" spans="3:16">
      <c r="C21" s="406" t="s">
        <v>1170</v>
      </c>
      <c r="D21" s="1967"/>
      <c r="E21" s="407">
        <v>300</v>
      </c>
      <c r="F21" s="401">
        <v>1</v>
      </c>
      <c r="G21" s="402">
        <f t="shared" si="0"/>
        <v>0</v>
      </c>
      <c r="H21" s="403">
        <v>0</v>
      </c>
      <c r="I21" s="1706" t="s">
        <v>182</v>
      </c>
      <c r="J21" s="404">
        <f t="shared" ref="J21:J27" si="1">ROUND((E21+G21),2)*0</f>
        <v>0</v>
      </c>
      <c r="K21" s="404"/>
      <c r="M21" s="353"/>
      <c r="P21" s="379"/>
    </row>
    <row r="22" spans="3:16">
      <c r="C22" s="406" t="s">
        <v>1171</v>
      </c>
      <c r="D22" s="1967"/>
      <c r="E22" s="407">
        <v>500</v>
      </c>
      <c r="F22" s="401">
        <v>1</v>
      </c>
      <c r="G22" s="402">
        <f t="shared" si="0"/>
        <v>0</v>
      </c>
      <c r="H22" s="403">
        <v>0</v>
      </c>
      <c r="I22" s="1706" t="s">
        <v>182</v>
      </c>
      <c r="J22" s="404">
        <f t="shared" si="1"/>
        <v>0</v>
      </c>
      <c r="K22" s="404"/>
      <c r="M22" s="353"/>
      <c r="P22" s="379"/>
    </row>
    <row r="23" spans="3:16">
      <c r="C23" s="406" t="s">
        <v>1172</v>
      </c>
      <c r="D23" s="1967"/>
      <c r="E23" s="407">
        <v>7500</v>
      </c>
      <c r="F23" s="401">
        <v>1</v>
      </c>
      <c r="G23" s="402">
        <f t="shared" si="0"/>
        <v>0</v>
      </c>
      <c r="H23" s="403">
        <v>0</v>
      </c>
      <c r="I23" s="1706" t="s">
        <v>179</v>
      </c>
      <c r="J23" s="404">
        <f t="shared" si="1"/>
        <v>0</v>
      </c>
      <c r="K23" s="404"/>
      <c r="P23" s="379"/>
    </row>
    <row r="24" spans="3:16">
      <c r="C24" s="406" t="s">
        <v>1174</v>
      </c>
      <c r="D24" s="1967"/>
      <c r="E24" s="407">
        <v>0</v>
      </c>
      <c r="F24" s="401">
        <v>1</v>
      </c>
      <c r="G24" s="402">
        <f t="shared" si="0"/>
        <v>0</v>
      </c>
      <c r="H24" s="403">
        <v>0</v>
      </c>
      <c r="I24" s="1706" t="s">
        <v>182</v>
      </c>
      <c r="J24" s="404">
        <f t="shared" si="1"/>
        <v>0</v>
      </c>
      <c r="K24" s="404"/>
      <c r="P24" s="379"/>
    </row>
    <row r="25" spans="3:16">
      <c r="C25" s="406" t="s">
        <v>1175</v>
      </c>
      <c r="D25" s="1967"/>
      <c r="E25" s="407">
        <v>0</v>
      </c>
      <c r="F25" s="401">
        <v>1</v>
      </c>
      <c r="G25" s="402">
        <f t="shared" si="0"/>
        <v>0</v>
      </c>
      <c r="H25" s="403">
        <v>0</v>
      </c>
      <c r="I25" s="1706" t="s">
        <v>182</v>
      </c>
      <c r="J25" s="404">
        <f t="shared" si="1"/>
        <v>0</v>
      </c>
      <c r="K25" s="404"/>
      <c r="P25" s="379"/>
    </row>
    <row r="26" spans="3:16">
      <c r="C26" s="406" t="s">
        <v>1176</v>
      </c>
      <c r="D26" s="1967"/>
      <c r="E26" s="407">
        <v>0</v>
      </c>
      <c r="F26" s="401">
        <v>1</v>
      </c>
      <c r="G26" s="402">
        <f t="shared" si="0"/>
        <v>0</v>
      </c>
      <c r="H26" s="403">
        <v>0</v>
      </c>
      <c r="I26" s="1706" t="s">
        <v>182</v>
      </c>
      <c r="J26" s="404">
        <f t="shared" si="1"/>
        <v>0</v>
      </c>
      <c r="K26" s="404"/>
      <c r="P26" s="379"/>
    </row>
    <row r="27" spans="3:16">
      <c r="C27" s="406" t="s">
        <v>1173</v>
      </c>
      <c r="D27" s="1967"/>
      <c r="E27" s="407">
        <v>0</v>
      </c>
      <c r="F27" s="401">
        <v>1</v>
      </c>
      <c r="G27" s="402">
        <f t="shared" si="0"/>
        <v>0</v>
      </c>
      <c r="H27" s="403">
        <v>0</v>
      </c>
      <c r="I27" s="1706" t="s">
        <v>182</v>
      </c>
      <c r="J27" s="404">
        <f t="shared" si="1"/>
        <v>0</v>
      </c>
      <c r="K27" s="404"/>
      <c r="P27" s="379"/>
    </row>
    <row r="28" spans="3:16">
      <c r="C28" s="405" t="s">
        <v>180</v>
      </c>
      <c r="D28" s="1967"/>
      <c r="E28" s="393"/>
      <c r="F28" s="394"/>
      <c r="G28" s="395"/>
      <c r="H28" s="396"/>
      <c r="I28" s="1708"/>
      <c r="J28" s="398"/>
      <c r="K28" s="398"/>
      <c r="P28" s="379"/>
    </row>
    <row r="29" spans="3:16">
      <c r="C29" s="408" t="s">
        <v>1168</v>
      </c>
      <c r="D29" s="1967"/>
      <c r="E29" s="407">
        <v>120</v>
      </c>
      <c r="F29" s="409">
        <v>1</v>
      </c>
      <c r="G29" s="402">
        <v>0</v>
      </c>
      <c r="H29" s="403">
        <v>0</v>
      </c>
      <c r="I29" s="1706" t="s">
        <v>1177</v>
      </c>
      <c r="J29" s="404">
        <f>ROUND((E29+G29),2)*0</f>
        <v>0</v>
      </c>
      <c r="K29" s="404"/>
      <c r="P29" s="379"/>
    </row>
    <row r="30" spans="3:16">
      <c r="C30" s="410" t="s">
        <v>181</v>
      </c>
      <c r="D30" s="1959" t="s">
        <v>411</v>
      </c>
      <c r="E30" s="393"/>
      <c r="F30" s="394"/>
      <c r="G30" s="395"/>
      <c r="H30" s="396"/>
      <c r="I30" s="1708"/>
      <c r="J30" s="398"/>
      <c r="K30" s="398"/>
      <c r="P30" s="379"/>
    </row>
    <row r="31" spans="3:16" ht="12.75" customHeight="1">
      <c r="C31" s="411" t="s">
        <v>1159</v>
      </c>
      <c r="D31" s="1961"/>
      <c r="E31" s="412">
        <v>26000</v>
      </c>
      <c r="F31" s="401">
        <v>1</v>
      </c>
      <c r="G31" s="402">
        <f t="shared" ref="G31:G50" si="2">(E31*(1+H31))-E31</f>
        <v>5200</v>
      </c>
      <c r="H31" s="403">
        <v>0.2</v>
      </c>
      <c r="I31" s="1706" t="s">
        <v>1909</v>
      </c>
      <c r="J31" s="404">
        <f>ROUND((E31+G31)/12,2)</f>
        <v>2600</v>
      </c>
      <c r="K31" s="404"/>
      <c r="M31" s="352"/>
      <c r="P31" s="379"/>
    </row>
    <row r="32" spans="3:16">
      <c r="C32" s="411" t="s">
        <v>1160</v>
      </c>
      <c r="D32" s="1961"/>
      <c r="E32" s="412">
        <f>IF('03 - Monthly Asset Follow up'!C17&lt;100000000,0.005%*('03 - Monthly Asset Follow up'!C17),0.005%*(100000000)+0.004%*('03 - Monthly Asset Follow up'!C17-100000000))</f>
        <v>313873.62749840005</v>
      </c>
      <c r="F32" s="401">
        <v>1</v>
      </c>
      <c r="G32" s="402">
        <f t="shared" si="2"/>
        <v>62774.725499679975</v>
      </c>
      <c r="H32" s="401">
        <v>0.2</v>
      </c>
      <c r="I32" s="1706" t="s">
        <v>1909</v>
      </c>
      <c r="J32" s="404">
        <f>ROUND((E32+G32)/12,2)</f>
        <v>31387.360000000001</v>
      </c>
      <c r="K32" s="404"/>
      <c r="M32" s="352"/>
      <c r="P32" s="379"/>
    </row>
    <row r="33" spans="3:16">
      <c r="C33" s="1728" t="s">
        <v>98</v>
      </c>
      <c r="D33" s="1710"/>
      <c r="E33" s="1729">
        <f>E31+E32</f>
        <v>339873.62749840005</v>
      </c>
      <c r="F33" s="1730">
        <v>1</v>
      </c>
      <c r="G33" s="1731">
        <f t="shared" si="2"/>
        <v>67974.725499679975</v>
      </c>
      <c r="H33" s="1730">
        <v>0.2</v>
      </c>
      <c r="I33" s="1732" t="s">
        <v>1909</v>
      </c>
      <c r="J33" s="1733">
        <f>MIN(E33+G33,150000)/12</f>
        <v>12500</v>
      </c>
      <c r="K33" s="404"/>
      <c r="M33" s="352"/>
      <c r="P33" s="379"/>
    </row>
    <row r="34" spans="3:16">
      <c r="C34" s="405" t="s">
        <v>183</v>
      </c>
      <c r="D34" s="1961" t="s">
        <v>411</v>
      </c>
      <c r="E34" s="393"/>
      <c r="F34" s="394"/>
      <c r="G34" s="395" t="s">
        <v>1149</v>
      </c>
      <c r="H34" s="396"/>
      <c r="I34" s="1707"/>
      <c r="J34" s="398"/>
      <c r="K34" s="398"/>
      <c r="M34" s="353"/>
    </row>
    <row r="35" spans="3:16">
      <c r="C35" s="413" t="s">
        <v>1159</v>
      </c>
      <c r="D35" s="1961"/>
      <c r="E35" s="407">
        <v>10500</v>
      </c>
      <c r="F35" s="401">
        <v>1</v>
      </c>
      <c r="G35" s="402">
        <f t="shared" ref="G35" si="3">(E35*(1+H35))-E35</f>
        <v>2100</v>
      </c>
      <c r="H35" s="401">
        <v>0.2</v>
      </c>
      <c r="I35" s="1706" t="s">
        <v>1909</v>
      </c>
      <c r="J35" s="404">
        <f>ROUND((E35+G35)/12,2)</f>
        <v>1050</v>
      </c>
      <c r="K35" s="404"/>
    </row>
    <row r="36" spans="3:16">
      <c r="C36" s="413" t="s">
        <v>1178</v>
      </c>
      <c r="D36" s="1961"/>
      <c r="E36" s="407">
        <v>15</v>
      </c>
      <c r="F36" s="401">
        <v>1</v>
      </c>
      <c r="G36" s="402">
        <f>(E36*(1+H36))-E36</f>
        <v>3</v>
      </c>
      <c r="H36" s="401">
        <v>0.2</v>
      </c>
      <c r="I36" s="1706" t="s">
        <v>182</v>
      </c>
      <c r="J36" s="404">
        <f>ROUND((E36+G36)*J12/365,2)</f>
        <v>0</v>
      </c>
      <c r="K36" s="404"/>
      <c r="M36" s="353"/>
    </row>
    <row r="37" spans="3:16">
      <c r="C37" s="405" t="s">
        <v>184</v>
      </c>
      <c r="D37" s="1961" t="s">
        <v>411</v>
      </c>
      <c r="E37" s="393"/>
      <c r="F37" s="394"/>
      <c r="G37" s="395"/>
      <c r="H37" s="396"/>
      <c r="I37" s="1707"/>
      <c r="J37" s="398"/>
      <c r="K37" s="398"/>
    </row>
    <row r="38" spans="3:16">
      <c r="C38" s="413" t="s">
        <v>1161</v>
      </c>
      <c r="D38" s="1961"/>
      <c r="E38" s="412">
        <v>4000</v>
      </c>
      <c r="F38" s="401">
        <v>1</v>
      </c>
      <c r="G38" s="402">
        <f t="shared" ref="G38:G44" si="4">(E38*(1+H38))-E38</f>
        <v>800</v>
      </c>
      <c r="H38" s="401">
        <v>0.2</v>
      </c>
      <c r="I38" s="1706" t="s">
        <v>177</v>
      </c>
      <c r="J38" s="404">
        <f>ROUND((E38+G38),2)*0</f>
        <v>0</v>
      </c>
      <c r="K38" s="404"/>
    </row>
    <row r="39" spans="3:16">
      <c r="C39" s="413" t="s">
        <v>1162</v>
      </c>
      <c r="D39" s="1961"/>
      <c r="E39" s="412">
        <v>200</v>
      </c>
      <c r="F39" s="401">
        <v>1</v>
      </c>
      <c r="G39" s="402">
        <f t="shared" si="4"/>
        <v>40</v>
      </c>
      <c r="H39" s="401">
        <v>0.2</v>
      </c>
      <c r="I39" s="1706" t="s">
        <v>1909</v>
      </c>
      <c r="J39" s="404">
        <f>ROUND((E39+G39),2)</f>
        <v>240</v>
      </c>
      <c r="K39" s="404"/>
    </row>
    <row r="40" spans="3:16">
      <c r="C40" s="413" t="s">
        <v>1163</v>
      </c>
      <c r="D40" s="1961"/>
      <c r="E40" s="412">
        <v>200</v>
      </c>
      <c r="F40" s="401">
        <v>1</v>
      </c>
      <c r="G40" s="402">
        <f t="shared" si="4"/>
        <v>40</v>
      </c>
      <c r="H40" s="401">
        <v>0.2</v>
      </c>
      <c r="I40" s="1706" t="s">
        <v>1909</v>
      </c>
      <c r="J40" s="404">
        <f>ROUND((E40+G40),2)</f>
        <v>240</v>
      </c>
      <c r="K40" s="404"/>
    </row>
    <row r="41" spans="3:16">
      <c r="C41" s="413" t="s">
        <v>1164</v>
      </c>
      <c r="D41" s="1961"/>
      <c r="E41" s="412">
        <v>2000</v>
      </c>
      <c r="F41" s="401">
        <v>1</v>
      </c>
      <c r="G41" s="402">
        <f t="shared" si="4"/>
        <v>400</v>
      </c>
      <c r="H41" s="401">
        <v>0.2</v>
      </c>
      <c r="I41" s="1706" t="s">
        <v>177</v>
      </c>
      <c r="J41" s="404">
        <f>ROUND((E41+G41),2)*0</f>
        <v>0</v>
      </c>
      <c r="K41" s="404"/>
    </row>
    <row r="42" spans="3:16">
      <c r="C42" s="413" t="s">
        <v>1165</v>
      </c>
      <c r="D42" s="1961"/>
      <c r="E42" s="412">
        <v>250</v>
      </c>
      <c r="F42" s="401">
        <v>1</v>
      </c>
      <c r="G42" s="402">
        <f t="shared" si="4"/>
        <v>50</v>
      </c>
      <c r="H42" s="401">
        <v>0.2</v>
      </c>
      <c r="I42" s="1706" t="s">
        <v>182</v>
      </c>
      <c r="J42" s="404">
        <f t="shared" ref="J42:J44" si="5">ROUND((E42+G42),2)*0</f>
        <v>0</v>
      </c>
      <c r="K42" s="404"/>
    </row>
    <row r="43" spans="3:16">
      <c r="C43" s="413" t="s">
        <v>1166</v>
      </c>
      <c r="D43" s="1961"/>
      <c r="E43" s="412">
        <v>500</v>
      </c>
      <c r="F43" s="401">
        <v>1</v>
      </c>
      <c r="G43" s="402">
        <f t="shared" si="4"/>
        <v>100</v>
      </c>
      <c r="H43" s="401">
        <v>0.2</v>
      </c>
      <c r="I43" s="1706" t="s">
        <v>182</v>
      </c>
      <c r="J43" s="404">
        <f t="shared" si="5"/>
        <v>0</v>
      </c>
      <c r="K43" s="404"/>
    </row>
    <row r="44" spans="3:16">
      <c r="C44" s="413" t="s">
        <v>1167</v>
      </c>
      <c r="D44" s="1961"/>
      <c r="E44" s="412">
        <v>100</v>
      </c>
      <c r="F44" s="401">
        <v>1</v>
      </c>
      <c r="G44" s="402">
        <f t="shared" si="4"/>
        <v>20</v>
      </c>
      <c r="H44" s="401">
        <v>0.2</v>
      </c>
      <c r="I44" s="1706" t="s">
        <v>182</v>
      </c>
      <c r="J44" s="404">
        <f t="shared" si="5"/>
        <v>0</v>
      </c>
      <c r="K44" s="404"/>
    </row>
    <row r="45" spans="3:16">
      <c r="C45" s="405" t="s">
        <v>185</v>
      </c>
      <c r="D45" s="1961" t="s">
        <v>411</v>
      </c>
      <c r="E45" s="393"/>
      <c r="F45" s="394"/>
      <c r="G45" s="395"/>
      <c r="H45" s="396"/>
      <c r="I45" s="1707"/>
      <c r="J45" s="398"/>
      <c r="K45" s="398"/>
    </row>
    <row r="46" spans="3:16">
      <c r="C46" s="413" t="s">
        <v>1213</v>
      </c>
      <c r="D46" s="1970"/>
      <c r="E46" s="412">
        <v>2500</v>
      </c>
      <c r="F46" s="401">
        <v>1</v>
      </c>
      <c r="G46" s="402">
        <f t="shared" ref="G46" si="6">(E46*(1+H46))-E46</f>
        <v>500</v>
      </c>
      <c r="H46" s="401">
        <v>0.2</v>
      </c>
      <c r="I46" s="1706" t="s">
        <v>1214</v>
      </c>
      <c r="J46" s="404">
        <f>ROUND((E46+G46),2)*0</f>
        <v>0</v>
      </c>
      <c r="K46" s="404"/>
    </row>
    <row r="47" spans="3:16">
      <c r="C47" s="405" t="s">
        <v>1215</v>
      </c>
      <c r="D47" s="1968" t="s">
        <v>387</v>
      </c>
      <c r="E47" s="393"/>
      <c r="F47" s="394"/>
      <c r="G47" s="395"/>
      <c r="H47" s="396"/>
      <c r="I47" s="1707"/>
      <c r="J47" s="398"/>
      <c r="K47" s="398"/>
    </row>
    <row r="48" spans="3:16">
      <c r="C48" s="408" t="s">
        <v>1213</v>
      </c>
      <c r="D48" s="1969"/>
      <c r="E48" s="412"/>
      <c r="F48" s="401">
        <v>1</v>
      </c>
      <c r="G48" s="402">
        <f t="shared" ref="G48" si="7">(E48*(1+H48))-E48</f>
        <v>0</v>
      </c>
      <c r="H48" s="403">
        <v>0.2</v>
      </c>
      <c r="I48" s="1706" t="s">
        <v>1217</v>
      </c>
      <c r="J48" s="404">
        <f>ROUND((E48+G48),2)*0</f>
        <v>0</v>
      </c>
      <c r="K48" s="404"/>
    </row>
    <row r="49" spans="3:16">
      <c r="C49" s="405" t="s">
        <v>186</v>
      </c>
      <c r="D49" s="1968" t="s">
        <v>411</v>
      </c>
      <c r="E49" s="393"/>
      <c r="F49" s="394"/>
      <c r="G49" s="395"/>
      <c r="H49" s="396"/>
      <c r="I49" s="1707"/>
      <c r="J49" s="398"/>
      <c r="K49" s="398"/>
      <c r="P49" s="379"/>
    </row>
    <row r="50" spans="3:16">
      <c r="C50" s="408" t="s">
        <v>1213</v>
      </c>
      <c r="D50" s="1969"/>
      <c r="E50" s="412">
        <v>2500</v>
      </c>
      <c r="F50" s="401">
        <v>1</v>
      </c>
      <c r="G50" s="402">
        <f t="shared" si="2"/>
        <v>500</v>
      </c>
      <c r="H50" s="403">
        <v>0.2</v>
      </c>
      <c r="I50" s="1706" t="s">
        <v>1214</v>
      </c>
      <c r="J50" s="404">
        <f>ROUND((E50+G50),2)*0</f>
        <v>0</v>
      </c>
      <c r="K50" s="404"/>
      <c r="P50" s="379"/>
    </row>
    <row r="51" spans="3:16">
      <c r="C51" s="410" t="s">
        <v>12</v>
      </c>
      <c r="D51" s="1959" t="s">
        <v>1372</v>
      </c>
      <c r="E51" s="393"/>
      <c r="F51" s="394"/>
      <c r="G51" s="395"/>
      <c r="H51" s="396"/>
      <c r="I51" s="1707"/>
      <c r="J51" s="398"/>
      <c r="K51" s="398"/>
    </row>
    <row r="52" spans="3:16" ht="41.45" customHeight="1">
      <c r="C52" s="413" t="s">
        <v>373</v>
      </c>
      <c r="D52" s="1961"/>
      <c r="E52" s="412">
        <f>(0.25%*'03 - Monthly Asset Follow up'!C17)/12</f>
        <v>1629550.1432208335</v>
      </c>
      <c r="F52" s="401">
        <v>1</v>
      </c>
      <c r="G52" s="402">
        <f>IFERROR(E52*F52/12*H52,0)</f>
        <v>0</v>
      </c>
      <c r="H52" s="403">
        <v>0</v>
      </c>
      <c r="I52" s="1706" t="s">
        <v>1909</v>
      </c>
      <c r="J52" s="1705">
        <f>IFERROR(ROUND((E52+G52),2),0)</f>
        <v>1629550.14</v>
      </c>
      <c r="K52" s="404"/>
    </row>
    <row r="53" spans="3:16" ht="41.45" customHeight="1">
      <c r="C53" s="413" t="s">
        <v>374</v>
      </c>
      <c r="D53" s="1961"/>
      <c r="E53" s="412">
        <f>0.35%*((+'03 - Monthly Asset Follow up'!BA17+SUM('08 - Delinquent Home Loans Stat'!G14,'08 - Delinquent Home Loans Stat'!I14,'08 - Delinquent Home Loans Stat'!K14,'08 - Delinquent Home Loans Stat'!M14,'08 - Delinquent Home Loans Stat'!O14,'08 - Delinquent Home Loans Stat'!Q14,'08 - Delinquent Home Loans Stat'!S14,'08 - Delinquent Home Loans Stat'!U14,'08 - Delinquent Home Loans Stat'!W14,'08 - Delinquent Home Loans Stat'!Y14,'08 - Delinquent Home Loans Stat'!AA14,'08 - Delinquent Home Loans Stat'!AC14))/12)</f>
        <v>9136.9490654166639</v>
      </c>
      <c r="F53" s="401">
        <v>1</v>
      </c>
      <c r="G53" s="402">
        <f>IFERROR(E53*F53/12*H53,0)</f>
        <v>0</v>
      </c>
      <c r="H53" s="403">
        <v>0</v>
      </c>
      <c r="I53" s="1706" t="s">
        <v>1909</v>
      </c>
      <c r="J53" s="1705">
        <f>IFERROR(ROUND((E53+G53),2),0)</f>
        <v>9136.9500000000007</v>
      </c>
      <c r="K53" s="404"/>
    </row>
    <row r="54" spans="3:16">
      <c r="C54" s="410" t="s">
        <v>188</v>
      </c>
      <c r="D54" s="1959" t="s">
        <v>1373</v>
      </c>
      <c r="E54" s="393"/>
      <c r="F54" s="394"/>
      <c r="G54" s="395"/>
      <c r="H54" s="396"/>
      <c r="I54" s="1707"/>
      <c r="J54" s="398"/>
      <c r="K54" s="398"/>
    </row>
    <row r="55" spans="3:16">
      <c r="C55" s="411" t="s">
        <v>1216</v>
      </c>
      <c r="D55" s="1960"/>
      <c r="E55" s="412"/>
      <c r="F55" s="403">
        <v>0</v>
      </c>
      <c r="G55" s="402">
        <f>E55*F55*H55</f>
        <v>0</v>
      </c>
      <c r="H55" s="401">
        <v>0.2</v>
      </c>
      <c r="I55" s="1706" t="s">
        <v>187</v>
      </c>
      <c r="J55" s="404">
        <f>ROUND((E55+G55),2)*0</f>
        <v>0</v>
      </c>
      <c r="K55" s="404"/>
    </row>
    <row r="56" spans="3:16">
      <c r="C56" s="410" t="s">
        <v>189</v>
      </c>
      <c r="D56" s="1959" t="s">
        <v>278</v>
      </c>
      <c r="E56" s="393"/>
      <c r="F56" s="394"/>
      <c r="G56" s="395"/>
      <c r="H56" s="396"/>
      <c r="I56" s="1707"/>
      <c r="J56" s="398"/>
      <c r="K56" s="398"/>
    </row>
    <row r="57" spans="3:16">
      <c r="C57" s="411" t="s">
        <v>1159</v>
      </c>
      <c r="D57" s="1961"/>
      <c r="E57" s="412">
        <v>0</v>
      </c>
      <c r="F57" s="401">
        <v>1</v>
      </c>
      <c r="G57" s="402">
        <f>E57*F57*H57</f>
        <v>0</v>
      </c>
      <c r="H57" s="401">
        <v>0.19</v>
      </c>
      <c r="I57" s="1706" t="s">
        <v>187</v>
      </c>
      <c r="J57" s="404">
        <f>ROUND((E57+G57),2)</f>
        <v>0</v>
      </c>
      <c r="K57" s="404"/>
    </row>
    <row r="58" spans="3:16" ht="12.6" customHeight="1">
      <c r="C58" s="414" t="s">
        <v>190</v>
      </c>
      <c r="D58" s="1959"/>
      <c r="E58" s="393"/>
      <c r="F58" s="394"/>
      <c r="G58" s="415"/>
      <c r="H58" s="396"/>
      <c r="I58" s="1707"/>
      <c r="J58" s="398"/>
      <c r="K58" s="398"/>
    </row>
    <row r="59" spans="3:16" ht="13.5" thickBot="1">
      <c r="C59" s="406" t="s">
        <v>1159</v>
      </c>
      <c r="D59" s="1961"/>
      <c r="E59" s="416">
        <v>8500</v>
      </c>
      <c r="F59" s="401">
        <v>1</v>
      </c>
      <c r="G59" s="402">
        <f>(E59*(1+H59))-E59</f>
        <v>1700</v>
      </c>
      <c r="H59" s="401">
        <v>0.2</v>
      </c>
      <c r="I59" s="1706" t="s">
        <v>187</v>
      </c>
      <c r="J59" s="404">
        <f>ROUND((E59+G59),2)*0</f>
        <v>0</v>
      </c>
      <c r="K59" s="404"/>
    </row>
    <row r="60" spans="3:16" ht="15.75" thickBot="1">
      <c r="C60" s="417" t="s">
        <v>1394</v>
      </c>
      <c r="D60" s="418"/>
      <c r="E60" s="419"/>
      <c r="F60" s="420"/>
      <c r="G60" s="420"/>
      <c r="H60" s="420"/>
      <c r="I60" s="420"/>
      <c r="J60" s="421">
        <f>SUM(J18:J29)+J33+SUM(J35:J59)</f>
        <v>1658133.7599999998</v>
      </c>
      <c r="K60" s="421"/>
    </row>
    <row r="61" spans="3:16">
      <c r="M61" s="353"/>
    </row>
    <row r="62" spans="3:16">
      <c r="E62" s="422"/>
      <c r="F62" s="380"/>
      <c r="M62" s="353"/>
    </row>
    <row r="63" spans="3:16">
      <c r="E63" s="422"/>
    </row>
    <row r="65" spans="5:5">
      <c r="E65" s="422"/>
    </row>
  </sheetData>
  <mergeCells count="13">
    <mergeCell ref="D54:D55"/>
    <mergeCell ref="D56:D57"/>
    <mergeCell ref="D58:D59"/>
    <mergeCell ref="I8:J8"/>
    <mergeCell ref="C13:K13"/>
    <mergeCell ref="D17:D29"/>
    <mergeCell ref="D30:D32"/>
    <mergeCell ref="D49:D50"/>
    <mergeCell ref="D51:D53"/>
    <mergeCell ref="D47:D48"/>
    <mergeCell ref="D34:D36"/>
    <mergeCell ref="D37:D44"/>
    <mergeCell ref="D45:D46"/>
  </mergeCells>
  <pageMargins left="0.78740157499999996" right="0.78740157499999996" top="0.984251969" bottom="0.984251969" header="0.4921259845" footer="0.4921259845"/>
  <pageSetup paperSize="9" scale="34"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BB08-0E65-4160-AAF1-62F77B137887}">
  <sheetPr codeName="Sheet17">
    <tabColor theme="0" tint="-0.249977111117893"/>
    <pageSetUpPr fitToPage="1"/>
  </sheetPr>
  <dimension ref="A1:O57"/>
  <sheetViews>
    <sheetView showGridLines="0" view="pageBreakPreview" topLeftCell="A21" zoomScale="70" zoomScaleNormal="80" zoomScaleSheetLayoutView="70" workbookViewId="0">
      <selection activeCell="I32" sqref="I32"/>
    </sheetView>
  </sheetViews>
  <sheetFormatPr defaultColWidth="11.42578125" defaultRowHeight="15" outlineLevelRow="1"/>
  <cols>
    <col min="1" max="1" width="1.85546875" style="39" customWidth="1"/>
    <col min="2" max="2" width="2.85546875" style="39" customWidth="1"/>
    <col min="3" max="3" width="5" style="39" customWidth="1"/>
    <col min="4" max="4" width="7.42578125" style="39" customWidth="1"/>
    <col min="5" max="5" width="8.140625" style="39" customWidth="1"/>
    <col min="6" max="6" width="11.42578125" style="39" customWidth="1"/>
    <col min="7" max="7" width="34.42578125" style="39" customWidth="1"/>
    <col min="8" max="8" width="57.42578125" style="39" customWidth="1"/>
    <col min="9" max="9" width="23.85546875" style="39" customWidth="1"/>
    <col min="10" max="10" width="25.5703125" style="39" customWidth="1"/>
    <col min="11" max="11" width="18" style="39" customWidth="1"/>
    <col min="12" max="12" width="20" style="39" customWidth="1"/>
    <col min="13" max="13" width="31.28515625" style="39" customWidth="1"/>
    <col min="14" max="14" width="19" style="39" bestFit="1" customWidth="1"/>
    <col min="15" max="15" width="28.85546875" style="39" customWidth="1"/>
    <col min="16" max="16" width="11.42578125" style="39"/>
    <col min="17" max="17" width="4.5703125" style="39" customWidth="1"/>
    <col min="18" max="16384" width="11.42578125" style="39"/>
  </cols>
  <sheetData>
    <row r="1" spans="1:13">
      <c r="A1" s="35"/>
      <c r="B1" s="35"/>
      <c r="C1" s="35"/>
      <c r="D1" s="35"/>
      <c r="E1" s="35"/>
      <c r="F1" s="35"/>
      <c r="G1" s="35"/>
      <c r="H1" s="35"/>
      <c r="I1" s="35"/>
      <c r="J1" s="35"/>
      <c r="K1" s="35"/>
      <c r="L1" s="35"/>
      <c r="M1" s="35"/>
    </row>
    <row r="2" spans="1:13">
      <c r="A2" s="37"/>
      <c r="B2" s="35"/>
      <c r="C2" s="37"/>
      <c r="D2" s="37"/>
      <c r="E2" s="37"/>
      <c r="F2" s="37"/>
      <c r="G2" s="37"/>
      <c r="H2" s="37"/>
      <c r="I2" s="37"/>
      <c r="J2" s="37"/>
      <c r="K2" s="37"/>
      <c r="L2" s="37"/>
      <c r="M2" s="37"/>
    </row>
    <row r="3" spans="1:13">
      <c r="A3" s="37"/>
      <c r="B3" s="35"/>
      <c r="C3" s="37"/>
      <c r="D3" s="37"/>
      <c r="E3" s="37"/>
      <c r="F3" s="1834"/>
      <c r="G3" s="1834"/>
      <c r="H3" s="1834"/>
      <c r="I3" s="37"/>
      <c r="J3" s="12"/>
      <c r="K3" s="1233" t="s">
        <v>101</v>
      </c>
      <c r="L3" s="1233">
        <f>'00 - Cover'!$F$17</f>
        <v>45747</v>
      </c>
    </row>
    <row r="4" spans="1:13">
      <c r="A4" s="37"/>
      <c r="B4" s="35"/>
      <c r="C4" s="37"/>
      <c r="D4" s="37"/>
      <c r="E4" s="37"/>
      <c r="F4" s="1834"/>
      <c r="G4" s="1834"/>
      <c r="H4" s="1834"/>
      <c r="I4" s="37"/>
      <c r="J4" s="12"/>
      <c r="K4" s="1233" t="s">
        <v>4</v>
      </c>
      <c r="L4" s="1233">
        <f>'00 - Cover'!$F$19</f>
        <v>45764</v>
      </c>
    </row>
    <row r="5" spans="1:13">
      <c r="A5" s="37"/>
      <c r="B5" s="35"/>
      <c r="C5" s="37"/>
      <c r="D5" s="37"/>
      <c r="E5" s="37"/>
      <c r="F5" s="1834"/>
      <c r="G5" s="1834"/>
      <c r="H5" s="1834"/>
      <c r="I5" s="37"/>
      <c r="J5" s="12"/>
      <c r="K5" s="1233" t="s">
        <v>5</v>
      </c>
      <c r="L5" s="1233">
        <f>'00 - Cover'!$F$20</f>
        <v>45775</v>
      </c>
    </row>
    <row r="6" spans="1:13">
      <c r="A6" s="37"/>
      <c r="B6" s="35"/>
      <c r="C6" s="37"/>
      <c r="D6" s="37"/>
      <c r="E6" s="37"/>
      <c r="F6" s="1834"/>
      <c r="G6" s="1834"/>
      <c r="H6" s="1834"/>
      <c r="I6" s="37"/>
      <c r="J6" s="37"/>
      <c r="K6" s="40"/>
      <c r="L6" s="41"/>
      <c r="M6" s="37"/>
    </row>
    <row r="7" spans="1:13">
      <c r="A7" s="37"/>
      <c r="B7" s="35"/>
      <c r="C7" s="37"/>
      <c r="D7" s="37"/>
      <c r="E7" s="37"/>
      <c r="F7" s="37"/>
      <c r="G7" s="37"/>
      <c r="H7" s="37"/>
      <c r="I7" s="37"/>
      <c r="J7" s="40"/>
      <c r="K7" s="40"/>
      <c r="L7" s="41"/>
      <c r="M7" s="37"/>
    </row>
    <row r="8" spans="1:13">
      <c r="A8" s="37"/>
      <c r="B8" s="35"/>
      <c r="C8" s="37"/>
      <c r="D8" s="37"/>
      <c r="E8" s="37"/>
      <c r="F8" s="37"/>
      <c r="G8" s="37"/>
      <c r="H8" s="37"/>
      <c r="I8" s="37"/>
      <c r="J8" s="40"/>
      <c r="K8" s="40"/>
      <c r="L8" s="41"/>
      <c r="M8" s="37"/>
    </row>
    <row r="9" spans="1:13" ht="15.75">
      <c r="A9" s="37"/>
      <c r="B9" s="43" t="s">
        <v>649</v>
      </c>
      <c r="C9" s="44"/>
      <c r="D9" s="45"/>
      <c r="E9" s="45"/>
      <c r="F9" s="45"/>
      <c r="G9" s="45"/>
      <c r="H9" s="45"/>
      <c r="I9" s="90"/>
      <c r="J9" s="423"/>
      <c r="K9" s="423"/>
      <c r="L9" s="424"/>
      <c r="M9" s="425"/>
    </row>
    <row r="10" spans="1:13">
      <c r="A10" s="37"/>
      <c r="B10" s="37"/>
      <c r="C10" s="37"/>
      <c r="D10" s="37"/>
      <c r="E10" s="37"/>
      <c r="F10" s="37"/>
      <c r="G10" s="37"/>
      <c r="H10" s="37"/>
      <c r="I10" s="37"/>
      <c r="J10" s="40"/>
      <c r="K10" s="40"/>
      <c r="L10" s="41"/>
      <c r="M10" s="37"/>
    </row>
    <row r="11" spans="1:13">
      <c r="A11" s="37"/>
      <c r="B11" s="37"/>
      <c r="C11" s="37"/>
      <c r="D11" s="37"/>
      <c r="E11" s="37"/>
      <c r="F11" s="1972" t="s">
        <v>1008</v>
      </c>
      <c r="G11" s="1972"/>
      <c r="H11" s="1972"/>
      <c r="I11" s="1972"/>
      <c r="J11" s="426">
        <f>'04 - Monthly Collection'!AR13</f>
        <v>66452674.419999994</v>
      </c>
      <c r="K11" s="1704"/>
      <c r="L11" s="41"/>
      <c r="M11" s="37"/>
    </row>
    <row r="12" spans="1:13" ht="26.25" customHeight="1">
      <c r="A12" s="37"/>
      <c r="B12" s="37"/>
      <c r="C12" s="37"/>
      <c r="D12" s="37"/>
      <c r="E12" s="37"/>
      <c r="F12" s="1972" t="s">
        <v>1009</v>
      </c>
      <c r="G12" s="1972"/>
      <c r="H12" s="1972"/>
      <c r="I12" s="1972"/>
      <c r="J12" s="426">
        <f>+'13 - Issuer Account'!H19+'13 - Issuer Account'!H20+'13 - Issuer Account'!H21</f>
        <v>286220.88000000268</v>
      </c>
      <c r="K12" s="40"/>
      <c r="L12" s="41"/>
      <c r="M12" s="37"/>
    </row>
    <row r="13" spans="1:13" ht="31.5" customHeight="1">
      <c r="A13" s="37"/>
      <c r="B13" s="37"/>
      <c r="C13" s="37"/>
      <c r="D13" s="37"/>
      <c r="E13" s="37"/>
      <c r="F13" s="1972" t="s">
        <v>1010</v>
      </c>
      <c r="G13" s="1972"/>
      <c r="H13" s="1972"/>
      <c r="I13" s="1972"/>
      <c r="J13" s="426">
        <f>'13 - Issuer Account'!H22</f>
        <v>0</v>
      </c>
      <c r="K13" s="40"/>
      <c r="L13" s="41"/>
      <c r="M13" s="37"/>
    </row>
    <row r="14" spans="1:13">
      <c r="A14" s="37"/>
      <c r="B14" s="37"/>
      <c r="C14" s="37"/>
      <c r="D14" s="37"/>
      <c r="E14" s="37"/>
      <c r="F14" s="1972" t="s">
        <v>1011</v>
      </c>
      <c r="G14" s="1972"/>
      <c r="H14" s="1972"/>
      <c r="I14" s="1972"/>
      <c r="J14" s="426">
        <v>0</v>
      </c>
      <c r="K14" s="40"/>
      <c r="L14" s="41"/>
      <c r="M14" s="37"/>
    </row>
    <row r="15" spans="1:13" ht="32.25" customHeight="1">
      <c r="A15" s="37"/>
      <c r="B15" s="37"/>
      <c r="C15" s="37"/>
      <c r="D15" s="37"/>
      <c r="E15" s="37"/>
      <c r="F15" s="1972" t="s">
        <v>1012</v>
      </c>
      <c r="G15" s="1972"/>
      <c r="H15" s="1972"/>
      <c r="I15" s="1972"/>
      <c r="J15" s="1437">
        <f>'03 - Monthly Asset Follow up'!M17+'03 - Monthly Asset Follow up'!BJ17+INPUT_DATA!BN4+INPUT_DATA!BN5-'05 - Repurchase and Rescission'!AI13</f>
        <v>2203421.2499999995</v>
      </c>
      <c r="K15" s="40"/>
      <c r="L15" s="41"/>
      <c r="M15" s="37"/>
    </row>
    <row r="16" spans="1:13" ht="36" customHeight="1">
      <c r="A16" s="37"/>
      <c r="B16" s="37"/>
      <c r="C16" s="37"/>
      <c r="D16" s="37"/>
      <c r="E16" s="37"/>
      <c r="F16" s="1972" t="s">
        <v>1013</v>
      </c>
      <c r="G16" s="1972"/>
      <c r="H16" s="1972"/>
      <c r="I16" s="1972"/>
      <c r="J16" s="1437">
        <f>'03 - Monthly Asset Follow up'!N17+'03 - Monthly Asset Follow up'!BK17+INPUT_DATA!BO4++INPUT_DATA!BO5+'03 - Monthly Asset Follow up'!AN17+'03 - Monthly Asset Follow up'!AO17</f>
        <v>320365.68</v>
      </c>
      <c r="K16" s="40"/>
      <c r="L16" s="41"/>
      <c r="M16" s="37"/>
    </row>
    <row r="17" spans="1:15" ht="29.25" customHeight="1">
      <c r="A17" s="37"/>
      <c r="B17" s="37"/>
      <c r="C17" s="37"/>
      <c r="D17" s="37"/>
      <c r="E17" s="37"/>
      <c r="F17" s="1972" t="s">
        <v>1014</v>
      </c>
      <c r="G17" s="1972"/>
      <c r="H17" s="1972"/>
      <c r="I17" s="1972"/>
      <c r="J17" s="426">
        <v>0</v>
      </c>
      <c r="K17" s="40"/>
      <c r="L17" s="41"/>
      <c r="M17" s="37"/>
    </row>
    <row r="18" spans="1:15" ht="44.25" customHeight="1">
      <c r="A18" s="37"/>
      <c r="B18" s="37"/>
      <c r="C18" s="37"/>
      <c r="D18" s="37"/>
      <c r="E18" s="37"/>
      <c r="F18" s="1972" t="s">
        <v>1015</v>
      </c>
      <c r="G18" s="1972"/>
      <c r="H18" s="1972"/>
      <c r="I18" s="1972"/>
      <c r="J18" s="426">
        <v>0</v>
      </c>
      <c r="K18" s="40"/>
      <c r="L18" s="41"/>
      <c r="M18" s="37"/>
    </row>
    <row r="19" spans="1:15" ht="33" customHeight="1">
      <c r="A19" s="37"/>
      <c r="B19" s="37"/>
      <c r="C19" s="37"/>
      <c r="D19" s="37"/>
      <c r="E19" s="37"/>
      <c r="F19" s="1972" t="s">
        <v>1016</v>
      </c>
      <c r="G19" s="1972"/>
      <c r="H19" s="1972"/>
      <c r="I19" s="1972"/>
      <c r="J19" s="426">
        <f>'11 bis-Notes Calculation'!AD18+'11 bis-Notes Calculation'!AM18</f>
        <v>695.26000068895519</v>
      </c>
      <c r="K19" s="40"/>
      <c r="L19" s="41"/>
      <c r="M19" s="37"/>
    </row>
    <row r="20" spans="1:15" ht="30.75" customHeight="1">
      <c r="A20" s="37"/>
      <c r="B20" s="37"/>
      <c r="C20" s="37"/>
      <c r="D20" s="37"/>
      <c r="E20" s="37"/>
      <c r="F20" s="1972" t="s">
        <v>1017</v>
      </c>
      <c r="G20" s="1972"/>
      <c r="H20" s="1972"/>
      <c r="I20" s="1972"/>
      <c r="J20" s="426">
        <v>0</v>
      </c>
      <c r="K20" s="40"/>
      <c r="L20" s="41"/>
      <c r="M20" s="37"/>
    </row>
    <row r="21" spans="1:15">
      <c r="A21" s="37"/>
      <c r="B21" s="37"/>
      <c r="C21" s="37"/>
      <c r="D21" s="37"/>
      <c r="E21" s="37"/>
      <c r="F21" s="1971" t="s">
        <v>1001</v>
      </c>
      <c r="G21" s="1971"/>
      <c r="H21" s="1971"/>
      <c r="I21" s="1971"/>
      <c r="J21" s="428">
        <f>SUM(J11:J20)</f>
        <v>69263377.490000695</v>
      </c>
      <c r="K21" s="427"/>
      <c r="L21" s="41"/>
      <c r="M21" s="37"/>
    </row>
    <row r="22" spans="1:15">
      <c r="A22" s="37"/>
      <c r="B22" s="37"/>
      <c r="C22" s="37"/>
      <c r="D22" s="37"/>
      <c r="E22" s="37"/>
      <c r="F22" s="37"/>
      <c r="G22" s="37"/>
      <c r="H22" s="37"/>
      <c r="I22" s="37"/>
      <c r="J22" s="40"/>
      <c r="K22" s="40"/>
      <c r="L22" s="41"/>
      <c r="M22" s="37"/>
    </row>
    <row r="23" spans="1:15" ht="15.75" thickBot="1">
      <c r="A23" s="35"/>
      <c r="B23" s="35"/>
      <c r="C23" s="35"/>
      <c r="D23" s="35"/>
      <c r="E23" s="35"/>
      <c r="F23" s="35"/>
      <c r="G23" s="35"/>
      <c r="H23" s="35"/>
      <c r="I23" s="35"/>
      <c r="J23" s="35"/>
      <c r="K23" s="35"/>
      <c r="L23" s="429"/>
      <c r="M23" s="35"/>
    </row>
    <row r="24" spans="1:15" ht="15.75" customHeight="1">
      <c r="A24" s="35"/>
      <c r="B24" s="430"/>
      <c r="C24" s="1973" t="s">
        <v>999</v>
      </c>
      <c r="D24" s="1973"/>
      <c r="E24" s="1973"/>
      <c r="F24" s="1973"/>
      <c r="G24" s="1973"/>
      <c r="H24" s="1973"/>
      <c r="I24" s="1974"/>
      <c r="J24" s="431"/>
      <c r="K24" s="431"/>
      <c r="L24" s="431"/>
      <c r="M24" s="432"/>
    </row>
    <row r="25" spans="1:15">
      <c r="A25" s="433"/>
      <c r="B25" s="434"/>
      <c r="C25" s="1975"/>
      <c r="D25" s="1975"/>
      <c r="E25" s="1975"/>
      <c r="F25" s="1975"/>
      <c r="G25" s="1975"/>
      <c r="H25" s="1975"/>
      <c r="I25" s="1976"/>
      <c r="J25" s="435" t="s">
        <v>158</v>
      </c>
      <c r="K25" s="435"/>
      <c r="L25" s="435" t="s">
        <v>159</v>
      </c>
      <c r="M25" s="436"/>
    </row>
    <row r="26" spans="1:15">
      <c r="A26" s="35"/>
      <c r="B26" s="437"/>
      <c r="C26" s="438"/>
      <c r="D26" s="1977" t="s">
        <v>191</v>
      </c>
      <c r="E26" s="1978"/>
      <c r="F26" s="1978"/>
      <c r="G26" s="1978"/>
      <c r="H26" s="1979"/>
      <c r="I26" s="439" t="s">
        <v>192</v>
      </c>
      <c r="J26" s="439" t="s">
        <v>193</v>
      </c>
      <c r="K26" s="439" t="s">
        <v>174</v>
      </c>
      <c r="L26" s="440">
        <v>300</v>
      </c>
      <c r="M26" s="441"/>
    </row>
    <row r="27" spans="1:15">
      <c r="A27" s="35"/>
      <c r="B27" s="437"/>
      <c r="C27" s="438"/>
      <c r="D27" s="442"/>
      <c r="E27" s="443" t="s">
        <v>161</v>
      </c>
      <c r="F27" s="1931" t="s">
        <v>1001</v>
      </c>
      <c r="G27" s="1932"/>
      <c r="H27" s="1933"/>
      <c r="I27" s="444">
        <f>J21</f>
        <v>69263377.490000695</v>
      </c>
      <c r="J27" s="444">
        <f>I27</f>
        <v>69263377.490000695</v>
      </c>
      <c r="K27" s="445"/>
      <c r="L27" s="446">
        <f>L26+J27</f>
        <v>69263677.490000695</v>
      </c>
      <c r="M27" s="441"/>
      <c r="N27" s="447"/>
    </row>
    <row r="28" spans="1:15" ht="45.75" customHeight="1">
      <c r="A28" s="35"/>
      <c r="B28" s="437"/>
      <c r="C28" s="438"/>
      <c r="D28" s="448" t="s">
        <v>194</v>
      </c>
      <c r="E28" s="449" t="s">
        <v>162</v>
      </c>
      <c r="F28" s="1943" t="s">
        <v>1018</v>
      </c>
      <c r="G28" s="1944"/>
      <c r="H28" s="1945"/>
      <c r="I28" s="370">
        <f>'14 - Fees'!J60</f>
        <v>1658133.7599999998</v>
      </c>
      <c r="J28" s="370">
        <f>IF(I28=0,0,MIN(I28,L27))</f>
        <v>1658133.7599999998</v>
      </c>
      <c r="K28" s="370">
        <f>MAX(I28-J28,0)</f>
        <v>0</v>
      </c>
      <c r="L28" s="446">
        <f>L27-J28</f>
        <v>67605543.73000069</v>
      </c>
      <c r="M28" s="450"/>
      <c r="O28" s="464"/>
    </row>
    <row r="29" spans="1:15" ht="20.25" customHeight="1">
      <c r="A29" s="35"/>
      <c r="B29" s="437"/>
      <c r="C29" s="438"/>
      <c r="D29" s="448" t="s">
        <v>195</v>
      </c>
      <c r="E29" s="449" t="s">
        <v>162</v>
      </c>
      <c r="F29" s="1943" t="s">
        <v>1019</v>
      </c>
      <c r="G29" s="1944"/>
      <c r="H29" s="1945"/>
      <c r="I29" s="370">
        <f>'12 - Notes Interest'!K17</f>
        <v>3909142.28</v>
      </c>
      <c r="J29" s="370">
        <f t="shared" ref="J29:J34" si="0">IF(I29=0,0,MIN(I29,L28))</f>
        <v>3909142.28</v>
      </c>
      <c r="K29" s="370">
        <f t="shared" ref="K29:K33" si="1">MAX(I29-J29,0)</f>
        <v>0</v>
      </c>
      <c r="L29" s="446">
        <f t="shared" ref="L29:L35" si="2">L28-J29</f>
        <v>63696401.450000688</v>
      </c>
      <c r="M29" s="450"/>
    </row>
    <row r="30" spans="1:15" ht="30.75" customHeight="1">
      <c r="A30" s="35"/>
      <c r="B30" s="437"/>
      <c r="C30" s="438"/>
      <c r="D30" s="448" t="s">
        <v>196</v>
      </c>
      <c r="E30" s="449" t="s">
        <v>162</v>
      </c>
      <c r="F30" s="1943" t="s">
        <v>1020</v>
      </c>
      <c r="G30" s="1944"/>
      <c r="H30" s="1945"/>
      <c r="I30" s="370">
        <f>'13 - Issuer Account'!H37</f>
        <v>0</v>
      </c>
      <c r="J30" s="370">
        <f t="shared" si="0"/>
        <v>0</v>
      </c>
      <c r="K30" s="370">
        <f t="shared" si="1"/>
        <v>0</v>
      </c>
      <c r="L30" s="446">
        <f t="shared" si="2"/>
        <v>63696401.450000688</v>
      </c>
      <c r="M30" s="450"/>
    </row>
    <row r="31" spans="1:15" ht="33.75" customHeight="1">
      <c r="A31" s="35"/>
      <c r="B31" s="437"/>
      <c r="C31" s="438"/>
      <c r="D31" s="448" t="s">
        <v>197</v>
      </c>
      <c r="E31" s="449" t="s">
        <v>162</v>
      </c>
      <c r="F31" s="1943" t="s">
        <v>1021</v>
      </c>
      <c r="G31" s="1944"/>
      <c r="H31" s="1945"/>
      <c r="I31" s="370">
        <f>'11 - Notes Follow-up'!F25</f>
        <v>56293514.400000006</v>
      </c>
      <c r="J31" s="370">
        <f t="shared" si="0"/>
        <v>56293514.400000006</v>
      </c>
      <c r="K31" s="370">
        <f t="shared" si="1"/>
        <v>0</v>
      </c>
      <c r="L31" s="446">
        <f t="shared" si="2"/>
        <v>7402887.0500006825</v>
      </c>
      <c r="M31" s="450"/>
    </row>
    <row r="32" spans="1:15" ht="54" customHeight="1">
      <c r="A32" s="35"/>
      <c r="B32" s="437"/>
      <c r="C32" s="438"/>
      <c r="D32" s="448" t="s">
        <v>198</v>
      </c>
      <c r="E32" s="449" t="s">
        <v>162</v>
      </c>
      <c r="F32" s="1943" t="s">
        <v>1022</v>
      </c>
      <c r="G32" s="1944"/>
      <c r="H32" s="1945"/>
      <c r="I32" s="370">
        <f>'12 - Notes Interest'!T17</f>
        <v>514323.48</v>
      </c>
      <c r="J32" s="370">
        <f t="shared" si="0"/>
        <v>514323.48</v>
      </c>
      <c r="K32" s="370">
        <f t="shared" si="1"/>
        <v>0</v>
      </c>
      <c r="L32" s="446">
        <f t="shared" si="2"/>
        <v>6888563.570000682</v>
      </c>
      <c r="M32" s="450"/>
    </row>
    <row r="33" spans="1:13" ht="31.5" customHeight="1">
      <c r="A33" s="35"/>
      <c r="B33" s="437"/>
      <c r="C33" s="438"/>
      <c r="D33" s="448" t="s">
        <v>199</v>
      </c>
      <c r="E33" s="449" t="s">
        <v>162</v>
      </c>
      <c r="F33" s="1943" t="s">
        <v>1023</v>
      </c>
      <c r="G33" s="1944"/>
      <c r="H33" s="1945"/>
      <c r="I33" s="370">
        <f>'11 - Notes Follow-up'!N25</f>
        <v>2962812.5999999996</v>
      </c>
      <c r="J33" s="370">
        <f t="shared" si="0"/>
        <v>2962812.5999999996</v>
      </c>
      <c r="K33" s="370">
        <f t="shared" si="1"/>
        <v>0</v>
      </c>
      <c r="L33" s="446">
        <f t="shared" si="2"/>
        <v>3925750.9700006824</v>
      </c>
      <c r="M33" s="450"/>
    </row>
    <row r="34" spans="1:13" ht="45.75" customHeight="1">
      <c r="A34" s="35"/>
      <c r="B34" s="437"/>
      <c r="C34" s="438"/>
      <c r="D34" s="448" t="s">
        <v>200</v>
      </c>
      <c r="E34" s="449" t="s">
        <v>162</v>
      </c>
      <c r="F34" s="1937" t="s">
        <v>1024</v>
      </c>
      <c r="G34" s="1938"/>
      <c r="H34" s="1939"/>
      <c r="I34" s="370">
        <f>IF('Reserve calculation'!K12&lt;0,-'Reserve calculation'!K12,0)</f>
        <v>286220.88000000268</v>
      </c>
      <c r="J34" s="370">
        <f t="shared" si="0"/>
        <v>286220.88000000268</v>
      </c>
      <c r="K34" s="370">
        <f t="shared" ref="K34" si="3">MAX(I34-J34,0)</f>
        <v>0</v>
      </c>
      <c r="L34" s="446">
        <f>L33-J34</f>
        <v>3639530.0900006797</v>
      </c>
      <c r="M34" s="450"/>
    </row>
    <row r="35" spans="1:13" ht="20.25" customHeight="1">
      <c r="A35" s="35"/>
      <c r="B35" s="437"/>
      <c r="C35" s="438"/>
      <c r="D35" s="448" t="s">
        <v>201</v>
      </c>
      <c r="E35" s="449" t="s">
        <v>162</v>
      </c>
      <c r="F35" s="1937" t="s">
        <v>1025</v>
      </c>
      <c r="G35" s="1938"/>
      <c r="H35" s="1939"/>
      <c r="I35" s="370">
        <f>L34-'11 bis-Notes Calculation'!AM17-'11 bis-Notes Calculation'!AD17</f>
        <v>3638754.6999993883</v>
      </c>
      <c r="J35" s="370">
        <f>IF(I35=0,0,MIN(I35-300,L34-300))</f>
        <v>3638454.6999993883</v>
      </c>
      <c r="K35" s="370">
        <f>MAX(I35-J35-300,0)</f>
        <v>0</v>
      </c>
      <c r="L35" s="446">
        <f t="shared" si="2"/>
        <v>1075.3900012914091</v>
      </c>
      <c r="M35" s="450"/>
    </row>
    <row r="36" spans="1:13">
      <c r="A36" s="451"/>
      <c r="B36" s="452"/>
      <c r="C36" s="453"/>
      <c r="D36" s="1980"/>
      <c r="E36" s="1981"/>
      <c r="F36" s="1981"/>
      <c r="G36" s="1981"/>
      <c r="H36" s="1981"/>
      <c r="I36" s="1981"/>
      <c r="J36" s="1982"/>
      <c r="K36" s="454"/>
      <c r="L36" s="455">
        <f>L35</f>
        <v>1075.3900012914091</v>
      </c>
      <c r="M36" s="456" t="s">
        <v>2046</v>
      </c>
    </row>
    <row r="37" spans="1:13" ht="15.75" thickBot="1">
      <c r="A37" s="35"/>
      <c r="B37" s="457"/>
      <c r="C37" s="458"/>
      <c r="D37" s="459"/>
      <c r="E37" s="460"/>
      <c r="F37" s="461"/>
      <c r="G37" s="461"/>
      <c r="H37" s="458"/>
      <c r="I37" s="458"/>
      <c r="J37" s="458"/>
      <c r="K37" s="458"/>
      <c r="L37" s="462"/>
      <c r="M37" s="463"/>
    </row>
    <row r="39" spans="1:13">
      <c r="L39" s="464"/>
    </row>
    <row r="40" spans="1:13">
      <c r="J40" s="464"/>
      <c r="K40" s="464"/>
      <c r="L40" s="464"/>
    </row>
    <row r="42" spans="1:13" ht="15.75" hidden="1" outlineLevel="1" thickBot="1">
      <c r="L42" s="447"/>
    </row>
    <row r="43" spans="1:13" ht="15.75" hidden="1" outlineLevel="1">
      <c r="B43" s="430"/>
      <c r="C43" s="1973" t="s">
        <v>1000</v>
      </c>
      <c r="D43" s="1973"/>
      <c r="E43" s="1973"/>
      <c r="F43" s="1973"/>
      <c r="G43" s="1973"/>
      <c r="H43" s="1973"/>
      <c r="I43" s="1974"/>
      <c r="J43" s="431"/>
      <c r="K43" s="431"/>
      <c r="L43" s="431"/>
      <c r="M43" s="432"/>
    </row>
    <row r="44" spans="1:13" hidden="1" outlineLevel="1">
      <c r="B44" s="434"/>
      <c r="C44" s="1975"/>
      <c r="D44" s="1975"/>
      <c r="E44" s="1975"/>
      <c r="F44" s="1975"/>
      <c r="G44" s="1975"/>
      <c r="H44" s="1975"/>
      <c r="I44" s="1976"/>
      <c r="J44" s="435" t="s">
        <v>158</v>
      </c>
      <c r="K44" s="435"/>
      <c r="L44" s="435" t="s">
        <v>159</v>
      </c>
      <c r="M44" s="436"/>
    </row>
    <row r="45" spans="1:13" hidden="1" outlineLevel="1">
      <c r="B45" s="437"/>
      <c r="C45" s="438"/>
      <c r="D45" s="1977" t="s">
        <v>191</v>
      </c>
      <c r="E45" s="1978"/>
      <c r="F45" s="1978"/>
      <c r="G45" s="1978"/>
      <c r="H45" s="1979"/>
      <c r="I45" s="439" t="s">
        <v>192</v>
      </c>
      <c r="J45" s="439" t="s">
        <v>193</v>
      </c>
      <c r="K45" s="439" t="s">
        <v>174</v>
      </c>
      <c r="L45" s="440">
        <v>0</v>
      </c>
      <c r="M45" s="441"/>
    </row>
    <row r="46" spans="1:13" hidden="1" outlineLevel="1">
      <c r="B46" s="437"/>
      <c r="C46" s="438"/>
      <c r="D46" s="442"/>
      <c r="E46" s="443" t="s">
        <v>161</v>
      </c>
      <c r="F46" s="1931" t="s">
        <v>1001</v>
      </c>
      <c r="G46" s="1932"/>
      <c r="H46" s="1933"/>
      <c r="I46" s="444"/>
      <c r="J46" s="444">
        <f>I46</f>
        <v>0</v>
      </c>
      <c r="K46" s="445"/>
      <c r="L46" s="446">
        <f>J46+L45</f>
        <v>0</v>
      </c>
      <c r="M46" s="441"/>
    </row>
    <row r="47" spans="1:13" ht="48" hidden="1" customHeight="1" outlineLevel="1">
      <c r="B47" s="437"/>
      <c r="C47" s="438"/>
      <c r="D47" s="448" t="s">
        <v>194</v>
      </c>
      <c r="E47" s="449" t="s">
        <v>162</v>
      </c>
      <c r="F47" s="1943" t="s">
        <v>998</v>
      </c>
      <c r="G47" s="1944"/>
      <c r="H47" s="1945"/>
      <c r="I47" s="370"/>
      <c r="J47" s="370">
        <f>IF(I47=0,0,MIN(I47,L46))</f>
        <v>0</v>
      </c>
      <c r="K47" s="370">
        <f>MAX(I47-J47,0)</f>
        <v>0</v>
      </c>
      <c r="L47" s="446">
        <f>L46-J47</f>
        <v>0</v>
      </c>
      <c r="M47" s="450"/>
    </row>
    <row r="48" spans="1:13" ht="48" hidden="1" customHeight="1" outlineLevel="1">
      <c r="B48" s="437"/>
      <c r="C48" s="438"/>
      <c r="D48" s="448" t="s">
        <v>195</v>
      </c>
      <c r="E48" s="449" t="s">
        <v>162</v>
      </c>
      <c r="F48" s="1937" t="s">
        <v>1002</v>
      </c>
      <c r="G48" s="1938"/>
      <c r="H48" s="1939"/>
      <c r="I48" s="370"/>
      <c r="J48" s="370">
        <f t="shared" ref="J48:J53" si="4">IF(I48=0,0,MIN(I48,L47))</f>
        <v>0</v>
      </c>
      <c r="K48" s="370">
        <f t="shared" ref="K48:K53" si="5">MAX(I48-J48,0)</f>
        <v>0</v>
      </c>
      <c r="L48" s="446">
        <f t="shared" ref="L48:L53" si="6">L47-J48</f>
        <v>0</v>
      </c>
      <c r="M48" s="450"/>
    </row>
    <row r="49" spans="2:13" ht="48" hidden="1" customHeight="1" outlineLevel="1">
      <c r="B49" s="437"/>
      <c r="C49" s="438"/>
      <c r="D49" s="448" t="s">
        <v>196</v>
      </c>
      <c r="E49" s="449" t="s">
        <v>162</v>
      </c>
      <c r="F49" s="1943" t="s">
        <v>1003</v>
      </c>
      <c r="G49" s="1944"/>
      <c r="H49" s="1945"/>
      <c r="I49" s="370"/>
      <c r="J49" s="370">
        <f t="shared" si="4"/>
        <v>0</v>
      </c>
      <c r="K49" s="370">
        <f t="shared" si="5"/>
        <v>0</v>
      </c>
      <c r="L49" s="446">
        <f t="shared" si="6"/>
        <v>0</v>
      </c>
      <c r="M49" s="450"/>
    </row>
    <row r="50" spans="2:13" ht="48" hidden="1" customHeight="1" outlineLevel="1">
      <c r="B50" s="437"/>
      <c r="C50" s="438"/>
      <c r="D50" s="448" t="s">
        <v>197</v>
      </c>
      <c r="E50" s="449" t="s">
        <v>162</v>
      </c>
      <c r="F50" s="1943" t="s">
        <v>1004</v>
      </c>
      <c r="G50" s="1944"/>
      <c r="H50" s="1945"/>
      <c r="I50" s="370"/>
      <c r="J50" s="370">
        <f t="shared" si="4"/>
        <v>0</v>
      </c>
      <c r="K50" s="370">
        <f t="shared" si="5"/>
        <v>0</v>
      </c>
      <c r="L50" s="446">
        <f t="shared" si="6"/>
        <v>0</v>
      </c>
      <c r="M50" s="450"/>
    </row>
    <row r="51" spans="2:13" ht="48" hidden="1" customHeight="1" outlineLevel="1">
      <c r="B51" s="437"/>
      <c r="C51" s="438"/>
      <c r="D51" s="448" t="s">
        <v>198</v>
      </c>
      <c r="E51" s="449" t="s">
        <v>162</v>
      </c>
      <c r="F51" s="1943" t="s">
        <v>1005</v>
      </c>
      <c r="G51" s="1944"/>
      <c r="H51" s="1945"/>
      <c r="I51" s="370"/>
      <c r="J51" s="370">
        <f t="shared" si="4"/>
        <v>0</v>
      </c>
      <c r="K51" s="370">
        <f t="shared" si="5"/>
        <v>0</v>
      </c>
      <c r="L51" s="446">
        <f t="shared" si="6"/>
        <v>0</v>
      </c>
      <c r="M51" s="450"/>
    </row>
    <row r="52" spans="2:13" ht="48" hidden="1" customHeight="1" outlineLevel="1">
      <c r="B52" s="437"/>
      <c r="C52" s="438"/>
      <c r="D52" s="448" t="s">
        <v>199</v>
      </c>
      <c r="E52" s="449" t="s">
        <v>162</v>
      </c>
      <c r="F52" s="1943" t="s">
        <v>1006</v>
      </c>
      <c r="G52" s="1944"/>
      <c r="H52" s="1945"/>
      <c r="I52" s="370"/>
      <c r="J52" s="370">
        <f t="shared" si="4"/>
        <v>0</v>
      </c>
      <c r="K52" s="370">
        <f t="shared" si="5"/>
        <v>0</v>
      </c>
      <c r="L52" s="446">
        <f t="shared" si="6"/>
        <v>0</v>
      </c>
      <c r="M52" s="450"/>
    </row>
    <row r="53" spans="2:13" ht="48" hidden="1" customHeight="1" outlineLevel="1">
      <c r="B53" s="437"/>
      <c r="C53" s="438"/>
      <c r="D53" s="448" t="s">
        <v>200</v>
      </c>
      <c r="E53" s="449" t="s">
        <v>162</v>
      </c>
      <c r="F53" s="1943" t="s">
        <v>1007</v>
      </c>
      <c r="G53" s="1944"/>
      <c r="H53" s="1945"/>
      <c r="I53" s="370"/>
      <c r="J53" s="370">
        <f t="shared" si="4"/>
        <v>0</v>
      </c>
      <c r="K53" s="370">
        <f t="shared" si="5"/>
        <v>0</v>
      </c>
      <c r="L53" s="446">
        <f t="shared" si="6"/>
        <v>0</v>
      </c>
      <c r="M53" s="450"/>
    </row>
    <row r="54" spans="2:13" hidden="1" outlineLevel="1">
      <c r="B54" s="452"/>
      <c r="C54" s="453"/>
      <c r="D54" s="1980"/>
      <c r="E54" s="1981"/>
      <c r="F54" s="1981"/>
      <c r="G54" s="1981"/>
      <c r="H54" s="1981"/>
      <c r="I54" s="1981"/>
      <c r="J54" s="1982"/>
      <c r="K54" s="454"/>
      <c r="L54" s="455">
        <f>L53</f>
        <v>0</v>
      </c>
      <c r="M54" s="456"/>
    </row>
    <row r="55" spans="2:13" ht="15.75" hidden="1" outlineLevel="1" thickBot="1">
      <c r="B55" s="457"/>
      <c r="C55" s="458"/>
      <c r="D55" s="459"/>
      <c r="E55" s="460"/>
      <c r="F55" s="461"/>
      <c r="G55" s="461"/>
      <c r="H55" s="458"/>
      <c r="I55" s="458"/>
      <c r="J55" s="458"/>
      <c r="K55" s="458"/>
      <c r="L55" s="462"/>
      <c r="M55" s="463"/>
    </row>
    <row r="56" spans="2:13" hidden="1" outlineLevel="1">
      <c r="L56" s="447"/>
    </row>
    <row r="57" spans="2:13" collapsed="1">
      <c r="L57" s="447"/>
    </row>
  </sheetData>
  <mergeCells count="35">
    <mergeCell ref="F53:H53"/>
    <mergeCell ref="D54:J54"/>
    <mergeCell ref="F52:H52"/>
    <mergeCell ref="F35:H35"/>
    <mergeCell ref="D36:J36"/>
    <mergeCell ref="C43:I44"/>
    <mergeCell ref="D45:H45"/>
    <mergeCell ref="F46:H46"/>
    <mergeCell ref="F47:H47"/>
    <mergeCell ref="F48:H48"/>
    <mergeCell ref="F49:H49"/>
    <mergeCell ref="F50:H50"/>
    <mergeCell ref="F51:H51"/>
    <mergeCell ref="F34:H34"/>
    <mergeCell ref="F3:H6"/>
    <mergeCell ref="C24:I25"/>
    <mergeCell ref="D26:H26"/>
    <mergeCell ref="F27:H27"/>
    <mergeCell ref="F28:H28"/>
    <mergeCell ref="F29:H29"/>
    <mergeCell ref="F30:H30"/>
    <mergeCell ref="F31:H31"/>
    <mergeCell ref="F32:H32"/>
    <mergeCell ref="F33:H33"/>
    <mergeCell ref="F11:I11"/>
    <mergeCell ref="F12:I12"/>
    <mergeCell ref="F13:I13"/>
    <mergeCell ref="F19:I19"/>
    <mergeCell ref="F20:I20"/>
    <mergeCell ref="F21:I21"/>
    <mergeCell ref="F14:I14"/>
    <mergeCell ref="F15:I15"/>
    <mergeCell ref="F16:I16"/>
    <mergeCell ref="F17:I17"/>
    <mergeCell ref="F18:I18"/>
  </mergeCells>
  <phoneticPr fontId="153" type="noConversion"/>
  <conditionalFormatting sqref="N27 L42 L56:L57">
    <cfRule type="cellIs" dxfId="47" priority="7" operator="equal">
      <formula>"KO"</formula>
    </cfRule>
    <cfRule type="cellIs" dxfId="46" priority="8" operator="equal">
      <formula>"OK"</formula>
    </cfRule>
  </conditionalFormatting>
  <pageMargins left="0.19685039370078741" right="0.19685039370078741" top="0.74803149606299213" bottom="0.74803149606299213" header="0.31496062992125984" footer="0.31496062992125984"/>
  <pageSetup paperSize="9" scale="3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AD68B-0D62-4B77-9484-A276643B3E55}">
  <sheetPr codeName="Sheet18">
    <tabColor theme="0" tint="-0.249977111117893"/>
  </sheetPr>
  <dimension ref="A1:P30"/>
  <sheetViews>
    <sheetView showGridLines="0" view="pageBreakPreview" zoomScale="80" zoomScaleNormal="80" zoomScaleSheetLayoutView="80" workbookViewId="0">
      <selection activeCell="E19" sqref="E19"/>
    </sheetView>
  </sheetViews>
  <sheetFormatPr defaultColWidth="9.140625" defaultRowHeight="12.75"/>
  <cols>
    <col min="1" max="1" width="3.42578125" style="241" customWidth="1"/>
    <col min="2" max="2" width="1.5703125" style="241" customWidth="1"/>
    <col min="3" max="3" width="18.140625" style="241" customWidth="1"/>
    <col min="4" max="4" width="41.42578125" style="241" customWidth="1"/>
    <col min="5" max="5" width="22.5703125" style="241" customWidth="1"/>
    <col min="6" max="6" width="12.140625" style="241" bestFit="1" customWidth="1"/>
    <col min="7" max="7" width="3.85546875" style="241" customWidth="1"/>
    <col min="8" max="8" width="27.5703125" style="241" customWidth="1"/>
    <col min="9" max="9" width="18.5703125" style="241" customWidth="1"/>
    <col min="10" max="10" width="22.5703125" style="241" customWidth="1"/>
    <col min="11" max="11" width="20.7109375" style="241" bestFit="1" customWidth="1"/>
    <col min="12" max="12" width="16.42578125" style="241" bestFit="1" customWidth="1"/>
    <col min="13" max="13" width="19.28515625" style="241" customWidth="1"/>
    <col min="14" max="14" width="9.140625" style="241"/>
    <col min="15" max="15" width="17.85546875" style="241" bestFit="1" customWidth="1"/>
    <col min="16" max="16" width="16.7109375" style="241" bestFit="1" customWidth="1"/>
    <col min="17" max="16384" width="9.140625" style="241"/>
  </cols>
  <sheetData>
    <row r="1" spans="1:16">
      <c r="A1" s="363"/>
    </row>
    <row r="9" spans="1:16" ht="13.5" thickBot="1"/>
    <row r="10" spans="1:16" ht="16.5" customHeight="1" thickBot="1">
      <c r="B10" s="465" t="s">
        <v>650</v>
      </c>
      <c r="C10" s="466"/>
      <c r="D10" s="467"/>
      <c r="E10" s="467"/>
      <c r="F10" s="467"/>
      <c r="G10" s="467"/>
      <c r="H10" s="467"/>
      <c r="I10" s="467"/>
      <c r="J10" s="468"/>
    </row>
    <row r="11" spans="1:16" ht="18">
      <c r="B11" s="336"/>
      <c r="C11" s="469"/>
      <c r="D11" s="336"/>
      <c r="E11" s="336"/>
      <c r="F11" s="336"/>
      <c r="G11" s="336"/>
      <c r="H11" s="336"/>
      <c r="I11" s="336"/>
      <c r="J11" s="336"/>
    </row>
    <row r="12" spans="1:16" ht="15">
      <c r="B12" s="1983" t="s">
        <v>203</v>
      </c>
      <c r="C12" s="1984"/>
      <c r="D12" s="1984"/>
      <c r="E12" s="1985"/>
      <c r="F12" s="470"/>
      <c r="G12" s="1986" t="s">
        <v>204</v>
      </c>
      <c r="H12" s="1987" t="s">
        <v>205</v>
      </c>
      <c r="I12" s="1987"/>
      <c r="J12" s="1988" t="s">
        <v>206</v>
      </c>
    </row>
    <row r="13" spans="1:16" ht="15">
      <c r="B13" s="471"/>
      <c r="C13" s="472"/>
      <c r="D13" s="473"/>
      <c r="E13" s="474"/>
      <c r="F13" s="475"/>
      <c r="G13" s="476"/>
      <c r="H13" s="477" t="s">
        <v>120</v>
      </c>
      <c r="I13" s="478"/>
      <c r="J13" s="479">
        <f>'11 - Notes Follow-up'!G25</f>
        <v>7374455827.6400013</v>
      </c>
      <c r="K13" s="353"/>
      <c r="L13" s="353"/>
      <c r="M13" s="353"/>
    </row>
    <row r="14" spans="1:16" ht="15">
      <c r="B14" s="480"/>
      <c r="C14" s="481" t="s">
        <v>1370</v>
      </c>
      <c r="D14" s="482"/>
      <c r="E14" s="1432">
        <f>'03 - Monthly Asset Follow up'!P17</f>
        <v>7762584280.3299999</v>
      </c>
      <c r="F14" s="475"/>
      <c r="G14" s="484"/>
      <c r="H14" s="485"/>
      <c r="I14" s="486"/>
      <c r="J14" s="487"/>
      <c r="L14" s="353"/>
      <c r="M14" s="353"/>
    </row>
    <row r="15" spans="1:16" ht="15">
      <c r="B15" s="480"/>
      <c r="C15" s="1384"/>
      <c r="D15" s="488"/>
      <c r="E15" s="483"/>
      <c r="F15" s="489"/>
      <c r="G15" s="484"/>
      <c r="H15" s="485" t="s">
        <v>121</v>
      </c>
      <c r="I15" s="486"/>
      <c r="J15" s="490">
        <f>'11 - Notes Follow-up'!O25</f>
        <v>388129228.07999998</v>
      </c>
      <c r="L15" s="353"/>
      <c r="M15" s="1692"/>
      <c r="O15" s="363"/>
      <c r="P15" s="353"/>
    </row>
    <row r="16" spans="1:16" ht="15">
      <c r="B16" s="491"/>
      <c r="C16" s="1384" t="s">
        <v>423</v>
      </c>
      <c r="D16" s="482"/>
      <c r="E16" s="483">
        <f>'03 - Monthly Asset Follow up'!BL17+'03 - Monthly Asset Follow up'!CS17</f>
        <v>281525.32999999996</v>
      </c>
      <c r="F16" s="489"/>
      <c r="G16" s="484"/>
      <c r="H16" s="485"/>
      <c r="I16" s="486"/>
      <c r="J16" s="492"/>
      <c r="L16" s="353"/>
    </row>
    <row r="17" spans="2:12" ht="15">
      <c r="B17" s="491"/>
      <c r="C17" s="481"/>
      <c r="D17" s="482"/>
      <c r="E17" s="483"/>
      <c r="F17" s="489"/>
      <c r="G17" s="484"/>
      <c r="H17" s="485"/>
      <c r="I17" s="486"/>
      <c r="J17" s="490"/>
      <c r="L17" s="353"/>
    </row>
    <row r="18" spans="2:12" ht="15">
      <c r="B18" s="491"/>
      <c r="C18" s="481"/>
      <c r="D18" s="482"/>
      <c r="E18" s="483"/>
      <c r="F18" s="475"/>
      <c r="G18" s="484"/>
      <c r="H18" s="485"/>
      <c r="I18" s="486"/>
      <c r="J18" s="490"/>
    </row>
    <row r="19" spans="2:12" ht="15">
      <c r="B19" s="491"/>
      <c r="C19" s="481" t="s">
        <v>408</v>
      </c>
      <c r="D19" s="482"/>
      <c r="E19" s="483">
        <f>'13 - Issuer Account'!I29</f>
        <v>1075.3900012969971</v>
      </c>
      <c r="F19" s="475"/>
      <c r="G19" s="1376"/>
      <c r="H19" s="485"/>
      <c r="I19" s="1377"/>
      <c r="J19" s="490"/>
    </row>
    <row r="20" spans="2:12" ht="15">
      <c r="B20" s="491"/>
      <c r="C20" s="493"/>
      <c r="D20" s="482"/>
      <c r="E20" s="483"/>
      <c r="F20" s="475"/>
      <c r="G20" s="494"/>
      <c r="H20" s="485" t="s">
        <v>132</v>
      </c>
      <c r="I20" s="495"/>
      <c r="J20" s="490">
        <f>'11 - Notes Follow-up'!V25</f>
        <v>300</v>
      </c>
    </row>
    <row r="21" spans="2:12" ht="15">
      <c r="B21" s="496"/>
      <c r="C21" s="481" t="s">
        <v>1027</v>
      </c>
      <c r="D21" s="497"/>
      <c r="E21" s="483">
        <f>'13 - Issuer Account'!I41</f>
        <v>37153746.710000001</v>
      </c>
      <c r="F21" s="498"/>
      <c r="G21" s="494"/>
      <c r="H21" s="485"/>
      <c r="I21" s="495"/>
      <c r="J21" s="490"/>
    </row>
    <row r="22" spans="2:12" ht="15">
      <c r="B22" s="496"/>
      <c r="C22" s="481"/>
      <c r="D22" s="497"/>
      <c r="E22" s="483"/>
      <c r="F22" s="498"/>
      <c r="G22" s="494"/>
      <c r="H22" s="485" t="s">
        <v>1027</v>
      </c>
      <c r="I22" s="495"/>
      <c r="J22" s="490">
        <f>'13 - Issuer Account'!I41</f>
        <v>37153746.710000001</v>
      </c>
    </row>
    <row r="23" spans="2:12" ht="15">
      <c r="B23" s="496"/>
      <c r="C23" s="481" t="s">
        <v>1026</v>
      </c>
      <c r="D23" s="497"/>
      <c r="E23" s="483">
        <f>'13 - Issuer Account'!I52</f>
        <v>0</v>
      </c>
      <c r="F23" s="498"/>
      <c r="G23" s="494"/>
      <c r="I23" s="487"/>
      <c r="J23" s="490"/>
    </row>
    <row r="24" spans="2:12" ht="15">
      <c r="B24" s="496"/>
      <c r="C24" s="481"/>
      <c r="D24" s="497"/>
      <c r="E24" s="483"/>
      <c r="F24" s="498"/>
      <c r="G24" s="494"/>
      <c r="H24" s="485" t="s">
        <v>1026</v>
      </c>
      <c r="I24" s="495"/>
      <c r="J24" s="490">
        <f>'13 - Issuer Account'!I52</f>
        <v>0</v>
      </c>
    </row>
    <row r="25" spans="2:12" ht="15.75">
      <c r="B25" s="499"/>
      <c r="C25" s="500"/>
      <c r="D25" s="501"/>
      <c r="E25" s="502"/>
      <c r="F25" s="503"/>
      <c r="G25" s="504"/>
      <c r="H25" s="505"/>
      <c r="I25" s="506"/>
      <c r="J25" s="507"/>
    </row>
    <row r="26" spans="2:12" ht="15.75">
      <c r="C26" s="508" t="s">
        <v>98</v>
      </c>
      <c r="D26" s="508"/>
      <c r="E26" s="509">
        <f>E14+E19+E21+E23</f>
        <v>7799739102.4300013</v>
      </c>
      <c r="F26" s="336"/>
      <c r="G26" s="510"/>
      <c r="H26" s="511" t="s">
        <v>98</v>
      </c>
      <c r="I26" s="511"/>
      <c r="J26" s="512">
        <f>J13+J15+J20+J24+J22</f>
        <v>7799739102.4300013</v>
      </c>
      <c r="K26" s="353">
        <f>J26-E26</f>
        <v>0</v>
      </c>
    </row>
    <row r="27" spans="2:12">
      <c r="H27" s="353"/>
      <c r="I27" s="353"/>
      <c r="J27" s="353"/>
    </row>
    <row r="28" spans="2:12">
      <c r="H28" s="353"/>
      <c r="J28" s="353"/>
    </row>
    <row r="29" spans="2:12">
      <c r="F29" s="353"/>
      <c r="H29" s="353"/>
    </row>
    <row r="30" spans="2:12">
      <c r="E30" s="353"/>
    </row>
  </sheetData>
  <mergeCells count="2">
    <mergeCell ref="B12:E12"/>
    <mergeCell ref="G12:J12"/>
  </mergeCells>
  <pageMargins left="0.7" right="0.7" top="0.75" bottom="0.75" header="0.3" footer="0.3"/>
  <pageSetup scale="4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9A55-044A-4192-B26D-46D5ED0FCBA3}">
  <sheetPr codeName="Sheet19">
    <tabColor theme="0" tint="-0.249977111117893"/>
  </sheetPr>
  <dimension ref="C3:N65"/>
  <sheetViews>
    <sheetView showGridLines="0" zoomScale="80" zoomScaleNormal="80" workbookViewId="0">
      <selection activeCell="M12" sqref="M12"/>
    </sheetView>
  </sheetViews>
  <sheetFormatPr defaultColWidth="11.42578125" defaultRowHeight="12.75"/>
  <cols>
    <col min="1" max="1" width="3.5703125" style="1235" customWidth="1"/>
    <col min="2" max="2" width="2.42578125" style="1235" customWidth="1"/>
    <col min="3" max="3" width="99.85546875" style="1235" bestFit="1" customWidth="1"/>
    <col min="4" max="4" width="30.42578125" style="1235" customWidth="1"/>
    <col min="5" max="5" width="1.42578125" style="1235" customWidth="1"/>
    <col min="6" max="6" width="29.42578125" style="1235" customWidth="1"/>
    <col min="7" max="7" width="12.42578125" style="1235" bestFit="1" customWidth="1"/>
    <col min="8" max="8" width="4.5703125" style="1235" customWidth="1"/>
    <col min="9" max="9" width="12.42578125" style="1235" bestFit="1" customWidth="1"/>
    <col min="10" max="10" width="13.42578125" style="1235" customWidth="1"/>
    <col min="11" max="11" width="7.42578125" style="1235" bestFit="1" customWidth="1"/>
    <col min="12" max="12" width="19.85546875" style="1235" bestFit="1" customWidth="1"/>
    <col min="13" max="247" width="11.42578125" style="1235"/>
    <col min="248" max="248" width="2.42578125" style="1235" customWidth="1"/>
    <col min="249" max="249" width="49" style="1235" customWidth="1"/>
    <col min="250" max="250" width="16.85546875" style="1235" customWidth="1"/>
    <col min="251" max="251" width="1.140625" style="1235" customWidth="1"/>
    <col min="252" max="252" width="20.5703125" style="1235" customWidth="1"/>
    <col min="253" max="253" width="17.5703125" style="1235" customWidth="1"/>
    <col min="254" max="254" width="18.140625" style="1235" customWidth="1"/>
    <col min="255" max="255" width="17.140625" style="1235" customWidth="1"/>
    <col min="256" max="256" width="22.42578125" style="1235" bestFit="1" customWidth="1"/>
    <col min="257" max="257" width="22.140625" style="1235" customWidth="1"/>
    <col min="258" max="258" width="17.85546875" style="1235" customWidth="1"/>
    <col min="259" max="259" width="22.42578125" style="1235" customWidth="1"/>
    <col min="260" max="260" width="10.140625" style="1235" bestFit="1" customWidth="1"/>
    <col min="261" max="261" width="13.42578125" style="1235" customWidth="1"/>
    <col min="262" max="262" width="7.42578125" style="1235" bestFit="1" customWidth="1"/>
    <col min="263" max="263" width="15.42578125" style="1235" bestFit="1" customWidth="1"/>
    <col min="264" max="264" width="7.42578125" style="1235" bestFit="1" customWidth="1"/>
    <col min="265" max="265" width="19.5703125" style="1235" bestFit="1" customWidth="1"/>
    <col min="266" max="266" width="7.42578125" style="1235" bestFit="1" customWidth="1"/>
    <col min="267" max="267" width="26.85546875" style="1235" bestFit="1" customWidth="1"/>
    <col min="268" max="268" width="19.85546875" style="1235" bestFit="1" customWidth="1"/>
    <col min="269" max="503" width="11.42578125" style="1235"/>
    <col min="504" max="504" width="2.42578125" style="1235" customWidth="1"/>
    <col min="505" max="505" width="49" style="1235" customWidth="1"/>
    <col min="506" max="506" width="16.85546875" style="1235" customWidth="1"/>
    <col min="507" max="507" width="1.140625" style="1235" customWidth="1"/>
    <col min="508" max="508" width="20.5703125" style="1235" customWidth="1"/>
    <col min="509" max="509" width="17.5703125" style="1235" customWidth="1"/>
    <col min="510" max="510" width="18.140625" style="1235" customWidth="1"/>
    <col min="511" max="511" width="17.140625" style="1235" customWidth="1"/>
    <col min="512" max="512" width="22.42578125" style="1235" bestFit="1" customWidth="1"/>
    <col min="513" max="513" width="22.140625" style="1235" customWidth="1"/>
    <col min="514" max="514" width="17.85546875" style="1235" customWidth="1"/>
    <col min="515" max="515" width="22.42578125" style="1235" customWidth="1"/>
    <col min="516" max="516" width="10.140625" style="1235" bestFit="1" customWidth="1"/>
    <col min="517" max="517" width="13.42578125" style="1235" customWidth="1"/>
    <col min="518" max="518" width="7.42578125" style="1235" bestFit="1" customWidth="1"/>
    <col min="519" max="519" width="15.42578125" style="1235" bestFit="1" customWidth="1"/>
    <col min="520" max="520" width="7.42578125" style="1235" bestFit="1" customWidth="1"/>
    <col min="521" max="521" width="19.5703125" style="1235" bestFit="1" customWidth="1"/>
    <col min="522" max="522" width="7.42578125" style="1235" bestFit="1" customWidth="1"/>
    <col min="523" max="523" width="26.85546875" style="1235" bestFit="1" customWidth="1"/>
    <col min="524" max="524" width="19.85546875" style="1235" bestFit="1" customWidth="1"/>
    <col min="525" max="759" width="11.42578125" style="1235"/>
    <col min="760" max="760" width="2.42578125" style="1235" customWidth="1"/>
    <col min="761" max="761" width="49" style="1235" customWidth="1"/>
    <col min="762" max="762" width="16.85546875" style="1235" customWidth="1"/>
    <col min="763" max="763" width="1.140625" style="1235" customWidth="1"/>
    <col min="764" max="764" width="20.5703125" style="1235" customWidth="1"/>
    <col min="765" max="765" width="17.5703125" style="1235" customWidth="1"/>
    <col min="766" max="766" width="18.140625" style="1235" customWidth="1"/>
    <col min="767" max="767" width="17.140625" style="1235" customWidth="1"/>
    <col min="768" max="768" width="22.42578125" style="1235" bestFit="1" customWidth="1"/>
    <col min="769" max="769" width="22.140625" style="1235" customWidth="1"/>
    <col min="770" max="770" width="17.85546875" style="1235" customWidth="1"/>
    <col min="771" max="771" width="22.42578125" style="1235" customWidth="1"/>
    <col min="772" max="772" width="10.140625" style="1235" bestFit="1" customWidth="1"/>
    <col min="773" max="773" width="13.42578125" style="1235" customWidth="1"/>
    <col min="774" max="774" width="7.42578125" style="1235" bestFit="1" customWidth="1"/>
    <col min="775" max="775" width="15.42578125" style="1235" bestFit="1" customWidth="1"/>
    <col min="776" max="776" width="7.42578125" style="1235" bestFit="1" customWidth="1"/>
    <col min="777" max="777" width="19.5703125" style="1235" bestFit="1" customWidth="1"/>
    <col min="778" max="778" width="7.42578125" style="1235" bestFit="1" customWidth="1"/>
    <col min="779" max="779" width="26.85546875" style="1235" bestFit="1" customWidth="1"/>
    <col min="780" max="780" width="19.85546875" style="1235" bestFit="1" customWidth="1"/>
    <col min="781" max="1015" width="11.42578125" style="1235"/>
    <col min="1016" max="1016" width="2.42578125" style="1235" customWidth="1"/>
    <col min="1017" max="1017" width="49" style="1235" customWidth="1"/>
    <col min="1018" max="1018" width="16.85546875" style="1235" customWidth="1"/>
    <col min="1019" max="1019" width="1.140625" style="1235" customWidth="1"/>
    <col min="1020" max="1020" width="20.5703125" style="1235" customWidth="1"/>
    <col min="1021" max="1021" width="17.5703125" style="1235" customWidth="1"/>
    <col min="1022" max="1022" width="18.140625" style="1235" customWidth="1"/>
    <col min="1023" max="1023" width="17.140625" style="1235" customWidth="1"/>
    <col min="1024" max="1024" width="22.42578125" style="1235" bestFit="1" customWidth="1"/>
    <col min="1025" max="1025" width="22.140625" style="1235" customWidth="1"/>
    <col min="1026" max="1026" width="17.85546875" style="1235" customWidth="1"/>
    <col min="1027" max="1027" width="22.42578125" style="1235" customWidth="1"/>
    <col min="1028" max="1028" width="10.140625" style="1235" bestFit="1" customWidth="1"/>
    <col min="1029" max="1029" width="13.42578125" style="1235" customWidth="1"/>
    <col min="1030" max="1030" width="7.42578125" style="1235" bestFit="1" customWidth="1"/>
    <col min="1031" max="1031" width="15.42578125" style="1235" bestFit="1" customWidth="1"/>
    <col min="1032" max="1032" width="7.42578125" style="1235" bestFit="1" customWidth="1"/>
    <col min="1033" max="1033" width="19.5703125" style="1235" bestFit="1" customWidth="1"/>
    <col min="1034" max="1034" width="7.42578125" style="1235" bestFit="1" customWidth="1"/>
    <col min="1035" max="1035" width="26.85546875" style="1235" bestFit="1" customWidth="1"/>
    <col min="1036" max="1036" width="19.85546875" style="1235" bestFit="1" customWidth="1"/>
    <col min="1037" max="1271" width="11.42578125" style="1235"/>
    <col min="1272" max="1272" width="2.42578125" style="1235" customWidth="1"/>
    <col min="1273" max="1273" width="49" style="1235" customWidth="1"/>
    <col min="1274" max="1274" width="16.85546875" style="1235" customWidth="1"/>
    <col min="1275" max="1275" width="1.140625" style="1235" customWidth="1"/>
    <col min="1276" max="1276" width="20.5703125" style="1235" customWidth="1"/>
    <col min="1277" max="1277" width="17.5703125" style="1235" customWidth="1"/>
    <col min="1278" max="1278" width="18.140625" style="1235" customWidth="1"/>
    <col min="1279" max="1279" width="17.140625" style="1235" customWidth="1"/>
    <col min="1280" max="1280" width="22.42578125" style="1235" bestFit="1" customWidth="1"/>
    <col min="1281" max="1281" width="22.140625" style="1235" customWidth="1"/>
    <col min="1282" max="1282" width="17.85546875" style="1235" customWidth="1"/>
    <col min="1283" max="1283" width="22.42578125" style="1235" customWidth="1"/>
    <col min="1284" max="1284" width="10.140625" style="1235" bestFit="1" customWidth="1"/>
    <col min="1285" max="1285" width="13.42578125" style="1235" customWidth="1"/>
    <col min="1286" max="1286" width="7.42578125" style="1235" bestFit="1" customWidth="1"/>
    <col min="1287" max="1287" width="15.42578125" style="1235" bestFit="1" customWidth="1"/>
    <col min="1288" max="1288" width="7.42578125" style="1235" bestFit="1" customWidth="1"/>
    <col min="1289" max="1289" width="19.5703125" style="1235" bestFit="1" customWidth="1"/>
    <col min="1290" max="1290" width="7.42578125" style="1235" bestFit="1" customWidth="1"/>
    <col min="1291" max="1291" width="26.85546875" style="1235" bestFit="1" customWidth="1"/>
    <col min="1292" max="1292" width="19.85546875" style="1235" bestFit="1" customWidth="1"/>
    <col min="1293" max="1527" width="11.42578125" style="1235"/>
    <col min="1528" max="1528" width="2.42578125" style="1235" customWidth="1"/>
    <col min="1529" max="1529" width="49" style="1235" customWidth="1"/>
    <col min="1530" max="1530" width="16.85546875" style="1235" customWidth="1"/>
    <col min="1531" max="1531" width="1.140625" style="1235" customWidth="1"/>
    <col min="1532" max="1532" width="20.5703125" style="1235" customWidth="1"/>
    <col min="1533" max="1533" width="17.5703125" style="1235" customWidth="1"/>
    <col min="1534" max="1534" width="18.140625" style="1235" customWidth="1"/>
    <col min="1535" max="1535" width="17.140625" style="1235" customWidth="1"/>
    <col min="1536" max="1536" width="22.42578125" style="1235" bestFit="1" customWidth="1"/>
    <col min="1537" max="1537" width="22.140625" style="1235" customWidth="1"/>
    <col min="1538" max="1538" width="17.85546875" style="1235" customWidth="1"/>
    <col min="1539" max="1539" width="22.42578125" style="1235" customWidth="1"/>
    <col min="1540" max="1540" width="10.140625" style="1235" bestFit="1" customWidth="1"/>
    <col min="1541" max="1541" width="13.42578125" style="1235" customWidth="1"/>
    <col min="1542" max="1542" width="7.42578125" style="1235" bestFit="1" customWidth="1"/>
    <col min="1543" max="1543" width="15.42578125" style="1235" bestFit="1" customWidth="1"/>
    <col min="1544" max="1544" width="7.42578125" style="1235" bestFit="1" customWidth="1"/>
    <col min="1545" max="1545" width="19.5703125" style="1235" bestFit="1" customWidth="1"/>
    <col min="1546" max="1546" width="7.42578125" style="1235" bestFit="1" customWidth="1"/>
    <col min="1547" max="1547" width="26.85546875" style="1235" bestFit="1" customWidth="1"/>
    <col min="1548" max="1548" width="19.85546875" style="1235" bestFit="1" customWidth="1"/>
    <col min="1549" max="1783" width="11.42578125" style="1235"/>
    <col min="1784" max="1784" width="2.42578125" style="1235" customWidth="1"/>
    <col min="1785" max="1785" width="49" style="1235" customWidth="1"/>
    <col min="1786" max="1786" width="16.85546875" style="1235" customWidth="1"/>
    <col min="1787" max="1787" width="1.140625" style="1235" customWidth="1"/>
    <col min="1788" max="1788" width="20.5703125" style="1235" customWidth="1"/>
    <col min="1789" max="1789" width="17.5703125" style="1235" customWidth="1"/>
    <col min="1790" max="1790" width="18.140625" style="1235" customWidth="1"/>
    <col min="1791" max="1791" width="17.140625" style="1235" customWidth="1"/>
    <col min="1792" max="1792" width="22.42578125" style="1235" bestFit="1" customWidth="1"/>
    <col min="1793" max="1793" width="22.140625" style="1235" customWidth="1"/>
    <col min="1794" max="1794" width="17.85546875" style="1235" customWidth="1"/>
    <col min="1795" max="1795" width="22.42578125" style="1235" customWidth="1"/>
    <col min="1796" max="1796" width="10.140625" style="1235" bestFit="1" customWidth="1"/>
    <col min="1797" max="1797" width="13.42578125" style="1235" customWidth="1"/>
    <col min="1798" max="1798" width="7.42578125" style="1235" bestFit="1" customWidth="1"/>
    <col min="1799" max="1799" width="15.42578125" style="1235" bestFit="1" customWidth="1"/>
    <col min="1800" max="1800" width="7.42578125" style="1235" bestFit="1" customWidth="1"/>
    <col min="1801" max="1801" width="19.5703125" style="1235" bestFit="1" customWidth="1"/>
    <col min="1802" max="1802" width="7.42578125" style="1235" bestFit="1" customWidth="1"/>
    <col min="1803" max="1803" width="26.85546875" style="1235" bestFit="1" customWidth="1"/>
    <col min="1804" max="1804" width="19.85546875" style="1235" bestFit="1" customWidth="1"/>
    <col min="1805" max="2039" width="11.42578125" style="1235"/>
    <col min="2040" max="2040" width="2.42578125" style="1235" customWidth="1"/>
    <col min="2041" max="2041" width="49" style="1235" customWidth="1"/>
    <col min="2042" max="2042" width="16.85546875" style="1235" customWidth="1"/>
    <col min="2043" max="2043" width="1.140625" style="1235" customWidth="1"/>
    <col min="2044" max="2044" width="20.5703125" style="1235" customWidth="1"/>
    <col min="2045" max="2045" width="17.5703125" style="1235" customWidth="1"/>
    <col min="2046" max="2046" width="18.140625" style="1235" customWidth="1"/>
    <col min="2047" max="2047" width="17.140625" style="1235" customWidth="1"/>
    <col min="2048" max="2048" width="22.42578125" style="1235" bestFit="1" customWidth="1"/>
    <col min="2049" max="2049" width="22.140625" style="1235" customWidth="1"/>
    <col min="2050" max="2050" width="17.85546875" style="1235" customWidth="1"/>
    <col min="2051" max="2051" width="22.42578125" style="1235" customWidth="1"/>
    <col min="2052" max="2052" width="10.140625" style="1235" bestFit="1" customWidth="1"/>
    <col min="2053" max="2053" width="13.42578125" style="1235" customWidth="1"/>
    <col min="2054" max="2054" width="7.42578125" style="1235" bestFit="1" customWidth="1"/>
    <col min="2055" max="2055" width="15.42578125" style="1235" bestFit="1" customWidth="1"/>
    <col min="2056" max="2056" width="7.42578125" style="1235" bestFit="1" customWidth="1"/>
    <col min="2057" max="2057" width="19.5703125" style="1235" bestFit="1" customWidth="1"/>
    <col min="2058" max="2058" width="7.42578125" style="1235" bestFit="1" customWidth="1"/>
    <col min="2059" max="2059" width="26.85546875" style="1235" bestFit="1" customWidth="1"/>
    <col min="2060" max="2060" width="19.85546875" style="1235" bestFit="1" customWidth="1"/>
    <col min="2061" max="2295" width="11.42578125" style="1235"/>
    <col min="2296" max="2296" width="2.42578125" style="1235" customWidth="1"/>
    <col min="2297" max="2297" width="49" style="1235" customWidth="1"/>
    <col min="2298" max="2298" width="16.85546875" style="1235" customWidth="1"/>
    <col min="2299" max="2299" width="1.140625" style="1235" customWidth="1"/>
    <col min="2300" max="2300" width="20.5703125" style="1235" customWidth="1"/>
    <col min="2301" max="2301" width="17.5703125" style="1235" customWidth="1"/>
    <col min="2302" max="2302" width="18.140625" style="1235" customWidth="1"/>
    <col min="2303" max="2303" width="17.140625" style="1235" customWidth="1"/>
    <col min="2304" max="2304" width="22.42578125" style="1235" bestFit="1" customWidth="1"/>
    <col min="2305" max="2305" width="22.140625" style="1235" customWidth="1"/>
    <col min="2306" max="2306" width="17.85546875" style="1235" customWidth="1"/>
    <col min="2307" max="2307" width="22.42578125" style="1235" customWidth="1"/>
    <col min="2308" max="2308" width="10.140625" style="1235" bestFit="1" customWidth="1"/>
    <col min="2309" max="2309" width="13.42578125" style="1235" customWidth="1"/>
    <col min="2310" max="2310" width="7.42578125" style="1235" bestFit="1" customWidth="1"/>
    <col min="2311" max="2311" width="15.42578125" style="1235" bestFit="1" customWidth="1"/>
    <col min="2312" max="2312" width="7.42578125" style="1235" bestFit="1" customWidth="1"/>
    <col min="2313" max="2313" width="19.5703125" style="1235" bestFit="1" customWidth="1"/>
    <col min="2314" max="2314" width="7.42578125" style="1235" bestFit="1" customWidth="1"/>
    <col min="2315" max="2315" width="26.85546875" style="1235" bestFit="1" customWidth="1"/>
    <col min="2316" max="2316" width="19.85546875" style="1235" bestFit="1" customWidth="1"/>
    <col min="2317" max="2551" width="11.42578125" style="1235"/>
    <col min="2552" max="2552" width="2.42578125" style="1235" customWidth="1"/>
    <col min="2553" max="2553" width="49" style="1235" customWidth="1"/>
    <col min="2554" max="2554" width="16.85546875" style="1235" customWidth="1"/>
    <col min="2555" max="2555" width="1.140625" style="1235" customWidth="1"/>
    <col min="2556" max="2556" width="20.5703125" style="1235" customWidth="1"/>
    <col min="2557" max="2557" width="17.5703125" style="1235" customWidth="1"/>
    <col min="2558" max="2558" width="18.140625" style="1235" customWidth="1"/>
    <col min="2559" max="2559" width="17.140625" style="1235" customWidth="1"/>
    <col min="2560" max="2560" width="22.42578125" style="1235" bestFit="1" customWidth="1"/>
    <col min="2561" max="2561" width="22.140625" style="1235" customWidth="1"/>
    <col min="2562" max="2562" width="17.85546875" style="1235" customWidth="1"/>
    <col min="2563" max="2563" width="22.42578125" style="1235" customWidth="1"/>
    <col min="2564" max="2564" width="10.140625" style="1235" bestFit="1" customWidth="1"/>
    <col min="2565" max="2565" width="13.42578125" style="1235" customWidth="1"/>
    <col min="2566" max="2566" width="7.42578125" style="1235" bestFit="1" customWidth="1"/>
    <col min="2567" max="2567" width="15.42578125" style="1235" bestFit="1" customWidth="1"/>
    <col min="2568" max="2568" width="7.42578125" style="1235" bestFit="1" customWidth="1"/>
    <col min="2569" max="2569" width="19.5703125" style="1235" bestFit="1" customWidth="1"/>
    <col min="2570" max="2570" width="7.42578125" style="1235" bestFit="1" customWidth="1"/>
    <col min="2571" max="2571" width="26.85546875" style="1235" bestFit="1" customWidth="1"/>
    <col min="2572" max="2572" width="19.85546875" style="1235" bestFit="1" customWidth="1"/>
    <col min="2573" max="2807" width="11.42578125" style="1235"/>
    <col min="2808" max="2808" width="2.42578125" style="1235" customWidth="1"/>
    <col min="2809" max="2809" width="49" style="1235" customWidth="1"/>
    <col min="2810" max="2810" width="16.85546875" style="1235" customWidth="1"/>
    <col min="2811" max="2811" width="1.140625" style="1235" customWidth="1"/>
    <col min="2812" max="2812" width="20.5703125" style="1235" customWidth="1"/>
    <col min="2813" max="2813" width="17.5703125" style="1235" customWidth="1"/>
    <col min="2814" max="2814" width="18.140625" style="1235" customWidth="1"/>
    <col min="2815" max="2815" width="17.140625" style="1235" customWidth="1"/>
    <col min="2816" max="2816" width="22.42578125" style="1235" bestFit="1" customWidth="1"/>
    <col min="2817" max="2817" width="22.140625" style="1235" customWidth="1"/>
    <col min="2818" max="2818" width="17.85546875" style="1235" customWidth="1"/>
    <col min="2819" max="2819" width="22.42578125" style="1235" customWidth="1"/>
    <col min="2820" max="2820" width="10.140625" style="1235" bestFit="1" customWidth="1"/>
    <col min="2821" max="2821" width="13.42578125" style="1235" customWidth="1"/>
    <col min="2822" max="2822" width="7.42578125" style="1235" bestFit="1" customWidth="1"/>
    <col min="2823" max="2823" width="15.42578125" style="1235" bestFit="1" customWidth="1"/>
    <col min="2824" max="2824" width="7.42578125" style="1235" bestFit="1" customWidth="1"/>
    <col min="2825" max="2825" width="19.5703125" style="1235" bestFit="1" customWidth="1"/>
    <col min="2826" max="2826" width="7.42578125" style="1235" bestFit="1" customWidth="1"/>
    <col min="2827" max="2827" width="26.85546875" style="1235" bestFit="1" customWidth="1"/>
    <col min="2828" max="2828" width="19.85546875" style="1235" bestFit="1" customWidth="1"/>
    <col min="2829" max="3063" width="11.42578125" style="1235"/>
    <col min="3064" max="3064" width="2.42578125" style="1235" customWidth="1"/>
    <col min="3065" max="3065" width="49" style="1235" customWidth="1"/>
    <col min="3066" max="3066" width="16.85546875" style="1235" customWidth="1"/>
    <col min="3067" max="3067" width="1.140625" style="1235" customWidth="1"/>
    <col min="3068" max="3068" width="20.5703125" style="1235" customWidth="1"/>
    <col min="3069" max="3069" width="17.5703125" style="1235" customWidth="1"/>
    <col min="3070" max="3070" width="18.140625" style="1235" customWidth="1"/>
    <col min="3071" max="3071" width="17.140625" style="1235" customWidth="1"/>
    <col min="3072" max="3072" width="22.42578125" style="1235" bestFit="1" customWidth="1"/>
    <col min="3073" max="3073" width="22.140625" style="1235" customWidth="1"/>
    <col min="3074" max="3074" width="17.85546875" style="1235" customWidth="1"/>
    <col min="3075" max="3075" width="22.42578125" style="1235" customWidth="1"/>
    <col min="3076" max="3076" width="10.140625" style="1235" bestFit="1" customWidth="1"/>
    <col min="3077" max="3077" width="13.42578125" style="1235" customWidth="1"/>
    <col min="3078" max="3078" width="7.42578125" style="1235" bestFit="1" customWidth="1"/>
    <col min="3079" max="3079" width="15.42578125" style="1235" bestFit="1" customWidth="1"/>
    <col min="3080" max="3080" width="7.42578125" style="1235" bestFit="1" customWidth="1"/>
    <col min="3081" max="3081" width="19.5703125" style="1235" bestFit="1" customWidth="1"/>
    <col min="3082" max="3082" width="7.42578125" style="1235" bestFit="1" customWidth="1"/>
    <col min="3083" max="3083" width="26.85546875" style="1235" bestFit="1" customWidth="1"/>
    <col min="3084" max="3084" width="19.85546875" style="1235" bestFit="1" customWidth="1"/>
    <col min="3085" max="3319" width="11.42578125" style="1235"/>
    <col min="3320" max="3320" width="2.42578125" style="1235" customWidth="1"/>
    <col min="3321" max="3321" width="49" style="1235" customWidth="1"/>
    <col min="3322" max="3322" width="16.85546875" style="1235" customWidth="1"/>
    <col min="3323" max="3323" width="1.140625" style="1235" customWidth="1"/>
    <col min="3324" max="3324" width="20.5703125" style="1235" customWidth="1"/>
    <col min="3325" max="3325" width="17.5703125" style="1235" customWidth="1"/>
    <col min="3326" max="3326" width="18.140625" style="1235" customWidth="1"/>
    <col min="3327" max="3327" width="17.140625" style="1235" customWidth="1"/>
    <col min="3328" max="3328" width="22.42578125" style="1235" bestFit="1" customWidth="1"/>
    <col min="3329" max="3329" width="22.140625" style="1235" customWidth="1"/>
    <col min="3330" max="3330" width="17.85546875" style="1235" customWidth="1"/>
    <col min="3331" max="3331" width="22.42578125" style="1235" customWidth="1"/>
    <col min="3332" max="3332" width="10.140625" style="1235" bestFit="1" customWidth="1"/>
    <col min="3333" max="3333" width="13.42578125" style="1235" customWidth="1"/>
    <col min="3334" max="3334" width="7.42578125" style="1235" bestFit="1" customWidth="1"/>
    <col min="3335" max="3335" width="15.42578125" style="1235" bestFit="1" customWidth="1"/>
    <col min="3336" max="3336" width="7.42578125" style="1235" bestFit="1" customWidth="1"/>
    <col min="3337" max="3337" width="19.5703125" style="1235" bestFit="1" customWidth="1"/>
    <col min="3338" max="3338" width="7.42578125" style="1235" bestFit="1" customWidth="1"/>
    <col min="3339" max="3339" width="26.85546875" style="1235" bestFit="1" customWidth="1"/>
    <col min="3340" max="3340" width="19.85546875" style="1235" bestFit="1" customWidth="1"/>
    <col min="3341" max="3575" width="11.42578125" style="1235"/>
    <col min="3576" max="3576" width="2.42578125" style="1235" customWidth="1"/>
    <col min="3577" max="3577" width="49" style="1235" customWidth="1"/>
    <col min="3578" max="3578" width="16.85546875" style="1235" customWidth="1"/>
    <col min="3579" max="3579" width="1.140625" style="1235" customWidth="1"/>
    <col min="3580" max="3580" width="20.5703125" style="1235" customWidth="1"/>
    <col min="3581" max="3581" width="17.5703125" style="1235" customWidth="1"/>
    <col min="3582" max="3582" width="18.140625" style="1235" customWidth="1"/>
    <col min="3583" max="3583" width="17.140625" style="1235" customWidth="1"/>
    <col min="3584" max="3584" width="22.42578125" style="1235" bestFit="1" customWidth="1"/>
    <col min="3585" max="3585" width="22.140625" style="1235" customWidth="1"/>
    <col min="3586" max="3586" width="17.85546875" style="1235" customWidth="1"/>
    <col min="3587" max="3587" width="22.42578125" style="1235" customWidth="1"/>
    <col min="3588" max="3588" width="10.140625" style="1235" bestFit="1" customWidth="1"/>
    <col min="3589" max="3589" width="13.42578125" style="1235" customWidth="1"/>
    <col min="3590" max="3590" width="7.42578125" style="1235" bestFit="1" customWidth="1"/>
    <col min="3591" max="3591" width="15.42578125" style="1235" bestFit="1" customWidth="1"/>
    <col min="3592" max="3592" width="7.42578125" style="1235" bestFit="1" customWidth="1"/>
    <col min="3593" max="3593" width="19.5703125" style="1235" bestFit="1" customWidth="1"/>
    <col min="3594" max="3594" width="7.42578125" style="1235" bestFit="1" customWidth="1"/>
    <col min="3595" max="3595" width="26.85546875" style="1235" bestFit="1" customWidth="1"/>
    <col min="3596" max="3596" width="19.85546875" style="1235" bestFit="1" customWidth="1"/>
    <col min="3597" max="3831" width="11.42578125" style="1235"/>
    <col min="3832" max="3832" width="2.42578125" style="1235" customWidth="1"/>
    <col min="3833" max="3833" width="49" style="1235" customWidth="1"/>
    <col min="3834" max="3834" width="16.85546875" style="1235" customWidth="1"/>
    <col min="3835" max="3835" width="1.140625" style="1235" customWidth="1"/>
    <col min="3836" max="3836" width="20.5703125" style="1235" customWidth="1"/>
    <col min="3837" max="3837" width="17.5703125" style="1235" customWidth="1"/>
    <col min="3838" max="3838" width="18.140625" style="1235" customWidth="1"/>
    <col min="3839" max="3839" width="17.140625" style="1235" customWidth="1"/>
    <col min="3840" max="3840" width="22.42578125" style="1235" bestFit="1" customWidth="1"/>
    <col min="3841" max="3841" width="22.140625" style="1235" customWidth="1"/>
    <col min="3842" max="3842" width="17.85546875" style="1235" customWidth="1"/>
    <col min="3843" max="3843" width="22.42578125" style="1235" customWidth="1"/>
    <col min="3844" max="3844" width="10.140625" style="1235" bestFit="1" customWidth="1"/>
    <col min="3845" max="3845" width="13.42578125" style="1235" customWidth="1"/>
    <col min="3846" max="3846" width="7.42578125" style="1235" bestFit="1" customWidth="1"/>
    <col min="3847" max="3847" width="15.42578125" style="1235" bestFit="1" customWidth="1"/>
    <col min="3848" max="3848" width="7.42578125" style="1235" bestFit="1" customWidth="1"/>
    <col min="3849" max="3849" width="19.5703125" style="1235" bestFit="1" customWidth="1"/>
    <col min="3850" max="3850" width="7.42578125" style="1235" bestFit="1" customWidth="1"/>
    <col min="3851" max="3851" width="26.85546875" style="1235" bestFit="1" customWidth="1"/>
    <col min="3852" max="3852" width="19.85546875" style="1235" bestFit="1" customWidth="1"/>
    <col min="3853" max="4087" width="11.42578125" style="1235"/>
    <col min="4088" max="4088" width="2.42578125" style="1235" customWidth="1"/>
    <col min="4089" max="4089" width="49" style="1235" customWidth="1"/>
    <col min="4090" max="4090" width="16.85546875" style="1235" customWidth="1"/>
    <col min="4091" max="4091" width="1.140625" style="1235" customWidth="1"/>
    <col min="4092" max="4092" width="20.5703125" style="1235" customWidth="1"/>
    <col min="4093" max="4093" width="17.5703125" style="1235" customWidth="1"/>
    <col min="4094" max="4094" width="18.140625" style="1235" customWidth="1"/>
    <col min="4095" max="4095" width="17.140625" style="1235" customWidth="1"/>
    <col min="4096" max="4096" width="22.42578125" style="1235" bestFit="1" customWidth="1"/>
    <col min="4097" max="4097" width="22.140625" style="1235" customWidth="1"/>
    <col min="4098" max="4098" width="17.85546875" style="1235" customWidth="1"/>
    <col min="4099" max="4099" width="22.42578125" style="1235" customWidth="1"/>
    <col min="4100" max="4100" width="10.140625" style="1235" bestFit="1" customWidth="1"/>
    <col min="4101" max="4101" width="13.42578125" style="1235" customWidth="1"/>
    <col min="4102" max="4102" width="7.42578125" style="1235" bestFit="1" customWidth="1"/>
    <col min="4103" max="4103" width="15.42578125" style="1235" bestFit="1" customWidth="1"/>
    <col min="4104" max="4104" width="7.42578125" style="1235" bestFit="1" customWidth="1"/>
    <col min="4105" max="4105" width="19.5703125" style="1235" bestFit="1" customWidth="1"/>
    <col min="4106" max="4106" width="7.42578125" style="1235" bestFit="1" customWidth="1"/>
    <col min="4107" max="4107" width="26.85546875" style="1235" bestFit="1" customWidth="1"/>
    <col min="4108" max="4108" width="19.85546875" style="1235" bestFit="1" customWidth="1"/>
    <col min="4109" max="4343" width="11.42578125" style="1235"/>
    <col min="4344" max="4344" width="2.42578125" style="1235" customWidth="1"/>
    <col min="4345" max="4345" width="49" style="1235" customWidth="1"/>
    <col min="4346" max="4346" width="16.85546875" style="1235" customWidth="1"/>
    <col min="4347" max="4347" width="1.140625" style="1235" customWidth="1"/>
    <col min="4348" max="4348" width="20.5703125" style="1235" customWidth="1"/>
    <col min="4349" max="4349" width="17.5703125" style="1235" customWidth="1"/>
    <col min="4350" max="4350" width="18.140625" style="1235" customWidth="1"/>
    <col min="4351" max="4351" width="17.140625" style="1235" customWidth="1"/>
    <col min="4352" max="4352" width="22.42578125" style="1235" bestFit="1" customWidth="1"/>
    <col min="4353" max="4353" width="22.140625" style="1235" customWidth="1"/>
    <col min="4354" max="4354" width="17.85546875" style="1235" customWidth="1"/>
    <col min="4355" max="4355" width="22.42578125" style="1235" customWidth="1"/>
    <col min="4356" max="4356" width="10.140625" style="1235" bestFit="1" customWidth="1"/>
    <col min="4357" max="4357" width="13.42578125" style="1235" customWidth="1"/>
    <col min="4358" max="4358" width="7.42578125" style="1235" bestFit="1" customWidth="1"/>
    <col min="4359" max="4359" width="15.42578125" style="1235" bestFit="1" customWidth="1"/>
    <col min="4360" max="4360" width="7.42578125" style="1235" bestFit="1" customWidth="1"/>
    <col min="4361" max="4361" width="19.5703125" style="1235" bestFit="1" customWidth="1"/>
    <col min="4362" max="4362" width="7.42578125" style="1235" bestFit="1" customWidth="1"/>
    <col min="4363" max="4363" width="26.85546875" style="1235" bestFit="1" customWidth="1"/>
    <col min="4364" max="4364" width="19.85546875" style="1235" bestFit="1" customWidth="1"/>
    <col min="4365" max="4599" width="11.42578125" style="1235"/>
    <col min="4600" max="4600" width="2.42578125" style="1235" customWidth="1"/>
    <col min="4601" max="4601" width="49" style="1235" customWidth="1"/>
    <col min="4602" max="4602" width="16.85546875" style="1235" customWidth="1"/>
    <col min="4603" max="4603" width="1.140625" style="1235" customWidth="1"/>
    <col min="4604" max="4604" width="20.5703125" style="1235" customWidth="1"/>
    <col min="4605" max="4605" width="17.5703125" style="1235" customWidth="1"/>
    <col min="4606" max="4606" width="18.140625" style="1235" customWidth="1"/>
    <col min="4607" max="4607" width="17.140625" style="1235" customWidth="1"/>
    <col min="4608" max="4608" width="22.42578125" style="1235" bestFit="1" customWidth="1"/>
    <col min="4609" max="4609" width="22.140625" style="1235" customWidth="1"/>
    <col min="4610" max="4610" width="17.85546875" style="1235" customWidth="1"/>
    <col min="4611" max="4611" width="22.42578125" style="1235" customWidth="1"/>
    <col min="4612" max="4612" width="10.140625" style="1235" bestFit="1" customWidth="1"/>
    <col min="4613" max="4613" width="13.42578125" style="1235" customWidth="1"/>
    <col min="4614" max="4614" width="7.42578125" style="1235" bestFit="1" customWidth="1"/>
    <col min="4615" max="4615" width="15.42578125" style="1235" bestFit="1" customWidth="1"/>
    <col min="4616" max="4616" width="7.42578125" style="1235" bestFit="1" customWidth="1"/>
    <col min="4617" max="4617" width="19.5703125" style="1235" bestFit="1" customWidth="1"/>
    <col min="4618" max="4618" width="7.42578125" style="1235" bestFit="1" customWidth="1"/>
    <col min="4619" max="4619" width="26.85546875" style="1235" bestFit="1" customWidth="1"/>
    <col min="4620" max="4620" width="19.85546875" style="1235" bestFit="1" customWidth="1"/>
    <col min="4621" max="4855" width="11.42578125" style="1235"/>
    <col min="4856" max="4856" width="2.42578125" style="1235" customWidth="1"/>
    <col min="4857" max="4857" width="49" style="1235" customWidth="1"/>
    <col min="4858" max="4858" width="16.85546875" style="1235" customWidth="1"/>
    <col min="4859" max="4859" width="1.140625" style="1235" customWidth="1"/>
    <col min="4860" max="4860" width="20.5703125" style="1235" customWidth="1"/>
    <col min="4861" max="4861" width="17.5703125" style="1235" customWidth="1"/>
    <col min="4862" max="4862" width="18.140625" style="1235" customWidth="1"/>
    <col min="4863" max="4863" width="17.140625" style="1235" customWidth="1"/>
    <col min="4864" max="4864" width="22.42578125" style="1235" bestFit="1" customWidth="1"/>
    <col min="4865" max="4865" width="22.140625" style="1235" customWidth="1"/>
    <col min="4866" max="4866" width="17.85546875" style="1235" customWidth="1"/>
    <col min="4867" max="4867" width="22.42578125" style="1235" customWidth="1"/>
    <col min="4868" max="4868" width="10.140625" style="1235" bestFit="1" customWidth="1"/>
    <col min="4869" max="4869" width="13.42578125" style="1235" customWidth="1"/>
    <col min="4870" max="4870" width="7.42578125" style="1235" bestFit="1" customWidth="1"/>
    <col min="4871" max="4871" width="15.42578125" style="1235" bestFit="1" customWidth="1"/>
    <col min="4872" max="4872" width="7.42578125" style="1235" bestFit="1" customWidth="1"/>
    <col min="4873" max="4873" width="19.5703125" style="1235" bestFit="1" customWidth="1"/>
    <col min="4874" max="4874" width="7.42578125" style="1235" bestFit="1" customWidth="1"/>
    <col min="4875" max="4875" width="26.85546875" style="1235" bestFit="1" customWidth="1"/>
    <col min="4876" max="4876" width="19.85546875" style="1235" bestFit="1" customWidth="1"/>
    <col min="4877" max="5111" width="11.42578125" style="1235"/>
    <col min="5112" max="5112" width="2.42578125" style="1235" customWidth="1"/>
    <col min="5113" max="5113" width="49" style="1235" customWidth="1"/>
    <col min="5114" max="5114" width="16.85546875" style="1235" customWidth="1"/>
    <col min="5115" max="5115" width="1.140625" style="1235" customWidth="1"/>
    <col min="5116" max="5116" width="20.5703125" style="1235" customWidth="1"/>
    <col min="5117" max="5117" width="17.5703125" style="1235" customWidth="1"/>
    <col min="5118" max="5118" width="18.140625" style="1235" customWidth="1"/>
    <col min="5119" max="5119" width="17.140625" style="1235" customWidth="1"/>
    <col min="5120" max="5120" width="22.42578125" style="1235" bestFit="1" customWidth="1"/>
    <col min="5121" max="5121" width="22.140625" style="1235" customWidth="1"/>
    <col min="5122" max="5122" width="17.85546875" style="1235" customWidth="1"/>
    <col min="5123" max="5123" width="22.42578125" style="1235" customWidth="1"/>
    <col min="5124" max="5124" width="10.140625" style="1235" bestFit="1" customWidth="1"/>
    <col min="5125" max="5125" width="13.42578125" style="1235" customWidth="1"/>
    <col min="5126" max="5126" width="7.42578125" style="1235" bestFit="1" customWidth="1"/>
    <col min="5127" max="5127" width="15.42578125" style="1235" bestFit="1" customWidth="1"/>
    <col min="5128" max="5128" width="7.42578125" style="1235" bestFit="1" customWidth="1"/>
    <col min="5129" max="5129" width="19.5703125" style="1235" bestFit="1" customWidth="1"/>
    <col min="5130" max="5130" width="7.42578125" style="1235" bestFit="1" customWidth="1"/>
    <col min="5131" max="5131" width="26.85546875" style="1235" bestFit="1" customWidth="1"/>
    <col min="5132" max="5132" width="19.85546875" style="1235" bestFit="1" customWidth="1"/>
    <col min="5133" max="5367" width="11.42578125" style="1235"/>
    <col min="5368" max="5368" width="2.42578125" style="1235" customWidth="1"/>
    <col min="5369" max="5369" width="49" style="1235" customWidth="1"/>
    <col min="5370" max="5370" width="16.85546875" style="1235" customWidth="1"/>
    <col min="5371" max="5371" width="1.140625" style="1235" customWidth="1"/>
    <col min="5372" max="5372" width="20.5703125" style="1235" customWidth="1"/>
    <col min="5373" max="5373" width="17.5703125" style="1235" customWidth="1"/>
    <col min="5374" max="5374" width="18.140625" style="1235" customWidth="1"/>
    <col min="5375" max="5375" width="17.140625" style="1235" customWidth="1"/>
    <col min="5376" max="5376" width="22.42578125" style="1235" bestFit="1" customWidth="1"/>
    <col min="5377" max="5377" width="22.140625" style="1235" customWidth="1"/>
    <col min="5378" max="5378" width="17.85546875" style="1235" customWidth="1"/>
    <col min="5379" max="5379" width="22.42578125" style="1235" customWidth="1"/>
    <col min="5380" max="5380" width="10.140625" style="1235" bestFit="1" customWidth="1"/>
    <col min="5381" max="5381" width="13.42578125" style="1235" customWidth="1"/>
    <col min="5382" max="5382" width="7.42578125" style="1235" bestFit="1" customWidth="1"/>
    <col min="5383" max="5383" width="15.42578125" style="1235" bestFit="1" customWidth="1"/>
    <col min="5384" max="5384" width="7.42578125" style="1235" bestFit="1" customWidth="1"/>
    <col min="5385" max="5385" width="19.5703125" style="1235" bestFit="1" customWidth="1"/>
    <col min="5386" max="5386" width="7.42578125" style="1235" bestFit="1" customWidth="1"/>
    <col min="5387" max="5387" width="26.85546875" style="1235" bestFit="1" customWidth="1"/>
    <col min="5388" max="5388" width="19.85546875" style="1235" bestFit="1" customWidth="1"/>
    <col min="5389" max="5623" width="11.42578125" style="1235"/>
    <col min="5624" max="5624" width="2.42578125" style="1235" customWidth="1"/>
    <col min="5625" max="5625" width="49" style="1235" customWidth="1"/>
    <col min="5626" max="5626" width="16.85546875" style="1235" customWidth="1"/>
    <col min="5627" max="5627" width="1.140625" style="1235" customWidth="1"/>
    <col min="5628" max="5628" width="20.5703125" style="1235" customWidth="1"/>
    <col min="5629" max="5629" width="17.5703125" style="1235" customWidth="1"/>
    <col min="5630" max="5630" width="18.140625" style="1235" customWidth="1"/>
    <col min="5631" max="5631" width="17.140625" style="1235" customWidth="1"/>
    <col min="5632" max="5632" width="22.42578125" style="1235" bestFit="1" customWidth="1"/>
    <col min="5633" max="5633" width="22.140625" style="1235" customWidth="1"/>
    <col min="5634" max="5634" width="17.85546875" style="1235" customWidth="1"/>
    <col min="5635" max="5635" width="22.42578125" style="1235" customWidth="1"/>
    <col min="5636" max="5636" width="10.140625" style="1235" bestFit="1" customWidth="1"/>
    <col min="5637" max="5637" width="13.42578125" style="1235" customWidth="1"/>
    <col min="5638" max="5638" width="7.42578125" style="1235" bestFit="1" customWidth="1"/>
    <col min="5639" max="5639" width="15.42578125" style="1235" bestFit="1" customWidth="1"/>
    <col min="5640" max="5640" width="7.42578125" style="1235" bestFit="1" customWidth="1"/>
    <col min="5641" max="5641" width="19.5703125" style="1235" bestFit="1" customWidth="1"/>
    <col min="5642" max="5642" width="7.42578125" style="1235" bestFit="1" customWidth="1"/>
    <col min="5643" max="5643" width="26.85546875" style="1235" bestFit="1" customWidth="1"/>
    <col min="5644" max="5644" width="19.85546875" style="1235" bestFit="1" customWidth="1"/>
    <col min="5645" max="5879" width="11.42578125" style="1235"/>
    <col min="5880" max="5880" width="2.42578125" style="1235" customWidth="1"/>
    <col min="5881" max="5881" width="49" style="1235" customWidth="1"/>
    <col min="5882" max="5882" width="16.85546875" style="1235" customWidth="1"/>
    <col min="5883" max="5883" width="1.140625" style="1235" customWidth="1"/>
    <col min="5884" max="5884" width="20.5703125" style="1235" customWidth="1"/>
    <col min="5885" max="5885" width="17.5703125" style="1235" customWidth="1"/>
    <col min="5886" max="5886" width="18.140625" style="1235" customWidth="1"/>
    <col min="5887" max="5887" width="17.140625" style="1235" customWidth="1"/>
    <col min="5888" max="5888" width="22.42578125" style="1235" bestFit="1" customWidth="1"/>
    <col min="5889" max="5889" width="22.140625" style="1235" customWidth="1"/>
    <col min="5890" max="5890" width="17.85546875" style="1235" customWidth="1"/>
    <col min="5891" max="5891" width="22.42578125" style="1235" customWidth="1"/>
    <col min="5892" max="5892" width="10.140625" style="1235" bestFit="1" customWidth="1"/>
    <col min="5893" max="5893" width="13.42578125" style="1235" customWidth="1"/>
    <col min="5894" max="5894" width="7.42578125" style="1235" bestFit="1" customWidth="1"/>
    <col min="5895" max="5895" width="15.42578125" style="1235" bestFit="1" customWidth="1"/>
    <col min="5896" max="5896" width="7.42578125" style="1235" bestFit="1" customWidth="1"/>
    <col min="5897" max="5897" width="19.5703125" style="1235" bestFit="1" customWidth="1"/>
    <col min="5898" max="5898" width="7.42578125" style="1235" bestFit="1" customWidth="1"/>
    <col min="5899" max="5899" width="26.85546875" style="1235" bestFit="1" customWidth="1"/>
    <col min="5900" max="5900" width="19.85546875" style="1235" bestFit="1" customWidth="1"/>
    <col min="5901" max="6135" width="11.42578125" style="1235"/>
    <col min="6136" max="6136" width="2.42578125" style="1235" customWidth="1"/>
    <col min="6137" max="6137" width="49" style="1235" customWidth="1"/>
    <col min="6138" max="6138" width="16.85546875" style="1235" customWidth="1"/>
    <col min="6139" max="6139" width="1.140625" style="1235" customWidth="1"/>
    <col min="6140" max="6140" width="20.5703125" style="1235" customWidth="1"/>
    <col min="6141" max="6141" width="17.5703125" style="1235" customWidth="1"/>
    <col min="6142" max="6142" width="18.140625" style="1235" customWidth="1"/>
    <col min="6143" max="6143" width="17.140625" style="1235" customWidth="1"/>
    <col min="6144" max="6144" width="22.42578125" style="1235" bestFit="1" customWidth="1"/>
    <col min="6145" max="6145" width="22.140625" style="1235" customWidth="1"/>
    <col min="6146" max="6146" width="17.85546875" style="1235" customWidth="1"/>
    <col min="6147" max="6147" width="22.42578125" style="1235" customWidth="1"/>
    <col min="6148" max="6148" width="10.140625" style="1235" bestFit="1" customWidth="1"/>
    <col min="6149" max="6149" width="13.42578125" style="1235" customWidth="1"/>
    <col min="6150" max="6150" width="7.42578125" style="1235" bestFit="1" customWidth="1"/>
    <col min="6151" max="6151" width="15.42578125" style="1235" bestFit="1" customWidth="1"/>
    <col min="6152" max="6152" width="7.42578125" style="1235" bestFit="1" customWidth="1"/>
    <col min="6153" max="6153" width="19.5703125" style="1235" bestFit="1" customWidth="1"/>
    <col min="6154" max="6154" width="7.42578125" style="1235" bestFit="1" customWidth="1"/>
    <col min="6155" max="6155" width="26.85546875" style="1235" bestFit="1" customWidth="1"/>
    <col min="6156" max="6156" width="19.85546875" style="1235" bestFit="1" customWidth="1"/>
    <col min="6157" max="6391" width="11.42578125" style="1235"/>
    <col min="6392" max="6392" width="2.42578125" style="1235" customWidth="1"/>
    <col min="6393" max="6393" width="49" style="1235" customWidth="1"/>
    <col min="6394" max="6394" width="16.85546875" style="1235" customWidth="1"/>
    <col min="6395" max="6395" width="1.140625" style="1235" customWidth="1"/>
    <col min="6396" max="6396" width="20.5703125" style="1235" customWidth="1"/>
    <col min="6397" max="6397" width="17.5703125" style="1235" customWidth="1"/>
    <col min="6398" max="6398" width="18.140625" style="1235" customWidth="1"/>
    <col min="6399" max="6399" width="17.140625" style="1235" customWidth="1"/>
    <col min="6400" max="6400" width="22.42578125" style="1235" bestFit="1" customWidth="1"/>
    <col min="6401" max="6401" width="22.140625" style="1235" customWidth="1"/>
    <col min="6402" max="6402" width="17.85546875" style="1235" customWidth="1"/>
    <col min="6403" max="6403" width="22.42578125" style="1235" customWidth="1"/>
    <col min="6404" max="6404" width="10.140625" style="1235" bestFit="1" customWidth="1"/>
    <col min="6405" max="6405" width="13.42578125" style="1235" customWidth="1"/>
    <col min="6406" max="6406" width="7.42578125" style="1235" bestFit="1" customWidth="1"/>
    <col min="6407" max="6407" width="15.42578125" style="1235" bestFit="1" customWidth="1"/>
    <col min="6408" max="6408" width="7.42578125" style="1235" bestFit="1" customWidth="1"/>
    <col min="6409" max="6409" width="19.5703125" style="1235" bestFit="1" customWidth="1"/>
    <col min="6410" max="6410" width="7.42578125" style="1235" bestFit="1" customWidth="1"/>
    <col min="6411" max="6411" width="26.85546875" style="1235" bestFit="1" customWidth="1"/>
    <col min="6412" max="6412" width="19.85546875" style="1235" bestFit="1" customWidth="1"/>
    <col min="6413" max="6647" width="11.42578125" style="1235"/>
    <col min="6648" max="6648" width="2.42578125" style="1235" customWidth="1"/>
    <col min="6649" max="6649" width="49" style="1235" customWidth="1"/>
    <col min="6650" max="6650" width="16.85546875" style="1235" customWidth="1"/>
    <col min="6651" max="6651" width="1.140625" style="1235" customWidth="1"/>
    <col min="6652" max="6652" width="20.5703125" style="1235" customWidth="1"/>
    <col min="6653" max="6653" width="17.5703125" style="1235" customWidth="1"/>
    <col min="6654" max="6654" width="18.140625" style="1235" customWidth="1"/>
    <col min="6655" max="6655" width="17.140625" style="1235" customWidth="1"/>
    <col min="6656" max="6656" width="22.42578125" style="1235" bestFit="1" customWidth="1"/>
    <col min="6657" max="6657" width="22.140625" style="1235" customWidth="1"/>
    <col min="6658" max="6658" width="17.85546875" style="1235" customWidth="1"/>
    <col min="6659" max="6659" width="22.42578125" style="1235" customWidth="1"/>
    <col min="6660" max="6660" width="10.140625" style="1235" bestFit="1" customWidth="1"/>
    <col min="6661" max="6661" width="13.42578125" style="1235" customWidth="1"/>
    <col min="6662" max="6662" width="7.42578125" style="1235" bestFit="1" customWidth="1"/>
    <col min="6663" max="6663" width="15.42578125" style="1235" bestFit="1" customWidth="1"/>
    <col min="6664" max="6664" width="7.42578125" style="1235" bestFit="1" customWidth="1"/>
    <col min="6665" max="6665" width="19.5703125" style="1235" bestFit="1" customWidth="1"/>
    <col min="6666" max="6666" width="7.42578125" style="1235" bestFit="1" customWidth="1"/>
    <col min="6667" max="6667" width="26.85546875" style="1235" bestFit="1" customWidth="1"/>
    <col min="6668" max="6668" width="19.85546875" style="1235" bestFit="1" customWidth="1"/>
    <col min="6669" max="6903" width="11.42578125" style="1235"/>
    <col min="6904" max="6904" width="2.42578125" style="1235" customWidth="1"/>
    <col min="6905" max="6905" width="49" style="1235" customWidth="1"/>
    <col min="6906" max="6906" width="16.85546875" style="1235" customWidth="1"/>
    <col min="6907" max="6907" width="1.140625" style="1235" customWidth="1"/>
    <col min="6908" max="6908" width="20.5703125" style="1235" customWidth="1"/>
    <col min="6909" max="6909" width="17.5703125" style="1235" customWidth="1"/>
    <col min="6910" max="6910" width="18.140625" style="1235" customWidth="1"/>
    <col min="6911" max="6911" width="17.140625" style="1235" customWidth="1"/>
    <col min="6912" max="6912" width="22.42578125" style="1235" bestFit="1" customWidth="1"/>
    <col min="6913" max="6913" width="22.140625" style="1235" customWidth="1"/>
    <col min="6914" max="6914" width="17.85546875" style="1235" customWidth="1"/>
    <col min="6915" max="6915" width="22.42578125" style="1235" customWidth="1"/>
    <col min="6916" max="6916" width="10.140625" style="1235" bestFit="1" customWidth="1"/>
    <col min="6917" max="6917" width="13.42578125" style="1235" customWidth="1"/>
    <col min="6918" max="6918" width="7.42578125" style="1235" bestFit="1" customWidth="1"/>
    <col min="6919" max="6919" width="15.42578125" style="1235" bestFit="1" customWidth="1"/>
    <col min="6920" max="6920" width="7.42578125" style="1235" bestFit="1" customWidth="1"/>
    <col min="6921" max="6921" width="19.5703125" style="1235" bestFit="1" customWidth="1"/>
    <col min="6922" max="6922" width="7.42578125" style="1235" bestFit="1" customWidth="1"/>
    <col min="6923" max="6923" width="26.85546875" style="1235" bestFit="1" customWidth="1"/>
    <col min="6924" max="6924" width="19.85546875" style="1235" bestFit="1" customWidth="1"/>
    <col min="6925" max="7159" width="11.42578125" style="1235"/>
    <col min="7160" max="7160" width="2.42578125" style="1235" customWidth="1"/>
    <col min="7161" max="7161" width="49" style="1235" customWidth="1"/>
    <col min="7162" max="7162" width="16.85546875" style="1235" customWidth="1"/>
    <col min="7163" max="7163" width="1.140625" style="1235" customWidth="1"/>
    <col min="7164" max="7164" width="20.5703125" style="1235" customWidth="1"/>
    <col min="7165" max="7165" width="17.5703125" style="1235" customWidth="1"/>
    <col min="7166" max="7166" width="18.140625" style="1235" customWidth="1"/>
    <col min="7167" max="7167" width="17.140625" style="1235" customWidth="1"/>
    <col min="7168" max="7168" width="22.42578125" style="1235" bestFit="1" customWidth="1"/>
    <col min="7169" max="7169" width="22.140625" style="1235" customWidth="1"/>
    <col min="7170" max="7170" width="17.85546875" style="1235" customWidth="1"/>
    <col min="7171" max="7171" width="22.42578125" style="1235" customWidth="1"/>
    <col min="7172" max="7172" width="10.140625" style="1235" bestFit="1" customWidth="1"/>
    <col min="7173" max="7173" width="13.42578125" style="1235" customWidth="1"/>
    <col min="7174" max="7174" width="7.42578125" style="1235" bestFit="1" customWidth="1"/>
    <col min="7175" max="7175" width="15.42578125" style="1235" bestFit="1" customWidth="1"/>
    <col min="7176" max="7176" width="7.42578125" style="1235" bestFit="1" customWidth="1"/>
    <col min="7177" max="7177" width="19.5703125" style="1235" bestFit="1" customWidth="1"/>
    <col min="7178" max="7178" width="7.42578125" style="1235" bestFit="1" customWidth="1"/>
    <col min="7179" max="7179" width="26.85546875" style="1235" bestFit="1" customWidth="1"/>
    <col min="7180" max="7180" width="19.85546875" style="1235" bestFit="1" customWidth="1"/>
    <col min="7181" max="7415" width="11.42578125" style="1235"/>
    <col min="7416" max="7416" width="2.42578125" style="1235" customWidth="1"/>
    <col min="7417" max="7417" width="49" style="1235" customWidth="1"/>
    <col min="7418" max="7418" width="16.85546875" style="1235" customWidth="1"/>
    <col min="7419" max="7419" width="1.140625" style="1235" customWidth="1"/>
    <col min="7420" max="7420" width="20.5703125" style="1235" customWidth="1"/>
    <col min="7421" max="7421" width="17.5703125" style="1235" customWidth="1"/>
    <col min="7422" max="7422" width="18.140625" style="1235" customWidth="1"/>
    <col min="7423" max="7423" width="17.140625" style="1235" customWidth="1"/>
    <col min="7424" max="7424" width="22.42578125" style="1235" bestFit="1" customWidth="1"/>
    <col min="7425" max="7425" width="22.140625" style="1235" customWidth="1"/>
    <col min="7426" max="7426" width="17.85546875" style="1235" customWidth="1"/>
    <col min="7427" max="7427" width="22.42578125" style="1235" customWidth="1"/>
    <col min="7428" max="7428" width="10.140625" style="1235" bestFit="1" customWidth="1"/>
    <col min="7429" max="7429" width="13.42578125" style="1235" customWidth="1"/>
    <col min="7430" max="7430" width="7.42578125" style="1235" bestFit="1" customWidth="1"/>
    <col min="7431" max="7431" width="15.42578125" style="1235" bestFit="1" customWidth="1"/>
    <col min="7432" max="7432" width="7.42578125" style="1235" bestFit="1" customWidth="1"/>
    <col min="7433" max="7433" width="19.5703125" style="1235" bestFit="1" customWidth="1"/>
    <col min="7434" max="7434" width="7.42578125" style="1235" bestFit="1" customWidth="1"/>
    <col min="7435" max="7435" width="26.85546875" style="1235" bestFit="1" customWidth="1"/>
    <col min="7436" max="7436" width="19.85546875" style="1235" bestFit="1" customWidth="1"/>
    <col min="7437" max="7671" width="11.42578125" style="1235"/>
    <col min="7672" max="7672" width="2.42578125" style="1235" customWidth="1"/>
    <col min="7673" max="7673" width="49" style="1235" customWidth="1"/>
    <col min="7674" max="7674" width="16.85546875" style="1235" customWidth="1"/>
    <col min="7675" max="7675" width="1.140625" style="1235" customWidth="1"/>
    <col min="7676" max="7676" width="20.5703125" style="1235" customWidth="1"/>
    <col min="7677" max="7677" width="17.5703125" style="1235" customWidth="1"/>
    <col min="7678" max="7678" width="18.140625" style="1235" customWidth="1"/>
    <col min="7679" max="7679" width="17.140625" style="1235" customWidth="1"/>
    <col min="7680" max="7680" width="22.42578125" style="1235" bestFit="1" customWidth="1"/>
    <col min="7681" max="7681" width="22.140625" style="1235" customWidth="1"/>
    <col min="7682" max="7682" width="17.85546875" style="1235" customWidth="1"/>
    <col min="7683" max="7683" width="22.42578125" style="1235" customWidth="1"/>
    <col min="7684" max="7684" width="10.140625" style="1235" bestFit="1" customWidth="1"/>
    <col min="7685" max="7685" width="13.42578125" style="1235" customWidth="1"/>
    <col min="7686" max="7686" width="7.42578125" style="1235" bestFit="1" customWidth="1"/>
    <col min="7687" max="7687" width="15.42578125" style="1235" bestFit="1" customWidth="1"/>
    <col min="7688" max="7688" width="7.42578125" style="1235" bestFit="1" customWidth="1"/>
    <col min="7689" max="7689" width="19.5703125" style="1235" bestFit="1" customWidth="1"/>
    <col min="7690" max="7690" width="7.42578125" style="1235" bestFit="1" customWidth="1"/>
    <col min="7691" max="7691" width="26.85546875" style="1235" bestFit="1" customWidth="1"/>
    <col min="7692" max="7692" width="19.85546875" style="1235" bestFit="1" customWidth="1"/>
    <col min="7693" max="7927" width="11.42578125" style="1235"/>
    <col min="7928" max="7928" width="2.42578125" style="1235" customWidth="1"/>
    <col min="7929" max="7929" width="49" style="1235" customWidth="1"/>
    <col min="7930" max="7930" width="16.85546875" style="1235" customWidth="1"/>
    <col min="7931" max="7931" width="1.140625" style="1235" customWidth="1"/>
    <col min="7932" max="7932" width="20.5703125" style="1235" customWidth="1"/>
    <col min="7933" max="7933" width="17.5703125" style="1235" customWidth="1"/>
    <col min="7934" max="7934" width="18.140625" style="1235" customWidth="1"/>
    <col min="7935" max="7935" width="17.140625" style="1235" customWidth="1"/>
    <col min="7936" max="7936" width="22.42578125" style="1235" bestFit="1" customWidth="1"/>
    <col min="7937" max="7937" width="22.140625" style="1235" customWidth="1"/>
    <col min="7938" max="7938" width="17.85546875" style="1235" customWidth="1"/>
    <col min="7939" max="7939" width="22.42578125" style="1235" customWidth="1"/>
    <col min="7940" max="7940" width="10.140625" style="1235" bestFit="1" customWidth="1"/>
    <col min="7941" max="7941" width="13.42578125" style="1235" customWidth="1"/>
    <col min="7942" max="7942" width="7.42578125" style="1235" bestFit="1" customWidth="1"/>
    <col min="7943" max="7943" width="15.42578125" style="1235" bestFit="1" customWidth="1"/>
    <col min="7944" max="7944" width="7.42578125" style="1235" bestFit="1" customWidth="1"/>
    <col min="7945" max="7945" width="19.5703125" style="1235" bestFit="1" customWidth="1"/>
    <col min="7946" max="7946" width="7.42578125" style="1235" bestFit="1" customWidth="1"/>
    <col min="7947" max="7947" width="26.85546875" style="1235" bestFit="1" customWidth="1"/>
    <col min="7948" max="7948" width="19.85546875" style="1235" bestFit="1" customWidth="1"/>
    <col min="7949" max="8183" width="11.42578125" style="1235"/>
    <col min="8184" max="8184" width="2.42578125" style="1235" customWidth="1"/>
    <col min="8185" max="8185" width="49" style="1235" customWidth="1"/>
    <col min="8186" max="8186" width="16.85546875" style="1235" customWidth="1"/>
    <col min="8187" max="8187" width="1.140625" style="1235" customWidth="1"/>
    <col min="8188" max="8188" width="20.5703125" style="1235" customWidth="1"/>
    <col min="8189" max="8189" width="17.5703125" style="1235" customWidth="1"/>
    <col min="8190" max="8190" width="18.140625" style="1235" customWidth="1"/>
    <col min="8191" max="8191" width="17.140625" style="1235" customWidth="1"/>
    <col min="8192" max="8192" width="22.42578125" style="1235" bestFit="1" customWidth="1"/>
    <col min="8193" max="8193" width="22.140625" style="1235" customWidth="1"/>
    <col min="8194" max="8194" width="17.85546875" style="1235" customWidth="1"/>
    <col min="8195" max="8195" width="22.42578125" style="1235" customWidth="1"/>
    <col min="8196" max="8196" width="10.140625" style="1235" bestFit="1" customWidth="1"/>
    <col min="8197" max="8197" width="13.42578125" style="1235" customWidth="1"/>
    <col min="8198" max="8198" width="7.42578125" style="1235" bestFit="1" customWidth="1"/>
    <col min="8199" max="8199" width="15.42578125" style="1235" bestFit="1" customWidth="1"/>
    <col min="8200" max="8200" width="7.42578125" style="1235" bestFit="1" customWidth="1"/>
    <col min="8201" max="8201" width="19.5703125" style="1235" bestFit="1" customWidth="1"/>
    <col min="8202" max="8202" width="7.42578125" style="1235" bestFit="1" customWidth="1"/>
    <col min="8203" max="8203" width="26.85546875" style="1235" bestFit="1" customWidth="1"/>
    <col min="8204" max="8204" width="19.85546875" style="1235" bestFit="1" customWidth="1"/>
    <col min="8205" max="8439" width="11.42578125" style="1235"/>
    <col min="8440" max="8440" width="2.42578125" style="1235" customWidth="1"/>
    <col min="8441" max="8441" width="49" style="1235" customWidth="1"/>
    <col min="8442" max="8442" width="16.85546875" style="1235" customWidth="1"/>
    <col min="8443" max="8443" width="1.140625" style="1235" customWidth="1"/>
    <col min="8444" max="8444" width="20.5703125" style="1235" customWidth="1"/>
    <col min="8445" max="8445" width="17.5703125" style="1235" customWidth="1"/>
    <col min="8446" max="8446" width="18.140625" style="1235" customWidth="1"/>
    <col min="8447" max="8447" width="17.140625" style="1235" customWidth="1"/>
    <col min="8448" max="8448" width="22.42578125" style="1235" bestFit="1" customWidth="1"/>
    <col min="8449" max="8449" width="22.140625" style="1235" customWidth="1"/>
    <col min="8450" max="8450" width="17.85546875" style="1235" customWidth="1"/>
    <col min="8451" max="8451" width="22.42578125" style="1235" customWidth="1"/>
    <col min="8452" max="8452" width="10.140625" style="1235" bestFit="1" customWidth="1"/>
    <col min="8453" max="8453" width="13.42578125" style="1235" customWidth="1"/>
    <col min="8454" max="8454" width="7.42578125" style="1235" bestFit="1" customWidth="1"/>
    <col min="8455" max="8455" width="15.42578125" style="1235" bestFit="1" customWidth="1"/>
    <col min="8456" max="8456" width="7.42578125" style="1235" bestFit="1" customWidth="1"/>
    <col min="8457" max="8457" width="19.5703125" style="1235" bestFit="1" customWidth="1"/>
    <col min="8458" max="8458" width="7.42578125" style="1235" bestFit="1" customWidth="1"/>
    <col min="8459" max="8459" width="26.85546875" style="1235" bestFit="1" customWidth="1"/>
    <col min="8460" max="8460" width="19.85546875" style="1235" bestFit="1" customWidth="1"/>
    <col min="8461" max="8695" width="11.42578125" style="1235"/>
    <col min="8696" max="8696" width="2.42578125" style="1235" customWidth="1"/>
    <col min="8697" max="8697" width="49" style="1235" customWidth="1"/>
    <col min="8698" max="8698" width="16.85546875" style="1235" customWidth="1"/>
    <col min="8699" max="8699" width="1.140625" style="1235" customWidth="1"/>
    <col min="8700" max="8700" width="20.5703125" style="1235" customWidth="1"/>
    <col min="8701" max="8701" width="17.5703125" style="1235" customWidth="1"/>
    <col min="8702" max="8702" width="18.140625" style="1235" customWidth="1"/>
    <col min="8703" max="8703" width="17.140625" style="1235" customWidth="1"/>
    <col min="8704" max="8704" width="22.42578125" style="1235" bestFit="1" customWidth="1"/>
    <col min="8705" max="8705" width="22.140625" style="1235" customWidth="1"/>
    <col min="8706" max="8706" width="17.85546875" style="1235" customWidth="1"/>
    <col min="8707" max="8707" width="22.42578125" style="1235" customWidth="1"/>
    <col min="8708" max="8708" width="10.140625" style="1235" bestFit="1" customWidth="1"/>
    <col min="8709" max="8709" width="13.42578125" style="1235" customWidth="1"/>
    <col min="8710" max="8710" width="7.42578125" style="1235" bestFit="1" customWidth="1"/>
    <col min="8711" max="8711" width="15.42578125" style="1235" bestFit="1" customWidth="1"/>
    <col min="8712" max="8712" width="7.42578125" style="1235" bestFit="1" customWidth="1"/>
    <col min="8713" max="8713" width="19.5703125" style="1235" bestFit="1" customWidth="1"/>
    <col min="8714" max="8714" width="7.42578125" style="1235" bestFit="1" customWidth="1"/>
    <col min="8715" max="8715" width="26.85546875" style="1235" bestFit="1" customWidth="1"/>
    <col min="8716" max="8716" width="19.85546875" style="1235" bestFit="1" customWidth="1"/>
    <col min="8717" max="8951" width="11.42578125" style="1235"/>
    <col min="8952" max="8952" width="2.42578125" style="1235" customWidth="1"/>
    <col min="8953" max="8953" width="49" style="1235" customWidth="1"/>
    <col min="8954" max="8954" width="16.85546875" style="1235" customWidth="1"/>
    <col min="8955" max="8955" width="1.140625" style="1235" customWidth="1"/>
    <col min="8956" max="8956" width="20.5703125" style="1235" customWidth="1"/>
    <col min="8957" max="8957" width="17.5703125" style="1235" customWidth="1"/>
    <col min="8958" max="8958" width="18.140625" style="1235" customWidth="1"/>
    <col min="8959" max="8959" width="17.140625" style="1235" customWidth="1"/>
    <col min="8960" max="8960" width="22.42578125" style="1235" bestFit="1" customWidth="1"/>
    <col min="8961" max="8961" width="22.140625" style="1235" customWidth="1"/>
    <col min="8962" max="8962" width="17.85546875" style="1235" customWidth="1"/>
    <col min="8963" max="8963" width="22.42578125" style="1235" customWidth="1"/>
    <col min="8964" max="8964" width="10.140625" style="1235" bestFit="1" customWidth="1"/>
    <col min="8965" max="8965" width="13.42578125" style="1235" customWidth="1"/>
    <col min="8966" max="8966" width="7.42578125" style="1235" bestFit="1" customWidth="1"/>
    <col min="8967" max="8967" width="15.42578125" style="1235" bestFit="1" customWidth="1"/>
    <col min="8968" max="8968" width="7.42578125" style="1235" bestFit="1" customWidth="1"/>
    <col min="8969" max="8969" width="19.5703125" style="1235" bestFit="1" customWidth="1"/>
    <col min="8970" max="8970" width="7.42578125" style="1235" bestFit="1" customWidth="1"/>
    <col min="8971" max="8971" width="26.85546875" style="1235" bestFit="1" customWidth="1"/>
    <col min="8972" max="8972" width="19.85546875" style="1235" bestFit="1" customWidth="1"/>
    <col min="8973" max="9207" width="11.42578125" style="1235"/>
    <col min="9208" max="9208" width="2.42578125" style="1235" customWidth="1"/>
    <col min="9209" max="9209" width="49" style="1235" customWidth="1"/>
    <col min="9210" max="9210" width="16.85546875" style="1235" customWidth="1"/>
    <col min="9211" max="9211" width="1.140625" style="1235" customWidth="1"/>
    <col min="9212" max="9212" width="20.5703125" style="1235" customWidth="1"/>
    <col min="9213" max="9213" width="17.5703125" style="1235" customWidth="1"/>
    <col min="9214" max="9214" width="18.140625" style="1235" customWidth="1"/>
    <col min="9215" max="9215" width="17.140625" style="1235" customWidth="1"/>
    <col min="9216" max="9216" width="22.42578125" style="1235" bestFit="1" customWidth="1"/>
    <col min="9217" max="9217" width="22.140625" style="1235" customWidth="1"/>
    <col min="9218" max="9218" width="17.85546875" style="1235" customWidth="1"/>
    <col min="9219" max="9219" width="22.42578125" style="1235" customWidth="1"/>
    <col min="9220" max="9220" width="10.140625" style="1235" bestFit="1" customWidth="1"/>
    <col min="9221" max="9221" width="13.42578125" style="1235" customWidth="1"/>
    <col min="9222" max="9222" width="7.42578125" style="1235" bestFit="1" customWidth="1"/>
    <col min="9223" max="9223" width="15.42578125" style="1235" bestFit="1" customWidth="1"/>
    <col min="9224" max="9224" width="7.42578125" style="1235" bestFit="1" customWidth="1"/>
    <col min="9225" max="9225" width="19.5703125" style="1235" bestFit="1" customWidth="1"/>
    <col min="9226" max="9226" width="7.42578125" style="1235" bestFit="1" customWidth="1"/>
    <col min="9227" max="9227" width="26.85546875" style="1235" bestFit="1" customWidth="1"/>
    <col min="9228" max="9228" width="19.85546875" style="1235" bestFit="1" customWidth="1"/>
    <col min="9229" max="9463" width="11.42578125" style="1235"/>
    <col min="9464" max="9464" width="2.42578125" style="1235" customWidth="1"/>
    <col min="9465" max="9465" width="49" style="1235" customWidth="1"/>
    <col min="9466" max="9466" width="16.85546875" style="1235" customWidth="1"/>
    <col min="9467" max="9467" width="1.140625" style="1235" customWidth="1"/>
    <col min="9468" max="9468" width="20.5703125" style="1235" customWidth="1"/>
    <col min="9469" max="9469" width="17.5703125" style="1235" customWidth="1"/>
    <col min="9470" max="9470" width="18.140625" style="1235" customWidth="1"/>
    <col min="9471" max="9471" width="17.140625" style="1235" customWidth="1"/>
    <col min="9472" max="9472" width="22.42578125" style="1235" bestFit="1" customWidth="1"/>
    <col min="9473" max="9473" width="22.140625" style="1235" customWidth="1"/>
    <col min="9474" max="9474" width="17.85546875" style="1235" customWidth="1"/>
    <col min="9475" max="9475" width="22.42578125" style="1235" customWidth="1"/>
    <col min="9476" max="9476" width="10.140625" style="1235" bestFit="1" customWidth="1"/>
    <col min="9477" max="9477" width="13.42578125" style="1235" customWidth="1"/>
    <col min="9478" max="9478" width="7.42578125" style="1235" bestFit="1" customWidth="1"/>
    <col min="9479" max="9479" width="15.42578125" style="1235" bestFit="1" customWidth="1"/>
    <col min="9480" max="9480" width="7.42578125" style="1235" bestFit="1" customWidth="1"/>
    <col min="9481" max="9481" width="19.5703125" style="1235" bestFit="1" customWidth="1"/>
    <col min="9482" max="9482" width="7.42578125" style="1235" bestFit="1" customWidth="1"/>
    <col min="9483" max="9483" width="26.85546875" style="1235" bestFit="1" customWidth="1"/>
    <col min="9484" max="9484" width="19.85546875" style="1235" bestFit="1" customWidth="1"/>
    <col min="9485" max="9719" width="11.42578125" style="1235"/>
    <col min="9720" max="9720" width="2.42578125" style="1235" customWidth="1"/>
    <col min="9721" max="9721" width="49" style="1235" customWidth="1"/>
    <col min="9722" max="9722" width="16.85546875" style="1235" customWidth="1"/>
    <col min="9723" max="9723" width="1.140625" style="1235" customWidth="1"/>
    <col min="9724" max="9724" width="20.5703125" style="1235" customWidth="1"/>
    <col min="9725" max="9725" width="17.5703125" style="1235" customWidth="1"/>
    <col min="9726" max="9726" width="18.140625" style="1235" customWidth="1"/>
    <col min="9727" max="9727" width="17.140625" style="1235" customWidth="1"/>
    <col min="9728" max="9728" width="22.42578125" style="1235" bestFit="1" customWidth="1"/>
    <col min="9729" max="9729" width="22.140625" style="1235" customWidth="1"/>
    <col min="9730" max="9730" width="17.85546875" style="1235" customWidth="1"/>
    <col min="9731" max="9731" width="22.42578125" style="1235" customWidth="1"/>
    <col min="9732" max="9732" width="10.140625" style="1235" bestFit="1" customWidth="1"/>
    <col min="9733" max="9733" width="13.42578125" style="1235" customWidth="1"/>
    <col min="9734" max="9734" width="7.42578125" style="1235" bestFit="1" customWidth="1"/>
    <col min="9735" max="9735" width="15.42578125" style="1235" bestFit="1" customWidth="1"/>
    <col min="9736" max="9736" width="7.42578125" style="1235" bestFit="1" customWidth="1"/>
    <col min="9737" max="9737" width="19.5703125" style="1235" bestFit="1" customWidth="1"/>
    <col min="9738" max="9738" width="7.42578125" style="1235" bestFit="1" customWidth="1"/>
    <col min="9739" max="9739" width="26.85546875" style="1235" bestFit="1" customWidth="1"/>
    <col min="9740" max="9740" width="19.85546875" style="1235" bestFit="1" customWidth="1"/>
    <col min="9741" max="9975" width="11.42578125" style="1235"/>
    <col min="9976" max="9976" width="2.42578125" style="1235" customWidth="1"/>
    <col min="9977" max="9977" width="49" style="1235" customWidth="1"/>
    <col min="9978" max="9978" width="16.85546875" style="1235" customWidth="1"/>
    <col min="9979" max="9979" width="1.140625" style="1235" customWidth="1"/>
    <col min="9980" max="9980" width="20.5703125" style="1235" customWidth="1"/>
    <col min="9981" max="9981" width="17.5703125" style="1235" customWidth="1"/>
    <col min="9982" max="9982" width="18.140625" style="1235" customWidth="1"/>
    <col min="9983" max="9983" width="17.140625" style="1235" customWidth="1"/>
    <col min="9984" max="9984" width="22.42578125" style="1235" bestFit="1" customWidth="1"/>
    <col min="9985" max="9985" width="22.140625" style="1235" customWidth="1"/>
    <col min="9986" max="9986" width="17.85546875" style="1235" customWidth="1"/>
    <col min="9987" max="9987" width="22.42578125" style="1235" customWidth="1"/>
    <col min="9988" max="9988" width="10.140625" style="1235" bestFit="1" customWidth="1"/>
    <col min="9989" max="9989" width="13.42578125" style="1235" customWidth="1"/>
    <col min="9990" max="9990" width="7.42578125" style="1235" bestFit="1" customWidth="1"/>
    <col min="9991" max="9991" width="15.42578125" style="1235" bestFit="1" customWidth="1"/>
    <col min="9992" max="9992" width="7.42578125" style="1235" bestFit="1" customWidth="1"/>
    <col min="9993" max="9993" width="19.5703125" style="1235" bestFit="1" customWidth="1"/>
    <col min="9994" max="9994" width="7.42578125" style="1235" bestFit="1" customWidth="1"/>
    <col min="9995" max="9995" width="26.85546875" style="1235" bestFit="1" customWidth="1"/>
    <col min="9996" max="9996" width="19.85546875" style="1235" bestFit="1" customWidth="1"/>
    <col min="9997" max="10231" width="11.42578125" style="1235"/>
    <col min="10232" max="10232" width="2.42578125" style="1235" customWidth="1"/>
    <col min="10233" max="10233" width="49" style="1235" customWidth="1"/>
    <col min="10234" max="10234" width="16.85546875" style="1235" customWidth="1"/>
    <col min="10235" max="10235" width="1.140625" style="1235" customWidth="1"/>
    <col min="10236" max="10236" width="20.5703125" style="1235" customWidth="1"/>
    <col min="10237" max="10237" width="17.5703125" style="1235" customWidth="1"/>
    <col min="10238" max="10238" width="18.140625" style="1235" customWidth="1"/>
    <col min="10239" max="10239" width="17.140625" style="1235" customWidth="1"/>
    <col min="10240" max="10240" width="22.42578125" style="1235" bestFit="1" customWidth="1"/>
    <col min="10241" max="10241" width="22.140625" style="1235" customWidth="1"/>
    <col min="10242" max="10242" width="17.85546875" style="1235" customWidth="1"/>
    <col min="10243" max="10243" width="22.42578125" style="1235" customWidth="1"/>
    <col min="10244" max="10244" width="10.140625" style="1235" bestFit="1" customWidth="1"/>
    <col min="10245" max="10245" width="13.42578125" style="1235" customWidth="1"/>
    <col min="10246" max="10246" width="7.42578125" style="1235" bestFit="1" customWidth="1"/>
    <col min="10247" max="10247" width="15.42578125" style="1235" bestFit="1" customWidth="1"/>
    <col min="10248" max="10248" width="7.42578125" style="1235" bestFit="1" customWidth="1"/>
    <col min="10249" max="10249" width="19.5703125" style="1235" bestFit="1" customWidth="1"/>
    <col min="10250" max="10250" width="7.42578125" style="1235" bestFit="1" customWidth="1"/>
    <col min="10251" max="10251" width="26.85546875" style="1235" bestFit="1" customWidth="1"/>
    <col min="10252" max="10252" width="19.85546875" style="1235" bestFit="1" customWidth="1"/>
    <col min="10253" max="10487" width="11.42578125" style="1235"/>
    <col min="10488" max="10488" width="2.42578125" style="1235" customWidth="1"/>
    <col min="10489" max="10489" width="49" style="1235" customWidth="1"/>
    <col min="10490" max="10490" width="16.85546875" style="1235" customWidth="1"/>
    <col min="10491" max="10491" width="1.140625" style="1235" customWidth="1"/>
    <col min="10492" max="10492" width="20.5703125" style="1235" customWidth="1"/>
    <col min="10493" max="10493" width="17.5703125" style="1235" customWidth="1"/>
    <col min="10494" max="10494" width="18.140625" style="1235" customWidth="1"/>
    <col min="10495" max="10495" width="17.140625" style="1235" customWidth="1"/>
    <col min="10496" max="10496" width="22.42578125" style="1235" bestFit="1" customWidth="1"/>
    <col min="10497" max="10497" width="22.140625" style="1235" customWidth="1"/>
    <col min="10498" max="10498" width="17.85546875" style="1235" customWidth="1"/>
    <col min="10499" max="10499" width="22.42578125" style="1235" customWidth="1"/>
    <col min="10500" max="10500" width="10.140625" style="1235" bestFit="1" customWidth="1"/>
    <col min="10501" max="10501" width="13.42578125" style="1235" customWidth="1"/>
    <col min="10502" max="10502" width="7.42578125" style="1235" bestFit="1" customWidth="1"/>
    <col min="10503" max="10503" width="15.42578125" style="1235" bestFit="1" customWidth="1"/>
    <col min="10504" max="10504" width="7.42578125" style="1235" bestFit="1" customWidth="1"/>
    <col min="10505" max="10505" width="19.5703125" style="1235" bestFit="1" customWidth="1"/>
    <col min="10506" max="10506" width="7.42578125" style="1235" bestFit="1" customWidth="1"/>
    <col min="10507" max="10507" width="26.85546875" style="1235" bestFit="1" customWidth="1"/>
    <col min="10508" max="10508" width="19.85546875" style="1235" bestFit="1" customWidth="1"/>
    <col min="10509" max="10743" width="11.42578125" style="1235"/>
    <col min="10744" max="10744" width="2.42578125" style="1235" customWidth="1"/>
    <col min="10745" max="10745" width="49" style="1235" customWidth="1"/>
    <col min="10746" max="10746" width="16.85546875" style="1235" customWidth="1"/>
    <col min="10747" max="10747" width="1.140625" style="1235" customWidth="1"/>
    <col min="10748" max="10748" width="20.5703125" style="1235" customWidth="1"/>
    <col min="10749" max="10749" width="17.5703125" style="1235" customWidth="1"/>
    <col min="10750" max="10750" width="18.140625" style="1235" customWidth="1"/>
    <col min="10751" max="10751" width="17.140625" style="1235" customWidth="1"/>
    <col min="10752" max="10752" width="22.42578125" style="1235" bestFit="1" customWidth="1"/>
    <col min="10753" max="10753" width="22.140625" style="1235" customWidth="1"/>
    <col min="10754" max="10754" width="17.85546875" style="1235" customWidth="1"/>
    <col min="10755" max="10755" width="22.42578125" style="1235" customWidth="1"/>
    <col min="10756" max="10756" width="10.140625" style="1235" bestFit="1" customWidth="1"/>
    <col min="10757" max="10757" width="13.42578125" style="1235" customWidth="1"/>
    <col min="10758" max="10758" width="7.42578125" style="1235" bestFit="1" customWidth="1"/>
    <col min="10759" max="10759" width="15.42578125" style="1235" bestFit="1" customWidth="1"/>
    <col min="10760" max="10760" width="7.42578125" style="1235" bestFit="1" customWidth="1"/>
    <col min="10761" max="10761" width="19.5703125" style="1235" bestFit="1" customWidth="1"/>
    <col min="10762" max="10762" width="7.42578125" style="1235" bestFit="1" customWidth="1"/>
    <col min="10763" max="10763" width="26.85546875" style="1235" bestFit="1" customWidth="1"/>
    <col min="10764" max="10764" width="19.85546875" style="1235" bestFit="1" customWidth="1"/>
    <col min="10765" max="10999" width="11.42578125" style="1235"/>
    <col min="11000" max="11000" width="2.42578125" style="1235" customWidth="1"/>
    <col min="11001" max="11001" width="49" style="1235" customWidth="1"/>
    <col min="11002" max="11002" width="16.85546875" style="1235" customWidth="1"/>
    <col min="11003" max="11003" width="1.140625" style="1235" customWidth="1"/>
    <col min="11004" max="11004" width="20.5703125" style="1235" customWidth="1"/>
    <col min="11005" max="11005" width="17.5703125" style="1235" customWidth="1"/>
    <col min="11006" max="11006" width="18.140625" style="1235" customWidth="1"/>
    <col min="11007" max="11007" width="17.140625" style="1235" customWidth="1"/>
    <col min="11008" max="11008" width="22.42578125" style="1235" bestFit="1" customWidth="1"/>
    <col min="11009" max="11009" width="22.140625" style="1235" customWidth="1"/>
    <col min="11010" max="11010" width="17.85546875" style="1235" customWidth="1"/>
    <col min="11011" max="11011" width="22.42578125" style="1235" customWidth="1"/>
    <col min="11012" max="11012" width="10.140625" style="1235" bestFit="1" customWidth="1"/>
    <col min="11013" max="11013" width="13.42578125" style="1235" customWidth="1"/>
    <col min="11014" max="11014" width="7.42578125" style="1235" bestFit="1" customWidth="1"/>
    <col min="11015" max="11015" width="15.42578125" style="1235" bestFit="1" customWidth="1"/>
    <col min="11016" max="11016" width="7.42578125" style="1235" bestFit="1" customWidth="1"/>
    <col min="11017" max="11017" width="19.5703125" style="1235" bestFit="1" customWidth="1"/>
    <col min="11018" max="11018" width="7.42578125" style="1235" bestFit="1" customWidth="1"/>
    <col min="11019" max="11019" width="26.85546875" style="1235" bestFit="1" customWidth="1"/>
    <col min="11020" max="11020" width="19.85546875" style="1235" bestFit="1" customWidth="1"/>
    <col min="11021" max="11255" width="11.42578125" style="1235"/>
    <col min="11256" max="11256" width="2.42578125" style="1235" customWidth="1"/>
    <col min="11257" max="11257" width="49" style="1235" customWidth="1"/>
    <col min="11258" max="11258" width="16.85546875" style="1235" customWidth="1"/>
    <col min="11259" max="11259" width="1.140625" style="1235" customWidth="1"/>
    <col min="11260" max="11260" width="20.5703125" style="1235" customWidth="1"/>
    <col min="11261" max="11261" width="17.5703125" style="1235" customWidth="1"/>
    <col min="11262" max="11262" width="18.140625" style="1235" customWidth="1"/>
    <col min="11263" max="11263" width="17.140625" style="1235" customWidth="1"/>
    <col min="11264" max="11264" width="22.42578125" style="1235" bestFit="1" customWidth="1"/>
    <col min="11265" max="11265" width="22.140625" style="1235" customWidth="1"/>
    <col min="11266" max="11266" width="17.85546875" style="1235" customWidth="1"/>
    <col min="11267" max="11267" width="22.42578125" style="1235" customWidth="1"/>
    <col min="11268" max="11268" width="10.140625" style="1235" bestFit="1" customWidth="1"/>
    <col min="11269" max="11269" width="13.42578125" style="1235" customWidth="1"/>
    <col min="11270" max="11270" width="7.42578125" style="1235" bestFit="1" customWidth="1"/>
    <col min="11271" max="11271" width="15.42578125" style="1235" bestFit="1" customWidth="1"/>
    <col min="11272" max="11272" width="7.42578125" style="1235" bestFit="1" customWidth="1"/>
    <col min="11273" max="11273" width="19.5703125" style="1235" bestFit="1" customWidth="1"/>
    <col min="11274" max="11274" width="7.42578125" style="1235" bestFit="1" customWidth="1"/>
    <col min="11275" max="11275" width="26.85546875" style="1235" bestFit="1" customWidth="1"/>
    <col min="11276" max="11276" width="19.85546875" style="1235" bestFit="1" customWidth="1"/>
    <col min="11277" max="11511" width="11.42578125" style="1235"/>
    <col min="11512" max="11512" width="2.42578125" style="1235" customWidth="1"/>
    <col min="11513" max="11513" width="49" style="1235" customWidth="1"/>
    <col min="11514" max="11514" width="16.85546875" style="1235" customWidth="1"/>
    <col min="11515" max="11515" width="1.140625" style="1235" customWidth="1"/>
    <col min="11516" max="11516" width="20.5703125" style="1235" customWidth="1"/>
    <col min="11517" max="11517" width="17.5703125" style="1235" customWidth="1"/>
    <col min="11518" max="11518" width="18.140625" style="1235" customWidth="1"/>
    <col min="11519" max="11519" width="17.140625" style="1235" customWidth="1"/>
    <col min="11520" max="11520" width="22.42578125" style="1235" bestFit="1" customWidth="1"/>
    <col min="11521" max="11521" width="22.140625" style="1235" customWidth="1"/>
    <col min="11522" max="11522" width="17.85546875" style="1235" customWidth="1"/>
    <col min="11523" max="11523" width="22.42578125" style="1235" customWidth="1"/>
    <col min="11524" max="11524" width="10.140625" style="1235" bestFit="1" customWidth="1"/>
    <col min="11525" max="11525" width="13.42578125" style="1235" customWidth="1"/>
    <col min="11526" max="11526" width="7.42578125" style="1235" bestFit="1" customWidth="1"/>
    <col min="11527" max="11527" width="15.42578125" style="1235" bestFit="1" customWidth="1"/>
    <col min="11528" max="11528" width="7.42578125" style="1235" bestFit="1" customWidth="1"/>
    <col min="11529" max="11529" width="19.5703125" style="1235" bestFit="1" customWidth="1"/>
    <col min="11530" max="11530" width="7.42578125" style="1235" bestFit="1" customWidth="1"/>
    <col min="11531" max="11531" width="26.85546875" style="1235" bestFit="1" customWidth="1"/>
    <col min="11532" max="11532" width="19.85546875" style="1235" bestFit="1" customWidth="1"/>
    <col min="11533" max="11767" width="11.42578125" style="1235"/>
    <col min="11768" max="11768" width="2.42578125" style="1235" customWidth="1"/>
    <col min="11769" max="11769" width="49" style="1235" customWidth="1"/>
    <col min="11770" max="11770" width="16.85546875" style="1235" customWidth="1"/>
    <col min="11771" max="11771" width="1.140625" style="1235" customWidth="1"/>
    <col min="11772" max="11772" width="20.5703125" style="1235" customWidth="1"/>
    <col min="11773" max="11773" width="17.5703125" style="1235" customWidth="1"/>
    <col min="11774" max="11774" width="18.140625" style="1235" customWidth="1"/>
    <col min="11775" max="11775" width="17.140625" style="1235" customWidth="1"/>
    <col min="11776" max="11776" width="22.42578125" style="1235" bestFit="1" customWidth="1"/>
    <col min="11777" max="11777" width="22.140625" style="1235" customWidth="1"/>
    <col min="11778" max="11778" width="17.85546875" style="1235" customWidth="1"/>
    <col min="11779" max="11779" width="22.42578125" style="1235" customWidth="1"/>
    <col min="11780" max="11780" width="10.140625" style="1235" bestFit="1" customWidth="1"/>
    <col min="11781" max="11781" width="13.42578125" style="1235" customWidth="1"/>
    <col min="11782" max="11782" width="7.42578125" style="1235" bestFit="1" customWidth="1"/>
    <col min="11783" max="11783" width="15.42578125" style="1235" bestFit="1" customWidth="1"/>
    <col min="11784" max="11784" width="7.42578125" style="1235" bestFit="1" customWidth="1"/>
    <col min="11785" max="11785" width="19.5703125" style="1235" bestFit="1" customWidth="1"/>
    <col min="11786" max="11786" width="7.42578125" style="1235" bestFit="1" customWidth="1"/>
    <col min="11787" max="11787" width="26.85546875" style="1235" bestFit="1" customWidth="1"/>
    <col min="11788" max="11788" width="19.85546875" style="1235" bestFit="1" customWidth="1"/>
    <col min="11789" max="12023" width="11.42578125" style="1235"/>
    <col min="12024" max="12024" width="2.42578125" style="1235" customWidth="1"/>
    <col min="12025" max="12025" width="49" style="1235" customWidth="1"/>
    <col min="12026" max="12026" width="16.85546875" style="1235" customWidth="1"/>
    <col min="12027" max="12027" width="1.140625" style="1235" customWidth="1"/>
    <col min="12028" max="12028" width="20.5703125" style="1235" customWidth="1"/>
    <col min="12029" max="12029" width="17.5703125" style="1235" customWidth="1"/>
    <col min="12030" max="12030" width="18.140625" style="1235" customWidth="1"/>
    <col min="12031" max="12031" width="17.140625" style="1235" customWidth="1"/>
    <col min="12032" max="12032" width="22.42578125" style="1235" bestFit="1" customWidth="1"/>
    <col min="12033" max="12033" width="22.140625" style="1235" customWidth="1"/>
    <col min="12034" max="12034" width="17.85546875" style="1235" customWidth="1"/>
    <col min="12035" max="12035" width="22.42578125" style="1235" customWidth="1"/>
    <col min="12036" max="12036" width="10.140625" style="1235" bestFit="1" customWidth="1"/>
    <col min="12037" max="12037" width="13.42578125" style="1235" customWidth="1"/>
    <col min="12038" max="12038" width="7.42578125" style="1235" bestFit="1" customWidth="1"/>
    <col min="12039" max="12039" width="15.42578125" style="1235" bestFit="1" customWidth="1"/>
    <col min="12040" max="12040" width="7.42578125" style="1235" bestFit="1" customWidth="1"/>
    <col min="12041" max="12041" width="19.5703125" style="1235" bestFit="1" customWidth="1"/>
    <col min="12042" max="12042" width="7.42578125" style="1235" bestFit="1" customWidth="1"/>
    <col min="12043" max="12043" width="26.85546875" style="1235" bestFit="1" customWidth="1"/>
    <col min="12044" max="12044" width="19.85546875" style="1235" bestFit="1" customWidth="1"/>
    <col min="12045" max="12279" width="11.42578125" style="1235"/>
    <col min="12280" max="12280" width="2.42578125" style="1235" customWidth="1"/>
    <col min="12281" max="12281" width="49" style="1235" customWidth="1"/>
    <col min="12282" max="12282" width="16.85546875" style="1235" customWidth="1"/>
    <col min="12283" max="12283" width="1.140625" style="1235" customWidth="1"/>
    <col min="12284" max="12284" width="20.5703125" style="1235" customWidth="1"/>
    <col min="12285" max="12285" width="17.5703125" style="1235" customWidth="1"/>
    <col min="12286" max="12286" width="18.140625" style="1235" customWidth="1"/>
    <col min="12287" max="12287" width="17.140625" style="1235" customWidth="1"/>
    <col min="12288" max="12288" width="22.42578125" style="1235" bestFit="1" customWidth="1"/>
    <col min="12289" max="12289" width="22.140625" style="1235" customWidth="1"/>
    <col min="12290" max="12290" width="17.85546875" style="1235" customWidth="1"/>
    <col min="12291" max="12291" width="22.42578125" style="1235" customWidth="1"/>
    <col min="12292" max="12292" width="10.140625" style="1235" bestFit="1" customWidth="1"/>
    <col min="12293" max="12293" width="13.42578125" style="1235" customWidth="1"/>
    <col min="12294" max="12294" width="7.42578125" style="1235" bestFit="1" customWidth="1"/>
    <col min="12295" max="12295" width="15.42578125" style="1235" bestFit="1" customWidth="1"/>
    <col min="12296" max="12296" width="7.42578125" style="1235" bestFit="1" customWidth="1"/>
    <col min="12297" max="12297" width="19.5703125" style="1235" bestFit="1" customWidth="1"/>
    <col min="12298" max="12298" width="7.42578125" style="1235" bestFit="1" customWidth="1"/>
    <col min="12299" max="12299" width="26.85546875" style="1235" bestFit="1" customWidth="1"/>
    <col min="12300" max="12300" width="19.85546875" style="1235" bestFit="1" customWidth="1"/>
    <col min="12301" max="12535" width="11.42578125" style="1235"/>
    <col min="12536" max="12536" width="2.42578125" style="1235" customWidth="1"/>
    <col min="12537" max="12537" width="49" style="1235" customWidth="1"/>
    <col min="12538" max="12538" width="16.85546875" style="1235" customWidth="1"/>
    <col min="12539" max="12539" width="1.140625" style="1235" customWidth="1"/>
    <col min="12540" max="12540" width="20.5703125" style="1235" customWidth="1"/>
    <col min="12541" max="12541" width="17.5703125" style="1235" customWidth="1"/>
    <col min="12542" max="12542" width="18.140625" style="1235" customWidth="1"/>
    <col min="12543" max="12543" width="17.140625" style="1235" customWidth="1"/>
    <col min="12544" max="12544" width="22.42578125" style="1235" bestFit="1" customWidth="1"/>
    <col min="12545" max="12545" width="22.140625" style="1235" customWidth="1"/>
    <col min="12546" max="12546" width="17.85546875" style="1235" customWidth="1"/>
    <col min="12547" max="12547" width="22.42578125" style="1235" customWidth="1"/>
    <col min="12548" max="12548" width="10.140625" style="1235" bestFit="1" customWidth="1"/>
    <col min="12549" max="12549" width="13.42578125" style="1235" customWidth="1"/>
    <col min="12550" max="12550" width="7.42578125" style="1235" bestFit="1" customWidth="1"/>
    <col min="12551" max="12551" width="15.42578125" style="1235" bestFit="1" customWidth="1"/>
    <col min="12552" max="12552" width="7.42578125" style="1235" bestFit="1" customWidth="1"/>
    <col min="12553" max="12553" width="19.5703125" style="1235" bestFit="1" customWidth="1"/>
    <col min="12554" max="12554" width="7.42578125" style="1235" bestFit="1" customWidth="1"/>
    <col min="12555" max="12555" width="26.85546875" style="1235" bestFit="1" customWidth="1"/>
    <col min="12556" max="12556" width="19.85546875" style="1235" bestFit="1" customWidth="1"/>
    <col min="12557" max="12791" width="11.42578125" style="1235"/>
    <col min="12792" max="12792" width="2.42578125" style="1235" customWidth="1"/>
    <col min="12793" max="12793" width="49" style="1235" customWidth="1"/>
    <col min="12794" max="12794" width="16.85546875" style="1235" customWidth="1"/>
    <col min="12795" max="12795" width="1.140625" style="1235" customWidth="1"/>
    <col min="12796" max="12796" width="20.5703125" style="1235" customWidth="1"/>
    <col min="12797" max="12797" width="17.5703125" style="1235" customWidth="1"/>
    <col min="12798" max="12798" width="18.140625" style="1235" customWidth="1"/>
    <col min="12799" max="12799" width="17.140625" style="1235" customWidth="1"/>
    <col min="12800" max="12800" width="22.42578125" style="1235" bestFit="1" customWidth="1"/>
    <col min="12801" max="12801" width="22.140625" style="1235" customWidth="1"/>
    <col min="12802" max="12802" width="17.85546875" style="1235" customWidth="1"/>
    <col min="12803" max="12803" width="22.42578125" style="1235" customWidth="1"/>
    <col min="12804" max="12804" width="10.140625" style="1235" bestFit="1" customWidth="1"/>
    <col min="12805" max="12805" width="13.42578125" style="1235" customWidth="1"/>
    <col min="12806" max="12806" width="7.42578125" style="1235" bestFit="1" customWidth="1"/>
    <col min="12807" max="12807" width="15.42578125" style="1235" bestFit="1" customWidth="1"/>
    <col min="12808" max="12808" width="7.42578125" style="1235" bestFit="1" customWidth="1"/>
    <col min="12809" max="12809" width="19.5703125" style="1235" bestFit="1" customWidth="1"/>
    <col min="12810" max="12810" width="7.42578125" style="1235" bestFit="1" customWidth="1"/>
    <col min="12811" max="12811" width="26.85546875" style="1235" bestFit="1" customWidth="1"/>
    <col min="12812" max="12812" width="19.85546875" style="1235" bestFit="1" customWidth="1"/>
    <col min="12813" max="13047" width="11.42578125" style="1235"/>
    <col min="13048" max="13048" width="2.42578125" style="1235" customWidth="1"/>
    <col min="13049" max="13049" width="49" style="1235" customWidth="1"/>
    <col min="13050" max="13050" width="16.85546875" style="1235" customWidth="1"/>
    <col min="13051" max="13051" width="1.140625" style="1235" customWidth="1"/>
    <col min="13052" max="13052" width="20.5703125" style="1235" customWidth="1"/>
    <col min="13053" max="13053" width="17.5703125" style="1235" customWidth="1"/>
    <col min="13054" max="13054" width="18.140625" style="1235" customWidth="1"/>
    <col min="13055" max="13055" width="17.140625" style="1235" customWidth="1"/>
    <col min="13056" max="13056" width="22.42578125" style="1235" bestFit="1" customWidth="1"/>
    <col min="13057" max="13057" width="22.140625" style="1235" customWidth="1"/>
    <col min="13058" max="13058" width="17.85546875" style="1235" customWidth="1"/>
    <col min="13059" max="13059" width="22.42578125" style="1235" customWidth="1"/>
    <col min="13060" max="13060" width="10.140625" style="1235" bestFit="1" customWidth="1"/>
    <col min="13061" max="13061" width="13.42578125" style="1235" customWidth="1"/>
    <col min="13062" max="13062" width="7.42578125" style="1235" bestFit="1" customWidth="1"/>
    <col min="13063" max="13063" width="15.42578125" style="1235" bestFit="1" customWidth="1"/>
    <col min="13064" max="13064" width="7.42578125" style="1235" bestFit="1" customWidth="1"/>
    <col min="13065" max="13065" width="19.5703125" style="1235" bestFit="1" customWidth="1"/>
    <col min="13066" max="13066" width="7.42578125" style="1235" bestFit="1" customWidth="1"/>
    <col min="13067" max="13067" width="26.85546875" style="1235" bestFit="1" customWidth="1"/>
    <col min="13068" max="13068" width="19.85546875" style="1235" bestFit="1" customWidth="1"/>
    <col min="13069" max="13303" width="11.42578125" style="1235"/>
    <col min="13304" max="13304" width="2.42578125" style="1235" customWidth="1"/>
    <col min="13305" max="13305" width="49" style="1235" customWidth="1"/>
    <col min="13306" max="13306" width="16.85546875" style="1235" customWidth="1"/>
    <col min="13307" max="13307" width="1.140625" style="1235" customWidth="1"/>
    <col min="13308" max="13308" width="20.5703125" style="1235" customWidth="1"/>
    <col min="13309" max="13309" width="17.5703125" style="1235" customWidth="1"/>
    <col min="13310" max="13310" width="18.140625" style="1235" customWidth="1"/>
    <col min="13311" max="13311" width="17.140625" style="1235" customWidth="1"/>
    <col min="13312" max="13312" width="22.42578125" style="1235" bestFit="1" customWidth="1"/>
    <col min="13313" max="13313" width="22.140625" style="1235" customWidth="1"/>
    <col min="13314" max="13314" width="17.85546875" style="1235" customWidth="1"/>
    <col min="13315" max="13315" width="22.42578125" style="1235" customWidth="1"/>
    <col min="13316" max="13316" width="10.140625" style="1235" bestFit="1" customWidth="1"/>
    <col min="13317" max="13317" width="13.42578125" style="1235" customWidth="1"/>
    <col min="13318" max="13318" width="7.42578125" style="1235" bestFit="1" customWidth="1"/>
    <col min="13319" max="13319" width="15.42578125" style="1235" bestFit="1" customWidth="1"/>
    <col min="13320" max="13320" width="7.42578125" style="1235" bestFit="1" customWidth="1"/>
    <col min="13321" max="13321" width="19.5703125" style="1235" bestFit="1" customWidth="1"/>
    <col min="13322" max="13322" width="7.42578125" style="1235" bestFit="1" customWidth="1"/>
    <col min="13323" max="13323" width="26.85546875" style="1235" bestFit="1" customWidth="1"/>
    <col min="13324" max="13324" width="19.85546875" style="1235" bestFit="1" customWidth="1"/>
    <col min="13325" max="13559" width="11.42578125" style="1235"/>
    <col min="13560" max="13560" width="2.42578125" style="1235" customWidth="1"/>
    <col min="13561" max="13561" width="49" style="1235" customWidth="1"/>
    <col min="13562" max="13562" width="16.85546875" style="1235" customWidth="1"/>
    <col min="13563" max="13563" width="1.140625" style="1235" customWidth="1"/>
    <col min="13564" max="13564" width="20.5703125" style="1235" customWidth="1"/>
    <col min="13565" max="13565" width="17.5703125" style="1235" customWidth="1"/>
    <col min="13566" max="13566" width="18.140625" style="1235" customWidth="1"/>
    <col min="13567" max="13567" width="17.140625" style="1235" customWidth="1"/>
    <col min="13568" max="13568" width="22.42578125" style="1235" bestFit="1" customWidth="1"/>
    <col min="13569" max="13569" width="22.140625" style="1235" customWidth="1"/>
    <col min="13570" max="13570" width="17.85546875" style="1235" customWidth="1"/>
    <col min="13571" max="13571" width="22.42578125" style="1235" customWidth="1"/>
    <col min="13572" max="13572" width="10.140625" style="1235" bestFit="1" customWidth="1"/>
    <col min="13573" max="13573" width="13.42578125" style="1235" customWidth="1"/>
    <col min="13574" max="13574" width="7.42578125" style="1235" bestFit="1" customWidth="1"/>
    <col min="13575" max="13575" width="15.42578125" style="1235" bestFit="1" customWidth="1"/>
    <col min="13576" max="13576" width="7.42578125" style="1235" bestFit="1" customWidth="1"/>
    <col min="13577" max="13577" width="19.5703125" style="1235" bestFit="1" customWidth="1"/>
    <col min="13578" max="13578" width="7.42578125" style="1235" bestFit="1" customWidth="1"/>
    <col min="13579" max="13579" width="26.85546875" style="1235" bestFit="1" customWidth="1"/>
    <col min="13580" max="13580" width="19.85546875" style="1235" bestFit="1" customWidth="1"/>
    <col min="13581" max="13815" width="11.42578125" style="1235"/>
    <col min="13816" max="13816" width="2.42578125" style="1235" customWidth="1"/>
    <col min="13817" max="13817" width="49" style="1235" customWidth="1"/>
    <col min="13818" max="13818" width="16.85546875" style="1235" customWidth="1"/>
    <col min="13819" max="13819" width="1.140625" style="1235" customWidth="1"/>
    <col min="13820" max="13820" width="20.5703125" style="1235" customWidth="1"/>
    <col min="13821" max="13821" width="17.5703125" style="1235" customWidth="1"/>
    <col min="13822" max="13822" width="18.140625" style="1235" customWidth="1"/>
    <col min="13823" max="13823" width="17.140625" style="1235" customWidth="1"/>
    <col min="13824" max="13824" width="22.42578125" style="1235" bestFit="1" customWidth="1"/>
    <col min="13825" max="13825" width="22.140625" style="1235" customWidth="1"/>
    <col min="13826" max="13826" width="17.85546875" style="1235" customWidth="1"/>
    <col min="13827" max="13827" width="22.42578125" style="1235" customWidth="1"/>
    <col min="13828" max="13828" width="10.140625" style="1235" bestFit="1" customWidth="1"/>
    <col min="13829" max="13829" width="13.42578125" style="1235" customWidth="1"/>
    <col min="13830" max="13830" width="7.42578125" style="1235" bestFit="1" customWidth="1"/>
    <col min="13831" max="13831" width="15.42578125" style="1235" bestFit="1" customWidth="1"/>
    <col min="13832" max="13832" width="7.42578125" style="1235" bestFit="1" customWidth="1"/>
    <col min="13833" max="13833" width="19.5703125" style="1235" bestFit="1" customWidth="1"/>
    <col min="13834" max="13834" width="7.42578125" style="1235" bestFit="1" customWidth="1"/>
    <col min="13835" max="13835" width="26.85546875" style="1235" bestFit="1" customWidth="1"/>
    <col min="13836" max="13836" width="19.85546875" style="1235" bestFit="1" customWidth="1"/>
    <col min="13837" max="14071" width="11.42578125" style="1235"/>
    <col min="14072" max="14072" width="2.42578125" style="1235" customWidth="1"/>
    <col min="14073" max="14073" width="49" style="1235" customWidth="1"/>
    <col min="14074" max="14074" width="16.85546875" style="1235" customWidth="1"/>
    <col min="14075" max="14075" width="1.140625" style="1235" customWidth="1"/>
    <col min="14076" max="14076" width="20.5703125" style="1235" customWidth="1"/>
    <col min="14077" max="14077" width="17.5703125" style="1235" customWidth="1"/>
    <col min="14078" max="14078" width="18.140625" style="1235" customWidth="1"/>
    <col min="14079" max="14079" width="17.140625" style="1235" customWidth="1"/>
    <col min="14080" max="14080" width="22.42578125" style="1235" bestFit="1" customWidth="1"/>
    <col min="14081" max="14081" width="22.140625" style="1235" customWidth="1"/>
    <col min="14082" max="14082" width="17.85546875" style="1235" customWidth="1"/>
    <col min="14083" max="14083" width="22.42578125" style="1235" customWidth="1"/>
    <col min="14084" max="14084" width="10.140625" style="1235" bestFit="1" customWidth="1"/>
    <col min="14085" max="14085" width="13.42578125" style="1235" customWidth="1"/>
    <col min="14086" max="14086" width="7.42578125" style="1235" bestFit="1" customWidth="1"/>
    <col min="14087" max="14087" width="15.42578125" style="1235" bestFit="1" customWidth="1"/>
    <col min="14088" max="14088" width="7.42578125" style="1235" bestFit="1" customWidth="1"/>
    <col min="14089" max="14089" width="19.5703125" style="1235" bestFit="1" customWidth="1"/>
    <col min="14090" max="14090" width="7.42578125" style="1235" bestFit="1" customWidth="1"/>
    <col min="14091" max="14091" width="26.85546875" style="1235" bestFit="1" customWidth="1"/>
    <col min="14092" max="14092" width="19.85546875" style="1235" bestFit="1" customWidth="1"/>
    <col min="14093" max="14327" width="11.42578125" style="1235"/>
    <col min="14328" max="14328" width="2.42578125" style="1235" customWidth="1"/>
    <col min="14329" max="14329" width="49" style="1235" customWidth="1"/>
    <col min="14330" max="14330" width="16.85546875" style="1235" customWidth="1"/>
    <col min="14331" max="14331" width="1.140625" style="1235" customWidth="1"/>
    <col min="14332" max="14332" width="20.5703125" style="1235" customWidth="1"/>
    <col min="14333" max="14333" width="17.5703125" style="1235" customWidth="1"/>
    <col min="14334" max="14334" width="18.140625" style="1235" customWidth="1"/>
    <col min="14335" max="14335" width="17.140625" style="1235" customWidth="1"/>
    <col min="14336" max="14336" width="22.42578125" style="1235" bestFit="1" customWidth="1"/>
    <col min="14337" max="14337" width="22.140625" style="1235" customWidth="1"/>
    <col min="14338" max="14338" width="17.85546875" style="1235" customWidth="1"/>
    <col min="14339" max="14339" width="22.42578125" style="1235" customWidth="1"/>
    <col min="14340" max="14340" width="10.140625" style="1235" bestFit="1" customWidth="1"/>
    <col min="14341" max="14341" width="13.42578125" style="1235" customWidth="1"/>
    <col min="14342" max="14342" width="7.42578125" style="1235" bestFit="1" customWidth="1"/>
    <col min="14343" max="14343" width="15.42578125" style="1235" bestFit="1" customWidth="1"/>
    <col min="14344" max="14344" width="7.42578125" style="1235" bestFit="1" customWidth="1"/>
    <col min="14345" max="14345" width="19.5703125" style="1235" bestFit="1" customWidth="1"/>
    <col min="14346" max="14346" width="7.42578125" style="1235" bestFit="1" customWidth="1"/>
    <col min="14347" max="14347" width="26.85546875" style="1235" bestFit="1" customWidth="1"/>
    <col min="14348" max="14348" width="19.85546875" style="1235" bestFit="1" customWidth="1"/>
    <col min="14349" max="14583" width="11.42578125" style="1235"/>
    <col min="14584" max="14584" width="2.42578125" style="1235" customWidth="1"/>
    <col min="14585" max="14585" width="49" style="1235" customWidth="1"/>
    <col min="14586" max="14586" width="16.85546875" style="1235" customWidth="1"/>
    <col min="14587" max="14587" width="1.140625" style="1235" customWidth="1"/>
    <col min="14588" max="14588" width="20.5703125" style="1235" customWidth="1"/>
    <col min="14589" max="14589" width="17.5703125" style="1235" customWidth="1"/>
    <col min="14590" max="14590" width="18.140625" style="1235" customWidth="1"/>
    <col min="14591" max="14591" width="17.140625" style="1235" customWidth="1"/>
    <col min="14592" max="14592" width="22.42578125" style="1235" bestFit="1" customWidth="1"/>
    <col min="14593" max="14593" width="22.140625" style="1235" customWidth="1"/>
    <col min="14594" max="14594" width="17.85546875" style="1235" customWidth="1"/>
    <col min="14595" max="14595" width="22.42578125" style="1235" customWidth="1"/>
    <col min="14596" max="14596" width="10.140625" style="1235" bestFit="1" customWidth="1"/>
    <col min="14597" max="14597" width="13.42578125" style="1235" customWidth="1"/>
    <col min="14598" max="14598" width="7.42578125" style="1235" bestFit="1" customWidth="1"/>
    <col min="14599" max="14599" width="15.42578125" style="1235" bestFit="1" customWidth="1"/>
    <col min="14600" max="14600" width="7.42578125" style="1235" bestFit="1" customWidth="1"/>
    <col min="14601" max="14601" width="19.5703125" style="1235" bestFit="1" customWidth="1"/>
    <col min="14602" max="14602" width="7.42578125" style="1235" bestFit="1" customWidth="1"/>
    <col min="14603" max="14603" width="26.85546875" style="1235" bestFit="1" customWidth="1"/>
    <col min="14604" max="14604" width="19.85546875" style="1235" bestFit="1" customWidth="1"/>
    <col min="14605" max="14839" width="11.42578125" style="1235"/>
    <col min="14840" max="14840" width="2.42578125" style="1235" customWidth="1"/>
    <col min="14841" max="14841" width="49" style="1235" customWidth="1"/>
    <col min="14842" max="14842" width="16.85546875" style="1235" customWidth="1"/>
    <col min="14843" max="14843" width="1.140625" style="1235" customWidth="1"/>
    <col min="14844" max="14844" width="20.5703125" style="1235" customWidth="1"/>
    <col min="14845" max="14845" width="17.5703125" style="1235" customWidth="1"/>
    <col min="14846" max="14846" width="18.140625" style="1235" customWidth="1"/>
    <col min="14847" max="14847" width="17.140625" style="1235" customWidth="1"/>
    <col min="14848" max="14848" width="22.42578125" style="1235" bestFit="1" customWidth="1"/>
    <col min="14849" max="14849" width="22.140625" style="1235" customWidth="1"/>
    <col min="14850" max="14850" width="17.85546875" style="1235" customWidth="1"/>
    <col min="14851" max="14851" width="22.42578125" style="1235" customWidth="1"/>
    <col min="14852" max="14852" width="10.140625" style="1235" bestFit="1" customWidth="1"/>
    <col min="14853" max="14853" width="13.42578125" style="1235" customWidth="1"/>
    <col min="14854" max="14854" width="7.42578125" style="1235" bestFit="1" customWidth="1"/>
    <col min="14855" max="14855" width="15.42578125" style="1235" bestFit="1" customWidth="1"/>
    <col min="14856" max="14856" width="7.42578125" style="1235" bestFit="1" customWidth="1"/>
    <col min="14857" max="14857" width="19.5703125" style="1235" bestFit="1" customWidth="1"/>
    <col min="14858" max="14858" width="7.42578125" style="1235" bestFit="1" customWidth="1"/>
    <col min="14859" max="14859" width="26.85546875" style="1235" bestFit="1" customWidth="1"/>
    <col min="14860" max="14860" width="19.85546875" style="1235" bestFit="1" customWidth="1"/>
    <col min="14861" max="15095" width="11.42578125" style="1235"/>
    <col min="15096" max="15096" width="2.42578125" style="1235" customWidth="1"/>
    <col min="15097" max="15097" width="49" style="1235" customWidth="1"/>
    <col min="15098" max="15098" width="16.85546875" style="1235" customWidth="1"/>
    <col min="15099" max="15099" width="1.140625" style="1235" customWidth="1"/>
    <col min="15100" max="15100" width="20.5703125" style="1235" customWidth="1"/>
    <col min="15101" max="15101" width="17.5703125" style="1235" customWidth="1"/>
    <col min="15102" max="15102" width="18.140625" style="1235" customWidth="1"/>
    <col min="15103" max="15103" width="17.140625" style="1235" customWidth="1"/>
    <col min="15104" max="15104" width="22.42578125" style="1235" bestFit="1" customWidth="1"/>
    <col min="15105" max="15105" width="22.140625" style="1235" customWidth="1"/>
    <col min="15106" max="15106" width="17.85546875" style="1235" customWidth="1"/>
    <col min="15107" max="15107" width="22.42578125" style="1235" customWidth="1"/>
    <col min="15108" max="15108" width="10.140625" style="1235" bestFit="1" customWidth="1"/>
    <col min="15109" max="15109" width="13.42578125" style="1235" customWidth="1"/>
    <col min="15110" max="15110" width="7.42578125" style="1235" bestFit="1" customWidth="1"/>
    <col min="15111" max="15111" width="15.42578125" style="1235" bestFit="1" customWidth="1"/>
    <col min="15112" max="15112" width="7.42578125" style="1235" bestFit="1" customWidth="1"/>
    <col min="15113" max="15113" width="19.5703125" style="1235" bestFit="1" customWidth="1"/>
    <col min="15114" max="15114" width="7.42578125" style="1235" bestFit="1" customWidth="1"/>
    <col min="15115" max="15115" width="26.85546875" style="1235" bestFit="1" customWidth="1"/>
    <col min="15116" max="15116" width="19.85546875" style="1235" bestFit="1" customWidth="1"/>
    <col min="15117" max="15351" width="11.42578125" style="1235"/>
    <col min="15352" max="15352" width="2.42578125" style="1235" customWidth="1"/>
    <col min="15353" max="15353" width="49" style="1235" customWidth="1"/>
    <col min="15354" max="15354" width="16.85546875" style="1235" customWidth="1"/>
    <col min="15355" max="15355" width="1.140625" style="1235" customWidth="1"/>
    <col min="15356" max="15356" width="20.5703125" style="1235" customWidth="1"/>
    <col min="15357" max="15357" width="17.5703125" style="1235" customWidth="1"/>
    <col min="15358" max="15358" width="18.140625" style="1235" customWidth="1"/>
    <col min="15359" max="15359" width="17.140625" style="1235" customWidth="1"/>
    <col min="15360" max="15360" width="22.42578125" style="1235" bestFit="1" customWidth="1"/>
    <col min="15361" max="15361" width="22.140625" style="1235" customWidth="1"/>
    <col min="15362" max="15362" width="17.85546875" style="1235" customWidth="1"/>
    <col min="15363" max="15363" width="22.42578125" style="1235" customWidth="1"/>
    <col min="15364" max="15364" width="10.140625" style="1235" bestFit="1" customWidth="1"/>
    <col min="15365" max="15365" width="13.42578125" style="1235" customWidth="1"/>
    <col min="15366" max="15366" width="7.42578125" style="1235" bestFit="1" customWidth="1"/>
    <col min="15367" max="15367" width="15.42578125" style="1235" bestFit="1" customWidth="1"/>
    <col min="15368" max="15368" width="7.42578125" style="1235" bestFit="1" customWidth="1"/>
    <col min="15369" max="15369" width="19.5703125" style="1235" bestFit="1" customWidth="1"/>
    <col min="15370" max="15370" width="7.42578125" style="1235" bestFit="1" customWidth="1"/>
    <col min="15371" max="15371" width="26.85546875" style="1235" bestFit="1" customWidth="1"/>
    <col min="15372" max="15372" width="19.85546875" style="1235" bestFit="1" customWidth="1"/>
    <col min="15373" max="15607" width="11.42578125" style="1235"/>
    <col min="15608" max="15608" width="2.42578125" style="1235" customWidth="1"/>
    <col min="15609" max="15609" width="49" style="1235" customWidth="1"/>
    <col min="15610" max="15610" width="16.85546875" style="1235" customWidth="1"/>
    <col min="15611" max="15611" width="1.140625" style="1235" customWidth="1"/>
    <col min="15612" max="15612" width="20.5703125" style="1235" customWidth="1"/>
    <col min="15613" max="15613" width="17.5703125" style="1235" customWidth="1"/>
    <col min="15614" max="15614" width="18.140625" style="1235" customWidth="1"/>
    <col min="15615" max="15615" width="17.140625" style="1235" customWidth="1"/>
    <col min="15616" max="15616" width="22.42578125" style="1235" bestFit="1" customWidth="1"/>
    <col min="15617" max="15617" width="22.140625" style="1235" customWidth="1"/>
    <col min="15618" max="15618" width="17.85546875" style="1235" customWidth="1"/>
    <col min="15619" max="15619" width="22.42578125" style="1235" customWidth="1"/>
    <col min="15620" max="15620" width="10.140625" style="1235" bestFit="1" customWidth="1"/>
    <col min="15621" max="15621" width="13.42578125" style="1235" customWidth="1"/>
    <col min="15622" max="15622" width="7.42578125" style="1235" bestFit="1" customWidth="1"/>
    <col min="15623" max="15623" width="15.42578125" style="1235" bestFit="1" customWidth="1"/>
    <col min="15624" max="15624" width="7.42578125" style="1235" bestFit="1" customWidth="1"/>
    <col min="15625" max="15625" width="19.5703125" style="1235" bestFit="1" customWidth="1"/>
    <col min="15626" max="15626" width="7.42578125" style="1235" bestFit="1" customWidth="1"/>
    <col min="15627" max="15627" width="26.85546875" style="1235" bestFit="1" customWidth="1"/>
    <col min="15628" max="15628" width="19.85546875" style="1235" bestFit="1" customWidth="1"/>
    <col min="15629" max="15863" width="11.42578125" style="1235"/>
    <col min="15864" max="15864" width="2.42578125" style="1235" customWidth="1"/>
    <col min="15865" max="15865" width="49" style="1235" customWidth="1"/>
    <col min="15866" max="15866" width="16.85546875" style="1235" customWidth="1"/>
    <col min="15867" max="15867" width="1.140625" style="1235" customWidth="1"/>
    <col min="15868" max="15868" width="20.5703125" style="1235" customWidth="1"/>
    <col min="15869" max="15869" width="17.5703125" style="1235" customWidth="1"/>
    <col min="15870" max="15870" width="18.140625" style="1235" customWidth="1"/>
    <col min="15871" max="15871" width="17.140625" style="1235" customWidth="1"/>
    <col min="15872" max="15872" width="22.42578125" style="1235" bestFit="1" customWidth="1"/>
    <col min="15873" max="15873" width="22.140625" style="1235" customWidth="1"/>
    <col min="15874" max="15874" width="17.85546875" style="1235" customWidth="1"/>
    <col min="15875" max="15875" width="22.42578125" style="1235" customWidth="1"/>
    <col min="15876" max="15876" width="10.140625" style="1235" bestFit="1" customWidth="1"/>
    <col min="15877" max="15877" width="13.42578125" style="1235" customWidth="1"/>
    <col min="15878" max="15878" width="7.42578125" style="1235" bestFit="1" customWidth="1"/>
    <col min="15879" max="15879" width="15.42578125" style="1235" bestFit="1" customWidth="1"/>
    <col min="15880" max="15880" width="7.42578125" style="1235" bestFit="1" customWidth="1"/>
    <col min="15881" max="15881" width="19.5703125" style="1235" bestFit="1" customWidth="1"/>
    <col min="15882" max="15882" width="7.42578125" style="1235" bestFit="1" customWidth="1"/>
    <col min="15883" max="15883" width="26.85546875" style="1235" bestFit="1" customWidth="1"/>
    <col min="15884" max="15884" width="19.85546875" style="1235" bestFit="1" customWidth="1"/>
    <col min="15885" max="16119" width="11.42578125" style="1235"/>
    <col min="16120" max="16120" width="2.42578125" style="1235" customWidth="1"/>
    <col min="16121" max="16121" width="49" style="1235" customWidth="1"/>
    <col min="16122" max="16122" width="16.85546875" style="1235" customWidth="1"/>
    <col min="16123" max="16123" width="1.140625" style="1235" customWidth="1"/>
    <col min="16124" max="16124" width="20.5703125" style="1235" customWidth="1"/>
    <col min="16125" max="16125" width="17.5703125" style="1235" customWidth="1"/>
    <col min="16126" max="16126" width="18.140625" style="1235" customWidth="1"/>
    <col min="16127" max="16127" width="17.140625" style="1235" customWidth="1"/>
    <col min="16128" max="16128" width="22.42578125" style="1235" bestFit="1" customWidth="1"/>
    <col min="16129" max="16129" width="22.140625" style="1235" customWidth="1"/>
    <col min="16130" max="16130" width="17.85546875" style="1235" customWidth="1"/>
    <col min="16131" max="16131" width="22.42578125" style="1235" customWidth="1"/>
    <col min="16132" max="16132" width="10.140625" style="1235" bestFit="1" customWidth="1"/>
    <col min="16133" max="16133" width="13.42578125" style="1235" customWidth="1"/>
    <col min="16134" max="16134" width="7.42578125" style="1235" bestFit="1" customWidth="1"/>
    <col min="16135" max="16135" width="15.42578125" style="1235" bestFit="1" customWidth="1"/>
    <col min="16136" max="16136" width="7.42578125" style="1235" bestFit="1" customWidth="1"/>
    <col min="16137" max="16137" width="19.5703125" style="1235" bestFit="1" customWidth="1"/>
    <col min="16138" max="16138" width="7.42578125" style="1235" bestFit="1" customWidth="1"/>
    <col min="16139" max="16139" width="26.85546875" style="1235" bestFit="1" customWidth="1"/>
    <col min="16140" max="16140" width="19.85546875" style="1235" bestFit="1" customWidth="1"/>
    <col min="16141" max="16384" width="11.42578125" style="1235"/>
  </cols>
  <sheetData>
    <row r="3" spans="3:14" s="86" customFormat="1" ht="13.5" customHeight="1">
      <c r="C3" s="84"/>
      <c r="D3" s="84"/>
      <c r="E3" s="84"/>
      <c r="N3" s="1589" t="s">
        <v>1089</v>
      </c>
    </row>
    <row r="4" spans="3:14" s="86" customFormat="1" ht="15">
      <c r="D4" s="12"/>
      <c r="N4" s="1589" t="s">
        <v>1088</v>
      </c>
    </row>
    <row r="5" spans="3:14" s="86" customFormat="1" ht="15">
      <c r="D5" s="12"/>
    </row>
    <row r="6" spans="3:14" s="86" customFormat="1" ht="15">
      <c r="D6" s="12"/>
    </row>
    <row r="7" spans="3:14" s="86" customFormat="1" ht="13.5" customHeight="1"/>
    <row r="8" spans="3:14" ht="15.75">
      <c r="C8" s="1890" t="s">
        <v>1182</v>
      </c>
      <c r="D8" s="1891"/>
      <c r="E8" s="1891"/>
      <c r="F8" s="1891"/>
      <c r="G8" s="1891"/>
      <c r="H8" s="1590"/>
    </row>
    <row r="9" spans="3:14" ht="9.75" customHeight="1">
      <c r="E9" s="86"/>
      <c r="L9" s="1591"/>
    </row>
    <row r="10" spans="3:14" s="1236" customFormat="1">
      <c r="C10" s="1991" t="s">
        <v>269</v>
      </c>
      <c r="D10" s="1992"/>
      <c r="E10" s="86"/>
      <c r="F10" s="1592" t="str">
        <f>IFERROR(VLOOKUP("Yes",$F$12:$F$20,1,FALSE),"No")</f>
        <v>No</v>
      </c>
    </row>
    <row r="11" spans="3:14" s="1236" customFormat="1">
      <c r="E11" s="86"/>
      <c r="F11" s="1237"/>
    </row>
    <row r="12" spans="3:14" ht="243.95" customHeight="1">
      <c r="C12" s="1989" t="s">
        <v>1183</v>
      </c>
      <c r="D12" s="1990"/>
      <c r="E12" s="86"/>
      <c r="F12" s="1593" t="s">
        <v>1088</v>
      </c>
      <c r="H12" s="1239"/>
    </row>
    <row r="13" spans="3:14" ht="7.5" customHeight="1"/>
    <row r="14" spans="3:14" ht="156.94999999999999" customHeight="1">
      <c r="C14" s="1989" t="s">
        <v>1184</v>
      </c>
      <c r="D14" s="1990"/>
      <c r="E14" s="86"/>
      <c r="F14" s="1593" t="s">
        <v>1088</v>
      </c>
      <c r="H14" s="1239"/>
    </row>
    <row r="15" spans="3:14" ht="7.5" customHeight="1"/>
    <row r="16" spans="3:14" ht="62.1" customHeight="1">
      <c r="C16" s="1989" t="s">
        <v>1185</v>
      </c>
      <c r="D16" s="1990"/>
      <c r="E16" s="86"/>
      <c r="F16" s="1593" t="s">
        <v>1088</v>
      </c>
      <c r="H16" s="1239"/>
    </row>
    <row r="17" spans="3:13" ht="7.5" customHeight="1"/>
    <row r="18" spans="3:13" ht="197.45" customHeight="1">
      <c r="C18" s="1989" t="s">
        <v>1186</v>
      </c>
      <c r="D18" s="1990"/>
      <c r="E18" s="86"/>
      <c r="F18" s="1593" t="s">
        <v>1088</v>
      </c>
      <c r="H18" s="1239"/>
    </row>
    <row r="19" spans="3:13" ht="7.5" customHeight="1"/>
    <row r="20" spans="3:13" ht="66.95" customHeight="1">
      <c r="C20" s="1989" t="s">
        <v>1187</v>
      </c>
      <c r="D20" s="1990"/>
      <c r="E20" s="86"/>
      <c r="F20" s="1593" t="s">
        <v>1088</v>
      </c>
      <c r="H20" s="1239"/>
    </row>
    <row r="21" spans="3:13" ht="7.5" customHeight="1"/>
    <row r="22" spans="3:13" s="1236" customFormat="1">
      <c r="C22" s="1991" t="s">
        <v>266</v>
      </c>
      <c r="D22" s="1992"/>
      <c r="E22" s="86"/>
      <c r="F22" s="1592" t="str">
        <f>IFERROR(VLOOKUP("Yes",$F$24:$F$26,1,FALSE),"No")</f>
        <v>No</v>
      </c>
    </row>
    <row r="23" spans="3:13" ht="7.5" customHeight="1"/>
    <row r="24" spans="3:13" ht="77.099999999999994" customHeight="1">
      <c r="C24" s="1989" t="s">
        <v>1188</v>
      </c>
      <c r="D24" s="1990"/>
      <c r="E24" s="86"/>
      <c r="F24" s="1593" t="s">
        <v>1088</v>
      </c>
      <c r="H24" s="1239"/>
    </row>
    <row r="25" spans="3:13" ht="7.5" customHeight="1"/>
    <row r="26" spans="3:13" ht="45" customHeight="1">
      <c r="C26" s="1989" t="s">
        <v>1189</v>
      </c>
      <c r="D26" s="1990"/>
      <c r="E26" s="86"/>
      <c r="F26" s="1593" t="s">
        <v>1088</v>
      </c>
      <c r="H26" s="1239"/>
    </row>
    <row r="27" spans="3:13" ht="7.5" customHeight="1"/>
    <row r="28" spans="3:13">
      <c r="C28" s="1991" t="s">
        <v>1190</v>
      </c>
      <c r="D28" s="1992"/>
      <c r="E28" s="86"/>
      <c r="F28" s="1592" t="str">
        <f>IFERROR(VLOOKUP("Yes",$F$30:$F$34,1,FALSE),"No")</f>
        <v>No</v>
      </c>
      <c r="G28" s="1594"/>
      <c r="I28" s="1594"/>
      <c r="J28" s="1595"/>
      <c r="K28" s="1595"/>
      <c r="L28" s="1596"/>
      <c r="M28" s="1597"/>
    </row>
    <row r="29" spans="3:13">
      <c r="G29" s="1594"/>
      <c r="I29" s="1594"/>
      <c r="J29" s="1595"/>
      <c r="K29" s="1595"/>
      <c r="L29" s="1596"/>
      <c r="M29" s="1597"/>
    </row>
    <row r="30" spans="3:13" ht="59.25" customHeight="1">
      <c r="C30" s="1989" t="s">
        <v>1191</v>
      </c>
      <c r="D30" s="1990"/>
      <c r="E30" s="86"/>
      <c r="F30" s="1593" t="s">
        <v>1088</v>
      </c>
      <c r="G30" s="1594"/>
      <c r="I30" s="1594"/>
      <c r="J30" s="1595"/>
      <c r="K30" s="1595"/>
      <c r="L30" s="1596"/>
      <c r="M30" s="1597"/>
    </row>
    <row r="31" spans="3:13" ht="5.25" customHeight="1">
      <c r="G31" s="1594"/>
      <c r="I31" s="1594"/>
      <c r="J31" s="1595"/>
      <c r="K31" s="1595"/>
      <c r="L31" s="1596"/>
      <c r="M31" s="1597"/>
    </row>
    <row r="32" spans="3:13" ht="48.75" customHeight="1">
      <c r="C32" s="1989" t="s">
        <v>1192</v>
      </c>
      <c r="D32" s="1990"/>
      <c r="E32" s="86"/>
      <c r="F32" s="1593" t="s">
        <v>1088</v>
      </c>
      <c r="G32" s="1594"/>
      <c r="I32" s="1594"/>
      <c r="J32" s="1595"/>
      <c r="K32" s="1595"/>
      <c r="L32" s="1596"/>
      <c r="M32" s="1597"/>
    </row>
    <row r="33" spans="3:13" ht="5.25" customHeight="1">
      <c r="G33" s="1594"/>
      <c r="I33" s="1594"/>
      <c r="J33" s="1595"/>
      <c r="K33" s="1595"/>
      <c r="L33" s="1596"/>
      <c r="M33" s="1597"/>
    </row>
    <row r="34" spans="3:13" ht="38.25" customHeight="1">
      <c r="C34" s="1989" t="s">
        <v>1193</v>
      </c>
      <c r="D34" s="1990"/>
      <c r="E34" s="86"/>
      <c r="F34" s="1593" t="s">
        <v>1088</v>
      </c>
      <c r="G34" s="1594"/>
      <c r="I34" s="1594"/>
      <c r="J34" s="1595"/>
      <c r="K34" s="1595"/>
      <c r="L34" s="1596"/>
      <c r="M34" s="1597"/>
    </row>
    <row r="35" spans="3:13" ht="5.25" customHeight="1">
      <c r="G35" s="1594"/>
      <c r="I35" s="1594"/>
      <c r="J35" s="1595"/>
      <c r="K35" s="1595"/>
      <c r="L35" s="1596"/>
      <c r="M35" s="1597"/>
    </row>
    <row r="36" spans="3:13" ht="7.5" customHeight="1"/>
    <row r="37" spans="3:13" s="1236" customFormat="1">
      <c r="C37" s="1991" t="s">
        <v>271</v>
      </c>
      <c r="D37" s="1992"/>
      <c r="E37" s="86"/>
      <c r="F37" s="1592" t="str">
        <f>IFERROR(VLOOKUP("Yes",$F$39:$F$45,1,FALSE),"No")</f>
        <v>No</v>
      </c>
    </row>
    <row r="38" spans="3:13" ht="7.5" customHeight="1"/>
    <row r="39" spans="3:13" ht="38.1" customHeight="1">
      <c r="C39" s="1989" t="s">
        <v>1194</v>
      </c>
      <c r="D39" s="1990"/>
      <c r="E39" s="86"/>
      <c r="F39" s="1593" t="s">
        <v>1088</v>
      </c>
      <c r="H39" s="1239"/>
    </row>
    <row r="40" spans="3:13" ht="5.25" customHeight="1">
      <c r="G40" s="1594"/>
      <c r="I40" s="1594"/>
      <c r="J40" s="1595"/>
      <c r="K40" s="1595"/>
      <c r="L40" s="1596"/>
      <c r="M40" s="1597"/>
    </row>
    <row r="41" spans="3:13" ht="56.45" customHeight="1">
      <c r="C41" s="1989" t="s">
        <v>1195</v>
      </c>
      <c r="D41" s="1990"/>
      <c r="E41" s="86"/>
      <c r="F41" s="1593" t="s">
        <v>1088</v>
      </c>
      <c r="H41" s="1239"/>
    </row>
    <row r="42" spans="3:13" ht="5.25" customHeight="1">
      <c r="G42" s="1594"/>
      <c r="I42" s="1594"/>
      <c r="J42" s="1595"/>
      <c r="K42" s="1595"/>
      <c r="L42" s="1596"/>
      <c r="M42" s="1597"/>
    </row>
    <row r="43" spans="3:13" ht="29.1" customHeight="1">
      <c r="C43" s="1989" t="s">
        <v>1196</v>
      </c>
      <c r="D43" s="1990"/>
      <c r="E43" s="86"/>
      <c r="F43" s="1593" t="s">
        <v>1088</v>
      </c>
      <c r="H43" s="1239"/>
    </row>
    <row r="44" spans="3:13" ht="5.25" customHeight="1">
      <c r="G44" s="1594"/>
      <c r="I44" s="1594"/>
      <c r="J44" s="1595"/>
      <c r="K44" s="1595"/>
      <c r="L44" s="1596"/>
      <c r="M44" s="1597"/>
    </row>
    <row r="45" spans="3:13" ht="27.75" customHeight="1">
      <c r="C45" s="1989" t="s">
        <v>1197</v>
      </c>
      <c r="D45" s="1990"/>
      <c r="E45" s="86"/>
      <c r="F45" s="1593" t="s">
        <v>1088</v>
      </c>
      <c r="H45" s="1239"/>
    </row>
    <row r="46" spans="3:13" ht="5.25" customHeight="1">
      <c r="G46" s="1594"/>
      <c r="I46" s="1594"/>
      <c r="J46" s="1595"/>
      <c r="K46" s="1595"/>
      <c r="L46" s="1596"/>
      <c r="M46" s="1597"/>
    </row>
    <row r="47" spans="3:13" s="1236" customFormat="1" collapsed="1">
      <c r="C47" s="1991" t="s">
        <v>270</v>
      </c>
      <c r="D47" s="1992"/>
      <c r="E47" s="86"/>
      <c r="F47" s="1592" t="str">
        <f>F49</f>
        <v>No</v>
      </c>
    </row>
    <row r="48" spans="3:13" ht="7.5" customHeight="1"/>
    <row r="49" spans="3:13" ht="27.75" customHeight="1">
      <c r="C49" s="1989" t="s">
        <v>1198</v>
      </c>
      <c r="D49" s="1990"/>
      <c r="E49" s="86"/>
      <c r="F49" s="1593" t="s">
        <v>1088</v>
      </c>
      <c r="H49" s="1239"/>
    </row>
    <row r="50" spans="3:13" ht="5.25" customHeight="1">
      <c r="G50" s="1594"/>
      <c r="I50" s="1594"/>
      <c r="J50" s="1595"/>
      <c r="K50" s="1595"/>
      <c r="L50" s="1596"/>
      <c r="M50" s="1597"/>
    </row>
    <row r="51" spans="3:13" ht="5.25" customHeight="1">
      <c r="G51" s="1594"/>
      <c r="I51" s="1594"/>
      <c r="J51" s="1595"/>
      <c r="K51" s="1595"/>
      <c r="L51" s="1596"/>
      <c r="M51" s="1597"/>
    </row>
    <row r="52" spans="3:13" s="1236" customFormat="1">
      <c r="C52" s="1991" t="s">
        <v>1199</v>
      </c>
      <c r="D52" s="1992"/>
      <c r="E52" s="86"/>
      <c r="F52" s="1592" t="str">
        <f>IFERROR(VLOOKUP("Yes",$F$53:$F$56,1,FALSE),"No")</f>
        <v>No</v>
      </c>
    </row>
    <row r="53" spans="3:13" ht="7.5" customHeight="1"/>
    <row r="54" spans="3:13" ht="63" customHeight="1">
      <c r="C54" s="1989" t="s">
        <v>1200</v>
      </c>
      <c r="D54" s="1990"/>
      <c r="E54" s="86"/>
      <c r="F54" s="1593" t="s">
        <v>1088</v>
      </c>
      <c r="H54" s="1239"/>
    </row>
    <row r="55" spans="3:13" ht="5.25" customHeight="1">
      <c r="G55" s="1594"/>
      <c r="I55" s="1594"/>
      <c r="J55" s="1595"/>
      <c r="K55" s="1595"/>
      <c r="L55" s="1596"/>
      <c r="M55" s="1597"/>
    </row>
    <row r="56" spans="3:13" ht="27.6" customHeight="1">
      <c r="C56" s="1989" t="s">
        <v>1201</v>
      </c>
      <c r="D56" s="1990"/>
      <c r="E56" s="86"/>
      <c r="F56" s="1593" t="s">
        <v>1088</v>
      </c>
      <c r="H56" s="1239"/>
    </row>
    <row r="57" spans="3:13" ht="7.5" customHeight="1"/>
    <row r="58" spans="3:13" s="1236" customFormat="1">
      <c r="C58" s="1991" t="s">
        <v>1202</v>
      </c>
      <c r="D58" s="1992"/>
      <c r="E58" s="86"/>
      <c r="F58" s="1592" t="str">
        <f>F60</f>
        <v>No</v>
      </c>
    </row>
    <row r="59" spans="3:13" ht="5.25" customHeight="1">
      <c r="G59" s="1594"/>
      <c r="I59" s="1594"/>
      <c r="J59" s="1595"/>
      <c r="K59" s="1595"/>
      <c r="L59" s="1596"/>
      <c r="M59" s="1597"/>
    </row>
    <row r="60" spans="3:13" ht="29.45" customHeight="1">
      <c r="C60" s="1989" t="s">
        <v>1203</v>
      </c>
      <c r="D60" s="1990"/>
      <c r="E60" s="86"/>
      <c r="F60" s="1593" t="s">
        <v>1088</v>
      </c>
    </row>
    <row r="61" spans="3:13" ht="7.5" customHeight="1"/>
    <row r="62" spans="3:13" s="1236" customFormat="1">
      <c r="C62" s="1991" t="s">
        <v>1204</v>
      </c>
      <c r="D62" s="1991"/>
      <c r="E62" s="86"/>
      <c r="F62" s="1592" t="str">
        <f>F64</f>
        <v>No</v>
      </c>
    </row>
    <row r="63" spans="3:13" ht="5.25" customHeight="1">
      <c r="G63" s="1594"/>
      <c r="I63" s="1594"/>
      <c r="J63" s="1595"/>
      <c r="K63" s="1595"/>
      <c r="L63" s="1596"/>
      <c r="M63" s="1597"/>
    </row>
    <row r="64" spans="3:13" ht="54.95" customHeight="1">
      <c r="C64" s="1989" t="s">
        <v>1205</v>
      </c>
      <c r="D64" s="1990"/>
      <c r="E64" s="86"/>
      <c r="F64" s="1593" t="s">
        <v>1088</v>
      </c>
    </row>
    <row r="65" ht="7.5" customHeight="1"/>
  </sheetData>
  <mergeCells count="28">
    <mergeCell ref="C58:D58"/>
    <mergeCell ref="C60:D60"/>
    <mergeCell ref="C62:D62"/>
    <mergeCell ref="C64:D64"/>
    <mergeCell ref="C45:D45"/>
    <mergeCell ref="C47:D47"/>
    <mergeCell ref="C49:D49"/>
    <mergeCell ref="C52:D52"/>
    <mergeCell ref="C54:D54"/>
    <mergeCell ref="C56:D56"/>
    <mergeCell ref="C43:D43"/>
    <mergeCell ref="C20:D20"/>
    <mergeCell ref="C22:D22"/>
    <mergeCell ref="C24:D24"/>
    <mergeCell ref="C26:D26"/>
    <mergeCell ref="C28:D28"/>
    <mergeCell ref="C30:D30"/>
    <mergeCell ref="C32:D32"/>
    <mergeCell ref="C34:D34"/>
    <mergeCell ref="C37:D37"/>
    <mergeCell ref="C39:D39"/>
    <mergeCell ref="C41:D41"/>
    <mergeCell ref="C18:D18"/>
    <mergeCell ref="C8:G8"/>
    <mergeCell ref="C10:D10"/>
    <mergeCell ref="C12:D12"/>
    <mergeCell ref="C14:D14"/>
    <mergeCell ref="C16:D16"/>
  </mergeCells>
  <conditionalFormatting sqref="F10 F12 F37">
    <cfRule type="cellIs" dxfId="45" priority="33" operator="equal">
      <formula>"No"</formula>
    </cfRule>
  </conditionalFormatting>
  <conditionalFormatting sqref="F10">
    <cfRule type="cellIs" dxfId="44" priority="30" operator="equal">
      <formula>"Yes"</formula>
    </cfRule>
  </conditionalFormatting>
  <conditionalFormatting sqref="F14">
    <cfRule type="cellIs" dxfId="43" priority="9" operator="equal">
      <formula>"No"</formula>
    </cfRule>
  </conditionalFormatting>
  <conditionalFormatting sqref="F16">
    <cfRule type="cellIs" dxfId="42" priority="32" operator="equal">
      <formula>"No"</formula>
    </cfRule>
  </conditionalFormatting>
  <conditionalFormatting sqref="F18">
    <cfRule type="cellIs" dxfId="41" priority="8" operator="equal">
      <formula>"No"</formula>
    </cfRule>
  </conditionalFormatting>
  <conditionalFormatting sqref="F20">
    <cfRule type="cellIs" dxfId="40" priority="27" operator="equal">
      <formula>"No"</formula>
    </cfRule>
  </conditionalFormatting>
  <conditionalFormatting sqref="F22">
    <cfRule type="cellIs" dxfId="39" priority="19" operator="equal">
      <formula>"No"</formula>
    </cfRule>
    <cfRule type="cellIs" dxfId="38" priority="18" operator="equal">
      <formula>"Yes"</formula>
    </cfRule>
  </conditionalFormatting>
  <conditionalFormatting sqref="F24">
    <cfRule type="cellIs" dxfId="37" priority="31" operator="equal">
      <formula>"No"</formula>
    </cfRule>
  </conditionalFormatting>
  <conditionalFormatting sqref="F26">
    <cfRule type="cellIs" dxfId="36" priority="26" operator="equal">
      <formula>"No"</formula>
    </cfRule>
  </conditionalFormatting>
  <conditionalFormatting sqref="F28">
    <cfRule type="cellIs" dxfId="35" priority="17" operator="equal">
      <formula>"No"</formula>
    </cfRule>
    <cfRule type="cellIs" dxfId="34" priority="16" operator="equal">
      <formula>"Yes"</formula>
    </cfRule>
  </conditionalFormatting>
  <conditionalFormatting sqref="F30">
    <cfRule type="cellIs" dxfId="33" priority="29" operator="equal">
      <formula>"No"</formula>
    </cfRule>
  </conditionalFormatting>
  <conditionalFormatting sqref="F32">
    <cfRule type="cellIs" dxfId="32" priority="20" operator="equal">
      <formula>"No"</formula>
    </cfRule>
  </conditionalFormatting>
  <conditionalFormatting sqref="F34">
    <cfRule type="cellIs" dxfId="31" priority="28" operator="equal">
      <formula>"No"</formula>
    </cfRule>
  </conditionalFormatting>
  <conditionalFormatting sqref="F37">
    <cfRule type="cellIs" dxfId="30" priority="15" operator="equal">
      <formula>"Yes"</formula>
    </cfRule>
  </conditionalFormatting>
  <conditionalFormatting sqref="F39">
    <cfRule type="cellIs" dxfId="29" priority="25" operator="equal">
      <formula>"No"</formula>
    </cfRule>
  </conditionalFormatting>
  <conditionalFormatting sqref="F41">
    <cfRule type="cellIs" dxfId="28" priority="24" operator="equal">
      <formula>"No"</formula>
    </cfRule>
  </conditionalFormatting>
  <conditionalFormatting sqref="F43">
    <cfRule type="cellIs" dxfId="27" priority="21" operator="equal">
      <formula>"No"</formula>
    </cfRule>
  </conditionalFormatting>
  <conditionalFormatting sqref="F45">
    <cfRule type="cellIs" dxfId="26" priority="23" operator="equal">
      <formula>"No"</formula>
    </cfRule>
  </conditionalFormatting>
  <conditionalFormatting sqref="F47">
    <cfRule type="cellIs" dxfId="25" priority="14" operator="equal">
      <formula>"No"</formula>
    </cfRule>
    <cfRule type="cellIs" dxfId="24" priority="13" operator="equal">
      <formula>"Yes"</formula>
    </cfRule>
  </conditionalFormatting>
  <conditionalFormatting sqref="F49">
    <cfRule type="cellIs" dxfId="23" priority="22" operator="equal">
      <formula>"No"</formula>
    </cfRule>
  </conditionalFormatting>
  <conditionalFormatting sqref="F52">
    <cfRule type="cellIs" dxfId="22" priority="12" operator="equal">
      <formula>"No"</formula>
    </cfRule>
    <cfRule type="cellIs" dxfId="21" priority="11" operator="equal">
      <formula>"Yes"</formula>
    </cfRule>
  </conditionalFormatting>
  <conditionalFormatting sqref="F54">
    <cfRule type="cellIs" dxfId="20" priority="10" operator="equal">
      <formula>"No"</formula>
    </cfRule>
  </conditionalFormatting>
  <conditionalFormatting sqref="F56">
    <cfRule type="cellIs" dxfId="19" priority="7" operator="equal">
      <formula>"No"</formula>
    </cfRule>
  </conditionalFormatting>
  <conditionalFormatting sqref="F58">
    <cfRule type="cellIs" dxfId="18" priority="4" operator="equal">
      <formula>"Yes"</formula>
    </cfRule>
    <cfRule type="cellIs" dxfId="17" priority="5" operator="equal">
      <formula>"No"</formula>
    </cfRule>
  </conditionalFormatting>
  <conditionalFormatting sqref="F60">
    <cfRule type="cellIs" dxfId="16" priority="6" operator="equal">
      <formula>"No"</formula>
    </cfRule>
  </conditionalFormatting>
  <conditionalFormatting sqref="F62">
    <cfRule type="cellIs" dxfId="15" priority="2" operator="equal">
      <formula>"Yes"</formula>
    </cfRule>
    <cfRule type="cellIs" dxfId="14" priority="3" operator="equal">
      <formula>"No"</formula>
    </cfRule>
  </conditionalFormatting>
  <conditionalFormatting sqref="F64">
    <cfRule type="cellIs" dxfId="13" priority="1" operator="equal">
      <formula>"No"</formula>
    </cfRule>
  </conditionalFormatting>
  <dataValidations count="1">
    <dataValidation type="list" allowBlank="1" showInputMessage="1" showErrorMessage="1" sqref="F12 F14 F34:F35 F41 F43 F45 F49 F38:F39 F29:F32 F16:F21 F23:F27 F54 F56 F59:F61 F64" xr:uid="{26392D86-40EB-4629-A08A-18DA0B1DB47F}">
      <formula1>$N$3:$N$4</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B31F-97E4-4A5B-BD3A-F352264F73D6}">
  <sheetPr codeName="Sheet20">
    <tabColor theme="3" tint="-0.249977111117893"/>
    <pageSetUpPr fitToPage="1"/>
  </sheetPr>
  <dimension ref="A1:G19"/>
  <sheetViews>
    <sheetView showGridLines="0" view="pageBreakPreview" zoomScale="60" zoomScaleNormal="80" workbookViewId="0">
      <selection activeCell="V40" sqref="V40"/>
    </sheetView>
  </sheetViews>
  <sheetFormatPr defaultColWidth="11.42578125" defaultRowHeight="15"/>
  <cols>
    <col min="1" max="1" width="25.42578125" style="2" customWidth="1"/>
    <col min="2" max="2" width="47.5703125" style="2" customWidth="1"/>
    <col min="3" max="3" width="23.28515625" style="2" customWidth="1"/>
    <col min="4" max="16384" width="11.42578125" style="2"/>
  </cols>
  <sheetData>
    <row r="1" spans="1:7" ht="81.75" customHeight="1">
      <c r="A1" s="515"/>
      <c r="B1" s="515"/>
      <c r="C1" s="515"/>
    </row>
    <row r="2" spans="1:7" ht="50.1" customHeight="1">
      <c r="A2" s="1994" t="s">
        <v>207</v>
      </c>
      <c r="B2" s="1994"/>
      <c r="C2" s="1994"/>
      <c r="D2" s="1994"/>
      <c r="E2" s="1994"/>
      <c r="F2" s="1994"/>
      <c r="G2" s="1994"/>
    </row>
    <row r="3" spans="1:7" ht="50.1" customHeight="1">
      <c r="A3" s="1995"/>
      <c r="B3" s="1995"/>
      <c r="C3" s="1995"/>
      <c r="D3" s="1995"/>
      <c r="E3" s="1995"/>
      <c r="F3" s="1995"/>
      <c r="G3" s="1995"/>
    </row>
    <row r="4" spans="1:7" ht="50.1" customHeight="1">
      <c r="A4" s="1996"/>
      <c r="B4" s="1996"/>
      <c r="C4" s="1996"/>
      <c r="D4" s="1996"/>
      <c r="E4" s="1996"/>
      <c r="F4" s="1996"/>
      <c r="G4" s="1996"/>
    </row>
    <row r="5" spans="1:7" ht="50.1" customHeight="1">
      <c r="A5" s="1993" t="s">
        <v>1331</v>
      </c>
      <c r="B5" s="1993"/>
      <c r="C5" s="1993"/>
      <c r="D5" s="1993"/>
      <c r="E5" s="1993"/>
      <c r="F5" s="1993"/>
      <c r="G5" s="1993"/>
    </row>
    <row r="6" spans="1:7" ht="50.1" customHeight="1">
      <c r="A6" s="1993" t="s">
        <v>1332</v>
      </c>
      <c r="B6" s="1993"/>
      <c r="C6" s="1993"/>
      <c r="D6" s="1993"/>
      <c r="E6" s="1993"/>
      <c r="F6" s="1993"/>
      <c r="G6" s="1993"/>
    </row>
    <row r="7" spans="1:7" ht="42" customHeight="1">
      <c r="A7" s="1993"/>
      <c r="B7" s="1993"/>
      <c r="C7" s="1993"/>
    </row>
    <row r="8" spans="1:7" ht="26.25">
      <c r="A8" s="516"/>
      <c r="B8" s="517" t="s">
        <v>208</v>
      </c>
      <c r="C8" s="1204" t="s">
        <v>1083</v>
      </c>
    </row>
    <row r="9" spans="1:7" ht="26.25">
      <c r="A9" s="516"/>
      <c r="B9" s="518"/>
      <c r="C9" s="1618"/>
    </row>
    <row r="10" spans="1:7" ht="20.25">
      <c r="A10" s="515"/>
      <c r="B10" s="517" t="s">
        <v>209</v>
      </c>
      <c r="C10" s="519">
        <f>'00 - Cover'!F13</f>
        <v>45588</v>
      </c>
    </row>
    <row r="11" spans="1:7" ht="20.25">
      <c r="A11" s="515"/>
      <c r="B11" s="517" t="s">
        <v>210</v>
      </c>
      <c r="C11" s="519">
        <f>C10</f>
        <v>45588</v>
      </c>
    </row>
    <row r="12" spans="1:7" ht="20.25">
      <c r="A12" s="515"/>
      <c r="B12" s="517" t="s">
        <v>211</v>
      </c>
      <c r="C12" s="519">
        <v>45565</v>
      </c>
    </row>
    <row r="13" spans="1:7" ht="20.25">
      <c r="A13" s="515"/>
      <c r="B13" s="517" t="s">
        <v>212</v>
      </c>
      <c r="C13" s="519">
        <v>59471</v>
      </c>
    </row>
    <row r="14" spans="1:7" ht="20.25">
      <c r="A14" s="515"/>
      <c r="B14" s="517" t="s">
        <v>216</v>
      </c>
      <c r="C14" s="519">
        <f>'00 - Cover'!F20</f>
        <v>45775</v>
      </c>
    </row>
    <row r="15" spans="1:7" ht="20.25">
      <c r="A15" s="515"/>
      <c r="B15" s="517" t="s">
        <v>213</v>
      </c>
      <c r="C15" s="519">
        <f>'00 - Cover'!F16</f>
        <v>45747</v>
      </c>
    </row>
    <row r="16" spans="1:7" ht="20.25" hidden="1">
      <c r="A16" s="515"/>
      <c r="B16" s="517" t="s">
        <v>214</v>
      </c>
      <c r="C16" s="519">
        <f>'00 - Cover'!F18</f>
        <v>45761</v>
      </c>
    </row>
    <row r="17" spans="1:3" ht="20.25" hidden="1">
      <c r="A17" s="515"/>
      <c r="B17" s="517" t="s">
        <v>215</v>
      </c>
      <c r="C17" s="519">
        <f>'00 - Cover'!F19</f>
        <v>45764</v>
      </c>
    </row>
    <row r="18" spans="1:3" ht="20.25" hidden="1">
      <c r="A18" s="515"/>
      <c r="B18" s="517" t="s">
        <v>216</v>
      </c>
      <c r="C18" s="519">
        <f>'00 - Cover'!F20</f>
        <v>45775</v>
      </c>
    </row>
    <row r="19" spans="1:3" ht="15.75">
      <c r="A19" s="515"/>
      <c r="B19" s="520"/>
      <c r="C19" s="518"/>
    </row>
  </sheetData>
  <mergeCells count="6">
    <mergeCell ref="A7:C7"/>
    <mergeCell ref="A2:G2"/>
    <mergeCell ref="A3:G3"/>
    <mergeCell ref="A4:G4"/>
    <mergeCell ref="A5:G5"/>
    <mergeCell ref="A6:G6"/>
  </mergeCells>
  <printOptions horizontalCentered="1" verticalCentered="1"/>
  <pageMargins left="0.19685039370078741" right="0.19685039370078741" top="0.19685039370078741" bottom="0.19685039370078741" header="0.19685039370078741" footer="0.19685039370078741"/>
  <pageSetup paperSize="9" scale="6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0651-ED5E-467E-8F51-EF5B21BBCA73}">
  <sheetPr codeName="Sheet21">
    <tabColor theme="3" tint="-0.249977111117893"/>
    <pageSetUpPr fitToPage="1"/>
  </sheetPr>
  <dimension ref="B1:I116"/>
  <sheetViews>
    <sheetView showGridLines="0" view="pageBreakPreview" zoomScale="80" zoomScaleNormal="100" zoomScaleSheetLayoutView="80" workbookViewId="0">
      <selection activeCell="C22" sqref="C22"/>
    </sheetView>
  </sheetViews>
  <sheetFormatPr defaultColWidth="11.42578125" defaultRowHeight="15.75" customHeight="1"/>
  <cols>
    <col min="1" max="1" width="9.140625" style="515" customWidth="1"/>
    <col min="2" max="2" width="43" style="515" customWidth="1"/>
    <col min="3" max="3" width="35.5703125" style="515" customWidth="1"/>
    <col min="4" max="4" width="18.140625" style="515" bestFit="1" customWidth="1"/>
    <col min="5" max="5" width="21.28515625" style="515" bestFit="1" customWidth="1"/>
    <col min="6" max="6" width="4.28515625" style="515" customWidth="1"/>
    <col min="7" max="16384" width="11.42578125" style="515"/>
  </cols>
  <sheetData>
    <row r="1" spans="2:5" s="521" customFormat="1" ht="15.75" customHeight="1">
      <c r="C1" s="522"/>
    </row>
    <row r="2" spans="2:5" s="521" customFormat="1" ht="15.75" customHeight="1">
      <c r="C2" s="522"/>
      <c r="D2" s="1450"/>
      <c r="E2" s="1451"/>
    </row>
    <row r="3" spans="2:5" s="521" customFormat="1" ht="15.75" customHeight="1">
      <c r="C3" s="522"/>
      <c r="D3" s="558"/>
      <c r="E3" s="639"/>
    </row>
    <row r="4" spans="2:5" s="521" customFormat="1" ht="15.75" customHeight="1">
      <c r="C4" s="522"/>
      <c r="D4" s="558"/>
      <c r="E4" s="639"/>
    </row>
    <row r="5" spans="2:5" s="521" customFormat="1" ht="15.75" customHeight="1">
      <c r="C5" s="522"/>
      <c r="D5" s="558"/>
      <c r="E5" s="639"/>
    </row>
    <row r="6" spans="2:5" ht="15.75" customHeight="1">
      <c r="B6" s="523"/>
      <c r="D6" s="558"/>
      <c r="E6" s="642"/>
    </row>
    <row r="7" spans="2:5" ht="15.75" customHeight="1" thickBot="1"/>
    <row r="8" spans="2:5" ht="14.25" customHeight="1" thickTop="1">
      <c r="B8" s="524"/>
      <c r="C8" s="525"/>
      <c r="D8" s="526"/>
      <c r="E8" s="527"/>
    </row>
    <row r="9" spans="2:5" ht="14.25" customHeight="1">
      <c r="B9" s="1225"/>
      <c r="C9" s="528"/>
      <c r="E9" s="529"/>
    </row>
    <row r="10" spans="2:5" ht="14.25" customHeight="1">
      <c r="B10" s="1226" t="s">
        <v>217</v>
      </c>
      <c r="C10" s="530"/>
      <c r="E10" s="529"/>
    </row>
    <row r="11" spans="2:5" ht="14.25" customHeight="1">
      <c r="B11" s="1227"/>
      <c r="C11" s="528"/>
      <c r="E11" s="529"/>
    </row>
    <row r="12" spans="2:5" ht="14.25" customHeight="1">
      <c r="B12" s="1227"/>
      <c r="C12" s="528"/>
      <c r="E12" s="529"/>
    </row>
    <row r="13" spans="2:5" ht="14.25" customHeight="1">
      <c r="B13" s="1226" t="s">
        <v>218</v>
      </c>
      <c r="C13" s="530" t="s">
        <v>1337</v>
      </c>
      <c r="E13" s="529"/>
    </row>
    <row r="14" spans="2:5" ht="14.25" customHeight="1">
      <c r="B14" s="1227"/>
      <c r="C14" s="1241"/>
      <c r="E14" s="529"/>
    </row>
    <row r="15" spans="2:5" ht="14.25" customHeight="1">
      <c r="B15" s="1227"/>
      <c r="C15" s="530"/>
      <c r="E15" s="529"/>
    </row>
    <row r="16" spans="2:5" ht="14.25" customHeight="1">
      <c r="B16" s="1226" t="s">
        <v>11</v>
      </c>
      <c r="C16" s="530" t="s">
        <v>653</v>
      </c>
      <c r="E16" s="529"/>
    </row>
    <row r="17" spans="2:9" ht="14.25" customHeight="1">
      <c r="B17" s="1227"/>
      <c r="C17" s="537" t="s">
        <v>654</v>
      </c>
      <c r="E17" s="529"/>
    </row>
    <row r="18" spans="2:9" ht="14.25" customHeight="1">
      <c r="B18" s="1227"/>
      <c r="C18" s="537" t="s">
        <v>655</v>
      </c>
      <c r="E18" s="529"/>
    </row>
    <row r="19" spans="2:9" ht="14.25" customHeight="1">
      <c r="B19" s="1227"/>
      <c r="C19" s="537" t="s">
        <v>40</v>
      </c>
      <c r="E19" s="529"/>
    </row>
    <row r="20" spans="2:9" ht="14.25" customHeight="1">
      <c r="B20" s="1227"/>
      <c r="C20" s="1667" t="s">
        <v>652</v>
      </c>
      <c r="E20" s="529"/>
    </row>
    <row r="21" spans="2:9" ht="14.25" customHeight="1">
      <c r="B21" s="1227"/>
      <c r="C21" s="1667" t="s">
        <v>1343</v>
      </c>
      <c r="E21" s="529"/>
    </row>
    <row r="22" spans="2:9" ht="14.25" customHeight="1">
      <c r="B22" s="1227"/>
      <c r="C22" s="1667"/>
      <c r="E22" s="529"/>
    </row>
    <row r="23" spans="2:9" ht="14.25" customHeight="1">
      <c r="B23" s="1227"/>
      <c r="C23" s="1668"/>
      <c r="E23" s="529"/>
    </row>
    <row r="24" spans="2:9" ht="14.25" customHeight="1">
      <c r="B24" s="1226"/>
      <c r="C24" s="532"/>
      <c r="E24" s="529"/>
    </row>
    <row r="25" spans="2:9" ht="14.25" customHeight="1">
      <c r="B25" s="1226" t="s">
        <v>220</v>
      </c>
      <c r="C25" s="530" t="s">
        <v>219</v>
      </c>
      <c r="E25" s="529"/>
      <c r="I25" s="533"/>
    </row>
    <row r="26" spans="2:9" ht="14.25" customHeight="1">
      <c r="B26" s="1227"/>
      <c r="C26" s="534" t="s">
        <v>1344</v>
      </c>
      <c r="E26" s="529"/>
      <c r="G26" s="535"/>
    </row>
    <row r="27" spans="2:9" ht="14.25" customHeight="1">
      <c r="B27" s="1227"/>
      <c r="C27" s="534" t="s">
        <v>1345</v>
      </c>
      <c r="E27" s="529"/>
      <c r="G27" s="535"/>
    </row>
    <row r="28" spans="2:9" ht="14.25" customHeight="1">
      <c r="B28" s="1227"/>
      <c r="C28" s="534" t="s">
        <v>1346</v>
      </c>
      <c r="E28" s="529"/>
      <c r="G28" s="535"/>
    </row>
    <row r="29" spans="2:9" ht="14.25" customHeight="1">
      <c r="B29" s="1227"/>
      <c r="C29" s="534" t="s">
        <v>1347</v>
      </c>
      <c r="E29" s="529"/>
    </row>
    <row r="30" spans="2:9" ht="14.25" customHeight="1">
      <c r="B30" s="1227"/>
      <c r="C30" s="534" t="s">
        <v>40</v>
      </c>
      <c r="E30" s="529"/>
    </row>
    <row r="31" spans="2:9" ht="14.25" customHeight="1">
      <c r="B31" s="1227"/>
      <c r="C31" s="538" t="s">
        <v>1348</v>
      </c>
      <c r="D31" s="536"/>
      <c r="E31" s="529"/>
      <c r="G31" s="535"/>
    </row>
    <row r="32" spans="2:9" ht="14.25" customHeight="1">
      <c r="B32" s="1227"/>
      <c r="E32" s="529"/>
      <c r="G32" s="535"/>
    </row>
    <row r="33" spans="2:7" ht="14.25" customHeight="1">
      <c r="B33" s="1226" t="s">
        <v>382</v>
      </c>
      <c r="C33" s="530" t="s">
        <v>233</v>
      </c>
      <c r="E33" s="529"/>
      <c r="G33" s="535"/>
    </row>
    <row r="34" spans="2:7" ht="14.25" customHeight="1">
      <c r="B34" s="1226"/>
      <c r="C34" s="534" t="s">
        <v>1349</v>
      </c>
      <c r="E34" s="529"/>
      <c r="G34" s="535"/>
    </row>
    <row r="35" spans="2:7" ht="14.25" customHeight="1">
      <c r="B35" s="1226"/>
      <c r="C35" s="1665" t="s">
        <v>1350</v>
      </c>
      <c r="E35" s="529"/>
      <c r="G35" s="535"/>
    </row>
    <row r="36" spans="2:7" ht="14.25" customHeight="1">
      <c r="B36" s="1226"/>
      <c r="C36" s="1665" t="s">
        <v>40</v>
      </c>
      <c r="E36" s="529"/>
      <c r="G36" s="535"/>
    </row>
    <row r="37" spans="2:7" ht="14.25" customHeight="1">
      <c r="B37" s="1227"/>
      <c r="C37" s="538" t="s">
        <v>1369</v>
      </c>
      <c r="E37" s="529"/>
      <c r="G37" s="535"/>
    </row>
    <row r="38" spans="2:7" ht="14.25" customHeight="1">
      <c r="B38" s="1227"/>
      <c r="E38" s="529"/>
      <c r="G38" s="535"/>
    </row>
    <row r="39" spans="2:7">
      <c r="B39" s="1228" t="s">
        <v>221</v>
      </c>
      <c r="C39" s="539" t="s">
        <v>219</v>
      </c>
      <c r="E39" s="529"/>
      <c r="G39" s="535"/>
    </row>
    <row r="40" spans="2:7" ht="14.25" customHeight="1">
      <c r="B40" s="1226"/>
      <c r="C40" s="534" t="s">
        <v>1349</v>
      </c>
      <c r="E40" s="529"/>
      <c r="G40" s="535"/>
    </row>
    <row r="41" spans="2:7" ht="14.25" customHeight="1">
      <c r="B41" s="1226"/>
      <c r="C41" s="1665" t="s">
        <v>1350</v>
      </c>
      <c r="E41" s="529"/>
      <c r="G41" s="535"/>
    </row>
    <row r="42" spans="2:7" ht="14.25" customHeight="1">
      <c r="B42" s="1226"/>
      <c r="C42" s="1665" t="s">
        <v>40</v>
      </c>
      <c r="E42" s="529"/>
      <c r="G42" s="535"/>
    </row>
    <row r="43" spans="2:7" ht="14.25" customHeight="1">
      <c r="B43" s="1226"/>
      <c r="C43" s="540" t="s">
        <v>222</v>
      </c>
      <c r="E43" s="529"/>
    </row>
    <row r="44" spans="2:7" ht="14.25" customHeight="1">
      <c r="B44" s="1226"/>
      <c r="C44" s="540"/>
      <c r="E44" s="529"/>
    </row>
    <row r="45" spans="2:7">
      <c r="B45" s="1226" t="s">
        <v>223</v>
      </c>
      <c r="C45" s="539" t="s">
        <v>219</v>
      </c>
      <c r="E45" s="529"/>
    </row>
    <row r="46" spans="2:7" ht="14.25" customHeight="1">
      <c r="B46" s="1226"/>
      <c r="C46" s="534" t="s">
        <v>1344</v>
      </c>
      <c r="E46" s="529"/>
    </row>
    <row r="47" spans="2:7" ht="14.25" customHeight="1">
      <c r="B47" s="1226"/>
      <c r="C47" s="534" t="s">
        <v>1345</v>
      </c>
      <c r="E47" s="529"/>
    </row>
    <row r="48" spans="2:7" ht="14.25" customHeight="1">
      <c r="B48" s="1226"/>
      <c r="C48" s="534" t="s">
        <v>1346</v>
      </c>
      <c r="E48" s="529"/>
    </row>
    <row r="49" spans="2:5" ht="14.25" customHeight="1">
      <c r="B49" s="1227"/>
      <c r="C49" s="534" t="s">
        <v>1347</v>
      </c>
      <c r="E49" s="529"/>
    </row>
    <row r="50" spans="2:5" ht="14.25" customHeight="1">
      <c r="B50" s="1227"/>
      <c r="C50" s="534" t="s">
        <v>40</v>
      </c>
      <c r="E50" s="529"/>
    </row>
    <row r="51" spans="2:5" ht="14.25" customHeight="1">
      <c r="B51" s="1227"/>
      <c r="C51" s="1666" t="s">
        <v>1351</v>
      </c>
      <c r="E51" s="529"/>
    </row>
    <row r="52" spans="2:5" ht="14.25" customHeight="1">
      <c r="B52" s="1226"/>
      <c r="C52" s="531"/>
      <c r="E52" s="529"/>
    </row>
    <row r="53" spans="2:5">
      <c r="B53" s="1226" t="s">
        <v>1352</v>
      </c>
      <c r="C53" s="539" t="s">
        <v>219</v>
      </c>
      <c r="E53" s="529"/>
    </row>
    <row r="54" spans="2:5" ht="14.25" customHeight="1">
      <c r="B54" s="1226"/>
      <c r="C54" s="534" t="s">
        <v>1353</v>
      </c>
      <c r="E54" s="529"/>
    </row>
    <row r="55" spans="2:5" ht="14.25" customHeight="1">
      <c r="B55" s="1226"/>
      <c r="C55" s="534" t="s">
        <v>1354</v>
      </c>
      <c r="E55" s="529"/>
    </row>
    <row r="56" spans="2:5" ht="14.25" customHeight="1">
      <c r="B56" s="1226"/>
      <c r="C56" s="534" t="s">
        <v>1355</v>
      </c>
      <c r="E56" s="529"/>
    </row>
    <row r="57" spans="2:5" ht="14.25" customHeight="1">
      <c r="B57" s="1226"/>
      <c r="C57" s="1665" t="s">
        <v>1356</v>
      </c>
      <c r="E57" s="529"/>
    </row>
    <row r="58" spans="2:5" ht="15">
      <c r="B58" s="1226"/>
      <c r="C58" s="1665" t="s">
        <v>40</v>
      </c>
      <c r="E58" s="529"/>
    </row>
    <row r="59" spans="2:5" ht="14.25" customHeight="1">
      <c r="B59" s="1226"/>
      <c r="C59" s="541" t="s">
        <v>1357</v>
      </c>
      <c r="E59" s="529"/>
    </row>
    <row r="60" spans="2:5" ht="14.25" customHeight="1">
      <c r="B60" s="1226"/>
      <c r="C60" s="1664" t="s">
        <v>1340</v>
      </c>
      <c r="E60" s="529"/>
    </row>
    <row r="61" spans="2:5" ht="14.25" customHeight="1">
      <c r="B61" s="1226"/>
      <c r="C61" s="541" t="s">
        <v>1358</v>
      </c>
      <c r="E61" s="529"/>
    </row>
    <row r="62" spans="2:5" ht="14.25" customHeight="1">
      <c r="B62" s="1226"/>
      <c r="C62" s="541"/>
      <c r="E62" s="529"/>
    </row>
    <row r="63" spans="2:5" ht="14.25" customHeight="1">
      <c r="B63" s="1226" t="s">
        <v>1359</v>
      </c>
      <c r="C63" s="530" t="s">
        <v>219</v>
      </c>
      <c r="E63" s="529"/>
    </row>
    <row r="64" spans="2:5" ht="14.25" customHeight="1">
      <c r="B64" s="1226"/>
      <c r="C64" s="534" t="s">
        <v>1360</v>
      </c>
      <c r="E64" s="529"/>
    </row>
    <row r="65" spans="2:5" ht="14.25" customHeight="1">
      <c r="B65" s="1226"/>
      <c r="C65" s="534" t="s">
        <v>1361</v>
      </c>
      <c r="E65" s="529"/>
    </row>
    <row r="66" spans="2:5" ht="14.25" customHeight="1">
      <c r="B66" s="1226"/>
      <c r="C66" s="534" t="s">
        <v>1362</v>
      </c>
      <c r="E66" s="529"/>
    </row>
    <row r="67" spans="2:5" ht="14.25" customHeight="1">
      <c r="B67" s="1226"/>
      <c r="C67" s="534" t="s">
        <v>40</v>
      </c>
      <c r="E67" s="529"/>
    </row>
    <row r="68" spans="2:5" ht="14.25" customHeight="1">
      <c r="B68" s="1226"/>
      <c r="C68" s="1667" t="s">
        <v>1363</v>
      </c>
      <c r="E68" s="529"/>
    </row>
    <row r="69" spans="2:5" ht="14.25" customHeight="1">
      <c r="B69" s="1227"/>
      <c r="C69" s="542"/>
      <c r="E69" s="529"/>
    </row>
    <row r="70" spans="2:5" ht="14.25" customHeight="1">
      <c r="B70" s="1226" t="s">
        <v>224</v>
      </c>
      <c r="C70" s="539" t="s">
        <v>225</v>
      </c>
      <c r="E70" s="529"/>
    </row>
    <row r="71" spans="2:5" ht="14.25" customHeight="1">
      <c r="B71" s="1227"/>
      <c r="C71" s="534" t="s">
        <v>226</v>
      </c>
      <c r="E71" s="529"/>
    </row>
    <row r="72" spans="2:5" ht="14.25" customHeight="1">
      <c r="B72" s="1227"/>
      <c r="C72" s="1665" t="s">
        <v>227</v>
      </c>
      <c r="E72" s="529"/>
    </row>
    <row r="73" spans="2:5" ht="14.25" customHeight="1">
      <c r="B73" s="1227"/>
      <c r="C73" s="1665" t="s">
        <v>228</v>
      </c>
      <c r="E73" s="529"/>
    </row>
    <row r="74" spans="2:5" ht="14.25" customHeight="1">
      <c r="B74" s="1227"/>
      <c r="C74" s="1665" t="s">
        <v>229</v>
      </c>
      <c r="E74" s="529"/>
    </row>
    <row r="75" spans="2:5" ht="14.25" customHeight="1">
      <c r="B75" s="1227"/>
      <c r="C75" s="1669" t="s">
        <v>230</v>
      </c>
      <c r="E75" s="529"/>
    </row>
    <row r="76" spans="2:5" ht="14.25" customHeight="1">
      <c r="B76" s="1227"/>
      <c r="C76" s="1669" t="s">
        <v>231</v>
      </c>
      <c r="E76" s="529"/>
    </row>
    <row r="77" spans="2:5" ht="14.25" customHeight="1">
      <c r="B77" s="1227"/>
      <c r="C77" s="534"/>
      <c r="E77" s="529"/>
    </row>
    <row r="78" spans="2:5" ht="14.25" customHeight="1">
      <c r="B78" s="1226" t="s">
        <v>232</v>
      </c>
      <c r="C78" s="539" t="s">
        <v>233</v>
      </c>
      <c r="E78" s="529"/>
    </row>
    <row r="79" spans="2:5" ht="14.25" customHeight="1">
      <c r="B79" s="1227"/>
      <c r="C79" s="534" t="s">
        <v>1338</v>
      </c>
      <c r="E79" s="529"/>
    </row>
    <row r="80" spans="2:5" ht="14.25" customHeight="1">
      <c r="B80" s="1227"/>
      <c r="C80" s="1665" t="s">
        <v>1339</v>
      </c>
      <c r="E80" s="529"/>
    </row>
    <row r="81" spans="2:5" ht="14.25" customHeight="1">
      <c r="B81" s="1227"/>
      <c r="C81" s="1665" t="s">
        <v>40</v>
      </c>
      <c r="E81" s="529"/>
    </row>
    <row r="82" spans="2:5" ht="14.25" customHeight="1">
      <c r="B82" s="1227"/>
      <c r="C82" s="1669" t="s">
        <v>234</v>
      </c>
      <c r="E82" s="529"/>
    </row>
    <row r="83" spans="2:5" ht="14.25" customHeight="1">
      <c r="B83" s="1227"/>
      <c r="C83" s="1669" t="s">
        <v>1341</v>
      </c>
      <c r="E83" s="529"/>
    </row>
    <row r="84" spans="2:5" ht="14.25" customHeight="1">
      <c r="B84" s="1227"/>
      <c r="C84" s="1669" t="s">
        <v>1342</v>
      </c>
      <c r="E84" s="529"/>
    </row>
    <row r="85" spans="2:5" ht="14.25" customHeight="1">
      <c r="B85" s="1227"/>
      <c r="C85" s="534"/>
      <c r="E85" s="529"/>
    </row>
    <row r="86" spans="2:5" ht="14.25" customHeight="1">
      <c r="B86" s="1226" t="s">
        <v>1364</v>
      </c>
      <c r="C86" s="539" t="s">
        <v>233</v>
      </c>
      <c r="E86" s="529"/>
    </row>
    <row r="87" spans="2:5" ht="14.25" customHeight="1">
      <c r="B87" s="1227"/>
      <c r="C87" s="534" t="s">
        <v>1365</v>
      </c>
      <c r="E87" s="529"/>
    </row>
    <row r="88" spans="2:5" ht="14.25" customHeight="1">
      <c r="B88" s="1227"/>
      <c r="C88" s="1665" t="s">
        <v>1361</v>
      </c>
      <c r="E88" s="529"/>
    </row>
    <row r="89" spans="2:5" ht="14.25" customHeight="1">
      <c r="B89" s="1227"/>
      <c r="C89" s="1665" t="s">
        <v>1366</v>
      </c>
      <c r="E89" s="529"/>
    </row>
    <row r="90" spans="2:5" ht="14.25" customHeight="1">
      <c r="B90" s="1227"/>
      <c r="C90" s="1665" t="s">
        <v>40</v>
      </c>
      <c r="E90" s="529"/>
    </row>
    <row r="91" spans="2:5" ht="14.25" customHeight="1">
      <c r="B91" s="1227"/>
      <c r="C91" s="541" t="s">
        <v>1367</v>
      </c>
      <c r="E91" s="529"/>
    </row>
    <row r="92" spans="2:5" ht="14.25" customHeight="1">
      <c r="B92" s="1227"/>
      <c r="C92" s="541"/>
      <c r="E92" s="529"/>
    </row>
    <row r="93" spans="2:5" ht="14.25" customHeight="1">
      <c r="B93" s="1226" t="s">
        <v>1368</v>
      </c>
      <c r="C93" s="539" t="s">
        <v>233</v>
      </c>
      <c r="E93" s="529"/>
    </row>
    <row r="94" spans="2:5" ht="14.25" customHeight="1">
      <c r="B94" s="1227"/>
      <c r="C94" s="534" t="s">
        <v>1365</v>
      </c>
      <c r="E94" s="529"/>
    </row>
    <row r="95" spans="2:5" ht="14.25" customHeight="1">
      <c r="B95" s="1227"/>
      <c r="C95" s="1665" t="s">
        <v>1361</v>
      </c>
      <c r="E95" s="529"/>
    </row>
    <row r="96" spans="2:5" ht="14.25" customHeight="1">
      <c r="B96" s="1227"/>
      <c r="C96" s="1665" t="s">
        <v>1366</v>
      </c>
      <c r="E96" s="529"/>
    </row>
    <row r="97" spans="2:5" ht="14.25" customHeight="1">
      <c r="B97" s="1227"/>
      <c r="C97" s="1665" t="s">
        <v>40</v>
      </c>
      <c r="E97" s="529"/>
    </row>
    <row r="98" spans="2:5" ht="14.25" customHeight="1">
      <c r="B98" s="1227"/>
      <c r="C98" s="541" t="s">
        <v>1367</v>
      </c>
      <c r="E98" s="529"/>
    </row>
    <row r="99" spans="2:5" ht="14.25" customHeight="1">
      <c r="B99" s="1227"/>
      <c r="C99" s="541"/>
      <c r="E99" s="529"/>
    </row>
    <row r="100" spans="2:5" ht="14.25" customHeight="1" thickBot="1">
      <c r="B100" s="543"/>
      <c r="C100" s="544"/>
      <c r="D100" s="545"/>
      <c r="E100" s="546"/>
    </row>
    <row r="101" spans="2:5" ht="14.25" customHeight="1" thickTop="1">
      <c r="B101" s="547"/>
      <c r="C101" s="528"/>
    </row>
    <row r="102" spans="2:5" ht="14.25" customHeight="1"/>
    <row r="103" spans="2:5" ht="14.25" customHeight="1"/>
    <row r="104" spans="2:5" ht="14.25" customHeight="1"/>
    <row r="115" spans="2:4" ht="15.75" customHeight="1">
      <c r="B115" s="534"/>
      <c r="C115" s="534"/>
      <c r="D115" s="534"/>
    </row>
    <row r="116" spans="2:4" ht="15.75" customHeight="1">
      <c r="B116" s="534"/>
      <c r="C116" s="534"/>
      <c r="D116" s="534"/>
    </row>
  </sheetData>
  <hyperlinks>
    <hyperlink ref="C43" r:id="rId1" display="mailto:nantes.gis-serv-fin@sgss.socgen.com" xr:uid="{4E86083A-CF1B-43DB-8FE8-2F4B1B52C23A}"/>
    <hyperlink ref="C75" r:id="rId2" display="mailto:monitor.rmbs@moodys.com" xr:uid="{734273A2-11D0-4042-925A-E83130FE0D02}"/>
    <hyperlink ref="C76" r:id="rId3" display="mailto:paula.CouceIglesias@moodys.com" xr:uid="{6931F3B4-AE36-4AF5-9990-B6379F011ED9}"/>
    <hyperlink ref="C82" r:id="rId4" display="mailto:Fabrice.olagnol@sgcib.com" xr:uid="{FCD41B51-2C44-4E54-B90C-F57AA58C64CD}"/>
    <hyperlink ref="C20" r:id="rId5" xr:uid="{3D762572-55B5-4EDD-BDCA-1C549C152A6C}"/>
    <hyperlink ref="C83" r:id="rId6" xr:uid="{D04D16AF-7C36-4346-95FD-266F010793F2}"/>
    <hyperlink ref="C84" r:id="rId7" xr:uid="{F916DB4F-C248-47A2-A776-174731FED1B0}"/>
    <hyperlink ref="C21" r:id="rId8" xr:uid="{90F432A3-1FAB-43E6-B010-03396EEDF769}"/>
    <hyperlink ref="C37" r:id="rId9" xr:uid="{B25B4FAD-6092-49F4-9293-5E58C1B0671E}"/>
    <hyperlink ref="C59" r:id="rId10" xr:uid="{B52DFE75-1B79-478F-B1B8-D1E52F5BBF51}"/>
    <hyperlink ref="C60" r:id="rId11" xr:uid="{B6798E5F-5B53-4D74-9BDA-A7B095D1FEF1}"/>
    <hyperlink ref="C61" r:id="rId12" xr:uid="{165A6D40-C17E-4DB6-8392-833A7F83DED7}"/>
    <hyperlink ref="C68" r:id="rId13" xr:uid="{B5164B6E-BF51-4EA6-8A0A-2F93F51D362D}"/>
    <hyperlink ref="C91" r:id="rId14" xr:uid="{F9A750FA-7BC5-4405-9643-0023225BEB2C}"/>
    <hyperlink ref="C98" r:id="rId15" xr:uid="{5993E63F-744B-473A-B726-3CFE47F7D6A4}"/>
  </hyperlinks>
  <printOptions horizontalCentered="1"/>
  <pageMargins left="0.74803149606299213" right="0.74803149606299213" top="0.35433070866141736" bottom="0.35433070866141736" header="0.31496062992125984" footer="0.31496062992125984"/>
  <pageSetup paperSize="9" scale="38" orientation="landscape" r:id="rId16"/>
  <headerFooter alignWithMargins="0">
    <oddFooter>&amp;R&amp;A</oddFooter>
  </headerFooter>
  <rowBreaks count="1" manualBreakCount="1">
    <brk id="101" max="4" man="1"/>
  </rowBreaks>
  <drawing r:id="rId1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FAB0-F30B-459A-851C-45F2301CEFA3}">
  <sheetPr codeName="Sheet22">
    <tabColor theme="3" tint="-0.249977111117893"/>
  </sheetPr>
  <dimension ref="B1:I47"/>
  <sheetViews>
    <sheetView showGridLines="0" view="pageBreakPreview" zoomScale="80" zoomScaleNormal="100" zoomScaleSheetLayoutView="80" workbookViewId="0">
      <selection activeCell="F35" sqref="F35"/>
    </sheetView>
  </sheetViews>
  <sheetFormatPr defaultColWidth="11.42578125" defaultRowHeight="12.75"/>
  <cols>
    <col min="1" max="1" width="2.7109375" style="515" customWidth="1"/>
    <col min="2" max="2" width="1.28515625" style="515" customWidth="1"/>
    <col min="3" max="3" width="31.140625" style="515" customWidth="1"/>
    <col min="4" max="4" width="29.5703125" style="515" customWidth="1"/>
    <col min="5" max="5" width="25" style="515" customWidth="1"/>
    <col min="6" max="6" width="23.85546875" style="515" customWidth="1"/>
    <col min="7" max="7" width="21" style="515" customWidth="1"/>
    <col min="8" max="8" width="20.28515625" style="515" bestFit="1" customWidth="1"/>
    <col min="9" max="9" width="5.85546875" style="515" customWidth="1"/>
    <col min="10" max="16384" width="11.42578125" style="515"/>
  </cols>
  <sheetData>
    <row r="1" spans="2:8" ht="13.5" thickBot="1"/>
    <row r="2" spans="2:8" ht="28.5" thickTop="1">
      <c r="B2" s="548"/>
      <c r="C2" s="549"/>
      <c r="D2" s="550"/>
      <c r="E2" s="551"/>
      <c r="F2" s="551"/>
      <c r="G2" s="552"/>
      <c r="H2" s="553"/>
    </row>
    <row r="3" spans="2:8" ht="14.25">
      <c r="B3" s="554"/>
      <c r="C3" s="555"/>
      <c r="D3" s="556"/>
      <c r="E3" s="557"/>
      <c r="F3" s="557"/>
      <c r="G3" s="558"/>
      <c r="H3" s="559"/>
    </row>
    <row r="4" spans="2:8">
      <c r="B4" s="554"/>
      <c r="C4" s="1999"/>
      <c r="D4" s="1999"/>
      <c r="E4" s="2000"/>
      <c r="F4" s="534"/>
      <c r="G4" s="558"/>
      <c r="H4" s="559"/>
    </row>
    <row r="5" spans="2:8" ht="14.25">
      <c r="B5" s="554"/>
      <c r="C5" s="1999"/>
      <c r="D5" s="1999"/>
      <c r="E5" s="2000"/>
      <c r="F5" s="557"/>
      <c r="G5" s="558"/>
      <c r="H5" s="559"/>
    </row>
    <row r="6" spans="2:8" ht="14.25">
      <c r="B6" s="554"/>
      <c r="C6" s="556"/>
      <c r="D6" s="556"/>
      <c r="E6" s="557"/>
      <c r="F6" s="557"/>
      <c r="G6" s="558"/>
      <c r="H6" s="561"/>
    </row>
    <row r="7" spans="2:8" ht="14.25">
      <c r="B7" s="554"/>
      <c r="C7" s="556"/>
      <c r="D7" s="562"/>
      <c r="E7" s="563"/>
      <c r="F7" s="563"/>
      <c r="G7" s="563"/>
      <c r="H7" s="564"/>
    </row>
    <row r="8" spans="2:8" ht="15.75">
      <c r="B8" s="554"/>
      <c r="C8" s="566"/>
      <c r="D8" s="556"/>
      <c r="E8" s="557"/>
      <c r="F8" s="557"/>
      <c r="G8" s="557"/>
      <c r="H8" s="567"/>
    </row>
    <row r="9" spans="2:8" ht="18">
      <c r="B9" s="554"/>
      <c r="C9" s="1231" t="s">
        <v>640</v>
      </c>
      <c r="D9" s="556"/>
      <c r="E9" s="557"/>
      <c r="F9" s="557"/>
      <c r="G9" s="557"/>
      <c r="H9" s="567"/>
    </row>
    <row r="10" spans="2:8" ht="14.25">
      <c r="B10" s="554"/>
      <c r="D10" s="556"/>
      <c r="E10" s="557"/>
      <c r="F10" s="557"/>
      <c r="G10" s="557"/>
      <c r="H10" s="567"/>
    </row>
    <row r="11" spans="2:8" ht="15">
      <c r="B11" s="554"/>
      <c r="C11" s="1998" t="s">
        <v>240</v>
      </c>
      <c r="D11" s="1998"/>
      <c r="E11" s="557"/>
      <c r="F11" s="557"/>
      <c r="G11" s="557"/>
      <c r="H11" s="567"/>
    </row>
    <row r="12" spans="2:8" ht="15.75">
      <c r="B12" s="554"/>
      <c r="C12" s="568"/>
      <c r="D12" s="556"/>
      <c r="E12" s="2001" t="s">
        <v>241</v>
      </c>
      <c r="F12" s="2001"/>
      <c r="G12" s="557"/>
      <c r="H12" s="567"/>
    </row>
    <row r="13" spans="2:8" ht="14.25">
      <c r="B13" s="554"/>
      <c r="C13" s="1229" t="s">
        <v>242</v>
      </c>
      <c r="D13" s="569" t="s">
        <v>243</v>
      </c>
      <c r="E13" s="570" t="s">
        <v>244</v>
      </c>
      <c r="F13" s="570" t="s">
        <v>245</v>
      </c>
      <c r="G13" s="569" t="s">
        <v>246</v>
      </c>
      <c r="H13" s="567"/>
    </row>
    <row r="14" spans="2:8" ht="14.25">
      <c r="B14" s="554"/>
      <c r="C14" s="571" t="s">
        <v>120</v>
      </c>
      <c r="D14" s="572">
        <f>'11 - Notes Follow-up'!E16</f>
        <v>7773200000</v>
      </c>
      <c r="E14" s="572">
        <f>'11 - Notes Follow-up'!D25</f>
        <v>7430749342.0400009</v>
      </c>
      <c r="F14" s="572">
        <f>'11 - Notes Follow-up'!G25</f>
        <v>7374455827.6400013</v>
      </c>
      <c r="G14" s="573">
        <f>'12 - Notes Interest'!K17</f>
        <v>3909142.28</v>
      </c>
      <c r="H14" s="567"/>
    </row>
    <row r="15" spans="2:8" ht="14.25">
      <c r="B15" s="554"/>
      <c r="C15" s="571" t="s">
        <v>121</v>
      </c>
      <c r="D15" s="572">
        <f>'11 - Notes Follow-up'!M16</f>
        <v>409200000</v>
      </c>
      <c r="E15" s="572">
        <f>'11 - Notes Follow-up'!L25</f>
        <v>391092040.68000001</v>
      </c>
      <c r="F15" s="572">
        <f>'11 - Notes Follow-up'!O25</f>
        <v>388129228.07999998</v>
      </c>
      <c r="G15" s="573">
        <f>'12 - Notes Interest'!T17</f>
        <v>514323.48</v>
      </c>
      <c r="H15" s="567"/>
    </row>
    <row r="16" spans="2:8" ht="14.25">
      <c r="B16" s="554"/>
      <c r="C16" s="571" t="s">
        <v>157</v>
      </c>
      <c r="D16" s="572">
        <f>'11 - Notes Follow-up'!T15</f>
        <v>300</v>
      </c>
      <c r="E16" s="572">
        <f>'11 - Notes Follow-up'!S25</f>
        <v>300</v>
      </c>
      <c r="F16" s="572">
        <f>'11 - Notes Follow-up'!V25</f>
        <v>300</v>
      </c>
      <c r="G16" s="573">
        <f>'15 - Priority of Payments'!J35</f>
        <v>3638454.6999993883</v>
      </c>
      <c r="H16" s="567"/>
    </row>
    <row r="17" spans="2:9" ht="14.25">
      <c r="B17" s="554"/>
      <c r="C17" s="574" t="s">
        <v>98</v>
      </c>
      <c r="D17" s="575"/>
      <c r="E17" s="575">
        <f>SUM(E14:E16)</f>
        <v>7821841682.7200012</v>
      </c>
      <c r="F17" s="575">
        <f t="shared" ref="F17" si="0">SUM(F14:F16)</f>
        <v>7762585355.7200012</v>
      </c>
      <c r="G17" s="942">
        <f>SUM(G14:G16)</f>
        <v>8061920.4599993881</v>
      </c>
      <c r="H17" s="1175"/>
    </row>
    <row r="18" spans="2:9" ht="18">
      <c r="B18" s="554"/>
      <c r="C18" s="576"/>
      <c r="D18" s="593"/>
      <c r="E18" s="593"/>
      <c r="F18" s="578"/>
      <c r="G18" s="579"/>
      <c r="H18" s="580"/>
    </row>
    <row r="19" spans="2:9" ht="14.25">
      <c r="B19" s="554"/>
      <c r="C19" s="2002" t="s">
        <v>247</v>
      </c>
      <c r="D19" s="2002"/>
      <c r="E19" s="570" t="s">
        <v>244</v>
      </c>
      <c r="F19" s="570" t="s">
        <v>245</v>
      </c>
      <c r="G19" s="579"/>
      <c r="H19" s="580"/>
    </row>
    <row r="20" spans="2:9" ht="14.25">
      <c r="B20" s="554"/>
      <c r="C20" s="1997" t="s">
        <v>248</v>
      </c>
      <c r="D20" s="1997"/>
      <c r="E20" s="1439">
        <v>0.05</v>
      </c>
      <c r="F20" s="1439">
        <v>0.05</v>
      </c>
      <c r="G20" s="579"/>
      <c r="H20" s="567"/>
    </row>
    <row r="21" spans="2:9" ht="14.25">
      <c r="B21" s="554"/>
      <c r="C21" s="1997" t="s">
        <v>249</v>
      </c>
      <c r="D21" s="1997"/>
      <c r="E21" s="572">
        <f>'03 - Monthly Asset Follow up'!C17</f>
        <v>7821840687.46</v>
      </c>
      <c r="F21" s="572">
        <f>'16 - Simplified Balance Sheet'!E14</f>
        <v>7762584280.3299999</v>
      </c>
      <c r="G21" s="579"/>
      <c r="H21" s="581"/>
      <c r="I21" s="582"/>
    </row>
    <row r="22" spans="2:9" ht="14.25">
      <c r="B22" s="554"/>
      <c r="C22" s="2004" t="s">
        <v>250</v>
      </c>
      <c r="D22" s="2004"/>
      <c r="E22" s="604">
        <f>E20</f>
        <v>0.05</v>
      </c>
      <c r="F22" s="604">
        <f>F20</f>
        <v>0.05</v>
      </c>
      <c r="G22" s="579"/>
      <c r="H22" s="1175"/>
    </row>
    <row r="23" spans="2:9" ht="14.25">
      <c r="B23" s="554"/>
      <c r="C23" s="584" t="s">
        <v>247</v>
      </c>
      <c r="D23" s="583"/>
      <c r="E23" s="575">
        <f>'11 bis-Notes Calculation'!P18</f>
        <v>391092034.37300003</v>
      </c>
      <c r="F23" s="575">
        <f>'11 bis-Notes Calculation'!P17</f>
        <v>388129214.0165</v>
      </c>
      <c r="G23" s="599"/>
      <c r="H23" s="567"/>
    </row>
    <row r="24" spans="2:9" ht="18">
      <c r="B24" s="554"/>
      <c r="C24" s="576"/>
      <c r="D24" s="585"/>
      <c r="E24" s="586"/>
      <c r="F24" s="587"/>
      <c r="G24" s="588"/>
      <c r="H24" s="589"/>
    </row>
    <row r="25" spans="2:9" ht="15.75">
      <c r="B25" s="565"/>
      <c r="C25" s="1230" t="s">
        <v>251</v>
      </c>
      <c r="D25" s="556"/>
      <c r="E25" s="557"/>
      <c r="F25" s="557"/>
      <c r="G25" s="557"/>
      <c r="H25" s="567"/>
    </row>
    <row r="26" spans="2:9" ht="15.75">
      <c r="B26" s="554"/>
      <c r="C26" s="568"/>
      <c r="D26" s="556"/>
      <c r="E26" s="557"/>
      <c r="F26" s="557"/>
      <c r="G26" s="557"/>
      <c r="H26" s="567"/>
    </row>
    <row r="27" spans="2:9" ht="14.25">
      <c r="B27" s="554"/>
      <c r="C27" s="2003" t="s">
        <v>252</v>
      </c>
      <c r="D27" s="2003"/>
      <c r="E27" s="570" t="s">
        <v>244</v>
      </c>
      <c r="F27" s="1378" t="s">
        <v>245</v>
      </c>
      <c r="G27" s="557"/>
      <c r="H27" s="580"/>
    </row>
    <row r="28" spans="2:9" ht="18.75" customHeight="1">
      <c r="B28" s="554"/>
      <c r="C28" s="2005" t="s">
        <v>253</v>
      </c>
      <c r="D28" s="2005"/>
      <c r="E28" s="1449">
        <f>'08 - Delinquent Home Loans Stat'!D14</f>
        <v>55811</v>
      </c>
      <c r="F28" s="1449">
        <f>'08 - Delinquent Home Loans Stat'!D13</f>
        <v>55647</v>
      </c>
      <c r="G28" s="1205"/>
      <c r="H28" s="580"/>
    </row>
    <row r="29" spans="2:9" ht="27" customHeight="1">
      <c r="B29" s="554"/>
      <c r="C29" s="2006" t="s">
        <v>254</v>
      </c>
      <c r="D29" s="2006"/>
      <c r="E29" s="1693">
        <f>INPUT_DATA!DQ5</f>
        <v>1.4862999999999999E-2</v>
      </c>
      <c r="F29" s="1694">
        <f>INPUT_DATA!DQ4</f>
        <v>1.4862E-2</v>
      </c>
      <c r="G29" s="557"/>
      <c r="H29" s="580"/>
    </row>
    <row r="30" spans="2:9" ht="14.25">
      <c r="B30" s="554"/>
      <c r="C30" s="2007" t="s">
        <v>249</v>
      </c>
      <c r="D30" s="2007"/>
      <c r="E30" s="590">
        <f>E21</f>
        <v>7821840687.46</v>
      </c>
      <c r="F30" s="1379">
        <f>'08 - Delinquent Home Loans Stat'!C13</f>
        <v>7762584280.3299999</v>
      </c>
      <c r="G30" s="557"/>
      <c r="H30" s="580"/>
    </row>
    <row r="31" spans="2:9" ht="18">
      <c r="B31" s="554"/>
      <c r="C31" s="591"/>
      <c r="D31" s="592"/>
      <c r="E31" s="593"/>
      <c r="F31" s="594"/>
      <c r="G31" s="595"/>
      <c r="H31" s="580"/>
    </row>
    <row r="32" spans="2:9" ht="14.25">
      <c r="B32" s="554"/>
      <c r="C32" s="2008" t="s">
        <v>255</v>
      </c>
      <c r="D32" s="2008"/>
      <c r="E32" s="570" t="s">
        <v>244</v>
      </c>
      <c r="F32" s="570" t="s">
        <v>245</v>
      </c>
      <c r="G32" s="595"/>
      <c r="H32" s="580"/>
    </row>
    <row r="33" spans="2:8" ht="14.25">
      <c r="B33" s="554"/>
      <c r="C33" s="2006" t="s">
        <v>256</v>
      </c>
      <c r="D33" s="2006"/>
      <c r="E33" s="596">
        <f>INPUT_DATA!DN5</f>
        <v>2</v>
      </c>
      <c r="F33" s="596">
        <f>INPUT_DATA!DN4</f>
        <v>4</v>
      </c>
      <c r="G33" s="557"/>
      <c r="H33" s="580"/>
    </row>
    <row r="34" spans="2:8" ht="24.75" customHeight="1">
      <c r="B34" s="554"/>
      <c r="C34" s="2006" t="s">
        <v>257</v>
      </c>
      <c r="D34" s="2006"/>
      <c r="E34" s="596">
        <f>INPUT_DATA!DP5</f>
        <v>14</v>
      </c>
      <c r="F34" s="596">
        <f>E34+F33</f>
        <v>18</v>
      </c>
      <c r="G34" s="557"/>
      <c r="H34" s="580"/>
    </row>
    <row r="35" spans="2:8" ht="27" customHeight="1">
      <c r="B35" s="554"/>
      <c r="C35" s="2006" t="s">
        <v>258</v>
      </c>
      <c r="D35" s="2006"/>
      <c r="E35" s="1448">
        <f>'03 - Monthly Asset Follow up'!BH18</f>
        <v>208258.58</v>
      </c>
      <c r="F35" s="1448">
        <f>'03 - Monthly Asset Follow up'!BH17</f>
        <v>394532.89</v>
      </c>
      <c r="G35" s="557"/>
      <c r="H35" s="580"/>
    </row>
    <row r="36" spans="2:8" ht="46.5" customHeight="1">
      <c r="B36" s="554"/>
      <c r="C36" s="2007" t="s">
        <v>259</v>
      </c>
      <c r="D36" s="2007"/>
      <c r="E36" s="590">
        <f>'09 - Default &amp; Recovery Stat'!F13</f>
        <v>1227132.71</v>
      </c>
      <c r="F36" s="590">
        <f>'09 - Default &amp; Recovery Stat'!F12</f>
        <v>1621665.6</v>
      </c>
      <c r="G36" s="557"/>
      <c r="H36" s="580"/>
    </row>
    <row r="37" spans="2:8" ht="18">
      <c r="B37" s="554"/>
      <c r="C37" s="597"/>
      <c r="D37" s="577"/>
      <c r="E37" s="593"/>
      <c r="F37" s="598"/>
      <c r="G37" s="599"/>
      <c r="H37" s="580"/>
    </row>
    <row r="38" spans="2:8" ht="14.25">
      <c r="B38" s="554"/>
      <c r="E38" s="570" t="s">
        <v>244</v>
      </c>
      <c r="F38" s="570" t="s">
        <v>245</v>
      </c>
      <c r="G38" s="557"/>
      <c r="H38" s="580"/>
    </row>
    <row r="39" spans="2:8" ht="14.25">
      <c r="B39" s="554"/>
      <c r="C39" s="2003" t="s">
        <v>260</v>
      </c>
      <c r="D39" s="2003"/>
      <c r="E39" s="590">
        <v>65368446.369999997</v>
      </c>
      <c r="F39" s="590">
        <f>'15 - Priority of Payments'!J11</f>
        <v>66452674.419999994</v>
      </c>
      <c r="G39" s="599"/>
      <c r="H39" s="580"/>
    </row>
    <row r="40" spans="2:8" ht="14.25">
      <c r="B40" s="554"/>
      <c r="C40" s="2003" t="s">
        <v>261</v>
      </c>
      <c r="D40" s="2003"/>
      <c r="E40" s="600">
        <v>70534542.850000486</v>
      </c>
      <c r="F40" s="600">
        <f>'15 - Priority of Payments'!J21</f>
        <v>69263377.490000695</v>
      </c>
      <c r="G40" s="579"/>
      <c r="H40" s="580"/>
    </row>
    <row r="41" spans="2:8" ht="15.75">
      <c r="B41" s="554"/>
      <c r="C41" s="2007"/>
      <c r="D41" s="2007"/>
      <c r="E41" s="590"/>
      <c r="F41" s="590"/>
      <c r="G41" s="601"/>
      <c r="H41" s="602"/>
    </row>
    <row r="42" spans="2:8" ht="14.25">
      <c r="B42" s="554"/>
      <c r="C42" s="2003" t="s">
        <v>262</v>
      </c>
      <c r="D42" s="2003"/>
      <c r="E42" s="570" t="s">
        <v>244</v>
      </c>
      <c r="F42" s="570" t="s">
        <v>245</v>
      </c>
      <c r="G42" s="579"/>
      <c r="H42" s="580"/>
    </row>
    <row r="43" spans="2:8" ht="14.25">
      <c r="B43" s="554"/>
      <c r="C43" s="2006" t="s">
        <v>263</v>
      </c>
      <c r="D43" s="2006"/>
      <c r="E43" s="1439">
        <v>2.079140098954417E-2</v>
      </c>
      <c r="F43" s="1697">
        <f>'Prepayment Analysis'!G10</f>
        <v>2.3177549311461491E-2</v>
      </c>
      <c r="G43" s="579"/>
      <c r="H43" s="580"/>
    </row>
    <row r="44" spans="2:8" ht="14.25">
      <c r="B44" s="554"/>
      <c r="C44" s="603" t="s">
        <v>264</v>
      </c>
      <c r="D44" s="603"/>
      <c r="E44" s="1695">
        <v>2.0990679149982094E-2</v>
      </c>
      <c r="F44" s="1696">
        <f>'Prepayment Analysis'!H10</f>
        <v>2.3425357525328261E-2</v>
      </c>
      <c r="G44" s="579"/>
      <c r="H44" s="580"/>
    </row>
    <row r="45" spans="2:8" ht="14.25">
      <c r="B45" s="554"/>
      <c r="C45" s="2007" t="s">
        <v>265</v>
      </c>
      <c r="D45" s="2007"/>
      <c r="E45" s="604">
        <v>5.4774870790564277E-4</v>
      </c>
      <c r="F45" s="604">
        <f>('08 - Delinquent Home Loans Stat'!K13+'08 - Delinquent Home Loans Stat'!M13+'08 - Delinquent Home Loans Stat'!O13+'08 - Delinquent Home Loans Stat'!Q13+'08 - Delinquent Home Loans Stat'!S13+'08 - Delinquent Home Loans Stat'!U13+'08 - Delinquent Home Loans Stat'!W13+'08 - Delinquent Home Loans Stat'!Y13+'08 - Delinquent Home Loans Stat'!AA13+'08 - Delinquent Home Loans Stat'!AC13)/'08 - Delinquent Home Loans Stat'!C13</f>
        <v>6.8641916243046336E-4</v>
      </c>
      <c r="G45" s="579"/>
      <c r="H45" s="580"/>
    </row>
    <row r="46" spans="2:8" ht="18.75" thickBot="1">
      <c r="B46" s="605"/>
      <c r="C46" s="2009"/>
      <c r="D46" s="2009"/>
      <c r="E46" s="606"/>
      <c r="F46" s="607"/>
      <c r="G46" s="608"/>
      <c r="H46" s="609"/>
    </row>
    <row r="47" spans="2:8" ht="13.5" thickTop="1"/>
  </sheetData>
  <mergeCells count="24">
    <mergeCell ref="C41:D41"/>
    <mergeCell ref="C42:D42"/>
    <mergeCell ref="C43:D43"/>
    <mergeCell ref="C45:D45"/>
    <mergeCell ref="C46:D46"/>
    <mergeCell ref="C40:D40"/>
    <mergeCell ref="C22:D22"/>
    <mergeCell ref="C27:D27"/>
    <mergeCell ref="C28:D28"/>
    <mergeCell ref="C29:D29"/>
    <mergeCell ref="C30:D30"/>
    <mergeCell ref="C32:D32"/>
    <mergeCell ref="C33:D33"/>
    <mergeCell ref="C34:D34"/>
    <mergeCell ref="C35:D35"/>
    <mergeCell ref="C36:D36"/>
    <mergeCell ref="C39:D39"/>
    <mergeCell ref="C21:D21"/>
    <mergeCell ref="C11:D11"/>
    <mergeCell ref="C4:D5"/>
    <mergeCell ref="E4:E5"/>
    <mergeCell ref="E12:F12"/>
    <mergeCell ref="C19:D19"/>
    <mergeCell ref="C20:D20"/>
  </mergeCells>
  <pageMargins left="0.7" right="0.7" top="0.75" bottom="0.75" header="0.3" footer="0.3"/>
  <pageSetup paperSize="9" scale="5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145A-73B9-49BC-B0CF-D41AEE6B2743}">
  <sheetPr codeName="Sheet23">
    <tabColor theme="3" tint="-0.249977111117893"/>
  </sheetPr>
  <dimension ref="B1:J28"/>
  <sheetViews>
    <sheetView showGridLines="0" view="pageBreakPreview" zoomScale="80" zoomScaleNormal="100" zoomScaleSheetLayoutView="80" workbookViewId="0">
      <selection activeCell="M38" sqref="M38"/>
    </sheetView>
  </sheetViews>
  <sheetFormatPr defaultColWidth="11.42578125" defaultRowHeight="12.75"/>
  <cols>
    <col min="1" max="1" width="2.42578125" style="610" customWidth="1"/>
    <col min="2" max="2" width="7.85546875" style="610" customWidth="1"/>
    <col min="3" max="3" width="27.7109375" style="610" customWidth="1"/>
    <col min="4" max="4" width="65.28515625" style="610" customWidth="1"/>
    <col min="5" max="5" width="18.85546875" style="610" bestFit="1" customWidth="1"/>
    <col min="6" max="8" width="11.42578125" style="610"/>
    <col min="9" max="9" width="16.42578125" style="610" bestFit="1" customWidth="1"/>
    <col min="10" max="10" width="15.7109375" style="610" customWidth="1"/>
    <col min="11" max="11" width="4.7109375" style="610" customWidth="1"/>
    <col min="12" max="16384" width="11.42578125" style="610"/>
  </cols>
  <sheetData>
    <row r="1" spans="2:10" ht="13.5" thickBot="1"/>
    <row r="2" spans="2:10" ht="28.5" thickTop="1">
      <c r="B2" s="611"/>
      <c r="C2" s="549"/>
      <c r="D2" s="549"/>
      <c r="E2" s="550"/>
      <c r="F2" s="551"/>
      <c r="G2" s="551"/>
      <c r="H2" s="551"/>
      <c r="I2" s="552" t="s">
        <v>235</v>
      </c>
      <c r="J2" s="553">
        <f>'Cover Page'!$C$15</f>
        <v>45747</v>
      </c>
    </row>
    <row r="3" spans="2:10" ht="14.25">
      <c r="B3" s="612"/>
      <c r="D3" s="555"/>
      <c r="E3" s="613"/>
      <c r="F3" s="614"/>
      <c r="G3" s="614"/>
      <c r="H3" s="614"/>
      <c r="I3" s="558" t="s">
        <v>236</v>
      </c>
      <c r="J3" s="559">
        <f>'Cover Page'!$C$16</f>
        <v>45761</v>
      </c>
    </row>
    <row r="4" spans="2:10" ht="23.25">
      <c r="B4" s="612"/>
      <c r="D4" s="1999"/>
      <c r="E4" s="1999"/>
      <c r="F4" s="2000"/>
      <c r="G4" s="560"/>
      <c r="H4" s="534"/>
      <c r="I4" s="558" t="s">
        <v>237</v>
      </c>
      <c r="J4" s="559">
        <f>'Cover Page'!$C$17</f>
        <v>45764</v>
      </c>
    </row>
    <row r="5" spans="2:10" ht="23.25">
      <c r="B5" s="612"/>
      <c r="D5" s="1999"/>
      <c r="E5" s="1999"/>
      <c r="F5" s="2000"/>
      <c r="G5" s="560"/>
      <c r="H5" s="614"/>
      <c r="I5" s="558" t="s">
        <v>238</v>
      </c>
      <c r="J5" s="559">
        <f>'Cover Page'!$C$18</f>
        <v>45775</v>
      </c>
    </row>
    <row r="6" spans="2:10" ht="14.25">
      <c r="B6" s="612"/>
      <c r="D6" s="613"/>
      <c r="E6" s="613"/>
      <c r="F6" s="614"/>
      <c r="G6" s="614"/>
      <c r="H6" s="614"/>
      <c r="I6" s="558" t="s">
        <v>239</v>
      </c>
      <c r="J6" s="561">
        <f>'00 - Cover'!$F$28</f>
        <v>6</v>
      </c>
    </row>
    <row r="7" spans="2:10" ht="14.25">
      <c r="B7" s="615"/>
      <c r="C7" s="616"/>
      <c r="D7" s="616"/>
      <c r="E7" s="616"/>
      <c r="F7" s="617"/>
      <c r="G7" s="617"/>
      <c r="H7" s="617"/>
      <c r="I7" s="617"/>
      <c r="J7" s="618"/>
    </row>
    <row r="8" spans="2:10">
      <c r="B8" s="619"/>
      <c r="J8" s="620"/>
    </row>
    <row r="9" spans="2:10">
      <c r="B9" s="612"/>
      <c r="J9" s="621"/>
    </row>
    <row r="10" spans="2:10">
      <c r="B10" s="612"/>
      <c r="D10" s="625" t="s">
        <v>267</v>
      </c>
      <c r="E10" s="623" t="s">
        <v>268</v>
      </c>
      <c r="J10" s="621"/>
    </row>
    <row r="11" spans="2:10">
      <c r="B11" s="612"/>
      <c r="D11" s="624" t="s">
        <v>269</v>
      </c>
      <c r="E11" s="622" t="str">
        <f>'17 - Events'!F10</f>
        <v>No</v>
      </c>
      <c r="J11" s="621"/>
    </row>
    <row r="12" spans="2:10">
      <c r="B12" s="612"/>
      <c r="D12" s="624" t="s">
        <v>266</v>
      </c>
      <c r="E12" s="622" t="str">
        <f>'17 - Events'!F22</f>
        <v>No</v>
      </c>
      <c r="J12" s="621"/>
    </row>
    <row r="13" spans="2:10">
      <c r="B13" s="612"/>
      <c r="D13" s="626" t="s">
        <v>270</v>
      </c>
      <c r="E13" s="622" t="str">
        <f>'17 - Events'!F47</f>
        <v>No</v>
      </c>
      <c r="J13" s="621"/>
    </row>
    <row r="14" spans="2:10">
      <c r="B14" s="612"/>
      <c r="D14" s="624" t="s">
        <v>271</v>
      </c>
      <c r="E14" s="622" t="str">
        <f>'17 - Events'!F37</f>
        <v>No</v>
      </c>
      <c r="J14" s="621"/>
    </row>
    <row r="15" spans="2:10">
      <c r="B15" s="612"/>
      <c r="J15" s="621"/>
    </row>
    <row r="16" spans="2:10">
      <c r="B16" s="612"/>
      <c r="J16" s="621"/>
    </row>
    <row r="17" spans="2:10" ht="15">
      <c r="B17" s="612"/>
      <c r="C17" s="627" t="s">
        <v>272</v>
      </c>
      <c r="J17" s="621"/>
    </row>
    <row r="18" spans="2:10">
      <c r="B18" s="612"/>
      <c r="J18" s="621"/>
    </row>
    <row r="19" spans="2:10" ht="15">
      <c r="B19" s="612"/>
      <c r="C19" s="2013" t="s">
        <v>1903</v>
      </c>
      <c r="D19" s="2013"/>
      <c r="E19" s="628">
        <f>'10 -Principal Deficiency Amount'!C12</f>
        <v>59257102.390001297</v>
      </c>
      <c r="J19" s="621"/>
    </row>
    <row r="20" spans="2:10" ht="15">
      <c r="B20" s="612"/>
      <c r="C20" s="2013" t="s">
        <v>1904</v>
      </c>
      <c r="D20" s="2013"/>
      <c r="E20" s="628">
        <f>'10 -Principal Deficiency Amount'!D12</f>
        <v>63181777.970000699</v>
      </c>
      <c r="H20" s="623" t="s">
        <v>273</v>
      </c>
      <c r="I20" s="629">
        <f>'10 -Principal Deficiency Amount'!G12</f>
        <v>0</v>
      </c>
      <c r="J20" s="621"/>
    </row>
    <row r="21" spans="2:10" ht="15">
      <c r="B21" s="612"/>
      <c r="C21" s="2014" t="s">
        <v>1905</v>
      </c>
      <c r="D21" s="2014"/>
      <c r="E21" s="628">
        <f>'10 -Principal Deficiency Amount'!E12</f>
        <v>69263377.490000695</v>
      </c>
      <c r="H21" s="623" t="s">
        <v>274</v>
      </c>
      <c r="I21" s="629">
        <f>'10 -Principal Deficiency Amount'!G13</f>
        <v>0</v>
      </c>
      <c r="J21" s="621"/>
    </row>
    <row r="22" spans="2:10" ht="15">
      <c r="B22" s="612"/>
      <c r="C22" s="2011" t="s">
        <v>1906</v>
      </c>
      <c r="D22" s="2012"/>
      <c r="E22" s="628">
        <f>'10 -Principal Deficiency Amount'!F12</f>
        <v>6081599.5199999996</v>
      </c>
      <c r="H22" s="623" t="s">
        <v>275</v>
      </c>
      <c r="I22" s="629">
        <f>'10 -Principal Deficiency Amount'!G14</f>
        <v>0</v>
      </c>
      <c r="J22" s="621"/>
    </row>
    <row r="23" spans="2:10" ht="15">
      <c r="B23" s="612"/>
      <c r="C23" s="2010" t="s">
        <v>1907</v>
      </c>
      <c r="D23" s="2010"/>
      <c r="E23" s="1447">
        <f>'10 -Principal Deficiency Amount'!G12</f>
        <v>0</v>
      </c>
      <c r="H23" s="623" t="s">
        <v>276</v>
      </c>
      <c r="I23" s="629">
        <f>'10 -Principal Deficiency Amount'!G15</f>
        <v>0</v>
      </c>
      <c r="J23" s="621"/>
    </row>
    <row r="24" spans="2:10" ht="15">
      <c r="B24" s="612"/>
      <c r="H24" s="623" t="s">
        <v>277</v>
      </c>
      <c r="I24" s="629">
        <f>'10 -Principal Deficiency Amount'!G16</f>
        <v>0</v>
      </c>
      <c r="J24" s="621"/>
    </row>
    <row r="25" spans="2:10">
      <c r="B25" s="612"/>
      <c r="J25" s="621"/>
    </row>
    <row r="26" spans="2:10">
      <c r="B26" s="612"/>
      <c r="J26" s="621"/>
    </row>
    <row r="27" spans="2:10" ht="13.5" thickBot="1">
      <c r="B27" s="630"/>
      <c r="C27" s="631"/>
      <c r="D27" s="631"/>
      <c r="E27" s="631"/>
      <c r="F27" s="631"/>
      <c r="G27" s="631"/>
      <c r="H27" s="631"/>
      <c r="I27" s="631"/>
      <c r="J27" s="632"/>
    </row>
    <row r="28" spans="2:10" ht="13.5" thickTop="1"/>
  </sheetData>
  <mergeCells count="7">
    <mergeCell ref="C23:D23"/>
    <mergeCell ref="C22:D22"/>
    <mergeCell ref="D4:E5"/>
    <mergeCell ref="F4:F5"/>
    <mergeCell ref="C19:D19"/>
    <mergeCell ref="C20:D20"/>
    <mergeCell ref="C21:D21"/>
  </mergeCells>
  <conditionalFormatting sqref="E11:E14">
    <cfRule type="containsText" dxfId="12" priority="4" operator="containsText" text="YES">
      <formula>NOT(ISERROR(SEARCH("YES",E11)))</formula>
    </cfRule>
    <cfRule type="containsText" dxfId="11" priority="5" operator="containsText" text="NO">
      <formula>NOT(ISERROR(SEARCH("NO",E11)))</formula>
    </cfRule>
    <cfRule type="containsText" dxfId="10" priority="6" operator="containsText" text="OK">
      <formula>NOT(ISERROR(SEARCH("OK",E11)))</formula>
    </cfRule>
  </conditionalFormatting>
  <pageMargins left="0.7" right="0.7" top="0.75" bottom="0.75" header="0.3" footer="0.3"/>
  <pageSetup paperSize="9" scale="46" orientation="portrait" r:id="rId1"/>
  <colBreaks count="1" manualBreakCount="1">
    <brk id="10" max="34"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EA8DB-28BD-4A7C-BB8A-5B82E6AC0A4D}">
  <sheetPr codeName="Sheet24">
    <tabColor theme="3" tint="-0.249977111117893"/>
  </sheetPr>
  <dimension ref="B1:O23"/>
  <sheetViews>
    <sheetView showGridLines="0" view="pageBreakPreview" zoomScale="80" zoomScaleNormal="100" zoomScaleSheetLayoutView="80" workbookViewId="0">
      <selection activeCell="U42" sqref="U42"/>
    </sheetView>
  </sheetViews>
  <sheetFormatPr defaultColWidth="11.42578125" defaultRowHeight="12.75"/>
  <cols>
    <col min="1" max="1" width="2.7109375" style="610" customWidth="1"/>
    <col min="2" max="2" width="23.7109375" style="610" customWidth="1"/>
    <col min="3" max="3" width="23.5703125" style="610" customWidth="1"/>
    <col min="4" max="8" width="12.7109375" style="610" customWidth="1"/>
    <col min="9" max="9" width="3.7109375" style="610" customWidth="1"/>
    <col min="10" max="11" width="12.7109375" style="610" customWidth="1"/>
    <col min="12" max="12" width="17.140625" style="610" customWidth="1"/>
    <col min="13" max="13" width="12.7109375" style="610" customWidth="1"/>
    <col min="14" max="14" width="14.7109375" style="610" customWidth="1"/>
    <col min="15" max="15" width="3.7109375" style="610" customWidth="1"/>
    <col min="16" max="16" width="5" style="610" customWidth="1"/>
    <col min="17" max="16384" width="11.42578125" style="610"/>
  </cols>
  <sheetData>
    <row r="1" spans="2:15" ht="13.5" thickBot="1"/>
    <row r="2" spans="2:15" ht="28.5" thickTop="1">
      <c r="B2" s="633"/>
      <c r="C2" s="634"/>
      <c r="D2" s="526"/>
      <c r="E2" s="526"/>
      <c r="F2" s="635"/>
      <c r="G2" s="551"/>
      <c r="H2" s="551"/>
      <c r="I2" s="551"/>
      <c r="J2" s="551"/>
      <c r="K2" s="551"/>
      <c r="L2" s="551"/>
      <c r="M2" s="552"/>
      <c r="N2" s="636"/>
      <c r="O2" s="637"/>
    </row>
    <row r="3" spans="2:15" ht="14.25">
      <c r="B3" s="638"/>
      <c r="C3" s="614"/>
      <c r="D3" s="614"/>
      <c r="E3" s="614"/>
      <c r="G3" s="614"/>
      <c r="H3" s="614"/>
      <c r="I3" s="614"/>
      <c r="J3" s="614"/>
      <c r="K3" s="614"/>
      <c r="M3" s="558"/>
      <c r="N3" s="639"/>
      <c r="O3" s="621"/>
    </row>
    <row r="4" spans="2:15" ht="23.25">
      <c r="B4" s="2015"/>
      <c r="C4" s="2016"/>
      <c r="G4" s="640"/>
      <c r="H4" s="2017"/>
      <c r="I4" s="2017"/>
      <c r="J4" s="640"/>
      <c r="K4" s="534"/>
      <c r="M4" s="558"/>
      <c r="N4" s="639"/>
      <c r="O4" s="621"/>
    </row>
    <row r="5" spans="2:15" ht="14.25">
      <c r="B5" s="2015"/>
      <c r="C5" s="2016"/>
      <c r="G5" s="614"/>
      <c r="H5" s="2017"/>
      <c r="I5" s="2017"/>
      <c r="J5" s="614"/>
      <c r="K5" s="614"/>
      <c r="M5" s="558"/>
      <c r="N5" s="639"/>
      <c r="O5" s="621"/>
    </row>
    <row r="6" spans="2:15" ht="14.25">
      <c r="B6" s="641"/>
      <c r="C6" s="614"/>
      <c r="D6" s="614"/>
      <c r="E6" s="614"/>
      <c r="G6" s="614"/>
      <c r="H6" s="614"/>
      <c r="I6" s="614"/>
      <c r="J6" s="614"/>
      <c r="K6" s="614"/>
      <c r="M6" s="558"/>
      <c r="N6" s="642"/>
      <c r="O6" s="621"/>
    </row>
    <row r="7" spans="2:15" ht="14.25">
      <c r="B7" s="643"/>
      <c r="C7" s="617"/>
      <c r="D7" s="617"/>
      <c r="E7" s="617"/>
      <c r="F7" s="644"/>
      <c r="G7" s="617"/>
      <c r="H7" s="617"/>
      <c r="I7" s="617"/>
      <c r="J7" s="617"/>
      <c r="K7" s="617"/>
      <c r="L7" s="617"/>
      <c r="M7" s="644"/>
      <c r="N7" s="617"/>
      <c r="O7" s="645"/>
    </row>
    <row r="8" spans="2:15">
      <c r="B8" s="646"/>
      <c r="C8" s="647"/>
      <c r="D8" s="647"/>
      <c r="E8" s="647"/>
      <c r="F8" s="647"/>
      <c r="G8" s="647"/>
      <c r="H8" s="647"/>
      <c r="I8" s="647"/>
      <c r="J8" s="647"/>
      <c r="K8" s="647"/>
      <c r="L8" s="647"/>
      <c r="M8" s="647"/>
      <c r="N8" s="647"/>
      <c r="O8" s="648"/>
    </row>
    <row r="9" spans="2:15" ht="18">
      <c r="B9" s="1232" t="s">
        <v>131</v>
      </c>
      <c r="C9" s="647"/>
      <c r="D9" s="647"/>
      <c r="E9" s="647"/>
      <c r="F9" s="647"/>
      <c r="G9" s="647"/>
      <c r="H9" s="647"/>
      <c r="I9" s="647"/>
      <c r="J9" s="647"/>
      <c r="K9" s="647"/>
      <c r="L9" s="647"/>
      <c r="M9" s="647"/>
      <c r="N9" s="647"/>
      <c r="O9" s="790"/>
    </row>
    <row r="10" spans="2:15">
      <c r="B10" s="646"/>
      <c r="C10" s="647"/>
      <c r="D10" s="647"/>
      <c r="E10" s="647"/>
      <c r="F10" s="647"/>
      <c r="G10" s="647"/>
      <c r="H10" s="647"/>
      <c r="I10" s="647"/>
      <c r="J10" s="647"/>
      <c r="K10" s="647"/>
      <c r="L10" s="647"/>
      <c r="M10" s="647"/>
      <c r="N10" s="647"/>
      <c r="O10" s="790"/>
    </row>
    <row r="11" spans="2:15" ht="15.75">
      <c r="B11" s="649"/>
      <c r="C11" s="647"/>
      <c r="D11" s="2018" t="s">
        <v>225</v>
      </c>
      <c r="E11" s="2019"/>
      <c r="F11" s="2019"/>
      <c r="G11" s="2020"/>
      <c r="H11" s="650"/>
      <c r="I11" s="651"/>
      <c r="J11" s="2018" t="s">
        <v>278</v>
      </c>
      <c r="K11" s="2019"/>
      <c r="L11" s="2019"/>
      <c r="M11" s="2020"/>
      <c r="N11" s="650"/>
      <c r="O11" s="652"/>
    </row>
    <row r="12" spans="2:15" ht="15">
      <c r="B12" s="653"/>
      <c r="C12" s="654"/>
      <c r="D12" s="2021" t="s">
        <v>279</v>
      </c>
      <c r="E12" s="2022"/>
      <c r="F12" s="2021" t="s">
        <v>280</v>
      </c>
      <c r="G12" s="2023"/>
      <c r="H12" s="658"/>
      <c r="J12" s="2021" t="s">
        <v>279</v>
      </c>
      <c r="K12" s="2022"/>
      <c r="L12" s="2021" t="s">
        <v>280</v>
      </c>
      <c r="M12" s="2023"/>
      <c r="N12" s="658"/>
      <c r="O12" s="659"/>
    </row>
    <row r="13" spans="2:15" ht="38.25">
      <c r="B13" s="660"/>
      <c r="C13" s="647"/>
      <c r="D13" s="655" t="s">
        <v>281</v>
      </c>
      <c r="E13" s="656" t="s">
        <v>282</v>
      </c>
      <c r="F13" s="655" t="s">
        <v>281</v>
      </c>
      <c r="G13" s="657" t="s">
        <v>282</v>
      </c>
      <c r="H13" s="661" t="s">
        <v>283</v>
      </c>
      <c r="J13" s="655" t="s">
        <v>281</v>
      </c>
      <c r="K13" s="1392" t="s">
        <v>1055</v>
      </c>
      <c r="L13" s="662" t="s">
        <v>1056</v>
      </c>
      <c r="M13" s="1380" t="s">
        <v>1055</v>
      </c>
      <c r="N13" s="661" t="s">
        <v>283</v>
      </c>
      <c r="O13" s="663"/>
    </row>
    <row r="14" spans="2:15" ht="16.5" customHeight="1">
      <c r="B14" s="664" t="s">
        <v>284</v>
      </c>
      <c r="C14" s="665" t="s">
        <v>233</v>
      </c>
      <c r="D14" s="676" t="s">
        <v>1145</v>
      </c>
      <c r="E14" s="666" t="s">
        <v>1146</v>
      </c>
      <c r="F14" s="667" t="s">
        <v>1059</v>
      </c>
      <c r="G14" s="1381" t="s">
        <v>1060</v>
      </c>
      <c r="H14" s="668" t="s">
        <v>1374</v>
      </c>
      <c r="I14" s="669"/>
      <c r="J14" s="676" t="s">
        <v>1147</v>
      </c>
      <c r="K14" s="666" t="s">
        <v>1148</v>
      </c>
      <c r="L14" s="667" t="s">
        <v>1058</v>
      </c>
      <c r="M14" s="1381" t="s">
        <v>1057</v>
      </c>
      <c r="N14" s="668" t="s">
        <v>1374</v>
      </c>
      <c r="O14" s="670"/>
    </row>
    <row r="15" spans="2:15" ht="18.75" customHeight="1">
      <c r="B15" s="664" t="s">
        <v>186</v>
      </c>
      <c r="C15" s="665" t="s">
        <v>219</v>
      </c>
      <c r="D15" s="671" t="s">
        <v>1145</v>
      </c>
      <c r="E15" s="672" t="s">
        <v>1146</v>
      </c>
      <c r="F15" s="1688" t="s">
        <v>1059</v>
      </c>
      <c r="G15" s="1689" t="s">
        <v>1060</v>
      </c>
      <c r="H15" s="673" t="s">
        <v>1375</v>
      </c>
      <c r="I15" s="669"/>
      <c r="J15" s="671" t="s">
        <v>1147</v>
      </c>
      <c r="K15" s="672" t="s">
        <v>1148</v>
      </c>
      <c r="L15" s="1688" t="s">
        <v>1058</v>
      </c>
      <c r="M15" s="1689" t="s">
        <v>1057</v>
      </c>
      <c r="N15" s="673" t="s">
        <v>1375</v>
      </c>
      <c r="O15" s="670"/>
    </row>
    <row r="16" spans="2:15" hidden="1">
      <c r="B16" s="653"/>
      <c r="C16" s="654"/>
      <c r="D16" s="654"/>
      <c r="E16" s="674"/>
      <c r="F16" s="674"/>
      <c r="G16" s="674"/>
      <c r="H16" s="674"/>
      <c r="I16" s="674"/>
      <c r="J16" s="654"/>
      <c r="K16" s="674"/>
      <c r="L16" s="674"/>
      <c r="M16" s="674"/>
      <c r="N16" s="674"/>
      <c r="O16" s="675"/>
    </row>
    <row r="17" spans="2:15" ht="15.75" hidden="1">
      <c r="B17" s="649"/>
      <c r="C17" s="647"/>
      <c r="D17" s="2018" t="s">
        <v>285</v>
      </c>
      <c r="E17" s="2019"/>
      <c r="F17" s="2019"/>
      <c r="G17" s="2020"/>
      <c r="H17" s="650"/>
      <c r="I17" s="651"/>
      <c r="J17" s="2018" t="s">
        <v>286</v>
      </c>
      <c r="K17" s="2019"/>
      <c r="L17" s="2019"/>
      <c r="M17" s="2020"/>
      <c r="N17" s="650"/>
      <c r="O17" s="675"/>
    </row>
    <row r="18" spans="2:15" ht="31.5" hidden="1" customHeight="1">
      <c r="B18" s="653"/>
      <c r="C18" s="654"/>
      <c r="D18" s="2021" t="s">
        <v>279</v>
      </c>
      <c r="E18" s="2022"/>
      <c r="F18" s="2024" t="s">
        <v>287</v>
      </c>
      <c r="G18" s="2023"/>
      <c r="H18" s="658"/>
      <c r="J18" s="2021" t="s">
        <v>279</v>
      </c>
      <c r="K18" s="2022"/>
      <c r="L18" s="2024" t="s">
        <v>288</v>
      </c>
      <c r="M18" s="2023"/>
      <c r="N18" s="658"/>
      <c r="O18" s="675"/>
    </row>
    <row r="19" spans="2:15" ht="15.75" hidden="1">
      <c r="B19" s="660"/>
      <c r="C19" s="647"/>
      <c r="D19" s="655" t="s">
        <v>281</v>
      </c>
      <c r="E19" s="656" t="s">
        <v>282</v>
      </c>
      <c r="F19" s="2024" t="s">
        <v>281</v>
      </c>
      <c r="G19" s="2025"/>
      <c r="H19" s="661" t="s">
        <v>283</v>
      </c>
      <c r="J19" s="655" t="s">
        <v>281</v>
      </c>
      <c r="K19" s="656" t="s">
        <v>282</v>
      </c>
      <c r="L19" s="2024" t="s">
        <v>281</v>
      </c>
      <c r="M19" s="2025"/>
      <c r="N19" s="661" t="s">
        <v>283</v>
      </c>
      <c r="O19" s="675"/>
    </row>
    <row r="20" spans="2:15" hidden="1">
      <c r="B20" s="664" t="s">
        <v>284</v>
      </c>
      <c r="C20" s="665" t="s">
        <v>219</v>
      </c>
      <c r="D20" s="676"/>
      <c r="E20" s="666"/>
      <c r="F20" s="2026"/>
      <c r="G20" s="2027"/>
      <c r="H20" s="668"/>
      <c r="I20" s="669"/>
      <c r="J20" s="676"/>
      <c r="K20" s="666"/>
      <c r="L20" s="2026"/>
      <c r="M20" s="2027"/>
      <c r="N20" s="668" t="s">
        <v>1374</v>
      </c>
      <c r="O20" s="675"/>
    </row>
    <row r="21" spans="2:15" ht="19.5" hidden="1" customHeight="1">
      <c r="B21" s="664" t="s">
        <v>186</v>
      </c>
      <c r="C21" s="665" t="s">
        <v>219</v>
      </c>
      <c r="D21" s="671"/>
      <c r="E21" s="672"/>
      <c r="F21" s="2028"/>
      <c r="G21" s="2029"/>
      <c r="H21" s="673"/>
      <c r="I21" s="669"/>
      <c r="J21" s="671"/>
      <c r="K21" s="672"/>
      <c r="L21" s="2028"/>
      <c r="M21" s="2029"/>
      <c r="N21" s="673" t="s">
        <v>1375</v>
      </c>
      <c r="O21" s="675"/>
    </row>
    <row r="22" spans="2:15" ht="13.5" thickBot="1">
      <c r="B22" s="677"/>
      <c r="C22" s="678"/>
      <c r="D22" s="678"/>
      <c r="E22" s="679"/>
      <c r="F22" s="679"/>
      <c r="G22" s="679"/>
      <c r="H22" s="679"/>
      <c r="I22" s="679"/>
      <c r="J22" s="678"/>
      <c r="K22" s="679"/>
      <c r="L22" s="679"/>
      <c r="M22" s="679"/>
      <c r="N22" s="679"/>
      <c r="O22" s="680"/>
    </row>
    <row r="23" spans="2:15" ht="13.5" thickTop="1"/>
  </sheetData>
  <mergeCells count="20">
    <mergeCell ref="F19:G19"/>
    <mergeCell ref="L19:M19"/>
    <mergeCell ref="F20:G20"/>
    <mergeCell ref="L20:M20"/>
    <mergeCell ref="F21:G21"/>
    <mergeCell ref="L21:M21"/>
    <mergeCell ref="D17:G17"/>
    <mergeCell ref="J17:M17"/>
    <mergeCell ref="D18:E18"/>
    <mergeCell ref="F18:G18"/>
    <mergeCell ref="J18:K18"/>
    <mergeCell ref="L18:M18"/>
    <mergeCell ref="B4:C5"/>
    <mergeCell ref="H4:I5"/>
    <mergeCell ref="D11:G11"/>
    <mergeCell ref="J11:M11"/>
    <mergeCell ref="D12:E12"/>
    <mergeCell ref="F12:G12"/>
    <mergeCell ref="J12:K12"/>
    <mergeCell ref="L12:M12"/>
  </mergeCells>
  <conditionalFormatting sqref="H1:H1048576 N7:N1048576">
    <cfRule type="cellIs" dxfId="9" priority="1" operator="equal">
      <formula>"OK"</formula>
    </cfRule>
    <cfRule type="cellIs" dxfId="8" priority="2" operator="equal">
      <formula>"NOK"</formula>
    </cfRule>
  </conditionalFormatting>
  <pageMargins left="0.7" right="0.7" top="0.75" bottom="0.75" header="0.3" footer="0.3"/>
  <pageSetup paperSize="9" scale="4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12F6-5933-422B-A955-13BD0F6D164D}">
  <sheetPr codeName="Sheet25">
    <tabColor theme="3" tint="-0.249977111117893"/>
  </sheetPr>
  <dimension ref="B1:K61"/>
  <sheetViews>
    <sheetView view="pageBreakPreview" zoomScale="80" zoomScaleNormal="100" zoomScaleSheetLayoutView="80" workbookViewId="0">
      <selection activeCell="M34" sqref="M34"/>
    </sheetView>
  </sheetViews>
  <sheetFormatPr defaultColWidth="11.42578125" defaultRowHeight="12.75"/>
  <cols>
    <col min="1" max="1" width="3.42578125" style="682" customWidth="1"/>
    <col min="2" max="2" width="56.140625" style="681" customWidth="1"/>
    <col min="3" max="4" width="35.140625" style="682" bestFit="1" customWidth="1"/>
    <col min="5" max="5" width="25.5703125" style="682" customWidth="1"/>
    <col min="6" max="6" width="3.85546875" style="682" customWidth="1"/>
    <col min="7" max="7" width="1.7109375" style="682" customWidth="1"/>
    <col min="8" max="8" width="1.85546875" style="682" customWidth="1"/>
    <col min="9" max="16384" width="11.42578125" style="682"/>
  </cols>
  <sheetData>
    <row r="1" spans="2:11" ht="15.75" customHeight="1">
      <c r="F1" s="683"/>
    </row>
    <row r="2" spans="2:11" ht="15.75" customHeight="1">
      <c r="D2" s="1625"/>
      <c r="E2" s="1626"/>
      <c r="F2" s="683"/>
    </row>
    <row r="3" spans="2:11" ht="15.75" customHeight="1">
      <c r="D3" s="1627"/>
      <c r="E3" s="1628"/>
      <c r="F3" s="683"/>
    </row>
    <row r="4" spans="2:11" ht="15.75" customHeight="1">
      <c r="D4" s="1627"/>
      <c r="E4" s="1628"/>
      <c r="F4" s="683"/>
    </row>
    <row r="5" spans="2:11" ht="24.75" customHeight="1">
      <c r="B5" s="685"/>
      <c r="D5" s="1627"/>
      <c r="E5" s="1628"/>
      <c r="F5" s="684"/>
    </row>
    <row r="6" spans="2:11" ht="15.75" customHeight="1">
      <c r="D6" s="1627"/>
      <c r="E6" s="1629"/>
    </row>
    <row r="7" spans="2:11" ht="15.75" customHeight="1" thickBot="1">
      <c r="B7" s="687" t="s">
        <v>289</v>
      </c>
    </row>
    <row r="8" spans="2:11" ht="19.5" customHeight="1" thickTop="1">
      <c r="B8" s="688"/>
      <c r="C8" s="689"/>
      <c r="D8" s="689"/>
      <c r="E8" s="689"/>
      <c r="F8" s="689"/>
      <c r="G8" s="690"/>
    </row>
    <row r="9" spans="2:11" s="695" customFormat="1" ht="15.75" customHeight="1">
      <c r="B9" s="1176" t="s">
        <v>290</v>
      </c>
      <c r="C9" s="692" t="s">
        <v>120</v>
      </c>
      <c r="D9" s="692" t="s">
        <v>121</v>
      </c>
      <c r="E9" s="692" t="s">
        <v>132</v>
      </c>
      <c r="F9" s="693"/>
      <c r="G9" s="694"/>
    </row>
    <row r="10" spans="2:11" s="695" customFormat="1" ht="5.0999999999999996" customHeight="1">
      <c r="B10" s="691"/>
      <c r="C10" s="696"/>
      <c r="D10" s="696"/>
      <c r="E10" s="696"/>
      <c r="F10" s="696"/>
      <c r="G10" s="694"/>
    </row>
    <row r="11" spans="2:11" s="695" customFormat="1" ht="18" customHeight="1">
      <c r="B11" s="1177" t="s">
        <v>291</v>
      </c>
      <c r="C11" s="697"/>
      <c r="D11" s="697"/>
      <c r="E11" s="697"/>
      <c r="F11" s="697"/>
      <c r="G11" s="694"/>
    </row>
    <row r="12" spans="2:11" s="695" customFormat="1" ht="18" customHeight="1">
      <c r="B12" s="698" t="s">
        <v>1327</v>
      </c>
      <c r="C12" s="699" t="s">
        <v>1328</v>
      </c>
      <c r="D12" s="699" t="s">
        <v>1094</v>
      </c>
      <c r="E12" s="699" t="s">
        <v>1094</v>
      </c>
      <c r="F12" s="700"/>
      <c r="G12" s="694"/>
    </row>
    <row r="13" spans="2:11" s="695" customFormat="1" ht="18" customHeight="1">
      <c r="B13" s="698" t="s">
        <v>225</v>
      </c>
      <c r="C13" s="701" t="s">
        <v>1329</v>
      </c>
      <c r="D13" s="699" t="s">
        <v>1094</v>
      </c>
      <c r="E13" s="699" t="s">
        <v>1094</v>
      </c>
      <c r="F13" s="697"/>
      <c r="G13" s="694"/>
    </row>
    <row r="14" spans="2:11" s="695" customFormat="1" ht="18" customHeight="1">
      <c r="B14" s="1177" t="s">
        <v>292</v>
      </c>
      <c r="C14" s="701"/>
      <c r="D14" s="701"/>
      <c r="E14" s="701"/>
      <c r="F14" s="697"/>
      <c r="G14" s="694"/>
    </row>
    <row r="15" spans="2:11" s="695" customFormat="1" ht="18" customHeight="1">
      <c r="B15" s="698" t="s">
        <v>278</v>
      </c>
      <c r="C15" s="699" t="s">
        <v>1328</v>
      </c>
      <c r="D15" s="699" t="s">
        <v>1094</v>
      </c>
      <c r="E15" s="699" t="s">
        <v>1094</v>
      </c>
      <c r="F15" s="702"/>
      <c r="G15" s="694"/>
      <c r="I15" s="703"/>
      <c r="J15" s="703"/>
      <c r="K15" s="703"/>
    </row>
    <row r="16" spans="2:11" s="695" customFormat="1" ht="18" customHeight="1">
      <c r="B16" s="698" t="s">
        <v>225</v>
      </c>
      <c r="C16" s="701" t="s">
        <v>1329</v>
      </c>
      <c r="D16" s="699" t="s">
        <v>1094</v>
      </c>
      <c r="E16" s="699" t="s">
        <v>1094</v>
      </c>
      <c r="F16" s="702"/>
      <c r="G16" s="694"/>
      <c r="I16" s="703"/>
      <c r="J16" s="703"/>
      <c r="K16" s="703"/>
    </row>
    <row r="17" spans="2:9" s="695" customFormat="1" ht="15.75" customHeight="1">
      <c r="B17" s="704"/>
      <c r="C17" s="705"/>
      <c r="D17" s="705"/>
      <c r="E17" s="705"/>
      <c r="F17" s="705"/>
      <c r="G17" s="706"/>
    </row>
    <row r="18" spans="2:9" s="695" customFormat="1" ht="15.75" customHeight="1">
      <c r="B18" s="707"/>
      <c r="C18" s="697"/>
      <c r="D18" s="697"/>
      <c r="E18" s="697"/>
      <c r="F18" s="697"/>
      <c r="G18" s="694"/>
    </row>
    <row r="19" spans="2:9" s="695" customFormat="1" ht="15.75" customHeight="1">
      <c r="B19" s="1176" t="s">
        <v>293</v>
      </c>
      <c r="C19" s="692" t="s">
        <v>120</v>
      </c>
      <c r="D19" s="692" t="s">
        <v>121</v>
      </c>
      <c r="E19" s="692" t="s">
        <v>132</v>
      </c>
      <c r="F19" s="693"/>
      <c r="G19" s="694"/>
    </row>
    <row r="20" spans="2:9" s="695" customFormat="1" ht="13.5" customHeight="1">
      <c r="B20" s="708"/>
      <c r="C20" s="696"/>
      <c r="D20" s="696"/>
      <c r="E20" s="696"/>
      <c r="F20" s="696"/>
      <c r="G20" s="694"/>
    </row>
    <row r="21" spans="2:9" s="695" customFormat="1" ht="18" customHeight="1">
      <c r="B21" s="698" t="s">
        <v>294</v>
      </c>
      <c r="C21" s="1622">
        <v>59471</v>
      </c>
      <c r="D21" s="1622">
        <v>59471</v>
      </c>
      <c r="E21" s="1622">
        <v>59471</v>
      </c>
      <c r="F21" s="709"/>
      <c r="G21" s="694"/>
      <c r="I21" s="710"/>
    </row>
    <row r="22" spans="2:9" s="695" customFormat="1" ht="18" customHeight="1">
      <c r="B22" s="698" t="s">
        <v>164</v>
      </c>
      <c r="C22" s="699" t="s">
        <v>1325</v>
      </c>
      <c r="D22" s="699" t="s">
        <v>1325</v>
      </c>
      <c r="E22" s="699" t="s">
        <v>1325</v>
      </c>
      <c r="F22" s="709"/>
      <c r="G22" s="694"/>
      <c r="I22" s="710"/>
    </row>
    <row r="23" spans="2:9" s="695" customFormat="1" ht="18" customHeight="1">
      <c r="B23" s="698" t="s">
        <v>295</v>
      </c>
      <c r="C23" s="701" t="s">
        <v>1324</v>
      </c>
      <c r="D23" s="701" t="s">
        <v>1326</v>
      </c>
      <c r="E23" s="701" t="s">
        <v>1326</v>
      </c>
      <c r="F23" s="700"/>
      <c r="G23" s="694"/>
    </row>
    <row r="24" spans="2:9" s="695" customFormat="1" ht="18" customHeight="1">
      <c r="B24" s="698" t="s">
        <v>296</v>
      </c>
      <c r="C24" s="701">
        <v>290342171</v>
      </c>
      <c r="D24" s="701" t="s">
        <v>1326</v>
      </c>
      <c r="E24" s="701" t="s">
        <v>1326</v>
      </c>
      <c r="F24" s="711"/>
      <c r="G24" s="694"/>
    </row>
    <row r="25" spans="2:9" s="695" customFormat="1" ht="15">
      <c r="B25" s="712" t="s">
        <v>297</v>
      </c>
      <c r="C25" s="713">
        <f>'11 - Notes Follow-up'!E16</f>
        <v>7773200000</v>
      </c>
      <c r="D25" s="713">
        <f>'11 - Notes Follow-up'!M16</f>
        <v>409200000</v>
      </c>
      <c r="E25" s="713">
        <f>'11 - Notes Follow-up'!T15</f>
        <v>300</v>
      </c>
      <c r="F25" s="711"/>
      <c r="G25" s="694"/>
    </row>
    <row r="26" spans="2:9" s="695" customFormat="1" ht="18" customHeight="1">
      <c r="B26" s="698" t="s">
        <v>298</v>
      </c>
      <c r="C26" s="1415">
        <f>'11 - Notes Follow-up'!H25</f>
        <v>77732</v>
      </c>
      <c r="D26" s="1416">
        <f>'11 - Notes Follow-up'!P25</f>
        <v>4092</v>
      </c>
      <c r="E26" s="1416">
        <f>'11 - Notes Follow-up'!W25</f>
        <v>2</v>
      </c>
      <c r="F26" s="711"/>
      <c r="G26" s="694"/>
    </row>
    <row r="27" spans="2:9" s="695" customFormat="1" ht="18" customHeight="1">
      <c r="B27" s="698" t="s">
        <v>299</v>
      </c>
      <c r="C27" s="713">
        <f>'11 - Notes Follow-up'!E13</f>
        <v>100000</v>
      </c>
      <c r="D27" s="713">
        <f>'11 - Notes Follow-up'!M13</f>
        <v>100000</v>
      </c>
      <c r="E27" s="713">
        <f>'11 - Notes Follow-up'!T13</f>
        <v>150</v>
      </c>
      <c r="F27" s="711"/>
      <c r="G27" s="694"/>
    </row>
    <row r="28" spans="2:9" s="695" customFormat="1" ht="15.75" customHeight="1">
      <c r="B28" s="714"/>
      <c r="C28" s="715"/>
      <c r="D28" s="697"/>
      <c r="E28" s="697"/>
      <c r="F28" s="697"/>
      <c r="G28" s="694"/>
    </row>
    <row r="29" spans="2:9" s="695" customFormat="1" ht="15.75" customHeight="1">
      <c r="B29" s="1176" t="s">
        <v>300</v>
      </c>
      <c r="C29" s="692" t="s">
        <v>120</v>
      </c>
      <c r="D29" s="692" t="s">
        <v>121</v>
      </c>
      <c r="E29" s="692" t="s">
        <v>132</v>
      </c>
      <c r="F29" s="693"/>
      <c r="G29" s="694"/>
      <c r="H29" s="716"/>
    </row>
    <row r="30" spans="2:9" s="695" customFormat="1" ht="5.0999999999999996" customHeight="1">
      <c r="B30" s="708"/>
      <c r="C30" s="696"/>
      <c r="D30" s="696"/>
      <c r="E30" s="696"/>
      <c r="F30" s="696"/>
      <c r="G30" s="694"/>
      <c r="H30" s="716"/>
    </row>
    <row r="31" spans="2:9" s="695" customFormat="1" ht="18" customHeight="1">
      <c r="B31" s="698"/>
      <c r="C31" s="1619"/>
      <c r="D31" s="1620"/>
      <c r="E31" s="1620"/>
      <c r="F31" s="700"/>
      <c r="G31" s="694"/>
    </row>
    <row r="32" spans="2:9" s="695" customFormat="1" ht="18" customHeight="1">
      <c r="B32" s="698" t="s">
        <v>301</v>
      </c>
      <c r="C32" s="701" t="s">
        <v>1097</v>
      </c>
      <c r="D32" s="701" t="s">
        <v>1097</v>
      </c>
      <c r="E32" s="701" t="s">
        <v>1097</v>
      </c>
      <c r="F32" s="700"/>
      <c r="G32" s="694"/>
    </row>
    <row r="33" spans="2:7" s="695" customFormat="1" ht="18" customHeight="1">
      <c r="B33" s="698" t="s">
        <v>302</v>
      </c>
      <c r="C33" s="701" t="s">
        <v>1095</v>
      </c>
      <c r="D33" s="701" t="s">
        <v>1095</v>
      </c>
      <c r="E33" s="701" t="s">
        <v>1096</v>
      </c>
      <c r="F33" s="700"/>
      <c r="G33" s="694"/>
    </row>
    <row r="34" spans="2:7" s="695" customFormat="1" ht="18" customHeight="1">
      <c r="B34" s="698" t="s">
        <v>1098</v>
      </c>
      <c r="C34" s="1621">
        <f>'12 - Notes Interest'!I17</f>
        <v>6.0000000000000001E-3</v>
      </c>
      <c r="D34" s="1620">
        <f>'12 - Notes Interest'!R17</f>
        <v>1.4999999999999999E-2</v>
      </c>
      <c r="E34" s="701" t="s">
        <v>1097</v>
      </c>
      <c r="F34" s="700"/>
      <c r="G34" s="694"/>
    </row>
    <row r="35" spans="2:7" s="695" customFormat="1" ht="18" customHeight="1">
      <c r="B35" s="698" t="s">
        <v>303</v>
      </c>
      <c r="C35" s="701" t="s">
        <v>304</v>
      </c>
      <c r="D35" s="701" t="s">
        <v>304</v>
      </c>
      <c r="E35" s="701" t="s">
        <v>1097</v>
      </c>
      <c r="F35" s="697"/>
      <c r="G35" s="694"/>
    </row>
    <row r="36" spans="2:7" s="695" customFormat="1" ht="15.75" customHeight="1" thickBot="1">
      <c r="B36" s="718"/>
      <c r="C36" s="719"/>
      <c r="D36" s="719"/>
      <c r="E36" s="719"/>
      <c r="F36" s="719"/>
      <c r="G36" s="720"/>
    </row>
    <row r="37" spans="2:7" ht="20.100000000000001" customHeight="1" thickTop="1">
      <c r="B37" s="721"/>
      <c r="C37" s="715"/>
    </row>
    <row r="38" spans="2:7" ht="20.100000000000001" customHeight="1">
      <c r="B38" s="721"/>
    </row>
    <row r="43" spans="2:7" ht="20.100000000000001" customHeight="1">
      <c r="C43" s="715"/>
    </row>
    <row r="55" spans="3:3" ht="20.100000000000001" customHeight="1">
      <c r="C55" s="715"/>
    </row>
    <row r="61" spans="3:3" ht="20.100000000000001" customHeight="1">
      <c r="C61" s="715"/>
    </row>
  </sheetData>
  <pageMargins left="0.7" right="0.7" top="0.75" bottom="0.75" header="0.3" footer="0.3"/>
  <pageSetup paperSize="9" scale="53" orientation="portrait" r:id="rId1"/>
  <colBreaks count="1" manualBreakCount="1">
    <brk id="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1EBA-BF74-4F97-B45F-79758064ED81}">
  <sheetPr codeName="Sheet26">
    <tabColor theme="3" tint="-0.249977111117893"/>
  </sheetPr>
  <dimension ref="B1:I69"/>
  <sheetViews>
    <sheetView showGridLines="0" view="pageBreakPreview" zoomScale="80" zoomScaleNormal="100" zoomScaleSheetLayoutView="80" workbookViewId="0">
      <selection activeCell="E10" sqref="E10"/>
    </sheetView>
  </sheetViews>
  <sheetFormatPr defaultColWidth="11.42578125" defaultRowHeight="12.75"/>
  <cols>
    <col min="1" max="1" width="9.140625" style="725" customWidth="1"/>
    <col min="2" max="2" width="11.28515625" style="625" customWidth="1"/>
    <col min="3" max="3" width="47.42578125" style="625" customWidth="1"/>
    <col min="4" max="4" width="19.28515625" style="725" customWidth="1"/>
    <col min="5" max="6" width="24.85546875" style="726" customWidth="1"/>
    <col min="7" max="7" width="17.28515625" style="726" bestFit="1" customWidth="1"/>
    <col min="8" max="8" width="30" style="725" customWidth="1"/>
    <col min="9" max="9" width="2.7109375" style="725" customWidth="1"/>
    <col min="10" max="16384" width="11.42578125" style="725"/>
  </cols>
  <sheetData>
    <row r="1" spans="2:9" s="682" customFormat="1" ht="15.75" customHeight="1">
      <c r="B1" s="722"/>
      <c r="C1" s="722"/>
      <c r="D1" s="723"/>
      <c r="E1" s="724"/>
      <c r="H1" s="683"/>
    </row>
    <row r="2" spans="2:9" s="682" customFormat="1" ht="15.75" customHeight="1">
      <c r="B2" s="722"/>
      <c r="C2" s="722"/>
      <c r="D2" s="723"/>
      <c r="E2" s="724"/>
      <c r="G2" s="537" t="s">
        <v>235</v>
      </c>
      <c r="H2" s="1451">
        <f>'Cover Page'!$C$15</f>
        <v>45747</v>
      </c>
    </row>
    <row r="3" spans="2:9" s="682" customFormat="1" ht="15.75" customHeight="1">
      <c r="B3" s="722"/>
      <c r="C3" s="722"/>
      <c r="D3" s="723"/>
      <c r="E3" s="724"/>
      <c r="G3" s="555" t="s">
        <v>236</v>
      </c>
      <c r="H3" s="639">
        <f>'Cover Page'!$C$16</f>
        <v>45761</v>
      </c>
    </row>
    <row r="4" spans="2:9" s="682" customFormat="1" ht="23.25" customHeight="1">
      <c r="B4" s="722"/>
      <c r="C4" s="685"/>
      <c r="D4" s="723"/>
      <c r="E4" s="724"/>
      <c r="F4" s="686"/>
      <c r="G4" s="555" t="s">
        <v>237</v>
      </c>
      <c r="H4" s="639">
        <f>'Cover Page'!$C$17</f>
        <v>45764</v>
      </c>
    </row>
    <row r="5" spans="2:9" ht="15.75" customHeight="1">
      <c r="F5" s="686"/>
      <c r="G5" s="555" t="s">
        <v>238</v>
      </c>
      <c r="H5" s="639">
        <f>'Cover Page'!$C$18</f>
        <v>45775</v>
      </c>
    </row>
    <row r="6" spans="2:9" ht="22.5" customHeight="1" thickBot="1">
      <c r="B6" s="727" t="s">
        <v>305</v>
      </c>
      <c r="C6" s="728"/>
      <c r="G6" s="555" t="s">
        <v>239</v>
      </c>
      <c r="H6" s="642">
        <f>'00 - Cover'!$F$28</f>
        <v>6</v>
      </c>
    </row>
    <row r="7" spans="2:9" s="734" customFormat="1" ht="20.100000000000001" customHeight="1" thickTop="1">
      <c r="B7" s="729"/>
      <c r="C7" s="730"/>
      <c r="D7" s="731"/>
      <c r="E7" s="732"/>
      <c r="F7" s="732"/>
      <c r="G7" s="732"/>
      <c r="H7" s="732"/>
      <c r="I7" s="733"/>
    </row>
    <row r="8" spans="2:9" ht="20.100000000000001" customHeight="1">
      <c r="B8" s="1179" t="s">
        <v>306</v>
      </c>
      <c r="C8" s="1180"/>
      <c r="D8" s="1417">
        <f>H4</f>
        <v>45764</v>
      </c>
      <c r="E8" s="717"/>
      <c r="F8" s="717"/>
      <c r="G8" s="717"/>
      <c r="H8" s="717"/>
      <c r="I8" s="735"/>
    </row>
    <row r="9" spans="2:9" ht="20.100000000000001" customHeight="1">
      <c r="B9" s="1179" t="s">
        <v>307</v>
      </c>
      <c r="C9" s="1180"/>
      <c r="D9" s="1418">
        <f>H4</f>
        <v>45764</v>
      </c>
      <c r="E9" s="717"/>
      <c r="F9" s="717"/>
      <c r="G9" s="717"/>
      <c r="H9" s="717"/>
      <c r="I9" s="735"/>
    </row>
    <row r="10" spans="2:9" ht="20.100000000000001" customHeight="1">
      <c r="B10" s="1179" t="s">
        <v>308</v>
      </c>
      <c r="C10" s="1180"/>
      <c r="D10" s="1418">
        <f>'12 - Notes Interest'!F17</f>
        <v>45743</v>
      </c>
      <c r="E10" s="1418">
        <f>'12 - Notes Interest'!G17</f>
        <v>45775</v>
      </c>
      <c r="F10" s="717"/>
      <c r="G10" s="717"/>
      <c r="H10" s="717"/>
      <c r="I10" s="735"/>
    </row>
    <row r="11" spans="2:9" ht="20.100000000000001" customHeight="1">
      <c r="B11" s="1179" t="s">
        <v>309</v>
      </c>
      <c r="C11" s="1180"/>
      <c r="D11" s="1419">
        <f>'12 - Notes Interest'!H17</f>
        <v>32</v>
      </c>
      <c r="E11" s="717"/>
      <c r="F11" s="736"/>
      <c r="G11" s="717"/>
      <c r="H11" s="717"/>
      <c r="I11" s="735"/>
    </row>
    <row r="12" spans="2:9" ht="20.100000000000001" customHeight="1">
      <c r="B12" s="1179" t="s">
        <v>310</v>
      </c>
      <c r="C12" s="1180"/>
      <c r="D12" s="737" t="s">
        <v>311</v>
      </c>
      <c r="E12" s="717"/>
      <c r="F12" s="717"/>
      <c r="G12" s="717"/>
      <c r="H12" s="717"/>
      <c r="I12" s="735"/>
    </row>
    <row r="13" spans="2:9" ht="20.100000000000001" customHeight="1">
      <c r="B13" s="1179" t="s">
        <v>312</v>
      </c>
      <c r="C13" s="1181"/>
      <c r="D13" s="717" t="s">
        <v>304</v>
      </c>
      <c r="E13" s="717"/>
      <c r="F13" s="717"/>
      <c r="G13" s="717"/>
      <c r="H13" s="717"/>
      <c r="I13" s="735"/>
    </row>
    <row r="14" spans="2:9" s="734" customFormat="1" ht="20.100000000000001" customHeight="1">
      <c r="B14" s="738"/>
      <c r="C14" s="739"/>
      <c r="D14" s="740"/>
      <c r="E14" s="741"/>
      <c r="F14" s="741"/>
      <c r="G14" s="741"/>
      <c r="H14" s="741"/>
      <c r="I14" s="742"/>
    </row>
    <row r="15" spans="2:9" s="734" customFormat="1" ht="20.100000000000001" customHeight="1">
      <c r="B15" s="743"/>
      <c r="C15" s="744"/>
      <c r="D15" s="737"/>
      <c r="E15" s="717"/>
      <c r="F15" s="717"/>
      <c r="G15" s="717"/>
      <c r="H15" s="717"/>
      <c r="I15" s="735"/>
    </row>
    <row r="16" spans="2:9" s="734" customFormat="1" ht="19.5" customHeight="1">
      <c r="B16" s="1178" t="s">
        <v>313</v>
      </c>
      <c r="C16" s="660"/>
      <c r="D16" s="737"/>
      <c r="E16" s="692" t="s">
        <v>120</v>
      </c>
      <c r="F16" s="692" t="s">
        <v>121</v>
      </c>
      <c r="G16" s="692"/>
      <c r="H16" s="745"/>
      <c r="I16" s="735"/>
    </row>
    <row r="17" spans="2:9" s="734" customFormat="1" ht="9.9499999999999993" customHeight="1">
      <c r="B17" s="712"/>
      <c r="D17" s="737"/>
      <c r="E17" s="717"/>
      <c r="F17" s="717"/>
      <c r="G17" s="717"/>
      <c r="H17" s="717"/>
      <c r="I17" s="735"/>
    </row>
    <row r="18" spans="2:9" s="734" customFormat="1" ht="20.100000000000001" customHeight="1">
      <c r="B18" s="712" t="s">
        <v>314</v>
      </c>
      <c r="D18" s="737"/>
      <c r="E18" s="754">
        <f>'15 - Priority of Payments'!I29</f>
        <v>3909142.28</v>
      </c>
      <c r="F18" s="754">
        <f>'15 - Priority of Payments'!I32</f>
        <v>514323.48</v>
      </c>
      <c r="G18" s="746"/>
      <c r="H18" s="747"/>
      <c r="I18" s="735"/>
    </row>
    <row r="19" spans="2:9" s="734" customFormat="1" ht="20.100000000000001" customHeight="1">
      <c r="B19" s="712" t="s">
        <v>315</v>
      </c>
      <c r="D19" s="737"/>
      <c r="E19" s="754">
        <f>'15 - Priority of Payments'!J29</f>
        <v>3909142.28</v>
      </c>
      <c r="F19" s="754">
        <f>'15 - Priority of Payments'!J32</f>
        <v>514323.48</v>
      </c>
      <c r="G19" s="746"/>
      <c r="H19" s="747"/>
      <c r="I19" s="735"/>
    </row>
    <row r="20" spans="2:9" s="734" customFormat="1" ht="20.100000000000001" customHeight="1">
      <c r="B20" s="1178" t="s">
        <v>316</v>
      </c>
      <c r="C20" s="748"/>
      <c r="E20" s="754"/>
      <c r="F20" s="754"/>
      <c r="G20" s="749"/>
      <c r="H20" s="750"/>
      <c r="I20" s="735"/>
    </row>
    <row r="21" spans="2:9" s="734" customFormat="1" ht="20.100000000000001" customHeight="1">
      <c r="B21" s="712" t="s">
        <v>317</v>
      </c>
      <c r="C21" s="744"/>
      <c r="E21" s="754">
        <v>0</v>
      </c>
      <c r="F21" s="754">
        <v>0</v>
      </c>
      <c r="G21" s="751"/>
      <c r="H21" s="747"/>
      <c r="I21" s="735"/>
    </row>
    <row r="22" spans="2:9" s="734" customFormat="1" ht="20.100000000000001" customHeight="1">
      <c r="B22" s="712" t="s">
        <v>1101</v>
      </c>
      <c r="C22" s="744"/>
      <c r="E22" s="754">
        <f>MAX(E18-E19,0)</f>
        <v>0</v>
      </c>
      <c r="F22" s="754">
        <f>MAX(F18-F19,0)</f>
        <v>0</v>
      </c>
      <c r="G22" s="751"/>
      <c r="H22" s="747"/>
      <c r="I22" s="735"/>
    </row>
    <row r="23" spans="2:9" s="734" customFormat="1" ht="20.100000000000001" customHeight="1">
      <c r="B23" s="712" t="s">
        <v>1100</v>
      </c>
      <c r="C23" s="744"/>
      <c r="E23" s="754">
        <f>MAX(E19-E18,0)</f>
        <v>0</v>
      </c>
      <c r="F23" s="754">
        <f>MAX(F19-F18,0)</f>
        <v>0</v>
      </c>
      <c r="G23" s="751"/>
      <c r="H23" s="747"/>
      <c r="I23" s="735"/>
    </row>
    <row r="24" spans="2:9" s="734" customFormat="1" ht="20.100000000000001" customHeight="1">
      <c r="B24" s="712" t="s">
        <v>318</v>
      </c>
      <c r="C24" s="744"/>
      <c r="E24" s="754">
        <f>E21+E22-E23</f>
        <v>0</v>
      </c>
      <c r="F24" s="754">
        <f>F21+F22-F23</f>
        <v>0</v>
      </c>
      <c r="G24" s="746"/>
      <c r="H24" s="747"/>
      <c r="I24" s="735"/>
    </row>
    <row r="25" spans="2:9" s="734" customFormat="1" ht="20.100000000000001" customHeight="1">
      <c r="B25" s="738"/>
      <c r="C25" s="739"/>
      <c r="D25" s="740"/>
      <c r="E25" s="741"/>
      <c r="F25" s="741"/>
      <c r="G25" s="741"/>
      <c r="H25" s="741"/>
      <c r="I25" s="742"/>
    </row>
    <row r="26" spans="2:9" s="734" customFormat="1" ht="20.100000000000001" customHeight="1">
      <c r="B26" s="743"/>
      <c r="D26" s="737"/>
      <c r="E26" s="717"/>
      <c r="F26" s="717"/>
      <c r="G26" s="717"/>
      <c r="H26" s="717"/>
      <c r="I26" s="735"/>
    </row>
    <row r="27" spans="2:9" s="734" customFormat="1" ht="20.100000000000001" customHeight="1">
      <c r="B27" s="1178" t="s">
        <v>319</v>
      </c>
      <c r="C27" s="748"/>
      <c r="E27" s="692" t="s">
        <v>120</v>
      </c>
      <c r="F27" s="692" t="s">
        <v>121</v>
      </c>
      <c r="G27" s="692"/>
      <c r="H27" s="745" t="s">
        <v>320</v>
      </c>
      <c r="I27" s="735"/>
    </row>
    <row r="28" spans="2:9" s="734" customFormat="1" ht="9.9499999999999993" customHeight="1">
      <c r="B28" s="660"/>
      <c r="C28" s="748"/>
      <c r="E28" s="752"/>
      <c r="F28" s="752"/>
      <c r="G28" s="752"/>
      <c r="H28" s="752"/>
      <c r="I28" s="735"/>
    </row>
    <row r="29" spans="2:9" s="734" customFormat="1" ht="21" customHeight="1">
      <c r="B29" s="712" t="s">
        <v>321</v>
      </c>
      <c r="C29" s="744"/>
      <c r="D29" s="753"/>
      <c r="E29" s="754">
        <f>'11 - Notes Follow-up'!E16</f>
        <v>7773200000</v>
      </c>
      <c r="F29" s="754">
        <f>'11 - Notes Follow-up'!M16</f>
        <v>409200000</v>
      </c>
      <c r="G29" s="754"/>
      <c r="H29" s="755">
        <f>E29+F29</f>
        <v>8182400000</v>
      </c>
      <c r="I29" s="735"/>
    </row>
    <row r="30" spans="2:9" s="734" customFormat="1" ht="21" customHeight="1">
      <c r="B30" s="712" t="s">
        <v>322</v>
      </c>
      <c r="C30" s="744"/>
      <c r="D30" s="753"/>
      <c r="E30" s="756">
        <f>'11 - Notes Follow-up'!D25</f>
        <v>7430749342.0400009</v>
      </c>
      <c r="F30" s="756">
        <f>'11 - Notes Follow-up'!L25</f>
        <v>391092040.68000001</v>
      </c>
      <c r="G30" s="756"/>
      <c r="H30" s="755">
        <f t="shared" ref="H30:H33" si="0">E30+F30</f>
        <v>7821841382.7200012</v>
      </c>
      <c r="I30" s="735"/>
    </row>
    <row r="31" spans="2:9" s="734" customFormat="1" ht="21" customHeight="1">
      <c r="B31" s="712" t="s">
        <v>323</v>
      </c>
      <c r="C31" s="744"/>
      <c r="D31" s="753"/>
      <c r="E31" s="756">
        <f>'11 - Notes Follow-up'!J26</f>
        <v>95594.470000000016</v>
      </c>
      <c r="F31" s="756">
        <f>'11 - Notes Follow-up'!Q26</f>
        <v>95574.790000000008</v>
      </c>
      <c r="G31" s="756"/>
      <c r="H31" s="1395"/>
      <c r="I31" s="735"/>
    </row>
    <row r="32" spans="2:9" s="734" customFormat="1" ht="21" customHeight="1">
      <c r="B32" s="712" t="s">
        <v>1099</v>
      </c>
      <c r="C32" s="744"/>
      <c r="D32" s="753"/>
      <c r="E32" s="755">
        <f>'11 - Notes Follow-up'!F25</f>
        <v>56293514.400000006</v>
      </c>
      <c r="F32" s="755">
        <f>'11 - Notes Follow-up'!N25</f>
        <v>2962812.5999999996</v>
      </c>
      <c r="G32" s="755"/>
      <c r="H32" s="755">
        <f>E32+F32</f>
        <v>59256327.000000007</v>
      </c>
      <c r="I32" s="735"/>
    </row>
    <row r="33" spans="2:9" s="734" customFormat="1" ht="21" customHeight="1">
      <c r="B33" s="712" t="s">
        <v>324</v>
      </c>
      <c r="C33" s="744"/>
      <c r="D33" s="753"/>
      <c r="E33" s="755">
        <f>'11 - Notes Follow-up'!G25</f>
        <v>7374455827.6400013</v>
      </c>
      <c r="F33" s="755">
        <f>'11 - Notes Follow-up'!O25</f>
        <v>388129228.07999998</v>
      </c>
      <c r="G33" s="755"/>
      <c r="H33" s="755">
        <f t="shared" si="0"/>
        <v>7762585055.7200012</v>
      </c>
      <c r="I33" s="735"/>
    </row>
    <row r="34" spans="2:9" s="734" customFormat="1" ht="21" customHeight="1">
      <c r="B34" s="712" t="s">
        <v>325</v>
      </c>
      <c r="C34" s="744"/>
      <c r="D34" s="753"/>
      <c r="E34" s="755">
        <f>'11 - Notes Follow-up'!J25</f>
        <v>94870.270000000019</v>
      </c>
      <c r="F34" s="755">
        <f>'11 - Notes Follow-up'!Q25</f>
        <v>94850.739999999991</v>
      </c>
      <c r="G34" s="755"/>
      <c r="H34" s="1395"/>
      <c r="I34" s="735"/>
    </row>
    <row r="35" spans="2:9" s="734" customFormat="1" ht="20.100000000000001" customHeight="1">
      <c r="B35" s="757"/>
      <c r="C35" s="758"/>
      <c r="D35" s="739"/>
      <c r="E35" s="741"/>
      <c r="F35" s="741"/>
      <c r="G35" s="741"/>
      <c r="H35" s="741"/>
      <c r="I35" s="742"/>
    </row>
    <row r="36" spans="2:9" s="734" customFormat="1" ht="20.100000000000001" customHeight="1">
      <c r="B36" s="759"/>
      <c r="C36" s="760"/>
      <c r="E36" s="717"/>
      <c r="F36" s="717"/>
      <c r="G36" s="717"/>
      <c r="H36" s="717"/>
      <c r="I36" s="735"/>
    </row>
    <row r="37" spans="2:9" s="734" customFormat="1" ht="20.100000000000001" customHeight="1">
      <c r="B37" s="1178" t="s">
        <v>326</v>
      </c>
      <c r="C37" s="761"/>
      <c r="D37" s="762"/>
      <c r="E37" s="692" t="s">
        <v>120</v>
      </c>
      <c r="F37" s="692" t="s">
        <v>121</v>
      </c>
      <c r="G37" s="692"/>
      <c r="H37" s="752"/>
      <c r="I37" s="735"/>
    </row>
    <row r="38" spans="2:9" s="734" customFormat="1" ht="9.9499999999999993" customHeight="1">
      <c r="B38" s="660"/>
      <c r="C38" s="744"/>
      <c r="D38" s="762"/>
      <c r="E38" s="752"/>
      <c r="F38" s="752"/>
      <c r="G38" s="752"/>
      <c r="H38" s="752"/>
      <c r="I38" s="735"/>
    </row>
    <row r="39" spans="2:9" s="734" customFormat="1" ht="20.100000000000001" customHeight="1">
      <c r="B39" s="712" t="s">
        <v>327</v>
      </c>
      <c r="C39" s="748"/>
      <c r="D39" s="762"/>
      <c r="E39" s="755">
        <f>E19/'11 - Notes Follow-up'!H26</f>
        <v>50.29</v>
      </c>
      <c r="F39" s="755">
        <f>F18/'11 - Notes Follow-up'!P26</f>
        <v>125.69</v>
      </c>
      <c r="G39" s="755"/>
      <c r="H39" s="763"/>
      <c r="I39" s="735"/>
    </row>
    <row r="40" spans="2:9" s="734" customFormat="1" ht="20.100000000000001" customHeight="1">
      <c r="B40" s="712" t="s">
        <v>328</v>
      </c>
      <c r="C40" s="744"/>
      <c r="E40" s="755">
        <f>'11 bis-Notes Calculation'!AB17</f>
        <v>724.2</v>
      </c>
      <c r="F40" s="755">
        <f>'11 bis-Notes Calculation'!AK17</f>
        <v>724.05</v>
      </c>
      <c r="G40" s="755"/>
      <c r="H40" s="763"/>
      <c r="I40" s="735"/>
    </row>
    <row r="41" spans="2:9" s="734" customFormat="1" ht="20.100000000000001" customHeight="1">
      <c r="B41" s="712" t="s">
        <v>329</v>
      </c>
      <c r="C41" s="744"/>
      <c r="E41" s="764">
        <f>E40/E31</f>
        <v>7.5757520283338559E-3</v>
      </c>
      <c r="F41" s="764">
        <f>F40/F31</f>
        <v>7.5757425153641445E-3</v>
      </c>
      <c r="G41" s="764"/>
      <c r="H41" s="765"/>
      <c r="I41" s="735"/>
    </row>
    <row r="42" spans="2:9" ht="20.100000000000001" customHeight="1" thickBot="1">
      <c r="B42" s="766"/>
      <c r="C42" s="767"/>
      <c r="D42" s="768"/>
      <c r="E42" s="769"/>
      <c r="F42" s="769"/>
      <c r="G42" s="769"/>
      <c r="H42" s="769"/>
      <c r="I42" s="770"/>
    </row>
    <row r="43" spans="2:9" ht="20.100000000000001" customHeight="1" thickTop="1">
      <c r="E43" s="771"/>
    </row>
    <row r="45" spans="2:9" ht="20.100000000000001" customHeight="1">
      <c r="C45" s="744"/>
    </row>
    <row r="51" spans="3:3" ht="20.100000000000001" customHeight="1">
      <c r="C51" s="744"/>
    </row>
    <row r="63" spans="3:3" ht="20.100000000000001" customHeight="1">
      <c r="C63" s="744"/>
    </row>
    <row r="69" spans="3:3" ht="20.100000000000001" customHeight="1">
      <c r="C69" s="744"/>
    </row>
  </sheetData>
  <pageMargins left="0.7" right="0.7" top="0.75" bottom="0.75" header="0.3" footer="0.3"/>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D00B-9E2B-483A-BF85-381EB4FF116E}">
  <sheetPr codeName="Sheet27">
    <tabColor theme="3" tint="-0.249977111117893"/>
  </sheetPr>
  <dimension ref="A1:AB508"/>
  <sheetViews>
    <sheetView showGridLines="0" zoomScale="80" zoomScaleNormal="80" workbookViewId="0">
      <selection activeCell="K24" sqref="K24"/>
    </sheetView>
  </sheetViews>
  <sheetFormatPr defaultColWidth="11.42578125" defaultRowHeight="12.75"/>
  <cols>
    <col min="1" max="1" width="2.7109375" style="610" customWidth="1"/>
    <col min="2" max="2" width="1.28515625" style="610" customWidth="1"/>
    <col min="3" max="3" width="23.42578125" style="610" customWidth="1"/>
    <col min="4" max="4" width="2.140625" style="610" customWidth="1"/>
    <col min="5" max="5" width="16.42578125" style="610" customWidth="1"/>
    <col min="6" max="6" width="3" style="610" customWidth="1"/>
    <col min="7" max="7" width="25.28515625" style="610" customWidth="1"/>
    <col min="8" max="8" width="22" style="610" customWidth="1"/>
    <col min="9" max="9" width="19.5703125" style="610" customWidth="1"/>
    <col min="10" max="10" width="2.7109375" style="610" customWidth="1"/>
    <col min="11" max="11" width="20.85546875" style="610" customWidth="1"/>
    <col min="12" max="12" width="27.28515625" style="610" customWidth="1"/>
    <col min="13" max="13" width="24.5703125" style="610" customWidth="1"/>
    <col min="14" max="15" width="5.5703125" style="610" customWidth="1"/>
    <col min="16" max="16" width="22.7109375" style="610" customWidth="1"/>
    <col min="17" max="17" width="1.7109375" style="610" customWidth="1"/>
    <col min="18" max="18" width="24.5703125" style="610" customWidth="1"/>
    <col min="19" max="19" width="2.140625" style="610" customWidth="1"/>
    <col min="20" max="21" width="24.5703125" style="610" customWidth="1"/>
    <col min="22" max="22" width="19.140625" style="610" customWidth="1"/>
    <col min="23" max="23" width="2.28515625" style="610" customWidth="1"/>
    <col min="24" max="25" width="24.5703125" style="610" customWidth="1"/>
    <col min="26" max="26" width="23.7109375" style="610" customWidth="1"/>
    <col min="27" max="27" width="13" style="610" customWidth="1"/>
    <col min="28" max="28" width="13.7109375" style="610" customWidth="1"/>
    <col min="29" max="29" width="6.42578125" style="610" customWidth="1"/>
    <col min="30" max="16384" width="11.42578125" style="610"/>
  </cols>
  <sheetData>
    <row r="1" spans="1:28" ht="15" thickBot="1">
      <c r="A1" s="614"/>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row>
    <row r="2" spans="1:28" ht="28.5" thickTop="1">
      <c r="A2" s="614"/>
      <c r="B2" s="772"/>
      <c r="C2" s="1206"/>
      <c r="D2" s="774"/>
      <c r="E2" s="775"/>
      <c r="F2" s="775"/>
      <c r="G2" s="775"/>
      <c r="H2" s="775"/>
      <c r="I2" s="776"/>
      <c r="J2" s="776"/>
      <c r="K2" s="551"/>
      <c r="L2" s="551"/>
      <c r="M2" s="552"/>
      <c r="N2" s="552"/>
      <c r="O2" s="552"/>
      <c r="P2" s="552"/>
      <c r="Q2" s="552"/>
      <c r="R2" s="552"/>
      <c r="S2" s="552"/>
      <c r="T2" s="552"/>
      <c r="U2" s="552"/>
      <c r="V2" s="552"/>
      <c r="W2" s="552"/>
      <c r="X2" s="552"/>
      <c r="Y2" s="552"/>
      <c r="Z2" s="552"/>
      <c r="AA2" s="552" t="s">
        <v>235</v>
      </c>
      <c r="AB2" s="553">
        <f>'Cover Page'!$C$15</f>
        <v>45747</v>
      </c>
    </row>
    <row r="3" spans="1:28" ht="14.25">
      <c r="A3" s="614"/>
      <c r="B3" s="777"/>
      <c r="C3" s="534"/>
      <c r="D3" s="614"/>
      <c r="E3" s="614"/>
      <c r="F3" s="614"/>
      <c r="G3" s="614"/>
      <c r="H3" s="614"/>
      <c r="I3" s="614"/>
      <c r="J3" s="614"/>
      <c r="K3" s="614"/>
      <c r="L3" s="614"/>
      <c r="M3" s="558"/>
      <c r="N3" s="558"/>
      <c r="O3" s="558"/>
      <c r="P3" s="558"/>
      <c r="Q3" s="558"/>
      <c r="R3" s="558"/>
      <c r="S3" s="558"/>
      <c r="T3" s="558"/>
      <c r="U3" s="558"/>
      <c r="V3" s="558"/>
      <c r="W3" s="558"/>
      <c r="X3" s="558"/>
      <c r="Y3" s="558"/>
      <c r="Z3" s="558"/>
      <c r="AA3" s="558" t="s">
        <v>236</v>
      </c>
      <c r="AB3" s="559">
        <f>'Cover Page'!$C$16</f>
        <v>45761</v>
      </c>
    </row>
    <row r="4" spans="1:28" ht="14.25">
      <c r="A4" s="614"/>
      <c r="B4" s="777"/>
      <c r="C4" s="2031"/>
      <c r="D4" s="2031"/>
      <c r="E4" s="2031"/>
      <c r="F4" s="2031"/>
      <c r="G4" s="614"/>
      <c r="H4" s="2000"/>
      <c r="I4" s="2000"/>
      <c r="J4" s="2000"/>
      <c r="K4" s="2000"/>
      <c r="L4" s="614"/>
      <c r="M4" s="558"/>
      <c r="N4" s="558"/>
      <c r="O4" s="558"/>
      <c r="P4" s="558"/>
      <c r="Q4" s="558"/>
      <c r="R4" s="558"/>
      <c r="S4" s="558"/>
      <c r="T4" s="558"/>
      <c r="U4" s="558"/>
      <c r="V4" s="558"/>
      <c r="W4" s="558"/>
      <c r="X4" s="558"/>
      <c r="Y4" s="558"/>
      <c r="Z4" s="558"/>
      <c r="AA4" s="558" t="s">
        <v>237</v>
      </c>
      <c r="AB4" s="559">
        <f>'Cover Page'!$C$17</f>
        <v>45764</v>
      </c>
    </row>
    <row r="5" spans="1:28" ht="14.25">
      <c r="A5" s="614"/>
      <c r="B5" s="777"/>
      <c r="C5" s="2031"/>
      <c r="D5" s="2031"/>
      <c r="E5" s="2031"/>
      <c r="F5" s="2031"/>
      <c r="G5" s="614"/>
      <c r="H5" s="2000"/>
      <c r="I5" s="2000"/>
      <c r="J5" s="2000"/>
      <c r="K5" s="2000"/>
      <c r="L5" s="614"/>
      <c r="M5" s="558"/>
      <c r="N5" s="558"/>
      <c r="O5" s="558"/>
      <c r="P5" s="558"/>
      <c r="Q5" s="558"/>
      <c r="R5" s="558"/>
      <c r="S5" s="558"/>
      <c r="T5" s="558"/>
      <c r="U5" s="558"/>
      <c r="V5" s="558"/>
      <c r="W5" s="558"/>
      <c r="X5" s="558"/>
      <c r="Y5" s="558"/>
      <c r="Z5" s="558"/>
      <c r="AA5" s="558" t="s">
        <v>238</v>
      </c>
      <c r="AB5" s="559">
        <f>'Cover Page'!$C$18</f>
        <v>45775</v>
      </c>
    </row>
    <row r="6" spans="1:28" ht="14.25">
      <c r="A6" s="614"/>
      <c r="B6" s="777"/>
      <c r="C6" s="779"/>
      <c r="D6" s="614"/>
      <c r="E6" s="614"/>
      <c r="F6" s="614"/>
      <c r="G6" s="614"/>
      <c r="H6" s="614"/>
      <c r="I6" s="614"/>
      <c r="J6" s="614"/>
      <c r="K6" s="614"/>
      <c r="L6" s="614"/>
      <c r="M6" s="558"/>
      <c r="N6" s="558"/>
      <c r="O6" s="558"/>
      <c r="P6" s="558"/>
      <c r="Q6" s="558"/>
      <c r="R6" s="558"/>
      <c r="S6" s="558"/>
      <c r="T6" s="558"/>
      <c r="U6" s="558"/>
      <c r="V6" s="558"/>
      <c r="W6" s="558"/>
      <c r="X6" s="558"/>
      <c r="Y6" s="558"/>
      <c r="Z6" s="558"/>
      <c r="AA6" s="558" t="s">
        <v>239</v>
      </c>
      <c r="AB6" s="561">
        <f>'00 - Cover'!$F$28</f>
        <v>6</v>
      </c>
    </row>
    <row r="7" spans="1:28" ht="14.25">
      <c r="A7" s="614"/>
      <c r="B7" s="780"/>
      <c r="C7" s="781"/>
      <c r="D7" s="617"/>
      <c r="E7" s="617"/>
      <c r="F7" s="617"/>
      <c r="G7" s="617"/>
      <c r="H7" s="617"/>
      <c r="I7" s="617"/>
      <c r="J7" s="617"/>
      <c r="K7" s="617"/>
      <c r="L7" s="617"/>
      <c r="M7" s="617"/>
      <c r="N7" s="617"/>
      <c r="O7" s="617"/>
      <c r="P7" s="617"/>
      <c r="Q7" s="617"/>
      <c r="R7" s="617"/>
      <c r="S7" s="617"/>
      <c r="T7" s="617"/>
      <c r="U7" s="617"/>
      <c r="V7" s="617"/>
      <c r="W7" s="617"/>
      <c r="X7" s="617"/>
      <c r="Y7" s="617"/>
      <c r="Z7" s="617"/>
      <c r="AA7" s="617"/>
      <c r="AB7" s="645"/>
    </row>
    <row r="8" spans="1:28" ht="15.75">
      <c r="A8" s="614"/>
      <c r="B8" s="777"/>
      <c r="C8" s="1194" t="s">
        <v>330</v>
      </c>
      <c r="D8" s="568"/>
      <c r="E8" s="614"/>
      <c r="F8" s="614"/>
      <c r="G8" s="614"/>
      <c r="H8" s="614"/>
      <c r="I8" s="614"/>
      <c r="J8" s="614"/>
      <c r="K8" s="614"/>
      <c r="L8" s="614"/>
      <c r="M8" s="614"/>
      <c r="N8" s="614"/>
      <c r="O8" s="783"/>
      <c r="P8" s="1194" t="s">
        <v>331</v>
      </c>
      <c r="Q8" s="568"/>
      <c r="R8" s="614"/>
      <c r="S8" s="614"/>
      <c r="T8" s="614"/>
      <c r="U8" s="614"/>
      <c r="V8" s="614"/>
      <c r="W8" s="614"/>
      <c r="X8" s="614"/>
      <c r="Y8" s="614"/>
      <c r="Z8" s="614"/>
      <c r="AA8" s="614"/>
      <c r="AB8" s="784"/>
    </row>
    <row r="9" spans="1:28" ht="12.75" customHeight="1">
      <c r="A9" s="647"/>
      <c r="B9" s="785"/>
      <c r="C9" s="647"/>
      <c r="D9" s="647"/>
      <c r="E9" s="647"/>
      <c r="F9" s="647"/>
      <c r="G9" s="2030" t="s">
        <v>332</v>
      </c>
      <c r="H9" s="2030"/>
      <c r="I9" s="2030"/>
      <c r="J9" s="787"/>
      <c r="K9" s="2030" t="s">
        <v>333</v>
      </c>
      <c r="L9" s="2030"/>
      <c r="M9" s="2030"/>
      <c r="N9" s="787"/>
      <c r="O9" s="788"/>
      <c r="P9" s="647"/>
      <c r="Q9" s="789"/>
      <c r="R9" s="647"/>
      <c r="S9" s="789"/>
      <c r="T9" s="2030" t="s">
        <v>332</v>
      </c>
      <c r="U9" s="2030"/>
      <c r="V9" s="2030"/>
      <c r="W9" s="787"/>
      <c r="X9" s="2030" t="s">
        <v>333</v>
      </c>
      <c r="Y9" s="2030"/>
      <c r="Z9" s="2030"/>
      <c r="AA9" s="787"/>
      <c r="AB9" s="790"/>
    </row>
    <row r="10" spans="1:28" ht="25.5">
      <c r="A10" s="647"/>
      <c r="B10" s="785"/>
      <c r="C10" s="791" t="s">
        <v>5</v>
      </c>
      <c r="D10" s="789"/>
      <c r="E10" s="791" t="s">
        <v>334</v>
      </c>
      <c r="F10" s="789"/>
      <c r="G10" s="786" t="s">
        <v>241</v>
      </c>
      <c r="H10" s="786" t="s">
        <v>335</v>
      </c>
      <c r="I10" s="786" t="s">
        <v>246</v>
      </c>
      <c r="J10" s="787"/>
      <c r="K10" s="786" t="s">
        <v>241</v>
      </c>
      <c r="L10" s="786" t="s">
        <v>335</v>
      </c>
      <c r="M10" s="786" t="s">
        <v>246</v>
      </c>
      <c r="N10" s="787"/>
      <c r="O10" s="788"/>
      <c r="P10" s="791" t="s">
        <v>5</v>
      </c>
      <c r="Q10" s="789"/>
      <c r="R10" s="791" t="s">
        <v>334</v>
      </c>
      <c r="S10" s="789"/>
      <c r="T10" s="786" t="s">
        <v>241</v>
      </c>
      <c r="U10" s="792" t="s">
        <v>335</v>
      </c>
      <c r="V10" s="792" t="s">
        <v>246</v>
      </c>
      <c r="W10" s="787"/>
      <c r="X10" s="786" t="s">
        <v>241</v>
      </c>
      <c r="Y10" s="792" t="s">
        <v>335</v>
      </c>
      <c r="Z10" s="792" t="s">
        <v>246</v>
      </c>
      <c r="AA10" s="787"/>
      <c r="AB10" s="790"/>
    </row>
    <row r="11" spans="1:28">
      <c r="A11" s="647"/>
      <c r="B11" s="785"/>
      <c r="C11" s="793">
        <f>'00 - Cover'!F20</f>
        <v>45775</v>
      </c>
      <c r="D11" s="793"/>
      <c r="E11" s="1623">
        <f>'12 - Notes Interest'!I17</f>
        <v>6.0000000000000001E-3</v>
      </c>
      <c r="F11" s="795"/>
      <c r="G11" s="1576">
        <f>'11 - Notes Follow-up'!G25</f>
        <v>7374455827.6400013</v>
      </c>
      <c r="H11" s="1576">
        <f>'11 - Notes Follow-up'!F25</f>
        <v>56293514.400000006</v>
      </c>
      <c r="I11" s="1576">
        <f>'12 - Notes Interest'!K17</f>
        <v>3909142.28</v>
      </c>
      <c r="J11" s="1576"/>
      <c r="K11" s="1576">
        <f>'11 - Notes Follow-up'!J25</f>
        <v>94870.270000000019</v>
      </c>
      <c r="L11" s="1576">
        <f>'11 bis-Notes Calculation'!AB17</f>
        <v>724.2</v>
      </c>
      <c r="M11" s="1576">
        <f>'12 - Notes Interest'!J17</f>
        <v>50.29</v>
      </c>
      <c r="N11" s="796"/>
      <c r="O11" s="797"/>
      <c r="P11" s="793">
        <f>C11</f>
        <v>45775</v>
      </c>
      <c r="Q11" s="793"/>
      <c r="R11" s="794">
        <f>'12 - Notes Interest'!R17</f>
        <v>1.4999999999999999E-2</v>
      </c>
      <c r="S11" s="795"/>
      <c r="T11" s="1576">
        <f>'11 - Notes Follow-up'!O25</f>
        <v>388129228.07999998</v>
      </c>
      <c r="U11" s="1576">
        <f>'11 bis-Notes Calculation'!AL17</f>
        <v>2962812.5999999996</v>
      </c>
      <c r="V11" s="1576">
        <f>'12 - Notes Interest'!T17</f>
        <v>514323.48</v>
      </c>
      <c r="W11" s="796"/>
      <c r="X11" s="1576">
        <f>'11 - Notes Follow-up'!Q25</f>
        <v>94850.739999999991</v>
      </c>
      <c r="Y11" s="1576">
        <f>'11 bis-Notes Calculation'!AK17</f>
        <v>724.05</v>
      </c>
      <c r="Z11" s="1576">
        <f>'12 - Notes Interest'!S17</f>
        <v>125.69</v>
      </c>
      <c r="AA11" s="796"/>
      <c r="AB11" s="790"/>
    </row>
    <row r="12" spans="1:28">
      <c r="A12" s="647"/>
      <c r="B12" s="785"/>
      <c r="C12" s="793">
        <f>'11 - Notes Follow-up'!B26</f>
        <v>45743</v>
      </c>
      <c r="D12" s="793"/>
      <c r="E12" s="794">
        <f>'12 - Notes Interest'!I18</f>
        <v>6.0000000000000001E-3</v>
      </c>
      <c r="F12" s="793"/>
      <c r="G12" s="1576">
        <f>'11 - Notes Follow-up'!G26</f>
        <v>7430749342.0400009</v>
      </c>
      <c r="H12" s="1576">
        <f>'11 - Notes Follow-up'!F26</f>
        <v>57244176.759999998</v>
      </c>
      <c r="I12" s="1576">
        <f>'12 - Notes Interest'!K18</f>
        <v>3446636.8800000004</v>
      </c>
      <c r="J12" s="1576"/>
      <c r="K12" s="1576">
        <f>'11 - Notes Follow-up'!J26</f>
        <v>95594.470000000016</v>
      </c>
      <c r="L12" s="1576">
        <f>'11 - Notes Follow-up'!I26</f>
        <v>736.43</v>
      </c>
      <c r="M12" s="1576">
        <f>'12 - Notes Interest'!J18</f>
        <v>44.34</v>
      </c>
      <c r="N12" s="796"/>
      <c r="O12" s="797"/>
      <c r="P12" s="793">
        <f t="shared" ref="P12:P35" si="0">C12</f>
        <v>45743</v>
      </c>
      <c r="Q12" s="796"/>
      <c r="R12" s="604">
        <f>'12 - Notes Interest'!R18</f>
        <v>1.4999999999999999E-2</v>
      </c>
      <c r="S12" s="796"/>
      <c r="T12" s="1576">
        <f>'11 - Notes Follow-up'!O26</f>
        <v>391092040.68000001</v>
      </c>
      <c r="U12" s="1576">
        <f>'11 - Notes Follow-up'!N26</f>
        <v>3012857.76</v>
      </c>
      <c r="V12" s="1576">
        <f>'12 - Notes Interest'!T18</f>
        <v>453475.43999999994</v>
      </c>
      <c r="W12" s="796"/>
      <c r="X12" s="1576">
        <f>'11 - Notes Follow-up'!Q26</f>
        <v>95574.790000000008</v>
      </c>
      <c r="Y12" s="1576">
        <f>'11 bis-Notes Calculation'!AK18</f>
        <v>736.28</v>
      </c>
      <c r="Z12" s="1576">
        <f>'12 - Notes Interest'!S18</f>
        <v>110.82</v>
      </c>
      <c r="AA12" s="796"/>
      <c r="AB12" s="790"/>
    </row>
    <row r="13" spans="1:28">
      <c r="A13" s="647"/>
      <c r="B13" s="785"/>
      <c r="C13" s="793">
        <f>'11 - Notes Follow-up'!B27</f>
        <v>45715</v>
      </c>
      <c r="D13" s="793"/>
      <c r="E13" s="794">
        <f>'12 - Notes Interest'!I19</f>
        <v>6.0000000000000001E-3</v>
      </c>
      <c r="F13" s="793"/>
      <c r="G13" s="1576">
        <f>'11 - Notes Follow-up'!G27</f>
        <v>7487993518.8000011</v>
      </c>
      <c r="H13" s="1576">
        <f>'11 - Notes Follow-up'!F27</f>
        <v>57126801.439999998</v>
      </c>
      <c r="I13" s="1576">
        <f>'12 - Notes Interest'!K19</f>
        <v>3844624.72</v>
      </c>
      <c r="J13" s="1576"/>
      <c r="K13" s="1576">
        <f>'11 - Notes Follow-up'!J27</f>
        <v>96330.900000000009</v>
      </c>
      <c r="L13" s="1576">
        <f>'11 - Notes Follow-up'!I27</f>
        <v>734.92</v>
      </c>
      <c r="M13" s="1576">
        <f>'12 - Notes Interest'!J19</f>
        <v>49.46</v>
      </c>
      <c r="N13" s="796"/>
      <c r="O13" s="797"/>
      <c r="P13" s="793">
        <f t="shared" si="0"/>
        <v>45715</v>
      </c>
      <c r="Q13" s="796"/>
      <c r="R13" s="604">
        <f>'12 - Notes Interest'!R19</f>
        <v>1.4999999999999999E-2</v>
      </c>
      <c r="S13" s="796"/>
      <c r="T13" s="1576">
        <f>'11 - Notes Follow-up'!O27</f>
        <v>394104898.44</v>
      </c>
      <c r="U13" s="1576">
        <f>'11 - Notes Follow-up'!N27</f>
        <v>3006719.76</v>
      </c>
      <c r="V13" s="1576">
        <f>'12 - Notes Interest'!T19</f>
        <v>505893.95999999996</v>
      </c>
      <c r="W13" s="796"/>
      <c r="X13" s="1576">
        <f>'11 - Notes Follow-up'!Q27</f>
        <v>96311.069999999992</v>
      </c>
      <c r="Y13" s="1576">
        <f>'11 bis-Notes Calculation'!AK19</f>
        <v>734.78</v>
      </c>
      <c r="Z13" s="1576">
        <f>'12 - Notes Interest'!S19</f>
        <v>123.63</v>
      </c>
      <c r="AA13" s="796"/>
      <c r="AB13" s="790"/>
    </row>
    <row r="14" spans="1:28">
      <c r="A14" s="647"/>
      <c r="B14" s="785"/>
      <c r="C14" s="793">
        <f>'11 - Notes Follow-up'!B28</f>
        <v>45684</v>
      </c>
      <c r="D14" s="793"/>
      <c r="E14" s="794">
        <f>'12 - Notes Interest'!I20</f>
        <v>6.0000000000000001E-3</v>
      </c>
      <c r="F14" s="793"/>
      <c r="G14" s="1576">
        <f>'11 - Notes Follow-up'!G28</f>
        <v>7545120320.2400007</v>
      </c>
      <c r="H14" s="1576">
        <f>'11 - Notes Follow-up'!F28</f>
        <v>114424613.28</v>
      </c>
      <c r="I14" s="1576">
        <f>'12 - Notes Interest'!K20</f>
        <v>3902923.72</v>
      </c>
      <c r="J14" s="1576"/>
      <c r="K14" s="1576">
        <f>'11 - Notes Follow-up'!J28</f>
        <v>97065.82</v>
      </c>
      <c r="L14" s="1576">
        <f>'11 - Notes Follow-up'!I28</f>
        <v>1472.04</v>
      </c>
      <c r="M14" s="1576">
        <f>'12 - Notes Interest'!J20</f>
        <v>50.21</v>
      </c>
      <c r="N14" s="796"/>
      <c r="O14" s="797"/>
      <c r="P14" s="793">
        <f t="shared" si="0"/>
        <v>45684</v>
      </c>
      <c r="Q14" s="796"/>
      <c r="R14" s="604">
        <f>'12 - Notes Interest'!R20</f>
        <v>1.4999999999999999E-2</v>
      </c>
      <c r="S14" s="796"/>
      <c r="T14" s="1576">
        <f>'11 - Notes Follow-up'!O28</f>
        <v>397111618.19999999</v>
      </c>
      <c r="U14" s="1576">
        <f>'11 - Notes Follow-up'!N28</f>
        <v>6022319.1600000001</v>
      </c>
      <c r="V14" s="1576">
        <f>'12 - Notes Interest'!T20</f>
        <v>513586.92000000004</v>
      </c>
      <c r="W14" s="796"/>
      <c r="X14" s="1576">
        <f>'11 - Notes Follow-up'!Q28</f>
        <v>97045.849999999991</v>
      </c>
      <c r="Y14" s="1576">
        <f>'11 bis-Notes Calculation'!AK20</f>
        <v>1471.73</v>
      </c>
      <c r="Z14" s="1576">
        <f>'12 - Notes Interest'!S20</f>
        <v>125.51</v>
      </c>
      <c r="AA14" s="796"/>
      <c r="AB14" s="790"/>
    </row>
    <row r="15" spans="1:28">
      <c r="A15" s="647"/>
      <c r="B15" s="785"/>
      <c r="C15" s="793">
        <f>'11 - Notes Follow-up'!B29</f>
        <v>45653</v>
      </c>
      <c r="D15" s="793"/>
      <c r="E15" s="794">
        <f>'12 - Notes Interest'!I21</f>
        <v>6.0000000000000001E-3</v>
      </c>
      <c r="F15" s="793"/>
      <c r="G15" s="1576">
        <f>'11 - Notes Follow-up'!G29</f>
        <v>7659544933.5200005</v>
      </c>
      <c r="H15" s="1576">
        <f>'11 - Notes Follow-up'!F29</f>
        <v>55214594.240000002</v>
      </c>
      <c r="I15" s="1576">
        <f>'12 - Notes Interest'!K21</f>
        <v>3804204.0799999996</v>
      </c>
      <c r="J15" s="1576"/>
      <c r="K15" s="1576">
        <f>'11 - Notes Follow-up'!J29</f>
        <v>98537.86</v>
      </c>
      <c r="L15" s="1576">
        <f>'11 - Notes Follow-up'!I29</f>
        <v>710.32</v>
      </c>
      <c r="M15" s="1576">
        <f>'12 - Notes Interest'!J21</f>
        <v>48.94</v>
      </c>
      <c r="N15" s="796"/>
      <c r="O15" s="797"/>
      <c r="P15" s="793">
        <f t="shared" si="0"/>
        <v>45653</v>
      </c>
      <c r="Q15" s="796"/>
      <c r="R15" s="604">
        <f>'12 - Notes Interest'!R21</f>
        <v>1.4999999999999999E-2</v>
      </c>
      <c r="S15" s="796"/>
      <c r="T15" s="1576">
        <f>'11 - Notes Follow-up'!O29</f>
        <v>403133937.36000001</v>
      </c>
      <c r="U15" s="1576">
        <f>'11 - Notes Follow-up'!N29</f>
        <v>2906015.6399999997</v>
      </c>
      <c r="V15" s="1576">
        <f>'12 - Notes Interest'!T21</f>
        <v>500615.28</v>
      </c>
      <c r="W15" s="796"/>
      <c r="X15" s="1576">
        <f>'11 - Notes Follow-up'!Q29</f>
        <v>98517.58</v>
      </c>
      <c r="Y15" s="1576">
        <f>'11 bis-Notes Calculation'!AK21</f>
        <v>710.17</v>
      </c>
      <c r="Z15" s="1576">
        <f>'12 - Notes Interest'!S21</f>
        <v>122.34</v>
      </c>
      <c r="AA15" s="796"/>
      <c r="AB15" s="790"/>
    </row>
    <row r="16" spans="1:28">
      <c r="A16" s="647"/>
      <c r="B16" s="785"/>
      <c r="C16" s="793">
        <f>'11 - Notes Follow-up'!B30</f>
        <v>45623</v>
      </c>
      <c r="D16" s="793"/>
      <c r="E16" s="794">
        <f>'12 - Notes Interest'!I22</f>
        <v>6.0000000000000001E-3</v>
      </c>
      <c r="F16" s="793"/>
      <c r="G16" s="1576">
        <f>'11 - Notes Follow-up'!G30</f>
        <v>7714759527.7600002</v>
      </c>
      <c r="H16" s="1576">
        <f>'11 - Notes Follow-up'!F30</f>
        <v>58440472.240000002</v>
      </c>
      <c r="I16" s="1576">
        <f>'12 - Notes Interest'!K22</f>
        <v>4471921.96</v>
      </c>
      <c r="J16" s="1576"/>
      <c r="K16" s="1576">
        <f>'11 - Notes Follow-up'!J30</f>
        <v>99248.180000000008</v>
      </c>
      <c r="L16" s="1576">
        <f>'11 - Notes Follow-up'!I30</f>
        <v>751.82</v>
      </c>
      <c r="M16" s="1576">
        <f>'12 - Notes Interest'!J22</f>
        <v>57.53</v>
      </c>
      <c r="N16" s="796"/>
      <c r="O16" s="797"/>
      <c r="P16" s="793">
        <f t="shared" si="0"/>
        <v>45623</v>
      </c>
      <c r="Q16" s="796"/>
      <c r="R16" s="604">
        <f>'12 - Notes Interest'!R22</f>
        <v>1.4999999999999999E-2</v>
      </c>
      <c r="S16" s="796"/>
      <c r="T16" s="1576">
        <f>'11 - Notes Follow-up'!O30</f>
        <v>406039953</v>
      </c>
      <c r="U16" s="1576">
        <f>'11 - Notes Follow-up'!N30</f>
        <v>3160047</v>
      </c>
      <c r="V16" s="1576">
        <f>'12 - Notes Interest'!T22</f>
        <v>588593.28</v>
      </c>
      <c r="W16" s="796"/>
      <c r="X16" s="1576">
        <f>'11 - Notes Follow-up'!Q30</f>
        <v>99227.75</v>
      </c>
      <c r="Y16" s="1576">
        <f>'11 bis-Notes Calculation'!AK22</f>
        <v>772.25</v>
      </c>
      <c r="Z16" s="1576">
        <f>'12 - Notes Interest'!S22</f>
        <v>143.84</v>
      </c>
      <c r="AA16" s="796"/>
      <c r="AB16" s="790"/>
    </row>
    <row r="17" spans="1:28">
      <c r="A17" s="647"/>
      <c r="B17" s="785"/>
      <c r="C17" s="793">
        <f>'11 - Notes Follow-up'!B31</f>
        <v>45588</v>
      </c>
      <c r="D17" s="793" t="s">
        <v>145</v>
      </c>
      <c r="E17" s="794">
        <f>'12 - Notes Interest'!I23</f>
        <v>0</v>
      </c>
      <c r="F17" s="793" t="s">
        <v>145</v>
      </c>
      <c r="G17" s="1576">
        <f>'11 - Notes Follow-up'!G31</f>
        <v>7773200000</v>
      </c>
      <c r="H17" s="1576">
        <f>'11 - Notes Follow-up'!F31</f>
        <v>0</v>
      </c>
      <c r="I17" s="1576">
        <f>'12 - Notes Interest'!K23</f>
        <v>0</v>
      </c>
      <c r="J17" s="1576" t="s">
        <v>145</v>
      </c>
      <c r="K17" s="1576">
        <f>'11 - Notes Follow-up'!J31</f>
        <v>100000</v>
      </c>
      <c r="L17" s="1576">
        <f>'11 - Notes Follow-up'!I31</f>
        <v>0</v>
      </c>
      <c r="M17" s="1576">
        <f>'12 - Notes Interest'!J23</f>
        <v>0</v>
      </c>
      <c r="N17" s="796"/>
      <c r="O17" s="797"/>
      <c r="P17" s="793">
        <f t="shared" si="0"/>
        <v>45588</v>
      </c>
      <c r="Q17" s="796"/>
      <c r="R17" s="604">
        <f>'12 - Notes Interest'!R23</f>
        <v>0</v>
      </c>
      <c r="S17" s="796"/>
      <c r="T17" s="1576">
        <f>'11 - Notes Follow-up'!O31</f>
        <v>409200000</v>
      </c>
      <c r="U17" s="1576">
        <f>'11 - Notes Follow-up'!N31</f>
        <v>0</v>
      </c>
      <c r="V17" s="1576">
        <f>'12 - Notes Interest'!T23</f>
        <v>0</v>
      </c>
      <c r="W17" s="796"/>
      <c r="X17" s="1576">
        <f>'11 - Notes Follow-up'!Q31</f>
        <v>100000</v>
      </c>
      <c r="Y17" s="1576">
        <f>'11 bis-Notes Calculation'!AK23</f>
        <v>0</v>
      </c>
      <c r="Z17" s="1576">
        <f>'12 - Notes Interest'!S23</f>
        <v>0</v>
      </c>
      <c r="AA17" s="796"/>
      <c r="AB17" s="790"/>
    </row>
    <row r="18" spans="1:28">
      <c r="A18" s="647"/>
      <c r="B18" s="785"/>
      <c r="C18" s="793" t="str">
        <f>'11 - Notes Follow-up'!B32</f>
        <v/>
      </c>
      <c r="D18" s="793"/>
      <c r="E18" s="794">
        <f>'12 - Notes Interest'!I24</f>
        <v>0</v>
      </c>
      <c r="F18" s="795"/>
      <c r="G18" s="1576" t="str">
        <f>'11 - Notes Follow-up'!G32</f>
        <v/>
      </c>
      <c r="H18" s="1576" t="str">
        <f>'11 - Notes Follow-up'!F32</f>
        <v/>
      </c>
      <c r="I18" s="1576">
        <f>'12 - Notes Interest'!K24</f>
        <v>0</v>
      </c>
      <c r="J18" s="1576"/>
      <c r="K18" s="1576" t="str">
        <f>'11 - Notes Follow-up'!J32</f>
        <v/>
      </c>
      <c r="L18" s="1576" t="str">
        <f>'11 - Notes Follow-up'!I32</f>
        <v/>
      </c>
      <c r="M18" s="1576">
        <f>'12 - Notes Interest'!J24</f>
        <v>0</v>
      </c>
      <c r="N18" s="796"/>
      <c r="O18" s="797"/>
      <c r="P18" s="793" t="str">
        <f t="shared" si="0"/>
        <v/>
      </c>
      <c r="Q18" s="796"/>
      <c r="R18" s="604">
        <f>'12 - Notes Interest'!R24</f>
        <v>0</v>
      </c>
      <c r="S18" s="796"/>
      <c r="T18" s="1576" t="str">
        <f>'11 - Notes Follow-up'!O32</f>
        <v/>
      </c>
      <c r="U18" s="1576" t="str">
        <f>'11 - Notes Follow-up'!N32</f>
        <v/>
      </c>
      <c r="V18" s="1576">
        <f>'12 - Notes Interest'!T24</f>
        <v>0</v>
      </c>
      <c r="W18" s="796"/>
      <c r="X18" s="1576" t="str">
        <f>'11 - Notes Follow-up'!Q32</f>
        <v/>
      </c>
      <c r="Y18" s="1576" t="str">
        <f>'11 bis-Notes Calculation'!AK24</f>
        <v/>
      </c>
      <c r="Z18" s="1576">
        <f>'12 - Notes Interest'!S24</f>
        <v>0</v>
      </c>
      <c r="AA18" s="796"/>
      <c r="AB18" s="790"/>
    </row>
    <row r="19" spans="1:28">
      <c r="A19" s="647"/>
      <c r="B19" s="785"/>
      <c r="C19" s="793" t="str">
        <f>'11 - Notes Follow-up'!B33</f>
        <v/>
      </c>
      <c r="D19" s="793"/>
      <c r="E19" s="794">
        <f>'12 - Notes Interest'!I25</f>
        <v>0</v>
      </c>
      <c r="F19" s="795"/>
      <c r="G19" s="1576" t="str">
        <f>'11 - Notes Follow-up'!G33</f>
        <v/>
      </c>
      <c r="H19" s="1576" t="str">
        <f>'11 - Notes Follow-up'!F33</f>
        <v/>
      </c>
      <c r="I19" s="1576">
        <f>'12 - Notes Interest'!K25</f>
        <v>0</v>
      </c>
      <c r="J19" s="1576"/>
      <c r="K19" s="1576" t="str">
        <f>'11 - Notes Follow-up'!J33</f>
        <v/>
      </c>
      <c r="L19" s="1576" t="str">
        <f>'11 - Notes Follow-up'!I33</f>
        <v/>
      </c>
      <c r="M19" s="1576">
        <f>'12 - Notes Interest'!J25</f>
        <v>0</v>
      </c>
      <c r="N19" s="796"/>
      <c r="O19" s="797"/>
      <c r="P19" s="793" t="str">
        <f t="shared" si="0"/>
        <v/>
      </c>
      <c r="Q19" s="796"/>
      <c r="R19" s="604">
        <f>'12 - Notes Interest'!R25</f>
        <v>0</v>
      </c>
      <c r="S19" s="796"/>
      <c r="T19" s="1576" t="str">
        <f>'11 - Notes Follow-up'!O33</f>
        <v/>
      </c>
      <c r="U19" s="1576" t="str">
        <f>'11 - Notes Follow-up'!N33</f>
        <v/>
      </c>
      <c r="V19" s="1576">
        <f>'12 - Notes Interest'!T25</f>
        <v>0</v>
      </c>
      <c r="W19" s="796"/>
      <c r="X19" s="1576" t="str">
        <f>'11 - Notes Follow-up'!Q33</f>
        <v/>
      </c>
      <c r="Y19" s="1576" t="str">
        <f>'11 bis-Notes Calculation'!AK25</f>
        <v/>
      </c>
      <c r="Z19" s="1576">
        <f>'12 - Notes Interest'!S25</f>
        <v>0</v>
      </c>
      <c r="AA19" s="796"/>
      <c r="AB19" s="790"/>
    </row>
    <row r="20" spans="1:28">
      <c r="A20" s="647"/>
      <c r="B20" s="785"/>
      <c r="C20" s="793" t="str">
        <f>'11 - Notes Follow-up'!B34</f>
        <v/>
      </c>
      <c r="D20" s="793"/>
      <c r="E20" s="794">
        <f>'12 - Notes Interest'!I26</f>
        <v>0</v>
      </c>
      <c r="F20" s="795"/>
      <c r="G20" s="1576" t="str">
        <f>'11 - Notes Follow-up'!G34</f>
        <v/>
      </c>
      <c r="H20" s="1576" t="str">
        <f>'11 - Notes Follow-up'!F34</f>
        <v/>
      </c>
      <c r="I20" s="1576">
        <f>'12 - Notes Interest'!K26</f>
        <v>0</v>
      </c>
      <c r="J20" s="1576"/>
      <c r="K20" s="1576" t="str">
        <f>'11 - Notes Follow-up'!J34</f>
        <v/>
      </c>
      <c r="L20" s="1576" t="str">
        <f>'11 - Notes Follow-up'!I34</f>
        <v/>
      </c>
      <c r="M20" s="1576">
        <f>'12 - Notes Interest'!J26</f>
        <v>0</v>
      </c>
      <c r="N20" s="796"/>
      <c r="O20" s="797"/>
      <c r="P20" s="793" t="str">
        <f t="shared" si="0"/>
        <v/>
      </c>
      <c r="Q20" s="796"/>
      <c r="R20" s="604">
        <f>'12 - Notes Interest'!R26</f>
        <v>0</v>
      </c>
      <c r="S20" s="796"/>
      <c r="T20" s="1576" t="str">
        <f>'11 - Notes Follow-up'!O34</f>
        <v/>
      </c>
      <c r="U20" s="1576" t="str">
        <f>'11 - Notes Follow-up'!N34</f>
        <v/>
      </c>
      <c r="V20" s="1576">
        <f>'12 - Notes Interest'!T26</f>
        <v>0</v>
      </c>
      <c r="W20" s="796"/>
      <c r="X20" s="1576" t="str">
        <f>'11 - Notes Follow-up'!Q34</f>
        <v/>
      </c>
      <c r="Y20" s="1576" t="str">
        <f>'11 bis-Notes Calculation'!AK26</f>
        <v/>
      </c>
      <c r="Z20" s="1576">
        <f>'12 - Notes Interest'!S26</f>
        <v>0</v>
      </c>
      <c r="AA20" s="796"/>
      <c r="AB20" s="790"/>
    </row>
    <row r="21" spans="1:28">
      <c r="A21" s="647"/>
      <c r="B21" s="785"/>
      <c r="C21" s="793" t="str">
        <f>'11 - Notes Follow-up'!B35</f>
        <v/>
      </c>
      <c r="D21" s="793"/>
      <c r="E21" s="794">
        <f>'12 - Notes Interest'!I27</f>
        <v>0</v>
      </c>
      <c r="F21" s="795"/>
      <c r="G21" s="1576" t="str">
        <f>'11 - Notes Follow-up'!G35</f>
        <v/>
      </c>
      <c r="H21" s="1576" t="str">
        <f>'11 - Notes Follow-up'!F35</f>
        <v/>
      </c>
      <c r="I21" s="1576">
        <f>'12 - Notes Interest'!K27</f>
        <v>0</v>
      </c>
      <c r="J21" s="1576"/>
      <c r="K21" s="1576" t="str">
        <f>'11 - Notes Follow-up'!J35</f>
        <v/>
      </c>
      <c r="L21" s="1576" t="str">
        <f>'11 - Notes Follow-up'!I35</f>
        <v/>
      </c>
      <c r="M21" s="1576">
        <f>'12 - Notes Interest'!J27</f>
        <v>0</v>
      </c>
      <c r="N21" s="796"/>
      <c r="O21" s="797"/>
      <c r="P21" s="793" t="str">
        <f t="shared" si="0"/>
        <v/>
      </c>
      <c r="Q21" s="796"/>
      <c r="R21" s="604">
        <f>'12 - Notes Interest'!R27</f>
        <v>0</v>
      </c>
      <c r="S21" s="796"/>
      <c r="T21" s="1576" t="str">
        <f>'11 - Notes Follow-up'!O35</f>
        <v/>
      </c>
      <c r="U21" s="1576" t="str">
        <f>'11 - Notes Follow-up'!N35</f>
        <v/>
      </c>
      <c r="V21" s="1576">
        <f>'12 - Notes Interest'!T27</f>
        <v>0</v>
      </c>
      <c r="W21" s="796"/>
      <c r="X21" s="1576" t="str">
        <f>'11 - Notes Follow-up'!Q35</f>
        <v/>
      </c>
      <c r="Y21" s="1576" t="str">
        <f>'11 bis-Notes Calculation'!AK27</f>
        <v/>
      </c>
      <c r="Z21" s="1576">
        <f>'12 - Notes Interest'!S27</f>
        <v>0</v>
      </c>
      <c r="AA21" s="796"/>
      <c r="AB21" s="790"/>
    </row>
    <row r="22" spans="1:28">
      <c r="A22" s="647"/>
      <c r="B22" s="785"/>
      <c r="C22" s="793" t="str">
        <f>'11 - Notes Follow-up'!B36</f>
        <v/>
      </c>
      <c r="D22" s="793"/>
      <c r="E22" s="794">
        <f>'12 - Notes Interest'!I28</f>
        <v>0</v>
      </c>
      <c r="F22" s="795"/>
      <c r="G22" s="1576" t="str">
        <f>'11 - Notes Follow-up'!G36</f>
        <v/>
      </c>
      <c r="H22" s="1576" t="str">
        <f>'11 - Notes Follow-up'!F36</f>
        <v/>
      </c>
      <c r="I22" s="1576">
        <f>'12 - Notes Interest'!K28</f>
        <v>0</v>
      </c>
      <c r="J22" s="1576"/>
      <c r="K22" s="1576" t="str">
        <f>'11 - Notes Follow-up'!J36</f>
        <v/>
      </c>
      <c r="L22" s="1576" t="str">
        <f>'11 - Notes Follow-up'!I36</f>
        <v/>
      </c>
      <c r="M22" s="1576">
        <f>'12 - Notes Interest'!J28</f>
        <v>0</v>
      </c>
      <c r="N22" s="796"/>
      <c r="O22" s="797"/>
      <c r="P22" s="793" t="str">
        <f t="shared" si="0"/>
        <v/>
      </c>
      <c r="Q22" s="796"/>
      <c r="R22" s="604">
        <f>'12 - Notes Interest'!R28</f>
        <v>0</v>
      </c>
      <c r="S22" s="796"/>
      <c r="T22" s="1576" t="str">
        <f>'11 - Notes Follow-up'!O36</f>
        <v/>
      </c>
      <c r="U22" s="1576" t="str">
        <f>'11 - Notes Follow-up'!N36</f>
        <v/>
      </c>
      <c r="V22" s="1576">
        <f>'12 - Notes Interest'!T28</f>
        <v>0</v>
      </c>
      <c r="W22" s="796"/>
      <c r="X22" s="1576" t="str">
        <f>'11 - Notes Follow-up'!Q36</f>
        <v/>
      </c>
      <c r="Y22" s="1576" t="str">
        <f>'11 bis-Notes Calculation'!AK28</f>
        <v/>
      </c>
      <c r="Z22" s="1576">
        <f>'12 - Notes Interest'!S28</f>
        <v>0</v>
      </c>
      <c r="AA22" s="796"/>
      <c r="AB22" s="790"/>
    </row>
    <row r="23" spans="1:28">
      <c r="A23" s="647"/>
      <c r="B23" s="785"/>
      <c r="C23" s="793" t="str">
        <f>'11 - Notes Follow-up'!B37</f>
        <v/>
      </c>
      <c r="D23" s="793"/>
      <c r="E23" s="794">
        <f>'12 - Notes Interest'!I29</f>
        <v>0</v>
      </c>
      <c r="F23" s="795"/>
      <c r="G23" s="1576" t="str">
        <f>'11 - Notes Follow-up'!G37</f>
        <v/>
      </c>
      <c r="H23" s="1576" t="str">
        <f>'11 - Notes Follow-up'!F37</f>
        <v/>
      </c>
      <c r="I23" s="1576">
        <f>'12 - Notes Interest'!K29</f>
        <v>0</v>
      </c>
      <c r="J23" s="1576"/>
      <c r="K23" s="1576" t="str">
        <f>'11 - Notes Follow-up'!J37</f>
        <v/>
      </c>
      <c r="L23" s="1576" t="str">
        <f>'11 - Notes Follow-up'!I37</f>
        <v/>
      </c>
      <c r="M23" s="1576">
        <f>'12 - Notes Interest'!J29</f>
        <v>0</v>
      </c>
      <c r="N23" s="796"/>
      <c r="O23" s="797"/>
      <c r="P23" s="793" t="str">
        <f t="shared" si="0"/>
        <v/>
      </c>
      <c r="Q23" s="796"/>
      <c r="R23" s="604">
        <f>'12 - Notes Interest'!R29</f>
        <v>0</v>
      </c>
      <c r="S23" s="796"/>
      <c r="T23" s="1576" t="str">
        <f>'11 - Notes Follow-up'!O37</f>
        <v/>
      </c>
      <c r="U23" s="1576" t="str">
        <f>'11 - Notes Follow-up'!N37</f>
        <v/>
      </c>
      <c r="V23" s="1576">
        <f>'12 - Notes Interest'!T29</f>
        <v>0</v>
      </c>
      <c r="W23" s="796"/>
      <c r="X23" s="1576" t="str">
        <f>'11 - Notes Follow-up'!Q37</f>
        <v/>
      </c>
      <c r="Y23" s="1576" t="str">
        <f>'11 bis-Notes Calculation'!AK29</f>
        <v/>
      </c>
      <c r="Z23" s="1576">
        <f>'12 - Notes Interest'!S29</f>
        <v>0</v>
      </c>
      <c r="AA23" s="796"/>
      <c r="AB23" s="790"/>
    </row>
    <row r="24" spans="1:28">
      <c r="A24" s="647"/>
      <c r="B24" s="785"/>
      <c r="C24" s="793" t="str">
        <f>'11 - Notes Follow-up'!B38</f>
        <v/>
      </c>
      <c r="D24" s="793"/>
      <c r="E24" s="794">
        <f>'12 - Notes Interest'!I30</f>
        <v>0</v>
      </c>
      <c r="F24" s="795"/>
      <c r="G24" s="1576" t="str">
        <f>'11 - Notes Follow-up'!G38</f>
        <v/>
      </c>
      <c r="H24" s="1576" t="str">
        <f>'11 - Notes Follow-up'!F38</f>
        <v/>
      </c>
      <c r="I24" s="1576">
        <f>'12 - Notes Interest'!K30</f>
        <v>0</v>
      </c>
      <c r="J24" s="1576"/>
      <c r="K24" s="1576" t="str">
        <f>'11 - Notes Follow-up'!J38</f>
        <v/>
      </c>
      <c r="L24" s="1576" t="str">
        <f>'11 - Notes Follow-up'!I38</f>
        <v/>
      </c>
      <c r="M24" s="1576">
        <f>'12 - Notes Interest'!J30</f>
        <v>0</v>
      </c>
      <c r="N24" s="796"/>
      <c r="O24" s="797"/>
      <c r="P24" s="793" t="str">
        <f t="shared" si="0"/>
        <v/>
      </c>
      <c r="Q24" s="796"/>
      <c r="R24" s="604">
        <f>'12 - Notes Interest'!R30</f>
        <v>0</v>
      </c>
      <c r="S24" s="796"/>
      <c r="T24" s="1576" t="str">
        <f>'11 - Notes Follow-up'!O38</f>
        <v/>
      </c>
      <c r="U24" s="1576" t="str">
        <f>'11 - Notes Follow-up'!N38</f>
        <v/>
      </c>
      <c r="V24" s="1576">
        <f>'12 - Notes Interest'!T30</f>
        <v>0</v>
      </c>
      <c r="W24" s="796"/>
      <c r="X24" s="1576" t="str">
        <f>'11 - Notes Follow-up'!Q38</f>
        <v/>
      </c>
      <c r="Y24" s="1576" t="str">
        <f>'11 bis-Notes Calculation'!AK30</f>
        <v/>
      </c>
      <c r="Z24" s="1576">
        <f>'12 - Notes Interest'!S30</f>
        <v>0</v>
      </c>
      <c r="AA24" s="796"/>
      <c r="AB24" s="790"/>
    </row>
    <row r="25" spans="1:28">
      <c r="A25" s="647"/>
      <c r="B25" s="785"/>
      <c r="C25" s="793" t="str">
        <f>'11 - Notes Follow-up'!B39</f>
        <v/>
      </c>
      <c r="D25" s="793"/>
      <c r="E25" s="794">
        <f>'12 - Notes Interest'!I31</f>
        <v>0</v>
      </c>
      <c r="F25" s="795"/>
      <c r="G25" s="1576" t="str">
        <f>'11 - Notes Follow-up'!G39</f>
        <v/>
      </c>
      <c r="H25" s="1576" t="str">
        <f>'11 - Notes Follow-up'!F39</f>
        <v/>
      </c>
      <c r="I25" s="1576">
        <f>'12 - Notes Interest'!K31</f>
        <v>0</v>
      </c>
      <c r="J25" s="1576"/>
      <c r="K25" s="1576" t="str">
        <f>'11 - Notes Follow-up'!J39</f>
        <v/>
      </c>
      <c r="L25" s="1576" t="str">
        <f>'11 - Notes Follow-up'!I39</f>
        <v/>
      </c>
      <c r="M25" s="1576">
        <f>'12 - Notes Interest'!J31</f>
        <v>0</v>
      </c>
      <c r="N25" s="796"/>
      <c r="O25" s="797"/>
      <c r="P25" s="793" t="str">
        <f t="shared" si="0"/>
        <v/>
      </c>
      <c r="Q25" s="796"/>
      <c r="R25" s="604">
        <f>'12 - Notes Interest'!R31</f>
        <v>0</v>
      </c>
      <c r="S25" s="796"/>
      <c r="T25" s="1576" t="str">
        <f>'11 - Notes Follow-up'!O39</f>
        <v/>
      </c>
      <c r="U25" s="1576" t="str">
        <f>'11 - Notes Follow-up'!N39</f>
        <v/>
      </c>
      <c r="V25" s="1576">
        <f>'12 - Notes Interest'!T31</f>
        <v>0</v>
      </c>
      <c r="W25" s="796"/>
      <c r="X25" s="1576" t="str">
        <f>'11 - Notes Follow-up'!Q39</f>
        <v/>
      </c>
      <c r="Y25" s="1576" t="str">
        <f>'11 bis-Notes Calculation'!AK31</f>
        <v/>
      </c>
      <c r="Z25" s="1576">
        <f>'12 - Notes Interest'!S31</f>
        <v>0</v>
      </c>
      <c r="AA25" s="796"/>
      <c r="AB25" s="790"/>
    </row>
    <row r="26" spans="1:28">
      <c r="A26" s="647"/>
      <c r="B26" s="785"/>
      <c r="C26" s="793" t="str">
        <f>'11 - Notes Follow-up'!B40</f>
        <v/>
      </c>
      <c r="D26" s="793"/>
      <c r="E26" s="794">
        <f>'12 - Notes Interest'!I32</f>
        <v>0</v>
      </c>
      <c r="F26" s="795"/>
      <c r="G26" s="1576" t="str">
        <f>'11 - Notes Follow-up'!G40</f>
        <v/>
      </c>
      <c r="H26" s="1576" t="str">
        <f>'11 - Notes Follow-up'!F40</f>
        <v/>
      </c>
      <c r="I26" s="1576">
        <f>'12 - Notes Interest'!K32</f>
        <v>0</v>
      </c>
      <c r="J26" s="1576"/>
      <c r="K26" s="1576" t="str">
        <f>'11 - Notes Follow-up'!J40</f>
        <v/>
      </c>
      <c r="L26" s="1576" t="str">
        <f>'11 - Notes Follow-up'!I40</f>
        <v/>
      </c>
      <c r="M26" s="1576">
        <f>'12 - Notes Interest'!J32</f>
        <v>0</v>
      </c>
      <c r="N26" s="796"/>
      <c r="O26" s="797"/>
      <c r="P26" s="793" t="str">
        <f t="shared" si="0"/>
        <v/>
      </c>
      <c r="Q26" s="796"/>
      <c r="R26" s="604">
        <f>'12 - Notes Interest'!R32</f>
        <v>0</v>
      </c>
      <c r="S26" s="796"/>
      <c r="T26" s="1576" t="str">
        <f>'11 - Notes Follow-up'!O40</f>
        <v/>
      </c>
      <c r="U26" s="1576" t="str">
        <f>'11 - Notes Follow-up'!N40</f>
        <v/>
      </c>
      <c r="V26" s="1576">
        <f>'12 - Notes Interest'!T32</f>
        <v>0</v>
      </c>
      <c r="W26" s="796"/>
      <c r="X26" s="1576" t="str">
        <f>'11 - Notes Follow-up'!Q40</f>
        <v/>
      </c>
      <c r="Y26" s="1576" t="str">
        <f>'11 bis-Notes Calculation'!AK32</f>
        <v/>
      </c>
      <c r="Z26" s="1576">
        <f>'12 - Notes Interest'!S32</f>
        <v>0</v>
      </c>
      <c r="AA26" s="796"/>
      <c r="AB26" s="790"/>
    </row>
    <row r="27" spans="1:28">
      <c r="A27" s="647"/>
      <c r="B27" s="785"/>
      <c r="C27" s="793" t="str">
        <f>'11 - Notes Follow-up'!B41</f>
        <v/>
      </c>
      <c r="D27" s="793"/>
      <c r="E27" s="794">
        <f>'12 - Notes Interest'!I33</f>
        <v>0</v>
      </c>
      <c r="F27" s="795"/>
      <c r="G27" s="1576" t="str">
        <f>'11 - Notes Follow-up'!G41</f>
        <v/>
      </c>
      <c r="H27" s="1576" t="str">
        <f>'11 - Notes Follow-up'!F41</f>
        <v/>
      </c>
      <c r="I27" s="1576">
        <f>'12 - Notes Interest'!K33</f>
        <v>0</v>
      </c>
      <c r="J27" s="1576"/>
      <c r="K27" s="1576" t="str">
        <f>'11 - Notes Follow-up'!J41</f>
        <v/>
      </c>
      <c r="L27" s="1576" t="str">
        <f>'11 - Notes Follow-up'!I41</f>
        <v/>
      </c>
      <c r="M27" s="1576">
        <f>'12 - Notes Interest'!J33</f>
        <v>0</v>
      </c>
      <c r="N27" s="796"/>
      <c r="O27" s="797"/>
      <c r="P27" s="793" t="str">
        <f t="shared" si="0"/>
        <v/>
      </c>
      <c r="Q27" s="796"/>
      <c r="R27" s="604">
        <f>'12 - Notes Interest'!R33</f>
        <v>0</v>
      </c>
      <c r="S27" s="796"/>
      <c r="T27" s="1576" t="str">
        <f>'11 - Notes Follow-up'!O41</f>
        <v/>
      </c>
      <c r="U27" s="1576" t="str">
        <f>'11 - Notes Follow-up'!N41</f>
        <v/>
      </c>
      <c r="V27" s="1576">
        <f>'12 - Notes Interest'!T33</f>
        <v>0</v>
      </c>
      <c r="W27" s="796"/>
      <c r="X27" s="1576" t="str">
        <f>'11 - Notes Follow-up'!Q41</f>
        <v/>
      </c>
      <c r="Y27" s="1576" t="str">
        <f>'11 bis-Notes Calculation'!AK33</f>
        <v/>
      </c>
      <c r="Z27" s="1576">
        <f>'12 - Notes Interest'!S33</f>
        <v>0</v>
      </c>
      <c r="AA27" s="796"/>
      <c r="AB27" s="790"/>
    </row>
    <row r="28" spans="1:28">
      <c r="A28" s="647"/>
      <c r="B28" s="785"/>
      <c r="C28" s="793" t="str">
        <f>'11 - Notes Follow-up'!B42</f>
        <v/>
      </c>
      <c r="D28" s="793"/>
      <c r="E28" s="794">
        <f>'12 - Notes Interest'!I34</f>
        <v>0</v>
      </c>
      <c r="F28" s="795"/>
      <c r="G28" s="1576" t="str">
        <f>'11 - Notes Follow-up'!G42</f>
        <v/>
      </c>
      <c r="H28" s="1576" t="str">
        <f>'11 - Notes Follow-up'!F42</f>
        <v/>
      </c>
      <c r="I28" s="1576">
        <f>'12 - Notes Interest'!K34</f>
        <v>0</v>
      </c>
      <c r="J28" s="1576"/>
      <c r="K28" s="1576" t="str">
        <f>'11 - Notes Follow-up'!J42</f>
        <v/>
      </c>
      <c r="L28" s="1576" t="str">
        <f>'11 - Notes Follow-up'!I42</f>
        <v/>
      </c>
      <c r="M28" s="1576">
        <f>'12 - Notes Interest'!J34</f>
        <v>0</v>
      </c>
      <c r="N28" s="796"/>
      <c r="O28" s="797"/>
      <c r="P28" s="793" t="str">
        <f t="shared" si="0"/>
        <v/>
      </c>
      <c r="Q28" s="796"/>
      <c r="R28" s="604">
        <f>'12 - Notes Interest'!R34</f>
        <v>0</v>
      </c>
      <c r="S28" s="796"/>
      <c r="T28" s="1576" t="str">
        <f>'11 - Notes Follow-up'!O42</f>
        <v/>
      </c>
      <c r="U28" s="1576" t="str">
        <f>'11 - Notes Follow-up'!N42</f>
        <v/>
      </c>
      <c r="V28" s="1576">
        <f>'12 - Notes Interest'!T34</f>
        <v>0</v>
      </c>
      <c r="W28" s="796"/>
      <c r="X28" s="1576" t="str">
        <f>'11 - Notes Follow-up'!Q42</f>
        <v/>
      </c>
      <c r="Y28" s="1576" t="str">
        <f>'11 bis-Notes Calculation'!AK34</f>
        <v/>
      </c>
      <c r="Z28" s="1576">
        <f>'12 - Notes Interest'!S34</f>
        <v>0</v>
      </c>
      <c r="AA28" s="796"/>
      <c r="AB28" s="790"/>
    </row>
    <row r="29" spans="1:28">
      <c r="A29" s="647"/>
      <c r="B29" s="785"/>
      <c r="C29" s="793" t="str">
        <f>'11 - Notes Follow-up'!B43</f>
        <v/>
      </c>
      <c r="D29" s="793"/>
      <c r="E29" s="794">
        <f>'12 - Notes Interest'!I35</f>
        <v>0</v>
      </c>
      <c r="F29" s="795"/>
      <c r="G29" s="1576" t="str">
        <f>'11 - Notes Follow-up'!G43</f>
        <v/>
      </c>
      <c r="H29" s="1576" t="str">
        <f>'11 - Notes Follow-up'!F43</f>
        <v/>
      </c>
      <c r="I29" s="1576">
        <f>'12 - Notes Interest'!K35</f>
        <v>0</v>
      </c>
      <c r="J29" s="1576"/>
      <c r="K29" s="1576" t="str">
        <f>'11 - Notes Follow-up'!J43</f>
        <v/>
      </c>
      <c r="L29" s="1576" t="str">
        <f>'11 - Notes Follow-up'!I43</f>
        <v/>
      </c>
      <c r="M29" s="1576">
        <f>'12 - Notes Interest'!J35</f>
        <v>0</v>
      </c>
      <c r="N29" s="796"/>
      <c r="O29" s="797"/>
      <c r="P29" s="793" t="str">
        <f t="shared" si="0"/>
        <v/>
      </c>
      <c r="Q29" s="796"/>
      <c r="R29" s="604">
        <f>'12 - Notes Interest'!R35</f>
        <v>0</v>
      </c>
      <c r="S29" s="796"/>
      <c r="T29" s="1576" t="str">
        <f>'11 - Notes Follow-up'!O43</f>
        <v/>
      </c>
      <c r="U29" s="1576" t="str">
        <f>'11 - Notes Follow-up'!N43</f>
        <v/>
      </c>
      <c r="V29" s="1576">
        <f>'12 - Notes Interest'!T35</f>
        <v>0</v>
      </c>
      <c r="W29" s="796"/>
      <c r="X29" s="1576" t="str">
        <f>'11 - Notes Follow-up'!Q43</f>
        <v/>
      </c>
      <c r="Y29" s="1576" t="str">
        <f>'11 bis-Notes Calculation'!AK35</f>
        <v/>
      </c>
      <c r="Z29" s="1576">
        <f>'12 - Notes Interest'!S35</f>
        <v>0</v>
      </c>
      <c r="AA29" s="796"/>
      <c r="AB29" s="790"/>
    </row>
    <row r="30" spans="1:28">
      <c r="A30" s="647"/>
      <c r="B30" s="785"/>
      <c r="C30" s="793" t="str">
        <f>'11 - Notes Follow-up'!B44</f>
        <v/>
      </c>
      <c r="D30" s="793"/>
      <c r="E30" s="794">
        <f>'12 - Notes Interest'!I36</f>
        <v>0</v>
      </c>
      <c r="F30" s="795"/>
      <c r="G30" s="1576" t="str">
        <f>'11 - Notes Follow-up'!G44</f>
        <v/>
      </c>
      <c r="H30" s="1576" t="str">
        <f>'11 - Notes Follow-up'!F44</f>
        <v/>
      </c>
      <c r="I30" s="1576">
        <f>'12 - Notes Interest'!K36</f>
        <v>0</v>
      </c>
      <c r="J30" s="1576"/>
      <c r="K30" s="1576" t="str">
        <f>'11 - Notes Follow-up'!J44</f>
        <v/>
      </c>
      <c r="L30" s="1576" t="str">
        <f>'11 - Notes Follow-up'!I44</f>
        <v/>
      </c>
      <c r="M30" s="1576">
        <f>'12 - Notes Interest'!J36</f>
        <v>0</v>
      </c>
      <c r="N30" s="796"/>
      <c r="O30" s="797"/>
      <c r="P30" s="793" t="str">
        <f t="shared" si="0"/>
        <v/>
      </c>
      <c r="Q30" s="796"/>
      <c r="R30" s="604">
        <f>'12 - Notes Interest'!R36</f>
        <v>0</v>
      </c>
      <c r="S30" s="796"/>
      <c r="T30" s="1576" t="str">
        <f>'11 - Notes Follow-up'!O44</f>
        <v/>
      </c>
      <c r="U30" s="1576" t="str">
        <f>'11 - Notes Follow-up'!N44</f>
        <v/>
      </c>
      <c r="V30" s="1576">
        <f>'12 - Notes Interest'!T36</f>
        <v>0</v>
      </c>
      <c r="W30" s="796"/>
      <c r="X30" s="1576" t="str">
        <f>'11 - Notes Follow-up'!Q44</f>
        <v/>
      </c>
      <c r="Y30" s="1576" t="str">
        <f>'11 bis-Notes Calculation'!AK36</f>
        <v/>
      </c>
      <c r="Z30" s="1576">
        <f>'12 - Notes Interest'!S36</f>
        <v>0</v>
      </c>
      <c r="AA30" s="796"/>
      <c r="AB30" s="790"/>
    </row>
    <row r="31" spans="1:28">
      <c r="A31" s="647"/>
      <c r="B31" s="785"/>
      <c r="C31" s="793" t="str">
        <f>'11 - Notes Follow-up'!B45</f>
        <v/>
      </c>
      <c r="D31" s="793"/>
      <c r="E31" s="794">
        <f>'12 - Notes Interest'!I37</f>
        <v>0</v>
      </c>
      <c r="F31" s="795"/>
      <c r="G31" s="1576" t="str">
        <f>'11 - Notes Follow-up'!G45</f>
        <v/>
      </c>
      <c r="H31" s="1576" t="str">
        <f>'11 - Notes Follow-up'!F45</f>
        <v/>
      </c>
      <c r="I31" s="1576">
        <f>'12 - Notes Interest'!K37</f>
        <v>0</v>
      </c>
      <c r="J31" s="1576"/>
      <c r="K31" s="1576" t="str">
        <f>'11 - Notes Follow-up'!J45</f>
        <v/>
      </c>
      <c r="L31" s="1576" t="str">
        <f>'11 - Notes Follow-up'!I45</f>
        <v/>
      </c>
      <c r="M31" s="1576">
        <f>'12 - Notes Interest'!J37</f>
        <v>0</v>
      </c>
      <c r="N31" s="796"/>
      <c r="O31" s="797"/>
      <c r="P31" s="793" t="str">
        <f t="shared" si="0"/>
        <v/>
      </c>
      <c r="Q31" s="796"/>
      <c r="R31" s="604">
        <f>'12 - Notes Interest'!R37</f>
        <v>0</v>
      </c>
      <c r="S31" s="796"/>
      <c r="T31" s="1576" t="str">
        <f>'11 - Notes Follow-up'!O45</f>
        <v/>
      </c>
      <c r="U31" s="1576" t="str">
        <f>'11 - Notes Follow-up'!N45</f>
        <v/>
      </c>
      <c r="V31" s="1576">
        <f>'12 - Notes Interest'!T37</f>
        <v>0</v>
      </c>
      <c r="W31" s="796"/>
      <c r="X31" s="1576" t="str">
        <f>'11 - Notes Follow-up'!Q45</f>
        <v/>
      </c>
      <c r="Y31" s="1576" t="str">
        <f>'11 bis-Notes Calculation'!AK37</f>
        <v/>
      </c>
      <c r="Z31" s="1576">
        <f>'12 - Notes Interest'!S37</f>
        <v>0</v>
      </c>
      <c r="AA31" s="796"/>
      <c r="AB31" s="790"/>
    </row>
    <row r="32" spans="1:28">
      <c r="A32" s="647"/>
      <c r="B32" s="785"/>
      <c r="C32" s="793" t="str">
        <f>'11 - Notes Follow-up'!B46</f>
        <v/>
      </c>
      <c r="D32" s="793"/>
      <c r="E32" s="794">
        <f>'12 - Notes Interest'!I38</f>
        <v>0</v>
      </c>
      <c r="F32" s="795"/>
      <c r="G32" s="1576" t="str">
        <f>'11 - Notes Follow-up'!G46</f>
        <v/>
      </c>
      <c r="H32" s="1576" t="str">
        <f>'11 - Notes Follow-up'!F46</f>
        <v/>
      </c>
      <c r="I32" s="1576">
        <f>'12 - Notes Interest'!K38</f>
        <v>0</v>
      </c>
      <c r="J32" s="1576"/>
      <c r="K32" s="1576" t="str">
        <f>'11 - Notes Follow-up'!J46</f>
        <v/>
      </c>
      <c r="L32" s="1576" t="str">
        <f>'11 - Notes Follow-up'!I46</f>
        <v/>
      </c>
      <c r="M32" s="1576">
        <f>'12 - Notes Interest'!J38</f>
        <v>0</v>
      </c>
      <c r="N32" s="796"/>
      <c r="O32" s="797"/>
      <c r="P32" s="793" t="str">
        <f t="shared" si="0"/>
        <v/>
      </c>
      <c r="Q32" s="796"/>
      <c r="R32" s="604">
        <f>'12 - Notes Interest'!R38</f>
        <v>0</v>
      </c>
      <c r="S32" s="796"/>
      <c r="T32" s="1576" t="str">
        <f>'11 - Notes Follow-up'!O46</f>
        <v/>
      </c>
      <c r="U32" s="1576" t="str">
        <f>'11 - Notes Follow-up'!N46</f>
        <v/>
      </c>
      <c r="V32" s="1576">
        <f>'12 - Notes Interest'!T38</f>
        <v>0</v>
      </c>
      <c r="W32" s="796"/>
      <c r="X32" s="1576" t="str">
        <f>'11 - Notes Follow-up'!Q46</f>
        <v/>
      </c>
      <c r="Y32" s="1576" t="str">
        <f>'11 bis-Notes Calculation'!AK38</f>
        <v/>
      </c>
      <c r="Z32" s="1576">
        <f>'12 - Notes Interest'!S38</f>
        <v>0</v>
      </c>
      <c r="AA32" s="796"/>
      <c r="AB32" s="790"/>
    </row>
    <row r="33" spans="1:28">
      <c r="A33" s="647"/>
      <c r="B33" s="785"/>
      <c r="C33" s="793" t="str">
        <f>'11 - Notes Follow-up'!B47</f>
        <v/>
      </c>
      <c r="D33" s="793"/>
      <c r="E33" s="794">
        <f>'12 - Notes Interest'!I39</f>
        <v>0</v>
      </c>
      <c r="F33" s="795"/>
      <c r="G33" s="1576" t="str">
        <f>'11 - Notes Follow-up'!G47</f>
        <v/>
      </c>
      <c r="H33" s="1576" t="str">
        <f>'11 - Notes Follow-up'!F47</f>
        <v/>
      </c>
      <c r="I33" s="1576">
        <f>'12 - Notes Interest'!K39</f>
        <v>0</v>
      </c>
      <c r="J33" s="1576"/>
      <c r="K33" s="1576" t="str">
        <f>'11 - Notes Follow-up'!J47</f>
        <v/>
      </c>
      <c r="L33" s="1576" t="str">
        <f>'11 - Notes Follow-up'!I47</f>
        <v/>
      </c>
      <c r="M33" s="1576">
        <f>'12 - Notes Interest'!J39</f>
        <v>0</v>
      </c>
      <c r="N33" s="796"/>
      <c r="O33" s="797"/>
      <c r="P33" s="793" t="str">
        <f t="shared" si="0"/>
        <v/>
      </c>
      <c r="Q33" s="796"/>
      <c r="R33" s="604">
        <f>'12 - Notes Interest'!R39</f>
        <v>0</v>
      </c>
      <c r="S33" s="796"/>
      <c r="T33" s="1576" t="str">
        <f>'11 - Notes Follow-up'!O47</f>
        <v/>
      </c>
      <c r="U33" s="1576" t="str">
        <f>'11 - Notes Follow-up'!N47</f>
        <v/>
      </c>
      <c r="V33" s="1576">
        <f>'12 - Notes Interest'!T39</f>
        <v>0</v>
      </c>
      <c r="W33" s="796"/>
      <c r="X33" s="1576" t="str">
        <f>'11 - Notes Follow-up'!Q47</f>
        <v/>
      </c>
      <c r="Y33" s="1576" t="str">
        <f>'11 bis-Notes Calculation'!AK39</f>
        <v/>
      </c>
      <c r="Z33" s="1576">
        <f>'12 - Notes Interest'!S39</f>
        <v>0</v>
      </c>
      <c r="AA33" s="796"/>
      <c r="AB33" s="790"/>
    </row>
    <row r="34" spans="1:28">
      <c r="A34" s="647"/>
      <c r="B34" s="785"/>
      <c r="C34" s="793" t="str">
        <f>'11 - Notes Follow-up'!B48</f>
        <v/>
      </c>
      <c r="D34" s="793"/>
      <c r="E34" s="794">
        <f>'12 - Notes Interest'!I40</f>
        <v>0</v>
      </c>
      <c r="F34" s="795"/>
      <c r="G34" s="1576" t="str">
        <f>'11 - Notes Follow-up'!G48</f>
        <v/>
      </c>
      <c r="H34" s="1576" t="str">
        <f>'11 - Notes Follow-up'!F48</f>
        <v/>
      </c>
      <c r="I34" s="1576">
        <f>'12 - Notes Interest'!K40</f>
        <v>0</v>
      </c>
      <c r="J34" s="1576"/>
      <c r="K34" s="1576" t="str">
        <f>'11 - Notes Follow-up'!J48</f>
        <v/>
      </c>
      <c r="L34" s="1576" t="str">
        <f>'11 - Notes Follow-up'!I48</f>
        <v/>
      </c>
      <c r="M34" s="1576">
        <f>'12 - Notes Interest'!J40</f>
        <v>0</v>
      </c>
      <c r="N34" s="796"/>
      <c r="O34" s="797"/>
      <c r="P34" s="793" t="str">
        <f t="shared" si="0"/>
        <v/>
      </c>
      <c r="Q34" s="796"/>
      <c r="R34" s="604">
        <f>'12 - Notes Interest'!R40</f>
        <v>0</v>
      </c>
      <c r="S34" s="796"/>
      <c r="T34" s="1576" t="str">
        <f>'11 - Notes Follow-up'!O48</f>
        <v/>
      </c>
      <c r="U34" s="1576" t="str">
        <f>'11 - Notes Follow-up'!N48</f>
        <v/>
      </c>
      <c r="V34" s="1576">
        <f>'12 - Notes Interest'!T40</f>
        <v>0</v>
      </c>
      <c r="W34" s="796"/>
      <c r="X34" s="1576" t="str">
        <f>'11 - Notes Follow-up'!Q48</f>
        <v/>
      </c>
      <c r="Y34" s="1576" t="str">
        <f>'11 bis-Notes Calculation'!AK40</f>
        <v/>
      </c>
      <c r="Z34" s="1576">
        <f>'12 - Notes Interest'!S40</f>
        <v>0</v>
      </c>
      <c r="AA34" s="796"/>
      <c r="AB34" s="790"/>
    </row>
    <row r="35" spans="1:28">
      <c r="A35" s="647"/>
      <c r="B35" s="785"/>
      <c r="C35" s="793" t="str">
        <f>'11 - Notes Follow-up'!B49</f>
        <v/>
      </c>
      <c r="D35" s="793"/>
      <c r="E35" s="794">
        <f>'12 - Notes Interest'!I41</f>
        <v>0</v>
      </c>
      <c r="F35" s="795"/>
      <c r="G35" s="1576" t="str">
        <f>'11 - Notes Follow-up'!G49</f>
        <v/>
      </c>
      <c r="H35" s="1576" t="str">
        <f>'11 - Notes Follow-up'!F49</f>
        <v/>
      </c>
      <c r="I35" s="1576">
        <f>'12 - Notes Interest'!K41</f>
        <v>0</v>
      </c>
      <c r="J35" s="1576"/>
      <c r="K35" s="1576" t="str">
        <f>'11 - Notes Follow-up'!J49</f>
        <v/>
      </c>
      <c r="L35" s="1576" t="str">
        <f>'11 - Notes Follow-up'!I49</f>
        <v/>
      </c>
      <c r="M35" s="1576">
        <f>'12 - Notes Interest'!J41</f>
        <v>0</v>
      </c>
      <c r="N35" s="796"/>
      <c r="O35" s="797"/>
      <c r="P35" s="793" t="str">
        <f t="shared" si="0"/>
        <v/>
      </c>
      <c r="Q35" s="796"/>
      <c r="R35" s="604">
        <f>'12 - Notes Interest'!R41</f>
        <v>0</v>
      </c>
      <c r="S35" s="796"/>
      <c r="T35" s="1576" t="str">
        <f>'11 - Notes Follow-up'!O49</f>
        <v/>
      </c>
      <c r="U35" s="1576" t="str">
        <f>'11 - Notes Follow-up'!N49</f>
        <v/>
      </c>
      <c r="V35" s="1576">
        <f>'12 - Notes Interest'!T41</f>
        <v>0</v>
      </c>
      <c r="W35" s="796"/>
      <c r="X35" s="1576" t="str">
        <f>'11 - Notes Follow-up'!Q49</f>
        <v/>
      </c>
      <c r="Y35" s="1576" t="str">
        <f>'11 bis-Notes Calculation'!AK41</f>
        <v/>
      </c>
      <c r="Z35" s="1576">
        <f>'12 - Notes Interest'!S41</f>
        <v>0</v>
      </c>
      <c r="AA35" s="796"/>
      <c r="AB35" s="790"/>
    </row>
    <row r="36" spans="1:28" ht="13.5" thickBot="1">
      <c r="A36" s="647"/>
      <c r="B36" s="798"/>
      <c r="C36" s="799"/>
      <c r="D36" s="799"/>
      <c r="E36" s="800"/>
      <c r="F36" s="800"/>
      <c r="G36" s="1577"/>
      <c r="H36" s="800"/>
      <c r="I36" s="800" t="s">
        <v>145</v>
      </c>
      <c r="J36" s="800"/>
      <c r="K36" s="800"/>
      <c r="L36" s="800" t="s">
        <v>145</v>
      </c>
      <c r="M36" s="800" t="s">
        <v>145</v>
      </c>
      <c r="N36" s="800"/>
      <c r="O36" s="801"/>
      <c r="P36" s="800"/>
      <c r="Q36" s="800"/>
      <c r="R36" s="800" t="str">
        <f t="shared" ref="R36:R76" si="1">IF(C36="","",1.5%)</f>
        <v/>
      </c>
      <c r="S36" s="800"/>
      <c r="T36" s="800" t="s">
        <v>145</v>
      </c>
      <c r="U36" s="800" t="s">
        <v>145</v>
      </c>
      <c r="V36" s="800" t="s">
        <v>145</v>
      </c>
      <c r="W36" s="800"/>
      <c r="X36" s="800" t="s">
        <v>145</v>
      </c>
      <c r="Y36" s="800" t="s">
        <v>145</v>
      </c>
      <c r="Z36" s="800" t="s">
        <v>145</v>
      </c>
      <c r="AA36" s="800"/>
      <c r="AB36" s="802"/>
    </row>
    <row r="37" spans="1:28" ht="13.5" thickTop="1">
      <c r="I37" s="610" t="s">
        <v>145</v>
      </c>
      <c r="M37" s="610" t="s">
        <v>145</v>
      </c>
      <c r="R37" s="610" t="str">
        <f t="shared" si="1"/>
        <v/>
      </c>
      <c r="T37" s="610" t="s">
        <v>145</v>
      </c>
      <c r="U37" s="610" t="s">
        <v>145</v>
      </c>
      <c r="V37" s="610" t="s">
        <v>145</v>
      </c>
      <c r="X37" s="610" t="s">
        <v>145</v>
      </c>
      <c r="Y37" s="610" t="s">
        <v>145</v>
      </c>
      <c r="Z37" s="610" t="s">
        <v>145</v>
      </c>
    </row>
    <row r="38" spans="1:28">
      <c r="I38" s="610" t="s">
        <v>145</v>
      </c>
      <c r="M38" s="610" t="s">
        <v>145</v>
      </c>
      <c r="R38" s="610" t="str">
        <f t="shared" si="1"/>
        <v/>
      </c>
      <c r="T38" s="610" t="s">
        <v>145</v>
      </c>
      <c r="U38" s="610" t="s">
        <v>145</v>
      </c>
      <c r="V38" s="610" t="s">
        <v>145</v>
      </c>
      <c r="X38" s="610" t="s">
        <v>145</v>
      </c>
      <c r="Y38" s="610" t="s">
        <v>145</v>
      </c>
      <c r="Z38" s="610" t="s">
        <v>145</v>
      </c>
    </row>
    <row r="39" spans="1:28">
      <c r="I39" s="610" t="s">
        <v>145</v>
      </c>
      <c r="M39" s="610" t="s">
        <v>145</v>
      </c>
      <c r="R39" s="610" t="str">
        <f t="shared" si="1"/>
        <v/>
      </c>
      <c r="T39" s="610" t="s">
        <v>145</v>
      </c>
      <c r="U39" s="610" t="s">
        <v>145</v>
      </c>
      <c r="V39" s="610" t="s">
        <v>145</v>
      </c>
      <c r="X39" s="610" t="s">
        <v>145</v>
      </c>
      <c r="Y39" s="610" t="s">
        <v>145</v>
      </c>
      <c r="Z39" s="610" t="s">
        <v>145</v>
      </c>
    </row>
    <row r="40" spans="1:28">
      <c r="I40" s="610" t="s">
        <v>145</v>
      </c>
      <c r="M40" s="610" t="s">
        <v>145</v>
      </c>
      <c r="R40" s="610" t="str">
        <f t="shared" si="1"/>
        <v/>
      </c>
      <c r="T40" s="610" t="s">
        <v>145</v>
      </c>
      <c r="U40" s="610" t="s">
        <v>145</v>
      </c>
      <c r="V40" s="610" t="s">
        <v>145</v>
      </c>
      <c r="X40" s="610" t="s">
        <v>145</v>
      </c>
      <c r="Y40" s="610" t="s">
        <v>145</v>
      </c>
      <c r="Z40" s="610" t="s">
        <v>145</v>
      </c>
    </row>
    <row r="41" spans="1:28">
      <c r="I41" s="610" t="s">
        <v>145</v>
      </c>
      <c r="M41" s="610" t="s">
        <v>145</v>
      </c>
      <c r="R41" s="610" t="str">
        <f t="shared" si="1"/>
        <v/>
      </c>
      <c r="T41" s="610" t="s">
        <v>145</v>
      </c>
      <c r="U41" s="610" t="s">
        <v>145</v>
      </c>
      <c r="V41" s="610" t="s">
        <v>145</v>
      </c>
      <c r="X41" s="610" t="s">
        <v>145</v>
      </c>
      <c r="Y41" s="610" t="s">
        <v>145</v>
      </c>
      <c r="Z41" s="610" t="s">
        <v>145</v>
      </c>
    </row>
    <row r="42" spans="1:28">
      <c r="I42" s="610" t="s">
        <v>145</v>
      </c>
      <c r="M42" s="610" t="s">
        <v>145</v>
      </c>
      <c r="R42" s="610" t="str">
        <f t="shared" si="1"/>
        <v/>
      </c>
      <c r="T42" s="610" t="s">
        <v>145</v>
      </c>
      <c r="U42" s="610" t="s">
        <v>145</v>
      </c>
      <c r="V42" s="610" t="s">
        <v>145</v>
      </c>
      <c r="X42" s="610" t="s">
        <v>145</v>
      </c>
      <c r="Y42" s="610" t="s">
        <v>145</v>
      </c>
      <c r="Z42" s="610" t="s">
        <v>145</v>
      </c>
    </row>
    <row r="43" spans="1:28">
      <c r="I43" s="610" t="s">
        <v>145</v>
      </c>
      <c r="M43" s="610" t="s">
        <v>145</v>
      </c>
      <c r="R43" s="610" t="str">
        <f t="shared" si="1"/>
        <v/>
      </c>
      <c r="T43" s="610" t="s">
        <v>145</v>
      </c>
      <c r="U43" s="610" t="s">
        <v>145</v>
      </c>
      <c r="V43" s="610" t="s">
        <v>145</v>
      </c>
      <c r="X43" s="610" t="s">
        <v>145</v>
      </c>
      <c r="Y43" s="610" t="s">
        <v>145</v>
      </c>
      <c r="Z43" s="610" t="s">
        <v>145</v>
      </c>
    </row>
    <row r="44" spans="1:28">
      <c r="I44" s="610" t="s">
        <v>145</v>
      </c>
      <c r="M44" s="610" t="s">
        <v>145</v>
      </c>
      <c r="R44" s="610" t="str">
        <f t="shared" si="1"/>
        <v/>
      </c>
      <c r="T44" s="610" t="s">
        <v>145</v>
      </c>
      <c r="U44" s="610" t="s">
        <v>145</v>
      </c>
      <c r="V44" s="610" t="s">
        <v>145</v>
      </c>
      <c r="X44" s="610" t="s">
        <v>145</v>
      </c>
      <c r="Y44" s="610" t="s">
        <v>145</v>
      </c>
      <c r="Z44" s="610" t="s">
        <v>145</v>
      </c>
    </row>
    <row r="45" spans="1:28">
      <c r="I45" s="610" t="s">
        <v>145</v>
      </c>
      <c r="M45" s="610" t="s">
        <v>145</v>
      </c>
      <c r="R45" s="610" t="str">
        <f t="shared" si="1"/>
        <v/>
      </c>
      <c r="T45" s="610" t="s">
        <v>145</v>
      </c>
      <c r="U45" s="610" t="s">
        <v>145</v>
      </c>
      <c r="V45" s="610" t="s">
        <v>145</v>
      </c>
      <c r="X45" s="610" t="s">
        <v>145</v>
      </c>
      <c r="Y45" s="610" t="s">
        <v>145</v>
      </c>
      <c r="Z45" s="610" t="s">
        <v>145</v>
      </c>
    </row>
    <row r="46" spans="1:28">
      <c r="I46" s="610" t="s">
        <v>145</v>
      </c>
      <c r="M46" s="610" t="s">
        <v>145</v>
      </c>
      <c r="R46" s="610" t="str">
        <f t="shared" si="1"/>
        <v/>
      </c>
      <c r="T46" s="610" t="s">
        <v>145</v>
      </c>
      <c r="U46" s="610" t="s">
        <v>145</v>
      </c>
      <c r="V46" s="610" t="s">
        <v>145</v>
      </c>
      <c r="X46" s="610" t="s">
        <v>145</v>
      </c>
      <c r="Y46" s="610" t="s">
        <v>145</v>
      </c>
      <c r="Z46" s="610" t="s">
        <v>145</v>
      </c>
    </row>
    <row r="47" spans="1:28">
      <c r="I47" s="610" t="s">
        <v>145</v>
      </c>
      <c r="M47" s="610" t="s">
        <v>145</v>
      </c>
      <c r="R47" s="610" t="str">
        <f t="shared" si="1"/>
        <v/>
      </c>
      <c r="T47" s="610" t="s">
        <v>145</v>
      </c>
      <c r="U47" s="610" t="s">
        <v>145</v>
      </c>
      <c r="V47" s="610" t="s">
        <v>145</v>
      </c>
      <c r="X47" s="610" t="s">
        <v>145</v>
      </c>
      <c r="Y47" s="610" t="s">
        <v>145</v>
      </c>
      <c r="Z47" s="610" t="s">
        <v>145</v>
      </c>
    </row>
    <row r="48" spans="1:28">
      <c r="I48" s="610" t="s">
        <v>145</v>
      </c>
      <c r="M48" s="610" t="s">
        <v>145</v>
      </c>
      <c r="R48" s="610" t="str">
        <f t="shared" si="1"/>
        <v/>
      </c>
      <c r="T48" s="610" t="s">
        <v>145</v>
      </c>
      <c r="U48" s="610" t="s">
        <v>145</v>
      </c>
      <c r="V48" s="610" t="s">
        <v>145</v>
      </c>
      <c r="X48" s="610" t="s">
        <v>145</v>
      </c>
      <c r="Y48" s="610" t="s">
        <v>145</v>
      </c>
      <c r="Z48" s="610" t="s">
        <v>145</v>
      </c>
    </row>
    <row r="49" spans="9:26">
      <c r="I49" s="610" t="s">
        <v>145</v>
      </c>
      <c r="M49" s="610" t="s">
        <v>145</v>
      </c>
      <c r="R49" s="610" t="str">
        <f t="shared" si="1"/>
        <v/>
      </c>
      <c r="T49" s="610" t="s">
        <v>145</v>
      </c>
      <c r="U49" s="610" t="s">
        <v>145</v>
      </c>
      <c r="V49" s="610" t="s">
        <v>145</v>
      </c>
      <c r="X49" s="610" t="s">
        <v>145</v>
      </c>
      <c r="Y49" s="610" t="s">
        <v>145</v>
      </c>
      <c r="Z49" s="610" t="s">
        <v>145</v>
      </c>
    </row>
    <row r="50" spans="9:26">
      <c r="I50" s="610" t="s">
        <v>145</v>
      </c>
      <c r="M50" s="610" t="s">
        <v>145</v>
      </c>
      <c r="R50" s="610" t="str">
        <f t="shared" si="1"/>
        <v/>
      </c>
      <c r="T50" s="610" t="s">
        <v>145</v>
      </c>
      <c r="U50" s="610" t="s">
        <v>145</v>
      </c>
      <c r="V50" s="610" t="s">
        <v>145</v>
      </c>
      <c r="X50" s="610" t="s">
        <v>145</v>
      </c>
      <c r="Y50" s="610" t="s">
        <v>145</v>
      </c>
      <c r="Z50" s="610" t="s">
        <v>145</v>
      </c>
    </row>
    <row r="51" spans="9:26">
      <c r="I51" s="610" t="s">
        <v>145</v>
      </c>
      <c r="M51" s="610" t="s">
        <v>145</v>
      </c>
      <c r="R51" s="610" t="str">
        <f t="shared" si="1"/>
        <v/>
      </c>
      <c r="T51" s="610" t="s">
        <v>145</v>
      </c>
      <c r="U51" s="610" t="s">
        <v>145</v>
      </c>
      <c r="V51" s="610" t="s">
        <v>145</v>
      </c>
      <c r="X51" s="610" t="s">
        <v>145</v>
      </c>
      <c r="Y51" s="610" t="s">
        <v>145</v>
      </c>
      <c r="Z51" s="610" t="s">
        <v>145</v>
      </c>
    </row>
    <row r="52" spans="9:26">
      <c r="I52" s="610" t="s">
        <v>145</v>
      </c>
      <c r="M52" s="610" t="s">
        <v>145</v>
      </c>
      <c r="R52" s="610" t="str">
        <f t="shared" si="1"/>
        <v/>
      </c>
      <c r="T52" s="610" t="s">
        <v>145</v>
      </c>
      <c r="U52" s="610" t="s">
        <v>145</v>
      </c>
      <c r="V52" s="610" t="s">
        <v>145</v>
      </c>
      <c r="X52" s="610" t="s">
        <v>145</v>
      </c>
      <c r="Y52" s="610" t="s">
        <v>145</v>
      </c>
      <c r="Z52" s="610" t="s">
        <v>145</v>
      </c>
    </row>
    <row r="53" spans="9:26">
      <c r="I53" s="610" t="s">
        <v>145</v>
      </c>
      <c r="M53" s="610" t="s">
        <v>145</v>
      </c>
      <c r="R53" s="610" t="str">
        <f t="shared" si="1"/>
        <v/>
      </c>
      <c r="T53" s="610" t="s">
        <v>145</v>
      </c>
      <c r="U53" s="610" t="s">
        <v>145</v>
      </c>
      <c r="V53" s="610" t="s">
        <v>145</v>
      </c>
      <c r="X53" s="610" t="s">
        <v>145</v>
      </c>
      <c r="Y53" s="610" t="s">
        <v>145</v>
      </c>
      <c r="Z53" s="610" t="s">
        <v>145</v>
      </c>
    </row>
    <row r="54" spans="9:26">
      <c r="I54" s="610" t="s">
        <v>145</v>
      </c>
      <c r="M54" s="610" t="s">
        <v>145</v>
      </c>
      <c r="R54" s="610" t="str">
        <f t="shared" si="1"/>
        <v/>
      </c>
      <c r="T54" s="610" t="s">
        <v>145</v>
      </c>
      <c r="U54" s="610" t="s">
        <v>145</v>
      </c>
      <c r="V54" s="610" t="s">
        <v>145</v>
      </c>
      <c r="X54" s="610" t="s">
        <v>145</v>
      </c>
      <c r="Y54" s="610" t="s">
        <v>145</v>
      </c>
      <c r="Z54" s="610" t="s">
        <v>145</v>
      </c>
    </row>
    <row r="55" spans="9:26">
      <c r="I55" s="610" t="s">
        <v>145</v>
      </c>
      <c r="M55" s="610" t="s">
        <v>145</v>
      </c>
      <c r="R55" s="610" t="str">
        <f t="shared" si="1"/>
        <v/>
      </c>
      <c r="T55" s="610" t="s">
        <v>145</v>
      </c>
      <c r="U55" s="610" t="s">
        <v>145</v>
      </c>
      <c r="V55" s="610" t="s">
        <v>145</v>
      </c>
      <c r="X55" s="610" t="s">
        <v>145</v>
      </c>
      <c r="Y55" s="610" t="s">
        <v>145</v>
      </c>
      <c r="Z55" s="610" t="s">
        <v>145</v>
      </c>
    </row>
    <row r="56" spans="9:26">
      <c r="I56" s="610" t="s">
        <v>145</v>
      </c>
      <c r="M56" s="610" t="s">
        <v>145</v>
      </c>
      <c r="R56" s="610" t="str">
        <f t="shared" si="1"/>
        <v/>
      </c>
      <c r="T56" s="610" t="s">
        <v>145</v>
      </c>
      <c r="U56" s="610" t="s">
        <v>145</v>
      </c>
      <c r="V56" s="610" t="s">
        <v>145</v>
      </c>
      <c r="X56" s="610" t="s">
        <v>145</v>
      </c>
      <c r="Y56" s="610" t="s">
        <v>145</v>
      </c>
      <c r="Z56" s="610" t="s">
        <v>145</v>
      </c>
    </row>
    <row r="57" spans="9:26">
      <c r="I57" s="610" t="s">
        <v>145</v>
      </c>
      <c r="M57" s="610" t="s">
        <v>145</v>
      </c>
      <c r="R57" s="610" t="str">
        <f t="shared" si="1"/>
        <v/>
      </c>
      <c r="T57" s="610" t="s">
        <v>145</v>
      </c>
      <c r="U57" s="610" t="s">
        <v>145</v>
      </c>
      <c r="V57" s="610" t="s">
        <v>145</v>
      </c>
      <c r="X57" s="610" t="s">
        <v>145</v>
      </c>
      <c r="Y57" s="610" t="s">
        <v>145</v>
      </c>
      <c r="Z57" s="610" t="s">
        <v>145</v>
      </c>
    </row>
    <row r="58" spans="9:26">
      <c r="I58" s="610" t="s">
        <v>145</v>
      </c>
      <c r="M58" s="610" t="s">
        <v>145</v>
      </c>
      <c r="R58" s="610" t="str">
        <f t="shared" si="1"/>
        <v/>
      </c>
      <c r="T58" s="610" t="s">
        <v>145</v>
      </c>
      <c r="U58" s="610" t="s">
        <v>145</v>
      </c>
      <c r="V58" s="610" t="s">
        <v>145</v>
      </c>
      <c r="X58" s="610" t="s">
        <v>145</v>
      </c>
      <c r="Y58" s="610" t="s">
        <v>145</v>
      </c>
      <c r="Z58" s="610" t="s">
        <v>145</v>
      </c>
    </row>
    <row r="59" spans="9:26">
      <c r="I59" s="610" t="s">
        <v>145</v>
      </c>
      <c r="M59" s="610" t="s">
        <v>145</v>
      </c>
      <c r="R59" s="610" t="str">
        <f t="shared" si="1"/>
        <v/>
      </c>
      <c r="T59" s="610" t="s">
        <v>145</v>
      </c>
      <c r="U59" s="610" t="s">
        <v>145</v>
      </c>
      <c r="V59" s="610" t="s">
        <v>145</v>
      </c>
      <c r="X59" s="610" t="s">
        <v>145</v>
      </c>
      <c r="Y59" s="610" t="s">
        <v>145</v>
      </c>
      <c r="Z59" s="610" t="s">
        <v>145</v>
      </c>
    </row>
    <row r="60" spans="9:26">
      <c r="I60" s="610" t="s">
        <v>145</v>
      </c>
      <c r="M60" s="610" t="s">
        <v>145</v>
      </c>
      <c r="R60" s="610" t="str">
        <f t="shared" si="1"/>
        <v/>
      </c>
      <c r="T60" s="610" t="s">
        <v>145</v>
      </c>
      <c r="U60" s="610" t="s">
        <v>145</v>
      </c>
      <c r="V60" s="610" t="s">
        <v>145</v>
      </c>
      <c r="X60" s="610" t="s">
        <v>145</v>
      </c>
      <c r="Y60" s="610" t="s">
        <v>145</v>
      </c>
      <c r="Z60" s="610" t="s">
        <v>145</v>
      </c>
    </row>
    <row r="61" spans="9:26">
      <c r="I61" s="610" t="s">
        <v>145</v>
      </c>
      <c r="M61" s="610" t="s">
        <v>145</v>
      </c>
      <c r="R61" s="610" t="str">
        <f t="shared" si="1"/>
        <v/>
      </c>
      <c r="T61" s="610" t="s">
        <v>145</v>
      </c>
      <c r="U61" s="610" t="s">
        <v>145</v>
      </c>
      <c r="V61" s="610" t="s">
        <v>145</v>
      </c>
      <c r="X61" s="610" t="s">
        <v>145</v>
      </c>
      <c r="Y61" s="610" t="s">
        <v>145</v>
      </c>
      <c r="Z61" s="610" t="s">
        <v>145</v>
      </c>
    </row>
    <row r="62" spans="9:26">
      <c r="I62" s="610" t="s">
        <v>145</v>
      </c>
      <c r="M62" s="610" t="s">
        <v>145</v>
      </c>
      <c r="R62" s="610" t="str">
        <f t="shared" si="1"/>
        <v/>
      </c>
      <c r="T62" s="610" t="s">
        <v>145</v>
      </c>
      <c r="U62" s="610" t="s">
        <v>145</v>
      </c>
      <c r="V62" s="610" t="s">
        <v>145</v>
      </c>
      <c r="X62" s="610" t="s">
        <v>145</v>
      </c>
      <c r="Y62" s="610" t="s">
        <v>145</v>
      </c>
      <c r="Z62" s="610" t="s">
        <v>145</v>
      </c>
    </row>
    <row r="63" spans="9:26">
      <c r="I63" s="610" t="s">
        <v>145</v>
      </c>
      <c r="M63" s="610" t="s">
        <v>145</v>
      </c>
      <c r="R63" s="610" t="str">
        <f t="shared" si="1"/>
        <v/>
      </c>
      <c r="T63" s="610" t="s">
        <v>145</v>
      </c>
      <c r="U63" s="610" t="s">
        <v>145</v>
      </c>
      <c r="V63" s="610" t="s">
        <v>145</v>
      </c>
      <c r="X63" s="610" t="s">
        <v>145</v>
      </c>
      <c r="Y63" s="610" t="s">
        <v>145</v>
      </c>
      <c r="Z63" s="610" t="s">
        <v>145</v>
      </c>
    </row>
    <row r="64" spans="9:26">
      <c r="I64" s="610" t="s">
        <v>145</v>
      </c>
      <c r="M64" s="610" t="s">
        <v>145</v>
      </c>
      <c r="R64" s="610" t="str">
        <f t="shared" si="1"/>
        <v/>
      </c>
      <c r="T64" s="610" t="s">
        <v>145</v>
      </c>
      <c r="U64" s="610" t="s">
        <v>145</v>
      </c>
      <c r="V64" s="610" t="s">
        <v>145</v>
      </c>
      <c r="X64" s="610" t="s">
        <v>145</v>
      </c>
      <c r="Y64" s="610" t="s">
        <v>145</v>
      </c>
      <c r="Z64" s="610" t="s">
        <v>145</v>
      </c>
    </row>
    <row r="65" spans="9:26">
      <c r="I65" s="610" t="s">
        <v>145</v>
      </c>
      <c r="M65" s="610" t="s">
        <v>145</v>
      </c>
      <c r="R65" s="610" t="str">
        <f t="shared" si="1"/>
        <v/>
      </c>
      <c r="T65" s="610" t="s">
        <v>145</v>
      </c>
      <c r="U65" s="610" t="s">
        <v>145</v>
      </c>
      <c r="V65" s="610" t="s">
        <v>145</v>
      </c>
      <c r="X65" s="610" t="s">
        <v>145</v>
      </c>
      <c r="Y65" s="610" t="s">
        <v>145</v>
      </c>
      <c r="Z65" s="610" t="s">
        <v>145</v>
      </c>
    </row>
    <row r="66" spans="9:26">
      <c r="I66" s="610" t="s">
        <v>145</v>
      </c>
      <c r="M66" s="610" t="s">
        <v>145</v>
      </c>
      <c r="R66" s="610" t="str">
        <f t="shared" si="1"/>
        <v/>
      </c>
      <c r="T66" s="610" t="s">
        <v>145</v>
      </c>
      <c r="U66" s="610" t="s">
        <v>145</v>
      </c>
      <c r="V66" s="610" t="s">
        <v>145</v>
      </c>
      <c r="X66" s="610" t="s">
        <v>145</v>
      </c>
      <c r="Y66" s="610" t="s">
        <v>145</v>
      </c>
      <c r="Z66" s="610" t="s">
        <v>145</v>
      </c>
    </row>
    <row r="67" spans="9:26">
      <c r="I67" s="610" t="s">
        <v>145</v>
      </c>
      <c r="M67" s="610" t="s">
        <v>145</v>
      </c>
      <c r="R67" s="610" t="str">
        <f t="shared" si="1"/>
        <v/>
      </c>
      <c r="T67" s="610" t="s">
        <v>145</v>
      </c>
      <c r="U67" s="610" t="s">
        <v>145</v>
      </c>
      <c r="V67" s="610" t="s">
        <v>145</v>
      </c>
      <c r="X67" s="610" t="s">
        <v>145</v>
      </c>
      <c r="Y67" s="610" t="s">
        <v>145</v>
      </c>
      <c r="Z67" s="610" t="s">
        <v>145</v>
      </c>
    </row>
    <row r="68" spans="9:26">
      <c r="I68" s="610" t="s">
        <v>145</v>
      </c>
      <c r="M68" s="610" t="s">
        <v>145</v>
      </c>
      <c r="R68" s="610" t="str">
        <f t="shared" si="1"/>
        <v/>
      </c>
      <c r="T68" s="610" t="s">
        <v>145</v>
      </c>
      <c r="U68" s="610" t="s">
        <v>145</v>
      </c>
      <c r="V68" s="610" t="s">
        <v>145</v>
      </c>
      <c r="X68" s="610" t="s">
        <v>145</v>
      </c>
      <c r="Y68" s="610" t="s">
        <v>145</v>
      </c>
      <c r="Z68" s="610" t="s">
        <v>145</v>
      </c>
    </row>
    <row r="69" spans="9:26">
      <c r="I69" s="610" t="s">
        <v>145</v>
      </c>
      <c r="M69" s="610" t="s">
        <v>145</v>
      </c>
      <c r="R69" s="610" t="str">
        <f t="shared" si="1"/>
        <v/>
      </c>
      <c r="T69" s="610" t="s">
        <v>145</v>
      </c>
      <c r="U69" s="610" t="s">
        <v>145</v>
      </c>
      <c r="V69" s="610" t="s">
        <v>145</v>
      </c>
      <c r="X69" s="610" t="s">
        <v>145</v>
      </c>
      <c r="Y69" s="610" t="s">
        <v>145</v>
      </c>
      <c r="Z69" s="610" t="s">
        <v>145</v>
      </c>
    </row>
    <row r="70" spans="9:26">
      <c r="I70" s="610" t="s">
        <v>145</v>
      </c>
      <c r="M70" s="610" t="s">
        <v>145</v>
      </c>
      <c r="R70" s="610" t="str">
        <f t="shared" si="1"/>
        <v/>
      </c>
      <c r="T70" s="610" t="s">
        <v>145</v>
      </c>
      <c r="U70" s="610" t="s">
        <v>145</v>
      </c>
      <c r="V70" s="610" t="s">
        <v>145</v>
      </c>
      <c r="X70" s="610" t="s">
        <v>145</v>
      </c>
      <c r="Y70" s="610" t="s">
        <v>145</v>
      </c>
      <c r="Z70" s="610" t="s">
        <v>145</v>
      </c>
    </row>
    <row r="71" spans="9:26">
      <c r="I71" s="610" t="s">
        <v>145</v>
      </c>
      <c r="M71" s="610" t="s">
        <v>145</v>
      </c>
      <c r="R71" s="610" t="str">
        <f t="shared" si="1"/>
        <v/>
      </c>
      <c r="T71" s="610" t="s">
        <v>145</v>
      </c>
      <c r="U71" s="610" t="s">
        <v>145</v>
      </c>
      <c r="V71" s="610" t="s">
        <v>145</v>
      </c>
      <c r="X71" s="610" t="s">
        <v>145</v>
      </c>
      <c r="Y71" s="610" t="s">
        <v>145</v>
      </c>
      <c r="Z71" s="610" t="s">
        <v>145</v>
      </c>
    </row>
    <row r="72" spans="9:26">
      <c r="I72" s="610" t="s">
        <v>145</v>
      </c>
      <c r="M72" s="610" t="s">
        <v>145</v>
      </c>
      <c r="R72" s="610" t="str">
        <f t="shared" si="1"/>
        <v/>
      </c>
      <c r="T72" s="610" t="s">
        <v>145</v>
      </c>
      <c r="U72" s="610" t="s">
        <v>145</v>
      </c>
      <c r="V72" s="610" t="s">
        <v>145</v>
      </c>
      <c r="X72" s="610" t="s">
        <v>145</v>
      </c>
      <c r="Y72" s="610" t="s">
        <v>145</v>
      </c>
      <c r="Z72" s="610" t="s">
        <v>145</v>
      </c>
    </row>
    <row r="73" spans="9:26">
      <c r="I73" s="610" t="s">
        <v>145</v>
      </c>
      <c r="M73" s="610" t="s">
        <v>145</v>
      </c>
      <c r="R73" s="610" t="str">
        <f t="shared" si="1"/>
        <v/>
      </c>
      <c r="T73" s="610" t="s">
        <v>145</v>
      </c>
      <c r="U73" s="610" t="s">
        <v>145</v>
      </c>
      <c r="V73" s="610" t="s">
        <v>145</v>
      </c>
      <c r="X73" s="610" t="s">
        <v>145</v>
      </c>
      <c r="Y73" s="610" t="s">
        <v>145</v>
      </c>
      <c r="Z73" s="610" t="s">
        <v>145</v>
      </c>
    </row>
    <row r="74" spans="9:26">
      <c r="I74" s="610" t="s">
        <v>145</v>
      </c>
      <c r="M74" s="610" t="s">
        <v>145</v>
      </c>
      <c r="R74" s="610" t="str">
        <f t="shared" si="1"/>
        <v/>
      </c>
      <c r="T74" s="610" t="s">
        <v>145</v>
      </c>
      <c r="U74" s="610" t="s">
        <v>145</v>
      </c>
      <c r="V74" s="610" t="s">
        <v>145</v>
      </c>
      <c r="X74" s="610" t="s">
        <v>145</v>
      </c>
      <c r="Y74" s="610" t="s">
        <v>145</v>
      </c>
      <c r="Z74" s="610" t="s">
        <v>145</v>
      </c>
    </row>
    <row r="75" spans="9:26">
      <c r="I75" s="610" t="s">
        <v>145</v>
      </c>
      <c r="M75" s="610" t="s">
        <v>145</v>
      </c>
      <c r="R75" s="610" t="str">
        <f t="shared" si="1"/>
        <v/>
      </c>
      <c r="T75" s="610" t="s">
        <v>145</v>
      </c>
      <c r="U75" s="610" t="s">
        <v>145</v>
      </c>
      <c r="V75" s="610" t="s">
        <v>145</v>
      </c>
      <c r="X75" s="610" t="s">
        <v>145</v>
      </c>
      <c r="Y75" s="610" t="s">
        <v>145</v>
      </c>
      <c r="Z75" s="610" t="s">
        <v>145</v>
      </c>
    </row>
    <row r="76" spans="9:26">
      <c r="I76" s="610" t="s">
        <v>145</v>
      </c>
      <c r="M76" s="610" t="s">
        <v>145</v>
      </c>
      <c r="R76" s="610" t="str">
        <f t="shared" si="1"/>
        <v/>
      </c>
      <c r="T76" s="610" t="s">
        <v>145</v>
      </c>
      <c r="U76" s="610" t="s">
        <v>145</v>
      </c>
      <c r="V76" s="610" t="s">
        <v>145</v>
      </c>
      <c r="X76" s="610" t="s">
        <v>145</v>
      </c>
      <c r="Y76" s="610" t="s">
        <v>145</v>
      </c>
      <c r="Z76" s="610" t="s">
        <v>145</v>
      </c>
    </row>
    <row r="77" spans="9:26">
      <c r="I77" s="610" t="s">
        <v>145</v>
      </c>
      <c r="M77" s="610" t="s">
        <v>145</v>
      </c>
      <c r="R77" s="610" t="str">
        <f t="shared" ref="R77:R140" si="2">IF(C77="","",1.5%)</f>
        <v/>
      </c>
      <c r="T77" s="610" t="s">
        <v>145</v>
      </c>
      <c r="U77" s="610" t="s">
        <v>145</v>
      </c>
      <c r="V77" s="610" t="s">
        <v>145</v>
      </c>
      <c r="X77" s="610" t="s">
        <v>145</v>
      </c>
      <c r="Y77" s="610" t="s">
        <v>145</v>
      </c>
      <c r="Z77" s="610" t="s">
        <v>145</v>
      </c>
    </row>
    <row r="78" spans="9:26">
      <c r="I78" s="610" t="s">
        <v>145</v>
      </c>
      <c r="M78" s="610" t="s">
        <v>145</v>
      </c>
      <c r="R78" s="610" t="str">
        <f t="shared" si="2"/>
        <v/>
      </c>
      <c r="T78" s="610" t="s">
        <v>145</v>
      </c>
      <c r="U78" s="610" t="s">
        <v>145</v>
      </c>
      <c r="V78" s="610" t="s">
        <v>145</v>
      </c>
      <c r="X78" s="610" t="s">
        <v>145</v>
      </c>
      <c r="Y78" s="610" t="s">
        <v>145</v>
      </c>
      <c r="Z78" s="610" t="s">
        <v>145</v>
      </c>
    </row>
    <row r="79" spans="9:26">
      <c r="I79" s="610" t="s">
        <v>145</v>
      </c>
      <c r="M79" s="610" t="s">
        <v>145</v>
      </c>
      <c r="R79" s="610" t="str">
        <f t="shared" si="2"/>
        <v/>
      </c>
      <c r="T79" s="610" t="s">
        <v>145</v>
      </c>
      <c r="U79" s="610" t="s">
        <v>145</v>
      </c>
      <c r="V79" s="610" t="s">
        <v>145</v>
      </c>
      <c r="X79" s="610" t="s">
        <v>145</v>
      </c>
      <c r="Y79" s="610" t="s">
        <v>145</v>
      </c>
      <c r="Z79" s="610" t="s">
        <v>145</v>
      </c>
    </row>
    <row r="80" spans="9:26">
      <c r="I80" s="610" t="s">
        <v>145</v>
      </c>
      <c r="M80" s="610" t="s">
        <v>145</v>
      </c>
      <c r="R80" s="610" t="str">
        <f t="shared" si="2"/>
        <v/>
      </c>
      <c r="T80" s="610" t="s">
        <v>145</v>
      </c>
      <c r="U80" s="610" t="s">
        <v>145</v>
      </c>
      <c r="V80" s="610" t="s">
        <v>145</v>
      </c>
      <c r="X80" s="610" t="s">
        <v>145</v>
      </c>
      <c r="Y80" s="610" t="s">
        <v>145</v>
      </c>
      <c r="Z80" s="610" t="s">
        <v>145</v>
      </c>
    </row>
    <row r="81" spans="9:26">
      <c r="I81" s="610" t="s">
        <v>145</v>
      </c>
      <c r="M81" s="610" t="s">
        <v>145</v>
      </c>
      <c r="R81" s="610" t="str">
        <f t="shared" si="2"/>
        <v/>
      </c>
      <c r="T81" s="610" t="s">
        <v>145</v>
      </c>
      <c r="U81" s="610" t="s">
        <v>145</v>
      </c>
      <c r="V81" s="610" t="s">
        <v>145</v>
      </c>
      <c r="X81" s="610" t="s">
        <v>145</v>
      </c>
      <c r="Y81" s="610" t="s">
        <v>145</v>
      </c>
      <c r="Z81" s="610" t="s">
        <v>145</v>
      </c>
    </row>
    <row r="82" spans="9:26">
      <c r="I82" s="610" t="s">
        <v>145</v>
      </c>
      <c r="M82" s="610" t="s">
        <v>145</v>
      </c>
      <c r="R82" s="610" t="str">
        <f t="shared" si="2"/>
        <v/>
      </c>
      <c r="T82" s="610" t="s">
        <v>145</v>
      </c>
      <c r="U82" s="610" t="s">
        <v>145</v>
      </c>
      <c r="V82" s="610" t="s">
        <v>145</v>
      </c>
      <c r="X82" s="610" t="s">
        <v>145</v>
      </c>
      <c r="Y82" s="610" t="s">
        <v>145</v>
      </c>
      <c r="Z82" s="610" t="s">
        <v>145</v>
      </c>
    </row>
    <row r="83" spans="9:26">
      <c r="I83" s="610" t="s">
        <v>145</v>
      </c>
      <c r="M83" s="610" t="s">
        <v>145</v>
      </c>
      <c r="R83" s="610" t="str">
        <f t="shared" si="2"/>
        <v/>
      </c>
      <c r="T83" s="610" t="s">
        <v>145</v>
      </c>
      <c r="U83" s="610" t="s">
        <v>145</v>
      </c>
      <c r="V83" s="610" t="s">
        <v>145</v>
      </c>
      <c r="X83" s="610" t="s">
        <v>145</v>
      </c>
      <c r="Y83" s="610" t="s">
        <v>145</v>
      </c>
      <c r="Z83" s="610" t="s">
        <v>145</v>
      </c>
    </row>
    <row r="84" spans="9:26">
      <c r="I84" s="610" t="s">
        <v>145</v>
      </c>
      <c r="M84" s="610" t="s">
        <v>145</v>
      </c>
      <c r="R84" s="610" t="str">
        <f t="shared" si="2"/>
        <v/>
      </c>
      <c r="T84" s="610" t="s">
        <v>145</v>
      </c>
      <c r="U84" s="610" t="s">
        <v>145</v>
      </c>
      <c r="V84" s="610" t="s">
        <v>145</v>
      </c>
      <c r="X84" s="610" t="s">
        <v>145</v>
      </c>
      <c r="Y84" s="610" t="s">
        <v>145</v>
      </c>
      <c r="Z84" s="610" t="s">
        <v>145</v>
      </c>
    </row>
    <row r="85" spans="9:26">
      <c r="I85" s="610" t="s">
        <v>145</v>
      </c>
      <c r="M85" s="610" t="s">
        <v>145</v>
      </c>
      <c r="R85" s="610" t="str">
        <f t="shared" si="2"/>
        <v/>
      </c>
      <c r="T85" s="610" t="s">
        <v>145</v>
      </c>
      <c r="U85" s="610" t="s">
        <v>145</v>
      </c>
      <c r="V85" s="610" t="s">
        <v>145</v>
      </c>
      <c r="X85" s="610" t="s">
        <v>145</v>
      </c>
      <c r="Y85" s="610" t="s">
        <v>145</v>
      </c>
      <c r="Z85" s="610" t="s">
        <v>145</v>
      </c>
    </row>
    <row r="86" spans="9:26">
      <c r="I86" s="610" t="s">
        <v>145</v>
      </c>
      <c r="M86" s="610" t="s">
        <v>145</v>
      </c>
      <c r="R86" s="610" t="str">
        <f t="shared" si="2"/>
        <v/>
      </c>
      <c r="T86" s="610" t="s">
        <v>145</v>
      </c>
      <c r="U86" s="610" t="s">
        <v>145</v>
      </c>
      <c r="V86" s="610" t="s">
        <v>145</v>
      </c>
      <c r="X86" s="610" t="s">
        <v>145</v>
      </c>
      <c r="Y86" s="610" t="s">
        <v>145</v>
      </c>
      <c r="Z86" s="610" t="s">
        <v>145</v>
      </c>
    </row>
    <row r="87" spans="9:26">
      <c r="I87" s="610" t="s">
        <v>145</v>
      </c>
      <c r="M87" s="610" t="s">
        <v>145</v>
      </c>
      <c r="R87" s="610" t="str">
        <f t="shared" si="2"/>
        <v/>
      </c>
      <c r="T87" s="610" t="s">
        <v>145</v>
      </c>
      <c r="U87" s="610" t="s">
        <v>145</v>
      </c>
      <c r="V87" s="610" t="s">
        <v>145</v>
      </c>
      <c r="X87" s="610" t="s">
        <v>145</v>
      </c>
      <c r="Y87" s="610" t="s">
        <v>145</v>
      </c>
      <c r="Z87" s="610" t="s">
        <v>145</v>
      </c>
    </row>
    <row r="88" spans="9:26">
      <c r="I88" s="610" t="s">
        <v>145</v>
      </c>
      <c r="M88" s="610" t="s">
        <v>145</v>
      </c>
      <c r="R88" s="610" t="str">
        <f t="shared" si="2"/>
        <v/>
      </c>
      <c r="T88" s="610" t="s">
        <v>145</v>
      </c>
      <c r="U88" s="610" t="s">
        <v>145</v>
      </c>
      <c r="V88" s="610" t="s">
        <v>145</v>
      </c>
      <c r="X88" s="610" t="s">
        <v>145</v>
      </c>
      <c r="Y88" s="610" t="s">
        <v>145</v>
      </c>
      <c r="Z88" s="610" t="s">
        <v>145</v>
      </c>
    </row>
    <row r="89" spans="9:26">
      <c r="I89" s="610" t="s">
        <v>145</v>
      </c>
      <c r="M89" s="610" t="s">
        <v>145</v>
      </c>
      <c r="R89" s="610" t="str">
        <f t="shared" si="2"/>
        <v/>
      </c>
      <c r="T89" s="610" t="s">
        <v>145</v>
      </c>
      <c r="U89" s="610" t="s">
        <v>145</v>
      </c>
      <c r="V89" s="610" t="s">
        <v>145</v>
      </c>
      <c r="X89" s="610" t="s">
        <v>145</v>
      </c>
      <c r="Y89" s="610" t="s">
        <v>145</v>
      </c>
      <c r="Z89" s="610" t="s">
        <v>145</v>
      </c>
    </row>
    <row r="90" spans="9:26">
      <c r="I90" s="610" t="s">
        <v>145</v>
      </c>
      <c r="M90" s="610" t="s">
        <v>145</v>
      </c>
      <c r="R90" s="610" t="str">
        <f t="shared" si="2"/>
        <v/>
      </c>
      <c r="T90" s="610" t="s">
        <v>145</v>
      </c>
      <c r="U90" s="610" t="s">
        <v>145</v>
      </c>
      <c r="V90" s="610" t="s">
        <v>145</v>
      </c>
      <c r="X90" s="610" t="s">
        <v>145</v>
      </c>
      <c r="Y90" s="610" t="s">
        <v>145</v>
      </c>
      <c r="Z90" s="610" t="s">
        <v>145</v>
      </c>
    </row>
    <row r="91" spans="9:26">
      <c r="I91" s="610" t="s">
        <v>145</v>
      </c>
      <c r="M91" s="610" t="s">
        <v>145</v>
      </c>
      <c r="R91" s="610" t="str">
        <f t="shared" si="2"/>
        <v/>
      </c>
      <c r="T91" s="610" t="s">
        <v>145</v>
      </c>
      <c r="U91" s="610" t="s">
        <v>145</v>
      </c>
      <c r="V91" s="610" t="s">
        <v>145</v>
      </c>
      <c r="X91" s="610" t="s">
        <v>145</v>
      </c>
      <c r="Y91" s="610" t="s">
        <v>145</v>
      </c>
      <c r="Z91" s="610" t="s">
        <v>145</v>
      </c>
    </row>
    <row r="92" spans="9:26">
      <c r="I92" s="610" t="s">
        <v>145</v>
      </c>
      <c r="M92" s="610" t="s">
        <v>145</v>
      </c>
      <c r="R92" s="610" t="str">
        <f t="shared" si="2"/>
        <v/>
      </c>
      <c r="T92" s="610" t="s">
        <v>145</v>
      </c>
      <c r="U92" s="610" t="s">
        <v>145</v>
      </c>
      <c r="V92" s="610" t="s">
        <v>145</v>
      </c>
      <c r="X92" s="610" t="s">
        <v>145</v>
      </c>
      <c r="Y92" s="610" t="s">
        <v>145</v>
      </c>
      <c r="Z92" s="610" t="s">
        <v>145</v>
      </c>
    </row>
    <row r="93" spans="9:26">
      <c r="I93" s="610" t="s">
        <v>145</v>
      </c>
      <c r="M93" s="610" t="s">
        <v>145</v>
      </c>
      <c r="R93" s="610" t="str">
        <f t="shared" si="2"/>
        <v/>
      </c>
      <c r="T93" s="610" t="s">
        <v>145</v>
      </c>
      <c r="U93" s="610" t="s">
        <v>145</v>
      </c>
      <c r="V93" s="610" t="s">
        <v>145</v>
      </c>
      <c r="X93" s="610" t="s">
        <v>145</v>
      </c>
      <c r="Y93" s="610" t="s">
        <v>145</v>
      </c>
      <c r="Z93" s="610" t="s">
        <v>145</v>
      </c>
    </row>
    <row r="94" spans="9:26">
      <c r="I94" s="610" t="s">
        <v>145</v>
      </c>
      <c r="M94" s="610" t="s">
        <v>145</v>
      </c>
      <c r="R94" s="610" t="str">
        <f t="shared" si="2"/>
        <v/>
      </c>
      <c r="T94" s="610" t="s">
        <v>145</v>
      </c>
      <c r="U94" s="610" t="s">
        <v>145</v>
      </c>
      <c r="V94" s="610" t="s">
        <v>145</v>
      </c>
      <c r="X94" s="610" t="s">
        <v>145</v>
      </c>
      <c r="Y94" s="610" t="s">
        <v>145</v>
      </c>
      <c r="Z94" s="610" t="s">
        <v>145</v>
      </c>
    </row>
    <row r="95" spans="9:26">
      <c r="I95" s="610" t="s">
        <v>145</v>
      </c>
      <c r="M95" s="610" t="s">
        <v>145</v>
      </c>
      <c r="R95" s="610" t="str">
        <f t="shared" si="2"/>
        <v/>
      </c>
      <c r="T95" s="610" t="s">
        <v>145</v>
      </c>
      <c r="U95" s="610" t="s">
        <v>145</v>
      </c>
      <c r="V95" s="610" t="s">
        <v>145</v>
      </c>
      <c r="X95" s="610" t="s">
        <v>145</v>
      </c>
      <c r="Y95" s="610" t="s">
        <v>145</v>
      </c>
      <c r="Z95" s="610" t="s">
        <v>145</v>
      </c>
    </row>
    <row r="96" spans="9:26">
      <c r="I96" s="610" t="s">
        <v>145</v>
      </c>
      <c r="M96" s="610" t="s">
        <v>145</v>
      </c>
      <c r="R96" s="610" t="str">
        <f t="shared" si="2"/>
        <v/>
      </c>
      <c r="T96" s="610" t="s">
        <v>145</v>
      </c>
      <c r="U96" s="610" t="s">
        <v>145</v>
      </c>
      <c r="V96" s="610" t="s">
        <v>145</v>
      </c>
      <c r="X96" s="610" t="s">
        <v>145</v>
      </c>
      <c r="Y96" s="610" t="s">
        <v>145</v>
      </c>
      <c r="Z96" s="610" t="s">
        <v>145</v>
      </c>
    </row>
    <row r="97" spans="9:26">
      <c r="I97" s="610" t="s">
        <v>145</v>
      </c>
      <c r="M97" s="610" t="s">
        <v>145</v>
      </c>
      <c r="R97" s="610" t="str">
        <f t="shared" si="2"/>
        <v/>
      </c>
      <c r="T97" s="610" t="s">
        <v>145</v>
      </c>
      <c r="U97" s="610" t="s">
        <v>145</v>
      </c>
      <c r="V97" s="610" t="s">
        <v>145</v>
      </c>
      <c r="X97" s="610" t="s">
        <v>145</v>
      </c>
      <c r="Y97" s="610" t="s">
        <v>145</v>
      </c>
      <c r="Z97" s="610" t="s">
        <v>145</v>
      </c>
    </row>
    <row r="98" spans="9:26">
      <c r="I98" s="610" t="s">
        <v>145</v>
      </c>
      <c r="M98" s="610" t="s">
        <v>145</v>
      </c>
      <c r="R98" s="610" t="str">
        <f t="shared" si="2"/>
        <v/>
      </c>
      <c r="T98" s="610" t="s">
        <v>145</v>
      </c>
      <c r="U98" s="610" t="s">
        <v>145</v>
      </c>
      <c r="V98" s="610" t="s">
        <v>145</v>
      </c>
      <c r="X98" s="610" t="s">
        <v>145</v>
      </c>
      <c r="Y98" s="610" t="s">
        <v>145</v>
      </c>
      <c r="Z98" s="610" t="s">
        <v>145</v>
      </c>
    </row>
    <row r="99" spans="9:26">
      <c r="I99" s="610" t="s">
        <v>145</v>
      </c>
      <c r="M99" s="610" t="s">
        <v>145</v>
      </c>
      <c r="R99" s="610" t="str">
        <f t="shared" si="2"/>
        <v/>
      </c>
      <c r="T99" s="610" t="s">
        <v>145</v>
      </c>
      <c r="U99" s="610" t="s">
        <v>145</v>
      </c>
      <c r="V99" s="610" t="s">
        <v>145</v>
      </c>
      <c r="X99" s="610" t="s">
        <v>145</v>
      </c>
      <c r="Y99" s="610" t="s">
        <v>145</v>
      </c>
      <c r="Z99" s="610" t="s">
        <v>145</v>
      </c>
    </row>
    <row r="100" spans="9:26">
      <c r="I100" s="610" t="s">
        <v>145</v>
      </c>
      <c r="M100" s="610" t="s">
        <v>145</v>
      </c>
      <c r="R100" s="610" t="str">
        <f t="shared" si="2"/>
        <v/>
      </c>
      <c r="T100" s="610" t="s">
        <v>145</v>
      </c>
      <c r="U100" s="610" t="s">
        <v>145</v>
      </c>
      <c r="V100" s="610" t="s">
        <v>145</v>
      </c>
      <c r="X100" s="610" t="s">
        <v>145</v>
      </c>
      <c r="Y100" s="610" t="s">
        <v>145</v>
      </c>
      <c r="Z100" s="610" t="s">
        <v>145</v>
      </c>
    </row>
    <row r="101" spans="9:26">
      <c r="I101" s="610" t="s">
        <v>145</v>
      </c>
      <c r="M101" s="610" t="s">
        <v>145</v>
      </c>
      <c r="R101" s="610" t="str">
        <f t="shared" si="2"/>
        <v/>
      </c>
      <c r="T101" s="610" t="s">
        <v>145</v>
      </c>
      <c r="U101" s="610" t="s">
        <v>145</v>
      </c>
      <c r="V101" s="610" t="s">
        <v>145</v>
      </c>
      <c r="X101" s="610" t="s">
        <v>145</v>
      </c>
      <c r="Y101" s="610" t="s">
        <v>145</v>
      </c>
      <c r="Z101" s="610" t="s">
        <v>145</v>
      </c>
    </row>
    <row r="102" spans="9:26">
      <c r="I102" s="610" t="s">
        <v>145</v>
      </c>
      <c r="M102" s="610" t="s">
        <v>145</v>
      </c>
      <c r="R102" s="610" t="str">
        <f t="shared" si="2"/>
        <v/>
      </c>
      <c r="T102" s="610" t="s">
        <v>145</v>
      </c>
      <c r="U102" s="610" t="s">
        <v>145</v>
      </c>
      <c r="V102" s="610" t="s">
        <v>145</v>
      </c>
      <c r="X102" s="610" t="s">
        <v>145</v>
      </c>
      <c r="Y102" s="610" t="s">
        <v>145</v>
      </c>
      <c r="Z102" s="610" t="s">
        <v>145</v>
      </c>
    </row>
    <row r="103" spans="9:26">
      <c r="I103" s="610" t="s">
        <v>145</v>
      </c>
      <c r="M103" s="610" t="s">
        <v>145</v>
      </c>
      <c r="R103" s="610" t="str">
        <f t="shared" si="2"/>
        <v/>
      </c>
      <c r="T103" s="610" t="s">
        <v>145</v>
      </c>
      <c r="U103" s="610" t="s">
        <v>145</v>
      </c>
      <c r="V103" s="610" t="s">
        <v>145</v>
      </c>
      <c r="X103" s="610" t="s">
        <v>145</v>
      </c>
      <c r="Y103" s="610" t="s">
        <v>145</v>
      </c>
      <c r="Z103" s="610" t="s">
        <v>145</v>
      </c>
    </row>
    <row r="104" spans="9:26">
      <c r="I104" s="610" t="s">
        <v>145</v>
      </c>
      <c r="M104" s="610" t="s">
        <v>145</v>
      </c>
      <c r="R104" s="610" t="str">
        <f t="shared" si="2"/>
        <v/>
      </c>
      <c r="T104" s="610" t="s">
        <v>145</v>
      </c>
      <c r="U104" s="610" t="s">
        <v>145</v>
      </c>
      <c r="V104" s="610" t="s">
        <v>145</v>
      </c>
      <c r="X104" s="610" t="s">
        <v>145</v>
      </c>
      <c r="Y104" s="610" t="s">
        <v>145</v>
      </c>
      <c r="Z104" s="610" t="s">
        <v>145</v>
      </c>
    </row>
    <row r="105" spans="9:26">
      <c r="I105" s="610" t="s">
        <v>145</v>
      </c>
      <c r="M105" s="610" t="s">
        <v>145</v>
      </c>
      <c r="R105" s="610" t="str">
        <f t="shared" si="2"/>
        <v/>
      </c>
      <c r="T105" s="610" t="s">
        <v>145</v>
      </c>
      <c r="U105" s="610" t="s">
        <v>145</v>
      </c>
      <c r="V105" s="610" t="s">
        <v>145</v>
      </c>
      <c r="X105" s="610" t="s">
        <v>145</v>
      </c>
      <c r="Y105" s="610" t="s">
        <v>145</v>
      </c>
      <c r="Z105" s="610" t="s">
        <v>145</v>
      </c>
    </row>
    <row r="106" spans="9:26">
      <c r="I106" s="610" t="s">
        <v>145</v>
      </c>
      <c r="M106" s="610" t="s">
        <v>145</v>
      </c>
      <c r="R106" s="610" t="str">
        <f t="shared" si="2"/>
        <v/>
      </c>
      <c r="T106" s="610" t="s">
        <v>145</v>
      </c>
      <c r="U106" s="610" t="s">
        <v>145</v>
      </c>
      <c r="V106" s="610" t="s">
        <v>145</v>
      </c>
      <c r="X106" s="610" t="s">
        <v>145</v>
      </c>
      <c r="Y106" s="610" t="s">
        <v>145</v>
      </c>
      <c r="Z106" s="610" t="s">
        <v>145</v>
      </c>
    </row>
    <row r="107" spans="9:26">
      <c r="I107" s="610" t="s">
        <v>145</v>
      </c>
      <c r="M107" s="610" t="s">
        <v>145</v>
      </c>
      <c r="R107" s="610" t="str">
        <f t="shared" si="2"/>
        <v/>
      </c>
      <c r="T107" s="610" t="s">
        <v>145</v>
      </c>
      <c r="U107" s="610" t="s">
        <v>145</v>
      </c>
      <c r="V107" s="610" t="s">
        <v>145</v>
      </c>
      <c r="X107" s="610" t="s">
        <v>145</v>
      </c>
      <c r="Y107" s="610" t="s">
        <v>145</v>
      </c>
      <c r="Z107" s="610" t="s">
        <v>145</v>
      </c>
    </row>
    <row r="108" spans="9:26">
      <c r="I108" s="610" t="s">
        <v>145</v>
      </c>
      <c r="M108" s="610" t="s">
        <v>145</v>
      </c>
      <c r="R108" s="610" t="str">
        <f t="shared" si="2"/>
        <v/>
      </c>
      <c r="T108" s="610" t="s">
        <v>145</v>
      </c>
      <c r="U108" s="610" t="s">
        <v>145</v>
      </c>
      <c r="V108" s="610" t="s">
        <v>145</v>
      </c>
      <c r="X108" s="610" t="s">
        <v>145</v>
      </c>
      <c r="Y108" s="610" t="s">
        <v>145</v>
      </c>
      <c r="Z108" s="610" t="s">
        <v>145</v>
      </c>
    </row>
    <row r="109" spans="9:26">
      <c r="I109" s="610" t="s">
        <v>145</v>
      </c>
      <c r="M109" s="610" t="s">
        <v>145</v>
      </c>
      <c r="R109" s="610" t="str">
        <f t="shared" si="2"/>
        <v/>
      </c>
      <c r="T109" s="610" t="s">
        <v>145</v>
      </c>
      <c r="U109" s="610" t="s">
        <v>145</v>
      </c>
      <c r="V109" s="610" t="s">
        <v>145</v>
      </c>
      <c r="X109" s="610" t="s">
        <v>145</v>
      </c>
      <c r="Y109" s="610" t="s">
        <v>145</v>
      </c>
      <c r="Z109" s="610" t="s">
        <v>145</v>
      </c>
    </row>
    <row r="110" spans="9:26">
      <c r="I110" s="610" t="s">
        <v>145</v>
      </c>
      <c r="M110" s="610" t="s">
        <v>145</v>
      </c>
      <c r="R110" s="610" t="str">
        <f t="shared" si="2"/>
        <v/>
      </c>
      <c r="T110" s="610" t="s">
        <v>145</v>
      </c>
      <c r="U110" s="610" t="s">
        <v>145</v>
      </c>
      <c r="V110" s="610" t="s">
        <v>145</v>
      </c>
      <c r="X110" s="610" t="s">
        <v>145</v>
      </c>
      <c r="Y110" s="610" t="s">
        <v>145</v>
      </c>
      <c r="Z110" s="610" t="s">
        <v>145</v>
      </c>
    </row>
    <row r="111" spans="9:26">
      <c r="I111" s="610" t="s">
        <v>145</v>
      </c>
      <c r="M111" s="610" t="s">
        <v>145</v>
      </c>
      <c r="R111" s="610" t="str">
        <f t="shared" si="2"/>
        <v/>
      </c>
      <c r="T111" s="610" t="s">
        <v>145</v>
      </c>
      <c r="U111" s="610" t="s">
        <v>145</v>
      </c>
      <c r="V111" s="610" t="s">
        <v>145</v>
      </c>
      <c r="X111" s="610" t="s">
        <v>145</v>
      </c>
      <c r="Y111" s="610" t="s">
        <v>145</v>
      </c>
      <c r="Z111" s="610" t="s">
        <v>145</v>
      </c>
    </row>
    <row r="112" spans="9:26">
      <c r="I112" s="610" t="s">
        <v>145</v>
      </c>
      <c r="M112" s="610" t="s">
        <v>145</v>
      </c>
      <c r="R112" s="610" t="str">
        <f t="shared" si="2"/>
        <v/>
      </c>
      <c r="T112" s="610" t="s">
        <v>145</v>
      </c>
      <c r="U112" s="610" t="s">
        <v>145</v>
      </c>
      <c r="V112" s="610" t="s">
        <v>145</v>
      </c>
      <c r="X112" s="610" t="s">
        <v>145</v>
      </c>
      <c r="Y112" s="610" t="s">
        <v>145</v>
      </c>
      <c r="Z112" s="610" t="s">
        <v>145</v>
      </c>
    </row>
    <row r="113" spans="9:26">
      <c r="I113" s="610" t="s">
        <v>145</v>
      </c>
      <c r="M113" s="610" t="s">
        <v>145</v>
      </c>
      <c r="R113" s="610" t="str">
        <f t="shared" si="2"/>
        <v/>
      </c>
      <c r="T113" s="610" t="s">
        <v>145</v>
      </c>
      <c r="U113" s="610" t="s">
        <v>145</v>
      </c>
      <c r="V113" s="610" t="s">
        <v>145</v>
      </c>
      <c r="X113" s="610" t="s">
        <v>145</v>
      </c>
      <c r="Y113" s="610" t="s">
        <v>145</v>
      </c>
      <c r="Z113" s="610" t="s">
        <v>145</v>
      </c>
    </row>
    <row r="114" spans="9:26">
      <c r="I114" s="610" t="s">
        <v>145</v>
      </c>
      <c r="M114" s="610" t="s">
        <v>145</v>
      </c>
      <c r="R114" s="610" t="str">
        <f t="shared" si="2"/>
        <v/>
      </c>
      <c r="T114" s="610" t="s">
        <v>145</v>
      </c>
      <c r="U114" s="610" t="s">
        <v>145</v>
      </c>
      <c r="V114" s="610" t="s">
        <v>145</v>
      </c>
      <c r="X114" s="610" t="s">
        <v>145</v>
      </c>
      <c r="Y114" s="610" t="s">
        <v>145</v>
      </c>
      <c r="Z114" s="610" t="s">
        <v>145</v>
      </c>
    </row>
    <row r="115" spans="9:26">
      <c r="I115" s="610" t="s">
        <v>145</v>
      </c>
      <c r="M115" s="610" t="s">
        <v>145</v>
      </c>
      <c r="R115" s="610" t="str">
        <f t="shared" si="2"/>
        <v/>
      </c>
      <c r="T115" s="610" t="s">
        <v>145</v>
      </c>
      <c r="U115" s="610" t="s">
        <v>145</v>
      </c>
      <c r="V115" s="610" t="s">
        <v>145</v>
      </c>
      <c r="X115" s="610" t="s">
        <v>145</v>
      </c>
      <c r="Y115" s="610" t="s">
        <v>145</v>
      </c>
      <c r="Z115" s="610" t="s">
        <v>145</v>
      </c>
    </row>
    <row r="116" spans="9:26">
      <c r="I116" s="610" t="s">
        <v>145</v>
      </c>
      <c r="M116" s="610" t="s">
        <v>145</v>
      </c>
      <c r="R116" s="610" t="str">
        <f t="shared" si="2"/>
        <v/>
      </c>
      <c r="T116" s="610" t="s">
        <v>145</v>
      </c>
      <c r="U116" s="610" t="s">
        <v>145</v>
      </c>
      <c r="V116" s="610" t="s">
        <v>145</v>
      </c>
      <c r="X116" s="610" t="s">
        <v>145</v>
      </c>
      <c r="Y116" s="610" t="s">
        <v>145</v>
      </c>
      <c r="Z116" s="610" t="s">
        <v>145</v>
      </c>
    </row>
    <row r="117" spans="9:26">
      <c r="I117" s="610" t="s">
        <v>145</v>
      </c>
      <c r="M117" s="610" t="s">
        <v>145</v>
      </c>
      <c r="R117" s="610" t="str">
        <f t="shared" si="2"/>
        <v/>
      </c>
      <c r="T117" s="610" t="s">
        <v>145</v>
      </c>
      <c r="U117" s="610" t="s">
        <v>145</v>
      </c>
      <c r="V117" s="610" t="s">
        <v>145</v>
      </c>
      <c r="X117" s="610" t="s">
        <v>145</v>
      </c>
      <c r="Y117" s="610" t="s">
        <v>145</v>
      </c>
      <c r="Z117" s="610" t="s">
        <v>145</v>
      </c>
    </row>
    <row r="118" spans="9:26">
      <c r="I118" s="610" t="s">
        <v>145</v>
      </c>
      <c r="M118" s="610" t="s">
        <v>145</v>
      </c>
      <c r="R118" s="610" t="str">
        <f t="shared" si="2"/>
        <v/>
      </c>
      <c r="T118" s="610" t="s">
        <v>145</v>
      </c>
      <c r="U118" s="610" t="s">
        <v>145</v>
      </c>
      <c r="V118" s="610" t="s">
        <v>145</v>
      </c>
      <c r="X118" s="610" t="s">
        <v>145</v>
      </c>
      <c r="Y118" s="610" t="s">
        <v>145</v>
      </c>
      <c r="Z118" s="610" t="s">
        <v>145</v>
      </c>
    </row>
    <row r="119" spans="9:26">
      <c r="I119" s="610" t="s">
        <v>145</v>
      </c>
      <c r="M119" s="610" t="s">
        <v>145</v>
      </c>
      <c r="R119" s="610" t="str">
        <f t="shared" si="2"/>
        <v/>
      </c>
      <c r="T119" s="610" t="s">
        <v>145</v>
      </c>
      <c r="U119" s="610" t="s">
        <v>145</v>
      </c>
      <c r="V119" s="610" t="s">
        <v>145</v>
      </c>
      <c r="X119" s="610" t="s">
        <v>145</v>
      </c>
      <c r="Y119" s="610" t="s">
        <v>145</v>
      </c>
      <c r="Z119" s="610" t="s">
        <v>145</v>
      </c>
    </row>
    <row r="120" spans="9:26">
      <c r="I120" s="610" t="s">
        <v>145</v>
      </c>
      <c r="M120" s="610" t="s">
        <v>145</v>
      </c>
      <c r="R120" s="610" t="str">
        <f t="shared" si="2"/>
        <v/>
      </c>
      <c r="T120" s="610" t="s">
        <v>145</v>
      </c>
      <c r="U120" s="610" t="s">
        <v>145</v>
      </c>
      <c r="V120" s="610" t="s">
        <v>145</v>
      </c>
      <c r="X120" s="610" t="s">
        <v>145</v>
      </c>
      <c r="Y120" s="610" t="s">
        <v>145</v>
      </c>
      <c r="Z120" s="610" t="s">
        <v>145</v>
      </c>
    </row>
    <row r="121" spans="9:26">
      <c r="I121" s="610" t="s">
        <v>145</v>
      </c>
      <c r="M121" s="610" t="s">
        <v>145</v>
      </c>
      <c r="R121" s="610" t="str">
        <f t="shared" si="2"/>
        <v/>
      </c>
      <c r="T121" s="610" t="s">
        <v>145</v>
      </c>
      <c r="U121" s="610" t="s">
        <v>145</v>
      </c>
      <c r="V121" s="610" t="s">
        <v>145</v>
      </c>
      <c r="X121" s="610" t="s">
        <v>145</v>
      </c>
      <c r="Y121" s="610" t="s">
        <v>145</v>
      </c>
      <c r="Z121" s="610" t="s">
        <v>145</v>
      </c>
    </row>
    <row r="122" spans="9:26">
      <c r="I122" s="610" t="s">
        <v>145</v>
      </c>
      <c r="M122" s="610" t="s">
        <v>145</v>
      </c>
      <c r="R122" s="610" t="str">
        <f t="shared" si="2"/>
        <v/>
      </c>
      <c r="T122" s="610" t="s">
        <v>145</v>
      </c>
      <c r="U122" s="610" t="s">
        <v>145</v>
      </c>
      <c r="V122" s="610" t="s">
        <v>145</v>
      </c>
      <c r="X122" s="610" t="s">
        <v>145</v>
      </c>
      <c r="Y122" s="610" t="s">
        <v>145</v>
      </c>
      <c r="Z122" s="610" t="s">
        <v>145</v>
      </c>
    </row>
    <row r="123" spans="9:26">
      <c r="I123" s="610" t="s">
        <v>145</v>
      </c>
      <c r="M123" s="610" t="s">
        <v>145</v>
      </c>
      <c r="R123" s="610" t="str">
        <f t="shared" si="2"/>
        <v/>
      </c>
      <c r="T123" s="610" t="s">
        <v>145</v>
      </c>
      <c r="U123" s="610" t="s">
        <v>145</v>
      </c>
      <c r="V123" s="610" t="s">
        <v>145</v>
      </c>
      <c r="X123" s="610" t="s">
        <v>145</v>
      </c>
      <c r="Y123" s="610" t="s">
        <v>145</v>
      </c>
      <c r="Z123" s="610" t="s">
        <v>145</v>
      </c>
    </row>
    <row r="124" spans="9:26">
      <c r="I124" s="610" t="s">
        <v>145</v>
      </c>
      <c r="M124" s="610" t="s">
        <v>145</v>
      </c>
      <c r="R124" s="610" t="str">
        <f t="shared" si="2"/>
        <v/>
      </c>
      <c r="T124" s="610" t="s">
        <v>145</v>
      </c>
      <c r="U124" s="610" t="s">
        <v>145</v>
      </c>
      <c r="V124" s="610" t="s">
        <v>145</v>
      </c>
      <c r="X124" s="610" t="s">
        <v>145</v>
      </c>
      <c r="Y124" s="610" t="s">
        <v>145</v>
      </c>
      <c r="Z124" s="610" t="s">
        <v>145</v>
      </c>
    </row>
    <row r="125" spans="9:26">
      <c r="I125" s="610" t="s">
        <v>145</v>
      </c>
      <c r="M125" s="610" t="s">
        <v>145</v>
      </c>
      <c r="R125" s="610" t="str">
        <f t="shared" si="2"/>
        <v/>
      </c>
      <c r="T125" s="610" t="s">
        <v>145</v>
      </c>
      <c r="U125" s="610" t="s">
        <v>145</v>
      </c>
      <c r="V125" s="610" t="s">
        <v>145</v>
      </c>
      <c r="X125" s="610" t="s">
        <v>145</v>
      </c>
      <c r="Y125" s="610" t="s">
        <v>145</v>
      </c>
      <c r="Z125" s="610" t="s">
        <v>145</v>
      </c>
    </row>
    <row r="126" spans="9:26">
      <c r="I126" s="610" t="s">
        <v>145</v>
      </c>
      <c r="M126" s="610" t="s">
        <v>145</v>
      </c>
      <c r="R126" s="610" t="str">
        <f t="shared" si="2"/>
        <v/>
      </c>
      <c r="T126" s="610" t="s">
        <v>145</v>
      </c>
      <c r="U126" s="610" t="s">
        <v>145</v>
      </c>
      <c r="V126" s="610" t="s">
        <v>145</v>
      </c>
      <c r="X126" s="610" t="s">
        <v>145</v>
      </c>
      <c r="Y126" s="610" t="s">
        <v>145</v>
      </c>
      <c r="Z126" s="610" t="s">
        <v>145</v>
      </c>
    </row>
    <row r="127" spans="9:26">
      <c r="I127" s="610" t="s">
        <v>145</v>
      </c>
      <c r="M127" s="610" t="s">
        <v>145</v>
      </c>
      <c r="R127" s="610" t="str">
        <f t="shared" si="2"/>
        <v/>
      </c>
      <c r="T127" s="610" t="s">
        <v>145</v>
      </c>
      <c r="U127" s="610" t="s">
        <v>145</v>
      </c>
      <c r="V127" s="610" t="s">
        <v>145</v>
      </c>
      <c r="X127" s="610" t="s">
        <v>145</v>
      </c>
      <c r="Y127" s="610" t="s">
        <v>145</v>
      </c>
      <c r="Z127" s="610" t="s">
        <v>145</v>
      </c>
    </row>
    <row r="128" spans="9:26">
      <c r="I128" s="610" t="s">
        <v>145</v>
      </c>
      <c r="M128" s="610" t="s">
        <v>145</v>
      </c>
      <c r="R128" s="610" t="str">
        <f t="shared" si="2"/>
        <v/>
      </c>
      <c r="T128" s="610" t="s">
        <v>145</v>
      </c>
      <c r="U128" s="610" t="s">
        <v>145</v>
      </c>
      <c r="V128" s="610" t="s">
        <v>145</v>
      </c>
      <c r="X128" s="610" t="s">
        <v>145</v>
      </c>
      <c r="Y128" s="610" t="s">
        <v>145</v>
      </c>
      <c r="Z128" s="610" t="s">
        <v>145</v>
      </c>
    </row>
    <row r="129" spans="9:26">
      <c r="I129" s="610" t="s">
        <v>145</v>
      </c>
      <c r="M129" s="610" t="s">
        <v>145</v>
      </c>
      <c r="R129" s="610" t="str">
        <f t="shared" si="2"/>
        <v/>
      </c>
      <c r="T129" s="610" t="s">
        <v>145</v>
      </c>
      <c r="U129" s="610" t="s">
        <v>145</v>
      </c>
      <c r="V129" s="610" t="s">
        <v>145</v>
      </c>
      <c r="X129" s="610" t="s">
        <v>145</v>
      </c>
      <c r="Y129" s="610" t="s">
        <v>145</v>
      </c>
      <c r="Z129" s="610" t="s">
        <v>145</v>
      </c>
    </row>
    <row r="130" spans="9:26">
      <c r="I130" s="610" t="s">
        <v>145</v>
      </c>
      <c r="M130" s="610" t="s">
        <v>145</v>
      </c>
      <c r="R130" s="610" t="str">
        <f t="shared" si="2"/>
        <v/>
      </c>
      <c r="T130" s="610" t="s">
        <v>145</v>
      </c>
      <c r="U130" s="610" t="s">
        <v>145</v>
      </c>
      <c r="V130" s="610" t="s">
        <v>145</v>
      </c>
      <c r="X130" s="610" t="s">
        <v>145</v>
      </c>
      <c r="Y130" s="610" t="s">
        <v>145</v>
      </c>
      <c r="Z130" s="610" t="s">
        <v>145</v>
      </c>
    </row>
    <row r="131" spans="9:26">
      <c r="I131" s="610" t="s">
        <v>145</v>
      </c>
      <c r="M131" s="610" t="s">
        <v>145</v>
      </c>
      <c r="R131" s="610" t="str">
        <f t="shared" si="2"/>
        <v/>
      </c>
      <c r="T131" s="610" t="s">
        <v>145</v>
      </c>
      <c r="U131" s="610" t="s">
        <v>145</v>
      </c>
      <c r="V131" s="610" t="s">
        <v>145</v>
      </c>
      <c r="X131" s="610" t="s">
        <v>145</v>
      </c>
      <c r="Y131" s="610" t="s">
        <v>145</v>
      </c>
      <c r="Z131" s="610" t="s">
        <v>145</v>
      </c>
    </row>
    <row r="132" spans="9:26">
      <c r="I132" s="610" t="s">
        <v>145</v>
      </c>
      <c r="M132" s="610" t="s">
        <v>145</v>
      </c>
      <c r="R132" s="610" t="str">
        <f t="shared" si="2"/>
        <v/>
      </c>
      <c r="T132" s="610" t="s">
        <v>145</v>
      </c>
      <c r="U132" s="610" t="s">
        <v>145</v>
      </c>
      <c r="V132" s="610" t="s">
        <v>145</v>
      </c>
      <c r="X132" s="610" t="s">
        <v>145</v>
      </c>
      <c r="Y132" s="610" t="s">
        <v>145</v>
      </c>
      <c r="Z132" s="610" t="s">
        <v>145</v>
      </c>
    </row>
    <row r="133" spans="9:26">
      <c r="I133" s="610" t="s">
        <v>145</v>
      </c>
      <c r="M133" s="610" t="s">
        <v>145</v>
      </c>
      <c r="R133" s="610" t="str">
        <f t="shared" si="2"/>
        <v/>
      </c>
      <c r="T133" s="610" t="s">
        <v>145</v>
      </c>
      <c r="U133" s="610" t="s">
        <v>145</v>
      </c>
      <c r="V133" s="610" t="s">
        <v>145</v>
      </c>
      <c r="X133" s="610" t="s">
        <v>145</v>
      </c>
      <c r="Y133" s="610" t="s">
        <v>145</v>
      </c>
      <c r="Z133" s="610" t="s">
        <v>145</v>
      </c>
    </row>
    <row r="134" spans="9:26">
      <c r="I134" s="610" t="s">
        <v>145</v>
      </c>
      <c r="M134" s="610" t="s">
        <v>145</v>
      </c>
      <c r="R134" s="610" t="str">
        <f t="shared" si="2"/>
        <v/>
      </c>
      <c r="T134" s="610" t="s">
        <v>145</v>
      </c>
      <c r="U134" s="610" t="s">
        <v>145</v>
      </c>
      <c r="V134" s="610" t="s">
        <v>145</v>
      </c>
      <c r="X134" s="610" t="s">
        <v>145</v>
      </c>
      <c r="Y134" s="610" t="s">
        <v>145</v>
      </c>
      <c r="Z134" s="610" t="s">
        <v>145</v>
      </c>
    </row>
    <row r="135" spans="9:26">
      <c r="I135" s="610" t="s">
        <v>145</v>
      </c>
      <c r="M135" s="610" t="s">
        <v>145</v>
      </c>
      <c r="R135" s="610" t="str">
        <f t="shared" si="2"/>
        <v/>
      </c>
      <c r="T135" s="610" t="s">
        <v>145</v>
      </c>
      <c r="U135" s="610" t="s">
        <v>145</v>
      </c>
      <c r="V135" s="610" t="s">
        <v>145</v>
      </c>
      <c r="X135" s="610" t="s">
        <v>145</v>
      </c>
      <c r="Y135" s="610" t="s">
        <v>145</v>
      </c>
      <c r="Z135" s="610" t="s">
        <v>145</v>
      </c>
    </row>
    <row r="136" spans="9:26">
      <c r="I136" s="610" t="s">
        <v>145</v>
      </c>
      <c r="M136" s="610" t="s">
        <v>145</v>
      </c>
      <c r="R136" s="610" t="str">
        <f t="shared" si="2"/>
        <v/>
      </c>
      <c r="T136" s="610" t="s">
        <v>145</v>
      </c>
      <c r="U136" s="610" t="s">
        <v>145</v>
      </c>
      <c r="V136" s="610" t="s">
        <v>145</v>
      </c>
      <c r="X136" s="610" t="s">
        <v>145</v>
      </c>
      <c r="Y136" s="610" t="s">
        <v>145</v>
      </c>
      <c r="Z136" s="610" t="s">
        <v>145</v>
      </c>
    </row>
    <row r="137" spans="9:26">
      <c r="I137" s="610" t="s">
        <v>145</v>
      </c>
      <c r="M137" s="610" t="s">
        <v>145</v>
      </c>
      <c r="R137" s="610" t="str">
        <f t="shared" si="2"/>
        <v/>
      </c>
      <c r="T137" s="610" t="s">
        <v>145</v>
      </c>
      <c r="U137" s="610" t="s">
        <v>145</v>
      </c>
      <c r="V137" s="610" t="s">
        <v>145</v>
      </c>
      <c r="X137" s="610" t="s">
        <v>145</v>
      </c>
      <c r="Y137" s="610" t="s">
        <v>145</v>
      </c>
      <c r="Z137" s="610" t="s">
        <v>145</v>
      </c>
    </row>
    <row r="138" spans="9:26">
      <c r="I138" s="610" t="s">
        <v>145</v>
      </c>
      <c r="M138" s="610" t="s">
        <v>145</v>
      </c>
      <c r="R138" s="610" t="str">
        <f t="shared" si="2"/>
        <v/>
      </c>
      <c r="T138" s="610" t="s">
        <v>145</v>
      </c>
      <c r="U138" s="610" t="s">
        <v>145</v>
      </c>
      <c r="V138" s="610" t="s">
        <v>145</v>
      </c>
      <c r="X138" s="610" t="s">
        <v>145</v>
      </c>
      <c r="Y138" s="610" t="s">
        <v>145</v>
      </c>
      <c r="Z138" s="610" t="s">
        <v>145</v>
      </c>
    </row>
    <row r="139" spans="9:26">
      <c r="I139" s="610" t="s">
        <v>145</v>
      </c>
      <c r="M139" s="610" t="s">
        <v>145</v>
      </c>
      <c r="R139" s="610" t="str">
        <f t="shared" si="2"/>
        <v/>
      </c>
      <c r="T139" s="610" t="s">
        <v>145</v>
      </c>
      <c r="U139" s="610" t="s">
        <v>145</v>
      </c>
      <c r="V139" s="610" t="s">
        <v>145</v>
      </c>
      <c r="X139" s="610" t="s">
        <v>145</v>
      </c>
      <c r="Y139" s="610" t="s">
        <v>145</v>
      </c>
      <c r="Z139" s="610" t="s">
        <v>145</v>
      </c>
    </row>
    <row r="140" spans="9:26">
      <c r="M140" s="610" t="s">
        <v>145</v>
      </c>
      <c r="R140" s="610" t="str">
        <f t="shared" si="2"/>
        <v/>
      </c>
      <c r="T140" s="610" t="s">
        <v>145</v>
      </c>
      <c r="U140" s="610" t="s">
        <v>145</v>
      </c>
      <c r="V140" s="610" t="s">
        <v>145</v>
      </c>
      <c r="X140" s="610" t="s">
        <v>145</v>
      </c>
      <c r="Y140" s="610" t="s">
        <v>145</v>
      </c>
      <c r="Z140" s="610" t="s">
        <v>145</v>
      </c>
    </row>
    <row r="141" spans="9:26">
      <c r="M141" s="610" t="s">
        <v>145</v>
      </c>
      <c r="R141" s="610" t="str">
        <f t="shared" ref="R141" si="3">IF(C141="","",1.5%)</f>
        <v/>
      </c>
      <c r="T141" s="610" t="s">
        <v>145</v>
      </c>
      <c r="U141" s="610" t="s">
        <v>145</v>
      </c>
      <c r="V141" s="610" t="s">
        <v>145</v>
      </c>
      <c r="X141" s="610" t="s">
        <v>145</v>
      </c>
      <c r="Y141" s="610" t="s">
        <v>145</v>
      </c>
      <c r="Z141" s="610" t="s">
        <v>145</v>
      </c>
    </row>
    <row r="142" spans="9:26">
      <c r="M142" s="610" t="s">
        <v>145</v>
      </c>
      <c r="T142" s="610" t="s">
        <v>145</v>
      </c>
      <c r="U142" s="610" t="s">
        <v>145</v>
      </c>
      <c r="V142" s="610" t="s">
        <v>145</v>
      </c>
      <c r="X142" s="610" t="s">
        <v>145</v>
      </c>
      <c r="Y142" s="610" t="s">
        <v>145</v>
      </c>
      <c r="Z142" s="610" t="s">
        <v>145</v>
      </c>
    </row>
    <row r="143" spans="9:26">
      <c r="M143" s="610" t="s">
        <v>145</v>
      </c>
      <c r="V143" s="610" t="s">
        <v>145</v>
      </c>
      <c r="X143" s="610" t="s">
        <v>145</v>
      </c>
      <c r="Y143" s="610" t="s">
        <v>145</v>
      </c>
      <c r="Z143" s="610" t="s">
        <v>145</v>
      </c>
    </row>
    <row r="144" spans="9:26">
      <c r="X144" s="610" t="s">
        <v>145</v>
      </c>
      <c r="Y144" s="610" t="s">
        <v>145</v>
      </c>
      <c r="Z144" s="610" t="s">
        <v>145</v>
      </c>
    </row>
    <row r="145" spans="25:26">
      <c r="Y145" s="610" t="s">
        <v>145</v>
      </c>
      <c r="Z145" s="610" t="s">
        <v>145</v>
      </c>
    </row>
    <row r="146" spans="25:26">
      <c r="Y146" s="610" t="s">
        <v>145</v>
      </c>
      <c r="Z146" s="610" t="s">
        <v>145</v>
      </c>
    </row>
    <row r="147" spans="25:26">
      <c r="Y147" s="610" t="s">
        <v>145</v>
      </c>
      <c r="Z147" s="610" t="s">
        <v>145</v>
      </c>
    </row>
    <row r="148" spans="25:26">
      <c r="Y148" s="610" t="s">
        <v>145</v>
      </c>
      <c r="Z148" s="610" t="s">
        <v>145</v>
      </c>
    </row>
    <row r="149" spans="25:26">
      <c r="Y149" s="610" t="s">
        <v>145</v>
      </c>
      <c r="Z149" s="610" t="s">
        <v>145</v>
      </c>
    </row>
    <row r="150" spans="25:26">
      <c r="Y150" s="610" t="s">
        <v>145</v>
      </c>
      <c r="Z150" s="610" t="s">
        <v>145</v>
      </c>
    </row>
    <row r="151" spans="25:26">
      <c r="Y151" s="610" t="s">
        <v>145</v>
      </c>
      <c r="Z151" s="610" t="s">
        <v>145</v>
      </c>
    </row>
    <row r="152" spans="25:26">
      <c r="Y152" s="610" t="s">
        <v>145</v>
      </c>
      <c r="Z152" s="610" t="s">
        <v>145</v>
      </c>
    </row>
    <row r="153" spans="25:26">
      <c r="Y153" s="610" t="s">
        <v>145</v>
      </c>
      <c r="Z153" s="610" t="s">
        <v>145</v>
      </c>
    </row>
    <row r="154" spans="25:26">
      <c r="Y154" s="610" t="s">
        <v>145</v>
      </c>
      <c r="Z154" s="610" t="s">
        <v>145</v>
      </c>
    </row>
    <row r="155" spans="25:26">
      <c r="Y155" s="610" t="s">
        <v>145</v>
      </c>
      <c r="Z155" s="610" t="s">
        <v>145</v>
      </c>
    </row>
    <row r="156" spans="25:26">
      <c r="Y156" s="610" t="s">
        <v>145</v>
      </c>
      <c r="Z156" s="610" t="s">
        <v>145</v>
      </c>
    </row>
    <row r="157" spans="25:26">
      <c r="Y157" s="610" t="s">
        <v>145</v>
      </c>
      <c r="Z157" s="610" t="s">
        <v>145</v>
      </c>
    </row>
    <row r="158" spans="25:26">
      <c r="Y158" s="610" t="s">
        <v>145</v>
      </c>
      <c r="Z158" s="610" t="s">
        <v>145</v>
      </c>
    </row>
    <row r="159" spans="25:26">
      <c r="Y159" s="610" t="s">
        <v>145</v>
      </c>
      <c r="Z159" s="610" t="s">
        <v>145</v>
      </c>
    </row>
    <row r="160" spans="25:26">
      <c r="Y160" s="610" t="s">
        <v>145</v>
      </c>
      <c r="Z160" s="610" t="s">
        <v>145</v>
      </c>
    </row>
    <row r="161" spans="25:26">
      <c r="Y161" s="610" t="s">
        <v>145</v>
      </c>
      <c r="Z161" s="610" t="s">
        <v>145</v>
      </c>
    </row>
    <row r="162" spans="25:26">
      <c r="Y162" s="610" t="s">
        <v>145</v>
      </c>
      <c r="Z162" s="610" t="s">
        <v>145</v>
      </c>
    </row>
    <row r="163" spans="25:26">
      <c r="Y163" s="610" t="s">
        <v>145</v>
      </c>
      <c r="Z163" s="610" t="s">
        <v>145</v>
      </c>
    </row>
    <row r="164" spans="25:26">
      <c r="Y164" s="610" t="s">
        <v>145</v>
      </c>
      <c r="Z164" s="610" t="s">
        <v>145</v>
      </c>
    </row>
    <row r="165" spans="25:26">
      <c r="Y165" s="610" t="s">
        <v>145</v>
      </c>
      <c r="Z165" s="610" t="s">
        <v>145</v>
      </c>
    </row>
    <row r="166" spans="25:26">
      <c r="Y166" s="610" t="s">
        <v>145</v>
      </c>
      <c r="Z166" s="610" t="s">
        <v>145</v>
      </c>
    </row>
    <row r="167" spans="25:26">
      <c r="Y167" s="610" t="s">
        <v>145</v>
      </c>
      <c r="Z167" s="610" t="s">
        <v>145</v>
      </c>
    </row>
    <row r="168" spans="25:26">
      <c r="Y168" s="610" t="s">
        <v>145</v>
      </c>
      <c r="Z168" s="610" t="s">
        <v>145</v>
      </c>
    </row>
    <row r="169" spans="25:26">
      <c r="Y169" s="610" t="s">
        <v>145</v>
      </c>
      <c r="Z169" s="610" t="s">
        <v>145</v>
      </c>
    </row>
    <row r="170" spans="25:26">
      <c r="Y170" s="610" t="s">
        <v>145</v>
      </c>
      <c r="Z170" s="610" t="s">
        <v>145</v>
      </c>
    </row>
    <row r="171" spans="25:26">
      <c r="Y171" s="610" t="s">
        <v>145</v>
      </c>
      <c r="Z171" s="610" t="s">
        <v>145</v>
      </c>
    </row>
    <row r="172" spans="25:26">
      <c r="Y172" s="610" t="s">
        <v>145</v>
      </c>
      <c r="Z172" s="610" t="s">
        <v>145</v>
      </c>
    </row>
    <row r="173" spans="25:26">
      <c r="Y173" s="610" t="s">
        <v>145</v>
      </c>
      <c r="Z173" s="610" t="s">
        <v>145</v>
      </c>
    </row>
    <row r="174" spans="25:26">
      <c r="Y174" s="610" t="s">
        <v>145</v>
      </c>
      <c r="Z174" s="610" t="s">
        <v>145</v>
      </c>
    </row>
    <row r="175" spans="25:26">
      <c r="Y175" s="610" t="s">
        <v>145</v>
      </c>
      <c r="Z175" s="610" t="s">
        <v>145</v>
      </c>
    </row>
    <row r="176" spans="25:26">
      <c r="Y176" s="610" t="s">
        <v>145</v>
      </c>
      <c r="Z176" s="610" t="s">
        <v>145</v>
      </c>
    </row>
    <row r="177" spans="25:26">
      <c r="Y177" s="610" t="s">
        <v>145</v>
      </c>
      <c r="Z177" s="610" t="s">
        <v>145</v>
      </c>
    </row>
    <row r="178" spans="25:26">
      <c r="Y178" s="610" t="s">
        <v>145</v>
      </c>
      <c r="Z178" s="610" t="s">
        <v>145</v>
      </c>
    </row>
    <row r="179" spans="25:26">
      <c r="Y179" s="610" t="s">
        <v>145</v>
      </c>
      <c r="Z179" s="610" t="s">
        <v>145</v>
      </c>
    </row>
    <row r="180" spans="25:26">
      <c r="Y180" s="610" t="s">
        <v>145</v>
      </c>
      <c r="Z180" s="610" t="s">
        <v>145</v>
      </c>
    </row>
    <row r="181" spans="25:26">
      <c r="Y181" s="610" t="s">
        <v>145</v>
      </c>
      <c r="Z181" s="610" t="s">
        <v>145</v>
      </c>
    </row>
    <row r="182" spans="25:26">
      <c r="Y182" s="610" t="s">
        <v>145</v>
      </c>
      <c r="Z182" s="610" t="s">
        <v>145</v>
      </c>
    </row>
    <row r="183" spans="25:26">
      <c r="Y183" s="610" t="s">
        <v>145</v>
      </c>
      <c r="Z183" s="610" t="s">
        <v>145</v>
      </c>
    </row>
    <row r="184" spans="25:26">
      <c r="Y184" s="610" t="s">
        <v>145</v>
      </c>
      <c r="Z184" s="610" t="s">
        <v>145</v>
      </c>
    </row>
    <row r="185" spans="25:26">
      <c r="Y185" s="610" t="s">
        <v>145</v>
      </c>
      <c r="Z185" s="610" t="s">
        <v>145</v>
      </c>
    </row>
    <row r="186" spans="25:26">
      <c r="Y186" s="610" t="s">
        <v>145</v>
      </c>
      <c r="Z186" s="610" t="s">
        <v>145</v>
      </c>
    </row>
    <row r="187" spans="25:26">
      <c r="Y187" s="610" t="s">
        <v>145</v>
      </c>
      <c r="Z187" s="610" t="s">
        <v>145</v>
      </c>
    </row>
    <row r="188" spans="25:26">
      <c r="Y188" s="610" t="s">
        <v>145</v>
      </c>
      <c r="Z188" s="610" t="s">
        <v>145</v>
      </c>
    </row>
    <row r="189" spans="25:26">
      <c r="Y189" s="610" t="s">
        <v>145</v>
      </c>
      <c r="Z189" s="610" t="s">
        <v>145</v>
      </c>
    </row>
    <row r="190" spans="25:26">
      <c r="Y190" s="610" t="s">
        <v>145</v>
      </c>
      <c r="Z190" s="610" t="s">
        <v>145</v>
      </c>
    </row>
    <row r="191" spans="25:26">
      <c r="Y191" s="610" t="s">
        <v>145</v>
      </c>
      <c r="Z191" s="610" t="s">
        <v>145</v>
      </c>
    </row>
    <row r="192" spans="25:26">
      <c r="Y192" s="610" t="s">
        <v>145</v>
      </c>
      <c r="Z192" s="610" t="s">
        <v>145</v>
      </c>
    </row>
    <row r="193" spans="25:26">
      <c r="Y193" s="610" t="s">
        <v>145</v>
      </c>
      <c r="Z193" s="610" t="s">
        <v>145</v>
      </c>
    </row>
    <row r="194" spans="25:26">
      <c r="Y194" s="610" t="s">
        <v>145</v>
      </c>
      <c r="Z194" s="610" t="s">
        <v>145</v>
      </c>
    </row>
    <row r="195" spans="25:26">
      <c r="Y195" s="610" t="s">
        <v>145</v>
      </c>
      <c r="Z195" s="610" t="s">
        <v>145</v>
      </c>
    </row>
    <row r="196" spans="25:26">
      <c r="Y196" s="610" t="s">
        <v>145</v>
      </c>
      <c r="Z196" s="610" t="s">
        <v>145</v>
      </c>
    </row>
    <row r="197" spans="25:26">
      <c r="Y197" s="610" t="s">
        <v>145</v>
      </c>
      <c r="Z197" s="610" t="s">
        <v>145</v>
      </c>
    </row>
    <row r="198" spans="25:26">
      <c r="Y198" s="610" t="s">
        <v>145</v>
      </c>
      <c r="Z198" s="610" t="s">
        <v>145</v>
      </c>
    </row>
    <row r="199" spans="25:26">
      <c r="Y199" s="610" t="s">
        <v>145</v>
      </c>
      <c r="Z199" s="610" t="s">
        <v>145</v>
      </c>
    </row>
    <row r="200" spans="25:26">
      <c r="Y200" s="610" t="s">
        <v>145</v>
      </c>
      <c r="Z200" s="610" t="s">
        <v>145</v>
      </c>
    </row>
    <row r="201" spans="25:26">
      <c r="Y201" s="610" t="s">
        <v>145</v>
      </c>
      <c r="Z201" s="610" t="s">
        <v>145</v>
      </c>
    </row>
    <row r="202" spans="25:26">
      <c r="Y202" s="610" t="s">
        <v>145</v>
      </c>
      <c r="Z202" s="610" t="s">
        <v>145</v>
      </c>
    </row>
    <row r="203" spans="25:26">
      <c r="Y203" s="610" t="s">
        <v>145</v>
      </c>
      <c r="Z203" s="610" t="s">
        <v>145</v>
      </c>
    </row>
    <row r="204" spans="25:26">
      <c r="Y204" s="610" t="s">
        <v>145</v>
      </c>
      <c r="Z204" s="610" t="s">
        <v>145</v>
      </c>
    </row>
    <row r="205" spans="25:26">
      <c r="Y205" s="610" t="s">
        <v>145</v>
      </c>
      <c r="Z205" s="610" t="s">
        <v>145</v>
      </c>
    </row>
    <row r="206" spans="25:26">
      <c r="Y206" s="610" t="s">
        <v>145</v>
      </c>
      <c r="Z206" s="610" t="s">
        <v>145</v>
      </c>
    </row>
    <row r="207" spans="25:26">
      <c r="Y207" s="610" t="s">
        <v>145</v>
      </c>
      <c r="Z207" s="610" t="s">
        <v>145</v>
      </c>
    </row>
    <row r="208" spans="25:26">
      <c r="Y208" s="610" t="s">
        <v>145</v>
      </c>
      <c r="Z208" s="610" t="s">
        <v>145</v>
      </c>
    </row>
    <row r="209" spans="25:26">
      <c r="Y209" s="610" t="s">
        <v>145</v>
      </c>
      <c r="Z209" s="610" t="s">
        <v>145</v>
      </c>
    </row>
    <row r="210" spans="25:26">
      <c r="Y210" s="610" t="s">
        <v>145</v>
      </c>
      <c r="Z210" s="610" t="s">
        <v>145</v>
      </c>
    </row>
    <row r="211" spans="25:26">
      <c r="Y211" s="610" t="s">
        <v>145</v>
      </c>
      <c r="Z211" s="610" t="s">
        <v>145</v>
      </c>
    </row>
    <row r="212" spans="25:26">
      <c r="Y212" s="610" t="s">
        <v>145</v>
      </c>
      <c r="Z212" s="610" t="s">
        <v>145</v>
      </c>
    </row>
    <row r="213" spans="25:26">
      <c r="Y213" s="610" t="s">
        <v>145</v>
      </c>
      <c r="Z213" s="610" t="s">
        <v>145</v>
      </c>
    </row>
    <row r="214" spans="25:26">
      <c r="Y214" s="610" t="s">
        <v>145</v>
      </c>
      <c r="Z214" s="610" t="s">
        <v>145</v>
      </c>
    </row>
    <row r="215" spans="25:26">
      <c r="Y215" s="610" t="s">
        <v>145</v>
      </c>
      <c r="Z215" s="610" t="s">
        <v>145</v>
      </c>
    </row>
    <row r="216" spans="25:26">
      <c r="Y216" s="610" t="s">
        <v>145</v>
      </c>
      <c r="Z216" s="610" t="s">
        <v>145</v>
      </c>
    </row>
    <row r="217" spans="25:26">
      <c r="Y217" s="610" t="s">
        <v>145</v>
      </c>
      <c r="Z217" s="610" t="s">
        <v>145</v>
      </c>
    </row>
    <row r="218" spans="25:26">
      <c r="Y218" s="610" t="s">
        <v>145</v>
      </c>
      <c r="Z218" s="610" t="s">
        <v>145</v>
      </c>
    </row>
    <row r="219" spans="25:26">
      <c r="Y219" s="610" t="s">
        <v>145</v>
      </c>
      <c r="Z219" s="610" t="s">
        <v>145</v>
      </c>
    </row>
    <row r="220" spans="25:26">
      <c r="Y220" s="610" t="s">
        <v>145</v>
      </c>
      <c r="Z220" s="610" t="s">
        <v>145</v>
      </c>
    </row>
    <row r="221" spans="25:26">
      <c r="Y221" s="610" t="s">
        <v>145</v>
      </c>
      <c r="Z221" s="610" t="s">
        <v>145</v>
      </c>
    </row>
    <row r="222" spans="25:26">
      <c r="Y222" s="610" t="s">
        <v>145</v>
      </c>
      <c r="Z222" s="610" t="s">
        <v>145</v>
      </c>
    </row>
    <row r="223" spans="25:26">
      <c r="Y223" s="610" t="s">
        <v>145</v>
      </c>
      <c r="Z223" s="610" t="s">
        <v>145</v>
      </c>
    </row>
    <row r="224" spans="25:26">
      <c r="Y224" s="610" t="s">
        <v>145</v>
      </c>
      <c r="Z224" s="610" t="s">
        <v>145</v>
      </c>
    </row>
    <row r="225" spans="25:26">
      <c r="Y225" s="610" t="s">
        <v>145</v>
      </c>
      <c r="Z225" s="610" t="s">
        <v>145</v>
      </c>
    </row>
    <row r="226" spans="25:26">
      <c r="Y226" s="610" t="s">
        <v>145</v>
      </c>
      <c r="Z226" s="610" t="s">
        <v>145</v>
      </c>
    </row>
    <row r="227" spans="25:26">
      <c r="Y227" s="610" t="s">
        <v>145</v>
      </c>
      <c r="Z227" s="610" t="s">
        <v>145</v>
      </c>
    </row>
    <row r="228" spans="25:26">
      <c r="Y228" s="610" t="s">
        <v>145</v>
      </c>
      <c r="Z228" s="610" t="s">
        <v>145</v>
      </c>
    </row>
    <row r="229" spans="25:26">
      <c r="Y229" s="610" t="s">
        <v>145</v>
      </c>
      <c r="Z229" s="610" t="s">
        <v>145</v>
      </c>
    </row>
    <row r="230" spans="25:26">
      <c r="Y230" s="610" t="s">
        <v>145</v>
      </c>
      <c r="Z230" s="610" t="s">
        <v>145</v>
      </c>
    </row>
    <row r="231" spans="25:26">
      <c r="Y231" s="610" t="s">
        <v>145</v>
      </c>
      <c r="Z231" s="610" t="s">
        <v>145</v>
      </c>
    </row>
    <row r="232" spans="25:26">
      <c r="Y232" s="610" t="s">
        <v>145</v>
      </c>
      <c r="Z232" s="610" t="s">
        <v>145</v>
      </c>
    </row>
    <row r="233" spans="25:26">
      <c r="Y233" s="610" t="s">
        <v>145</v>
      </c>
      <c r="Z233" s="610" t="s">
        <v>145</v>
      </c>
    </row>
    <row r="234" spans="25:26">
      <c r="Y234" s="610" t="s">
        <v>145</v>
      </c>
      <c r="Z234" s="610" t="s">
        <v>145</v>
      </c>
    </row>
    <row r="235" spans="25:26">
      <c r="Y235" s="610" t="s">
        <v>145</v>
      </c>
      <c r="Z235" s="610" t="s">
        <v>145</v>
      </c>
    </row>
    <row r="236" spans="25:26">
      <c r="Y236" s="610" t="s">
        <v>145</v>
      </c>
      <c r="Z236" s="610" t="s">
        <v>145</v>
      </c>
    </row>
    <row r="237" spans="25:26">
      <c r="Y237" s="610" t="s">
        <v>145</v>
      </c>
      <c r="Z237" s="610" t="s">
        <v>145</v>
      </c>
    </row>
    <row r="238" spans="25:26">
      <c r="Y238" s="610" t="s">
        <v>145</v>
      </c>
      <c r="Z238" s="610" t="s">
        <v>145</v>
      </c>
    </row>
    <row r="239" spans="25:26">
      <c r="Y239" s="610" t="s">
        <v>145</v>
      </c>
      <c r="Z239" s="610" t="s">
        <v>145</v>
      </c>
    </row>
    <row r="240" spans="25:26">
      <c r="Y240" s="610" t="s">
        <v>145</v>
      </c>
      <c r="Z240" s="610" t="s">
        <v>145</v>
      </c>
    </row>
    <row r="241" spans="25:26">
      <c r="Y241" s="610" t="s">
        <v>145</v>
      </c>
      <c r="Z241" s="610" t="s">
        <v>145</v>
      </c>
    </row>
    <row r="242" spans="25:26">
      <c r="Y242" s="610" t="s">
        <v>145</v>
      </c>
      <c r="Z242" s="610" t="s">
        <v>145</v>
      </c>
    </row>
    <row r="243" spans="25:26">
      <c r="Y243" s="610" t="s">
        <v>145</v>
      </c>
      <c r="Z243" s="610" t="s">
        <v>145</v>
      </c>
    </row>
    <row r="244" spans="25:26">
      <c r="Y244" s="610" t="s">
        <v>145</v>
      </c>
      <c r="Z244" s="610" t="s">
        <v>145</v>
      </c>
    </row>
    <row r="245" spans="25:26">
      <c r="Y245" s="610" t="s">
        <v>145</v>
      </c>
      <c r="Z245" s="610" t="s">
        <v>145</v>
      </c>
    </row>
    <row r="246" spans="25:26">
      <c r="Y246" s="610" t="s">
        <v>145</v>
      </c>
      <c r="Z246" s="610" t="s">
        <v>145</v>
      </c>
    </row>
    <row r="247" spans="25:26">
      <c r="Y247" s="610" t="s">
        <v>145</v>
      </c>
      <c r="Z247" s="610" t="s">
        <v>145</v>
      </c>
    </row>
    <row r="248" spans="25:26">
      <c r="Y248" s="610" t="s">
        <v>145</v>
      </c>
      <c r="Z248" s="610" t="s">
        <v>145</v>
      </c>
    </row>
    <row r="249" spans="25:26">
      <c r="Y249" s="610" t="s">
        <v>145</v>
      </c>
      <c r="Z249" s="610" t="s">
        <v>145</v>
      </c>
    </row>
    <row r="250" spans="25:26">
      <c r="Y250" s="610" t="s">
        <v>145</v>
      </c>
      <c r="Z250" s="610" t="s">
        <v>145</v>
      </c>
    </row>
    <row r="251" spans="25:26">
      <c r="Y251" s="610" t="s">
        <v>145</v>
      </c>
      <c r="Z251" s="610" t="s">
        <v>145</v>
      </c>
    </row>
    <row r="252" spans="25:26">
      <c r="Y252" s="610" t="s">
        <v>145</v>
      </c>
      <c r="Z252" s="610" t="s">
        <v>145</v>
      </c>
    </row>
    <row r="253" spans="25:26">
      <c r="Y253" s="610" t="s">
        <v>145</v>
      </c>
      <c r="Z253" s="610" t="s">
        <v>145</v>
      </c>
    </row>
    <row r="254" spans="25:26">
      <c r="Y254" s="610" t="s">
        <v>145</v>
      </c>
      <c r="Z254" s="610" t="s">
        <v>145</v>
      </c>
    </row>
    <row r="255" spans="25:26">
      <c r="Y255" s="610" t="s">
        <v>145</v>
      </c>
      <c r="Z255" s="610" t="s">
        <v>145</v>
      </c>
    </row>
    <row r="256" spans="25:26">
      <c r="Y256" s="610" t="s">
        <v>145</v>
      </c>
      <c r="Z256" s="610" t="s">
        <v>145</v>
      </c>
    </row>
    <row r="257" spans="25:26">
      <c r="Y257" s="610" t="s">
        <v>145</v>
      </c>
      <c r="Z257" s="610" t="s">
        <v>145</v>
      </c>
    </row>
    <row r="258" spans="25:26">
      <c r="Y258" s="610" t="s">
        <v>145</v>
      </c>
      <c r="Z258" s="610" t="s">
        <v>145</v>
      </c>
    </row>
    <row r="259" spans="25:26">
      <c r="Y259" s="610" t="s">
        <v>145</v>
      </c>
      <c r="Z259" s="610" t="s">
        <v>145</v>
      </c>
    </row>
    <row r="260" spans="25:26">
      <c r="Y260" s="610" t="s">
        <v>145</v>
      </c>
      <c r="Z260" s="610" t="s">
        <v>145</v>
      </c>
    </row>
    <row r="261" spans="25:26">
      <c r="Y261" s="610" t="s">
        <v>145</v>
      </c>
      <c r="Z261" s="610" t="s">
        <v>145</v>
      </c>
    </row>
    <row r="262" spans="25:26">
      <c r="Y262" s="610" t="s">
        <v>145</v>
      </c>
      <c r="Z262" s="610" t="s">
        <v>145</v>
      </c>
    </row>
    <row r="263" spans="25:26">
      <c r="Y263" s="610" t="s">
        <v>145</v>
      </c>
      <c r="Z263" s="610" t="s">
        <v>145</v>
      </c>
    </row>
    <row r="264" spans="25:26">
      <c r="Y264" s="610" t="s">
        <v>145</v>
      </c>
      <c r="Z264" s="610" t="s">
        <v>145</v>
      </c>
    </row>
    <row r="265" spans="25:26">
      <c r="Y265" s="610" t="s">
        <v>145</v>
      </c>
      <c r="Z265" s="610" t="s">
        <v>145</v>
      </c>
    </row>
    <row r="266" spans="25:26">
      <c r="Y266" s="610" t="s">
        <v>145</v>
      </c>
      <c r="Z266" s="610" t="s">
        <v>145</v>
      </c>
    </row>
    <row r="267" spans="25:26">
      <c r="Y267" s="610" t="s">
        <v>145</v>
      </c>
      <c r="Z267" s="610" t="s">
        <v>145</v>
      </c>
    </row>
    <row r="268" spans="25:26">
      <c r="Y268" s="610" t="s">
        <v>145</v>
      </c>
      <c r="Z268" s="610" t="s">
        <v>145</v>
      </c>
    </row>
    <row r="269" spans="25:26">
      <c r="Y269" s="610" t="s">
        <v>145</v>
      </c>
      <c r="Z269" s="610" t="s">
        <v>145</v>
      </c>
    </row>
    <row r="270" spans="25:26">
      <c r="Y270" s="610" t="s">
        <v>145</v>
      </c>
      <c r="Z270" s="610" t="s">
        <v>145</v>
      </c>
    </row>
    <row r="271" spans="25:26">
      <c r="Y271" s="610" t="s">
        <v>145</v>
      </c>
      <c r="Z271" s="610" t="s">
        <v>145</v>
      </c>
    </row>
    <row r="272" spans="25:26">
      <c r="Y272" s="610" t="s">
        <v>145</v>
      </c>
      <c r="Z272" s="610" t="s">
        <v>145</v>
      </c>
    </row>
    <row r="273" spans="25:26">
      <c r="Y273" s="610" t="s">
        <v>145</v>
      </c>
      <c r="Z273" s="610" t="s">
        <v>145</v>
      </c>
    </row>
    <row r="274" spans="25:26">
      <c r="Y274" s="610" t="s">
        <v>145</v>
      </c>
      <c r="Z274" s="610" t="s">
        <v>145</v>
      </c>
    </row>
    <row r="275" spans="25:26">
      <c r="Y275" s="610" t="s">
        <v>145</v>
      </c>
      <c r="Z275" s="610" t="s">
        <v>145</v>
      </c>
    </row>
    <row r="276" spans="25:26">
      <c r="Y276" s="610" t="s">
        <v>145</v>
      </c>
      <c r="Z276" s="610" t="s">
        <v>145</v>
      </c>
    </row>
    <row r="277" spans="25:26">
      <c r="Y277" s="610" t="s">
        <v>145</v>
      </c>
      <c r="Z277" s="610" t="s">
        <v>145</v>
      </c>
    </row>
    <row r="278" spans="25:26">
      <c r="Y278" s="610" t="s">
        <v>145</v>
      </c>
      <c r="Z278" s="610" t="s">
        <v>145</v>
      </c>
    </row>
    <row r="279" spans="25:26">
      <c r="Y279" s="610" t="s">
        <v>145</v>
      </c>
      <c r="Z279" s="610" t="s">
        <v>145</v>
      </c>
    </row>
    <row r="280" spans="25:26">
      <c r="Y280" s="610" t="s">
        <v>145</v>
      </c>
      <c r="Z280" s="610" t="s">
        <v>145</v>
      </c>
    </row>
    <row r="281" spans="25:26">
      <c r="Y281" s="610" t="s">
        <v>145</v>
      </c>
      <c r="Z281" s="610" t="s">
        <v>145</v>
      </c>
    </row>
    <row r="282" spans="25:26">
      <c r="Y282" s="610" t="s">
        <v>145</v>
      </c>
      <c r="Z282" s="610" t="s">
        <v>145</v>
      </c>
    </row>
    <row r="283" spans="25:26">
      <c r="Y283" s="610" t="s">
        <v>145</v>
      </c>
      <c r="Z283" s="610" t="s">
        <v>145</v>
      </c>
    </row>
    <row r="284" spans="25:26">
      <c r="Y284" s="610" t="s">
        <v>145</v>
      </c>
      <c r="Z284" s="610" t="s">
        <v>145</v>
      </c>
    </row>
    <row r="285" spans="25:26">
      <c r="Y285" s="610" t="s">
        <v>145</v>
      </c>
      <c r="Z285" s="610" t="s">
        <v>145</v>
      </c>
    </row>
    <row r="286" spans="25:26">
      <c r="Y286" s="610" t="s">
        <v>145</v>
      </c>
      <c r="Z286" s="610" t="s">
        <v>145</v>
      </c>
    </row>
    <row r="287" spans="25:26">
      <c r="Y287" s="610" t="s">
        <v>145</v>
      </c>
      <c r="Z287" s="610" t="s">
        <v>145</v>
      </c>
    </row>
    <row r="288" spans="25:26">
      <c r="Y288" s="610" t="s">
        <v>145</v>
      </c>
      <c r="Z288" s="610" t="s">
        <v>145</v>
      </c>
    </row>
    <row r="289" spans="25:26">
      <c r="Y289" s="610" t="s">
        <v>145</v>
      </c>
      <c r="Z289" s="610" t="s">
        <v>145</v>
      </c>
    </row>
    <row r="290" spans="25:26">
      <c r="Y290" s="610" t="s">
        <v>145</v>
      </c>
      <c r="Z290" s="610" t="s">
        <v>145</v>
      </c>
    </row>
    <row r="291" spans="25:26">
      <c r="Y291" s="610" t="s">
        <v>145</v>
      </c>
      <c r="Z291" s="610" t="s">
        <v>145</v>
      </c>
    </row>
    <row r="292" spans="25:26">
      <c r="Y292" s="610" t="s">
        <v>145</v>
      </c>
      <c r="Z292" s="610" t="s">
        <v>145</v>
      </c>
    </row>
    <row r="293" spans="25:26">
      <c r="Y293" s="610" t="s">
        <v>145</v>
      </c>
      <c r="Z293" s="610" t="s">
        <v>145</v>
      </c>
    </row>
    <row r="294" spans="25:26">
      <c r="Y294" s="610" t="s">
        <v>145</v>
      </c>
      <c r="Z294" s="610" t="s">
        <v>145</v>
      </c>
    </row>
    <row r="295" spans="25:26">
      <c r="Y295" s="610" t="s">
        <v>145</v>
      </c>
      <c r="Z295" s="610" t="s">
        <v>145</v>
      </c>
    </row>
    <row r="296" spans="25:26">
      <c r="Y296" s="610" t="s">
        <v>145</v>
      </c>
      <c r="Z296" s="610" t="s">
        <v>145</v>
      </c>
    </row>
    <row r="297" spans="25:26">
      <c r="Y297" s="610" t="s">
        <v>145</v>
      </c>
      <c r="Z297" s="610" t="s">
        <v>145</v>
      </c>
    </row>
    <row r="298" spans="25:26">
      <c r="Y298" s="610" t="s">
        <v>145</v>
      </c>
      <c r="Z298" s="610" t="s">
        <v>145</v>
      </c>
    </row>
    <row r="299" spans="25:26">
      <c r="Y299" s="610" t="s">
        <v>145</v>
      </c>
      <c r="Z299" s="610" t="s">
        <v>145</v>
      </c>
    </row>
    <row r="300" spans="25:26">
      <c r="Y300" s="610" t="s">
        <v>145</v>
      </c>
      <c r="Z300" s="610" t="s">
        <v>145</v>
      </c>
    </row>
    <row r="301" spans="25:26">
      <c r="Y301" s="610" t="s">
        <v>145</v>
      </c>
      <c r="Z301" s="610" t="s">
        <v>145</v>
      </c>
    </row>
    <row r="302" spans="25:26">
      <c r="Y302" s="610" t="s">
        <v>145</v>
      </c>
      <c r="Z302" s="610" t="s">
        <v>145</v>
      </c>
    </row>
    <row r="303" spans="25:26">
      <c r="Y303" s="610" t="s">
        <v>145</v>
      </c>
      <c r="Z303" s="610" t="s">
        <v>145</v>
      </c>
    </row>
    <row r="304" spans="25:26">
      <c r="Y304" s="610" t="s">
        <v>145</v>
      </c>
      <c r="Z304" s="610" t="s">
        <v>145</v>
      </c>
    </row>
    <row r="305" spans="25:26">
      <c r="Y305" s="610" t="s">
        <v>145</v>
      </c>
      <c r="Z305" s="610" t="s">
        <v>145</v>
      </c>
    </row>
    <row r="306" spans="25:26">
      <c r="Y306" s="610" t="s">
        <v>145</v>
      </c>
      <c r="Z306" s="610" t="s">
        <v>145</v>
      </c>
    </row>
    <row r="307" spans="25:26">
      <c r="Y307" s="610" t="s">
        <v>145</v>
      </c>
      <c r="Z307" s="610" t="s">
        <v>145</v>
      </c>
    </row>
    <row r="308" spans="25:26">
      <c r="Y308" s="610" t="s">
        <v>145</v>
      </c>
      <c r="Z308" s="610" t="s">
        <v>145</v>
      </c>
    </row>
    <row r="309" spans="25:26">
      <c r="Y309" s="610" t="s">
        <v>145</v>
      </c>
      <c r="Z309" s="610" t="s">
        <v>145</v>
      </c>
    </row>
    <row r="310" spans="25:26">
      <c r="Y310" s="610" t="s">
        <v>145</v>
      </c>
      <c r="Z310" s="610" t="s">
        <v>145</v>
      </c>
    </row>
    <row r="311" spans="25:26">
      <c r="Y311" s="610" t="s">
        <v>145</v>
      </c>
      <c r="Z311" s="610" t="s">
        <v>145</v>
      </c>
    </row>
    <row r="312" spans="25:26">
      <c r="Y312" s="610" t="s">
        <v>145</v>
      </c>
      <c r="Z312" s="610" t="s">
        <v>145</v>
      </c>
    </row>
    <row r="313" spans="25:26">
      <c r="Y313" s="610" t="s">
        <v>145</v>
      </c>
      <c r="Z313" s="610" t="s">
        <v>145</v>
      </c>
    </row>
    <row r="314" spans="25:26">
      <c r="Y314" s="610" t="s">
        <v>145</v>
      </c>
      <c r="Z314" s="610" t="s">
        <v>145</v>
      </c>
    </row>
    <row r="315" spans="25:26">
      <c r="Y315" s="610" t="s">
        <v>145</v>
      </c>
      <c r="Z315" s="610" t="s">
        <v>145</v>
      </c>
    </row>
    <row r="316" spans="25:26">
      <c r="Y316" s="610" t="s">
        <v>145</v>
      </c>
      <c r="Z316" s="610" t="s">
        <v>145</v>
      </c>
    </row>
    <row r="317" spans="25:26">
      <c r="Y317" s="610" t="s">
        <v>145</v>
      </c>
      <c r="Z317" s="610" t="s">
        <v>145</v>
      </c>
    </row>
    <row r="318" spans="25:26">
      <c r="Y318" s="610" t="s">
        <v>145</v>
      </c>
      <c r="Z318" s="610" t="s">
        <v>145</v>
      </c>
    </row>
    <row r="319" spans="25:26">
      <c r="Y319" s="610" t="s">
        <v>145</v>
      </c>
      <c r="Z319" s="610" t="s">
        <v>145</v>
      </c>
    </row>
    <row r="320" spans="25:26">
      <c r="Y320" s="610" t="s">
        <v>145</v>
      </c>
      <c r="Z320" s="610" t="s">
        <v>145</v>
      </c>
    </row>
    <row r="321" spans="25:26">
      <c r="Y321" s="610" t="s">
        <v>145</v>
      </c>
      <c r="Z321" s="610" t="s">
        <v>145</v>
      </c>
    </row>
    <row r="322" spans="25:26">
      <c r="Y322" s="610" t="s">
        <v>145</v>
      </c>
      <c r="Z322" s="610" t="s">
        <v>145</v>
      </c>
    </row>
    <row r="323" spans="25:26">
      <c r="Y323" s="610" t="s">
        <v>145</v>
      </c>
      <c r="Z323" s="610" t="s">
        <v>145</v>
      </c>
    </row>
    <row r="324" spans="25:26">
      <c r="Y324" s="610" t="s">
        <v>145</v>
      </c>
      <c r="Z324" s="610" t="s">
        <v>145</v>
      </c>
    </row>
    <row r="325" spans="25:26">
      <c r="Y325" s="610" t="s">
        <v>145</v>
      </c>
      <c r="Z325" s="610" t="s">
        <v>145</v>
      </c>
    </row>
    <row r="326" spans="25:26">
      <c r="Y326" s="610" t="s">
        <v>145</v>
      </c>
      <c r="Z326" s="610" t="s">
        <v>145</v>
      </c>
    </row>
    <row r="327" spans="25:26">
      <c r="Y327" s="610" t="s">
        <v>145</v>
      </c>
      <c r="Z327" s="610" t="s">
        <v>145</v>
      </c>
    </row>
    <row r="328" spans="25:26">
      <c r="Y328" s="610" t="s">
        <v>145</v>
      </c>
      <c r="Z328" s="610" t="s">
        <v>145</v>
      </c>
    </row>
    <row r="329" spans="25:26">
      <c r="Y329" s="610" t="s">
        <v>145</v>
      </c>
      <c r="Z329" s="610" t="s">
        <v>145</v>
      </c>
    </row>
    <row r="330" spans="25:26">
      <c r="Y330" s="610" t="s">
        <v>145</v>
      </c>
      <c r="Z330" s="610" t="s">
        <v>145</v>
      </c>
    </row>
    <row r="331" spans="25:26">
      <c r="Y331" s="610" t="s">
        <v>145</v>
      </c>
      <c r="Z331" s="610" t="s">
        <v>145</v>
      </c>
    </row>
    <row r="332" spans="25:26">
      <c r="Y332" s="610" t="s">
        <v>145</v>
      </c>
      <c r="Z332" s="610" t="s">
        <v>145</v>
      </c>
    </row>
    <row r="333" spans="25:26">
      <c r="Y333" s="610" t="s">
        <v>145</v>
      </c>
      <c r="Z333" s="610" t="s">
        <v>145</v>
      </c>
    </row>
    <row r="334" spans="25:26">
      <c r="Y334" s="610" t="s">
        <v>145</v>
      </c>
      <c r="Z334" s="610" t="s">
        <v>145</v>
      </c>
    </row>
    <row r="335" spans="25:26">
      <c r="Y335" s="610" t="s">
        <v>145</v>
      </c>
      <c r="Z335" s="610" t="s">
        <v>145</v>
      </c>
    </row>
    <row r="336" spans="25:26">
      <c r="Y336" s="610" t="s">
        <v>145</v>
      </c>
      <c r="Z336" s="610" t="s">
        <v>145</v>
      </c>
    </row>
    <row r="337" spans="25:26">
      <c r="Y337" s="610" t="s">
        <v>145</v>
      </c>
      <c r="Z337" s="610" t="s">
        <v>145</v>
      </c>
    </row>
    <row r="338" spans="25:26">
      <c r="Y338" s="610" t="s">
        <v>145</v>
      </c>
      <c r="Z338" s="610" t="s">
        <v>145</v>
      </c>
    </row>
    <row r="339" spans="25:26">
      <c r="Y339" s="610" t="s">
        <v>145</v>
      </c>
      <c r="Z339" s="610" t="s">
        <v>145</v>
      </c>
    </row>
    <row r="340" spans="25:26">
      <c r="Y340" s="610" t="s">
        <v>145</v>
      </c>
      <c r="Z340" s="610" t="s">
        <v>145</v>
      </c>
    </row>
    <row r="341" spans="25:26">
      <c r="Y341" s="610" t="s">
        <v>145</v>
      </c>
      <c r="Z341" s="610" t="s">
        <v>145</v>
      </c>
    </row>
    <row r="342" spans="25:26">
      <c r="Y342" s="610" t="s">
        <v>145</v>
      </c>
      <c r="Z342" s="610" t="s">
        <v>145</v>
      </c>
    </row>
    <row r="343" spans="25:26">
      <c r="Y343" s="610" t="s">
        <v>145</v>
      </c>
      <c r="Z343" s="610" t="s">
        <v>145</v>
      </c>
    </row>
    <row r="344" spans="25:26">
      <c r="Y344" s="610" t="s">
        <v>145</v>
      </c>
      <c r="Z344" s="610" t="s">
        <v>145</v>
      </c>
    </row>
    <row r="345" spans="25:26">
      <c r="Y345" s="610" t="s">
        <v>145</v>
      </c>
      <c r="Z345" s="610" t="s">
        <v>145</v>
      </c>
    </row>
    <row r="346" spans="25:26">
      <c r="Y346" s="610" t="s">
        <v>145</v>
      </c>
      <c r="Z346" s="610" t="s">
        <v>145</v>
      </c>
    </row>
    <row r="347" spans="25:26">
      <c r="Y347" s="610" t="s">
        <v>145</v>
      </c>
      <c r="Z347" s="610" t="s">
        <v>145</v>
      </c>
    </row>
    <row r="348" spans="25:26">
      <c r="Y348" s="610" t="s">
        <v>145</v>
      </c>
      <c r="Z348" s="610" t="s">
        <v>145</v>
      </c>
    </row>
    <row r="349" spans="25:26">
      <c r="Y349" s="610" t="s">
        <v>145</v>
      </c>
      <c r="Z349" s="610" t="s">
        <v>145</v>
      </c>
    </row>
    <row r="350" spans="25:26">
      <c r="Y350" s="610" t="s">
        <v>145</v>
      </c>
      <c r="Z350" s="610" t="s">
        <v>145</v>
      </c>
    </row>
    <row r="351" spans="25:26">
      <c r="Y351" s="610" t="s">
        <v>145</v>
      </c>
      <c r="Z351" s="610" t="s">
        <v>145</v>
      </c>
    </row>
    <row r="352" spans="25:26">
      <c r="Y352" s="610" t="s">
        <v>145</v>
      </c>
      <c r="Z352" s="610" t="s">
        <v>145</v>
      </c>
    </row>
    <row r="353" spans="25:26">
      <c r="Y353" s="610" t="s">
        <v>145</v>
      </c>
      <c r="Z353" s="610" t="s">
        <v>145</v>
      </c>
    </row>
    <row r="354" spans="25:26">
      <c r="Y354" s="610" t="s">
        <v>145</v>
      </c>
      <c r="Z354" s="610" t="s">
        <v>145</v>
      </c>
    </row>
    <row r="355" spans="25:26">
      <c r="Y355" s="610" t="s">
        <v>145</v>
      </c>
      <c r="Z355" s="610" t="s">
        <v>145</v>
      </c>
    </row>
    <row r="356" spans="25:26">
      <c r="Y356" s="610" t="s">
        <v>145</v>
      </c>
      <c r="Z356" s="610" t="s">
        <v>145</v>
      </c>
    </row>
    <row r="357" spans="25:26">
      <c r="Y357" s="610" t="s">
        <v>145</v>
      </c>
      <c r="Z357" s="610" t="s">
        <v>145</v>
      </c>
    </row>
    <row r="358" spans="25:26">
      <c r="Y358" s="610" t="s">
        <v>145</v>
      </c>
      <c r="Z358" s="610" t="s">
        <v>145</v>
      </c>
    </row>
    <row r="359" spans="25:26">
      <c r="Y359" s="610" t="s">
        <v>145</v>
      </c>
      <c r="Z359" s="610" t="s">
        <v>145</v>
      </c>
    </row>
    <row r="360" spans="25:26">
      <c r="Y360" s="610" t="s">
        <v>145</v>
      </c>
      <c r="Z360" s="610" t="s">
        <v>145</v>
      </c>
    </row>
    <row r="361" spans="25:26">
      <c r="Y361" s="610" t="s">
        <v>145</v>
      </c>
      <c r="Z361" s="610" t="s">
        <v>145</v>
      </c>
    </row>
    <row r="362" spans="25:26">
      <c r="Y362" s="610" t="s">
        <v>145</v>
      </c>
      <c r="Z362" s="610" t="s">
        <v>145</v>
      </c>
    </row>
    <row r="363" spans="25:26">
      <c r="Y363" s="610" t="s">
        <v>145</v>
      </c>
      <c r="Z363" s="610" t="s">
        <v>145</v>
      </c>
    </row>
    <row r="364" spans="25:26">
      <c r="Y364" s="610" t="s">
        <v>145</v>
      </c>
      <c r="Z364" s="610" t="s">
        <v>145</v>
      </c>
    </row>
    <row r="365" spans="25:26">
      <c r="Y365" s="610" t="s">
        <v>145</v>
      </c>
      <c r="Z365" s="610" t="s">
        <v>145</v>
      </c>
    </row>
    <row r="366" spans="25:26">
      <c r="Y366" s="610" t="s">
        <v>145</v>
      </c>
      <c r="Z366" s="610" t="s">
        <v>145</v>
      </c>
    </row>
    <row r="367" spans="25:26">
      <c r="Y367" s="610" t="s">
        <v>145</v>
      </c>
      <c r="Z367" s="610" t="s">
        <v>145</v>
      </c>
    </row>
    <row r="368" spans="25:26">
      <c r="Y368" s="610" t="s">
        <v>145</v>
      </c>
      <c r="Z368" s="610" t="s">
        <v>145</v>
      </c>
    </row>
    <row r="369" spans="25:26">
      <c r="Y369" s="610" t="s">
        <v>145</v>
      </c>
      <c r="Z369" s="610" t="s">
        <v>145</v>
      </c>
    </row>
    <row r="370" spans="25:26">
      <c r="Y370" s="610" t="s">
        <v>145</v>
      </c>
      <c r="Z370" s="610" t="s">
        <v>145</v>
      </c>
    </row>
    <row r="371" spans="25:26">
      <c r="Y371" s="610" t="s">
        <v>145</v>
      </c>
      <c r="Z371" s="610" t="s">
        <v>145</v>
      </c>
    </row>
    <row r="372" spans="25:26">
      <c r="Y372" s="610" t="s">
        <v>145</v>
      </c>
      <c r="Z372" s="610" t="s">
        <v>145</v>
      </c>
    </row>
    <row r="373" spans="25:26">
      <c r="Y373" s="610" t="s">
        <v>145</v>
      </c>
      <c r="Z373" s="610" t="s">
        <v>145</v>
      </c>
    </row>
    <row r="374" spans="25:26">
      <c r="Y374" s="610" t="s">
        <v>145</v>
      </c>
      <c r="Z374" s="610" t="s">
        <v>145</v>
      </c>
    </row>
    <row r="375" spans="25:26">
      <c r="Y375" s="610" t="s">
        <v>145</v>
      </c>
      <c r="Z375" s="610" t="s">
        <v>145</v>
      </c>
    </row>
    <row r="376" spans="25:26">
      <c r="Y376" s="610" t="s">
        <v>145</v>
      </c>
      <c r="Z376" s="610" t="s">
        <v>145</v>
      </c>
    </row>
    <row r="377" spans="25:26">
      <c r="Y377" s="610" t="s">
        <v>145</v>
      </c>
      <c r="Z377" s="610" t="s">
        <v>145</v>
      </c>
    </row>
    <row r="378" spans="25:26">
      <c r="Y378" s="610" t="s">
        <v>145</v>
      </c>
      <c r="Z378" s="610" t="s">
        <v>145</v>
      </c>
    </row>
    <row r="379" spans="25:26">
      <c r="Y379" s="610" t="s">
        <v>145</v>
      </c>
      <c r="Z379" s="610" t="s">
        <v>145</v>
      </c>
    </row>
    <row r="380" spans="25:26">
      <c r="Y380" s="610" t="s">
        <v>145</v>
      </c>
      <c r="Z380" s="610" t="s">
        <v>145</v>
      </c>
    </row>
    <row r="381" spans="25:26">
      <c r="Y381" s="610" t="s">
        <v>145</v>
      </c>
      <c r="Z381" s="610" t="s">
        <v>145</v>
      </c>
    </row>
    <row r="382" spans="25:26">
      <c r="Y382" s="610" t="s">
        <v>145</v>
      </c>
      <c r="Z382" s="610" t="s">
        <v>145</v>
      </c>
    </row>
    <row r="383" spans="25:26">
      <c r="Y383" s="610" t="s">
        <v>145</v>
      </c>
      <c r="Z383" s="610" t="s">
        <v>145</v>
      </c>
    </row>
    <row r="384" spans="25:26">
      <c r="Y384" s="610" t="s">
        <v>145</v>
      </c>
      <c r="Z384" s="610" t="s">
        <v>145</v>
      </c>
    </row>
    <row r="385" spans="25:26">
      <c r="Y385" s="610" t="s">
        <v>145</v>
      </c>
      <c r="Z385" s="610" t="s">
        <v>145</v>
      </c>
    </row>
    <row r="386" spans="25:26">
      <c r="Y386" s="610" t="s">
        <v>145</v>
      </c>
      <c r="Z386" s="610" t="s">
        <v>145</v>
      </c>
    </row>
    <row r="387" spans="25:26">
      <c r="Y387" s="610" t="s">
        <v>145</v>
      </c>
      <c r="Z387" s="610" t="s">
        <v>145</v>
      </c>
    </row>
    <row r="388" spans="25:26">
      <c r="Y388" s="610" t="s">
        <v>145</v>
      </c>
      <c r="Z388" s="610" t="s">
        <v>145</v>
      </c>
    </row>
    <row r="389" spans="25:26">
      <c r="Y389" s="610" t="s">
        <v>145</v>
      </c>
      <c r="Z389" s="610" t="s">
        <v>145</v>
      </c>
    </row>
    <row r="390" spans="25:26">
      <c r="Y390" s="610" t="s">
        <v>145</v>
      </c>
      <c r="Z390" s="610" t="s">
        <v>145</v>
      </c>
    </row>
    <row r="391" spans="25:26">
      <c r="Y391" s="610" t="s">
        <v>145</v>
      </c>
      <c r="Z391" s="610" t="s">
        <v>145</v>
      </c>
    </row>
    <row r="392" spans="25:26">
      <c r="Y392" s="610" t="s">
        <v>145</v>
      </c>
      <c r="Z392" s="610" t="s">
        <v>145</v>
      </c>
    </row>
    <row r="393" spans="25:26">
      <c r="Y393" s="610" t="s">
        <v>145</v>
      </c>
      <c r="Z393" s="610" t="s">
        <v>145</v>
      </c>
    </row>
    <row r="394" spans="25:26">
      <c r="Y394" s="610" t="s">
        <v>145</v>
      </c>
      <c r="Z394" s="610" t="s">
        <v>145</v>
      </c>
    </row>
    <row r="395" spans="25:26">
      <c r="Y395" s="610" t="s">
        <v>145</v>
      </c>
      <c r="Z395" s="610" t="s">
        <v>145</v>
      </c>
    </row>
    <row r="396" spans="25:26">
      <c r="Y396" s="610" t="s">
        <v>145</v>
      </c>
      <c r="Z396" s="610" t="s">
        <v>145</v>
      </c>
    </row>
    <row r="397" spans="25:26">
      <c r="Y397" s="610" t="s">
        <v>145</v>
      </c>
      <c r="Z397" s="610" t="s">
        <v>145</v>
      </c>
    </row>
    <row r="398" spans="25:26">
      <c r="Y398" s="610" t="s">
        <v>145</v>
      </c>
      <c r="Z398" s="610" t="s">
        <v>145</v>
      </c>
    </row>
    <row r="399" spans="25:26">
      <c r="Y399" s="610" t="s">
        <v>145</v>
      </c>
      <c r="Z399" s="610" t="s">
        <v>145</v>
      </c>
    </row>
    <row r="400" spans="25:26">
      <c r="Y400" s="610" t="s">
        <v>145</v>
      </c>
      <c r="Z400" s="610" t="s">
        <v>145</v>
      </c>
    </row>
    <row r="401" spans="25:26">
      <c r="Y401" s="610" t="s">
        <v>145</v>
      </c>
      <c r="Z401" s="610" t="s">
        <v>145</v>
      </c>
    </row>
    <row r="402" spans="25:26">
      <c r="Y402" s="610" t="s">
        <v>145</v>
      </c>
      <c r="Z402" s="610" t="s">
        <v>145</v>
      </c>
    </row>
    <row r="403" spans="25:26">
      <c r="Y403" s="610" t="s">
        <v>145</v>
      </c>
      <c r="Z403" s="610" t="s">
        <v>145</v>
      </c>
    </row>
    <row r="404" spans="25:26">
      <c r="Y404" s="610" t="s">
        <v>145</v>
      </c>
      <c r="Z404" s="610" t="s">
        <v>145</v>
      </c>
    </row>
    <row r="405" spans="25:26">
      <c r="Y405" s="610" t="s">
        <v>145</v>
      </c>
      <c r="Z405" s="610" t="s">
        <v>145</v>
      </c>
    </row>
    <row r="406" spans="25:26">
      <c r="Y406" s="610" t="s">
        <v>145</v>
      </c>
      <c r="Z406" s="610" t="s">
        <v>145</v>
      </c>
    </row>
    <row r="407" spans="25:26">
      <c r="Y407" s="610" t="s">
        <v>145</v>
      </c>
      <c r="Z407" s="610" t="s">
        <v>145</v>
      </c>
    </row>
    <row r="408" spans="25:26">
      <c r="Y408" s="610" t="s">
        <v>145</v>
      </c>
      <c r="Z408" s="610" t="s">
        <v>145</v>
      </c>
    </row>
    <row r="409" spans="25:26">
      <c r="Y409" s="610" t="s">
        <v>145</v>
      </c>
      <c r="Z409" s="610" t="s">
        <v>145</v>
      </c>
    </row>
    <row r="410" spans="25:26">
      <c r="Y410" s="610" t="s">
        <v>145</v>
      </c>
      <c r="Z410" s="610" t="s">
        <v>145</v>
      </c>
    </row>
    <row r="411" spans="25:26">
      <c r="Y411" s="610" t="s">
        <v>145</v>
      </c>
      <c r="Z411" s="610" t="s">
        <v>145</v>
      </c>
    </row>
    <row r="412" spans="25:26">
      <c r="Y412" s="610" t="s">
        <v>145</v>
      </c>
      <c r="Z412" s="610" t="s">
        <v>145</v>
      </c>
    </row>
    <row r="413" spans="25:26">
      <c r="Y413" s="610" t="s">
        <v>145</v>
      </c>
      <c r="Z413" s="610" t="s">
        <v>145</v>
      </c>
    </row>
    <row r="414" spans="25:26">
      <c r="Y414" s="610" t="s">
        <v>145</v>
      </c>
      <c r="Z414" s="610" t="s">
        <v>145</v>
      </c>
    </row>
    <row r="415" spans="25:26">
      <c r="Y415" s="610" t="s">
        <v>145</v>
      </c>
      <c r="Z415" s="610" t="s">
        <v>145</v>
      </c>
    </row>
    <row r="416" spans="25:26">
      <c r="Y416" s="610" t="s">
        <v>145</v>
      </c>
      <c r="Z416" s="610" t="s">
        <v>145</v>
      </c>
    </row>
    <row r="417" spans="25:26">
      <c r="Y417" s="610" t="s">
        <v>145</v>
      </c>
      <c r="Z417" s="610" t="s">
        <v>145</v>
      </c>
    </row>
    <row r="418" spans="25:26">
      <c r="Y418" s="610" t="s">
        <v>145</v>
      </c>
      <c r="Z418" s="610" t="s">
        <v>145</v>
      </c>
    </row>
    <row r="419" spans="25:26">
      <c r="Y419" s="610" t="s">
        <v>145</v>
      </c>
      <c r="Z419" s="610" t="s">
        <v>145</v>
      </c>
    </row>
    <row r="420" spans="25:26">
      <c r="Y420" s="610" t="s">
        <v>145</v>
      </c>
      <c r="Z420" s="610" t="s">
        <v>145</v>
      </c>
    </row>
    <row r="421" spans="25:26">
      <c r="Y421" s="610" t="s">
        <v>145</v>
      </c>
      <c r="Z421" s="610" t="s">
        <v>145</v>
      </c>
    </row>
    <row r="422" spans="25:26">
      <c r="Y422" s="610" t="s">
        <v>145</v>
      </c>
      <c r="Z422" s="610" t="s">
        <v>145</v>
      </c>
    </row>
    <row r="423" spans="25:26">
      <c r="Y423" s="610" t="s">
        <v>145</v>
      </c>
      <c r="Z423" s="610" t="s">
        <v>145</v>
      </c>
    </row>
    <row r="424" spans="25:26">
      <c r="Y424" s="610" t="s">
        <v>145</v>
      </c>
      <c r="Z424" s="610" t="s">
        <v>145</v>
      </c>
    </row>
    <row r="425" spans="25:26">
      <c r="Y425" s="610" t="s">
        <v>145</v>
      </c>
      <c r="Z425" s="610" t="s">
        <v>145</v>
      </c>
    </row>
    <row r="426" spans="25:26">
      <c r="Y426" s="610" t="s">
        <v>145</v>
      </c>
      <c r="Z426" s="610" t="s">
        <v>145</v>
      </c>
    </row>
    <row r="427" spans="25:26">
      <c r="Y427" s="610" t="s">
        <v>145</v>
      </c>
      <c r="Z427" s="610" t="s">
        <v>145</v>
      </c>
    </row>
    <row r="428" spans="25:26">
      <c r="Y428" s="610" t="s">
        <v>145</v>
      </c>
      <c r="Z428" s="610" t="s">
        <v>145</v>
      </c>
    </row>
    <row r="429" spans="25:26">
      <c r="Y429" s="610" t="s">
        <v>145</v>
      </c>
      <c r="Z429" s="610" t="s">
        <v>145</v>
      </c>
    </row>
    <row r="430" spans="25:26">
      <c r="Y430" s="610" t="s">
        <v>145</v>
      </c>
      <c r="Z430" s="610" t="s">
        <v>145</v>
      </c>
    </row>
    <row r="431" spans="25:26">
      <c r="Y431" s="610" t="s">
        <v>145</v>
      </c>
      <c r="Z431" s="610" t="s">
        <v>145</v>
      </c>
    </row>
    <row r="432" spans="25:26">
      <c r="Y432" s="610" t="s">
        <v>145</v>
      </c>
      <c r="Z432" s="610" t="s">
        <v>145</v>
      </c>
    </row>
    <row r="433" spans="25:26">
      <c r="Y433" s="610" t="s">
        <v>145</v>
      </c>
      <c r="Z433" s="610" t="s">
        <v>145</v>
      </c>
    </row>
    <row r="434" spans="25:26">
      <c r="Y434" s="610" t="s">
        <v>145</v>
      </c>
      <c r="Z434" s="610" t="s">
        <v>145</v>
      </c>
    </row>
    <row r="435" spans="25:26">
      <c r="Y435" s="610" t="s">
        <v>145</v>
      </c>
      <c r="Z435" s="610" t="s">
        <v>145</v>
      </c>
    </row>
    <row r="436" spans="25:26">
      <c r="Y436" s="610" t="s">
        <v>145</v>
      </c>
      <c r="Z436" s="610" t="s">
        <v>145</v>
      </c>
    </row>
    <row r="437" spans="25:26">
      <c r="Y437" s="610" t="s">
        <v>145</v>
      </c>
      <c r="Z437" s="610" t="s">
        <v>145</v>
      </c>
    </row>
    <row r="438" spans="25:26">
      <c r="Y438" s="610" t="s">
        <v>145</v>
      </c>
      <c r="Z438" s="610" t="s">
        <v>145</v>
      </c>
    </row>
    <row r="439" spans="25:26">
      <c r="Y439" s="610" t="s">
        <v>145</v>
      </c>
      <c r="Z439" s="610" t="s">
        <v>145</v>
      </c>
    </row>
    <row r="440" spans="25:26">
      <c r="Y440" s="610" t="s">
        <v>145</v>
      </c>
      <c r="Z440" s="610" t="s">
        <v>145</v>
      </c>
    </row>
    <row r="441" spans="25:26">
      <c r="Y441" s="610" t="s">
        <v>145</v>
      </c>
      <c r="Z441" s="610" t="s">
        <v>145</v>
      </c>
    </row>
    <row r="442" spans="25:26">
      <c r="Y442" s="610" t="s">
        <v>145</v>
      </c>
      <c r="Z442" s="610" t="s">
        <v>145</v>
      </c>
    </row>
    <row r="443" spans="25:26">
      <c r="Y443" s="610" t="s">
        <v>145</v>
      </c>
      <c r="Z443" s="610" t="s">
        <v>145</v>
      </c>
    </row>
    <row r="444" spans="25:26">
      <c r="Y444" s="610" t="s">
        <v>145</v>
      </c>
      <c r="Z444" s="610" t="s">
        <v>145</v>
      </c>
    </row>
    <row r="445" spans="25:26">
      <c r="Y445" s="610" t="s">
        <v>145</v>
      </c>
      <c r="Z445" s="610" t="s">
        <v>145</v>
      </c>
    </row>
    <row r="446" spans="25:26">
      <c r="Y446" s="610" t="s">
        <v>145</v>
      </c>
      <c r="Z446" s="610" t="s">
        <v>145</v>
      </c>
    </row>
    <row r="447" spans="25:26">
      <c r="Y447" s="610" t="s">
        <v>145</v>
      </c>
      <c r="Z447" s="610" t="s">
        <v>145</v>
      </c>
    </row>
    <row r="448" spans="25:26">
      <c r="Y448" s="610" t="s">
        <v>145</v>
      </c>
      <c r="Z448" s="610" t="s">
        <v>145</v>
      </c>
    </row>
    <row r="449" spans="25:26">
      <c r="Y449" s="610" t="s">
        <v>145</v>
      </c>
      <c r="Z449" s="610" t="s">
        <v>145</v>
      </c>
    </row>
    <row r="450" spans="25:26">
      <c r="Y450" s="610" t="s">
        <v>145</v>
      </c>
      <c r="Z450" s="610" t="s">
        <v>145</v>
      </c>
    </row>
    <row r="451" spans="25:26">
      <c r="Y451" s="610" t="s">
        <v>145</v>
      </c>
      <c r="Z451" s="610" t="s">
        <v>145</v>
      </c>
    </row>
    <row r="452" spans="25:26">
      <c r="Y452" s="610" t="s">
        <v>145</v>
      </c>
      <c r="Z452" s="610" t="s">
        <v>145</v>
      </c>
    </row>
    <row r="453" spans="25:26">
      <c r="Y453" s="610" t="s">
        <v>145</v>
      </c>
      <c r="Z453" s="610" t="s">
        <v>145</v>
      </c>
    </row>
    <row r="454" spans="25:26">
      <c r="Y454" s="610" t="s">
        <v>145</v>
      </c>
      <c r="Z454" s="610" t="s">
        <v>145</v>
      </c>
    </row>
    <row r="455" spans="25:26">
      <c r="Y455" s="610" t="s">
        <v>145</v>
      </c>
      <c r="Z455" s="610" t="s">
        <v>145</v>
      </c>
    </row>
    <row r="456" spans="25:26">
      <c r="Y456" s="610" t="s">
        <v>145</v>
      </c>
      <c r="Z456" s="610" t="s">
        <v>145</v>
      </c>
    </row>
    <row r="457" spans="25:26">
      <c r="Y457" s="610" t="s">
        <v>145</v>
      </c>
      <c r="Z457" s="610" t="s">
        <v>145</v>
      </c>
    </row>
    <row r="458" spans="25:26">
      <c r="Y458" s="610" t="s">
        <v>145</v>
      </c>
      <c r="Z458" s="610" t="s">
        <v>145</v>
      </c>
    </row>
    <row r="459" spans="25:26">
      <c r="Y459" s="610" t="s">
        <v>145</v>
      </c>
      <c r="Z459" s="610" t="s">
        <v>145</v>
      </c>
    </row>
    <row r="460" spans="25:26">
      <c r="Y460" s="610" t="s">
        <v>145</v>
      </c>
      <c r="Z460" s="610" t="s">
        <v>145</v>
      </c>
    </row>
    <row r="461" spans="25:26">
      <c r="Y461" s="610" t="s">
        <v>145</v>
      </c>
      <c r="Z461" s="610" t="s">
        <v>145</v>
      </c>
    </row>
    <row r="462" spans="25:26">
      <c r="Y462" s="610" t="s">
        <v>145</v>
      </c>
      <c r="Z462" s="610" t="s">
        <v>145</v>
      </c>
    </row>
    <row r="463" spans="25:26">
      <c r="Y463" s="610" t="s">
        <v>145</v>
      </c>
      <c r="Z463" s="610" t="s">
        <v>145</v>
      </c>
    </row>
    <row r="464" spans="25:26">
      <c r="Y464" s="610" t="s">
        <v>145</v>
      </c>
      <c r="Z464" s="610" t="s">
        <v>145</v>
      </c>
    </row>
    <row r="465" spans="25:26">
      <c r="Y465" s="610" t="s">
        <v>145</v>
      </c>
      <c r="Z465" s="610" t="s">
        <v>145</v>
      </c>
    </row>
    <row r="466" spans="25:26">
      <c r="Y466" s="610" t="s">
        <v>145</v>
      </c>
      <c r="Z466" s="610" t="s">
        <v>145</v>
      </c>
    </row>
    <row r="467" spans="25:26">
      <c r="Y467" s="610" t="s">
        <v>145</v>
      </c>
      <c r="Z467" s="610" t="s">
        <v>145</v>
      </c>
    </row>
    <row r="468" spans="25:26">
      <c r="Y468" s="610" t="s">
        <v>145</v>
      </c>
      <c r="Z468" s="610" t="s">
        <v>145</v>
      </c>
    </row>
    <row r="469" spans="25:26">
      <c r="Y469" s="610" t="s">
        <v>145</v>
      </c>
      <c r="Z469" s="610" t="s">
        <v>145</v>
      </c>
    </row>
    <row r="470" spans="25:26">
      <c r="Y470" s="610" t="s">
        <v>145</v>
      </c>
      <c r="Z470" s="610" t="s">
        <v>145</v>
      </c>
    </row>
    <row r="471" spans="25:26">
      <c r="Y471" s="610" t="s">
        <v>145</v>
      </c>
      <c r="Z471" s="610" t="s">
        <v>145</v>
      </c>
    </row>
    <row r="472" spans="25:26">
      <c r="Y472" s="610" t="s">
        <v>145</v>
      </c>
      <c r="Z472" s="610" t="s">
        <v>145</v>
      </c>
    </row>
    <row r="473" spans="25:26">
      <c r="Y473" s="610" t="s">
        <v>145</v>
      </c>
      <c r="Z473" s="610" t="s">
        <v>145</v>
      </c>
    </row>
    <row r="474" spans="25:26">
      <c r="Y474" s="610" t="s">
        <v>145</v>
      </c>
      <c r="Z474" s="610" t="s">
        <v>145</v>
      </c>
    </row>
    <row r="475" spans="25:26">
      <c r="Y475" s="610" t="s">
        <v>145</v>
      </c>
      <c r="Z475" s="610" t="s">
        <v>145</v>
      </c>
    </row>
    <row r="476" spans="25:26">
      <c r="Y476" s="610" t="s">
        <v>145</v>
      </c>
      <c r="Z476" s="610" t="s">
        <v>145</v>
      </c>
    </row>
    <row r="477" spans="25:26">
      <c r="Y477" s="610" t="s">
        <v>145</v>
      </c>
      <c r="Z477" s="610" t="s">
        <v>145</v>
      </c>
    </row>
    <row r="478" spans="25:26">
      <c r="Y478" s="610" t="s">
        <v>145</v>
      </c>
      <c r="Z478" s="610" t="s">
        <v>145</v>
      </c>
    </row>
    <row r="479" spans="25:26">
      <c r="Y479" s="610" t="s">
        <v>145</v>
      </c>
      <c r="Z479" s="610" t="s">
        <v>145</v>
      </c>
    </row>
    <row r="480" spans="25:26">
      <c r="Y480" s="610" t="s">
        <v>145</v>
      </c>
      <c r="Z480" s="610" t="s">
        <v>145</v>
      </c>
    </row>
    <row r="481" spans="25:26">
      <c r="Y481" s="610" t="s">
        <v>145</v>
      </c>
      <c r="Z481" s="610" t="s">
        <v>145</v>
      </c>
    </row>
    <row r="482" spans="25:26">
      <c r="Y482" s="610" t="s">
        <v>145</v>
      </c>
      <c r="Z482" s="610" t="s">
        <v>145</v>
      </c>
    </row>
    <row r="483" spans="25:26">
      <c r="Y483" s="610" t="s">
        <v>145</v>
      </c>
      <c r="Z483" s="610" t="s">
        <v>145</v>
      </c>
    </row>
    <row r="484" spans="25:26">
      <c r="Y484" s="610" t="s">
        <v>145</v>
      </c>
      <c r="Z484" s="610" t="s">
        <v>145</v>
      </c>
    </row>
    <row r="485" spans="25:26">
      <c r="Y485" s="610" t="s">
        <v>145</v>
      </c>
      <c r="Z485" s="610" t="s">
        <v>145</v>
      </c>
    </row>
    <row r="486" spans="25:26">
      <c r="Y486" s="610" t="s">
        <v>145</v>
      </c>
      <c r="Z486" s="610" t="s">
        <v>145</v>
      </c>
    </row>
    <row r="487" spans="25:26">
      <c r="Y487" s="610" t="s">
        <v>145</v>
      </c>
      <c r="Z487" s="610" t="s">
        <v>145</v>
      </c>
    </row>
    <row r="488" spans="25:26">
      <c r="Y488" s="610" t="s">
        <v>145</v>
      </c>
      <c r="Z488" s="610" t="s">
        <v>145</v>
      </c>
    </row>
    <row r="489" spans="25:26">
      <c r="Y489" s="610" t="s">
        <v>145</v>
      </c>
      <c r="Z489" s="610" t="s">
        <v>145</v>
      </c>
    </row>
    <row r="490" spans="25:26">
      <c r="Y490" s="610" t="s">
        <v>145</v>
      </c>
      <c r="Z490" s="610" t="s">
        <v>145</v>
      </c>
    </row>
    <row r="491" spans="25:26">
      <c r="Y491" s="610" t="s">
        <v>145</v>
      </c>
      <c r="Z491" s="610" t="s">
        <v>145</v>
      </c>
    </row>
    <row r="492" spans="25:26">
      <c r="Y492" s="610" t="s">
        <v>145</v>
      </c>
      <c r="Z492" s="610" t="s">
        <v>145</v>
      </c>
    </row>
    <row r="493" spans="25:26">
      <c r="Y493" s="610" t="s">
        <v>145</v>
      </c>
      <c r="Z493" s="610" t="s">
        <v>145</v>
      </c>
    </row>
    <row r="494" spans="25:26">
      <c r="Y494" s="610" t="s">
        <v>145</v>
      </c>
      <c r="Z494" s="610" t="s">
        <v>145</v>
      </c>
    </row>
    <row r="495" spans="25:26">
      <c r="Y495" s="610" t="s">
        <v>145</v>
      </c>
      <c r="Z495" s="610" t="s">
        <v>145</v>
      </c>
    </row>
    <row r="496" spans="25:26">
      <c r="Y496" s="610" t="s">
        <v>145</v>
      </c>
      <c r="Z496" s="610" t="s">
        <v>145</v>
      </c>
    </row>
    <row r="497" spans="25:26">
      <c r="Y497" s="610" t="s">
        <v>145</v>
      </c>
      <c r="Z497" s="610" t="s">
        <v>145</v>
      </c>
    </row>
    <row r="498" spans="25:26">
      <c r="Y498" s="610" t="s">
        <v>145</v>
      </c>
      <c r="Z498" s="610" t="s">
        <v>145</v>
      </c>
    </row>
    <row r="499" spans="25:26">
      <c r="Y499" s="610" t="s">
        <v>145</v>
      </c>
      <c r="Z499" s="610" t="s">
        <v>145</v>
      </c>
    </row>
    <row r="500" spans="25:26">
      <c r="Y500" s="610" t="s">
        <v>145</v>
      </c>
      <c r="Z500" s="610" t="s">
        <v>145</v>
      </c>
    </row>
    <row r="501" spans="25:26">
      <c r="Y501" s="610" t="s">
        <v>145</v>
      </c>
      <c r="Z501" s="610" t="s">
        <v>145</v>
      </c>
    </row>
    <row r="502" spans="25:26">
      <c r="Y502" s="610" t="s">
        <v>145</v>
      </c>
      <c r="Z502" s="610" t="s">
        <v>145</v>
      </c>
    </row>
    <row r="503" spans="25:26">
      <c r="Y503" s="610" t="s">
        <v>145</v>
      </c>
    </row>
    <row r="504" spans="25:26">
      <c r="Y504" s="610" t="s">
        <v>145</v>
      </c>
    </row>
    <row r="505" spans="25:26">
      <c r="Y505" s="610" t="s">
        <v>145</v>
      </c>
    </row>
    <row r="506" spans="25:26">
      <c r="Y506" s="610" t="s">
        <v>145</v>
      </c>
    </row>
    <row r="507" spans="25:26">
      <c r="Y507" s="610" t="s">
        <v>145</v>
      </c>
    </row>
    <row r="508" spans="25:26">
      <c r="Y508" s="610" t="s">
        <v>145</v>
      </c>
    </row>
  </sheetData>
  <mergeCells count="6">
    <mergeCell ref="X9:Z9"/>
    <mergeCell ref="C4:F5"/>
    <mergeCell ref="H4:K5"/>
    <mergeCell ref="G9:I9"/>
    <mergeCell ref="K9:M9"/>
    <mergeCell ref="T9:V9"/>
  </mergeCells>
  <pageMargins left="0.7" right="0.7" top="0.75" bottom="0.75" header="0.3" footer="0.3"/>
  <pageSetup paperSize="9" scale="35" orientation="portrait" r:id="rId1"/>
  <colBreaks count="1" manualBreakCount="1">
    <brk id="14"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58A17-FA95-4630-A685-D285C56443C0}">
  <sheetPr codeName="Sheet28">
    <tabColor theme="3" tint="-0.249977111117893"/>
  </sheetPr>
  <dimension ref="A1:L22"/>
  <sheetViews>
    <sheetView showGridLines="0" zoomScale="80" zoomScaleNormal="80" workbookViewId="0">
      <selection activeCell="D21" sqref="D21"/>
    </sheetView>
  </sheetViews>
  <sheetFormatPr defaultColWidth="11.42578125" defaultRowHeight="12.75"/>
  <cols>
    <col min="1" max="1" width="2.7109375" style="610" customWidth="1"/>
    <col min="2" max="2" width="4.5703125" style="610" bestFit="1" customWidth="1"/>
    <col min="3" max="4" width="55" style="610" customWidth="1"/>
    <col min="5" max="5" width="24.28515625" style="610" customWidth="1"/>
    <col min="6" max="6" width="13.7109375" style="610" customWidth="1"/>
    <col min="7" max="7" width="6.42578125" style="610" customWidth="1"/>
    <col min="8" max="8" width="5.42578125" style="610" customWidth="1"/>
    <col min="9" max="9" width="18" style="610" bestFit="1" customWidth="1"/>
    <col min="10" max="11" width="11.42578125" style="610"/>
    <col min="12" max="12" width="13.140625" style="610" bestFit="1" customWidth="1"/>
    <col min="13" max="16384" width="11.42578125" style="610"/>
  </cols>
  <sheetData>
    <row r="1" spans="1:7" ht="15" thickBot="1">
      <c r="A1" s="803" t="s">
        <v>206</v>
      </c>
      <c r="B1" s="614"/>
      <c r="C1" s="614"/>
      <c r="D1" s="614"/>
      <c r="E1" s="614"/>
      <c r="F1" s="614"/>
    </row>
    <row r="2" spans="1:7" ht="28.5" thickTop="1">
      <c r="A2" s="614"/>
      <c r="B2" s="804"/>
      <c r="C2" s="1206"/>
      <c r="D2" s="775"/>
      <c r="E2" s="552"/>
      <c r="F2" s="553"/>
    </row>
    <row r="3" spans="1:7" ht="14.25">
      <c r="A3" s="614"/>
      <c r="B3" s="641"/>
      <c r="C3" s="779"/>
      <c r="D3" s="614"/>
      <c r="E3" s="558"/>
      <c r="F3" s="559"/>
    </row>
    <row r="4" spans="1:7" ht="14.25">
      <c r="A4" s="614"/>
      <c r="B4" s="2015"/>
      <c r="C4" s="2016"/>
      <c r="D4" s="2017" t="s">
        <v>336</v>
      </c>
      <c r="E4" s="558"/>
      <c r="F4" s="559"/>
    </row>
    <row r="5" spans="1:7" ht="14.25">
      <c r="A5" s="614"/>
      <c r="B5" s="2015"/>
      <c r="C5" s="2016"/>
      <c r="D5" s="2017"/>
      <c r="E5" s="558"/>
      <c r="F5" s="559"/>
    </row>
    <row r="6" spans="1:7" ht="14.25">
      <c r="A6" s="614"/>
      <c r="B6" s="777"/>
      <c r="C6" s="614"/>
      <c r="D6" s="614"/>
      <c r="E6" s="558"/>
      <c r="F6" s="561"/>
    </row>
    <row r="7" spans="1:7" ht="14.25">
      <c r="A7" s="803"/>
      <c r="B7" s="780"/>
      <c r="C7" s="617"/>
      <c r="D7" s="617"/>
      <c r="E7" s="617"/>
      <c r="F7" s="645"/>
    </row>
    <row r="8" spans="1:7" ht="27" customHeight="1">
      <c r="A8" s="614"/>
      <c r="B8" s="2033" t="s">
        <v>636</v>
      </c>
      <c r="C8" s="2034"/>
      <c r="D8" s="2034"/>
      <c r="E8" s="614"/>
      <c r="F8" s="784"/>
    </row>
    <row r="9" spans="1:7" ht="23.25" customHeight="1">
      <c r="A9" s="647"/>
      <c r="B9" s="2035" t="s">
        <v>337</v>
      </c>
      <c r="C9" s="2036"/>
      <c r="D9" s="2036"/>
      <c r="E9" s="789"/>
      <c r="F9" s="805"/>
    </row>
    <row r="10" spans="1:7" ht="26.25" customHeight="1">
      <c r="A10" s="647" t="s">
        <v>338</v>
      </c>
      <c r="B10" s="806"/>
      <c r="C10" s="807" t="s">
        <v>339</v>
      </c>
      <c r="D10" s="807"/>
      <c r="E10" s="808">
        <f>'03 - Monthly Asset Follow up'!C17</f>
        <v>7821840687.46</v>
      </c>
      <c r="F10" s="805"/>
      <c r="G10" s="809"/>
    </row>
    <row r="11" spans="1:7" ht="27.75" customHeight="1">
      <c r="A11" s="647" t="s">
        <v>340</v>
      </c>
      <c r="B11" s="810" t="s">
        <v>127</v>
      </c>
      <c r="C11" s="811" t="s">
        <v>341</v>
      </c>
      <c r="D11" s="811"/>
      <c r="E11" s="812">
        <f>'03 - Monthly Asset Follow up'!E17</f>
        <v>41439704.270000003</v>
      </c>
      <c r="F11" s="805"/>
      <c r="G11" s="813"/>
    </row>
    <row r="12" spans="1:7" ht="18.75" customHeight="1">
      <c r="A12" s="814" t="s">
        <v>342</v>
      </c>
      <c r="B12" s="810" t="s">
        <v>127</v>
      </c>
      <c r="C12" s="811" t="s">
        <v>50</v>
      </c>
      <c r="D12" s="811"/>
      <c r="E12" s="812">
        <f>'03 - Monthly Asset Follow up'!F17</f>
        <v>15107591.52</v>
      </c>
      <c r="F12" s="805"/>
      <c r="G12" s="809"/>
    </row>
    <row r="13" spans="1:7" ht="22.5" customHeight="1">
      <c r="A13" s="647" t="s">
        <v>343</v>
      </c>
      <c r="B13" s="815" t="s">
        <v>344</v>
      </c>
      <c r="C13" s="811" t="s">
        <v>345</v>
      </c>
      <c r="D13" s="811"/>
      <c r="E13" s="812"/>
      <c r="F13" s="805"/>
      <c r="G13" s="809"/>
    </row>
    <row r="14" spans="1:7" ht="25.5" customHeight="1">
      <c r="A14" s="647" t="s">
        <v>346</v>
      </c>
      <c r="B14" s="810" t="s">
        <v>127</v>
      </c>
      <c r="C14" s="811" t="s">
        <v>347</v>
      </c>
      <c r="D14" s="811"/>
      <c r="E14" s="812">
        <f>'03 - Monthly Asset Follow up'!M17</f>
        <v>1994383.54</v>
      </c>
      <c r="F14" s="805"/>
      <c r="G14" s="813"/>
    </row>
    <row r="15" spans="1:7" ht="38.25" customHeight="1">
      <c r="A15" s="647" t="s">
        <v>348</v>
      </c>
      <c r="B15" s="810" t="s">
        <v>127</v>
      </c>
      <c r="C15" s="2032" t="s">
        <v>349</v>
      </c>
      <c r="D15" s="2032"/>
      <c r="E15" s="812">
        <f>'03 - Monthly Asset Follow up'!N17</f>
        <v>320194.90999999997</v>
      </c>
      <c r="F15" s="805"/>
      <c r="G15" s="813"/>
    </row>
    <row r="16" spans="1:7" ht="24" customHeight="1">
      <c r="A16" s="647"/>
      <c r="B16" s="810" t="s">
        <v>344</v>
      </c>
      <c r="C16" s="2032" t="s">
        <v>350</v>
      </c>
      <c r="D16" s="2032"/>
      <c r="E16" s="812">
        <f>'03 - Monthly Asset Follow up'!D17</f>
        <v>0</v>
      </c>
      <c r="F16" s="805"/>
      <c r="G16" s="813"/>
    </row>
    <row r="17" spans="1:12" ht="31.5" customHeight="1">
      <c r="A17" s="647" t="s">
        <v>351</v>
      </c>
      <c r="B17" s="810" t="s">
        <v>127</v>
      </c>
      <c r="C17" s="816" t="s">
        <v>352</v>
      </c>
      <c r="D17" s="816"/>
      <c r="E17" s="817">
        <f>'03 - Monthly Asset Follow up'!K17+'03 - Monthly Asset Follow up'!L17</f>
        <v>394532.89</v>
      </c>
      <c r="F17" s="805"/>
      <c r="G17" s="809"/>
    </row>
    <row r="18" spans="1:12" ht="21" customHeight="1">
      <c r="A18" s="647" t="s">
        <v>353</v>
      </c>
      <c r="B18" s="818"/>
      <c r="C18" s="819" t="s">
        <v>354</v>
      </c>
      <c r="D18" s="819"/>
      <c r="E18" s="820">
        <f>E10-E11-E12+E13-E14-E15+E16-E17</f>
        <v>7762584280.329999</v>
      </c>
      <c r="F18" s="805"/>
      <c r="G18" s="821"/>
      <c r="I18" s="825">
        <f>E18-'03 - Monthly Asset Follow up'!P17</f>
        <v>0</v>
      </c>
      <c r="L18" s="825"/>
    </row>
    <row r="19" spans="1:12" ht="13.5" thickBot="1">
      <c r="A19" s="647"/>
      <c r="B19" s="822"/>
      <c r="C19" s="823"/>
      <c r="D19" s="823"/>
      <c r="E19" s="823"/>
      <c r="F19" s="824"/>
    </row>
    <row r="20" spans="1:12" ht="13.5" thickTop="1"/>
    <row r="22" spans="1:12">
      <c r="I22" s="825"/>
    </row>
  </sheetData>
  <mergeCells count="6">
    <mergeCell ref="C16:D16"/>
    <mergeCell ref="B4:C5"/>
    <mergeCell ref="D4:D5"/>
    <mergeCell ref="B8:D8"/>
    <mergeCell ref="B9:D9"/>
    <mergeCell ref="C15:D15"/>
  </mergeCells>
  <pageMargins left="0.7" right="0.7" top="0.75" bottom="0.75" header="0.3" footer="0.3"/>
  <pageSetup paperSize="9" scale="5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C4CF1-95DA-4251-84D8-EAEBAE8D63B5}">
  <sheetPr codeName="Sheet29">
    <tabColor theme="3" tint="-0.249977111117893"/>
  </sheetPr>
  <dimension ref="A1:I30"/>
  <sheetViews>
    <sheetView showGridLines="0" view="pageBreakPreview" zoomScale="80" zoomScaleNormal="80" zoomScaleSheetLayoutView="80" workbookViewId="0">
      <selection activeCell="H21" sqref="H21"/>
    </sheetView>
  </sheetViews>
  <sheetFormatPr defaultColWidth="11.42578125" defaultRowHeight="12.75"/>
  <cols>
    <col min="1" max="1" width="2.7109375" style="610" customWidth="1"/>
    <col min="2" max="2" width="1.28515625" style="610" customWidth="1"/>
    <col min="3" max="3" width="4.5703125" style="610" bestFit="1" customWidth="1"/>
    <col min="4" max="4" width="31.140625" style="610" customWidth="1"/>
    <col min="5" max="6" width="30.7109375" style="610" customWidth="1"/>
    <col min="7" max="7" width="21" style="610" customWidth="1"/>
    <col min="8" max="8" width="21.28515625" style="610" customWidth="1"/>
    <col min="9" max="9" width="13.7109375" style="610" customWidth="1"/>
    <col min="10" max="10" width="16.140625" style="610" customWidth="1"/>
    <col min="11" max="16384" width="11.42578125" style="610"/>
  </cols>
  <sheetData>
    <row r="1" spans="1:9" ht="15" thickBot="1">
      <c r="A1" s="803"/>
      <c r="B1" s="803"/>
      <c r="C1" s="614"/>
      <c r="D1" s="614"/>
      <c r="E1" s="614"/>
      <c r="F1" s="614"/>
      <c r="G1" s="614"/>
      <c r="H1" s="614"/>
      <c r="I1" s="614"/>
    </row>
    <row r="2" spans="1:9" ht="28.5" thickTop="1">
      <c r="A2" s="826"/>
      <c r="B2" s="827"/>
      <c r="C2" s="1206"/>
      <c r="D2" s="828"/>
      <c r="E2" s="829"/>
      <c r="F2" s="829"/>
      <c r="G2" s="552"/>
      <c r="H2" s="552" t="s">
        <v>235</v>
      </c>
      <c r="I2" s="553">
        <f>'Cover Page'!$C$15</f>
        <v>45747</v>
      </c>
    </row>
    <row r="3" spans="1:9" ht="14.25">
      <c r="A3" s="614"/>
      <c r="B3" s="777"/>
      <c r="C3" s="614"/>
      <c r="D3" s="614"/>
      <c r="E3" s="614"/>
      <c r="F3" s="614"/>
      <c r="G3" s="558"/>
      <c r="H3" s="558" t="s">
        <v>236</v>
      </c>
      <c r="I3" s="559">
        <f>'Cover Page'!$C$16</f>
        <v>45761</v>
      </c>
    </row>
    <row r="4" spans="1:9" ht="14.25">
      <c r="A4" s="614"/>
      <c r="B4" s="777"/>
      <c r="C4" s="2038"/>
      <c r="D4" s="2038"/>
      <c r="E4" s="2038"/>
      <c r="F4" s="2039" t="s">
        <v>355</v>
      </c>
      <c r="G4" s="558"/>
      <c r="H4" s="558" t="s">
        <v>237</v>
      </c>
      <c r="I4" s="559">
        <f>'Cover Page'!$C$17</f>
        <v>45764</v>
      </c>
    </row>
    <row r="5" spans="1:9" ht="14.25">
      <c r="A5" s="614"/>
      <c r="B5" s="777"/>
      <c r="C5" s="2038"/>
      <c r="D5" s="2038"/>
      <c r="E5" s="2038"/>
      <c r="F5" s="2039"/>
      <c r="G5" s="558"/>
      <c r="H5" s="558" t="s">
        <v>238</v>
      </c>
      <c r="I5" s="559">
        <f>'Cover Page'!$C$18</f>
        <v>45775</v>
      </c>
    </row>
    <row r="6" spans="1:9" ht="14.25">
      <c r="A6" s="614"/>
      <c r="B6" s="777"/>
      <c r="C6" s="614"/>
      <c r="D6" s="614"/>
      <c r="E6" s="614"/>
      <c r="F6" s="614"/>
      <c r="G6" s="558"/>
      <c r="H6" s="558" t="s">
        <v>239</v>
      </c>
      <c r="I6" s="561">
        <f>'00 - Cover'!$F$28</f>
        <v>6</v>
      </c>
    </row>
    <row r="7" spans="1:9" ht="14.25">
      <c r="A7" s="803"/>
      <c r="B7" s="830"/>
      <c r="C7" s="617"/>
      <c r="D7" s="617"/>
      <c r="E7" s="617"/>
      <c r="F7" s="617"/>
      <c r="G7" s="617"/>
      <c r="H7" s="617"/>
      <c r="I7" s="645"/>
    </row>
    <row r="8" spans="1:9" ht="22.5" customHeight="1">
      <c r="A8" s="831"/>
      <c r="B8" s="832"/>
      <c r="C8" s="1194" t="s">
        <v>356</v>
      </c>
      <c r="D8" s="1207"/>
      <c r="E8" s="1208"/>
      <c r="F8" s="834"/>
      <c r="G8" s="647"/>
      <c r="H8" s="647"/>
      <c r="I8" s="790"/>
    </row>
    <row r="9" spans="1:9">
      <c r="A9" s="831"/>
      <c r="B9" s="835"/>
      <c r="C9" s="2040" t="s">
        <v>357</v>
      </c>
      <c r="D9" s="2040"/>
      <c r="E9" s="2040"/>
      <c r="F9" s="836"/>
      <c r="G9" s="837"/>
      <c r="H9" s="789"/>
      <c r="I9" s="790"/>
    </row>
    <row r="10" spans="1:9" ht="66.75" customHeight="1">
      <c r="A10" s="831"/>
      <c r="B10" s="835"/>
      <c r="C10" s="838" t="s">
        <v>29</v>
      </c>
      <c r="D10" s="2041" t="s">
        <v>358</v>
      </c>
      <c r="E10" s="2041"/>
      <c r="F10" s="2041"/>
      <c r="G10" s="2041"/>
      <c r="H10" s="839">
        <f>'04 - Monthly Collection'!T13</f>
        <v>66337092.449999996</v>
      </c>
      <c r="I10" s="790"/>
    </row>
    <row r="11" spans="1:9" ht="25.5" customHeight="1">
      <c r="A11" s="831"/>
      <c r="B11" s="835"/>
      <c r="C11" s="838" t="s">
        <v>30</v>
      </c>
      <c r="D11" s="2042" t="s">
        <v>359</v>
      </c>
      <c r="E11" s="2042"/>
      <c r="F11" s="2042"/>
      <c r="G11" s="2042"/>
      <c r="H11" s="840">
        <f>'04 - Monthly Collection'!AN13</f>
        <v>115581.97</v>
      </c>
      <c r="I11" s="790"/>
    </row>
    <row r="12" spans="1:9">
      <c r="A12" s="831"/>
      <c r="B12" s="835"/>
      <c r="C12" s="837"/>
      <c r="D12" s="2043" t="s">
        <v>360</v>
      </c>
      <c r="E12" s="2043"/>
      <c r="F12" s="841"/>
      <c r="G12" s="837"/>
      <c r="H12" s="842">
        <f>H10+H11</f>
        <v>66452674.419999994</v>
      </c>
      <c r="I12" s="790"/>
    </row>
    <row r="13" spans="1:9" ht="32.25" customHeight="1">
      <c r="A13" s="831"/>
      <c r="B13" s="835"/>
      <c r="C13" s="843"/>
      <c r="D13" s="843"/>
      <c r="E13" s="843"/>
      <c r="F13" s="843"/>
      <c r="G13" s="843"/>
      <c r="H13" s="843"/>
      <c r="I13" s="844"/>
    </row>
    <row r="14" spans="1:9" ht="15.75">
      <c r="A14" s="831"/>
      <c r="B14" s="832"/>
      <c r="C14" s="1194" t="s">
        <v>361</v>
      </c>
      <c r="D14" s="1209"/>
      <c r="E14" s="1209"/>
      <c r="F14" s="845"/>
      <c r="G14" s="647"/>
      <c r="H14" s="647"/>
      <c r="I14" s="790"/>
    </row>
    <row r="15" spans="1:9">
      <c r="A15" s="831"/>
      <c r="B15" s="835"/>
      <c r="C15" s="2040" t="s">
        <v>362</v>
      </c>
      <c r="D15" s="2040"/>
      <c r="E15" s="2040"/>
      <c r="F15" s="836"/>
      <c r="G15" s="837"/>
      <c r="H15" s="789"/>
      <c r="I15" s="790"/>
    </row>
    <row r="16" spans="1:9">
      <c r="A16" s="831"/>
      <c r="B16" s="835"/>
      <c r="C16" s="846"/>
      <c r="D16" s="2044" t="s">
        <v>363</v>
      </c>
      <c r="E16" s="2044"/>
      <c r="F16" s="847"/>
      <c r="G16" s="848"/>
      <c r="H16" s="849"/>
      <c r="I16" s="790"/>
    </row>
    <row r="17" spans="1:9" ht="21.75" customHeight="1">
      <c r="A17" s="831"/>
      <c r="B17" s="835"/>
      <c r="C17" s="850" t="s">
        <v>29</v>
      </c>
      <c r="D17" s="2037" t="str">
        <f>'15 - Priority of Payments'!F11</f>
        <v xml:space="preserve">(a)	 the Available Collections in relation to the immediately preceding Collection Period; </v>
      </c>
      <c r="E17" s="2037"/>
      <c r="F17" s="2037"/>
      <c r="G17" s="2037"/>
      <c r="H17" s="852">
        <f>'15 - Priority of Payments'!J11</f>
        <v>66452674.419999994</v>
      </c>
      <c r="I17" s="790"/>
    </row>
    <row r="18" spans="1:9" ht="25.5" customHeight="1">
      <c r="A18" s="831"/>
      <c r="B18" s="835"/>
      <c r="C18" s="846" t="s">
        <v>30</v>
      </c>
      <c r="D18" s="2037" t="str">
        <f>'15 - Priority of Payments'!F12</f>
        <v>(b) 	any amounts standing to the credit of the Operating Account and which were debited from the General Reserve Account on or before such Payment Date;</v>
      </c>
      <c r="E18" s="2037"/>
      <c r="F18" s="2037"/>
      <c r="G18" s="2037"/>
      <c r="H18" s="852">
        <f>'15 - Priority of Payments'!J12</f>
        <v>286220.88000000268</v>
      </c>
      <c r="I18" s="790"/>
    </row>
    <row r="19" spans="1:9" ht="22.5" customHeight="1">
      <c r="A19" s="831"/>
      <c r="B19" s="835"/>
      <c r="C19" s="850" t="s">
        <v>31</v>
      </c>
      <c r="D19" s="2037" t="str">
        <f>'15 - Priority of Payments'!F13</f>
        <v>(c) 	any amounts standing to the credit of the Operating Account which were debited from the Commingling Reserve Account on the preceding Settlement Date;</v>
      </c>
      <c r="E19" s="2037"/>
      <c r="F19" s="2037"/>
      <c r="G19" s="2037"/>
      <c r="H19" s="852">
        <f>'15 - Priority of Payments'!J13</f>
        <v>0</v>
      </c>
      <c r="I19" s="790"/>
    </row>
    <row r="20" spans="1:9" ht="31.5" customHeight="1">
      <c r="A20" s="831"/>
      <c r="B20" s="835"/>
      <c r="C20" s="850" t="s">
        <v>32</v>
      </c>
      <c r="D20" s="2037" t="str">
        <f>'15 - Priority of Payments'!F14</f>
        <v>(d) 	any Financial Income (positive or negative) in relation to the immediately preceding calendar month;</v>
      </c>
      <c r="E20" s="2037"/>
      <c r="F20" s="2037"/>
      <c r="G20" s="2037"/>
      <c r="H20" s="852">
        <f>'15 - Priority of Payments'!J14</f>
        <v>0</v>
      </c>
      <c r="I20" s="790"/>
    </row>
    <row r="21" spans="1:9" ht="30" customHeight="1">
      <c r="A21" s="831"/>
      <c r="B21" s="835"/>
      <c r="C21" s="854" t="s">
        <v>33</v>
      </c>
      <c r="D21" s="2037" t="str">
        <f>'15 - Priority of Payments'!F15</f>
        <v>(e) 	any Repurchased Amount of Repurchased Home Loan Receivables paid by the Seller to the Issuer with respect to loans to be repurchased on the Repurchase Date falling on such Payment Date;</v>
      </c>
      <c r="E21" s="2037"/>
      <c r="F21" s="2037"/>
      <c r="G21" s="2037"/>
      <c r="H21" s="852">
        <f>'15 - Priority of Payments'!J15</f>
        <v>2203421.2499999995</v>
      </c>
      <c r="I21" s="790"/>
    </row>
    <row r="22" spans="1:9" ht="36.75" customHeight="1">
      <c r="A22" s="831"/>
      <c r="B22" s="835"/>
      <c r="C22" s="846" t="s">
        <v>34</v>
      </c>
      <c r="D22" s="2037" t="str">
        <f>'15 - Priority of Payments'!F16</f>
        <v>(f) 	any Rescission Amount with respect to Rescinded Purchased Home Loan Receivables, the Rescission Date of which will be on such Payment Date;</v>
      </c>
      <c r="E22" s="2037"/>
      <c r="F22" s="2037"/>
      <c r="G22" s="2037"/>
      <c r="H22" s="852">
        <f>'15 - Priority of Payments'!J16</f>
        <v>320365.68</v>
      </c>
      <c r="I22" s="790"/>
    </row>
    <row r="23" spans="1:9" ht="34.5" customHeight="1">
      <c r="A23" s="831"/>
      <c r="B23" s="835"/>
      <c r="C23" s="846" t="s">
        <v>35</v>
      </c>
      <c r="D23" s="2037" t="str">
        <f>'15 - Priority of Payments'!F17</f>
        <v>(g) 	any other amount standing to the credit of the Operating Account at the end of the Collection Period immediately preceding such Payment Date;</v>
      </c>
      <c r="E23" s="2037"/>
      <c r="F23" s="2037"/>
      <c r="G23" s="2037"/>
      <c r="H23" s="852">
        <f>'15 - Priority of Payments'!J17</f>
        <v>0</v>
      </c>
      <c r="I23" s="790"/>
    </row>
    <row r="24" spans="1:9" ht="47.25" customHeight="1">
      <c r="A24" s="831"/>
      <c r="B24" s="835"/>
      <c r="C24" s="846" t="s">
        <v>36</v>
      </c>
      <c r="D24" s="2037" t="str">
        <f>'15 - Priority of Payments'!F18</f>
        <v xml:space="preserve">(h) 	following the decision of the Management Company to liquidate the Issuer upon the occurrence of an Issuer Liquidation Event, or following the Final Legal Maturity Date or the date on which the Principal Amount Outstanding of each Class of Notes is reduced to zero, with the Purchased Home Loan Receivables Liquidation Price; </v>
      </c>
      <c r="E24" s="2037"/>
      <c r="F24" s="2037"/>
      <c r="G24" s="2037"/>
      <c r="H24" s="852">
        <f>'15 - Priority of Payments'!J18</f>
        <v>0</v>
      </c>
      <c r="I24" s="790"/>
    </row>
    <row r="25" spans="1:9" ht="45" customHeight="1">
      <c r="A25" s="831"/>
      <c r="B25" s="835"/>
      <c r="C25" s="846" t="s">
        <v>37</v>
      </c>
      <c r="D25" s="2037" t="str">
        <f>'15 - Priority of Payments'!F19</f>
        <v>(i)	 any amount payable under item (D) or item (F) of the relevant Priority of Payments which has been kept on the Operating Account (due to the rounding of payments on a single Note) on the immediately preceding Payment Date; and</v>
      </c>
      <c r="E25" s="2037"/>
      <c r="F25" s="2037"/>
      <c r="G25" s="2037"/>
      <c r="H25" s="852">
        <f>'15 - Priority of Payments'!J19</f>
        <v>695.26000068895519</v>
      </c>
      <c r="I25" s="790"/>
    </row>
    <row r="26" spans="1:9" ht="47.25" customHeight="1">
      <c r="A26" s="831"/>
      <c r="B26" s="835"/>
      <c r="C26" s="846" t="s">
        <v>38</v>
      </c>
      <c r="D26" s="2037" t="str">
        <f>'15 - Priority of Payments'!F20</f>
        <v>(j)	 plus or minus, as the case may be, any adjustment of the Available Collections (the "Corrected Available Collections") with respect to the preceding Collection Periods, provided that the credit balance of the Operating Account is sufficient to enable such adjustments.</v>
      </c>
      <c r="E26" s="2037"/>
      <c r="F26" s="2037"/>
      <c r="G26" s="2037"/>
      <c r="H26" s="852">
        <f>'15 - Priority of Payments'!J20</f>
        <v>0</v>
      </c>
      <c r="I26" s="790"/>
    </row>
    <row r="27" spans="1:9">
      <c r="A27" s="831"/>
      <c r="B27" s="835"/>
      <c r="C27" s="846"/>
      <c r="D27" s="855"/>
      <c r="E27" s="855"/>
      <c r="F27" s="855"/>
      <c r="G27" s="855"/>
      <c r="H27" s="856"/>
      <c r="I27" s="790"/>
    </row>
    <row r="28" spans="1:9">
      <c r="A28" s="831"/>
      <c r="B28" s="835"/>
      <c r="C28" s="837"/>
      <c r="D28" s="2045" t="s">
        <v>364</v>
      </c>
      <c r="E28" s="2045"/>
      <c r="F28" s="857"/>
      <c r="G28" s="837"/>
      <c r="H28" s="842">
        <f>SUM(H17:H26)</f>
        <v>69263377.490000695</v>
      </c>
      <c r="I28" s="790"/>
    </row>
    <row r="29" spans="1:9" ht="13.5" thickBot="1">
      <c r="B29" s="630"/>
      <c r="C29" s="631"/>
      <c r="D29" s="631"/>
      <c r="E29" s="631"/>
      <c r="F29" s="631"/>
      <c r="G29" s="631"/>
      <c r="H29" s="631"/>
      <c r="I29" s="632"/>
    </row>
    <row r="30" spans="1:9" ht="13.5" thickTop="1"/>
  </sheetData>
  <mergeCells count="19">
    <mergeCell ref="D28:E28"/>
    <mergeCell ref="D21:G21"/>
    <mergeCell ref="D22:G22"/>
    <mergeCell ref="D23:G23"/>
    <mergeCell ref="D24:G24"/>
    <mergeCell ref="D25:G25"/>
    <mergeCell ref="D26:G26"/>
    <mergeCell ref="D20:G20"/>
    <mergeCell ref="C4:E5"/>
    <mergeCell ref="F4:F5"/>
    <mergeCell ref="C9:E9"/>
    <mergeCell ref="D10:G10"/>
    <mergeCell ref="D11:G11"/>
    <mergeCell ref="D12:E12"/>
    <mergeCell ref="C15:E15"/>
    <mergeCell ref="D16:E16"/>
    <mergeCell ref="D17:G17"/>
    <mergeCell ref="D18:G18"/>
    <mergeCell ref="D19:G19"/>
  </mergeCells>
  <pageMargins left="0.7" right="0.7" top="0.75" bottom="0.75" header="0.3" footer="0.3"/>
  <pageSetup paperSize="9" scale="50" orientation="portrait" r:id="rId1"/>
  <colBreaks count="1" manualBreakCount="1">
    <brk id="10"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30C5-563D-43F5-8330-F392993010DB}">
  <sheetPr codeName="Sheet30">
    <tabColor theme="3" tint="-0.249977111117893"/>
  </sheetPr>
  <dimension ref="A1:L26"/>
  <sheetViews>
    <sheetView showGridLines="0" view="pageBreakPreview" zoomScale="80" zoomScaleNormal="100" zoomScaleSheetLayoutView="80" workbookViewId="0">
      <selection activeCell="H14" sqref="H14"/>
    </sheetView>
  </sheetViews>
  <sheetFormatPr defaultColWidth="11.42578125" defaultRowHeight="12.75"/>
  <cols>
    <col min="1" max="1" width="3.7109375" style="610" customWidth="1"/>
    <col min="2" max="2" width="3.85546875" style="610" customWidth="1"/>
    <col min="3" max="3" width="10.7109375" style="610" customWidth="1"/>
    <col min="4" max="4" width="17.7109375" style="610" customWidth="1"/>
    <col min="5" max="5" width="20.7109375" style="610" customWidth="1"/>
    <col min="6" max="6" width="26.28515625" style="610" bestFit="1" customWidth="1"/>
    <col min="7" max="7" width="32.7109375" style="610" customWidth="1"/>
    <col min="8" max="8" width="20.7109375" style="610" customWidth="1"/>
    <col min="9" max="9" width="14.85546875" style="610" customWidth="1"/>
    <col min="10" max="10" width="4.7109375" style="610" customWidth="1"/>
    <col min="11" max="11" width="11.42578125" style="610"/>
    <col min="12" max="12" width="14.7109375" style="610" bestFit="1" customWidth="1"/>
    <col min="13" max="16384" width="11.42578125" style="610"/>
  </cols>
  <sheetData>
    <row r="1" spans="1:12" ht="15" thickBot="1">
      <c r="A1" s="803"/>
      <c r="B1" s="803"/>
      <c r="C1" s="614"/>
      <c r="D1" s="614"/>
      <c r="E1" s="614"/>
      <c r="F1" s="614"/>
      <c r="G1" s="614"/>
      <c r="H1" s="614"/>
      <c r="I1" s="614"/>
    </row>
    <row r="2" spans="1:12" ht="28.5" thickTop="1">
      <c r="A2" s="826"/>
      <c r="B2" s="827"/>
      <c r="C2" s="773"/>
      <c r="D2" s="828"/>
      <c r="E2" s="829"/>
      <c r="F2" s="829"/>
      <c r="G2" s="552"/>
      <c r="H2" s="552" t="s">
        <v>235</v>
      </c>
      <c r="I2" s="553">
        <f>'Cover Page'!$C$15</f>
        <v>45747</v>
      </c>
    </row>
    <row r="3" spans="1:12" ht="14.25">
      <c r="A3" s="614"/>
      <c r="B3" s="777"/>
      <c r="C3" s="614"/>
      <c r="D3" s="614"/>
      <c r="E3" s="614"/>
      <c r="F3" s="614"/>
      <c r="G3" s="558"/>
      <c r="H3" s="558" t="s">
        <v>236</v>
      </c>
      <c r="I3" s="559">
        <f>'Cover Page'!$C$16</f>
        <v>45761</v>
      </c>
    </row>
    <row r="4" spans="1:12" ht="14.25">
      <c r="A4" s="614"/>
      <c r="B4" s="777"/>
      <c r="C4" s="2048"/>
      <c r="D4" s="2048"/>
      <c r="E4" s="2048"/>
      <c r="F4" s="2039"/>
      <c r="G4" s="558"/>
      <c r="H4" s="558" t="s">
        <v>237</v>
      </c>
      <c r="I4" s="559">
        <f>'Cover Page'!$C$17</f>
        <v>45764</v>
      </c>
    </row>
    <row r="5" spans="1:12" ht="14.25">
      <c r="A5" s="614"/>
      <c r="B5" s="777"/>
      <c r="C5" s="2048"/>
      <c r="D5" s="2048"/>
      <c r="E5" s="2048"/>
      <c r="F5" s="2039"/>
      <c r="G5" s="558"/>
      <c r="H5" s="558" t="s">
        <v>238</v>
      </c>
      <c r="I5" s="559">
        <f>'Cover Page'!$C$18</f>
        <v>45775</v>
      </c>
    </row>
    <row r="6" spans="1:12" ht="14.25">
      <c r="A6" s="614"/>
      <c r="B6" s="777"/>
      <c r="C6" s="614"/>
      <c r="D6" s="614"/>
      <c r="E6" s="614"/>
      <c r="F6" s="614"/>
      <c r="G6" s="558"/>
      <c r="H6" s="558" t="s">
        <v>239</v>
      </c>
      <c r="I6" s="561">
        <f>'00 - Cover'!$F$28</f>
        <v>6</v>
      </c>
    </row>
    <row r="7" spans="1:12" ht="14.25">
      <c r="A7" s="803"/>
      <c r="B7" s="830"/>
      <c r="C7" s="617"/>
      <c r="D7" s="617"/>
      <c r="E7" s="617"/>
      <c r="F7" s="617"/>
      <c r="G7" s="617"/>
      <c r="H7" s="617"/>
      <c r="I7" s="645"/>
    </row>
    <row r="8" spans="1:12" ht="22.5" customHeight="1">
      <c r="A8" s="831"/>
      <c r="B8" s="832"/>
      <c r="C8" s="1194" t="s">
        <v>1121</v>
      </c>
      <c r="D8" s="833"/>
      <c r="E8" s="834"/>
      <c r="F8" s="834"/>
      <c r="G8" s="647"/>
      <c r="H8" s="647"/>
      <c r="I8" s="790"/>
    </row>
    <row r="9" spans="1:12">
      <c r="A9" s="831"/>
      <c r="B9" s="835"/>
      <c r="C9" s="2049"/>
      <c r="D9" s="2049"/>
      <c r="E9" s="2049"/>
      <c r="F9" s="836"/>
      <c r="G9" s="837"/>
      <c r="H9" s="789"/>
      <c r="I9" s="790"/>
    </row>
    <row r="10" spans="1:12" ht="28.5" customHeight="1">
      <c r="A10" s="831"/>
      <c r="B10" s="835"/>
      <c r="C10" s="838" t="s">
        <v>29</v>
      </c>
      <c r="D10" s="2041" t="s">
        <v>1154</v>
      </c>
      <c r="E10" s="2041"/>
      <c r="F10" s="2041"/>
      <c r="G10" s="2041"/>
      <c r="H10" s="940">
        <f>'Reserve calculation'!H13</f>
        <v>37439967.590000004</v>
      </c>
      <c r="I10" s="790"/>
    </row>
    <row r="11" spans="1:12" ht="34.5" customHeight="1">
      <c r="A11" s="831"/>
      <c r="B11" s="835"/>
      <c r="C11" s="838"/>
      <c r="D11" s="2050" t="s">
        <v>1122</v>
      </c>
      <c r="E11" s="2050"/>
      <c r="F11" s="2050"/>
      <c r="G11" s="2050"/>
      <c r="H11" s="839">
        <f>'Reserve calculation'!I12</f>
        <v>37439967.590000004</v>
      </c>
      <c r="I11" s="790"/>
    </row>
    <row r="12" spans="1:12" ht="34.5" customHeight="1">
      <c r="A12" s="831"/>
      <c r="B12" s="835"/>
      <c r="C12" s="838"/>
      <c r="D12" s="2051" t="s">
        <v>1123</v>
      </c>
      <c r="E12" s="2051"/>
      <c r="F12" s="2051"/>
      <c r="G12" s="2051"/>
      <c r="H12" s="839">
        <f>'Reserve calculation'!H12</f>
        <v>37153746.710000001</v>
      </c>
      <c r="I12" s="790"/>
      <c r="L12" s="825"/>
    </row>
    <row r="13" spans="1:12" ht="25.5" customHeight="1">
      <c r="A13" s="831"/>
      <c r="B13" s="835"/>
      <c r="C13" s="838"/>
      <c r="D13" s="2046"/>
      <c r="E13" s="2046"/>
      <c r="F13" s="2046"/>
      <c r="G13" s="2046"/>
      <c r="H13" s="840"/>
      <c r="I13" s="790"/>
    </row>
    <row r="14" spans="1:12">
      <c r="A14" s="831"/>
      <c r="B14" s="835"/>
      <c r="C14" s="837"/>
      <c r="D14" s="941" t="s">
        <v>1910</v>
      </c>
      <c r="E14" s="941"/>
      <c r="F14" s="841"/>
      <c r="G14" s="837"/>
      <c r="H14" s="842">
        <f>H12</f>
        <v>37153746.710000001</v>
      </c>
      <c r="I14" s="790"/>
    </row>
    <row r="15" spans="1:12">
      <c r="A15" s="831"/>
      <c r="B15" s="835"/>
      <c r="C15" s="837"/>
      <c r="D15" s="841"/>
      <c r="E15" s="841"/>
      <c r="F15" s="841"/>
      <c r="G15" s="837"/>
      <c r="H15" s="942"/>
      <c r="I15" s="790"/>
    </row>
    <row r="16" spans="1:12">
      <c r="A16" s="831"/>
      <c r="B16" s="835"/>
      <c r="C16" s="837"/>
      <c r="D16" s="943" t="s">
        <v>389</v>
      </c>
      <c r="E16" s="841"/>
      <c r="F16" s="841"/>
      <c r="G16" s="837"/>
      <c r="H16" s="942">
        <f>H11-H12</f>
        <v>286220.88000000268</v>
      </c>
      <c r="I16" s="790"/>
    </row>
    <row r="17" spans="1:9">
      <c r="A17" s="831"/>
      <c r="B17" s="835"/>
      <c r="C17" s="837"/>
      <c r="D17" s="841"/>
      <c r="E17" s="841"/>
      <c r="F17" s="841"/>
      <c r="G17" s="837"/>
      <c r="H17" s="942"/>
      <c r="I17" s="790"/>
    </row>
    <row r="18" spans="1:9" ht="15.75">
      <c r="A18" s="831"/>
      <c r="B18" s="835"/>
      <c r="C18" s="1194" t="s">
        <v>390</v>
      </c>
      <c r="D18" s="841"/>
      <c r="E18" s="841"/>
      <c r="F18" s="841"/>
      <c r="G18" s="837"/>
      <c r="H18" s="942"/>
      <c r="I18" s="790"/>
    </row>
    <row r="19" spans="1:9" ht="51.75" customHeight="1">
      <c r="A19" s="831"/>
      <c r="B19" s="835"/>
      <c r="C19" s="944" t="s">
        <v>391</v>
      </c>
      <c r="D19" s="2047" t="str">
        <f>'13 - Issuer Account'!K37</f>
        <v>(A) Available Distribution Amount (without considering any use of the General Reserve Deposit)</v>
      </c>
      <c r="E19" s="2047"/>
      <c r="F19" s="2047"/>
      <c r="G19" s="2047"/>
      <c r="H19" s="942">
        <f>'13 - Issuer Account'!M37</f>
        <v>0</v>
      </c>
      <c r="I19" s="790"/>
    </row>
    <row r="20" spans="1:9" ht="61.5" customHeight="1">
      <c r="A20" s="831"/>
      <c r="B20" s="835"/>
      <c r="C20" s="944" t="s">
        <v>392</v>
      </c>
      <c r="D20" s="2047" t="str">
        <f>'13 - Issuer Account'!K38</f>
        <v>(B)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20" s="2047"/>
      <c r="F20" s="2047"/>
      <c r="G20" s="2047"/>
      <c r="H20" s="942">
        <f>'13 - Issuer Account'!M38</f>
        <v>0</v>
      </c>
      <c r="I20" s="790"/>
    </row>
    <row r="21" spans="1:9" ht="27" customHeight="1">
      <c r="A21" s="831"/>
      <c r="B21" s="835"/>
      <c r="C21" s="944" t="s">
        <v>393</v>
      </c>
      <c r="D21" s="2047" t="str">
        <f>'13 - Issuer Account'!K39</f>
        <v>(C)	 on a pro rata and pari passu basis, any due and payable Class A Notes Interest Amounts on the Class A Notes;</v>
      </c>
      <c r="E21" s="2047"/>
      <c r="F21" s="2047"/>
      <c r="G21" s="2047"/>
      <c r="H21" s="942">
        <f>'13 - Issuer Account'!M39</f>
        <v>0</v>
      </c>
      <c r="I21" s="790"/>
    </row>
    <row r="22" spans="1:9">
      <c r="A22" s="831"/>
      <c r="B22" s="835"/>
      <c r="C22" s="837"/>
      <c r="D22" s="841"/>
      <c r="E22" s="841"/>
      <c r="F22" s="841"/>
      <c r="G22" s="837"/>
      <c r="H22" s="942"/>
      <c r="I22" s="790"/>
    </row>
    <row r="23" spans="1:9">
      <c r="A23" s="831"/>
      <c r="B23" s="835"/>
      <c r="C23" s="837"/>
      <c r="D23" s="941" t="str">
        <f>'13 - Issuer Account'!K40</f>
        <v>Liquidity Shortfall Max (B+C-A;0)</v>
      </c>
      <c r="E23" s="941"/>
      <c r="F23" s="841"/>
      <c r="G23" s="837"/>
      <c r="H23" s="842">
        <v>0</v>
      </c>
      <c r="I23" s="790"/>
    </row>
    <row r="24" spans="1:9">
      <c r="A24" s="831"/>
      <c r="B24" s="835"/>
      <c r="C24" s="837"/>
      <c r="D24" s="841"/>
      <c r="E24" s="841"/>
      <c r="F24" s="841"/>
      <c r="G24" s="837"/>
      <c r="H24" s="942"/>
      <c r="I24" s="790"/>
    </row>
    <row r="25" spans="1:9" ht="32.25" customHeight="1" thickBot="1">
      <c r="A25" s="831"/>
      <c r="B25" s="945"/>
      <c r="C25" s="823"/>
      <c r="D25" s="823"/>
      <c r="E25" s="823"/>
      <c r="F25" s="823"/>
      <c r="G25" s="823"/>
      <c r="H25" s="823"/>
      <c r="I25" s="802"/>
    </row>
    <row r="26" spans="1:9" ht="13.5" thickTop="1"/>
  </sheetData>
  <mergeCells count="10">
    <mergeCell ref="D13:G13"/>
    <mergeCell ref="D19:G19"/>
    <mergeCell ref="D20:G20"/>
    <mergeCell ref="D21:G21"/>
    <mergeCell ref="C4:E5"/>
    <mergeCell ref="F4:F5"/>
    <mergeCell ref="C9:E9"/>
    <mergeCell ref="D10:G10"/>
    <mergeCell ref="D11:G11"/>
    <mergeCell ref="D12:G12"/>
  </mergeCells>
  <pageMargins left="0.7" right="0.7" top="0.75" bottom="0.75" header="0.3" footer="0.3"/>
  <pageSetup paperSize="9" scale="5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A4C9-B8A4-4B0A-BAD4-71A36C6F179D}">
  <sheetPr codeName="Sheet31">
    <tabColor theme="3" tint="-0.249977111117893"/>
  </sheetPr>
  <dimension ref="A1:S72"/>
  <sheetViews>
    <sheetView showGridLines="0" view="pageBreakPreview" zoomScale="80" zoomScaleNormal="100" zoomScaleSheetLayoutView="80" workbookViewId="0">
      <selection activeCell="F16" sqref="F16"/>
    </sheetView>
  </sheetViews>
  <sheetFormatPr defaultColWidth="9.140625" defaultRowHeight="12.75"/>
  <cols>
    <col min="1" max="1" width="2.5703125" style="859" customWidth="1"/>
    <col min="2" max="2" width="4.42578125" style="860" bestFit="1" customWidth="1"/>
    <col min="3" max="3" width="40.28515625" style="860" customWidth="1"/>
    <col min="4" max="4" width="38" style="861" customWidth="1"/>
    <col min="5" max="6" width="20.28515625" style="861" customWidth="1"/>
    <col min="7" max="8" width="20.28515625" style="860" customWidth="1"/>
    <col min="9" max="9" width="1.7109375" style="862" customWidth="1"/>
    <col min="10" max="10" width="17" style="860" bestFit="1" customWidth="1"/>
    <col min="11" max="11" width="20" style="863" customWidth="1"/>
    <col min="12" max="12" width="11.28515625" style="864" bestFit="1" customWidth="1"/>
    <col min="13" max="13" width="14.85546875" style="864" customWidth="1"/>
    <col min="14" max="14" width="3.42578125" style="864" customWidth="1"/>
    <col min="15" max="15" width="12.42578125" style="864" customWidth="1"/>
    <col min="16" max="17" width="9.140625" style="864"/>
    <col min="18" max="18" width="3.5703125" style="864" customWidth="1"/>
    <col min="19" max="19" width="22.28515625" style="864" customWidth="1"/>
    <col min="20" max="16384" width="9.140625" style="859"/>
  </cols>
  <sheetData>
    <row r="1" spans="1:19" s="610" customFormat="1" ht="15" thickBot="1">
      <c r="A1" s="614"/>
      <c r="B1" s="614"/>
      <c r="C1" s="614"/>
      <c r="D1" s="614"/>
      <c r="E1" s="614"/>
      <c r="F1" s="614"/>
      <c r="G1" s="614"/>
      <c r="H1" s="614"/>
      <c r="I1" s="614"/>
      <c r="J1" s="614"/>
      <c r="K1" s="614"/>
      <c r="L1" s="614"/>
      <c r="M1" s="614"/>
    </row>
    <row r="2" spans="1:19" s="610" customFormat="1" ht="28.5" thickTop="1">
      <c r="A2" s="614"/>
      <c r="B2" s="772"/>
      <c r="C2" s="773"/>
      <c r="D2" s="774"/>
      <c r="E2" s="775"/>
      <c r="F2" s="775"/>
      <c r="G2" s="775"/>
      <c r="H2" s="775"/>
      <c r="I2" s="776"/>
      <c r="J2" s="552" t="s">
        <v>235</v>
      </c>
      <c r="K2" s="553">
        <f>'Cover Page'!$C$15</f>
        <v>45747</v>
      </c>
    </row>
    <row r="3" spans="1:19" s="610" customFormat="1" ht="14.25">
      <c r="A3" s="614"/>
      <c r="B3" s="777"/>
      <c r="C3" s="534"/>
      <c r="D3" s="614"/>
      <c r="E3" s="614"/>
      <c r="F3" s="614"/>
      <c r="G3" s="614"/>
      <c r="H3" s="614"/>
      <c r="I3" s="614"/>
      <c r="J3" s="558" t="s">
        <v>236</v>
      </c>
      <c r="K3" s="559">
        <f>'Cover Page'!$C$16</f>
        <v>45761</v>
      </c>
    </row>
    <row r="4" spans="1:19" s="610" customFormat="1" ht="14.25" customHeight="1">
      <c r="A4" s="614"/>
      <c r="B4" s="777"/>
      <c r="C4" s="778"/>
      <c r="D4" s="778"/>
      <c r="E4" s="778" t="s">
        <v>365</v>
      </c>
      <c r="F4" s="778"/>
      <c r="G4" s="614"/>
      <c r="H4" s="858"/>
      <c r="I4" s="858"/>
      <c r="J4" s="558" t="s">
        <v>237</v>
      </c>
      <c r="K4" s="559">
        <f>'Cover Page'!$C$17</f>
        <v>45764</v>
      </c>
    </row>
    <row r="5" spans="1:19" s="610" customFormat="1" ht="14.25" customHeight="1">
      <c r="A5" s="614"/>
      <c r="B5" s="777"/>
      <c r="C5" s="778"/>
      <c r="D5" s="778"/>
      <c r="E5" s="778"/>
      <c r="F5" s="778"/>
      <c r="G5" s="614"/>
      <c r="H5" s="858"/>
      <c r="I5" s="858"/>
      <c r="J5" s="558" t="s">
        <v>238</v>
      </c>
      <c r="K5" s="559">
        <f>'Cover Page'!$C$18</f>
        <v>45775</v>
      </c>
    </row>
    <row r="6" spans="1:19" s="610" customFormat="1" ht="14.25">
      <c r="A6" s="614"/>
      <c r="B6" s="777"/>
      <c r="C6" s="779"/>
      <c r="D6" s="614"/>
      <c r="E6" s="614"/>
      <c r="F6" s="614"/>
      <c r="G6" s="614"/>
      <c r="H6" s="614"/>
      <c r="I6" s="614"/>
      <c r="J6" s="558" t="s">
        <v>239</v>
      </c>
      <c r="K6" s="561">
        <f>'00 - Cover'!$F$28</f>
        <v>6</v>
      </c>
    </row>
    <row r="7" spans="1:19" s="610" customFormat="1" ht="14.25">
      <c r="A7" s="614"/>
      <c r="B7" s="780"/>
      <c r="C7" s="781"/>
      <c r="D7" s="617"/>
      <c r="E7" s="617"/>
      <c r="F7" s="617"/>
      <c r="G7" s="617"/>
      <c r="H7" s="617"/>
      <c r="I7" s="617"/>
      <c r="J7" s="617"/>
      <c r="K7" s="645"/>
    </row>
    <row r="8" spans="1:19">
      <c r="M8" s="865"/>
    </row>
    <row r="9" spans="1:19" s="866" customFormat="1" ht="18">
      <c r="B9" s="1182"/>
      <c r="C9" s="1183" t="s">
        <v>366</v>
      </c>
      <c r="D9" s="1184"/>
      <c r="E9" s="1184"/>
      <c r="F9" s="1184"/>
      <c r="G9" s="1185"/>
      <c r="H9" s="1185"/>
      <c r="I9" s="1186"/>
      <c r="J9" s="1185"/>
      <c r="K9" s="1187"/>
      <c r="L9" s="867"/>
      <c r="M9" s="865"/>
      <c r="N9" s="867"/>
      <c r="O9" s="867"/>
      <c r="P9" s="867"/>
      <c r="Q9" s="867"/>
      <c r="R9" s="867"/>
      <c r="S9" s="867"/>
    </row>
    <row r="10" spans="1:19">
      <c r="C10" s="868"/>
      <c r="E10" s="869"/>
      <c r="G10" s="870"/>
      <c r="H10" s="870"/>
      <c r="M10" s="865"/>
    </row>
    <row r="11" spans="1:19" ht="13.5" thickBot="1">
      <c r="I11" s="871"/>
      <c r="M11" s="865"/>
    </row>
    <row r="12" spans="1:19" s="872" customFormat="1" ht="24.75" customHeight="1" thickBot="1">
      <c r="B12" s="1188"/>
      <c r="C12" s="1189" t="s">
        <v>367</v>
      </c>
      <c r="D12" s="1190" t="s">
        <v>167</v>
      </c>
      <c r="E12" s="1191" t="s">
        <v>368</v>
      </c>
      <c r="F12" s="1191" t="s">
        <v>369</v>
      </c>
      <c r="G12" s="1191" t="s">
        <v>370</v>
      </c>
      <c r="H12" s="2052" t="s">
        <v>371</v>
      </c>
      <c r="I12" s="2052"/>
      <c r="J12" s="1192" t="s">
        <v>192</v>
      </c>
      <c r="K12" s="1193" t="s">
        <v>372</v>
      </c>
      <c r="L12" s="873"/>
      <c r="M12" s="865"/>
      <c r="N12" s="873"/>
      <c r="O12" s="873"/>
      <c r="P12" s="873"/>
      <c r="Q12" s="873"/>
      <c r="R12" s="873"/>
      <c r="S12" s="873"/>
    </row>
    <row r="13" spans="1:19" s="860" customFormat="1">
      <c r="B13" s="874"/>
      <c r="C13" s="875" t="s">
        <v>373</v>
      </c>
      <c r="D13" s="876" t="s">
        <v>219</v>
      </c>
      <c r="E13" s="877">
        <f>'03 - Monthly Asset Follow up'!C17</f>
        <v>7821840687.46</v>
      </c>
      <c r="F13" s="878">
        <v>2.5000000000000001E-3</v>
      </c>
      <c r="G13" s="883" t="s">
        <v>1326</v>
      </c>
      <c r="H13" s="879" t="s">
        <v>1390</v>
      </c>
      <c r="I13" s="880"/>
      <c r="J13" s="877">
        <f>'14 - Fees'!J52</f>
        <v>1629550.14</v>
      </c>
      <c r="K13" s="881">
        <f>J13</f>
        <v>1629550.14</v>
      </c>
      <c r="L13" s="882"/>
      <c r="M13" s="865"/>
      <c r="N13" s="882"/>
      <c r="O13" s="882"/>
      <c r="P13" s="882"/>
      <c r="Q13" s="882"/>
      <c r="R13" s="882"/>
      <c r="S13" s="882"/>
    </row>
    <row r="14" spans="1:19" s="860" customFormat="1">
      <c r="B14" s="874"/>
      <c r="C14" s="875" t="s">
        <v>374</v>
      </c>
      <c r="D14" s="876" t="s">
        <v>219</v>
      </c>
      <c r="E14" s="877">
        <f>'14 - Fees'!E53</f>
        <v>9136.9490654166639</v>
      </c>
      <c r="F14" s="878">
        <v>3.5000000000000001E-3</v>
      </c>
      <c r="G14" s="883">
        <v>0.2</v>
      </c>
      <c r="H14" s="879" t="s">
        <v>1390</v>
      </c>
      <c r="I14" s="880"/>
      <c r="J14" s="884">
        <f>'14 - Fees'!J53</f>
        <v>9136.9500000000007</v>
      </c>
      <c r="K14" s="885">
        <f>J14</f>
        <v>9136.9500000000007</v>
      </c>
      <c r="L14" s="882"/>
      <c r="M14" s="882"/>
      <c r="N14" s="882"/>
      <c r="O14" s="882"/>
      <c r="P14" s="882"/>
      <c r="Q14" s="882"/>
      <c r="R14" s="882"/>
      <c r="S14" s="882"/>
    </row>
    <row r="15" spans="1:19" s="860" customFormat="1">
      <c r="B15" s="874"/>
      <c r="C15" s="875" t="s">
        <v>375</v>
      </c>
      <c r="D15" s="876" t="s">
        <v>376</v>
      </c>
      <c r="E15" s="884">
        <f>'14 - Fees'!J33</f>
        <v>12500</v>
      </c>
      <c r="F15" s="1702" t="s">
        <v>1326</v>
      </c>
      <c r="G15" s="883">
        <v>0.2</v>
      </c>
      <c r="H15" s="879" t="s">
        <v>1390</v>
      </c>
      <c r="I15" s="880"/>
      <c r="J15" s="1690">
        <f>'14 - Fees'!J33</f>
        <v>12500</v>
      </c>
      <c r="K15" s="885">
        <f t="shared" ref="K15:K27" si="0">J15</f>
        <v>12500</v>
      </c>
      <c r="L15" s="882"/>
      <c r="M15" s="882"/>
      <c r="N15" s="882"/>
      <c r="O15" s="882"/>
      <c r="P15" s="882"/>
      <c r="Q15" s="882"/>
      <c r="R15" s="882"/>
      <c r="S15" s="882"/>
    </row>
    <row r="16" spans="1:19" s="860" customFormat="1">
      <c r="B16" s="874"/>
      <c r="C16" s="875" t="s">
        <v>377</v>
      </c>
      <c r="D16" s="887" t="s">
        <v>1371</v>
      </c>
      <c r="E16" s="1709" t="s">
        <v>1326</v>
      </c>
      <c r="F16" s="1702" t="s">
        <v>1326</v>
      </c>
      <c r="G16" s="883" t="s">
        <v>1326</v>
      </c>
      <c r="H16" s="879" t="s">
        <v>1390</v>
      </c>
      <c r="I16" s="888"/>
      <c r="J16" s="884">
        <f>'14 - Fees'!J18</f>
        <v>5416.67</v>
      </c>
      <c r="K16" s="885">
        <f t="shared" si="0"/>
        <v>5416.67</v>
      </c>
      <c r="L16" s="882"/>
      <c r="M16" s="882"/>
      <c r="N16" s="882"/>
      <c r="O16" s="882"/>
      <c r="P16" s="882"/>
      <c r="Q16" s="882"/>
      <c r="R16" s="882"/>
      <c r="S16" s="882"/>
    </row>
    <row r="17" spans="2:19" s="860" customFormat="1">
      <c r="B17" s="890"/>
      <c r="C17" s="875" t="s">
        <v>378</v>
      </c>
      <c r="D17" s="887" t="s">
        <v>1371</v>
      </c>
      <c r="E17" s="1709" t="s">
        <v>1326</v>
      </c>
      <c r="F17" s="1702" t="s">
        <v>1326</v>
      </c>
      <c r="G17" s="883" t="s">
        <v>1326</v>
      </c>
      <c r="H17" s="879" t="s">
        <v>1391</v>
      </c>
      <c r="I17" s="891"/>
      <c r="J17" s="884"/>
      <c r="K17" s="885">
        <f t="shared" si="0"/>
        <v>0</v>
      </c>
      <c r="L17" s="882"/>
      <c r="M17" s="882"/>
      <c r="N17" s="882"/>
      <c r="O17" s="882"/>
      <c r="P17" s="882"/>
      <c r="Q17" s="882"/>
      <c r="R17" s="882"/>
      <c r="S17" s="882"/>
    </row>
    <row r="18" spans="2:19" s="860" customFormat="1">
      <c r="B18" s="890"/>
      <c r="C18" s="875" t="s">
        <v>379</v>
      </c>
      <c r="D18" s="887" t="s">
        <v>1371</v>
      </c>
      <c r="E18" s="1709" t="s">
        <v>1326</v>
      </c>
      <c r="F18" s="1702" t="s">
        <v>1326</v>
      </c>
      <c r="G18" s="883" t="s">
        <v>1326</v>
      </c>
      <c r="H18" s="879" t="s">
        <v>1392</v>
      </c>
      <c r="I18" s="891"/>
      <c r="J18" s="884"/>
      <c r="K18" s="885">
        <f t="shared" si="0"/>
        <v>0</v>
      </c>
      <c r="L18" s="882"/>
      <c r="M18" s="882"/>
      <c r="N18" s="882"/>
      <c r="O18" s="882"/>
      <c r="P18" s="882"/>
      <c r="Q18" s="882"/>
      <c r="R18" s="882"/>
      <c r="S18" s="882"/>
    </row>
    <row r="19" spans="2:19" s="899" customFormat="1">
      <c r="B19" s="895"/>
      <c r="C19" s="875" t="s">
        <v>380</v>
      </c>
      <c r="D19" s="896" t="s">
        <v>233</v>
      </c>
      <c r="E19" s="1709" t="s">
        <v>1326</v>
      </c>
      <c r="F19" s="1699">
        <v>0.2</v>
      </c>
      <c r="G19" s="1703">
        <f>J19-(J19/(1+F19))</f>
        <v>80</v>
      </c>
      <c r="H19" s="879" t="s">
        <v>1390</v>
      </c>
      <c r="I19" s="898"/>
      <c r="J19" s="897">
        <f>SUM('14 - Fees'!J38:J44)</f>
        <v>480</v>
      </c>
      <c r="K19" s="885">
        <f t="shared" si="0"/>
        <v>480</v>
      </c>
      <c r="L19" s="896"/>
      <c r="M19" s="900"/>
      <c r="N19" s="901"/>
      <c r="O19" s="902"/>
      <c r="P19" s="903"/>
      <c r="Q19" s="903"/>
      <c r="R19" s="903"/>
      <c r="S19" s="903"/>
    </row>
    <row r="20" spans="2:19" s="860" customFormat="1">
      <c r="B20" s="890"/>
      <c r="C20" s="875" t="s">
        <v>381</v>
      </c>
      <c r="D20" s="882" t="s">
        <v>233</v>
      </c>
      <c r="E20" s="1709" t="s">
        <v>1326</v>
      </c>
      <c r="F20" s="1699">
        <v>0.2</v>
      </c>
      <c r="G20" s="1703">
        <f t="shared" ref="G20:G24" si="1">J20-(J20/(1+F20))</f>
        <v>175</v>
      </c>
      <c r="H20" s="879" t="s">
        <v>1390</v>
      </c>
      <c r="I20" s="880"/>
      <c r="J20" s="884">
        <f>'14 - Fees'!J35+'14 - Fees'!J36</f>
        <v>1050</v>
      </c>
      <c r="K20" s="885">
        <f t="shared" si="0"/>
        <v>1050</v>
      </c>
      <c r="L20" s="889"/>
      <c r="M20" s="892"/>
      <c r="N20" s="893"/>
      <c r="O20" s="892"/>
      <c r="P20" s="894"/>
      <c r="Q20" s="894"/>
      <c r="R20" s="894"/>
      <c r="S20" s="894"/>
    </row>
    <row r="21" spans="2:19" s="860" customFormat="1">
      <c r="B21" s="890"/>
      <c r="C21" s="875" t="s">
        <v>186</v>
      </c>
      <c r="D21" s="887" t="s">
        <v>233</v>
      </c>
      <c r="E21" s="1709" t="s">
        <v>1326</v>
      </c>
      <c r="F21" s="1699">
        <v>0.2</v>
      </c>
      <c r="G21" s="1703">
        <f t="shared" si="1"/>
        <v>0</v>
      </c>
      <c r="H21" s="879" t="s">
        <v>1390</v>
      </c>
      <c r="I21" s="880"/>
      <c r="J21" s="884">
        <f>'14 - Fees'!J50</f>
        <v>0</v>
      </c>
      <c r="K21" s="885">
        <f t="shared" si="0"/>
        <v>0</v>
      </c>
      <c r="L21" s="882"/>
      <c r="M21" s="892"/>
      <c r="N21" s="904"/>
      <c r="O21" s="905"/>
      <c r="P21" s="905"/>
      <c r="Q21" s="905"/>
      <c r="R21" s="905"/>
      <c r="S21" s="905"/>
    </row>
    <row r="22" spans="2:19" s="860" customFormat="1">
      <c r="B22" s="890"/>
      <c r="C22" s="875" t="s">
        <v>382</v>
      </c>
      <c r="D22" s="887" t="s">
        <v>233</v>
      </c>
      <c r="E22" s="1709" t="s">
        <v>1326</v>
      </c>
      <c r="F22" s="1699">
        <v>0.2</v>
      </c>
      <c r="G22" s="1703">
        <f t="shared" si="1"/>
        <v>0</v>
      </c>
      <c r="H22" s="879" t="s">
        <v>1390</v>
      </c>
      <c r="I22" s="880"/>
      <c r="J22" s="884">
        <f>'14 - Fees'!J46</f>
        <v>0</v>
      </c>
      <c r="K22" s="885">
        <f t="shared" si="0"/>
        <v>0</v>
      </c>
      <c r="L22" s="882"/>
      <c r="M22" s="892"/>
      <c r="N22" s="904"/>
      <c r="O22" s="905"/>
      <c r="P22" s="905"/>
      <c r="Q22" s="905"/>
      <c r="R22" s="905"/>
      <c r="S22" s="905"/>
    </row>
    <row r="23" spans="2:19" s="860" customFormat="1">
      <c r="B23" s="890"/>
      <c r="C23" s="875" t="s">
        <v>189</v>
      </c>
      <c r="D23" s="876" t="s">
        <v>278</v>
      </c>
      <c r="E23" s="1709" t="s">
        <v>1326</v>
      </c>
      <c r="F23" s="1699">
        <v>0.19</v>
      </c>
      <c r="G23" s="1703">
        <f t="shared" si="1"/>
        <v>0</v>
      </c>
      <c r="H23" s="879" t="s">
        <v>1393</v>
      </c>
      <c r="I23" s="880"/>
      <c r="J23" s="884">
        <f>'14 - Fees'!J57</f>
        <v>0</v>
      </c>
      <c r="K23" s="885">
        <f t="shared" si="0"/>
        <v>0</v>
      </c>
      <c r="L23" s="882"/>
      <c r="M23" s="894"/>
      <c r="N23" s="894"/>
      <c r="O23" s="906"/>
      <c r="P23" s="907"/>
      <c r="Q23" s="894"/>
      <c r="R23" s="894"/>
      <c r="S23" s="894"/>
    </row>
    <row r="24" spans="2:19" s="860" customFormat="1">
      <c r="B24" s="890"/>
      <c r="C24" s="875" t="s">
        <v>189</v>
      </c>
      <c r="D24" s="876" t="s">
        <v>225</v>
      </c>
      <c r="E24" s="1709" t="s">
        <v>1326</v>
      </c>
      <c r="F24" s="1699">
        <v>0.2</v>
      </c>
      <c r="G24" s="1703">
        <f t="shared" si="1"/>
        <v>0</v>
      </c>
      <c r="H24" s="879" t="s">
        <v>1393</v>
      </c>
      <c r="I24" s="888"/>
      <c r="J24" s="884">
        <v>0</v>
      </c>
      <c r="K24" s="885">
        <f t="shared" si="0"/>
        <v>0</v>
      </c>
      <c r="L24" s="882"/>
      <c r="M24" s="894"/>
      <c r="N24" s="894"/>
      <c r="O24" s="892"/>
      <c r="P24" s="894"/>
      <c r="Q24" s="894"/>
      <c r="R24" s="894"/>
      <c r="S24" s="894"/>
    </row>
    <row r="25" spans="2:19" s="860" customFormat="1">
      <c r="B25" s="890"/>
      <c r="C25" s="875" t="s">
        <v>383</v>
      </c>
      <c r="D25" s="876" t="s">
        <v>1382</v>
      </c>
      <c r="E25" s="1709" t="s">
        <v>1326</v>
      </c>
      <c r="F25" s="1699">
        <v>0.2</v>
      </c>
      <c r="G25" s="883">
        <v>0</v>
      </c>
      <c r="H25" s="879" t="s">
        <v>1390</v>
      </c>
      <c r="I25" s="888"/>
      <c r="J25" s="884">
        <v>0</v>
      </c>
      <c r="K25" s="885">
        <f t="shared" si="0"/>
        <v>0</v>
      </c>
      <c r="L25" s="882"/>
      <c r="M25" s="894"/>
      <c r="N25" s="894"/>
      <c r="O25" s="892"/>
      <c r="P25" s="894"/>
      <c r="Q25" s="894"/>
      <c r="R25" s="894"/>
      <c r="S25" s="894"/>
    </row>
    <row r="26" spans="2:19" s="860" customFormat="1">
      <c r="B26" s="890"/>
      <c r="C26" s="875" t="s">
        <v>384</v>
      </c>
      <c r="D26" s="876" t="s">
        <v>385</v>
      </c>
      <c r="E26" s="1709" t="s">
        <v>1326</v>
      </c>
      <c r="F26" s="886" t="s">
        <v>1326</v>
      </c>
      <c r="G26" s="1701" t="s">
        <v>1326</v>
      </c>
      <c r="H26" s="879" t="s">
        <v>1390</v>
      </c>
      <c r="I26" s="888"/>
      <c r="J26" s="884">
        <f>'14 - Fees'!J29</f>
        <v>0</v>
      </c>
      <c r="K26" s="885">
        <f t="shared" si="0"/>
        <v>0</v>
      </c>
      <c r="L26" s="882"/>
      <c r="M26" s="894"/>
      <c r="N26" s="894"/>
      <c r="O26" s="892"/>
      <c r="P26" s="894"/>
      <c r="Q26" s="894"/>
      <c r="R26" s="894"/>
      <c r="S26" s="894"/>
    </row>
    <row r="27" spans="2:19" s="860" customFormat="1">
      <c r="B27" s="890"/>
      <c r="C27" s="875" t="s">
        <v>386</v>
      </c>
      <c r="D27" s="876" t="s">
        <v>387</v>
      </c>
      <c r="E27" s="1709">
        <v>0</v>
      </c>
      <c r="F27" s="886" t="s">
        <v>1326</v>
      </c>
      <c r="G27" s="1701" t="s">
        <v>1326</v>
      </c>
      <c r="H27" s="879" t="s">
        <v>1390</v>
      </c>
      <c r="I27" s="888"/>
      <c r="J27" s="884">
        <v>0</v>
      </c>
      <c r="K27" s="885">
        <f t="shared" si="0"/>
        <v>0</v>
      </c>
      <c r="L27" s="882"/>
      <c r="M27" s="905"/>
      <c r="N27" s="905"/>
      <c r="O27" s="908"/>
      <c r="P27" s="907"/>
      <c r="Q27" s="894"/>
      <c r="R27" s="894"/>
      <c r="S27" s="894"/>
    </row>
    <row r="28" spans="2:19" s="860" customFormat="1">
      <c r="B28" s="909"/>
      <c r="C28" s="910"/>
      <c r="D28" s="911"/>
      <c r="E28" s="912"/>
      <c r="F28" s="913"/>
      <c r="G28" s="914"/>
      <c r="H28" s="915"/>
      <c r="I28" s="916"/>
      <c r="J28" s="917"/>
      <c r="K28" s="918"/>
      <c r="L28" s="882"/>
      <c r="M28" s="882"/>
      <c r="N28" s="882"/>
      <c r="O28" s="919"/>
      <c r="P28" s="882"/>
      <c r="Q28" s="882"/>
      <c r="R28" s="882"/>
      <c r="S28" s="882"/>
    </row>
    <row r="29" spans="2:19" s="927" customFormat="1" ht="21" customHeight="1">
      <c r="B29" s="920"/>
      <c r="C29" s="921" t="s">
        <v>388</v>
      </c>
      <c r="D29" s="922"/>
      <c r="E29" s="923"/>
      <c r="F29" s="922"/>
      <c r="G29" s="924"/>
      <c r="H29" s="924"/>
      <c r="I29" s="925"/>
      <c r="J29" s="921"/>
      <c r="K29" s="926">
        <f>SUM(K13:K28)</f>
        <v>1658133.7599999998</v>
      </c>
      <c r="L29" s="1734">
        <f>K29-'15 - Priority of Payments'!J28</f>
        <v>0</v>
      </c>
      <c r="M29" s="928"/>
      <c r="N29" s="928"/>
      <c r="O29" s="928"/>
      <c r="P29" s="928"/>
      <c r="Q29" s="864"/>
      <c r="R29" s="928"/>
      <c r="S29" s="928"/>
    </row>
    <row r="30" spans="2:19" ht="12" customHeight="1" thickBot="1">
      <c r="B30" s="929"/>
      <c r="C30" s="930"/>
      <c r="D30" s="931"/>
      <c r="E30" s="932"/>
      <c r="F30" s="932"/>
      <c r="G30" s="933"/>
      <c r="H30" s="933"/>
      <c r="I30" s="934"/>
      <c r="J30" s="935"/>
      <c r="K30" s="936"/>
    </row>
    <row r="31" spans="2:19">
      <c r="I31" s="937"/>
    </row>
    <row r="34" spans="6:6">
      <c r="F34" s="938"/>
    </row>
    <row r="35" spans="6:6">
      <c r="F35" s="939"/>
    </row>
    <row r="72" spans="5:5">
      <c r="E72" s="939"/>
    </row>
  </sheetData>
  <mergeCells count="1">
    <mergeCell ref="H12:I12"/>
  </mergeCells>
  <conditionalFormatting sqref="J38">
    <cfRule type="cellIs" dxfId="7" priority="1" stopIfTrue="1" operator="equal">
      <formula>"N"</formula>
    </cfRule>
    <cfRule type="cellIs" dxfId="6" priority="2" stopIfTrue="1" operator="equal">
      <formula>"M"</formula>
    </cfRule>
    <cfRule type="cellIs" dxfId="5" priority="3" stopIfTrue="1" operator="equal">
      <formula>"R"</formula>
    </cfRule>
  </conditionalFormatting>
  <pageMargins left="0.7" right="0.7" top="0.75" bottom="0.75" header="0.3" footer="0.3"/>
  <pageSetup paperSize="9" scale="35" orientation="portrait" r:id="rId1"/>
  <colBreaks count="1" manualBreakCount="1">
    <brk id="14"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73A10-6D7F-4FE5-8AF7-7162A84903A1}">
  <sheetPr codeName="Sheet32">
    <tabColor theme="3" tint="-0.249977111117893"/>
  </sheetPr>
  <dimension ref="A1:P109"/>
  <sheetViews>
    <sheetView showGridLines="0" view="pageBreakPreview" zoomScale="80" zoomScaleNormal="80" zoomScaleSheetLayoutView="80" workbookViewId="0">
      <selection activeCell="J15" sqref="J15"/>
    </sheetView>
  </sheetViews>
  <sheetFormatPr defaultColWidth="11.42578125" defaultRowHeight="12.75" outlineLevelRow="1"/>
  <cols>
    <col min="1" max="1" width="2.7109375" style="610" customWidth="1"/>
    <col min="2" max="2" width="1.28515625" style="610" customWidth="1"/>
    <col min="3" max="3" width="7.5703125" style="610" bestFit="1" customWidth="1"/>
    <col min="4" max="4" width="31.140625" style="610" customWidth="1"/>
    <col min="5" max="6" width="30.7109375" style="610" customWidth="1"/>
    <col min="7" max="7" width="2.5703125" style="610" customWidth="1"/>
    <col min="8" max="9" width="21" style="610" customWidth="1"/>
    <col min="10" max="10" width="20.85546875" style="610" customWidth="1"/>
    <col min="11" max="11" width="23.7109375" style="610" customWidth="1"/>
    <col min="12" max="12" width="2.85546875" style="610" customWidth="1"/>
    <col min="13" max="13" width="5.42578125" style="610" customWidth="1"/>
    <col min="14" max="16384" width="11.42578125" style="610"/>
  </cols>
  <sheetData>
    <row r="1" spans="1:12" ht="15" thickBot="1">
      <c r="A1" s="803"/>
      <c r="B1" s="803"/>
      <c r="C1" s="614"/>
      <c r="D1" s="614"/>
      <c r="E1" s="614"/>
      <c r="F1" s="614"/>
      <c r="G1" s="614"/>
      <c r="H1" s="614"/>
      <c r="I1" s="614"/>
      <c r="J1" s="614"/>
      <c r="K1" s="614"/>
      <c r="L1" s="614"/>
    </row>
    <row r="2" spans="1:12" ht="28.5" thickTop="1">
      <c r="A2" s="826"/>
      <c r="B2" s="827"/>
      <c r="C2" s="773"/>
      <c r="D2" s="828"/>
      <c r="E2" s="829"/>
      <c r="F2" s="829"/>
      <c r="G2" s="552"/>
      <c r="H2" s="552"/>
      <c r="I2" s="552"/>
      <c r="J2" s="552" t="s">
        <v>235</v>
      </c>
      <c r="K2" s="636">
        <f>'Cover Page'!$C$15</f>
        <v>45747</v>
      </c>
      <c r="L2" s="553"/>
    </row>
    <row r="3" spans="1:12" ht="14.25">
      <c r="A3" s="614"/>
      <c r="B3" s="777"/>
      <c r="C3" s="614"/>
      <c r="D3" s="614"/>
      <c r="E3" s="614"/>
      <c r="F3" s="614"/>
      <c r="G3" s="558"/>
      <c r="H3" s="558"/>
      <c r="I3" s="558"/>
      <c r="J3" s="558" t="s">
        <v>236</v>
      </c>
      <c r="K3" s="639">
        <f>'Cover Page'!$C$16</f>
        <v>45761</v>
      </c>
      <c r="L3" s="559"/>
    </row>
    <row r="4" spans="1:12" ht="14.25" customHeight="1">
      <c r="A4" s="614"/>
      <c r="B4" s="777"/>
      <c r="C4" s="778"/>
      <c r="D4" s="778"/>
      <c r="E4" s="778"/>
      <c r="G4" s="558"/>
      <c r="H4" s="558"/>
      <c r="I4" s="558"/>
      <c r="J4" s="558" t="s">
        <v>237</v>
      </c>
      <c r="K4" s="639">
        <f>'Cover Page'!$C$17</f>
        <v>45764</v>
      </c>
      <c r="L4" s="559"/>
    </row>
    <row r="5" spans="1:12" ht="14.25" customHeight="1">
      <c r="A5" s="614"/>
      <c r="B5" s="777"/>
      <c r="C5" s="778"/>
      <c r="D5" s="778"/>
      <c r="E5" s="946"/>
      <c r="F5" s="946"/>
      <c r="G5" s="558"/>
      <c r="H5" s="558"/>
      <c r="I5" s="558"/>
      <c r="J5" s="558" t="s">
        <v>238</v>
      </c>
      <c r="K5" s="639">
        <f>'Cover Page'!$C$18</f>
        <v>45775</v>
      </c>
      <c r="L5" s="559"/>
    </row>
    <row r="6" spans="1:12" ht="14.25">
      <c r="A6" s="614"/>
      <c r="B6" s="777"/>
      <c r="C6" s="614"/>
      <c r="D6" s="614"/>
      <c r="F6" s="614"/>
      <c r="G6" s="558"/>
      <c r="H6" s="558"/>
      <c r="I6" s="558"/>
      <c r="J6" s="558" t="s">
        <v>239</v>
      </c>
      <c r="K6" s="642">
        <f>'00 - Cover'!$F$28</f>
        <v>6</v>
      </c>
      <c r="L6" s="561"/>
    </row>
    <row r="7" spans="1:12" ht="14.25">
      <c r="A7" s="803"/>
      <c r="B7" s="830"/>
      <c r="C7" s="617"/>
      <c r="D7" s="617"/>
      <c r="E7" s="617"/>
      <c r="F7" s="617"/>
      <c r="G7" s="617"/>
      <c r="H7" s="617"/>
      <c r="I7" s="617"/>
      <c r="J7" s="617"/>
      <c r="K7" s="617"/>
      <c r="L7" s="645"/>
    </row>
    <row r="8" spans="1:12" ht="14.25">
      <c r="A8" s="803"/>
      <c r="B8" s="835"/>
      <c r="C8" s="614"/>
      <c r="D8" s="614"/>
      <c r="E8" s="614"/>
      <c r="F8" s="614"/>
      <c r="G8" s="614"/>
      <c r="H8" s="614"/>
      <c r="I8" s="614"/>
      <c r="J8" s="614"/>
      <c r="K8" s="614"/>
      <c r="L8" s="784"/>
    </row>
    <row r="9" spans="1:12" ht="14.25">
      <c r="A9" s="803"/>
      <c r="B9" s="835"/>
      <c r="C9" s="614"/>
      <c r="D9" s="614"/>
      <c r="E9" s="614"/>
      <c r="F9" s="614"/>
      <c r="G9" s="614"/>
      <c r="H9" s="614"/>
      <c r="I9" s="614"/>
      <c r="J9" s="614"/>
      <c r="K9" s="614"/>
      <c r="L9" s="784"/>
    </row>
    <row r="10" spans="1:12" ht="15.75">
      <c r="A10" s="831"/>
      <c r="B10" s="835"/>
      <c r="C10" s="1194" t="s">
        <v>637</v>
      </c>
      <c r="D10" s="845"/>
      <c r="E10" s="845"/>
      <c r="F10" s="845"/>
      <c r="G10" s="647"/>
      <c r="H10" s="647"/>
      <c r="I10" s="647"/>
      <c r="J10" s="647"/>
      <c r="K10" s="647"/>
      <c r="L10" s="790"/>
    </row>
    <row r="11" spans="1:12" ht="15.75">
      <c r="A11" s="831"/>
      <c r="B11" s="835"/>
      <c r="C11" s="782"/>
      <c r="D11" s="845"/>
      <c r="E11" s="845"/>
      <c r="F11" s="845"/>
      <c r="G11" s="647"/>
      <c r="H11" s="647"/>
      <c r="I11" s="647"/>
      <c r="J11" s="647"/>
      <c r="K11" s="647"/>
      <c r="L11" s="790"/>
    </row>
    <row r="12" spans="1:12" ht="25.5">
      <c r="A12" s="831"/>
      <c r="B12" s="835"/>
      <c r="C12" s="782"/>
      <c r="D12" s="845"/>
      <c r="E12" s="845"/>
      <c r="F12" s="845"/>
      <c r="G12" s="647"/>
      <c r="H12" s="651" t="s">
        <v>394</v>
      </c>
      <c r="I12" s="941" t="s">
        <v>372</v>
      </c>
      <c r="J12" s="947" t="s">
        <v>395</v>
      </c>
      <c r="K12" s="651" t="s">
        <v>396</v>
      </c>
      <c r="L12" s="790"/>
    </row>
    <row r="13" spans="1:12" ht="22.5" customHeight="1">
      <c r="A13" s="831"/>
      <c r="B13" s="835"/>
      <c r="C13" s="782"/>
      <c r="D13" s="948"/>
      <c r="E13" s="845"/>
      <c r="F13" s="845"/>
      <c r="G13" s="647"/>
      <c r="H13" s="651"/>
      <c r="I13" s="941"/>
      <c r="J13" s="942"/>
      <c r="K13" s="949"/>
      <c r="L13" s="790"/>
    </row>
    <row r="14" spans="1:12" ht="15.75">
      <c r="A14" s="831"/>
      <c r="B14" s="835"/>
      <c r="C14" s="782"/>
      <c r="D14" s="845"/>
      <c r="E14" s="845"/>
      <c r="F14" s="845"/>
      <c r="G14" s="647"/>
      <c r="H14" s="651"/>
      <c r="I14" s="941"/>
      <c r="J14" s="950"/>
      <c r="K14" s="831"/>
      <c r="L14" s="790"/>
    </row>
    <row r="15" spans="1:12" ht="12.75" customHeight="1">
      <c r="A15" s="831"/>
      <c r="B15" s="835"/>
      <c r="C15" s="951"/>
      <c r="D15" s="951" t="s">
        <v>202</v>
      </c>
      <c r="E15" s="951"/>
      <c r="F15" s="836"/>
      <c r="G15" s="837"/>
      <c r="H15" s="837"/>
      <c r="I15" s="837"/>
      <c r="J15" s="942">
        <f>'15 - Priority of Payments'!J21</f>
        <v>69263377.490000695</v>
      </c>
      <c r="K15" s="840"/>
      <c r="L15" s="790"/>
    </row>
    <row r="16" spans="1:12">
      <c r="A16" s="831"/>
      <c r="B16" s="835"/>
      <c r="C16" s="846"/>
      <c r="D16" s="2044"/>
      <c r="E16" s="2044"/>
      <c r="F16" s="847"/>
      <c r="G16" s="848"/>
      <c r="H16" s="848"/>
      <c r="I16" s="848"/>
      <c r="J16" s="848"/>
      <c r="K16" s="849"/>
      <c r="L16" s="790"/>
    </row>
    <row r="17" spans="1:16" ht="42.75" customHeight="1">
      <c r="A17" s="831"/>
      <c r="B17" s="835"/>
      <c r="C17" s="850" t="str">
        <f>+LEFT(D17,3)</f>
        <v>(A)</v>
      </c>
      <c r="D17" s="2037" t="str">
        <f>+'15 - Priority of Payments'!F28</f>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17" s="2037"/>
      <c r="F17" s="2037"/>
      <c r="G17" s="851"/>
      <c r="H17" s="952">
        <f>'15 - Priority of Payments'!I28</f>
        <v>1658133.7599999998</v>
      </c>
      <c r="I17" s="952">
        <f>'15 - Priority of Payments'!J28</f>
        <v>1658133.7599999998</v>
      </c>
      <c r="J17" s="952">
        <f>'15 - Priority of Payments'!L28</f>
        <v>67605543.73000069</v>
      </c>
      <c r="K17" s="852">
        <f>'15 - Priority of Payments'!K28</f>
        <v>0</v>
      </c>
      <c r="L17" s="790"/>
    </row>
    <row r="18" spans="1:16" ht="42.75" customHeight="1">
      <c r="A18" s="831"/>
      <c r="B18" s="835"/>
      <c r="C18" s="850" t="str">
        <f t="shared" ref="C18:C24" si="0">+LEFT(D18,3)</f>
        <v>(B)</v>
      </c>
      <c r="D18" s="2037" t="str">
        <f>+'15 - Priority of Payments'!F29</f>
        <v>(B)	 on a pro rata and pari passu basis, any due and payable Class A Notes Interest Amounts on the Class A Notes;</v>
      </c>
      <c r="E18" s="2037"/>
      <c r="F18" s="2037"/>
      <c r="G18" s="853"/>
      <c r="H18" s="952">
        <f>'15 - Priority of Payments'!I29</f>
        <v>3909142.28</v>
      </c>
      <c r="I18" s="952">
        <f>'15 - Priority of Payments'!J29</f>
        <v>3909142.28</v>
      </c>
      <c r="J18" s="952">
        <f>'15 - Priority of Payments'!L29</f>
        <v>63696401.450000688</v>
      </c>
      <c r="K18" s="852">
        <f>'15 - Priority of Payments'!K29</f>
        <v>0</v>
      </c>
      <c r="L18" s="790"/>
      <c r="P18" s="825"/>
    </row>
    <row r="19" spans="1:16" ht="42.75" customHeight="1">
      <c r="A19" s="831"/>
      <c r="B19" s="835"/>
      <c r="C19" s="850" t="str">
        <f t="shared" si="0"/>
        <v>(C)</v>
      </c>
      <c r="D19" s="2037" t="str">
        <f>+'15 - Priority of Payments'!F30</f>
        <v>(C) 	in transfer to the credit of the General Reserve Account of an amount equal to the General Reserve Replenishment Amount applicable on such Payment Date;;</v>
      </c>
      <c r="E19" s="2037"/>
      <c r="F19" s="2037"/>
      <c r="G19" s="853"/>
      <c r="H19" s="952">
        <f>'15 - Priority of Payments'!I30</f>
        <v>0</v>
      </c>
      <c r="I19" s="952">
        <f>'15 - Priority of Payments'!J30</f>
        <v>0</v>
      </c>
      <c r="J19" s="952">
        <f>'15 - Priority of Payments'!L30</f>
        <v>63696401.450000688</v>
      </c>
      <c r="K19" s="852">
        <f>'15 - Priority of Payments'!K30</f>
        <v>0</v>
      </c>
      <c r="L19" s="790"/>
      <c r="P19" s="825"/>
    </row>
    <row r="20" spans="1:16" ht="42.75" customHeight="1">
      <c r="A20" s="831"/>
      <c r="B20" s="835"/>
      <c r="C20" s="850" t="str">
        <f t="shared" si="0"/>
        <v>(D)</v>
      </c>
      <c r="D20" s="2037" t="str">
        <f>+'15 - Priority of Payments'!F31</f>
        <v>(D) 	on a pro rata and pari passu basis, the Class A Notes Amortisation Amount in respect of the redemption of the Class A Notes;</v>
      </c>
      <c r="E20" s="2037"/>
      <c r="F20" s="2037"/>
      <c r="G20" s="989"/>
      <c r="H20" s="952">
        <f>'15 - Priority of Payments'!I31</f>
        <v>56293514.400000006</v>
      </c>
      <c r="I20" s="952">
        <f>'15 - Priority of Payments'!J31</f>
        <v>56293514.400000006</v>
      </c>
      <c r="J20" s="952">
        <f>'15 - Priority of Payments'!L31</f>
        <v>7402887.0500006825</v>
      </c>
      <c r="K20" s="852">
        <f>'15 - Priority of Payments'!K31</f>
        <v>0</v>
      </c>
      <c r="L20" s="790"/>
      <c r="P20" s="825"/>
    </row>
    <row r="21" spans="1:16" ht="61.5" customHeight="1">
      <c r="A21" s="831"/>
      <c r="B21" s="835"/>
      <c r="C21" s="850" t="str">
        <f t="shared" si="0"/>
        <v>(E)</v>
      </c>
      <c r="D21" s="2037" t="str">
        <f>+'15 - Priority of Payments'!F32</f>
        <v>(E)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E21" s="2037"/>
      <c r="F21" s="2037"/>
      <c r="G21" s="1382"/>
      <c r="H21" s="952">
        <f>'15 - Priority of Payments'!I32</f>
        <v>514323.48</v>
      </c>
      <c r="I21" s="952">
        <f>'15 - Priority of Payments'!J32</f>
        <v>514323.48</v>
      </c>
      <c r="J21" s="952">
        <f>'15 - Priority of Payments'!L32</f>
        <v>6888563.570000682</v>
      </c>
      <c r="K21" s="852">
        <f>'15 - Priority of Payments'!K32</f>
        <v>0</v>
      </c>
      <c r="L21" s="790"/>
      <c r="P21" s="825"/>
    </row>
    <row r="22" spans="1:16" ht="42.75" customHeight="1">
      <c r="A22" s="831"/>
      <c r="B22" s="835"/>
      <c r="C22" s="850" t="str">
        <f t="shared" si="0"/>
        <v>(F)</v>
      </c>
      <c r="D22" s="2037" t="str">
        <f>+'15 - Priority of Payments'!F33</f>
        <v xml:space="preserve">(F) 	 on a pro rata and pari passu basis, the Class B Notes Amortisation Amount in respect of the redemption of the Class B Notes; </v>
      </c>
      <c r="E22" s="2037"/>
      <c r="F22" s="2037"/>
      <c r="G22" s="1382"/>
      <c r="H22" s="952">
        <f>'15 - Priority of Payments'!I33</f>
        <v>2962812.5999999996</v>
      </c>
      <c r="I22" s="952">
        <f>'15 - Priority of Payments'!J33</f>
        <v>2962812.5999999996</v>
      </c>
      <c r="J22" s="952">
        <f>'15 - Priority of Payments'!L33</f>
        <v>3925750.9700006824</v>
      </c>
      <c r="K22" s="852">
        <f>'15 - Priority of Payments'!K33</f>
        <v>0</v>
      </c>
      <c r="L22" s="790"/>
      <c r="P22" s="825"/>
    </row>
    <row r="23" spans="1:16" ht="42.75" customHeight="1">
      <c r="A23" s="831"/>
      <c r="B23" s="835"/>
      <c r="C23" s="850" t="str">
        <f t="shared" si="0"/>
        <v>(G)</v>
      </c>
      <c r="D23" s="2037" t="str">
        <f>+'15 - Priority of Payments'!F34</f>
        <v>(G)	  payment of any General Reserve Release Amount as repayment of the deposit made by the Seller under the General Reserve Deposit Agreement and, in priority to such payment, such amounts remaining unpaid from the previous Payment Dates; and</v>
      </c>
      <c r="E23" s="2037"/>
      <c r="F23" s="2037"/>
      <c r="G23" s="1382"/>
      <c r="H23" s="952">
        <f>'15 - Priority of Payments'!I34</f>
        <v>286220.88000000268</v>
      </c>
      <c r="I23" s="952">
        <f>'15 - Priority of Payments'!J34</f>
        <v>286220.88000000268</v>
      </c>
      <c r="J23" s="952">
        <f>'15 - Priority of Payments'!L34</f>
        <v>3639530.0900006797</v>
      </c>
      <c r="K23" s="852">
        <f>'15 - Priority of Payments'!K34</f>
        <v>0</v>
      </c>
      <c r="L23" s="790"/>
      <c r="P23" s="825"/>
    </row>
    <row r="24" spans="1:16" ht="42.75" customHeight="1">
      <c r="A24" s="831"/>
      <c r="B24" s="835"/>
      <c r="C24" s="850" t="str">
        <f t="shared" si="0"/>
        <v>(H)</v>
      </c>
      <c r="D24" s="2037" t="str">
        <f>+'15 - Priority of Payments'!F35</f>
        <v>(H)	 on any Payment Date which is not the Issuer Liquidation Date, the Excess Spread as interest payment to the Unitholders.</v>
      </c>
      <c r="E24" s="2037"/>
      <c r="F24" s="2037"/>
      <c r="G24" s="1383"/>
      <c r="H24" s="952">
        <f>'15 - Priority of Payments'!I35</f>
        <v>3638754.6999993883</v>
      </c>
      <c r="I24" s="952">
        <f>'15 - Priority of Payments'!J35</f>
        <v>3638454.6999993883</v>
      </c>
      <c r="J24" s="952">
        <f>'15 - Priority of Payments'!L35</f>
        <v>1075.3900012914091</v>
      </c>
      <c r="K24" s="852">
        <f>'15 - Priority of Payments'!K35</f>
        <v>0</v>
      </c>
      <c r="L24" s="790"/>
      <c r="P24" s="825"/>
    </row>
    <row r="25" spans="1:16">
      <c r="A25" s="831"/>
      <c r="B25" s="835"/>
      <c r="C25" s="846"/>
      <c r="D25" s="855"/>
      <c r="E25" s="855"/>
      <c r="F25" s="855"/>
      <c r="G25" s="855"/>
      <c r="H25" s="855"/>
      <c r="I25" s="855"/>
      <c r="J25" s="855"/>
      <c r="K25" s="856"/>
      <c r="L25" s="790"/>
      <c r="P25" s="825"/>
    </row>
    <row r="26" spans="1:16" ht="12.75" customHeight="1">
      <c r="A26" s="831"/>
      <c r="B26" s="835"/>
      <c r="C26" s="837"/>
      <c r="D26" s="948"/>
      <c r="E26" s="948"/>
      <c r="F26" s="857"/>
      <c r="G26" s="837"/>
      <c r="H26" s="837"/>
      <c r="I26" s="837"/>
      <c r="J26" s="842">
        <f>J24</f>
        <v>1075.3900012914091</v>
      </c>
      <c r="L26" s="790"/>
      <c r="P26" s="825"/>
    </row>
    <row r="27" spans="1:16" ht="13.5" thickBot="1">
      <c r="B27" s="630"/>
      <c r="C27" s="631"/>
      <c r="D27" s="631"/>
      <c r="E27" s="631"/>
      <c r="F27" s="631"/>
      <c r="G27" s="631"/>
      <c r="H27" s="631"/>
      <c r="I27" s="631"/>
      <c r="J27" s="631"/>
      <c r="K27" s="631"/>
      <c r="L27" s="632"/>
    </row>
    <row r="28" spans="1:16" ht="13.5" thickTop="1"/>
    <row r="30" spans="1:16" ht="28.5" hidden="1" outlineLevel="1" thickTop="1">
      <c r="A30" s="826"/>
      <c r="B30" s="827"/>
      <c r="C30" s="773"/>
      <c r="D30" s="828"/>
      <c r="E30" s="829"/>
      <c r="F30" s="829"/>
      <c r="G30" s="552"/>
      <c r="H30" s="552"/>
      <c r="I30" s="552"/>
      <c r="J30" s="552"/>
      <c r="K30" s="552"/>
      <c r="L30" s="553"/>
    </row>
    <row r="31" spans="1:16" ht="14.25" hidden="1" customHeight="1" outlineLevel="1">
      <c r="A31" s="614"/>
      <c r="B31" s="777"/>
      <c r="C31" s="778"/>
      <c r="D31" s="778"/>
      <c r="E31" s="946" t="s">
        <v>398</v>
      </c>
      <c r="F31" s="946"/>
      <c r="G31" s="558"/>
      <c r="H31" s="558"/>
      <c r="I31" s="558"/>
      <c r="J31" s="558"/>
      <c r="K31" s="558"/>
      <c r="L31" s="559"/>
    </row>
    <row r="32" spans="1:16" ht="14.25" hidden="1" outlineLevel="1">
      <c r="A32" s="803"/>
      <c r="B32" s="830"/>
      <c r="C32" s="617"/>
      <c r="D32" s="617"/>
      <c r="E32" s="617"/>
      <c r="F32" s="617"/>
      <c r="G32" s="617"/>
      <c r="H32" s="617"/>
      <c r="I32" s="617"/>
      <c r="J32" s="617"/>
      <c r="K32" s="617"/>
      <c r="L32" s="645"/>
    </row>
    <row r="33" spans="1:12" ht="15.75" hidden="1" outlineLevel="1">
      <c r="A33" s="831"/>
      <c r="B33" s="832"/>
      <c r="C33" s="782"/>
      <c r="D33" s="845"/>
      <c r="E33" s="845"/>
      <c r="F33" s="845"/>
      <c r="G33" s="647"/>
      <c r="H33" s="647"/>
      <c r="I33" s="647"/>
      <c r="J33" s="647"/>
      <c r="K33" s="647"/>
      <c r="L33" s="790"/>
    </row>
    <row r="34" spans="1:12" ht="15.75" hidden="1" outlineLevel="1">
      <c r="A34" s="831"/>
      <c r="B34" s="835"/>
      <c r="C34" s="782"/>
      <c r="D34" s="845"/>
      <c r="E34" s="845"/>
      <c r="F34" s="845"/>
      <c r="G34" s="647"/>
      <c r="H34" s="647"/>
      <c r="I34" s="647"/>
      <c r="J34" s="647"/>
      <c r="K34" s="647"/>
      <c r="L34" s="790"/>
    </row>
    <row r="35" spans="1:12" ht="25.5" hidden="1" outlineLevel="1">
      <c r="A35" s="831"/>
      <c r="B35" s="835"/>
      <c r="C35" s="782"/>
      <c r="D35" s="845"/>
      <c r="E35" s="845"/>
      <c r="F35" s="845"/>
      <c r="G35" s="647"/>
      <c r="H35" s="651" t="s">
        <v>394</v>
      </c>
      <c r="I35" s="941" t="s">
        <v>372</v>
      </c>
      <c r="J35" s="947" t="s">
        <v>395</v>
      </c>
      <c r="K35" s="651" t="s">
        <v>396</v>
      </c>
      <c r="L35" s="790"/>
    </row>
    <row r="36" spans="1:12" ht="22.5" hidden="1" customHeight="1" outlineLevel="1">
      <c r="A36" s="831"/>
      <c r="B36" s="835"/>
      <c r="C36" s="782"/>
      <c r="D36" s="948"/>
      <c r="E36" s="845"/>
      <c r="F36" s="845"/>
      <c r="G36" s="647"/>
      <c r="H36" s="651"/>
      <c r="I36" s="941"/>
      <c r="J36" s="942"/>
      <c r="K36" s="831"/>
      <c r="L36" s="790"/>
    </row>
    <row r="37" spans="1:12" ht="15.75" hidden="1" outlineLevel="1">
      <c r="A37" s="831"/>
      <c r="B37" s="835"/>
      <c r="C37" s="782"/>
      <c r="D37" s="845"/>
      <c r="E37" s="845"/>
      <c r="F37" s="845"/>
      <c r="G37" s="647"/>
      <c r="H37" s="651"/>
      <c r="I37" s="941"/>
      <c r="J37" s="950"/>
      <c r="K37" s="831"/>
      <c r="L37" s="790"/>
    </row>
    <row r="38" spans="1:12" ht="12.75" hidden="1" customHeight="1" outlineLevel="1">
      <c r="A38" s="831"/>
      <c r="B38" s="835"/>
      <c r="C38" s="951"/>
      <c r="D38" s="951" t="s">
        <v>202</v>
      </c>
      <c r="E38" s="951"/>
      <c r="F38" s="836"/>
      <c r="G38" s="837"/>
      <c r="H38" s="837"/>
      <c r="I38" s="837"/>
      <c r="J38" s="942"/>
      <c r="K38" s="840"/>
      <c r="L38" s="790"/>
    </row>
    <row r="39" spans="1:12" hidden="1" outlineLevel="1">
      <c r="A39" s="831"/>
      <c r="B39" s="835"/>
      <c r="C39" s="846"/>
      <c r="D39" s="2044"/>
      <c r="E39" s="2044"/>
      <c r="F39" s="847"/>
      <c r="G39" s="848"/>
      <c r="H39" s="848"/>
      <c r="I39" s="848"/>
      <c r="J39" s="848"/>
      <c r="K39" s="849"/>
      <c r="L39" s="790"/>
    </row>
    <row r="40" spans="1:12" ht="40.5" hidden="1" customHeight="1" outlineLevel="1">
      <c r="A40" s="831"/>
      <c r="B40" s="835"/>
      <c r="C40" s="850" t="s">
        <v>29</v>
      </c>
      <c r="D40" s="2054" t="str">
        <f>'15 - Priority of Payments'!F47</f>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40" s="2054"/>
      <c r="F40" s="2054"/>
      <c r="G40" s="851"/>
      <c r="H40" s="952">
        <f>'15 - Priority of Payments'!I47</f>
        <v>0</v>
      </c>
      <c r="I40" s="952">
        <f>'15 - Priority of Payments'!J47</f>
        <v>0</v>
      </c>
      <c r="J40" s="952">
        <f>'15 - Priority of Payments'!L47</f>
        <v>0</v>
      </c>
      <c r="K40" s="852">
        <f>'15 - Priority of Payments'!K47</f>
        <v>0</v>
      </c>
      <c r="L40" s="790"/>
    </row>
    <row r="41" spans="1:12" ht="61.5" hidden="1" customHeight="1" outlineLevel="1">
      <c r="A41" s="831"/>
      <c r="B41" s="835"/>
      <c r="C41" s="846" t="s">
        <v>30</v>
      </c>
      <c r="D41" s="2054" t="str">
        <f>'15 - Priority of Payments'!F48</f>
        <v>(B)	on a pro rata and pari passu basis, any due and payable Class A Notes Interest Amounts on the Class A Notes and, in priority to such payment, payment (on a pro rata and pari passu basis) of any Class A Notes Interest Amount Arrears calculated by the Management Company on the previous Payment Dates and remaining due and unpaid on such Payment Date;</v>
      </c>
      <c r="E41" s="2054"/>
      <c r="F41" s="2054"/>
      <c r="G41" s="853"/>
      <c r="H41" s="952">
        <f>'15 - Priority of Payments'!I48</f>
        <v>0</v>
      </c>
      <c r="I41" s="952">
        <f>'15 - Priority of Payments'!J48</f>
        <v>0</v>
      </c>
      <c r="J41" s="952">
        <f>'15 - Priority of Payments'!L48</f>
        <v>0</v>
      </c>
      <c r="K41" s="852">
        <f>'15 - Priority of Payments'!K48</f>
        <v>0</v>
      </c>
      <c r="L41" s="790"/>
    </row>
    <row r="42" spans="1:12" ht="29.25" hidden="1" customHeight="1" outlineLevel="1">
      <c r="A42" s="831"/>
      <c r="B42" s="835"/>
      <c r="C42" s="850" t="s">
        <v>31</v>
      </c>
      <c r="D42" s="2054" t="str">
        <f>'15 - Priority of Payments'!F49</f>
        <v>(C)	on a pro rata and pari passu basis, the Class A Notes Amortisation Amount in respect of the redemption of the Class A Notes until redeemed in full;</v>
      </c>
      <c r="E42" s="2054"/>
      <c r="F42" s="2054"/>
      <c r="G42" s="853"/>
      <c r="H42" s="952">
        <f>'15 - Priority of Payments'!I49</f>
        <v>0</v>
      </c>
      <c r="I42" s="952">
        <f>'15 - Priority of Payments'!J49</f>
        <v>0</v>
      </c>
      <c r="J42" s="952">
        <f>'15 - Priority of Payments'!L49</f>
        <v>0</v>
      </c>
      <c r="K42" s="852">
        <f>'15 - Priority of Payments'!K49</f>
        <v>0</v>
      </c>
      <c r="L42" s="790"/>
    </row>
    <row r="43" spans="1:12" ht="57.75" hidden="1" customHeight="1" outlineLevel="1">
      <c r="A43" s="831"/>
      <c r="B43" s="835"/>
      <c r="C43" s="850" t="s">
        <v>32</v>
      </c>
      <c r="D43" s="2054" t="str">
        <f>'15 - Priority of Payments'!F50</f>
        <v>(D)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E43" s="2054"/>
      <c r="F43" s="2054"/>
      <c r="G43" s="989"/>
      <c r="H43" s="952">
        <f>'15 - Priority of Payments'!I50</f>
        <v>0</v>
      </c>
      <c r="I43" s="952">
        <f>'15 - Priority of Payments'!J50</f>
        <v>0</v>
      </c>
      <c r="J43" s="952">
        <f>'15 - Priority of Payments'!L50</f>
        <v>0</v>
      </c>
      <c r="K43" s="852">
        <f>'15 - Priority of Payments'!K50</f>
        <v>0</v>
      </c>
      <c r="L43" s="790"/>
    </row>
    <row r="44" spans="1:12" ht="33.75" hidden="1" customHeight="1" outlineLevel="1">
      <c r="A44" s="831"/>
      <c r="B44" s="835"/>
      <c r="C44" s="854" t="s">
        <v>33</v>
      </c>
      <c r="D44" s="2054" t="str">
        <f>'15 - Priority of Payments'!F51</f>
        <v xml:space="preserve">(E)	on a pro rata and pari passu basis, the Class B Notes Amortisation Amount in respect of the redemption of the Class B Notes until redeemed in full; </v>
      </c>
      <c r="E44" s="2054"/>
      <c r="F44" s="2054"/>
      <c r="G44" s="1382"/>
      <c r="H44" s="952">
        <f>'15 - Priority of Payments'!I51</f>
        <v>0</v>
      </c>
      <c r="I44" s="952">
        <f>'15 - Priority of Payments'!J51</f>
        <v>0</v>
      </c>
      <c r="J44" s="952">
        <f>'15 - Priority of Payments'!L51</f>
        <v>0</v>
      </c>
      <c r="K44" s="852">
        <f>'15 - Priority of Payments'!K51</f>
        <v>0</v>
      </c>
      <c r="L44" s="790"/>
    </row>
    <row r="45" spans="1:12" ht="48.75" hidden="1" customHeight="1" outlineLevel="1">
      <c r="A45" s="831"/>
      <c r="B45" s="835"/>
      <c r="C45" s="846" t="s">
        <v>34</v>
      </c>
      <c r="D45" s="2054" t="str">
        <f>'15 - Priority of Payments'!F52</f>
        <v>(F)	to pay an amount to the Seller equal to the General Reserve Initial Amount less the aggregate of all the General Reserve Release Amounts that have been paid to the Seller on any previous Payment Date since the Issue Date (as the case may be); and</v>
      </c>
      <c r="E45" s="2054"/>
      <c r="F45" s="2054"/>
      <c r="G45" s="1382"/>
      <c r="H45" s="952">
        <f>'15 - Priority of Payments'!I52</f>
        <v>0</v>
      </c>
      <c r="I45" s="952">
        <f>'15 - Priority of Payments'!J52</f>
        <v>0</v>
      </c>
      <c r="J45" s="952">
        <f>'15 - Priority of Payments'!L52</f>
        <v>0</v>
      </c>
      <c r="K45" s="852">
        <f>'15 - Priority of Payments'!K52</f>
        <v>0</v>
      </c>
      <c r="L45" s="790"/>
    </row>
    <row r="46" spans="1:12" ht="43.5" hidden="1" customHeight="1" outlineLevel="1">
      <c r="A46" s="831"/>
      <c r="B46" s="835"/>
      <c r="C46" s="846" t="s">
        <v>35</v>
      </c>
      <c r="D46" s="2054" t="str">
        <f>'15 - Priority of Payments'!F53</f>
        <v>(G)	on any Payment Date which is not the Issuer Liquidation Date, the Excess Spread as interest payment to the Unitholders and on the Issuer Liquidation Date the Issuer Liquidation Surplus as final payment of principal and interest to the Unitholders.</v>
      </c>
      <c r="E46" s="2054"/>
      <c r="F46" s="2054"/>
      <c r="G46" s="1382"/>
      <c r="H46" s="952">
        <f>'15 - Priority of Payments'!I53</f>
        <v>0</v>
      </c>
      <c r="I46" s="952">
        <f>'15 - Priority of Payments'!J53</f>
        <v>0</v>
      </c>
      <c r="J46" s="952">
        <f>'15 - Priority of Payments'!L53</f>
        <v>0</v>
      </c>
      <c r="K46" s="852">
        <f>'15 - Priority of Payments'!K53</f>
        <v>0</v>
      </c>
      <c r="L46" s="790"/>
    </row>
    <row r="47" spans="1:12" hidden="1" outlineLevel="1">
      <c r="A47" s="831"/>
      <c r="B47" s="835"/>
      <c r="C47" s="846"/>
      <c r="D47" s="855"/>
      <c r="E47" s="855"/>
      <c r="F47" s="855"/>
      <c r="G47" s="855"/>
      <c r="H47" s="855"/>
      <c r="I47" s="855"/>
      <c r="J47" s="855"/>
      <c r="K47" s="856"/>
      <c r="L47" s="790"/>
    </row>
    <row r="48" spans="1:12" ht="12.75" hidden="1" customHeight="1" outlineLevel="1">
      <c r="A48" s="831"/>
      <c r="B48" s="835"/>
      <c r="C48" s="837"/>
      <c r="D48" s="948"/>
      <c r="E48" s="948"/>
      <c r="F48" s="857"/>
      <c r="G48" s="837"/>
      <c r="H48" s="837"/>
      <c r="I48" s="837"/>
      <c r="J48" s="842">
        <v>0</v>
      </c>
      <c r="L48" s="790"/>
    </row>
    <row r="49" spans="1:12" ht="13.5" hidden="1" outlineLevel="1" thickBot="1">
      <c r="B49" s="630"/>
      <c r="C49" s="631"/>
      <c r="D49" s="631"/>
      <c r="E49" s="631"/>
      <c r="F49" s="631"/>
      <c r="G49" s="631"/>
      <c r="H49" s="631"/>
      <c r="I49" s="631"/>
      <c r="J49" s="631"/>
      <c r="K49" s="631"/>
      <c r="L49" s="632"/>
    </row>
    <row r="50" spans="1:12" ht="13.5" hidden="1" outlineLevel="1" thickTop="1"/>
    <row r="51" spans="1:12" collapsed="1"/>
    <row r="52" spans="1:12" ht="13.5" thickBot="1"/>
    <row r="53" spans="1:12" ht="22.5" customHeight="1" thickTop="1">
      <c r="A53" s="831"/>
      <c r="B53" s="953"/>
      <c r="C53" s="1195" t="s">
        <v>1073</v>
      </c>
      <c r="D53" s="954"/>
      <c r="E53" s="954"/>
      <c r="F53" s="954"/>
      <c r="G53" s="955"/>
      <c r="H53" s="955"/>
      <c r="I53" s="955"/>
      <c r="J53" s="955"/>
      <c r="K53" s="955"/>
      <c r="L53" s="956"/>
    </row>
    <row r="54" spans="1:12" ht="15.75">
      <c r="A54" s="831"/>
      <c r="B54" s="835"/>
      <c r="C54" s="782"/>
      <c r="D54" s="845"/>
      <c r="E54" s="845"/>
      <c r="F54" s="845"/>
      <c r="G54" s="647"/>
      <c r="H54" s="647"/>
      <c r="I54" s="647"/>
      <c r="J54" s="647"/>
      <c r="K54" s="647"/>
      <c r="L54" s="790"/>
    </row>
    <row r="55" spans="1:12" ht="15.75">
      <c r="A55" s="831"/>
      <c r="B55" s="835"/>
      <c r="C55" s="782"/>
      <c r="D55" s="845"/>
      <c r="E55" s="845"/>
      <c r="F55" s="845"/>
      <c r="G55" s="647"/>
      <c r="H55" s="651"/>
      <c r="I55" s="651" t="s">
        <v>158</v>
      </c>
      <c r="J55" s="789" t="s">
        <v>159</v>
      </c>
      <c r="K55" s="651"/>
      <c r="L55" s="790"/>
    </row>
    <row r="56" spans="1:12" ht="22.5" customHeight="1">
      <c r="A56" s="831"/>
      <c r="B56" s="835"/>
      <c r="C56" s="782"/>
      <c r="E56" s="845"/>
      <c r="F56" s="845"/>
      <c r="G56" s="647"/>
      <c r="H56" s="651"/>
      <c r="I56" s="941"/>
      <c r="K56" s="651"/>
      <c r="L56" s="790"/>
    </row>
    <row r="57" spans="1:12" ht="15.75">
      <c r="A57" s="831"/>
      <c r="B57" s="835"/>
      <c r="C57" s="782"/>
      <c r="D57" s="948" t="s">
        <v>397</v>
      </c>
      <c r="E57" s="845"/>
      <c r="F57" s="845"/>
      <c r="G57" s="647"/>
      <c r="H57" s="651"/>
      <c r="I57" s="941"/>
      <c r="J57" s="942">
        <f>'13 - Issuer Account'!I12</f>
        <v>300</v>
      </c>
      <c r="K57" s="651"/>
      <c r="L57" s="790"/>
    </row>
    <row r="58" spans="1:12" ht="81" customHeight="1">
      <c r="A58" s="831"/>
      <c r="B58" s="835"/>
      <c r="C58" s="782"/>
      <c r="D58" s="2053" t="str">
        <f>'13 - Issuer Account'!F13</f>
        <v xml:space="preserve">(i) 	the proceeds of the issue of the Notes pursuant to the terms of the Notes Subscription Agreements and after having giving effect to any set-off mechanism agreed between the Issuer, the Seller, the Class A Notes Subscriber and the Class B Notes Subscriber on that date; </v>
      </c>
      <c r="E58" s="2053"/>
      <c r="F58" s="2053"/>
      <c r="G58" s="851"/>
      <c r="H58" s="952"/>
      <c r="I58" s="952">
        <f>'13 - Issuer Account'!H13</f>
        <v>0</v>
      </c>
      <c r="J58" s="952">
        <f>'13 - Issuer Account'!I13</f>
        <v>300</v>
      </c>
      <c r="K58" s="651"/>
      <c r="L58" s="790"/>
    </row>
    <row r="59" spans="1:12" ht="45.75" customHeight="1">
      <c r="A59" s="831"/>
      <c r="B59" s="835"/>
      <c r="C59" s="782"/>
      <c r="D59" s="2053" t="str">
        <f>'13 - Issuer Account'!F14</f>
        <v>(ii) 	the Available Collections in respect of the Purchased Home Loan Receivables reconciled between the Initial Cut-Off Date (excluded) and the Purchase Date;</v>
      </c>
      <c r="E59" s="2053"/>
      <c r="F59" s="2053"/>
      <c r="G59" s="851"/>
      <c r="H59" s="952"/>
      <c r="I59" s="952">
        <f>'13 - Issuer Account'!H14</f>
        <v>0</v>
      </c>
      <c r="J59" s="952">
        <f>'13 - Issuer Account'!I14</f>
        <v>300</v>
      </c>
      <c r="K59" s="651"/>
      <c r="L59" s="790"/>
    </row>
    <row r="60" spans="1:12" ht="45.75" customHeight="1">
      <c r="A60" s="831"/>
      <c r="B60" s="835"/>
      <c r="C60" s="782"/>
      <c r="D60" s="2053" t="str">
        <f>'13 - Issuer Account'!E15</f>
        <v>(b) 	pursuant to the terms of Servicing Agreement, with the amount any Available Collections on the second Business Day following the receipt of these Available Collections by the Servicer;</v>
      </c>
      <c r="E60" s="2053"/>
      <c r="F60" s="2053"/>
      <c r="G60" s="851"/>
      <c r="H60" s="952"/>
      <c r="I60" s="952">
        <f>'13 - Issuer Account'!H15</f>
        <v>66453369.680000685</v>
      </c>
      <c r="J60" s="952">
        <f>'13 - Issuer Account'!I15</f>
        <v>66453669.680000685</v>
      </c>
      <c r="K60" s="651"/>
      <c r="L60" s="790"/>
    </row>
    <row r="61" spans="1:12" ht="45.75" customHeight="1">
      <c r="A61" s="831"/>
      <c r="B61" s="835"/>
      <c r="C61" s="782"/>
      <c r="D61" s="2053" t="str">
        <f>'13 - Issuer Account'!E16</f>
        <v>(c)	 as at the relevant date, with the Financial Income (if positive) in respect of the preceding calendar month;</v>
      </c>
      <c r="E61" s="2053"/>
      <c r="F61" s="2053"/>
      <c r="G61" s="851"/>
      <c r="H61" s="952"/>
      <c r="I61" s="952">
        <f>'13 - Issuer Account'!H16</f>
        <v>0</v>
      </c>
      <c r="J61" s="952">
        <f>'13 - Issuer Account'!I16</f>
        <v>66453669.680000685</v>
      </c>
      <c r="K61" s="651"/>
      <c r="L61" s="790"/>
    </row>
    <row r="62" spans="1:12" ht="57.75" customHeight="1">
      <c r="A62" s="831"/>
      <c r="B62" s="835"/>
      <c r="C62" s="782"/>
      <c r="D62" s="2053" t="str">
        <f>'13 - Issuer Account'!E17</f>
        <v>(d)	 no later than each relevant Repurchase Date, with the Repurchased Amounts of the relevant Repurchased Home Loan Receivables paid by the Seller pursuant to the Home Loan Receivables Transfer Agreement (subject to set-off with the amount of collections received by the Issuer with respect to Repurchased Home Loan Receivables during the Collection Period of such Repurchase Date);</v>
      </c>
      <c r="E62" s="2053"/>
      <c r="F62" s="2053"/>
      <c r="G62" s="851"/>
      <c r="H62" s="952"/>
      <c r="I62" s="952">
        <f>'13 - Issuer Account'!H17</f>
        <v>2203421.2499999995</v>
      </c>
      <c r="J62" s="952">
        <f>'13 - Issuer Account'!I17</f>
        <v>68657090.930000678</v>
      </c>
      <c r="K62" s="651"/>
      <c r="L62" s="790"/>
    </row>
    <row r="63" spans="1:12" ht="81" customHeight="1">
      <c r="A63" s="831"/>
      <c r="B63" s="835"/>
      <c r="C63" s="782"/>
      <c r="D63" s="2053" t="str">
        <f>'13 - Issuer Account'!E18</f>
        <v>(e)	 no later than each relevant Rescission Date, with the Rescission Amounts of the relevant Rescinded Purchased Home Loan Receivables paid by the Seller pursuant to the the Home Loan Receivables Transfer Agreement (subject to set-off with the amount of collections received by the Issuer with respect to Rescinded Purchased Home Loan Receivables during the Collection Period of such Rescission Date);</v>
      </c>
      <c r="E63" s="2053"/>
      <c r="F63" s="2053"/>
      <c r="G63" s="851"/>
      <c r="H63" s="952"/>
      <c r="I63" s="952">
        <f>'13 - Issuer Account'!H18</f>
        <v>320365.68</v>
      </c>
      <c r="J63" s="952">
        <f>'13 - Issuer Account'!I18</f>
        <v>68977456.610000685</v>
      </c>
      <c r="K63" s="651"/>
      <c r="L63" s="790"/>
    </row>
    <row r="64" spans="1:12" ht="50.25" customHeight="1">
      <c r="A64" s="831"/>
      <c r="B64" s="835"/>
      <c r="C64" s="782"/>
      <c r="D64" s="2053" t="str">
        <f>'13 - Issuer Account'!E19</f>
        <v xml:space="preserve">(f)	 on any Payment Date during the Amortisation Period with an amount corresponding to the Liquidity Shortfall debited from the General Reserve Account; </v>
      </c>
      <c r="E64" s="2053"/>
      <c r="F64" s="2053"/>
      <c r="G64" s="851"/>
      <c r="H64" s="952"/>
      <c r="I64" s="952">
        <f>'13 - Issuer Account'!H19</f>
        <v>0</v>
      </c>
      <c r="J64" s="952">
        <f>'13 - Issuer Account'!I19</f>
        <v>68977456.610000685</v>
      </c>
      <c r="K64" s="651"/>
      <c r="L64" s="790"/>
    </row>
    <row r="65" spans="1:12" ht="42.75" customHeight="1">
      <c r="A65" s="831"/>
      <c r="B65" s="835"/>
      <c r="C65" s="782"/>
      <c r="D65" s="2053" t="str">
        <f>'13 - Issuer Account'!E20</f>
        <v>(g)	 on each Payment Date during the Amortisation Period, with the General Reserve Release Amount (if any);</v>
      </c>
      <c r="E65" s="2053"/>
      <c r="F65" s="2053"/>
      <c r="G65" s="851"/>
      <c r="H65" s="952"/>
      <c r="I65" s="952">
        <f>'13 - Issuer Account'!H20</f>
        <v>286220.88000000268</v>
      </c>
      <c r="J65" s="952">
        <f>'13 - Issuer Account'!I20</f>
        <v>69263677.490000695</v>
      </c>
      <c r="K65" s="651"/>
      <c r="L65" s="790"/>
    </row>
    <row r="66" spans="1:12" ht="71.25" customHeight="1">
      <c r="A66" s="831"/>
      <c r="B66" s="835"/>
      <c r="C66" s="782"/>
      <c r="D66" s="2053" t="str">
        <f>'13 - Issuer Account'!E21</f>
        <v>(h) 	on or prior each Payment Date during the Accelerated Amortisation Period, with any amounts standing to the credit of the General Reserve Account before the application of the applicable Accelerated Amortisation Period Priority of Payments;</v>
      </c>
      <c r="E66" s="2053"/>
      <c r="F66" s="2053"/>
      <c r="G66" s="851"/>
      <c r="H66" s="952"/>
      <c r="I66" s="952">
        <f>'13 - Issuer Account'!H21</f>
        <v>0</v>
      </c>
      <c r="J66" s="952">
        <f>'13 - Issuer Account'!I21</f>
        <v>69263677.490000695</v>
      </c>
      <c r="K66" s="651"/>
      <c r="L66" s="790"/>
    </row>
    <row r="67" spans="1:12" ht="81" customHeight="1">
      <c r="A67" s="831"/>
      <c r="B67" s="835"/>
      <c r="C67" s="782"/>
      <c r="D67" s="2053" t="str">
        <f>'13 - Issuer Account'!E22</f>
        <v>(i) 	on any Settlement Date, if the Servicer has failed to transfer whole or part of the Available Collections on the Operating Account pursuant to the terms of the Servicing Agreement during the previous Collection Period, with the amount debited by the Management Company from the Commingling Reserve;</v>
      </c>
      <c r="E67" s="2053"/>
      <c r="F67" s="2053"/>
      <c r="G67" s="851"/>
      <c r="H67" s="952"/>
      <c r="I67" s="952">
        <f>'13 - Issuer Account'!H22</f>
        <v>0</v>
      </c>
      <c r="J67" s="952">
        <f>'13 - Issuer Account'!I22</f>
        <v>69263677.490000695</v>
      </c>
      <c r="K67" s="651"/>
      <c r="L67" s="790"/>
    </row>
    <row r="68" spans="1:12" ht="81" customHeight="1">
      <c r="A68" s="831"/>
      <c r="B68" s="835"/>
      <c r="C68" s="782"/>
      <c r="D68" s="2053" t="str">
        <f>'13 - Issuer Account'!E23</f>
        <v>(j) 	on any Business Day following the decision of the Management Company to liquidate the Issuer upon the occurrence of an Issuer Liquidation Event, or upon the occurrence of any other events resulting in the Issuer Liquidation Date to take place, with the Purchased Home Loan Receivables Liquidation Price.</v>
      </c>
      <c r="E68" s="2053"/>
      <c r="F68" s="2053"/>
      <c r="G68" s="851"/>
      <c r="H68" s="952"/>
      <c r="I68" s="952">
        <f>'13 - Issuer Account'!H23</f>
        <v>0</v>
      </c>
      <c r="J68" s="952">
        <f>'13 - Issuer Account'!I23</f>
        <v>69263677.490000695</v>
      </c>
      <c r="K68" s="651"/>
      <c r="L68" s="790"/>
    </row>
    <row r="69" spans="1:12" ht="81" customHeight="1">
      <c r="A69" s="831"/>
      <c r="B69" s="835"/>
      <c r="C69" s="782"/>
      <c r="D69" s="2053" t="str">
        <f>'13 - Issuer Account'!E24</f>
        <v>(a) 	on the Closing Date, with the Purchase Price of the Purchased Home Loan Receivables transferred by the Seller to the Issuer on the Closing Date pursuant to the terms of the Home Loan Receivables Transfer Agreement and after having giving effect to any set-off mechanism agreed between the relevant Transaction Parties on that date;</v>
      </c>
      <c r="E69" s="2053"/>
      <c r="F69" s="2053"/>
      <c r="G69" s="851"/>
      <c r="H69" s="952"/>
      <c r="I69" s="952">
        <f>'13 - Issuer Account'!H24</f>
        <v>0</v>
      </c>
      <c r="J69" s="952">
        <f>'13 - Issuer Account'!I24</f>
        <v>69263677.490000695</v>
      </c>
      <c r="K69" s="651"/>
      <c r="L69" s="790"/>
    </row>
    <row r="70" spans="1:12" ht="81" customHeight="1">
      <c r="A70" s="831"/>
      <c r="B70" s="835"/>
      <c r="C70" s="782"/>
      <c r="D70" s="2053" t="str">
        <f>'13 - Issuer Account'!E25</f>
        <v>(b)	on each Payment Date during the Amortisation Period and the Accelerated Amortisation Period in accordance with the applicable Priority of Payments;</v>
      </c>
      <c r="E70" s="2053"/>
      <c r="F70" s="2053"/>
      <c r="G70" s="851"/>
      <c r="H70" s="952"/>
      <c r="I70" s="952">
        <f>'13 - Issuer Account'!H25</f>
        <v>69262602.099999398</v>
      </c>
      <c r="J70" s="952">
        <f>'13 - Issuer Account'!I25</f>
        <v>1075.3900012969971</v>
      </c>
      <c r="K70" s="651"/>
      <c r="L70" s="790"/>
    </row>
    <row r="71" spans="1:12" ht="81" customHeight="1">
      <c r="A71" s="831"/>
      <c r="B71" s="835"/>
      <c r="C71" s="850"/>
      <c r="D71" s="2053" t="str">
        <f>'13 - Issuer Account'!E26</f>
        <v>(c) 	in the event of the rescission of the assignment of any Purchased Home Loan Receivables, with an amount equal to the collections received by the Issuer (if any) in respect of such Rescinded Purchased Home Loan Receivables (to the extent not set-off with the related Rescission Amount in accordance with the Home Loan Receivables Transfer Agreement or the Servicing Agreement);</v>
      </c>
      <c r="E71" s="2053"/>
      <c r="F71" s="2053"/>
      <c r="G71" s="851"/>
      <c r="H71" s="952"/>
      <c r="I71" s="952">
        <f>'13 - Issuer Account'!H26</f>
        <v>0</v>
      </c>
      <c r="J71" s="952">
        <f>'13 - Issuer Account'!I26</f>
        <v>1075.3900012969971</v>
      </c>
      <c r="K71" s="651"/>
      <c r="L71" s="790"/>
    </row>
    <row r="72" spans="1:12" ht="81" customHeight="1">
      <c r="A72" s="831"/>
      <c r="B72" s="835"/>
      <c r="C72" s="846"/>
      <c r="D72" s="2053" t="str">
        <f>'13 - Issuer Account'!E27</f>
        <v>(d) 	in the event of the repurchase of any Purchased Home Loan Receivables, with an amount equal to the collections received by the Issuer (if any) in respect of such Repurchased Home Loan Receivables (to the extent not set-off the related Repurchase Price in accordance with the Home Loan Receivables Transfer Agreement or the Servicing Agreement); and</v>
      </c>
      <c r="E72" s="2053"/>
      <c r="F72" s="2053"/>
      <c r="G72" s="853"/>
      <c r="H72" s="957"/>
      <c r="I72" s="952">
        <f>'13 - Issuer Account'!H27</f>
        <v>0</v>
      </c>
      <c r="J72" s="952">
        <f>'13 - Issuer Account'!I27</f>
        <v>1075.3900012969971</v>
      </c>
      <c r="K72" s="651"/>
      <c r="L72" s="790"/>
    </row>
    <row r="73" spans="1:12" ht="81" customHeight="1">
      <c r="A73" s="831"/>
      <c r="B73" s="835"/>
      <c r="C73" s="850"/>
      <c r="D73" s="2053" t="str">
        <f>'13 - Issuer Account'!E28</f>
        <v>(e) 	as at the relevant date, with the Financial Income (if negative) in respect of the preceding calendar month</v>
      </c>
      <c r="E73" s="2053"/>
      <c r="F73" s="2053"/>
      <c r="G73" s="853"/>
      <c r="H73" s="957"/>
      <c r="I73" s="952">
        <f>'13 - Issuer Account'!H28</f>
        <v>0</v>
      </c>
      <c r="J73" s="952">
        <f>'13 - Issuer Account'!I28</f>
        <v>1075.3900012969971</v>
      </c>
      <c r="K73" s="651"/>
      <c r="L73" s="790"/>
    </row>
    <row r="74" spans="1:12">
      <c r="A74" s="831"/>
      <c r="B74" s="835"/>
      <c r="C74" s="846"/>
      <c r="D74" s="855"/>
      <c r="E74" s="855"/>
      <c r="F74" s="855"/>
      <c r="G74" s="855"/>
      <c r="H74" s="855"/>
      <c r="I74" s="855"/>
      <c r="J74" s="855"/>
      <c r="K74" s="651"/>
      <c r="L74" s="790"/>
    </row>
    <row r="75" spans="1:12">
      <c r="A75" s="831"/>
      <c r="B75" s="835"/>
      <c r="C75" s="837"/>
      <c r="D75" s="2055" t="s">
        <v>1118</v>
      </c>
      <c r="E75" s="2055"/>
      <c r="F75" s="857"/>
      <c r="G75" s="837"/>
      <c r="H75" s="837"/>
      <c r="I75" s="837"/>
      <c r="J75" s="842">
        <f>J73</f>
        <v>1075.3900012969971</v>
      </c>
      <c r="L75" s="790"/>
    </row>
    <row r="76" spans="1:12" ht="13.5" thickBot="1">
      <c r="B76" s="630"/>
      <c r="C76" s="631"/>
      <c r="D76" s="631"/>
      <c r="E76" s="631"/>
      <c r="F76" s="631"/>
      <c r="G76" s="631"/>
      <c r="H76" s="631"/>
      <c r="I76" s="631"/>
      <c r="J76" s="631"/>
      <c r="K76" s="631"/>
      <c r="L76" s="632"/>
    </row>
    <row r="77" spans="1:12" ht="13.5" thickTop="1"/>
    <row r="78" spans="1:12" ht="13.5" thickBot="1"/>
    <row r="79" spans="1:12" ht="22.5" customHeight="1" thickTop="1">
      <c r="A79" s="831"/>
      <c r="B79" s="953"/>
      <c r="C79" s="1195" t="s">
        <v>1072</v>
      </c>
      <c r="D79" s="954"/>
      <c r="E79" s="954"/>
      <c r="F79" s="954"/>
      <c r="G79" s="955"/>
      <c r="H79" s="955"/>
      <c r="I79" s="955"/>
      <c r="J79" s="955"/>
      <c r="K79" s="955"/>
      <c r="L79" s="956"/>
    </row>
    <row r="80" spans="1:12" ht="15.75">
      <c r="A80" s="831"/>
      <c r="B80" s="835"/>
      <c r="C80" s="782"/>
      <c r="D80" s="845"/>
      <c r="E80" s="845"/>
      <c r="F80" s="845"/>
      <c r="G80" s="647"/>
      <c r="H80" s="647"/>
      <c r="I80" s="647"/>
      <c r="J80" s="647"/>
      <c r="K80" s="647"/>
      <c r="L80" s="790"/>
    </row>
    <row r="81" spans="1:12" ht="15.75">
      <c r="A81" s="831"/>
      <c r="B81" s="835"/>
      <c r="C81" s="782"/>
      <c r="D81" s="845"/>
      <c r="E81" s="845"/>
      <c r="F81" s="845"/>
      <c r="G81" s="647"/>
      <c r="H81" s="651"/>
      <c r="I81" s="651" t="s">
        <v>158</v>
      </c>
      <c r="J81" s="789" t="s">
        <v>159</v>
      </c>
      <c r="K81" s="651"/>
      <c r="L81" s="790"/>
    </row>
    <row r="82" spans="1:12" ht="22.5" customHeight="1">
      <c r="A82" s="831"/>
      <c r="B82" s="835"/>
      <c r="C82" s="782"/>
      <c r="E82" s="845"/>
      <c r="F82" s="845"/>
      <c r="G82" s="647"/>
      <c r="H82" s="651"/>
      <c r="I82" s="941"/>
      <c r="J82" s="942"/>
      <c r="K82" s="651"/>
      <c r="L82" s="790"/>
    </row>
    <row r="83" spans="1:12" ht="15.75">
      <c r="A83" s="831"/>
      <c r="B83" s="835"/>
      <c r="C83" s="782"/>
      <c r="D83" s="948" t="s">
        <v>1119</v>
      </c>
      <c r="E83" s="845"/>
      <c r="F83" s="845"/>
      <c r="G83" s="647"/>
      <c r="H83" s="651"/>
      <c r="I83" s="941"/>
      <c r="J83" s="942">
        <f>'13 - Issuer Account'!I35</f>
        <v>37439967.590000004</v>
      </c>
      <c r="K83" s="651"/>
      <c r="L83" s="790"/>
    </row>
    <row r="84" spans="1:12" ht="33.75" customHeight="1">
      <c r="A84" s="831"/>
      <c r="B84" s="835"/>
      <c r="C84" s="850"/>
      <c r="D84" s="2037" t="str">
        <f>'13 - Issuer Account'!E36</f>
        <v>(a)	 on the Issuer Establishment Date, with the applicable General Reserve Required Amount in accordance with General Reserve Deposit Agreement; and</v>
      </c>
      <c r="E84" s="2037"/>
      <c r="F84" s="2037"/>
      <c r="G84" s="851"/>
      <c r="H84" s="952"/>
      <c r="I84" s="952">
        <f>'13 - Issuer Account'!H36</f>
        <v>0</v>
      </c>
      <c r="J84" s="952">
        <f>'13 - Issuer Account'!I36</f>
        <v>37439967.590000004</v>
      </c>
      <c r="K84" s="651"/>
      <c r="L84" s="790"/>
    </row>
    <row r="85" spans="1:12" ht="33.75" customHeight="1">
      <c r="A85" s="831"/>
      <c r="B85" s="835"/>
      <c r="C85" s="850"/>
      <c r="D85" s="2037" t="str">
        <f>'13 - Issuer Account'!E37</f>
        <v>(c) 	on each Payment Date during the Amortisation Period, with the General Reserve Replenishment Amount (if any), subject to and in accordance with the applicable Priority of Payments.</v>
      </c>
      <c r="E85" s="2037"/>
      <c r="F85" s="2037"/>
      <c r="G85" s="851"/>
      <c r="H85" s="952"/>
      <c r="I85" s="952">
        <f>'13 - Issuer Account'!H37</f>
        <v>0</v>
      </c>
      <c r="J85" s="952">
        <f>'13 - Issuer Account'!I37</f>
        <v>37439967.590000004</v>
      </c>
      <c r="K85" s="651"/>
      <c r="L85" s="790"/>
    </row>
    <row r="86" spans="1:12" ht="33.75" customHeight="1">
      <c r="A86" s="831"/>
      <c r="B86" s="835"/>
      <c r="C86" s="850"/>
      <c r="D86" s="2037" t="str">
        <f>'13 - Issuer Account'!E38</f>
        <v>(a)	on any Payment Date during the Amortisation Period with an amount corresponding to the Liquidity Shortfall;</v>
      </c>
      <c r="E86" s="2037"/>
      <c r="F86" s="2037"/>
      <c r="G86" s="851"/>
      <c r="H86" s="952"/>
      <c r="I86" s="952">
        <f>'13 - Issuer Account'!H38</f>
        <v>0</v>
      </c>
      <c r="J86" s="952">
        <f>'13 - Issuer Account'!I38</f>
        <v>37439967.590000004</v>
      </c>
      <c r="K86" s="651"/>
      <c r="L86" s="790"/>
    </row>
    <row r="87" spans="1:12" ht="33.75" customHeight="1">
      <c r="A87" s="831"/>
      <c r="B87" s="835"/>
      <c r="C87" s="846"/>
      <c r="D87" s="2037" t="str">
        <f>'13 - Issuer Account'!E39</f>
        <v>(b) 	on each Payment Date during the Amortisation Period, with the General Reserve Release Amount (if any); and</v>
      </c>
      <c r="E87" s="2037"/>
      <c r="F87" s="2037"/>
      <c r="G87" s="853"/>
      <c r="H87" s="957"/>
      <c r="I87" s="952">
        <f>'13 - Issuer Account'!H39</f>
        <v>286220.88000000268</v>
      </c>
      <c r="J87" s="952">
        <f>'13 - Issuer Account'!I39</f>
        <v>37153746.710000001</v>
      </c>
      <c r="K87" s="651"/>
      <c r="L87" s="790"/>
    </row>
    <row r="88" spans="1:12">
      <c r="A88" s="831"/>
      <c r="B88" s="835"/>
      <c r="C88" s="846"/>
      <c r="D88" s="855"/>
      <c r="E88" s="855"/>
      <c r="F88" s="855"/>
      <c r="G88" s="855"/>
      <c r="H88" s="855"/>
      <c r="I88" s="855"/>
      <c r="J88" s="855"/>
      <c r="K88" s="651"/>
      <c r="L88" s="790"/>
    </row>
    <row r="89" spans="1:12">
      <c r="A89" s="831"/>
      <c r="B89" s="835"/>
      <c r="C89" s="837"/>
      <c r="D89" s="2055" t="s">
        <v>1120</v>
      </c>
      <c r="E89" s="2055"/>
      <c r="F89" s="857"/>
      <c r="G89" s="837"/>
      <c r="H89" s="837"/>
      <c r="I89" s="837"/>
      <c r="J89" s="842">
        <f>J87</f>
        <v>37153746.710000001</v>
      </c>
      <c r="L89" s="790"/>
    </row>
    <row r="90" spans="1:12" ht="13.5" thickBot="1">
      <c r="B90" s="630"/>
      <c r="C90" s="631"/>
      <c r="D90" s="631"/>
      <c r="E90" s="631"/>
      <c r="F90" s="631"/>
      <c r="G90" s="631"/>
      <c r="H90" s="631"/>
      <c r="I90" s="631"/>
      <c r="J90" s="631"/>
      <c r="K90" s="631"/>
      <c r="L90" s="632"/>
    </row>
    <row r="91" spans="1:12" ht="13.5" thickTop="1"/>
    <row r="92" spans="1:12" ht="13.5" thickBot="1"/>
    <row r="93" spans="1:12" ht="22.5" customHeight="1" thickTop="1">
      <c r="A93" s="831"/>
      <c r="B93" s="953"/>
      <c r="C93" s="1195" t="s">
        <v>1074</v>
      </c>
      <c r="D93" s="954"/>
      <c r="E93" s="954"/>
      <c r="F93" s="954"/>
      <c r="G93" s="955"/>
      <c r="H93" s="955"/>
      <c r="I93" s="955"/>
      <c r="J93" s="955"/>
      <c r="K93" s="955"/>
      <c r="L93" s="956"/>
    </row>
    <row r="94" spans="1:12" ht="15.75">
      <c r="A94" s="831"/>
      <c r="B94" s="835"/>
      <c r="C94" s="782"/>
      <c r="D94" s="845"/>
      <c r="E94" s="845"/>
      <c r="F94" s="845"/>
      <c r="G94" s="647"/>
      <c r="H94" s="647"/>
      <c r="I94" s="647"/>
      <c r="J94" s="647"/>
      <c r="K94" s="647"/>
      <c r="L94" s="790"/>
    </row>
    <row r="95" spans="1:12" ht="15.75">
      <c r="A95" s="831"/>
      <c r="B95" s="835"/>
      <c r="C95" s="782"/>
      <c r="D95" s="845"/>
      <c r="E95" s="845"/>
      <c r="F95" s="845"/>
      <c r="G95" s="647"/>
      <c r="H95" s="651"/>
      <c r="I95" s="651" t="s">
        <v>158</v>
      </c>
      <c r="J95" s="789" t="s">
        <v>159</v>
      </c>
      <c r="K95" s="651"/>
      <c r="L95" s="790"/>
    </row>
    <row r="96" spans="1:12" ht="22.5" customHeight="1">
      <c r="A96" s="831"/>
      <c r="B96" s="835"/>
      <c r="C96" s="782"/>
      <c r="D96" s="948" t="s">
        <v>1911</v>
      </c>
      <c r="E96" s="845"/>
      <c r="F96" s="845"/>
      <c r="G96" s="647"/>
      <c r="H96" s="651"/>
      <c r="I96" s="941"/>
      <c r="J96" s="942">
        <f>'13 - Issuer Account'!I46</f>
        <v>0</v>
      </c>
      <c r="K96" s="651"/>
      <c r="L96" s="790"/>
    </row>
    <row r="97" spans="1:12" ht="15.75">
      <c r="A97" s="831"/>
      <c r="B97" s="835"/>
      <c r="C97" s="782"/>
      <c r="D97" s="845"/>
      <c r="E97" s="845"/>
      <c r="F97" s="845"/>
      <c r="G97" s="647"/>
      <c r="H97" s="651"/>
      <c r="I97" s="941"/>
      <c r="J97" s="942">
        <f>'13 - Issuer Account'!I47</f>
        <v>0</v>
      </c>
      <c r="K97" s="651"/>
      <c r="L97" s="790"/>
    </row>
    <row r="98" spans="1:12" ht="54.75" customHeight="1">
      <c r="A98" s="831"/>
      <c r="B98" s="835"/>
      <c r="C98" s="850"/>
      <c r="D98" s="2037" t="str">
        <f>'13 - Issuer Account'!E47</f>
        <v>The Commingling Reserve Account shall be credited by the Servicer, with the Commingling Reserve Required Amount and any Commingling Reserve Increase Amount due by the Servicer on any Settlement Date subject to and in accordance with the Commingling Reserve Deposit Agreement.</v>
      </c>
      <c r="E98" s="2037"/>
      <c r="F98" s="2037"/>
      <c r="G98" s="851"/>
      <c r="H98" s="952"/>
      <c r="I98" s="952">
        <f>'13 - Issuer Account'!H47</f>
        <v>0</v>
      </c>
      <c r="J98" s="942">
        <f>'13 - Issuer Account'!I48</f>
        <v>0</v>
      </c>
      <c r="K98" s="651"/>
      <c r="L98" s="790"/>
    </row>
    <row r="99" spans="1:12" ht="75.75" customHeight="1">
      <c r="A99" s="831"/>
      <c r="B99" s="835"/>
      <c r="C99" s="850"/>
      <c r="D99" s="2037" t="str">
        <f>'13 - Issuer Account'!E48</f>
        <v>(a)	on any Settlement Date, with an amount equal to the minimum between (A) the Available Collections not duly transferred by the Servicer to the credit of the Operating Account with respect the relevant Collection Period or any previous Collection Periods and (B) the amount standing to the credit of the Commingling Reserve Account for credit the Operating Account with such amount;</v>
      </c>
      <c r="E99" s="2037"/>
      <c r="F99" s="2037"/>
      <c r="G99" s="851"/>
      <c r="H99" s="952"/>
      <c r="I99" s="952">
        <f>'13 - Issuer Account'!H48</f>
        <v>0</v>
      </c>
      <c r="J99" s="942">
        <f>'13 - Issuer Account'!I49</f>
        <v>0</v>
      </c>
      <c r="K99" s="651"/>
      <c r="L99" s="790"/>
    </row>
    <row r="100" spans="1:12" ht="72" customHeight="1">
      <c r="A100" s="831"/>
      <c r="B100" s="835"/>
      <c r="C100" s="850"/>
      <c r="D100" s="2037" t="str">
        <f>'13 - Issuer Account'!E49</f>
        <v>(b)	on each Payment Date, with the Commingling Reserve Release Amount (if any) to be re-transferred directly to the Servicer (out of the Priority of Payments) in accordance with and subject to the Commingling Reserve Deposit Agreement (except if the Management Company does not receive any Servicer Report or any satisfactory documentary evidence of the amount of Available Collections, in the reasonable opinion of the Management Company);</v>
      </c>
      <c r="E100" s="2037"/>
      <c r="F100" s="2037"/>
      <c r="G100" s="851"/>
      <c r="H100" s="952"/>
      <c r="I100" s="952">
        <f>'13 - Issuer Account'!H49</f>
        <v>0</v>
      </c>
      <c r="J100" s="942">
        <f>'13 - Issuer Account'!I50</f>
        <v>0</v>
      </c>
      <c r="K100" s="651"/>
      <c r="L100" s="790"/>
    </row>
    <row r="101" spans="1:12" ht="66.75" customHeight="1">
      <c r="A101" s="831"/>
      <c r="B101" s="835"/>
      <c r="C101" s="846"/>
      <c r="D101" s="2037" t="str">
        <f>'13 - Issuer Account'!E50</f>
        <v>(c)	on the first Business Day following the termination of the appointment of the Servicer in accordance with the terms of the Servicing Agreement, with any amount standing to the credit of the Commingling Reserve Account (if any) which shall be re-transferred to the retiring Servicer (out of the Priority of Payments); and</v>
      </c>
      <c r="E101" s="2037"/>
      <c r="F101" s="2037"/>
      <c r="G101" s="851"/>
      <c r="H101" s="952"/>
      <c r="I101" s="952">
        <f>'13 - Issuer Account'!H50</f>
        <v>0</v>
      </c>
      <c r="J101" s="942">
        <f>'13 - Issuer Account'!I51</f>
        <v>0</v>
      </c>
      <c r="K101" s="651"/>
      <c r="L101" s="790"/>
    </row>
    <row r="102" spans="1:12" ht="54" customHeight="1">
      <c r="A102" s="831"/>
      <c r="B102" s="835"/>
      <c r="C102" s="850"/>
      <c r="D102" s="2037" t="str">
        <f>'13 - Issuer Account'!E51</f>
        <v>(d)	on the Issuer Liquidation Date, with any amount standing to the credit of the Commingling Reserve Account (if any) which shall be re-transferred to the Servicer (out of the Priority of Payments).</v>
      </c>
      <c r="E102" s="2037"/>
      <c r="F102" s="2037"/>
      <c r="G102" s="851"/>
      <c r="H102" s="952"/>
      <c r="I102" s="952">
        <f>'13 - Issuer Account'!H51</f>
        <v>0</v>
      </c>
      <c r="J102" s="942">
        <f>'13 - Issuer Account'!I52</f>
        <v>0</v>
      </c>
      <c r="K102" s="651"/>
      <c r="L102" s="790"/>
    </row>
    <row r="103" spans="1:12">
      <c r="A103" s="831"/>
      <c r="B103" s="835"/>
      <c r="C103" s="846"/>
      <c r="D103" s="855"/>
      <c r="E103" s="855"/>
      <c r="F103" s="855"/>
      <c r="G103" s="855"/>
      <c r="H103" s="855"/>
      <c r="I103" s="855"/>
      <c r="J103" s="855"/>
      <c r="K103" s="651"/>
      <c r="L103" s="790"/>
    </row>
    <row r="104" spans="1:12">
      <c r="A104" s="831"/>
      <c r="B104" s="835"/>
      <c r="C104" s="837"/>
      <c r="D104" s="2055" t="s">
        <v>1912</v>
      </c>
      <c r="E104" s="2055"/>
      <c r="F104" s="857"/>
      <c r="G104" s="837"/>
      <c r="H104" s="837"/>
      <c r="I104" s="837"/>
      <c r="J104" s="842">
        <f>J102</f>
        <v>0</v>
      </c>
      <c r="L104" s="790"/>
    </row>
    <row r="105" spans="1:12" ht="13.5" thickBot="1">
      <c r="B105" s="630"/>
      <c r="C105" s="631"/>
      <c r="D105" s="631"/>
      <c r="E105" s="631"/>
      <c r="F105" s="631"/>
      <c r="G105" s="631"/>
      <c r="H105" s="631"/>
      <c r="I105" s="631"/>
      <c r="J105" s="631"/>
      <c r="K105" s="631"/>
      <c r="L105" s="632"/>
    </row>
    <row r="106" spans="1:12" ht="13.5" thickTop="1"/>
    <row r="108" spans="1:12" outlineLevel="1"/>
    <row r="109" spans="1:12" outlineLevel="1"/>
  </sheetData>
  <mergeCells count="45">
    <mergeCell ref="D102:F102"/>
    <mergeCell ref="D104:E104"/>
    <mergeCell ref="D39:E39"/>
    <mergeCell ref="D40:F40"/>
    <mergeCell ref="D46:F46"/>
    <mergeCell ref="D42:F42"/>
    <mergeCell ref="D87:F87"/>
    <mergeCell ref="D89:E89"/>
    <mergeCell ref="D58:F58"/>
    <mergeCell ref="D59:F59"/>
    <mergeCell ref="D60:F60"/>
    <mergeCell ref="D61:F61"/>
    <mergeCell ref="D62:F62"/>
    <mergeCell ref="D63:F63"/>
    <mergeCell ref="D64:F64"/>
    <mergeCell ref="D85:F85"/>
    <mergeCell ref="D21:F21"/>
    <mergeCell ref="D22:F22"/>
    <mergeCell ref="D41:F41"/>
    <mergeCell ref="D98:F98"/>
    <mergeCell ref="D101:F101"/>
    <mergeCell ref="D23:F23"/>
    <mergeCell ref="D24:F24"/>
    <mergeCell ref="D43:F43"/>
    <mergeCell ref="D44:F44"/>
    <mergeCell ref="D45:F45"/>
    <mergeCell ref="D71:F71"/>
    <mergeCell ref="D72:F72"/>
    <mergeCell ref="D73:F73"/>
    <mergeCell ref="D75:E75"/>
    <mergeCell ref="D70:F70"/>
    <mergeCell ref="D84:F84"/>
    <mergeCell ref="D16:E16"/>
    <mergeCell ref="D18:F18"/>
    <mergeCell ref="D19:F19"/>
    <mergeCell ref="D17:F17"/>
    <mergeCell ref="D20:F20"/>
    <mergeCell ref="D86:F86"/>
    <mergeCell ref="D99:F99"/>
    <mergeCell ref="D100:F100"/>
    <mergeCell ref="D65:F65"/>
    <mergeCell ref="D66:F66"/>
    <mergeCell ref="D67:F67"/>
    <mergeCell ref="D68:F68"/>
    <mergeCell ref="D69:F69"/>
  </mergeCells>
  <pageMargins left="0.7" right="0.7" top="0.75" bottom="0.75" header="0.3" footer="0.3"/>
  <pageSetup paperSize="9" scale="24"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F068A-D1AF-4E05-976E-7AAED33F7B93}">
  <sheetPr codeName="Sheet33">
    <tabColor theme="3" tint="-0.249977111117893"/>
    <pageSetUpPr fitToPage="1"/>
  </sheetPr>
  <dimension ref="A1:M37"/>
  <sheetViews>
    <sheetView showGridLines="0" view="pageBreakPreview" zoomScale="85" zoomScaleNormal="100" zoomScaleSheetLayoutView="85" workbookViewId="0">
      <selection activeCell="H21" sqref="H21"/>
    </sheetView>
  </sheetViews>
  <sheetFormatPr defaultColWidth="11.42578125" defaultRowHeight="12.75"/>
  <cols>
    <col min="1" max="1" width="2.7109375" style="610" customWidth="1"/>
    <col min="2" max="2" width="1.28515625" style="610" customWidth="1"/>
    <col min="3" max="3" width="11.7109375" style="610" bestFit="1" customWidth="1"/>
    <col min="4" max="4" width="43" style="610" bestFit="1" customWidth="1"/>
    <col min="5" max="5" width="15.140625" style="610" bestFit="1" customWidth="1"/>
    <col min="6" max="6" width="9.140625" style="610" bestFit="1" customWidth="1"/>
    <col min="7" max="7" width="6.5703125" style="610" bestFit="1" customWidth="1"/>
    <col min="8" max="8" width="32.5703125" style="610" bestFit="1" customWidth="1"/>
    <col min="9" max="9" width="32.5703125" style="610" customWidth="1"/>
    <col min="10" max="10" width="17" style="610" bestFit="1" customWidth="1"/>
    <col min="11" max="11" width="34.140625" style="610" bestFit="1" customWidth="1"/>
    <col min="12" max="12" width="11.42578125" style="610" bestFit="1" customWidth="1"/>
    <col min="13" max="16384" width="11.42578125" style="610"/>
  </cols>
  <sheetData>
    <row r="1" spans="1:12" ht="13.5" thickBot="1">
      <c r="A1" s="725"/>
      <c r="B1" s="725"/>
      <c r="C1" s="725"/>
      <c r="D1" s="725"/>
      <c r="E1" s="725"/>
      <c r="F1" s="725"/>
      <c r="G1" s="725"/>
      <c r="H1" s="725"/>
      <c r="I1" s="725"/>
      <c r="J1" s="725"/>
      <c r="K1" s="725"/>
    </row>
    <row r="2" spans="1:12" ht="28.5" thickTop="1">
      <c r="A2" s="826"/>
      <c r="B2" s="827"/>
      <c r="C2" s="773"/>
      <c r="D2" s="828"/>
      <c r="E2" s="828"/>
      <c r="F2" s="828"/>
      <c r="G2" s="828"/>
      <c r="H2" s="828"/>
      <c r="I2" s="828"/>
      <c r="J2" s="828"/>
      <c r="K2" s="552" t="s">
        <v>235</v>
      </c>
      <c r="L2" s="553">
        <f>'00 - Cover'!F16</f>
        <v>45747</v>
      </c>
    </row>
    <row r="3" spans="1:12" ht="14.25">
      <c r="A3" s="614"/>
      <c r="B3" s="777"/>
      <c r="C3" s="614"/>
      <c r="D3" s="614"/>
      <c r="E3" s="614"/>
      <c r="F3" s="614"/>
      <c r="G3" s="614"/>
      <c r="H3" s="614"/>
      <c r="I3" s="614"/>
      <c r="J3" s="614"/>
      <c r="K3" s="558" t="s">
        <v>236</v>
      </c>
      <c r="L3" s="559">
        <f>'00 - Cover'!F18</f>
        <v>45761</v>
      </c>
    </row>
    <row r="4" spans="1:12" ht="23.25">
      <c r="A4" s="614"/>
      <c r="B4" s="777"/>
      <c r="C4" s="2038"/>
      <c r="D4" s="2038"/>
      <c r="E4" s="2056"/>
      <c r="F4" s="2056"/>
      <c r="G4" s="2056"/>
      <c r="H4" s="2056"/>
      <c r="I4" s="958"/>
      <c r="J4" s="958"/>
      <c r="K4" s="558" t="s">
        <v>237</v>
      </c>
      <c r="L4" s="559">
        <f>'00 - Cover'!F19</f>
        <v>45764</v>
      </c>
    </row>
    <row r="5" spans="1:12" ht="23.25">
      <c r="A5" s="614"/>
      <c r="B5" s="777"/>
      <c r="C5" s="2038"/>
      <c r="D5" s="2038"/>
      <c r="E5" s="2056"/>
      <c r="F5" s="2056"/>
      <c r="G5" s="2056"/>
      <c r="H5" s="2056"/>
      <c r="I5" s="958"/>
      <c r="J5" s="958"/>
      <c r="K5" s="558" t="s">
        <v>238</v>
      </c>
      <c r="L5" s="559">
        <f>'00 - Cover'!F20</f>
        <v>45775</v>
      </c>
    </row>
    <row r="6" spans="1:12" ht="23.25">
      <c r="A6" s="614"/>
      <c r="B6" s="777"/>
      <c r="C6" s="614"/>
      <c r="D6" s="614"/>
      <c r="E6" s="2056"/>
      <c r="F6" s="2056"/>
      <c r="G6" s="2056"/>
      <c r="H6" s="2056"/>
      <c r="I6" s="958"/>
      <c r="J6" s="958"/>
      <c r="K6" s="558" t="s">
        <v>239</v>
      </c>
      <c r="L6" s="561">
        <f>_xlfn.XLOOKUP(L2,Calendar!E23:E478,Calendar!B23:B478)</f>
        <v>6</v>
      </c>
    </row>
    <row r="7" spans="1:12">
      <c r="A7" s="725"/>
      <c r="B7" s="959"/>
      <c r="C7" s="960"/>
      <c r="D7" s="960"/>
      <c r="E7" s="960"/>
      <c r="F7" s="960"/>
      <c r="G7" s="960"/>
      <c r="H7" s="960"/>
      <c r="I7" s="1804"/>
      <c r="J7" s="960"/>
      <c r="K7" s="960"/>
      <c r="L7" s="961"/>
    </row>
    <row r="8" spans="1:12" ht="15.75">
      <c r="B8" s="612"/>
      <c r="F8" s="962"/>
      <c r="G8" s="962"/>
      <c r="L8" s="621"/>
    </row>
    <row r="9" spans="1:12">
      <c r="B9" s="612"/>
      <c r="L9" s="621"/>
    </row>
    <row r="10" spans="1:12" ht="15">
      <c r="B10" s="612"/>
      <c r="C10" s="963" t="s">
        <v>399</v>
      </c>
      <c r="D10" s="1698">
        <f>L5</f>
        <v>45775</v>
      </c>
      <c r="L10" s="621"/>
    </row>
    <row r="11" spans="1:12">
      <c r="B11" s="612"/>
      <c r="L11" s="621"/>
    </row>
    <row r="12" spans="1:12">
      <c r="B12" s="612"/>
      <c r="D12" s="1196" t="s">
        <v>400</v>
      </c>
      <c r="E12" s="1197" t="s">
        <v>401</v>
      </c>
      <c r="F12" s="1197" t="s">
        <v>402</v>
      </c>
      <c r="G12" s="1197" t="s">
        <v>403</v>
      </c>
      <c r="H12" s="1197" t="s">
        <v>404</v>
      </c>
      <c r="I12" s="1197" t="s">
        <v>2010</v>
      </c>
      <c r="J12" s="1197" t="s">
        <v>405</v>
      </c>
      <c r="K12" s="1197" t="s">
        <v>406</v>
      </c>
      <c r="L12" s="621"/>
    </row>
    <row r="13" spans="1:12" ht="15">
      <c r="B13" s="612"/>
      <c r="D13" s="964" t="s">
        <v>373</v>
      </c>
      <c r="E13" s="1700">
        <f>'14 - Fees'!J52</f>
        <v>1629550.14</v>
      </c>
      <c r="F13" s="966" t="s">
        <v>407</v>
      </c>
      <c r="G13" s="1197" t="s">
        <v>403</v>
      </c>
      <c r="H13" s="967" t="s">
        <v>1378</v>
      </c>
      <c r="I13" s="967" t="s">
        <v>2008</v>
      </c>
      <c r="J13" s="967" t="s">
        <v>409</v>
      </c>
      <c r="K13" s="967" t="s">
        <v>1846</v>
      </c>
      <c r="L13" s="805"/>
    </row>
    <row r="14" spans="1:12" ht="15">
      <c r="B14" s="612"/>
      <c r="D14" s="964" t="s">
        <v>374</v>
      </c>
      <c r="E14" s="1700">
        <f>'14 - Fees'!J53</f>
        <v>9136.9500000000007</v>
      </c>
      <c r="F14" s="966" t="s">
        <v>407</v>
      </c>
      <c r="G14" s="1197" t="s">
        <v>403</v>
      </c>
      <c r="H14" s="967" t="s">
        <v>1378</v>
      </c>
      <c r="I14" s="967" t="s">
        <v>2008</v>
      </c>
      <c r="J14" s="967" t="s">
        <v>409</v>
      </c>
      <c r="K14" s="967" t="s">
        <v>1846</v>
      </c>
      <c r="L14" s="805"/>
    </row>
    <row r="15" spans="1:12" ht="15">
      <c r="B15" s="612"/>
      <c r="D15" s="964" t="s">
        <v>410</v>
      </c>
      <c r="E15" s="965">
        <f>SUM('14 - Fees'!J18:J27)</f>
        <v>5416.67</v>
      </c>
      <c r="F15" s="966" t="s">
        <v>407</v>
      </c>
      <c r="G15" s="1197" t="s">
        <v>403</v>
      </c>
      <c r="H15" s="967" t="s">
        <v>1378</v>
      </c>
      <c r="I15" s="967" t="s">
        <v>2011</v>
      </c>
      <c r="J15" s="967" t="s">
        <v>1371</v>
      </c>
      <c r="K15" s="968" t="s">
        <v>1387</v>
      </c>
      <c r="L15" s="805"/>
    </row>
    <row r="16" spans="1:12" ht="15">
      <c r="B16" s="612"/>
      <c r="D16" s="964" t="s">
        <v>375</v>
      </c>
      <c r="E16" s="965">
        <f>'14 - Fees'!J33</f>
        <v>12500</v>
      </c>
      <c r="F16" s="966" t="s">
        <v>407</v>
      </c>
      <c r="G16" s="1197" t="s">
        <v>403</v>
      </c>
      <c r="H16" s="967" t="s">
        <v>1378</v>
      </c>
      <c r="I16" s="967" t="s">
        <v>2008</v>
      </c>
      <c r="J16" s="967" t="s">
        <v>411</v>
      </c>
      <c r="K16" s="968" t="s">
        <v>1384</v>
      </c>
      <c r="L16" s="805"/>
    </row>
    <row r="17" spans="2:13" ht="15">
      <c r="B17" s="612"/>
      <c r="D17" s="964" t="s">
        <v>380</v>
      </c>
      <c r="E17" s="965">
        <f>SUM('14 - Fees'!J38:J44)</f>
        <v>480</v>
      </c>
      <c r="F17" s="966" t="s">
        <v>407</v>
      </c>
      <c r="G17" s="1197" t="s">
        <v>403</v>
      </c>
      <c r="H17" s="967" t="s">
        <v>1378</v>
      </c>
      <c r="I17" s="967" t="s">
        <v>2008</v>
      </c>
      <c r="J17" s="967" t="s">
        <v>411</v>
      </c>
      <c r="K17" s="968" t="s">
        <v>1384</v>
      </c>
      <c r="L17" s="805"/>
      <c r="M17" s="969"/>
    </row>
    <row r="18" spans="2:13" ht="15">
      <c r="B18" s="612"/>
      <c r="D18" s="964" t="s">
        <v>381</v>
      </c>
      <c r="E18" s="965">
        <f>'14 - Fees'!J35+'14 - Fees'!J36</f>
        <v>1050</v>
      </c>
      <c r="F18" s="966" t="s">
        <v>407</v>
      </c>
      <c r="G18" s="1197" t="s">
        <v>403</v>
      </c>
      <c r="H18" s="967" t="s">
        <v>1378</v>
      </c>
      <c r="I18" s="967" t="s">
        <v>2008</v>
      </c>
      <c r="J18" s="967" t="s">
        <v>409</v>
      </c>
      <c r="K18" s="968" t="s">
        <v>1378</v>
      </c>
      <c r="L18" s="805"/>
    </row>
    <row r="19" spans="2:13" ht="15">
      <c r="B19" s="612"/>
      <c r="D19" s="964" t="s">
        <v>186</v>
      </c>
      <c r="E19" s="965">
        <f>'14 - Fees'!J50</f>
        <v>0</v>
      </c>
      <c r="F19" s="966" t="s">
        <v>407</v>
      </c>
      <c r="G19" s="1197" t="s">
        <v>403</v>
      </c>
      <c r="H19" s="967" t="s">
        <v>1378</v>
      </c>
      <c r="I19" s="967" t="s">
        <v>2008</v>
      </c>
      <c r="J19" s="967" t="s">
        <v>411</v>
      </c>
      <c r="K19" s="968" t="str">
        <f>K16</f>
        <v>FR76 3000 3055 8100 0993 8864 676</v>
      </c>
      <c r="L19" s="805"/>
    </row>
    <row r="20" spans="2:13" ht="15">
      <c r="B20" s="612"/>
      <c r="D20" s="964" t="s">
        <v>382</v>
      </c>
      <c r="E20" s="965">
        <f>'14 - Fees'!J46</f>
        <v>0</v>
      </c>
      <c r="F20" s="966" t="s">
        <v>407</v>
      </c>
      <c r="G20" s="1197" t="s">
        <v>403</v>
      </c>
      <c r="H20" s="967" t="s">
        <v>1378</v>
      </c>
      <c r="I20" s="967" t="s">
        <v>2008</v>
      </c>
      <c r="J20" s="967" t="s">
        <v>411</v>
      </c>
      <c r="K20" s="968" t="str">
        <f>K16</f>
        <v>FR76 3000 3055 8100 0993 8864 676</v>
      </c>
      <c r="L20" s="805"/>
    </row>
    <row r="21" spans="2:13" ht="15">
      <c r="B21" s="612"/>
      <c r="D21" s="964" t="s">
        <v>189</v>
      </c>
      <c r="E21" s="1700">
        <f>'14 - Fees'!J57</f>
        <v>0</v>
      </c>
      <c r="F21" s="966" t="s">
        <v>407</v>
      </c>
      <c r="G21" s="1197" t="s">
        <v>403</v>
      </c>
      <c r="H21" s="967" t="s">
        <v>1378</v>
      </c>
      <c r="I21" s="967" t="s">
        <v>2012</v>
      </c>
      <c r="J21" s="967" t="s">
        <v>278</v>
      </c>
      <c r="K21" s="968" t="s">
        <v>1388</v>
      </c>
      <c r="L21" s="805"/>
    </row>
    <row r="22" spans="2:13" ht="15">
      <c r="B22" s="612"/>
      <c r="D22" s="964" t="s">
        <v>383</v>
      </c>
      <c r="E22" s="1700">
        <f>'14 - Fees'!J59</f>
        <v>0</v>
      </c>
      <c r="F22" s="966" t="s">
        <v>407</v>
      </c>
      <c r="G22" s="1197" t="s">
        <v>403</v>
      </c>
      <c r="H22" s="967" t="s">
        <v>1378</v>
      </c>
      <c r="I22" s="967" t="s">
        <v>1326</v>
      </c>
      <c r="J22" s="967" t="s">
        <v>1382</v>
      </c>
      <c r="K22" s="968" t="s">
        <v>1383</v>
      </c>
      <c r="L22" s="805"/>
    </row>
    <row r="23" spans="2:13" ht="15">
      <c r="B23" s="612"/>
      <c r="D23" s="964" t="s">
        <v>384</v>
      </c>
      <c r="E23" s="1700">
        <f>'14 - Fees'!J29</f>
        <v>0</v>
      </c>
      <c r="F23" s="966" t="s">
        <v>407</v>
      </c>
      <c r="G23" s="1197" t="s">
        <v>403</v>
      </c>
      <c r="H23" s="967" t="s">
        <v>1378</v>
      </c>
      <c r="I23" s="967" t="s">
        <v>2011</v>
      </c>
      <c r="J23" s="967" t="s">
        <v>1371</v>
      </c>
      <c r="K23" s="968" t="str">
        <f>K15</f>
        <v>FR76 3005 6000 5000 5000 7046 525</v>
      </c>
      <c r="L23" s="805"/>
    </row>
    <row r="24" spans="2:13" ht="15">
      <c r="B24" s="612"/>
      <c r="D24" s="964" t="s">
        <v>386</v>
      </c>
      <c r="E24" s="1700">
        <f>'14 - Fees'!J48</f>
        <v>0</v>
      </c>
      <c r="F24" s="966" t="s">
        <v>407</v>
      </c>
      <c r="G24" s="1197" t="s">
        <v>403</v>
      </c>
      <c r="H24" s="967" t="s">
        <v>1378</v>
      </c>
      <c r="I24" s="967" t="s">
        <v>2011</v>
      </c>
      <c r="J24" s="967" t="s">
        <v>1371</v>
      </c>
      <c r="K24" s="968" t="str">
        <f>K15</f>
        <v>FR76 3005 6000 5000 5000 7046 525</v>
      </c>
      <c r="L24" s="805"/>
    </row>
    <row r="25" spans="2:13" ht="15">
      <c r="B25" s="612"/>
      <c r="D25" s="964" t="s">
        <v>412</v>
      </c>
      <c r="E25" s="1700">
        <f>'12 - Notes Interest'!K17</f>
        <v>3909142.28</v>
      </c>
      <c r="F25" s="966" t="s">
        <v>407</v>
      </c>
      <c r="G25" s="1197" t="s">
        <v>403</v>
      </c>
      <c r="H25" s="967" t="s">
        <v>1378</v>
      </c>
      <c r="I25" s="967" t="s">
        <v>2008</v>
      </c>
      <c r="J25" s="967" t="s">
        <v>409</v>
      </c>
      <c r="K25" s="968" t="s">
        <v>1385</v>
      </c>
      <c r="L25" s="805"/>
    </row>
    <row r="26" spans="2:13" ht="15">
      <c r="B26" s="612"/>
      <c r="D26" s="964" t="s">
        <v>413</v>
      </c>
      <c r="E26" s="1700">
        <f>'11 - Notes Follow-up'!F25</f>
        <v>56293514.400000006</v>
      </c>
      <c r="F26" s="966" t="s">
        <v>407</v>
      </c>
      <c r="G26" s="1197" t="s">
        <v>403</v>
      </c>
      <c r="H26" s="967" t="s">
        <v>1378</v>
      </c>
      <c r="I26" s="967" t="s">
        <v>2008</v>
      </c>
      <c r="J26" s="967" t="s">
        <v>409</v>
      </c>
      <c r="K26" s="968" t="s">
        <v>1385</v>
      </c>
      <c r="L26" s="805"/>
    </row>
    <row r="27" spans="2:13" ht="15">
      <c r="B27" s="612"/>
      <c r="D27" s="964" t="s">
        <v>414</v>
      </c>
      <c r="E27" s="1700">
        <f>'12 - Notes Interest'!T17</f>
        <v>514323.48</v>
      </c>
      <c r="F27" s="966" t="s">
        <v>407</v>
      </c>
      <c r="G27" s="1197" t="s">
        <v>403</v>
      </c>
      <c r="H27" s="967" t="s">
        <v>1378</v>
      </c>
      <c r="I27" s="967" t="s">
        <v>2008</v>
      </c>
      <c r="J27" s="967" t="s">
        <v>409</v>
      </c>
      <c r="K27" s="968" t="s">
        <v>1386</v>
      </c>
      <c r="L27" s="805"/>
    </row>
    <row r="28" spans="2:13" ht="15">
      <c r="B28" s="612"/>
      <c r="D28" s="964" t="s">
        <v>415</v>
      </c>
      <c r="E28" s="1700">
        <f>'11 - Notes Follow-up'!N25</f>
        <v>2962812.5999999996</v>
      </c>
      <c r="F28" s="966" t="s">
        <v>407</v>
      </c>
      <c r="G28" s="1197" t="s">
        <v>403</v>
      </c>
      <c r="H28" s="967" t="s">
        <v>1378</v>
      </c>
      <c r="I28" s="967" t="s">
        <v>2008</v>
      </c>
      <c r="J28" s="967" t="s">
        <v>409</v>
      </c>
      <c r="K28" s="968" t="s">
        <v>1386</v>
      </c>
      <c r="L28" s="805"/>
    </row>
    <row r="29" spans="2:13" ht="25.5">
      <c r="B29" s="612"/>
      <c r="D29" s="964" t="s">
        <v>416</v>
      </c>
      <c r="E29" s="1700">
        <v>0</v>
      </c>
      <c r="F29" s="966" t="s">
        <v>407</v>
      </c>
      <c r="G29" s="1197" t="s">
        <v>403</v>
      </c>
      <c r="H29" s="967" t="s">
        <v>1381</v>
      </c>
      <c r="I29" s="967" t="s">
        <v>2008</v>
      </c>
      <c r="J29" s="967" t="s">
        <v>408</v>
      </c>
      <c r="K29" s="968" t="s">
        <v>1378</v>
      </c>
      <c r="L29" s="805"/>
    </row>
    <row r="30" spans="2:13" ht="15">
      <c r="B30" s="612"/>
      <c r="D30" s="964" t="s">
        <v>417</v>
      </c>
      <c r="E30" s="1700">
        <f>'15 - Priority of Payments'!J35</f>
        <v>3638454.6999993883</v>
      </c>
      <c r="F30" s="966" t="s">
        <v>407</v>
      </c>
      <c r="G30" s="1197" t="s">
        <v>403</v>
      </c>
      <c r="H30" s="967" t="s">
        <v>1378</v>
      </c>
      <c r="I30" s="967" t="s">
        <v>2008</v>
      </c>
      <c r="J30" s="967" t="s">
        <v>409</v>
      </c>
      <c r="K30" s="968" t="s">
        <v>1389</v>
      </c>
      <c r="L30" s="805"/>
    </row>
    <row r="31" spans="2:13" ht="15">
      <c r="B31" s="612"/>
      <c r="D31" s="964" t="s">
        <v>1379</v>
      </c>
      <c r="E31" s="970">
        <f>-MIN('Reserve calculation'!K12,0)</f>
        <v>286220.88000000268</v>
      </c>
      <c r="F31" s="966" t="s">
        <v>407</v>
      </c>
      <c r="G31" s="1197" t="s">
        <v>403</v>
      </c>
      <c r="H31" s="967" t="s">
        <v>1381</v>
      </c>
      <c r="I31" s="967" t="s">
        <v>2008</v>
      </c>
      <c r="J31" s="967" t="s">
        <v>409</v>
      </c>
      <c r="K31" s="968" t="s">
        <v>2009</v>
      </c>
      <c r="L31" s="805"/>
    </row>
    <row r="32" spans="2:13" ht="15">
      <c r="B32" s="612"/>
      <c r="D32" s="964" t="s">
        <v>1380</v>
      </c>
      <c r="E32" s="970">
        <v>0</v>
      </c>
      <c r="F32" s="966" t="s">
        <v>407</v>
      </c>
      <c r="G32" s="1197" t="s">
        <v>403</v>
      </c>
      <c r="H32" s="967"/>
      <c r="I32" s="967"/>
      <c r="J32" s="967" t="s">
        <v>408</v>
      </c>
      <c r="K32" s="968" t="s">
        <v>1378</v>
      </c>
      <c r="L32" s="805"/>
    </row>
    <row r="33" spans="2:12" ht="15">
      <c r="B33" s="612"/>
      <c r="D33" s="971" t="s">
        <v>418</v>
      </c>
      <c r="E33" s="970">
        <f>SUM(E13:E32)</f>
        <v>69262602.099999398</v>
      </c>
      <c r="G33" s="972"/>
      <c r="L33" s="621"/>
    </row>
    <row r="34" spans="2:12" ht="13.5" thickBot="1">
      <c r="B34" s="630"/>
      <c r="C34" s="631"/>
      <c r="D34" s="631"/>
      <c r="E34" s="631"/>
      <c r="F34" s="631"/>
      <c r="G34" s="631"/>
      <c r="H34" s="631"/>
      <c r="I34" s="631"/>
      <c r="J34" s="631"/>
      <c r="K34" s="631"/>
      <c r="L34" s="632"/>
    </row>
    <row r="35" spans="2:12" ht="13.5" thickTop="1"/>
    <row r="36" spans="2:12">
      <c r="E36" s="972"/>
      <c r="J36" s="1736"/>
    </row>
    <row r="37" spans="2:12">
      <c r="J37" s="1736"/>
    </row>
  </sheetData>
  <mergeCells count="2">
    <mergeCell ref="C4:D5"/>
    <mergeCell ref="E4:H6"/>
  </mergeCells>
  <phoneticPr fontId="153" type="noConversion"/>
  <pageMargins left="0.7" right="0.7" top="0.75" bottom="0.75" header="0.3" footer="0.3"/>
  <pageSetup paperSize="9" scale="6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996F-2DCE-407D-AE4F-F124CC4F9F9E}">
  <sheetPr codeName="Sheet34">
    <tabColor theme="3" tint="-0.249977111117893"/>
  </sheetPr>
  <dimension ref="A2:O29"/>
  <sheetViews>
    <sheetView showGridLines="0" zoomScale="80" zoomScaleNormal="80" workbookViewId="0">
      <selection activeCell="T36" sqref="T36"/>
    </sheetView>
  </sheetViews>
  <sheetFormatPr defaultColWidth="11.42578125" defaultRowHeight="12.75"/>
  <cols>
    <col min="1" max="1" width="3.85546875" style="610" customWidth="1"/>
    <col min="2" max="2" width="11.42578125" style="610"/>
    <col min="3" max="3" width="36.140625" style="610" bestFit="1" customWidth="1"/>
    <col min="4" max="4" width="18.7109375" style="610" bestFit="1" customWidth="1"/>
    <col min="5" max="5" width="22.140625" style="610" customWidth="1"/>
    <col min="6" max="6" width="12.28515625" style="610" customWidth="1"/>
    <col min="7" max="7" width="5.28515625" style="610" customWidth="1"/>
    <col min="8" max="8" width="21.7109375" style="610" customWidth="1"/>
    <col min="9" max="10" width="11.42578125" style="610"/>
    <col min="11" max="11" width="19.85546875" style="610" bestFit="1" customWidth="1"/>
    <col min="12" max="12" width="12.140625" style="610" bestFit="1" customWidth="1"/>
    <col min="13" max="13" width="1.42578125" style="610" customWidth="1"/>
    <col min="14" max="14" width="4.5703125" style="610" customWidth="1"/>
    <col min="15" max="15" width="19.5703125" style="610" bestFit="1" customWidth="1"/>
    <col min="16" max="16384" width="11.42578125" style="610"/>
  </cols>
  <sheetData>
    <row r="2" spans="1:13" ht="13.5" thickBot="1"/>
    <row r="3" spans="1:13" ht="28.5" thickTop="1">
      <c r="A3" s="826"/>
      <c r="B3" s="827"/>
      <c r="C3" s="1206"/>
      <c r="D3" s="828"/>
      <c r="E3" s="829"/>
      <c r="F3" s="829"/>
      <c r="G3" s="829"/>
      <c r="H3" s="552"/>
      <c r="I3" s="552"/>
      <c r="J3" s="552"/>
      <c r="K3" s="552"/>
      <c r="L3" s="636"/>
      <c r="M3" s="553"/>
    </row>
    <row r="4" spans="1:13" ht="14.25">
      <c r="A4" s="614"/>
      <c r="B4" s="777"/>
      <c r="C4" s="614"/>
      <c r="D4" s="614"/>
      <c r="E4" s="614"/>
      <c r="F4" s="614"/>
      <c r="G4" s="614"/>
      <c r="H4" s="558"/>
      <c r="I4" s="558"/>
      <c r="J4" s="558"/>
      <c r="K4" s="558"/>
      <c r="L4" s="639"/>
      <c r="M4" s="559"/>
    </row>
    <row r="5" spans="1:13" ht="14.25" customHeight="1">
      <c r="A5" s="614"/>
      <c r="B5" s="777"/>
      <c r="C5" s="778"/>
      <c r="D5" s="778"/>
      <c r="E5" s="778"/>
      <c r="H5" s="558"/>
      <c r="I5" s="558"/>
      <c r="J5" s="558"/>
      <c r="K5" s="558"/>
      <c r="L5" s="639"/>
      <c r="M5" s="559"/>
    </row>
    <row r="6" spans="1:13" ht="14.25" customHeight="1">
      <c r="A6" s="614"/>
      <c r="B6" s="777"/>
      <c r="C6" s="778"/>
      <c r="D6" s="778"/>
      <c r="E6" s="946"/>
      <c r="F6" s="946"/>
      <c r="G6" s="946"/>
      <c r="H6" s="558"/>
      <c r="I6" s="558"/>
      <c r="J6" s="558"/>
      <c r="K6" s="558"/>
      <c r="L6" s="639"/>
      <c r="M6" s="559"/>
    </row>
    <row r="7" spans="1:13" ht="14.25">
      <c r="A7" s="614"/>
      <c r="B7" s="777"/>
      <c r="C7" s="614"/>
      <c r="D7" s="614"/>
      <c r="F7" s="614"/>
      <c r="G7" s="614"/>
      <c r="H7" s="558"/>
      <c r="I7" s="558"/>
      <c r="J7" s="558"/>
      <c r="K7" s="558"/>
      <c r="L7" s="642"/>
      <c r="M7" s="561"/>
    </row>
    <row r="8" spans="1:13" ht="14.25">
      <c r="A8" s="803"/>
      <c r="B8" s="830"/>
      <c r="C8" s="617"/>
      <c r="D8" s="617"/>
      <c r="E8" s="617"/>
      <c r="F8" s="617"/>
      <c r="G8" s="617"/>
      <c r="H8" s="617"/>
      <c r="I8" s="617"/>
      <c r="J8" s="617"/>
      <c r="K8" s="617"/>
      <c r="L8" s="617"/>
      <c r="M8" s="961"/>
    </row>
    <row r="9" spans="1:13" ht="15.75">
      <c r="A9" s="831"/>
      <c r="B9" s="1220" t="s">
        <v>419</v>
      </c>
      <c r="C9" s="782"/>
      <c r="D9" s="845"/>
      <c r="E9" s="845"/>
      <c r="F9" s="845"/>
      <c r="G9" s="845"/>
      <c r="H9" s="647"/>
      <c r="I9" s="647"/>
      <c r="J9" s="647"/>
      <c r="K9" s="647"/>
      <c r="L9" s="647"/>
      <c r="M9" s="790"/>
    </row>
    <row r="10" spans="1:13" ht="15.75">
      <c r="A10" s="831"/>
      <c r="B10" s="835"/>
      <c r="C10" s="782"/>
      <c r="D10" s="845"/>
      <c r="E10" s="845"/>
      <c r="F10" s="845"/>
      <c r="G10" s="845"/>
      <c r="H10" s="647"/>
      <c r="I10" s="651"/>
      <c r="J10" s="941"/>
      <c r="K10" s="947"/>
      <c r="L10" s="651"/>
      <c r="M10" s="790"/>
    </row>
    <row r="11" spans="1:13" ht="22.5" customHeight="1">
      <c r="A11" s="831"/>
      <c r="B11" s="835"/>
      <c r="C11" s="2057" t="s">
        <v>420</v>
      </c>
      <c r="D11" s="2057"/>
      <c r="E11" s="2057"/>
      <c r="F11" s="845"/>
      <c r="G11" s="974"/>
      <c r="H11" s="2057" t="s">
        <v>421</v>
      </c>
      <c r="I11" s="2057"/>
      <c r="J11" s="2057"/>
      <c r="K11" s="973"/>
      <c r="L11" s="831"/>
      <c r="M11" s="790"/>
    </row>
    <row r="12" spans="1:13" ht="15.75">
      <c r="A12" s="831"/>
      <c r="B12" s="835"/>
      <c r="C12" s="782"/>
      <c r="D12" s="845"/>
      <c r="E12" s="845"/>
      <c r="F12" s="845"/>
      <c r="G12" s="974"/>
      <c r="H12" s="647"/>
      <c r="I12" s="651"/>
      <c r="J12" s="941"/>
      <c r="K12" s="950"/>
      <c r="L12" s="831"/>
      <c r="M12" s="790"/>
    </row>
    <row r="13" spans="1:13" ht="12.75" customHeight="1">
      <c r="A13" s="831"/>
      <c r="B13" s="835"/>
      <c r="C13" s="951"/>
      <c r="D13" s="951"/>
      <c r="E13" s="951"/>
      <c r="F13" s="836"/>
      <c r="G13" s="975"/>
      <c r="H13" s="837"/>
      <c r="I13" s="837"/>
      <c r="J13" s="837"/>
      <c r="K13" s="942"/>
      <c r="L13" s="840"/>
      <c r="M13" s="790"/>
    </row>
    <row r="14" spans="1:13" ht="15">
      <c r="A14" s="831"/>
      <c r="B14" s="835"/>
      <c r="C14" s="976" t="s">
        <v>1370</v>
      </c>
      <c r="D14" s="977"/>
      <c r="E14" s="978">
        <f>'16 - Simplified Balance Sheet'!E14</f>
        <v>7762584280.3299999</v>
      </c>
      <c r="F14" s="847"/>
      <c r="G14" s="979"/>
      <c r="H14" s="980" t="s">
        <v>422</v>
      </c>
      <c r="I14" s="848"/>
      <c r="J14" s="848"/>
      <c r="K14" s="981">
        <f>K15+K16</f>
        <v>7762585055.7200012</v>
      </c>
      <c r="L14" s="849"/>
      <c r="M14" s="790"/>
    </row>
    <row r="15" spans="1:13" ht="22.5" customHeight="1">
      <c r="A15" s="831"/>
      <c r="B15" s="835"/>
      <c r="C15" s="850"/>
      <c r="D15" s="982"/>
      <c r="E15" s="983"/>
      <c r="F15" s="982"/>
      <c r="G15" s="984"/>
      <c r="H15" s="985" t="s">
        <v>120</v>
      </c>
      <c r="I15" s="986"/>
      <c r="J15" s="986"/>
      <c r="K15" s="987">
        <f>'16 - Simplified Balance Sheet'!J13</f>
        <v>7374455827.6400013</v>
      </c>
      <c r="L15" s="849"/>
      <c r="M15" s="790"/>
    </row>
    <row r="16" spans="1:13" ht="31.5" customHeight="1">
      <c r="A16" s="831"/>
      <c r="B16" s="835"/>
      <c r="C16" s="976" t="s">
        <v>423</v>
      </c>
      <c r="D16" s="985"/>
      <c r="E16" s="987">
        <f>'16 - Simplified Balance Sheet'!E16</f>
        <v>281525.32999999996</v>
      </c>
      <c r="F16" s="985"/>
      <c r="G16" s="988"/>
      <c r="H16" s="985" t="s">
        <v>121</v>
      </c>
      <c r="I16" s="986"/>
      <c r="J16" s="986"/>
      <c r="K16" s="987">
        <f>'16 - Simplified Balance Sheet'!J15</f>
        <v>388129228.07999998</v>
      </c>
      <c r="L16" s="849"/>
      <c r="M16" s="790"/>
    </row>
    <row r="17" spans="1:15" ht="31.5" customHeight="1">
      <c r="A17" s="831"/>
      <c r="B17" s="835"/>
      <c r="C17" s="850"/>
      <c r="D17" s="989"/>
      <c r="E17" s="989"/>
      <c r="F17" s="989"/>
      <c r="G17" s="990"/>
      <c r="H17" s="989" t="s">
        <v>132</v>
      </c>
      <c r="I17" s="986"/>
      <c r="J17" s="986"/>
      <c r="K17" s="987">
        <f>'16 - Simplified Balance Sheet'!J20</f>
        <v>300</v>
      </c>
      <c r="L17" s="849"/>
      <c r="M17" s="790"/>
    </row>
    <row r="18" spans="1:15" ht="24" customHeight="1">
      <c r="A18" s="831"/>
      <c r="B18" s="835"/>
      <c r="C18" s="854"/>
      <c r="D18" s="989"/>
      <c r="E18" s="989"/>
      <c r="F18" s="989"/>
      <c r="G18" s="990"/>
      <c r="H18" s="989"/>
      <c r="I18" s="986"/>
      <c r="J18" s="986"/>
      <c r="K18" s="986"/>
      <c r="L18" s="849"/>
      <c r="M18" s="790"/>
    </row>
    <row r="19" spans="1:15" ht="23.25" customHeight="1">
      <c r="A19" s="831"/>
      <c r="B19" s="835"/>
      <c r="C19" s="976" t="s">
        <v>1370</v>
      </c>
      <c r="D19" s="989"/>
      <c r="E19" s="991">
        <f>E14</f>
        <v>7762584280.3299999</v>
      </c>
      <c r="F19" s="989"/>
      <c r="G19" s="990"/>
      <c r="H19" s="819" t="s">
        <v>424</v>
      </c>
      <c r="I19" s="986"/>
      <c r="J19" s="986"/>
      <c r="K19" s="992">
        <f>SUM(K15:K17)</f>
        <v>7762585355.7200012</v>
      </c>
      <c r="L19" s="849"/>
      <c r="M19" s="790"/>
    </row>
    <row r="20" spans="1:15" ht="16.5" customHeight="1">
      <c r="A20" s="831"/>
      <c r="B20" s="835"/>
      <c r="C20" s="846"/>
      <c r="D20" s="989"/>
      <c r="E20" s="989"/>
      <c r="F20" s="989"/>
      <c r="G20" s="990"/>
      <c r="H20" s="989"/>
      <c r="I20" s="986"/>
      <c r="J20" s="986"/>
      <c r="K20" s="987"/>
      <c r="L20" s="849"/>
      <c r="M20" s="790"/>
    </row>
    <row r="21" spans="1:15" ht="47.25" customHeight="1">
      <c r="A21" s="831"/>
      <c r="B21" s="835"/>
      <c r="C21" s="846" t="s">
        <v>408</v>
      </c>
      <c r="D21" s="993"/>
      <c r="E21" s="994">
        <f>'16 - Simplified Balance Sheet'!E19</f>
        <v>1075.3900012969971</v>
      </c>
      <c r="F21" s="993"/>
      <c r="G21" s="995"/>
      <c r="H21" s="1434" t="s">
        <v>1027</v>
      </c>
      <c r="I21" s="986"/>
      <c r="J21" s="986"/>
      <c r="K21" s="987">
        <f>'16 - Simplified Balance Sheet'!J22</f>
        <v>37153746.710000001</v>
      </c>
      <c r="L21" s="849"/>
      <c r="M21" s="790"/>
    </row>
    <row r="22" spans="1:15" ht="45" customHeight="1">
      <c r="A22" s="831"/>
      <c r="B22" s="835"/>
      <c r="C22" s="846" t="s">
        <v>1027</v>
      </c>
      <c r="D22" s="985"/>
      <c r="E22" s="983">
        <f>'16 - Simplified Balance Sheet'!E21</f>
        <v>37153746.710000001</v>
      </c>
      <c r="F22" s="985"/>
      <c r="G22" s="996"/>
      <c r="H22" s="1435"/>
      <c r="I22" s="986"/>
      <c r="J22" s="986"/>
      <c r="L22" s="849"/>
      <c r="M22" s="790"/>
    </row>
    <row r="23" spans="1:15" ht="27.75" customHeight="1">
      <c r="A23" s="831"/>
      <c r="B23" s="835"/>
      <c r="C23" s="846" t="s">
        <v>1026</v>
      </c>
      <c r="D23" s="985"/>
      <c r="E23" s="983">
        <f>'16 - Simplified Balance Sheet'!E23</f>
        <v>0</v>
      </c>
      <c r="F23" s="985"/>
      <c r="G23" s="996"/>
      <c r="H23" s="1436" t="s">
        <v>1026</v>
      </c>
      <c r="I23" s="986"/>
      <c r="J23" s="986"/>
      <c r="K23" s="987"/>
      <c r="L23" s="849"/>
      <c r="M23" s="790"/>
    </row>
    <row r="24" spans="1:15" ht="24.75" customHeight="1">
      <c r="A24" s="831"/>
      <c r="B24" s="835"/>
      <c r="C24" s="846"/>
      <c r="D24" s="985"/>
      <c r="E24" s="985"/>
      <c r="F24" s="985"/>
      <c r="G24" s="996"/>
      <c r="H24" s="985"/>
      <c r="I24" s="986"/>
      <c r="J24" s="986"/>
      <c r="K24" s="987">
        <f>'16 - Simplified Balance Sheet'!J24</f>
        <v>0</v>
      </c>
      <c r="L24" s="849"/>
      <c r="M24" s="790"/>
    </row>
    <row r="25" spans="1:15" ht="24.75" customHeight="1">
      <c r="A25" s="831"/>
      <c r="B25" s="835"/>
      <c r="C25" s="846"/>
      <c r="D25" s="855"/>
      <c r="E25" s="855"/>
      <c r="F25" s="855"/>
      <c r="G25" s="996"/>
      <c r="H25" s="855"/>
      <c r="I25" s="986"/>
      <c r="J25" s="986"/>
      <c r="K25" s="986"/>
      <c r="L25" s="849"/>
      <c r="M25" s="790"/>
    </row>
    <row r="26" spans="1:15" ht="24.75" customHeight="1">
      <c r="A26" s="831"/>
      <c r="B26" s="835"/>
      <c r="C26" s="976" t="s">
        <v>418</v>
      </c>
      <c r="D26" s="855"/>
      <c r="E26" s="847">
        <f>+E19+E21+E22+E23</f>
        <v>7799739102.4300013</v>
      </c>
      <c r="F26" s="855"/>
      <c r="G26" s="996"/>
      <c r="H26" s="976" t="s">
        <v>418</v>
      </c>
      <c r="I26" s="855"/>
      <c r="K26" s="847">
        <f>+K19+K24+K21</f>
        <v>7799739102.4300013</v>
      </c>
      <c r="L26" s="849"/>
      <c r="M26" s="790"/>
      <c r="O26" s="1580">
        <f>E26-K26</f>
        <v>0</v>
      </c>
    </row>
    <row r="27" spans="1:15" ht="12.75" customHeight="1">
      <c r="A27" s="831"/>
      <c r="B27" s="835"/>
      <c r="C27" s="837"/>
      <c r="D27" s="948"/>
      <c r="E27" s="948"/>
      <c r="F27" s="857"/>
      <c r="G27" s="857"/>
      <c r="H27" s="837"/>
      <c r="I27" s="837"/>
      <c r="J27" s="837"/>
      <c r="K27" s="942"/>
      <c r="M27" s="790"/>
    </row>
    <row r="28" spans="1:15" ht="13.5" thickBot="1">
      <c r="B28" s="630"/>
      <c r="C28" s="631"/>
      <c r="D28" s="631"/>
      <c r="E28" s="631"/>
      <c r="F28" s="631"/>
      <c r="G28" s="631"/>
      <c r="H28" s="631"/>
      <c r="I28" s="631"/>
      <c r="J28" s="631"/>
      <c r="K28" s="631"/>
      <c r="L28" s="631"/>
      <c r="M28" s="632"/>
    </row>
    <row r="29" spans="1:15" ht="13.5" thickTop="1"/>
  </sheetData>
  <mergeCells count="2">
    <mergeCell ref="C11:E11"/>
    <mergeCell ref="H11:J11"/>
  </mergeCells>
  <conditionalFormatting sqref="J22">
    <cfRule type="containsText" dxfId="4" priority="1" operator="containsText" text="ATTENTION">
      <formula>NOT(ISERROR(SEARCH("ATTENTION",J22)))</formula>
    </cfRule>
    <cfRule type="containsText" dxfId="3" priority="2" operator="containsText" text="OK">
      <formula>NOT(ISERROR(SEARCH("OK",J22)))</formula>
    </cfRule>
  </conditionalFormatting>
  <pageMargins left="0.7" right="0.7" top="0.75" bottom="0.75" header="0.3" footer="0.3"/>
  <pageSetup paperSize="9" scale="4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F70D-92C2-4230-BD0F-63FC8B600EFC}">
  <sheetPr codeName="Sheet35">
    <tabColor theme="3" tint="-0.249977111117893"/>
  </sheetPr>
  <dimension ref="A1:M391"/>
  <sheetViews>
    <sheetView showGridLines="0" topLeftCell="A4" zoomScale="80" zoomScaleNormal="80" workbookViewId="0">
      <selection activeCell="I13" sqref="I13"/>
    </sheetView>
  </sheetViews>
  <sheetFormatPr defaultColWidth="11.42578125" defaultRowHeight="12.75"/>
  <cols>
    <col min="1" max="1" width="2.7109375" style="725" customWidth="1"/>
    <col min="2" max="2" width="1.28515625" style="725" customWidth="1"/>
    <col min="3" max="3" width="6.85546875" style="725" customWidth="1"/>
    <col min="4" max="4" width="31.7109375" style="726" customWidth="1"/>
    <col min="5" max="5" width="21" style="725" bestFit="1" customWidth="1"/>
    <col min="6" max="6" width="67.140625" style="725" bestFit="1" customWidth="1"/>
    <col min="7" max="7" width="33.140625" style="997" customWidth="1"/>
    <col min="8" max="8" width="25.7109375" style="725" customWidth="1"/>
    <col min="9" max="11" width="24.7109375" style="725" customWidth="1"/>
    <col min="12" max="12" width="30.28515625" style="725" customWidth="1"/>
    <col min="13" max="13" width="13.7109375" style="725" customWidth="1"/>
    <col min="14" max="14" width="4.7109375" style="725" customWidth="1"/>
    <col min="15" max="16384" width="11.42578125" style="725"/>
  </cols>
  <sheetData>
    <row r="1" spans="2:13" ht="15" customHeight="1" thickBot="1"/>
    <row r="2" spans="2:13" s="610" customFormat="1" ht="39.950000000000003" customHeight="1" thickTop="1">
      <c r="B2" s="611"/>
      <c r="C2" s="773"/>
      <c r="D2" s="635"/>
      <c r="E2" s="828"/>
      <c r="F2" s="829"/>
      <c r="G2" s="998"/>
      <c r="H2" s="635"/>
      <c r="I2" s="635"/>
      <c r="J2" s="635"/>
      <c r="K2" s="635"/>
      <c r="L2" s="552"/>
      <c r="M2" s="553"/>
    </row>
    <row r="3" spans="2:13" ht="14.25">
      <c r="B3" s="612"/>
      <c r="C3" s="610"/>
      <c r="D3" s="614"/>
      <c r="E3" s="614"/>
      <c r="F3" s="614"/>
      <c r="L3" s="558"/>
      <c r="M3" s="559"/>
    </row>
    <row r="4" spans="2:13" ht="15" customHeight="1">
      <c r="B4" s="612"/>
      <c r="C4" s="2038"/>
      <c r="D4" s="2038"/>
      <c r="E4" s="2038"/>
      <c r="F4" s="2058"/>
      <c r="G4" s="2058"/>
      <c r="H4" s="2058"/>
      <c r="I4" s="2058"/>
      <c r="J4" s="2058"/>
      <c r="K4" s="2058"/>
      <c r="L4" s="558"/>
      <c r="M4" s="559"/>
    </row>
    <row r="5" spans="2:13" ht="15" customHeight="1">
      <c r="B5" s="612"/>
      <c r="C5" s="2038"/>
      <c r="D5" s="2038"/>
      <c r="E5" s="2038"/>
      <c r="F5" s="2058"/>
      <c r="G5" s="2058"/>
      <c r="H5" s="2058"/>
      <c r="I5" s="2058"/>
      <c r="J5" s="2058"/>
      <c r="K5" s="2058"/>
      <c r="L5" s="558"/>
      <c r="M5" s="559"/>
    </row>
    <row r="6" spans="2:13" ht="15" customHeight="1">
      <c r="B6" s="612"/>
      <c r="C6" s="610"/>
      <c r="D6" s="614"/>
      <c r="E6" s="614"/>
      <c r="F6" s="999"/>
      <c r="L6" s="558"/>
      <c r="M6" s="1000"/>
    </row>
    <row r="7" spans="2:13">
      <c r="B7" s="959"/>
      <c r="C7" s="1001"/>
      <c r="D7" s="1002"/>
      <c r="E7" s="1001"/>
      <c r="F7" s="1001"/>
      <c r="G7" s="1003"/>
      <c r="H7" s="1001"/>
      <c r="I7" s="1001"/>
      <c r="J7" s="1001"/>
      <c r="K7" s="1001"/>
      <c r="L7" s="1001"/>
      <c r="M7" s="1004"/>
    </row>
    <row r="8" spans="2:13">
      <c r="B8" s="1005"/>
      <c r="M8" s="805"/>
    </row>
    <row r="9" spans="2:13" ht="20.25">
      <c r="B9" s="1005"/>
      <c r="D9" s="1221" t="s">
        <v>638</v>
      </c>
      <c r="M9" s="805"/>
    </row>
    <row r="10" spans="2:13">
      <c r="B10" s="1005"/>
      <c r="M10" s="805"/>
    </row>
    <row r="11" spans="2:13">
      <c r="B11" s="1005"/>
      <c r="M11" s="805"/>
    </row>
    <row r="12" spans="2:13">
      <c r="B12" s="1005"/>
      <c r="M12" s="805"/>
    </row>
    <row r="13" spans="2:13" s="647" customFormat="1" ht="30" customHeight="1">
      <c r="B13" s="785"/>
      <c r="D13" s="2018" t="s">
        <v>425</v>
      </c>
      <c r="E13" s="2019"/>
      <c r="F13" s="2020"/>
      <c r="G13" s="1006"/>
      <c r="M13" s="790"/>
    </row>
    <row r="14" spans="2:13" s="647" customFormat="1">
      <c r="B14" s="785"/>
      <c r="C14" s="647" t="s">
        <v>338</v>
      </c>
      <c r="D14" s="2059" t="s">
        <v>426</v>
      </c>
      <c r="E14" s="2060"/>
      <c r="F14" s="1007">
        <f>INPUT_DATA!DR4</f>
        <v>45747</v>
      </c>
      <c r="G14" s="1011"/>
      <c r="M14" s="790"/>
    </row>
    <row r="15" spans="2:13" s="647" customFormat="1">
      <c r="B15" s="785"/>
      <c r="C15" s="647" t="s">
        <v>340</v>
      </c>
      <c r="D15" s="2061" t="s">
        <v>427</v>
      </c>
      <c r="E15" s="2062"/>
      <c r="F15" s="1008">
        <f>INPUT_DATA!DV4</f>
        <v>55647</v>
      </c>
      <c r="G15" s="1011"/>
      <c r="M15" s="790"/>
    </row>
    <row r="16" spans="2:13" s="647" customFormat="1">
      <c r="B16" s="785"/>
      <c r="C16" s="647" t="s">
        <v>342</v>
      </c>
      <c r="D16" s="2061" t="s">
        <v>428</v>
      </c>
      <c r="E16" s="2062"/>
      <c r="F16" s="1009">
        <f>G116</f>
        <v>55647</v>
      </c>
      <c r="G16" s="1011"/>
      <c r="M16" s="790"/>
    </row>
    <row r="17" spans="2:13" s="647" customFormat="1">
      <c r="B17" s="785"/>
      <c r="C17" s="647" t="s">
        <v>343</v>
      </c>
      <c r="D17" s="2061" t="s">
        <v>429</v>
      </c>
      <c r="E17" s="2062"/>
      <c r="F17" s="1010">
        <f>E116</f>
        <v>7762584280.329999</v>
      </c>
      <c r="G17" s="1735"/>
      <c r="M17" s="790"/>
    </row>
    <row r="18" spans="2:13" s="647" customFormat="1">
      <c r="B18" s="785"/>
      <c r="C18" s="647" t="s">
        <v>346</v>
      </c>
      <c r="D18" s="2061" t="s">
        <v>430</v>
      </c>
      <c r="E18" s="2062"/>
      <c r="F18" s="1010">
        <f>F17/F16</f>
        <v>139496.90514007941</v>
      </c>
      <c r="G18" s="1011"/>
      <c r="M18" s="790"/>
    </row>
    <row r="19" spans="2:13" s="647" customFormat="1">
      <c r="B19" s="785"/>
      <c r="C19" s="647" t="s">
        <v>348</v>
      </c>
      <c r="D19" s="2063" t="s">
        <v>431</v>
      </c>
      <c r="E19" s="2064"/>
      <c r="F19" s="1012">
        <f>F17/F15</f>
        <v>139496.90514007941</v>
      </c>
      <c r="G19" s="1011"/>
      <c r="M19" s="790"/>
    </row>
    <row r="20" spans="2:13" s="647" customFormat="1">
      <c r="B20" s="785"/>
      <c r="D20" s="831"/>
      <c r="G20" s="1006"/>
      <c r="M20" s="790"/>
    </row>
    <row r="21" spans="2:13" s="647" customFormat="1">
      <c r="B21" s="785"/>
      <c r="D21" s="831"/>
      <c r="G21" s="1006"/>
      <c r="M21" s="790"/>
    </row>
    <row r="22" spans="2:13" s="647" customFormat="1">
      <c r="B22" s="785"/>
      <c r="D22" s="831"/>
      <c r="G22" s="1006"/>
      <c r="M22" s="790"/>
    </row>
    <row r="23" spans="2:13" s="647" customFormat="1">
      <c r="B23" s="785"/>
      <c r="D23" s="831"/>
      <c r="G23" s="1006"/>
      <c r="M23" s="790"/>
    </row>
    <row r="24" spans="2:13" s="647" customFormat="1">
      <c r="B24" s="785"/>
      <c r="D24" s="831"/>
      <c r="G24" s="1006"/>
      <c r="M24" s="790"/>
    </row>
    <row r="25" spans="2:13" s="647" customFormat="1">
      <c r="B25" s="785"/>
      <c r="D25" s="831"/>
      <c r="E25" s="647">
        <v>97</v>
      </c>
      <c r="F25" s="647">
        <v>98</v>
      </c>
      <c r="G25" s="647">
        <v>99</v>
      </c>
      <c r="M25" s="790"/>
    </row>
    <row r="26" spans="2:13" s="647" customFormat="1" ht="30" customHeight="1">
      <c r="B26" s="785"/>
      <c r="D26" s="1198" t="s">
        <v>432</v>
      </c>
      <c r="E26" s="1199" t="s">
        <v>433</v>
      </c>
      <c r="F26" s="1200" t="s">
        <v>434</v>
      </c>
      <c r="G26" s="1201" t="s">
        <v>435</v>
      </c>
      <c r="H26" s="1198" t="s">
        <v>436</v>
      </c>
      <c r="I26" s="1199" t="s">
        <v>433</v>
      </c>
      <c r="J26" s="1200" t="s">
        <v>434</v>
      </c>
      <c r="K26" s="1199" t="s">
        <v>435</v>
      </c>
      <c r="M26" s="790"/>
    </row>
    <row r="27" spans="2:13" s="647" customFormat="1">
      <c r="B27" s="785"/>
      <c r="C27" s="1372" t="s">
        <v>963</v>
      </c>
      <c r="D27" s="1013" t="s">
        <v>437</v>
      </c>
      <c r="E27" s="1014">
        <f>_xlfn.XLOOKUP(_xlfn.CONCAT($C27,"-",E$25),INPUT_DATA!$DS:$DS,INPUT_DATA!$DU:$DU)</f>
        <v>10587</v>
      </c>
      <c r="F27" s="1018">
        <f>_xlfn.XLOOKUP(_xlfn.CONCAT($C27,"-",F$25),INPUT_DATA!$DS:$DS,INPUT_DATA!$DU:$DU)</f>
        <v>188075.66</v>
      </c>
      <c r="G27" s="1014">
        <f>_xlfn.XLOOKUP(_xlfn.CONCAT($C27,"-",G$25),INPUT_DATA!$DS:$DS,INPUT_DATA!$DU:$DU)</f>
        <v>3400000</v>
      </c>
      <c r="H27" s="1013" t="s">
        <v>437</v>
      </c>
      <c r="I27" s="1598">
        <v>10587</v>
      </c>
      <c r="J27" s="1598">
        <v>187788.11</v>
      </c>
      <c r="K27" s="1630">
        <v>3400000</v>
      </c>
      <c r="M27" s="790"/>
    </row>
    <row r="28" spans="2:13" s="647" customFormat="1">
      <c r="B28" s="785"/>
      <c r="C28" s="1372" t="s">
        <v>964</v>
      </c>
      <c r="D28" s="1019" t="s">
        <v>438</v>
      </c>
      <c r="E28" s="1015">
        <f>_xlfn.XLOOKUP(_xlfn.CONCAT($C28,"-",E$25),INPUT_DATA!$DS:$DS,INPUT_DATA!$DU:$DU)</f>
        <v>383.91</v>
      </c>
      <c r="F28" s="1018">
        <f>_xlfn.XLOOKUP(_xlfn.CONCAT($C28,"-",F$25),INPUT_DATA!$DS:$DS,INPUT_DATA!$DU:$DU)</f>
        <v>139499.84</v>
      </c>
      <c r="G28" s="1015">
        <f>_xlfn.XLOOKUP(_xlfn.CONCAT($C28,"-",G$25),INPUT_DATA!$DS:$DS,INPUT_DATA!$DU:$DU)</f>
        <v>2349935.5299999998</v>
      </c>
      <c r="H28" s="1019" t="s">
        <v>438</v>
      </c>
      <c r="I28" s="1599">
        <v>10000.61</v>
      </c>
      <c r="J28" s="1599">
        <v>143623.4</v>
      </c>
      <c r="K28" s="1631">
        <v>2366094.88</v>
      </c>
      <c r="M28" s="790"/>
    </row>
    <row r="29" spans="2:13" s="647" customFormat="1">
      <c r="B29" s="785"/>
      <c r="C29" s="1372" t="s">
        <v>1294</v>
      </c>
      <c r="D29" s="1019" t="s">
        <v>125</v>
      </c>
      <c r="E29" s="1016">
        <f>_xlfn.XLOOKUP(_xlfn.CONCAT($C29,"-",E$25),INPUT_DATA!$DS:$DS,INPUT_DATA!$DU:$DU)</f>
        <v>0</v>
      </c>
      <c r="F29" s="1018">
        <f>_xlfn.XLOOKUP(_xlfn.CONCAT($C29,"-",F$25),INPUT_DATA!$DS:$DS,INPUT_DATA!$DU:$DU)</f>
        <v>1.49</v>
      </c>
      <c r="G29" s="1016">
        <f>_xlfn.XLOOKUP(_xlfn.CONCAT($C29,"-",G$25),INPUT_DATA!$DS:$DS,INPUT_DATA!$DU:$DU)</f>
        <v>5.0999999999999996</v>
      </c>
      <c r="H29" s="1019" t="s">
        <v>125</v>
      </c>
      <c r="I29" s="1632">
        <v>0.5</v>
      </c>
      <c r="J29" s="1632">
        <v>1.4827809999999999</v>
      </c>
      <c r="K29" s="1632">
        <v>5.3</v>
      </c>
      <c r="M29" s="790"/>
    </row>
    <row r="30" spans="2:13" s="647" customFormat="1">
      <c r="B30" s="785"/>
      <c r="C30" s="1372" t="s">
        <v>965</v>
      </c>
      <c r="D30" s="1019" t="s">
        <v>439</v>
      </c>
      <c r="E30" s="1016">
        <f>_xlfn.XLOOKUP(_xlfn.CONCAT($C30,"-",E$25),INPUT_DATA!$DS:$DS,INPUT_DATA!$DU:$DU)</f>
        <v>3.2</v>
      </c>
      <c r="F30" s="1018">
        <f>_xlfn.XLOOKUP(_xlfn.CONCAT($C30,"-",F$25),INPUT_DATA!$DS:$DS,INPUT_DATA!$DU:$DU)</f>
        <v>92.69</v>
      </c>
      <c r="G30" s="1016">
        <f>_xlfn.XLOOKUP(_xlfn.CONCAT($C30,"-",G$25),INPUT_DATA!$DS:$DS,INPUT_DATA!$DU:$DU)</f>
        <v>120</v>
      </c>
      <c r="H30" s="1019" t="s">
        <v>439</v>
      </c>
      <c r="I30" s="1600">
        <v>3.2</v>
      </c>
      <c r="J30" s="1634">
        <v>92.664978000000005</v>
      </c>
      <c r="K30" s="1600">
        <v>120</v>
      </c>
      <c r="M30" s="790"/>
    </row>
    <row r="31" spans="2:13" s="647" customFormat="1">
      <c r="B31" s="785"/>
      <c r="C31" s="1372" t="s">
        <v>966</v>
      </c>
      <c r="D31" s="1019" t="s">
        <v>1295</v>
      </c>
      <c r="E31" s="1016">
        <f>_xlfn.XLOOKUP(_xlfn.CONCAT($C31,"-",E$25),INPUT_DATA!$DS:$DS,INPUT_DATA!$DU:$DU)</f>
        <v>0.13</v>
      </c>
      <c r="F31" s="1018">
        <f>_xlfn.XLOOKUP(_xlfn.CONCAT($C31,"-",F$25),INPUT_DATA!$DS:$DS,INPUT_DATA!$DU:$DU)</f>
        <v>69.77</v>
      </c>
      <c r="G31" s="1016">
        <f>_xlfn.XLOOKUP(_xlfn.CONCAT($C31,"-",G$25),INPUT_DATA!$DS:$DS,INPUT_DATA!$DU:$DU)</f>
        <v>119.77</v>
      </c>
      <c r="H31" s="1019" t="s">
        <v>1295</v>
      </c>
      <c r="I31" s="1600">
        <v>1.03</v>
      </c>
      <c r="J31" s="1600">
        <v>71.495692000000005</v>
      </c>
      <c r="K31" s="1600">
        <v>119.77</v>
      </c>
      <c r="M31" s="790"/>
    </row>
    <row r="32" spans="2:13" s="647" customFormat="1">
      <c r="B32" s="785"/>
      <c r="C32" s="1372" t="s">
        <v>967</v>
      </c>
      <c r="D32" s="1019" t="s">
        <v>440</v>
      </c>
      <c r="E32" s="1016">
        <f>_xlfn.XLOOKUP(_xlfn.CONCAT($C32,"-",E$25),INPUT_DATA!$DS:$DS,INPUT_DATA!$DU:$DU)</f>
        <v>4</v>
      </c>
      <c r="F32" s="1018">
        <f>_xlfn.XLOOKUP(_xlfn.CONCAT($C32,"-",F$25),INPUT_DATA!$DS:$DS,INPUT_DATA!$DU:$DU)</f>
        <v>21.21</v>
      </c>
      <c r="G32" s="1016">
        <f>_xlfn.XLOOKUP(_xlfn.CONCAT($C32,"-",G$25),INPUT_DATA!$DS:$DS,INPUT_DATA!$DU:$DU)</f>
        <v>30.08</v>
      </c>
      <c r="H32" s="1019" t="s">
        <v>440</v>
      </c>
      <c r="I32" s="1600">
        <v>4.0483900000000004</v>
      </c>
      <c r="J32" s="1600">
        <v>21.163150999999999</v>
      </c>
      <c r="K32" s="1600">
        <v>30.15851</v>
      </c>
      <c r="M32" s="790"/>
    </row>
    <row r="33" spans="1:13" s="647" customFormat="1">
      <c r="B33" s="785"/>
      <c r="C33" s="1372" t="s">
        <v>1297</v>
      </c>
      <c r="D33" s="1019" t="s">
        <v>441</v>
      </c>
      <c r="E33" s="1016">
        <f>_xlfn.XLOOKUP(_xlfn.CONCAT($C33,"-",E$25),INPUT_DATA!$DS:$DS,INPUT_DATA!$DU:$DU)</f>
        <v>0.75</v>
      </c>
      <c r="F33" s="1018">
        <f>_xlfn.XLOOKUP(_xlfn.CONCAT($C33,"-",F$25),INPUT_DATA!$DS:$DS,INPUT_DATA!$DU:$DU)</f>
        <v>5.14</v>
      </c>
      <c r="G33" s="1016">
        <f>_xlfn.XLOOKUP(_xlfn.CONCAT($C33,"-",G$25),INPUT_DATA!$DS:$DS,INPUT_DATA!$DU:$DU)</f>
        <v>15.25</v>
      </c>
      <c r="H33" s="1019" t="s">
        <v>441</v>
      </c>
      <c r="I33" s="1600">
        <v>0.16658000000000001</v>
      </c>
      <c r="J33" s="1600">
        <v>4.6348149999999997</v>
      </c>
      <c r="K33" s="1600">
        <v>14.73916</v>
      </c>
      <c r="M33" s="790"/>
    </row>
    <row r="34" spans="1:13" s="647" customFormat="1">
      <c r="B34" s="785"/>
      <c r="C34" s="1372" t="s">
        <v>1298</v>
      </c>
      <c r="D34" s="1019" t="s">
        <v>442</v>
      </c>
      <c r="E34" s="1016">
        <f>_xlfn.XLOOKUP(_xlfn.CONCAT($C34,"-",E$25),INPUT_DATA!$DS:$DS,INPUT_DATA!$DU:$DU)</f>
        <v>0.08</v>
      </c>
      <c r="F34" s="1018">
        <f>_xlfn.XLOOKUP(_xlfn.CONCAT($C34,"-",F$25),INPUT_DATA!$DS:$DS,INPUT_DATA!$DU:$DU)</f>
        <v>16.100000000000001</v>
      </c>
      <c r="G34" s="1016">
        <f>_xlfn.XLOOKUP(_xlfn.CONCAT($C34,"-",G$25),INPUT_DATA!$DS:$DS,INPUT_DATA!$DU:$DU)</f>
        <v>25.33</v>
      </c>
      <c r="H34" s="1019" t="s">
        <v>442</v>
      </c>
      <c r="I34" s="1600">
        <v>0.26352999999999999</v>
      </c>
      <c r="J34" s="1600">
        <v>16.412262999999999</v>
      </c>
      <c r="K34" s="1600">
        <v>25.768910000000002</v>
      </c>
      <c r="M34" s="790"/>
    </row>
    <row r="35" spans="1:13" s="647" customFormat="1">
      <c r="B35" s="785"/>
      <c r="C35" s="1372" t="s">
        <v>1299</v>
      </c>
      <c r="D35" s="1020" t="s">
        <v>443</v>
      </c>
      <c r="E35" s="1017">
        <f>_xlfn.XLOOKUP(_xlfn.CONCAT($C35,"-",E$25),INPUT_DATA!$DS:$DS,INPUT_DATA!$DU:$DU)</f>
        <v>0.34</v>
      </c>
      <c r="F35" s="1017">
        <f>_xlfn.XLOOKUP(_xlfn.CONCAT($C35,"-",F$25),INPUT_DATA!$DS:$DS,INPUT_DATA!$DU:$DU)</f>
        <v>32.9</v>
      </c>
      <c r="G35" s="1017">
        <f>_xlfn.XLOOKUP(_xlfn.CONCAT($C35,"-",G$25),INPUT_DATA!$DS:$DS,INPUT_DATA!$DU:$DU)</f>
        <v>59.99</v>
      </c>
      <c r="H35" s="1020" t="s">
        <v>443</v>
      </c>
      <c r="I35" s="1633">
        <v>0.34</v>
      </c>
      <c r="J35" s="1633">
        <v>32.895124000000003</v>
      </c>
      <c r="K35" s="1633">
        <v>59.99</v>
      </c>
      <c r="M35" s="790"/>
    </row>
    <row r="36" spans="1:13" s="647" customFormat="1">
      <c r="B36" s="785"/>
      <c r="D36" s="831"/>
      <c r="G36" s="1006"/>
      <c r="M36" s="790"/>
    </row>
    <row r="37" spans="1:13" s="647" customFormat="1">
      <c r="B37" s="785"/>
      <c r="D37" s="831"/>
      <c r="G37" s="1006"/>
      <c r="M37" s="790"/>
    </row>
    <row r="38" spans="1:13" s="647" customFormat="1">
      <c r="B38" s="785"/>
      <c r="D38" s="831"/>
      <c r="G38" s="1006"/>
      <c r="M38" s="790"/>
    </row>
    <row r="39" spans="1:13" s="647" customFormat="1">
      <c r="B39" s="785"/>
      <c r="D39" s="831"/>
      <c r="G39" s="1006"/>
      <c r="M39" s="790"/>
    </row>
    <row r="40" spans="1:13" s="647" customFormat="1">
      <c r="B40" s="785"/>
      <c r="C40" s="1021"/>
      <c r="D40" s="831"/>
      <c r="G40" s="1006"/>
      <c r="M40" s="790"/>
    </row>
    <row r="41" spans="1:13" s="647" customFormat="1">
      <c r="B41" s="785"/>
      <c r="D41" s="831"/>
      <c r="G41" s="1006"/>
      <c r="M41" s="790"/>
    </row>
    <row r="42" spans="1:13" s="647" customFormat="1" ht="24.6" customHeight="1">
      <c r="A42" s="831"/>
      <c r="B42" s="1022"/>
      <c r="C42" s="1210" t="s">
        <v>444</v>
      </c>
      <c r="E42" s="1023"/>
      <c r="F42" s="1023"/>
      <c r="G42" s="1024"/>
      <c r="H42" s="1023"/>
      <c r="M42" s="790"/>
    </row>
    <row r="43" spans="1:13" s="647" customFormat="1" ht="15" customHeight="1">
      <c r="A43" s="831"/>
      <c r="B43" s="835"/>
      <c r="C43" s="1025"/>
      <c r="D43" s="831"/>
      <c r="E43" s="831"/>
      <c r="F43" s="831"/>
      <c r="G43" s="1026"/>
      <c r="H43" s="831"/>
      <c r="M43" s="790"/>
    </row>
    <row r="44" spans="1:13" s="647" customFormat="1" ht="25.5">
      <c r="B44" s="785"/>
      <c r="C44" s="1027"/>
      <c r="D44" s="1199" t="s">
        <v>445</v>
      </c>
      <c r="E44" s="2018" t="s">
        <v>446</v>
      </c>
      <c r="F44" s="2020"/>
      <c r="G44" s="2018" t="s">
        <v>447</v>
      </c>
      <c r="H44" s="2020"/>
      <c r="M44" s="790"/>
    </row>
    <row r="45" spans="1:13" s="647" customFormat="1" ht="15">
      <c r="B45" s="785"/>
      <c r="C45" s="1373" t="s">
        <v>803</v>
      </c>
      <c r="D45" s="1028" t="s">
        <v>448</v>
      </c>
      <c r="E45" s="1029">
        <f>_xlfn.XLOOKUP($C45,INPUT_DATA!$DS:$DS,INPUT_DATA!$DU:$DU)</f>
        <v>54841630.299999997</v>
      </c>
      <c r="F45" s="1030">
        <f>E45/$E$76</f>
        <v>7.0648676161836916E-3</v>
      </c>
      <c r="G45" s="1031">
        <f>_xlfn.XLOOKUP($C45,INPUT_DATA!$DS:$DS,INPUT_DATA!$DV:$DV)</f>
        <v>2230</v>
      </c>
      <c r="H45" s="1032">
        <f>G45/$G$76</f>
        <v>4.0074038133232702E-2</v>
      </c>
      <c r="M45" s="790"/>
    </row>
    <row r="46" spans="1:13" s="647" customFormat="1" ht="15">
      <c r="B46" s="785"/>
      <c r="C46" s="1373" t="s">
        <v>804</v>
      </c>
      <c r="D46" s="1033" t="s">
        <v>449</v>
      </c>
      <c r="E46" s="1029">
        <f>_xlfn.XLOOKUP($C46,INPUT_DATA!$DS:$DS,INPUT_DATA!$DU:$DU)</f>
        <v>511229891.88999999</v>
      </c>
      <c r="F46" s="1030">
        <f t="shared" ref="F46:F75" si="0">E46/$E$76</f>
        <v>6.5858208223958478E-2</v>
      </c>
      <c r="G46" s="1031">
        <f>_xlfn.XLOOKUP($C46,INPUT_DATA!$DS:$DS,INPUT_DATA!$DV:$DV)</f>
        <v>10336</v>
      </c>
      <c r="H46" s="1032">
        <f t="shared" ref="H46:H75" si="1">G46/$G$76</f>
        <v>0.18574226822649917</v>
      </c>
      <c r="M46" s="790"/>
    </row>
    <row r="47" spans="1:13" s="647" customFormat="1" ht="15">
      <c r="B47" s="785"/>
      <c r="C47" s="1373" t="s">
        <v>805</v>
      </c>
      <c r="D47" s="1033" t="s">
        <v>450</v>
      </c>
      <c r="E47" s="1029">
        <f>_xlfn.XLOOKUP($C47,INPUT_DATA!$DS:$DS,INPUT_DATA!$DU:$DU)</f>
        <v>1910679699.74</v>
      </c>
      <c r="F47" s="1030">
        <f t="shared" si="0"/>
        <v>0.24613963993686575</v>
      </c>
      <c r="G47" s="1031">
        <f>_xlfn.XLOOKUP($C47,INPUT_DATA!$DS:$DS,INPUT_DATA!$DV:$DV)</f>
        <v>20476</v>
      </c>
      <c r="H47" s="1032">
        <f t="shared" si="1"/>
        <v>0.36796233399823891</v>
      </c>
      <c r="M47" s="790"/>
    </row>
    <row r="48" spans="1:13" s="647" customFormat="1" ht="15">
      <c r="B48" s="785"/>
      <c r="C48" s="1373" t="s">
        <v>806</v>
      </c>
      <c r="D48" s="1033" t="s">
        <v>451</v>
      </c>
      <c r="E48" s="1029">
        <f>_xlfn.XLOOKUP($C48,INPUT_DATA!$DS:$DS,INPUT_DATA!$DU:$DU)</f>
        <v>944480466.20000005</v>
      </c>
      <c r="F48" s="1030">
        <f t="shared" si="0"/>
        <v>0.12167088073919743</v>
      </c>
      <c r="G48" s="1031">
        <f>_xlfn.XLOOKUP($C48,INPUT_DATA!$DS:$DS,INPUT_DATA!$DV:$DV)</f>
        <v>7703</v>
      </c>
      <c r="H48" s="1032">
        <f t="shared" si="1"/>
        <v>0.13842615055618451</v>
      </c>
      <c r="M48" s="790"/>
    </row>
    <row r="49" spans="2:13" s="647" customFormat="1" ht="15">
      <c r="B49" s="785"/>
      <c r="C49" s="1373" t="s">
        <v>807</v>
      </c>
      <c r="D49" s="1033" t="s">
        <v>452</v>
      </c>
      <c r="E49" s="1029">
        <f>_xlfn.XLOOKUP($C49,INPUT_DATA!$DS:$DS,INPUT_DATA!$DU:$DU)</f>
        <v>801263089.23000002</v>
      </c>
      <c r="F49" s="1030">
        <f t="shared" si="0"/>
        <v>0.10322117741901504</v>
      </c>
      <c r="G49" s="1031">
        <f>_xlfn.XLOOKUP($C49,INPUT_DATA!$DS:$DS,INPUT_DATA!$DV:$DV)</f>
        <v>4837</v>
      </c>
      <c r="H49" s="1032">
        <f t="shared" si="1"/>
        <v>8.6922924865671103E-2</v>
      </c>
      <c r="M49" s="790"/>
    </row>
    <row r="50" spans="2:13" s="647" customFormat="1" ht="15">
      <c r="B50" s="785"/>
      <c r="C50" s="1373" t="s">
        <v>808</v>
      </c>
      <c r="D50" s="1033" t="s">
        <v>453</v>
      </c>
      <c r="E50" s="1029">
        <f>_xlfn.XLOOKUP($C50,INPUT_DATA!$DS:$DS,INPUT_DATA!$DU:$DU)</f>
        <v>672492146.95000005</v>
      </c>
      <c r="F50" s="1030">
        <f t="shared" si="0"/>
        <v>8.6632508281302867E-2</v>
      </c>
      <c r="G50" s="1031">
        <f>_xlfn.XLOOKUP($C50,INPUT_DATA!$DS:$DS,INPUT_DATA!$DV:$DV)</f>
        <v>3313</v>
      </c>
      <c r="H50" s="1032">
        <f t="shared" si="1"/>
        <v>5.9536003737847502E-2</v>
      </c>
      <c r="M50" s="790"/>
    </row>
    <row r="51" spans="2:13" s="647" customFormat="1" ht="15">
      <c r="B51" s="785"/>
      <c r="C51" s="1373" t="s">
        <v>809</v>
      </c>
      <c r="D51" s="1033" t="s">
        <v>454</v>
      </c>
      <c r="E51" s="1029">
        <f>_xlfn.XLOOKUP($C51,INPUT_DATA!$DS:$DS,INPUT_DATA!$DU:$DU)</f>
        <v>429424895.99000001</v>
      </c>
      <c r="F51" s="1030">
        <f t="shared" si="0"/>
        <v>5.5319836858730313E-2</v>
      </c>
      <c r="G51" s="1031">
        <f>_xlfn.XLOOKUP($C51,INPUT_DATA!$DS:$DS,INPUT_DATA!$DV:$DV)</f>
        <v>1777</v>
      </c>
      <c r="H51" s="1032">
        <f t="shared" si="1"/>
        <v>3.1933437561773324E-2</v>
      </c>
      <c r="M51" s="790"/>
    </row>
    <row r="52" spans="2:13" s="647" customFormat="1" ht="15">
      <c r="B52" s="785"/>
      <c r="C52" s="1373" t="s">
        <v>810</v>
      </c>
      <c r="D52" s="1033" t="s">
        <v>455</v>
      </c>
      <c r="E52" s="1029">
        <f>_xlfn.XLOOKUP($C52,INPUT_DATA!$DS:$DS,INPUT_DATA!$DU:$DU)</f>
        <v>324329303.44999999</v>
      </c>
      <c r="F52" s="1030">
        <f t="shared" si="0"/>
        <v>4.1781099146560544E-2</v>
      </c>
      <c r="G52" s="1031">
        <f>_xlfn.XLOOKUP($C52,INPUT_DATA!$DS:$DS,INPUT_DATA!$DV:$DV)</f>
        <v>1142</v>
      </c>
      <c r="H52" s="1032">
        <f t="shared" si="1"/>
        <v>2.0522220425180152E-2</v>
      </c>
      <c r="M52" s="790"/>
    </row>
    <row r="53" spans="2:13" s="647" customFormat="1" ht="15">
      <c r="B53" s="785"/>
      <c r="C53" s="1373" t="s">
        <v>811</v>
      </c>
      <c r="D53" s="1033" t="s">
        <v>456</v>
      </c>
      <c r="E53" s="1029">
        <f>_xlfn.XLOOKUP($C53,INPUT_DATA!$DS:$DS,INPUT_DATA!$DU:$DU)</f>
        <v>223846002.30000001</v>
      </c>
      <c r="F53" s="1030">
        <f t="shared" si="0"/>
        <v>2.8836531007748877E-2</v>
      </c>
      <c r="G53" s="1031">
        <f>_xlfn.XLOOKUP($C53,INPUT_DATA!$DS:$DS,INPUT_DATA!$DV:$DV)</f>
        <v>702</v>
      </c>
      <c r="H53" s="1032">
        <f t="shared" si="1"/>
        <v>1.2615235322658904E-2</v>
      </c>
      <c r="M53" s="790"/>
    </row>
    <row r="54" spans="2:13" s="647" customFormat="1" ht="15">
      <c r="B54" s="785"/>
      <c r="C54" s="1373" t="s">
        <v>812</v>
      </c>
      <c r="D54" s="1033" t="s">
        <v>457</v>
      </c>
      <c r="E54" s="1029">
        <f>_xlfn.XLOOKUP($C54,INPUT_DATA!$DS:$DS,INPUT_DATA!$DU:$DU)</f>
        <v>175842390.63999999</v>
      </c>
      <c r="F54" s="1030">
        <f t="shared" si="0"/>
        <v>2.2652557999991808E-2</v>
      </c>
      <c r="G54" s="1031">
        <f>_xlfn.XLOOKUP($C54,INPUT_DATA!$DS:$DS,INPUT_DATA!$DV:$DV)</f>
        <v>482</v>
      </c>
      <c r="H54" s="1032">
        <f t="shared" si="1"/>
        <v>8.6617427713982786E-3</v>
      </c>
      <c r="M54" s="790"/>
    </row>
    <row r="55" spans="2:13" s="647" customFormat="1" ht="15">
      <c r="B55" s="785"/>
      <c r="C55" s="1373" t="s">
        <v>813</v>
      </c>
      <c r="D55" s="1033" t="s">
        <v>458</v>
      </c>
      <c r="E55" s="1029">
        <f>_xlfn.XLOOKUP($C55,INPUT_DATA!$DS:$DS,INPUT_DATA!$DU:$DU)</f>
        <v>173758844.40000001</v>
      </c>
      <c r="F55" s="1030">
        <f t="shared" si="0"/>
        <v>2.2384149160260488E-2</v>
      </c>
      <c r="G55" s="1031">
        <f>_xlfn.XLOOKUP($C55,INPUT_DATA!$DS:$DS,INPUT_DATA!$DV:$DV)</f>
        <v>421</v>
      </c>
      <c r="H55" s="1032">
        <f t="shared" si="1"/>
        <v>7.5655471094578323E-3</v>
      </c>
      <c r="M55" s="790"/>
    </row>
    <row r="56" spans="2:13" s="647" customFormat="1" ht="15">
      <c r="B56" s="785"/>
      <c r="C56" s="1373" t="s">
        <v>814</v>
      </c>
      <c r="D56" s="1033" t="s">
        <v>459</v>
      </c>
      <c r="E56" s="1029">
        <f>_xlfn.XLOOKUP($C56,INPUT_DATA!$DS:$DS,INPUT_DATA!$DU:$DU)</f>
        <v>182221290.03</v>
      </c>
      <c r="F56" s="1030">
        <f t="shared" si="0"/>
        <v>2.3474307453477786E-2</v>
      </c>
      <c r="G56" s="1031">
        <f>_xlfn.XLOOKUP($C56,INPUT_DATA!$DS:$DS,INPUT_DATA!$DV:$DV)</f>
        <v>386</v>
      </c>
      <c r="H56" s="1032">
        <f t="shared" si="1"/>
        <v>6.9365823853936416E-3</v>
      </c>
      <c r="M56" s="790"/>
    </row>
    <row r="57" spans="2:13" s="647" customFormat="1" ht="15">
      <c r="B57" s="785"/>
      <c r="C57" s="1373" t="s">
        <v>815</v>
      </c>
      <c r="D57" s="1033" t="s">
        <v>460</v>
      </c>
      <c r="E57" s="1029">
        <f>_xlfn.XLOOKUP($C57,INPUT_DATA!$DS:$DS,INPUT_DATA!$DU:$DU)</f>
        <v>185154404.69999999</v>
      </c>
      <c r="F57" s="1030">
        <f t="shared" si="0"/>
        <v>2.3852160313308546E-2</v>
      </c>
      <c r="G57" s="1031">
        <f>_xlfn.XLOOKUP($C57,INPUT_DATA!$DS:$DS,INPUT_DATA!$DV:$DV)</f>
        <v>364</v>
      </c>
      <c r="H57" s="1032">
        <f t="shared" si="1"/>
        <v>6.5412331302675793E-3</v>
      </c>
      <c r="M57" s="790"/>
    </row>
    <row r="58" spans="2:13" s="647" customFormat="1" ht="15">
      <c r="B58" s="785"/>
      <c r="C58" s="1373" t="s">
        <v>816</v>
      </c>
      <c r="D58" s="1033" t="s">
        <v>461</v>
      </c>
      <c r="E58" s="1029">
        <f>_xlfn.XLOOKUP($C58,INPUT_DATA!$DS:$DS,INPUT_DATA!$DU:$DU)</f>
        <v>143070766.13999999</v>
      </c>
      <c r="F58" s="1030">
        <f t="shared" si="0"/>
        <v>1.8430816461797929E-2</v>
      </c>
      <c r="G58" s="1031">
        <f>_xlfn.XLOOKUP($C58,INPUT_DATA!$DS:$DS,INPUT_DATA!$DV:$DV)</f>
        <v>261</v>
      </c>
      <c r="H58" s="1032">
        <f t="shared" si="1"/>
        <v>4.6902797994501054E-3</v>
      </c>
      <c r="M58" s="790"/>
    </row>
    <row r="59" spans="2:13" s="647" customFormat="1" ht="15">
      <c r="B59" s="785"/>
      <c r="C59" s="1373" t="s">
        <v>817</v>
      </c>
      <c r="D59" s="1033" t="s">
        <v>462</v>
      </c>
      <c r="E59" s="1029">
        <f>_xlfn.XLOOKUP($C59,INPUT_DATA!$DS:$DS,INPUT_DATA!$DU:$DU)</f>
        <v>124170928.98</v>
      </c>
      <c r="F59" s="1030">
        <f t="shared" si="0"/>
        <v>1.5996081265699482E-2</v>
      </c>
      <c r="G59" s="1031">
        <f>_xlfn.XLOOKUP($C59,INPUT_DATA!$DS:$DS,INPUT_DATA!$DV:$DV)</f>
        <v>209</v>
      </c>
      <c r="H59" s="1032">
        <f t="shared" si="1"/>
        <v>3.7558179236975939E-3</v>
      </c>
      <c r="M59" s="790"/>
    </row>
    <row r="60" spans="2:13" s="647" customFormat="1" ht="15">
      <c r="B60" s="785"/>
      <c r="C60" s="1373" t="s">
        <v>818</v>
      </c>
      <c r="D60" s="1033" t="s">
        <v>463</v>
      </c>
      <c r="E60" s="1029">
        <f>_xlfn.XLOOKUP($C60,INPUT_DATA!$DS:$DS,INPUT_DATA!$DU:$DU)</f>
        <v>99087119.739999995</v>
      </c>
      <c r="F60" s="1030">
        <f t="shared" si="0"/>
        <v>1.276470775216983E-2</v>
      </c>
      <c r="G60" s="1031">
        <f>_xlfn.XLOOKUP($C60,INPUT_DATA!$DS:$DS,INPUT_DATA!$DV:$DV)</f>
        <v>161</v>
      </c>
      <c r="H60" s="1032">
        <f t="shared" si="1"/>
        <v>2.8932377306952754E-3</v>
      </c>
      <c r="M60" s="790"/>
    </row>
    <row r="61" spans="2:13" s="647" customFormat="1" ht="15">
      <c r="B61" s="785"/>
      <c r="C61" s="1373" t="s">
        <v>819</v>
      </c>
      <c r="D61" s="1033" t="s">
        <v>464</v>
      </c>
      <c r="E61" s="1029">
        <f>_xlfn.XLOOKUP($C61,INPUT_DATA!$DS:$DS,INPUT_DATA!$DU:$DU)</f>
        <v>86689788.379999995</v>
      </c>
      <c r="F61" s="1030">
        <f t="shared" si="0"/>
        <v>1.1167645367750478E-2</v>
      </c>
      <c r="G61" s="1031">
        <f>_xlfn.XLOOKUP($C61,INPUT_DATA!$DS:$DS,INPUT_DATA!$DV:$DV)</f>
        <v>133</v>
      </c>
      <c r="H61" s="1032">
        <f t="shared" si="1"/>
        <v>2.3900659514439235E-3</v>
      </c>
      <c r="M61" s="790"/>
    </row>
    <row r="62" spans="2:13" s="647" customFormat="1" ht="15">
      <c r="B62" s="785"/>
      <c r="C62" s="1373" t="s">
        <v>820</v>
      </c>
      <c r="D62" s="1033" t="s">
        <v>465</v>
      </c>
      <c r="E62" s="1029">
        <f>_xlfn.XLOOKUP($C62,INPUT_DATA!$DS:$DS,INPUT_DATA!$DU:$DU)</f>
        <v>64465206.57</v>
      </c>
      <c r="F62" s="1030">
        <f t="shared" si="0"/>
        <v>8.3046063323720196E-3</v>
      </c>
      <c r="G62" s="1031">
        <f>_xlfn.XLOOKUP($C62,INPUT_DATA!$DS:$DS,INPUT_DATA!$DV:$DV)</f>
        <v>91</v>
      </c>
      <c r="H62" s="1032">
        <f t="shared" si="1"/>
        <v>1.6353082825668948E-3</v>
      </c>
      <c r="M62" s="790"/>
    </row>
    <row r="63" spans="2:13" s="647" customFormat="1" ht="15">
      <c r="B63" s="785"/>
      <c r="C63" s="1373" t="s">
        <v>821</v>
      </c>
      <c r="D63" s="1033" t="s">
        <v>466</v>
      </c>
      <c r="E63" s="1029">
        <f>_xlfn.XLOOKUP($C63,INPUT_DATA!$DS:$DS,INPUT_DATA!$DU:$DU)</f>
        <v>59840769.789999999</v>
      </c>
      <c r="F63" s="1030">
        <f t="shared" si="0"/>
        <v>7.7088721524909585E-3</v>
      </c>
      <c r="G63" s="1031">
        <f>_xlfn.XLOOKUP($C63,INPUT_DATA!$DS:$DS,INPUT_DATA!$DV:$DV)</f>
        <v>80</v>
      </c>
      <c r="H63" s="1032">
        <f t="shared" si="1"/>
        <v>1.4376336550038637E-3</v>
      </c>
      <c r="M63" s="790"/>
    </row>
    <row r="64" spans="2:13" s="647" customFormat="1" ht="15">
      <c r="B64" s="785"/>
      <c r="C64" s="1373" t="s">
        <v>822</v>
      </c>
      <c r="D64" s="1033" t="s">
        <v>467</v>
      </c>
      <c r="E64" s="1029">
        <f>_xlfn.XLOOKUP($C64,INPUT_DATA!$DS:$DS,INPUT_DATA!$DU:$DU)</f>
        <v>44059622.770000003</v>
      </c>
      <c r="F64" s="1030">
        <f t="shared" si="0"/>
        <v>5.6758962194645522E-3</v>
      </c>
      <c r="G64" s="1031">
        <f>_xlfn.XLOOKUP($C64,INPUT_DATA!$DS:$DS,INPUT_DATA!$DV:$DV)</f>
        <v>57</v>
      </c>
      <c r="H64" s="1032">
        <f t="shared" si="1"/>
        <v>1.0243139791902528E-3</v>
      </c>
      <c r="M64" s="790"/>
    </row>
    <row r="65" spans="2:13" s="647" customFormat="1" ht="15">
      <c r="B65" s="785"/>
      <c r="C65" s="1373" t="s">
        <v>823</v>
      </c>
      <c r="D65" s="1033" t="s">
        <v>468</v>
      </c>
      <c r="E65" s="1029">
        <f>_xlfn.XLOOKUP($C65,INPUT_DATA!$DS:$DS,INPUT_DATA!$DU:$DU)</f>
        <v>55941393.549999997</v>
      </c>
      <c r="F65" s="1030">
        <f t="shared" si="0"/>
        <v>7.2065425030878819E-3</v>
      </c>
      <c r="G65" s="1031">
        <f>_xlfn.XLOOKUP($C65,INPUT_DATA!$DS:$DS,INPUT_DATA!$DV:$DV)</f>
        <v>71</v>
      </c>
      <c r="H65" s="1032">
        <f t="shared" si="1"/>
        <v>1.275899868815929E-3</v>
      </c>
      <c r="M65" s="790"/>
    </row>
    <row r="66" spans="2:13" s="647" customFormat="1" ht="15">
      <c r="B66" s="785"/>
      <c r="C66" s="1373" t="s">
        <v>824</v>
      </c>
      <c r="D66" s="1033" t="s">
        <v>469</v>
      </c>
      <c r="E66" s="1029">
        <f>_xlfn.XLOOKUP($C66,INPUT_DATA!$DS:$DS,INPUT_DATA!$DU:$DU)</f>
        <v>35544185.520000003</v>
      </c>
      <c r="F66" s="1030">
        <f t="shared" si="0"/>
        <v>4.5789113826521918E-3</v>
      </c>
      <c r="G66" s="1031">
        <f>_xlfn.XLOOKUP($C66,INPUT_DATA!$DS:$DS,INPUT_DATA!$DV:$DV)</f>
        <v>41</v>
      </c>
      <c r="H66" s="1032">
        <f t="shared" si="1"/>
        <v>7.3678724818948007E-4</v>
      </c>
      <c r="M66" s="790"/>
    </row>
    <row r="67" spans="2:13" s="647" customFormat="1" ht="15">
      <c r="B67" s="785"/>
      <c r="C67" s="1373" t="s">
        <v>825</v>
      </c>
      <c r="D67" s="1033" t="s">
        <v>470</v>
      </c>
      <c r="E67" s="1029">
        <f>_xlfn.XLOOKUP($C67,INPUT_DATA!$DS:$DS,INPUT_DATA!$DU:$DU)</f>
        <v>39709404.049999997</v>
      </c>
      <c r="F67" s="1030">
        <f t="shared" si="0"/>
        <v>5.1154876541078783E-3</v>
      </c>
      <c r="G67" s="1031">
        <f>_xlfn.XLOOKUP($C67,INPUT_DATA!$DS:$DS,INPUT_DATA!$DV:$DV)</f>
        <v>45</v>
      </c>
      <c r="H67" s="1032">
        <f t="shared" si="1"/>
        <v>8.0866893093967335E-4</v>
      </c>
      <c r="M67" s="790"/>
    </row>
    <row r="68" spans="2:13" s="647" customFormat="1" ht="15">
      <c r="B68" s="785"/>
      <c r="C68" s="1373" t="s">
        <v>826</v>
      </c>
      <c r="D68" s="1033" t="s">
        <v>471</v>
      </c>
      <c r="E68" s="1029">
        <f>_xlfn.XLOOKUP($C68,INPUT_DATA!$DS:$DS,INPUT_DATA!$DU:$DU)</f>
        <v>24820526.960000001</v>
      </c>
      <c r="F68" s="1030">
        <f t="shared" si="0"/>
        <v>3.1974566798448779E-3</v>
      </c>
      <c r="G68" s="1031">
        <f>_xlfn.XLOOKUP($C68,INPUT_DATA!$DS:$DS,INPUT_DATA!$DV:$DV)</f>
        <v>25</v>
      </c>
      <c r="H68" s="1032">
        <f t="shared" si="1"/>
        <v>4.4926051718870738E-4</v>
      </c>
      <c r="M68" s="790"/>
    </row>
    <row r="69" spans="2:13" s="647" customFormat="1" ht="15">
      <c r="B69" s="785"/>
      <c r="C69" s="1373" t="s">
        <v>827</v>
      </c>
      <c r="D69" s="1033" t="s">
        <v>472</v>
      </c>
      <c r="E69" s="1029">
        <f>_xlfn.XLOOKUP($C69,INPUT_DATA!$DS:$DS,INPUT_DATA!$DU:$DU)</f>
        <v>32826205.949999999</v>
      </c>
      <c r="F69" s="1030">
        <f t="shared" si="0"/>
        <v>4.2287728885829897E-3</v>
      </c>
      <c r="G69" s="1031">
        <f>_xlfn.XLOOKUP($C69,INPUT_DATA!$DS:$DS,INPUT_DATA!$DV:$DV)</f>
        <v>37</v>
      </c>
      <c r="H69" s="1032">
        <f t="shared" si="1"/>
        <v>6.649055654392869E-4</v>
      </c>
      <c r="M69" s="790"/>
    </row>
    <row r="70" spans="2:13" s="647" customFormat="1" ht="15">
      <c r="B70" s="785"/>
      <c r="C70" s="1373" t="s">
        <v>828</v>
      </c>
      <c r="D70" s="1033" t="s">
        <v>473</v>
      </c>
      <c r="E70" s="1029">
        <f>_xlfn.XLOOKUP($C70,INPUT_DATA!$DS:$DS,INPUT_DATA!$DU:$DU)</f>
        <v>24432181.77</v>
      </c>
      <c r="F70" s="1030">
        <f t="shared" si="0"/>
        <v>3.1474288571539158E-3</v>
      </c>
      <c r="G70" s="1031">
        <f>_xlfn.XLOOKUP($C70,INPUT_DATA!$DS:$DS,INPUT_DATA!$DV:$DV)</f>
        <v>24</v>
      </c>
      <c r="H70" s="1032">
        <f t="shared" si="1"/>
        <v>4.3129009650115909E-4</v>
      </c>
      <c r="M70" s="790"/>
    </row>
    <row r="71" spans="2:13" s="647" customFormat="1" ht="15">
      <c r="B71" s="785"/>
      <c r="C71" s="1373" t="s">
        <v>829</v>
      </c>
      <c r="D71" s="1033" t="s">
        <v>474</v>
      </c>
      <c r="E71" s="1029">
        <f>_xlfn.XLOOKUP($C71,INPUT_DATA!$DS:$DS,INPUT_DATA!$DU:$DU)</f>
        <v>26737310.989999998</v>
      </c>
      <c r="F71" s="1030">
        <f t="shared" si="0"/>
        <v>3.4443826983947871E-3</v>
      </c>
      <c r="G71" s="1031">
        <f>_xlfn.XLOOKUP($C71,INPUT_DATA!$DS:$DS,INPUT_DATA!$DV:$DV)</f>
        <v>23</v>
      </c>
      <c r="H71" s="1032">
        <f t="shared" si="1"/>
        <v>4.1331967581361079E-4</v>
      </c>
      <c r="M71" s="790"/>
    </row>
    <row r="72" spans="2:13" s="647" customFormat="1" ht="15">
      <c r="B72" s="785"/>
      <c r="C72" s="1373" t="s">
        <v>830</v>
      </c>
      <c r="D72" s="1033" t="s">
        <v>475</v>
      </c>
      <c r="E72" s="1029">
        <f>_xlfn.XLOOKUP($C72,INPUT_DATA!$DS:$DS,INPUT_DATA!$DU:$DU)</f>
        <v>21664747.940000001</v>
      </c>
      <c r="F72" s="1030">
        <f t="shared" si="0"/>
        <v>2.7909195130927456E-3</v>
      </c>
      <c r="G72" s="1031">
        <f>_xlfn.XLOOKUP($C72,INPUT_DATA!$DS:$DS,INPUT_DATA!$DV:$DV)</f>
        <v>21</v>
      </c>
      <c r="H72" s="1032">
        <f t="shared" si="1"/>
        <v>3.7737883443851421E-4</v>
      </c>
      <c r="M72" s="790"/>
    </row>
    <row r="73" spans="2:13" s="647" customFormat="1" ht="15">
      <c r="B73" s="785"/>
      <c r="C73" s="1373" t="s">
        <v>831</v>
      </c>
      <c r="D73" s="1033" t="s">
        <v>476</v>
      </c>
      <c r="E73" s="1029">
        <f>_xlfn.XLOOKUP($C73,INPUT_DATA!$DS:$DS,INPUT_DATA!$DU:$DU)</f>
        <v>19850050.690000001</v>
      </c>
      <c r="F73" s="1030">
        <f t="shared" si="0"/>
        <v>2.5571446277625658E-3</v>
      </c>
      <c r="G73" s="1031">
        <f>_xlfn.XLOOKUP($C73,INPUT_DATA!$DS:$DS,INPUT_DATA!$DV:$DV)</f>
        <v>17</v>
      </c>
      <c r="H73" s="1032">
        <f t="shared" si="1"/>
        <v>3.0549715168832104E-4</v>
      </c>
      <c r="M73" s="790"/>
    </row>
    <row r="74" spans="2:13" s="647" customFormat="1" ht="15">
      <c r="B74" s="785"/>
      <c r="C74" s="1373" t="s">
        <v>832</v>
      </c>
      <c r="D74" s="1033" t="s">
        <v>477</v>
      </c>
      <c r="E74" s="1029">
        <f>_xlfn.XLOOKUP($C74,INPUT_DATA!$DS:$DS,INPUT_DATA!$DU:$DU)</f>
        <v>16704045.23</v>
      </c>
      <c r="F74" s="1030">
        <f t="shared" si="0"/>
        <v>2.1518665210923655E-3</v>
      </c>
      <c r="G74" s="1031">
        <f>_xlfn.XLOOKUP($C74,INPUT_DATA!$DS:$DS,INPUT_DATA!$DV:$DV)</f>
        <v>14</v>
      </c>
      <c r="H74" s="1032">
        <f t="shared" si="1"/>
        <v>2.5158588962567616E-4</v>
      </c>
      <c r="M74" s="790"/>
    </row>
    <row r="75" spans="2:13" s="647" customFormat="1" ht="15">
      <c r="B75" s="785"/>
      <c r="C75" s="1373" t="s">
        <v>833</v>
      </c>
      <c r="D75" s="1034" t="s">
        <v>478</v>
      </c>
      <c r="E75" s="1029">
        <f>_xlfn.XLOOKUP($C75,INPUT_DATA!$DS:$DS,INPUT_DATA!$DU:$DU)</f>
        <v>253405969.49000001</v>
      </c>
      <c r="F75" s="1030">
        <f t="shared" si="0"/>
        <v>3.2644536965881078E-2</v>
      </c>
      <c r="G75" s="1031">
        <f>_xlfn.XLOOKUP($C75,INPUT_DATA!$DS:$DS,INPUT_DATA!$DV:$DV)</f>
        <v>168</v>
      </c>
      <c r="H75" s="1032">
        <f t="shared" si="1"/>
        <v>3.0190306755081137E-3</v>
      </c>
      <c r="M75" s="790"/>
    </row>
    <row r="76" spans="2:13" s="647" customFormat="1" ht="15">
      <c r="B76" s="785"/>
      <c r="C76" s="1027"/>
      <c r="D76" s="1035" t="s">
        <v>418</v>
      </c>
      <c r="E76" s="1036">
        <f>SUM(E45:E75)</f>
        <v>7762584280.329999</v>
      </c>
      <c r="F76" s="1037">
        <f>SUM(F45:F75)</f>
        <v>1</v>
      </c>
      <c r="G76" s="1038">
        <f>SUM(G45:G75)</f>
        <v>55647</v>
      </c>
      <c r="H76" s="1039">
        <f>SUM(H45:H75)</f>
        <v>1.0000000000000002</v>
      </c>
      <c r="M76" s="790"/>
    </row>
    <row r="77" spans="2:13" s="647" customFormat="1" ht="15">
      <c r="B77" s="785"/>
      <c r="C77" s="1027"/>
      <c r="D77" s="831"/>
      <c r="G77" s="1006"/>
      <c r="M77" s="790"/>
    </row>
    <row r="78" spans="2:13" s="647" customFormat="1" ht="15">
      <c r="B78" s="785"/>
      <c r="C78" s="1027"/>
      <c r="D78" s="831"/>
      <c r="G78" s="1006"/>
      <c r="M78" s="790"/>
    </row>
    <row r="79" spans="2:13" s="647" customFormat="1" ht="15">
      <c r="B79" s="785"/>
      <c r="C79" s="1027"/>
      <c r="D79" s="831"/>
      <c r="G79" s="1006"/>
      <c r="M79" s="790"/>
    </row>
    <row r="80" spans="2:13" s="647" customFormat="1" ht="15">
      <c r="B80" s="785"/>
      <c r="C80" s="1027"/>
      <c r="D80" s="831"/>
      <c r="G80" s="1006"/>
      <c r="M80" s="790"/>
    </row>
    <row r="81" spans="1:13" s="647" customFormat="1" ht="15">
      <c r="B81" s="785"/>
      <c r="C81" s="1027"/>
      <c r="D81" s="831"/>
      <c r="G81" s="1006"/>
      <c r="M81" s="790"/>
    </row>
    <row r="82" spans="1:13" s="647" customFormat="1" ht="24.6" customHeight="1">
      <c r="A82" s="831"/>
      <c r="B82" s="1022"/>
      <c r="C82" s="1210" t="s">
        <v>479</v>
      </c>
      <c r="D82" s="1040"/>
      <c r="E82" s="1040"/>
      <c r="F82" s="1040"/>
      <c r="G82" s="1041"/>
      <c r="H82" s="1040"/>
      <c r="M82" s="790"/>
    </row>
    <row r="83" spans="1:13" s="647" customFormat="1" ht="15" customHeight="1">
      <c r="A83" s="831"/>
      <c r="B83" s="835"/>
      <c r="C83" s="1025"/>
      <c r="D83" s="831"/>
      <c r="E83" s="831"/>
      <c r="F83" s="831"/>
      <c r="G83" s="1026"/>
      <c r="H83" s="831"/>
      <c r="M83" s="790"/>
    </row>
    <row r="84" spans="1:13" s="647" customFormat="1" ht="25.5">
      <c r="B84" s="785"/>
      <c r="C84" s="1027"/>
      <c r="D84" s="1199" t="s">
        <v>480</v>
      </c>
      <c r="E84" s="2018" t="s">
        <v>446</v>
      </c>
      <c r="F84" s="2020"/>
      <c r="G84" s="2018" t="s">
        <v>447</v>
      </c>
      <c r="H84" s="2020"/>
      <c r="M84" s="790"/>
    </row>
    <row r="85" spans="1:13" s="647" customFormat="1" ht="15">
      <c r="B85" s="785"/>
      <c r="C85" s="1373" t="s">
        <v>834</v>
      </c>
      <c r="D85" s="1028" t="s">
        <v>448</v>
      </c>
      <c r="E85" s="1029">
        <f>_xlfn.XLOOKUP($C85,INPUT_DATA!$DS:$DS,INPUT_DATA!$DU:$DU)</f>
        <v>327380931</v>
      </c>
      <c r="F85" s="1030">
        <f>E85/$E$116</f>
        <v>4.2174219200372093E-2</v>
      </c>
      <c r="G85" s="1031">
        <f>_xlfn.XLOOKUP($C85,INPUT_DATA!$DS:$DS,INPUT_DATA!$DV:$DV)</f>
        <v>10597</v>
      </c>
      <c r="H85" s="1032">
        <f>G85/$G$116</f>
        <v>0.19043254802594928</v>
      </c>
      <c r="M85" s="790"/>
    </row>
    <row r="86" spans="1:13" s="647" customFormat="1" ht="15">
      <c r="B86" s="785"/>
      <c r="C86" s="1373" t="s">
        <v>835</v>
      </c>
      <c r="D86" s="1033" t="s">
        <v>449</v>
      </c>
      <c r="E86" s="1029">
        <f>_xlfn.XLOOKUP($C86,INPUT_DATA!$DS:$DS,INPUT_DATA!$DU:$DU)</f>
        <v>1172722623.51</v>
      </c>
      <c r="F86" s="1030">
        <f>E86/$E$116</f>
        <v>0.15107373796657134</v>
      </c>
      <c r="G86" s="1031">
        <f>_xlfn.XLOOKUP($C86,INPUT_DATA!$DS:$DS,INPUT_DATA!$DV:$DV)</f>
        <v>15621</v>
      </c>
      <c r="H86" s="1032">
        <f t="shared" ref="H86:H115" si="2">G86/$G$116</f>
        <v>0.28071594156019192</v>
      </c>
      <c r="M86" s="790"/>
    </row>
    <row r="87" spans="1:13" s="647" customFormat="1" ht="15">
      <c r="B87" s="785"/>
      <c r="C87" s="1373" t="s">
        <v>836</v>
      </c>
      <c r="D87" s="1033" t="s">
        <v>450</v>
      </c>
      <c r="E87" s="1029">
        <f>_xlfn.XLOOKUP($C87,INPUT_DATA!$DS:$DS,INPUT_DATA!$DU:$DU)</f>
        <v>1827383088.9000001</v>
      </c>
      <c r="F87" s="1030">
        <f t="shared" ref="F87:F115" si="3">E87/$E$116</f>
        <v>0.23540911414391952</v>
      </c>
      <c r="G87" s="1031">
        <f>_xlfn.XLOOKUP($C87,INPUT_DATA!$DS:$DS,INPUT_DATA!$DV:$DV)</f>
        <v>14863</v>
      </c>
      <c r="H87" s="1032">
        <f t="shared" si="2"/>
        <v>0.26709436267903031</v>
      </c>
      <c r="M87" s="790"/>
    </row>
    <row r="88" spans="1:13" s="647" customFormat="1" ht="15">
      <c r="B88" s="785"/>
      <c r="C88" s="1373" t="s">
        <v>837</v>
      </c>
      <c r="D88" s="1033" t="s">
        <v>451</v>
      </c>
      <c r="E88" s="1029">
        <f>_xlfn.XLOOKUP($C88,INPUT_DATA!$DS:$DS,INPUT_DATA!$DU:$DU)</f>
        <v>908555312.08000004</v>
      </c>
      <c r="F88" s="1030">
        <f t="shared" si="3"/>
        <v>0.11704289180888301</v>
      </c>
      <c r="G88" s="1031">
        <f>_xlfn.XLOOKUP($C88,INPUT_DATA!$DS:$DS,INPUT_DATA!$DV:$DV)</f>
        <v>5244</v>
      </c>
      <c r="H88" s="1032">
        <f t="shared" si="2"/>
        <v>9.4236886085503263E-2</v>
      </c>
      <c r="M88" s="790"/>
    </row>
    <row r="89" spans="1:13" s="647" customFormat="1" ht="15">
      <c r="B89" s="785"/>
      <c r="C89" s="1373" t="s">
        <v>838</v>
      </c>
      <c r="D89" s="1033" t="s">
        <v>452</v>
      </c>
      <c r="E89" s="1029">
        <f>_xlfn.XLOOKUP($C89,INPUT_DATA!$DS:$DS,INPUT_DATA!$DU:$DU)</f>
        <v>724458803.88999999</v>
      </c>
      <c r="F89" s="1030">
        <f t="shared" si="3"/>
        <v>9.332701298016724E-2</v>
      </c>
      <c r="G89" s="1031">
        <f>_xlfn.XLOOKUP($C89,INPUT_DATA!$DS:$DS,INPUT_DATA!$DV:$DV)</f>
        <v>3250</v>
      </c>
      <c r="H89" s="1032">
        <f t="shared" si="2"/>
        <v>5.8403867234531961E-2</v>
      </c>
      <c r="M89" s="790"/>
    </row>
    <row r="90" spans="1:13" s="647" customFormat="1" ht="15">
      <c r="B90" s="785"/>
      <c r="C90" s="1373" t="s">
        <v>839</v>
      </c>
      <c r="D90" s="1033" t="s">
        <v>453</v>
      </c>
      <c r="E90" s="1029">
        <f>_xlfn.XLOOKUP($C90,INPUT_DATA!$DS:$DS,INPUT_DATA!$DU:$DU)</f>
        <v>500645003.13999999</v>
      </c>
      <c r="F90" s="1030">
        <f t="shared" si="3"/>
        <v>6.4494630275204801E-2</v>
      </c>
      <c r="G90" s="1031">
        <f>_xlfn.XLOOKUP($C90,INPUT_DATA!$DS:$DS,INPUT_DATA!$DV:$DV)</f>
        <v>1838</v>
      </c>
      <c r="H90" s="1032">
        <f t="shared" si="2"/>
        <v>3.3029633223713765E-2</v>
      </c>
      <c r="M90" s="790"/>
    </row>
    <row r="91" spans="1:13" s="647" customFormat="1" ht="15">
      <c r="B91" s="785"/>
      <c r="C91" s="1373" t="s">
        <v>840</v>
      </c>
      <c r="D91" s="1033" t="s">
        <v>454</v>
      </c>
      <c r="E91" s="1029">
        <f>_xlfn.XLOOKUP($C91,INPUT_DATA!$DS:$DS,INPUT_DATA!$DU:$DU)</f>
        <v>316668562.92000002</v>
      </c>
      <c r="F91" s="1030">
        <f t="shared" si="3"/>
        <v>4.0794218971950146E-2</v>
      </c>
      <c r="G91" s="1031">
        <f>_xlfn.XLOOKUP($C91,INPUT_DATA!$DS:$DS,INPUT_DATA!$DV:$DV)</f>
        <v>980</v>
      </c>
      <c r="H91" s="1032">
        <f t="shared" si="2"/>
        <v>1.7611012273797331E-2</v>
      </c>
      <c r="M91" s="790"/>
    </row>
    <row r="92" spans="1:13" s="647" customFormat="1" ht="15">
      <c r="B92" s="785"/>
      <c r="C92" s="1373" t="s">
        <v>841</v>
      </c>
      <c r="D92" s="1033" t="s">
        <v>455</v>
      </c>
      <c r="E92" s="1029">
        <f>_xlfn.XLOOKUP($C92,INPUT_DATA!$DS:$DS,INPUT_DATA!$DU:$DU)</f>
        <v>242365524.66999999</v>
      </c>
      <c r="F92" s="1030">
        <f t="shared" si="3"/>
        <v>3.1222272882001696E-2</v>
      </c>
      <c r="G92" s="1031">
        <f>_xlfn.XLOOKUP($C92,INPUT_DATA!$DS:$DS,INPUT_DATA!$DV:$DV)</f>
        <v>651</v>
      </c>
      <c r="H92" s="1032">
        <f t="shared" si="2"/>
        <v>1.169874386759394E-2</v>
      </c>
      <c r="M92" s="790"/>
    </row>
    <row r="93" spans="1:13" s="647" customFormat="1" ht="15">
      <c r="B93" s="785"/>
      <c r="C93" s="1373" t="s">
        <v>842</v>
      </c>
      <c r="D93" s="1033" t="s">
        <v>456</v>
      </c>
      <c r="E93" s="1029">
        <f>_xlfn.XLOOKUP($C93,INPUT_DATA!$DS:$DS,INPUT_DATA!$DU:$DU)</f>
        <v>154418165.91</v>
      </c>
      <c r="F93" s="1030">
        <f t="shared" si="3"/>
        <v>1.9892623427134687E-2</v>
      </c>
      <c r="G93" s="1031">
        <f>_xlfn.XLOOKUP($C93,INPUT_DATA!$DS:$DS,INPUT_DATA!$DV:$DV)</f>
        <v>364</v>
      </c>
      <c r="H93" s="1032">
        <f t="shared" si="2"/>
        <v>6.5412331302675793E-3</v>
      </c>
      <c r="M93" s="790"/>
    </row>
    <row r="94" spans="1:13" s="647" customFormat="1" ht="15">
      <c r="B94" s="785"/>
      <c r="C94" s="1373" t="s">
        <v>843</v>
      </c>
      <c r="D94" s="1033" t="s">
        <v>457</v>
      </c>
      <c r="E94" s="1029">
        <f>_xlfn.XLOOKUP($C94,INPUT_DATA!$DS:$DS,INPUT_DATA!$DU:$DU)</f>
        <v>191525101.77000001</v>
      </c>
      <c r="F94" s="1030">
        <f t="shared" si="3"/>
        <v>2.4672853118685622E-2</v>
      </c>
      <c r="G94" s="1031">
        <f>_xlfn.XLOOKUP($C94,INPUT_DATA!$DS:$DS,INPUT_DATA!$DV:$DV)</f>
        <v>402</v>
      </c>
      <c r="H94" s="1032">
        <f t="shared" si="2"/>
        <v>7.2241091163944152E-3</v>
      </c>
      <c r="M94" s="790"/>
    </row>
    <row r="95" spans="1:13" s="647" customFormat="1" ht="15">
      <c r="B95" s="785"/>
      <c r="C95" s="1373" t="s">
        <v>844</v>
      </c>
      <c r="D95" s="1033" t="s">
        <v>458</v>
      </c>
      <c r="E95" s="1029">
        <f>_xlfn.XLOOKUP($C95,INPUT_DATA!$DS:$DS,INPUT_DATA!$DU:$DU)</f>
        <v>222347010.06999999</v>
      </c>
      <c r="F95" s="1030">
        <f t="shared" si="3"/>
        <v>2.8643426214825934E-2</v>
      </c>
      <c r="G95" s="1031">
        <f>_xlfn.XLOOKUP($C95,INPUT_DATA!$DS:$DS,INPUT_DATA!$DV:$DV)</f>
        <v>424</v>
      </c>
      <c r="H95" s="1032">
        <f t="shared" si="2"/>
        <v>7.6194583715204775E-3</v>
      </c>
      <c r="M95" s="790"/>
    </row>
    <row r="96" spans="1:13" s="647" customFormat="1" ht="15">
      <c r="B96" s="785"/>
      <c r="C96" s="1373" t="s">
        <v>845</v>
      </c>
      <c r="D96" s="1033" t="s">
        <v>459</v>
      </c>
      <c r="E96" s="1029">
        <f>_xlfn.XLOOKUP($C96,INPUT_DATA!$DS:$DS,INPUT_DATA!$DU:$DU)</f>
        <v>159061971.66999999</v>
      </c>
      <c r="F96" s="1030">
        <f t="shared" si="3"/>
        <v>2.0490852778636503E-2</v>
      </c>
      <c r="G96" s="1031">
        <f>_xlfn.XLOOKUP($C96,INPUT_DATA!$DS:$DS,INPUT_DATA!$DV:$DV)</f>
        <v>277</v>
      </c>
      <c r="H96" s="1032">
        <f t="shared" si="2"/>
        <v>4.9778065304508781E-3</v>
      </c>
      <c r="M96" s="790"/>
    </row>
    <row r="97" spans="2:13" s="647" customFormat="1" ht="15">
      <c r="B97" s="785"/>
      <c r="C97" s="1373" t="s">
        <v>846</v>
      </c>
      <c r="D97" s="1033" t="s">
        <v>460</v>
      </c>
      <c r="E97" s="1029">
        <f>_xlfn.XLOOKUP($C97,INPUT_DATA!$DS:$DS,INPUT_DATA!$DU:$DU)</f>
        <v>148696404.05000001</v>
      </c>
      <c r="F97" s="1030">
        <f t="shared" si="3"/>
        <v>1.9155528452913455E-2</v>
      </c>
      <c r="G97" s="1031">
        <f>_xlfn.XLOOKUP($C97,INPUT_DATA!$DS:$DS,INPUT_DATA!$DV:$DV)</f>
        <v>239</v>
      </c>
      <c r="H97" s="1032">
        <f t="shared" si="2"/>
        <v>4.2949305443240431E-3</v>
      </c>
      <c r="M97" s="790"/>
    </row>
    <row r="98" spans="2:13" s="647" customFormat="1" ht="15">
      <c r="B98" s="785"/>
      <c r="C98" s="1373" t="s">
        <v>847</v>
      </c>
      <c r="D98" s="1033" t="s">
        <v>461</v>
      </c>
      <c r="E98" s="1029">
        <f>_xlfn.XLOOKUP($C98,INPUT_DATA!$DS:$DS,INPUT_DATA!$DU:$DU)</f>
        <v>126688491.54000001</v>
      </c>
      <c r="F98" s="1030">
        <f t="shared" si="3"/>
        <v>1.6320401423662777E-2</v>
      </c>
      <c r="G98" s="1031">
        <f>_xlfn.XLOOKUP($C98,INPUT_DATA!$DS:$DS,INPUT_DATA!$DV:$DV)</f>
        <v>188</v>
      </c>
      <c r="H98" s="1032">
        <f t="shared" si="2"/>
        <v>3.3784390892590797E-3</v>
      </c>
      <c r="M98" s="790"/>
    </row>
    <row r="99" spans="2:13" s="647" customFormat="1" ht="15">
      <c r="B99" s="785"/>
      <c r="C99" s="1373" t="s">
        <v>848</v>
      </c>
      <c r="D99" s="1033" t="s">
        <v>462</v>
      </c>
      <c r="E99" s="1029">
        <f>_xlfn.XLOOKUP($C99,INPUT_DATA!$DS:$DS,INPUT_DATA!$DU:$DU)</f>
        <v>83194621</v>
      </c>
      <c r="F99" s="1030">
        <f t="shared" si="3"/>
        <v>1.0717387147835678E-2</v>
      </c>
      <c r="G99" s="1031">
        <f>_xlfn.XLOOKUP($C99,INPUT_DATA!$DS:$DS,INPUT_DATA!$DV:$DV)</f>
        <v>115</v>
      </c>
      <c r="H99" s="1032">
        <f t="shared" si="2"/>
        <v>2.0665983790680541E-3</v>
      </c>
      <c r="M99" s="790"/>
    </row>
    <row r="100" spans="2:13" s="647" customFormat="1" ht="15">
      <c r="B100" s="785"/>
      <c r="C100" s="1373" t="s">
        <v>849</v>
      </c>
      <c r="D100" s="1033" t="s">
        <v>463</v>
      </c>
      <c r="E100" s="1029">
        <f>_xlfn.XLOOKUP($C100,INPUT_DATA!$DS:$DS,INPUT_DATA!$DU:$DU)</f>
        <v>64071168.200000003</v>
      </c>
      <c r="F100" s="1030">
        <f t="shared" si="3"/>
        <v>8.2538450967100142E-3</v>
      </c>
      <c r="G100" s="1031">
        <f>_xlfn.XLOOKUP($C100,INPUT_DATA!$DS:$DS,INPUT_DATA!$DV:$DV)</f>
        <v>83</v>
      </c>
      <c r="H100" s="1032">
        <f t="shared" si="2"/>
        <v>1.4915449170665085E-3</v>
      </c>
      <c r="M100" s="790"/>
    </row>
    <row r="101" spans="2:13" s="647" customFormat="1" ht="15">
      <c r="B101" s="785"/>
      <c r="C101" s="1373" t="s">
        <v>850</v>
      </c>
      <c r="D101" s="1033" t="s">
        <v>464</v>
      </c>
      <c r="E101" s="1029">
        <f>_xlfn.XLOOKUP($C101,INPUT_DATA!$DS:$DS,INPUT_DATA!$DU:$DU)</f>
        <v>66770233.979999997</v>
      </c>
      <c r="F101" s="1030">
        <f t="shared" si="3"/>
        <v>8.6015470581353223E-3</v>
      </c>
      <c r="G101" s="1031">
        <f>_xlfn.XLOOKUP($C101,INPUT_DATA!$DS:$DS,INPUT_DATA!$DV:$DV)</f>
        <v>81</v>
      </c>
      <c r="H101" s="1032">
        <f t="shared" si="2"/>
        <v>1.455604075691412E-3</v>
      </c>
      <c r="M101" s="790"/>
    </row>
    <row r="102" spans="2:13" s="647" customFormat="1" ht="15">
      <c r="B102" s="785"/>
      <c r="C102" s="1373" t="s">
        <v>851</v>
      </c>
      <c r="D102" s="1033" t="s">
        <v>465</v>
      </c>
      <c r="E102" s="1029">
        <f>_xlfn.XLOOKUP($C102,INPUT_DATA!$DS:$DS,INPUT_DATA!$DU:$DU)</f>
        <v>44733779.979999997</v>
      </c>
      <c r="F102" s="1030">
        <f t="shared" si="3"/>
        <v>5.7627432262929703E-3</v>
      </c>
      <c r="G102" s="1031">
        <f>_xlfn.XLOOKUP($C102,INPUT_DATA!$DS:$DS,INPUT_DATA!$DV:$DV)</f>
        <v>51</v>
      </c>
      <c r="H102" s="1032">
        <f t="shared" si="2"/>
        <v>9.1649145506496311E-4</v>
      </c>
      <c r="M102" s="790"/>
    </row>
    <row r="103" spans="2:13" s="647" customFormat="1" ht="15">
      <c r="B103" s="785"/>
      <c r="C103" s="1373" t="s">
        <v>852</v>
      </c>
      <c r="D103" s="1033" t="s">
        <v>466</v>
      </c>
      <c r="E103" s="1029">
        <f>_xlfn.XLOOKUP($C103,INPUT_DATA!$DS:$DS,INPUT_DATA!$DU:$DU)</f>
        <v>44379942.229999997</v>
      </c>
      <c r="F103" s="1030">
        <f t="shared" si="3"/>
        <v>5.7171607582357014E-3</v>
      </c>
      <c r="G103" s="1031">
        <f>_xlfn.XLOOKUP($C103,INPUT_DATA!$DS:$DS,INPUT_DATA!$DV:$DV)</f>
        <v>48</v>
      </c>
      <c r="H103" s="1032">
        <f t="shared" si="2"/>
        <v>8.6258019300231817E-4</v>
      </c>
      <c r="M103" s="790"/>
    </row>
    <row r="104" spans="2:13" s="647" customFormat="1" ht="15">
      <c r="B104" s="785"/>
      <c r="C104" s="1373" t="s">
        <v>853</v>
      </c>
      <c r="D104" s="1033" t="s">
        <v>467</v>
      </c>
      <c r="E104" s="1029">
        <f>_xlfn.XLOOKUP($C104,INPUT_DATA!$DS:$DS,INPUT_DATA!$DU:$DU)</f>
        <v>39181504.310000002</v>
      </c>
      <c r="F104" s="1030">
        <f t="shared" si="3"/>
        <v>5.0474819847410842E-3</v>
      </c>
      <c r="G104" s="1031">
        <f>_xlfn.XLOOKUP($C104,INPUT_DATA!$DS:$DS,INPUT_DATA!$DV:$DV)</f>
        <v>40</v>
      </c>
      <c r="H104" s="1032">
        <f t="shared" si="2"/>
        <v>7.1881682750193183E-4</v>
      </c>
      <c r="M104" s="790"/>
    </row>
    <row r="105" spans="2:13" s="647" customFormat="1" ht="15">
      <c r="B105" s="785"/>
      <c r="C105" s="1373" t="s">
        <v>854</v>
      </c>
      <c r="D105" s="1033" t="s">
        <v>468</v>
      </c>
      <c r="E105" s="1029">
        <f>_xlfn.XLOOKUP($C105,INPUT_DATA!$DS:$DS,INPUT_DATA!$DU:$DU)</f>
        <v>33738163.939999998</v>
      </c>
      <c r="F105" s="1030">
        <f t="shared" si="3"/>
        <v>4.3462541238348702E-3</v>
      </c>
      <c r="G105" s="1031">
        <f>_xlfn.XLOOKUP($C105,INPUT_DATA!$DS:$DS,INPUT_DATA!$DV:$DV)</f>
        <v>33</v>
      </c>
      <c r="H105" s="1032">
        <f t="shared" si="2"/>
        <v>5.9302388268909372E-4</v>
      </c>
      <c r="M105" s="790"/>
    </row>
    <row r="106" spans="2:13" s="647" customFormat="1" ht="15">
      <c r="B106" s="785"/>
      <c r="C106" s="1373" t="s">
        <v>855</v>
      </c>
      <c r="D106" s="1033" t="s">
        <v>469</v>
      </c>
      <c r="E106" s="1029">
        <f>_xlfn.XLOOKUP($C106,INPUT_DATA!$DS:$DS,INPUT_DATA!$DU:$DU)</f>
        <v>27908017.120000001</v>
      </c>
      <c r="F106" s="1030">
        <f t="shared" si="3"/>
        <v>3.5951966654606923E-3</v>
      </c>
      <c r="G106" s="1031">
        <f>_xlfn.XLOOKUP($C106,INPUT_DATA!$DS:$DS,INPUT_DATA!$DV:$DV)</f>
        <v>26</v>
      </c>
      <c r="H106" s="1032">
        <f t="shared" si="2"/>
        <v>4.6723093787625567E-4</v>
      </c>
      <c r="M106" s="790"/>
    </row>
    <row r="107" spans="2:13" s="647" customFormat="1" ht="15">
      <c r="B107" s="785"/>
      <c r="C107" s="1373" t="s">
        <v>856</v>
      </c>
      <c r="D107" s="1033" t="s">
        <v>470</v>
      </c>
      <c r="E107" s="1029">
        <f>_xlfn.XLOOKUP($C107,INPUT_DATA!$DS:$DS,INPUT_DATA!$DU:$DU)</f>
        <v>23660903.66</v>
      </c>
      <c r="F107" s="1030">
        <f t="shared" si="3"/>
        <v>3.0480704370522004E-3</v>
      </c>
      <c r="G107" s="1031">
        <f>_xlfn.XLOOKUP($C107,INPUT_DATA!$DS:$DS,INPUT_DATA!$DV:$DV)</f>
        <v>21</v>
      </c>
      <c r="H107" s="1032">
        <f t="shared" si="2"/>
        <v>3.7737883443851421E-4</v>
      </c>
      <c r="M107" s="790"/>
    </row>
    <row r="108" spans="2:13" s="647" customFormat="1" ht="15">
      <c r="B108" s="785"/>
      <c r="C108" s="1373" t="s">
        <v>857</v>
      </c>
      <c r="D108" s="1033" t="s">
        <v>471</v>
      </c>
      <c r="E108" s="1029">
        <f>_xlfn.XLOOKUP($C108,INPUT_DATA!$DS:$DS,INPUT_DATA!$DU:$DU)</f>
        <v>22398371.600000001</v>
      </c>
      <c r="F108" s="1030">
        <f t="shared" si="3"/>
        <v>2.8854271710461628E-3</v>
      </c>
      <c r="G108" s="1031">
        <f>_xlfn.XLOOKUP($C108,INPUT_DATA!$DS:$DS,INPUT_DATA!$DV:$DV)</f>
        <v>19</v>
      </c>
      <c r="H108" s="1032">
        <f t="shared" si="2"/>
        <v>3.4143799306341762E-4</v>
      </c>
      <c r="M108" s="790"/>
    </row>
    <row r="109" spans="2:13" s="647" customFormat="1" ht="15">
      <c r="B109" s="785"/>
      <c r="C109" s="1373" t="s">
        <v>858</v>
      </c>
      <c r="D109" s="1033" t="s">
        <v>472</v>
      </c>
      <c r="E109" s="1029">
        <f>_xlfn.XLOOKUP($C109,INPUT_DATA!$DS:$DS,INPUT_DATA!$DU:$DU)</f>
        <v>22039610.18</v>
      </c>
      <c r="F109" s="1030">
        <f t="shared" si="3"/>
        <v>2.8392104206645809E-3</v>
      </c>
      <c r="G109" s="1031">
        <f>_xlfn.XLOOKUP($C109,INPUT_DATA!$DS:$DS,INPUT_DATA!$DV:$DV)</f>
        <v>18</v>
      </c>
      <c r="H109" s="1032">
        <f t="shared" si="2"/>
        <v>3.2346757237586933E-4</v>
      </c>
      <c r="M109" s="790"/>
    </row>
    <row r="110" spans="2:13" s="647" customFormat="1" ht="15">
      <c r="B110" s="785"/>
      <c r="C110" s="1373" t="s">
        <v>859</v>
      </c>
      <c r="D110" s="1033" t="s">
        <v>473</v>
      </c>
      <c r="E110" s="1029">
        <f>_xlfn.XLOOKUP($C110,INPUT_DATA!$DS:$DS,INPUT_DATA!$DU:$DU)</f>
        <v>17909570.32</v>
      </c>
      <c r="F110" s="1030">
        <f t="shared" si="3"/>
        <v>2.3071659737572137E-3</v>
      </c>
      <c r="G110" s="1031">
        <f>_xlfn.XLOOKUP($C110,INPUT_DATA!$DS:$DS,INPUT_DATA!$DV:$DV)</f>
        <v>14</v>
      </c>
      <c r="H110" s="1032">
        <f t="shared" si="2"/>
        <v>2.5158588962567616E-4</v>
      </c>
      <c r="M110" s="790"/>
    </row>
    <row r="111" spans="2:13" s="647" customFormat="1" ht="15">
      <c r="B111" s="785"/>
      <c r="C111" s="1373" t="s">
        <v>860</v>
      </c>
      <c r="D111" s="1033" t="s">
        <v>474</v>
      </c>
      <c r="E111" s="1029">
        <f>_xlfn.XLOOKUP($C111,INPUT_DATA!$DS:$DS,INPUT_DATA!$DU:$DU)</f>
        <v>27875048.329999998</v>
      </c>
      <c r="F111" s="1030">
        <f t="shared" si="3"/>
        <v>3.5909495244559183E-3</v>
      </c>
      <c r="G111" s="1031">
        <f>_xlfn.XLOOKUP($C111,INPUT_DATA!$DS:$DS,INPUT_DATA!$DV:$DV)</f>
        <v>21</v>
      </c>
      <c r="H111" s="1032">
        <f t="shared" si="2"/>
        <v>3.7737883443851421E-4</v>
      </c>
      <c r="M111" s="790"/>
    </row>
    <row r="112" spans="2:13" s="647" customFormat="1" ht="15">
      <c r="B112" s="785"/>
      <c r="C112" s="1373" t="s">
        <v>861</v>
      </c>
      <c r="D112" s="1033" t="s">
        <v>475</v>
      </c>
      <c r="E112" s="1029">
        <f>_xlfn.XLOOKUP($C112,INPUT_DATA!$DS:$DS,INPUT_DATA!$DU:$DU)</f>
        <v>26087258</v>
      </c>
      <c r="F112" s="1030">
        <f t="shared" si="3"/>
        <v>3.3606408713788539E-3</v>
      </c>
      <c r="G112" s="1031">
        <f>_xlfn.XLOOKUP($C112,INPUT_DATA!$DS:$DS,INPUT_DATA!$DV:$DV)</f>
        <v>19</v>
      </c>
      <c r="H112" s="1032">
        <f t="shared" si="2"/>
        <v>3.4143799306341762E-4</v>
      </c>
      <c r="M112" s="790"/>
    </row>
    <row r="113" spans="1:13" s="647" customFormat="1" ht="15">
      <c r="B113" s="785"/>
      <c r="C113" s="1373" t="s">
        <v>862</v>
      </c>
      <c r="D113" s="1033" t="s">
        <v>476</v>
      </c>
      <c r="E113" s="1029">
        <f>_xlfn.XLOOKUP($C113,INPUT_DATA!$DS:$DS,INPUT_DATA!$DU:$DU)</f>
        <v>31326875.030000001</v>
      </c>
      <c r="F113" s="1030">
        <f t="shared" si="3"/>
        <v>4.0356244645717715E-3</v>
      </c>
      <c r="G113" s="1031">
        <f>_xlfn.XLOOKUP($C113,INPUT_DATA!$DS:$DS,INPUT_DATA!$DV:$DV)</f>
        <v>22</v>
      </c>
      <c r="H113" s="1032">
        <f t="shared" si="2"/>
        <v>3.953492551260625E-4</v>
      </c>
      <c r="M113" s="790"/>
    </row>
    <row r="114" spans="1:13" s="647" customFormat="1" ht="15">
      <c r="B114" s="785"/>
      <c r="C114" s="1373" t="s">
        <v>863</v>
      </c>
      <c r="D114" s="1033" t="s">
        <v>477</v>
      </c>
      <c r="E114" s="1029">
        <f>_xlfn.XLOOKUP($C114,INPUT_DATA!$DS:$DS,INPUT_DATA!$DU:$DU)</f>
        <v>23621490.440000001</v>
      </c>
      <c r="F114" s="1030">
        <f t="shared" si="3"/>
        <v>3.0429931047390594E-3</v>
      </c>
      <c r="G114" s="1031">
        <f>_xlfn.XLOOKUP($C114,INPUT_DATA!$DS:$DS,INPUT_DATA!$DV:$DV)</f>
        <v>16</v>
      </c>
      <c r="H114" s="1032">
        <f t="shared" si="2"/>
        <v>2.8752673100077274E-4</v>
      </c>
      <c r="M114" s="790"/>
    </row>
    <row r="115" spans="1:13" s="647" customFormat="1" ht="15">
      <c r="B115" s="785"/>
      <c r="C115" s="1373" t="s">
        <v>864</v>
      </c>
      <c r="D115" s="1034" t="s">
        <v>478</v>
      </c>
      <c r="E115" s="1029">
        <f>_xlfn.XLOOKUP($C115,INPUT_DATA!$DS:$DS,INPUT_DATA!$DU:$DU)</f>
        <v>140770726.88999999</v>
      </c>
      <c r="F115" s="1030">
        <f t="shared" si="3"/>
        <v>1.8134518326159237E-2</v>
      </c>
      <c r="G115" s="1031">
        <f>_xlfn.XLOOKUP($C115,INPUT_DATA!$DS:$DS,INPUT_DATA!$DV:$DV)</f>
        <v>82</v>
      </c>
      <c r="H115" s="1032">
        <f t="shared" si="2"/>
        <v>1.4735744963789601E-3</v>
      </c>
      <c r="M115" s="790"/>
    </row>
    <row r="116" spans="1:13" s="647" customFormat="1" ht="15">
      <c r="B116" s="785"/>
      <c r="C116" s="1027"/>
      <c r="D116" s="1035" t="s">
        <v>418</v>
      </c>
      <c r="E116" s="1036">
        <f>SUM(E85:E115)</f>
        <v>7762584280.329999</v>
      </c>
      <c r="F116" s="1037">
        <f>SUM(F85:F115)</f>
        <v>1.0000000000000002</v>
      </c>
      <c r="G116" s="1038">
        <f>SUM(G85:G115)</f>
        <v>55647</v>
      </c>
      <c r="H116" s="1039">
        <f>SUM(H85:H115)</f>
        <v>1.0000000000000002</v>
      </c>
      <c r="M116" s="790"/>
    </row>
    <row r="117" spans="1:13" s="647" customFormat="1" ht="15">
      <c r="B117" s="785"/>
      <c r="C117" s="1027"/>
      <c r="D117" s="831"/>
      <c r="G117" s="1006"/>
      <c r="M117" s="790"/>
    </row>
    <row r="118" spans="1:13" s="647" customFormat="1" ht="15">
      <c r="B118" s="785"/>
      <c r="C118" s="1027"/>
      <c r="D118" s="831"/>
      <c r="G118" s="1006"/>
      <c r="M118" s="790"/>
    </row>
    <row r="119" spans="1:13" s="647" customFormat="1" ht="15">
      <c r="B119" s="785"/>
      <c r="C119" s="1027"/>
      <c r="D119" s="831"/>
      <c r="G119" s="1006"/>
      <c r="M119" s="790"/>
    </row>
    <row r="120" spans="1:13" s="647" customFormat="1" ht="15">
      <c r="B120" s="785"/>
      <c r="C120" s="1027"/>
      <c r="D120" s="831"/>
      <c r="G120" s="1006"/>
      <c r="M120" s="790"/>
    </row>
    <row r="121" spans="1:13" s="647" customFormat="1" ht="15">
      <c r="B121" s="785"/>
      <c r="C121" s="1027"/>
      <c r="D121" s="831"/>
      <c r="G121" s="1006"/>
      <c r="M121" s="790"/>
    </row>
    <row r="122" spans="1:13" s="647" customFormat="1" ht="30" customHeight="1">
      <c r="B122" s="785"/>
      <c r="C122" s="1210" t="s">
        <v>481</v>
      </c>
      <c r="D122" s="831"/>
      <c r="G122" s="1006"/>
      <c r="M122" s="790"/>
    </row>
    <row r="123" spans="1:13" s="647" customFormat="1" ht="15" customHeight="1">
      <c r="A123" s="831"/>
      <c r="B123" s="1022"/>
      <c r="C123" s="1042"/>
      <c r="D123" s="1040"/>
      <c r="E123" s="1040"/>
      <c r="F123" s="1040"/>
      <c r="G123" s="1041"/>
      <c r="H123" s="1040"/>
      <c r="M123" s="790"/>
    </row>
    <row r="124" spans="1:13" s="647" customFormat="1" ht="25.9" customHeight="1">
      <c r="B124" s="785"/>
      <c r="C124" s="1027"/>
      <c r="D124" s="1197" t="s">
        <v>482</v>
      </c>
      <c r="E124" s="2018" t="s">
        <v>446</v>
      </c>
      <c r="F124" s="2020"/>
      <c r="G124" s="2018" t="s">
        <v>447</v>
      </c>
      <c r="H124" s="2020"/>
      <c r="M124" s="790"/>
    </row>
    <row r="125" spans="1:13" s="647" customFormat="1" ht="15">
      <c r="B125" s="785"/>
      <c r="C125" s="1373" t="s">
        <v>865</v>
      </c>
      <c r="D125" s="1028" t="s">
        <v>483</v>
      </c>
      <c r="E125" s="1029">
        <f>_xlfn.XLOOKUP($C125,INPUT_DATA!$DS:$DS,INPUT_DATA!$DU:$DU)</f>
        <v>1011794.33</v>
      </c>
      <c r="F125" s="1030">
        <f>E125/$E$137</f>
        <v>1.3034245986402184E-4</v>
      </c>
      <c r="G125" s="1031">
        <f>_xlfn.XLOOKUP($C125,INPUT_DATA!$DS:$DS,INPUT_DATA!$DV:$DV)</f>
        <v>24</v>
      </c>
      <c r="H125" s="1043">
        <f>G125/$G$137</f>
        <v>4.3129009650115909E-4</v>
      </c>
      <c r="M125" s="790"/>
    </row>
    <row r="126" spans="1:13" s="647" customFormat="1" ht="15">
      <c r="B126" s="785"/>
      <c r="C126" s="1373" t="s">
        <v>866</v>
      </c>
      <c r="D126" s="1033" t="s">
        <v>484</v>
      </c>
      <c r="E126" s="1029">
        <f>_xlfn.XLOOKUP($C126,INPUT_DATA!$DS:$DS,INPUT_DATA!$DU:$DU)</f>
        <v>10052749.189999999</v>
      </c>
      <c r="F126" s="1030">
        <f t="shared" ref="F126:F136" si="4">E126/$E$137</f>
        <v>1.2950260927244504E-3</v>
      </c>
      <c r="G126" s="1031">
        <f>_xlfn.XLOOKUP($C126,INPUT_DATA!$DS:$DS,INPUT_DATA!$DV:$DV)</f>
        <v>182</v>
      </c>
      <c r="H126" s="1043">
        <f t="shared" ref="H126:H136" si="5">G126/$G$137</f>
        <v>3.2706165651337897E-3</v>
      </c>
      <c r="M126" s="790"/>
    </row>
    <row r="127" spans="1:13" s="647" customFormat="1" ht="15">
      <c r="B127" s="785"/>
      <c r="C127" s="1373" t="s">
        <v>867</v>
      </c>
      <c r="D127" s="1033" t="s">
        <v>485</v>
      </c>
      <c r="E127" s="1029">
        <f>_xlfn.XLOOKUP($C127,INPUT_DATA!$DS:$DS,INPUT_DATA!$DU:$DU)</f>
        <v>35969481.289999999</v>
      </c>
      <c r="F127" s="1030">
        <f t="shared" si="4"/>
        <v>4.6336992927915599E-3</v>
      </c>
      <c r="G127" s="1031">
        <f>_xlfn.XLOOKUP($C127,INPUT_DATA!$DS:$DS,INPUT_DATA!$DV:$DV)</f>
        <v>490</v>
      </c>
      <c r="H127" s="1043">
        <f t="shared" si="5"/>
        <v>8.8055061368986654E-3</v>
      </c>
      <c r="M127" s="790"/>
    </row>
    <row r="128" spans="1:13" s="647" customFormat="1" ht="15">
      <c r="B128" s="785"/>
      <c r="C128" s="1373" t="s">
        <v>868</v>
      </c>
      <c r="D128" s="1033" t="s">
        <v>486</v>
      </c>
      <c r="E128" s="1029">
        <f>_xlfn.XLOOKUP($C128,INPUT_DATA!$DS:$DS,INPUT_DATA!$DU:$DU)</f>
        <v>93786629.510000005</v>
      </c>
      <c r="F128" s="1030">
        <f t="shared" si="4"/>
        <v>1.2081882285986979E-2</v>
      </c>
      <c r="G128" s="1031">
        <f>_xlfn.XLOOKUP($C128,INPUT_DATA!$DS:$DS,INPUT_DATA!$DV:$DV)</f>
        <v>946</v>
      </c>
      <c r="H128" s="1043">
        <f t="shared" si="5"/>
        <v>1.7000017970420687E-2</v>
      </c>
      <c r="M128" s="790"/>
    </row>
    <row r="129" spans="1:13" s="647" customFormat="1" ht="15">
      <c r="B129" s="785"/>
      <c r="C129" s="1373" t="s">
        <v>869</v>
      </c>
      <c r="D129" s="1033" t="s">
        <v>487</v>
      </c>
      <c r="E129" s="1029">
        <f>_xlfn.XLOOKUP($C129,INPUT_DATA!$DS:$DS,INPUT_DATA!$DU:$DU)</f>
        <v>148530735.47</v>
      </c>
      <c r="F129" s="1030">
        <f t="shared" si="4"/>
        <v>1.9134186516514797E-2</v>
      </c>
      <c r="G129" s="1031">
        <f>_xlfn.XLOOKUP($C129,INPUT_DATA!$DS:$DS,INPUT_DATA!$DV:$DV)</f>
        <v>1426</v>
      </c>
      <c r="H129" s="1043">
        <f t="shared" si="5"/>
        <v>2.562581990044387E-2</v>
      </c>
      <c r="M129" s="790"/>
    </row>
    <row r="130" spans="1:13" s="647" customFormat="1" ht="15">
      <c r="B130" s="785"/>
      <c r="C130" s="1373" t="s">
        <v>870</v>
      </c>
      <c r="D130" s="1033" t="s">
        <v>488</v>
      </c>
      <c r="E130" s="1029">
        <f>_xlfn.XLOOKUP($C130,INPUT_DATA!$DS:$DS,INPUT_DATA!$DU:$DU)</f>
        <v>269545670.81999999</v>
      </c>
      <c r="F130" s="1030">
        <f t="shared" si="4"/>
        <v>3.4723702968741381E-2</v>
      </c>
      <c r="G130" s="1031">
        <f>_xlfn.XLOOKUP($C130,INPUT_DATA!$DS:$DS,INPUT_DATA!$DV:$DV)</f>
        <v>2203</v>
      </c>
      <c r="H130" s="1043">
        <f t="shared" si="5"/>
        <v>3.9588836774668894E-2</v>
      </c>
      <c r="M130" s="790"/>
    </row>
    <row r="131" spans="1:13" s="647" customFormat="1" ht="15">
      <c r="B131" s="785"/>
      <c r="C131" s="1373" t="s">
        <v>871</v>
      </c>
      <c r="D131" s="1033" t="s">
        <v>489</v>
      </c>
      <c r="E131" s="1029">
        <f>_xlfn.XLOOKUP($C131,INPUT_DATA!$DS:$DS,INPUT_DATA!$DU:$DU)</f>
        <v>372105253.79000002</v>
      </c>
      <c r="F131" s="1030">
        <f t="shared" si="4"/>
        <v>4.79357441223403E-2</v>
      </c>
      <c r="G131" s="1031">
        <f>_xlfn.XLOOKUP($C131,INPUT_DATA!$DS:$DS,INPUT_DATA!$DV:$DV)</f>
        <v>2851</v>
      </c>
      <c r="H131" s="1043">
        <f t="shared" si="5"/>
        <v>5.1233669380200193E-2</v>
      </c>
      <c r="M131" s="790"/>
    </row>
    <row r="132" spans="1:13" s="647" customFormat="1" ht="15">
      <c r="B132" s="785"/>
      <c r="C132" s="1373" t="s">
        <v>872</v>
      </c>
      <c r="D132" s="1033" t="s">
        <v>490</v>
      </c>
      <c r="E132" s="1029">
        <f>_xlfn.XLOOKUP($C132,INPUT_DATA!$DS:$DS,INPUT_DATA!$DU:$DU)</f>
        <v>558517353.98000002</v>
      </c>
      <c r="F132" s="1030">
        <f t="shared" si="4"/>
        <v>7.1949924639820667E-2</v>
      </c>
      <c r="G132" s="1031">
        <f>_xlfn.XLOOKUP($C132,INPUT_DATA!$DS:$DS,INPUT_DATA!$DV:$DV)</f>
        <v>3841</v>
      </c>
      <c r="H132" s="1043">
        <f t="shared" si="5"/>
        <v>6.9024385860873005E-2</v>
      </c>
      <c r="M132" s="790"/>
    </row>
    <row r="133" spans="1:13" s="647" customFormat="1" ht="15">
      <c r="B133" s="785"/>
      <c r="C133" s="1373" t="s">
        <v>873</v>
      </c>
      <c r="D133" s="1033" t="s">
        <v>491</v>
      </c>
      <c r="E133" s="1029">
        <f>_xlfn.XLOOKUP($C133,INPUT_DATA!$DS:$DS,INPUT_DATA!$DU:$DU)</f>
        <v>855750270.92999995</v>
      </c>
      <c r="F133" s="1030">
        <f t="shared" si="4"/>
        <v>0.11024038387556426</v>
      </c>
      <c r="G133" s="1031">
        <f>_xlfn.XLOOKUP($C133,INPUT_DATA!$DS:$DS,INPUT_DATA!$DV:$DV)</f>
        <v>5601</v>
      </c>
      <c r="H133" s="1043">
        <f t="shared" si="5"/>
        <v>0.10065232627095801</v>
      </c>
      <c r="M133" s="790"/>
    </row>
    <row r="134" spans="1:13" s="647" customFormat="1" ht="15">
      <c r="B134" s="785"/>
      <c r="C134" s="1373" t="s">
        <v>874</v>
      </c>
      <c r="D134" s="1033" t="s">
        <v>492</v>
      </c>
      <c r="E134" s="1029">
        <f>_xlfn.XLOOKUP($C134,INPUT_DATA!$DS:$DS,INPUT_DATA!$DU:$DU)</f>
        <v>1655197329.3900001</v>
      </c>
      <c r="F134" s="1030">
        <f t="shared" si="4"/>
        <v>0.21322761462109818</v>
      </c>
      <c r="G134" s="1031">
        <f>_xlfn.XLOOKUP($C134,INPUT_DATA!$DS:$DS,INPUT_DATA!$DV:$DV)</f>
        <v>9997</v>
      </c>
      <c r="H134" s="1043">
        <f t="shared" si="5"/>
        <v>0.1796502956134203</v>
      </c>
      <c r="M134" s="790"/>
    </row>
    <row r="135" spans="1:13" s="647" customFormat="1" ht="15">
      <c r="B135" s="785"/>
      <c r="C135" s="1373" t="s">
        <v>875</v>
      </c>
      <c r="D135" s="1044" t="s">
        <v>493</v>
      </c>
      <c r="E135" s="1029">
        <f>_xlfn.XLOOKUP($C135,INPUT_DATA!$DS:$DS,INPUT_DATA!$DU:$DU)</f>
        <v>2960242308.2399998</v>
      </c>
      <c r="F135" s="1030">
        <f t="shared" si="4"/>
        <v>0.3813475256869166</v>
      </c>
      <c r="G135" s="1031">
        <f>_xlfn.XLOOKUP($C135,INPUT_DATA!$DS:$DS,INPUT_DATA!$DV:$DV)</f>
        <v>21328</v>
      </c>
      <c r="H135" s="1043">
        <f t="shared" si="5"/>
        <v>0.38327313242403005</v>
      </c>
      <c r="M135" s="790"/>
    </row>
    <row r="136" spans="1:13" s="647" customFormat="1" ht="15">
      <c r="B136" s="785"/>
      <c r="C136" s="1373" t="s">
        <v>876</v>
      </c>
      <c r="D136" s="1034" t="s">
        <v>1218</v>
      </c>
      <c r="E136" s="1029">
        <f>_xlfn.XLOOKUP($C136,INPUT_DATA!$DS:$DS,INPUT_DATA!$DU:$DU)</f>
        <v>801874703.38999999</v>
      </c>
      <c r="F136" s="1030">
        <f t="shared" si="4"/>
        <v>0.10329996743763677</v>
      </c>
      <c r="G136" s="1031">
        <f>_xlfn.XLOOKUP($C136,INPUT_DATA!$DS:$DS,INPUT_DATA!$DV:$DV)</f>
        <v>6758</v>
      </c>
      <c r="H136" s="1043">
        <f t="shared" si="5"/>
        <v>0.12144410300645138</v>
      </c>
      <c r="M136" s="790"/>
    </row>
    <row r="137" spans="1:13" s="647" customFormat="1" ht="15">
      <c r="B137" s="785"/>
      <c r="C137" s="1027"/>
      <c r="D137" s="1035" t="s">
        <v>418</v>
      </c>
      <c r="E137" s="1036">
        <f>SUM(E125:E136)</f>
        <v>7762584280.3299999</v>
      </c>
      <c r="F137" s="1037">
        <f>SUM(F125:F136)</f>
        <v>0.99999999999999989</v>
      </c>
      <c r="G137" s="1038">
        <f>SUM(G125:G136)</f>
        <v>55647</v>
      </c>
      <c r="H137" s="1039">
        <f>SUM(H125:H136)</f>
        <v>1</v>
      </c>
      <c r="M137" s="790"/>
    </row>
    <row r="138" spans="1:13" s="647" customFormat="1" ht="15">
      <c r="B138" s="785"/>
      <c r="C138" s="1027"/>
      <c r="D138" s="831"/>
      <c r="G138" s="1006"/>
      <c r="M138" s="790"/>
    </row>
    <row r="139" spans="1:13" s="647" customFormat="1" ht="15">
      <c r="B139" s="785"/>
      <c r="C139" s="1027"/>
      <c r="D139" s="831"/>
      <c r="G139" s="1006"/>
      <c r="M139" s="790"/>
    </row>
    <row r="140" spans="1:13" s="647" customFormat="1" ht="15">
      <c r="B140" s="785"/>
      <c r="C140" s="1027"/>
      <c r="D140" s="831"/>
      <c r="G140" s="1006"/>
      <c r="M140" s="790"/>
    </row>
    <row r="141" spans="1:13" s="647" customFormat="1" ht="30" customHeight="1">
      <c r="B141" s="785"/>
      <c r="C141" s="1210" t="s">
        <v>1300</v>
      </c>
      <c r="D141" s="831"/>
      <c r="G141" s="1006"/>
      <c r="M141" s="790"/>
    </row>
    <row r="142" spans="1:13" s="647" customFormat="1" ht="15" customHeight="1">
      <c r="A142" s="831"/>
      <c r="B142" s="1022"/>
      <c r="C142" s="1042"/>
      <c r="D142" s="1040"/>
      <c r="E142" s="1040"/>
      <c r="F142" s="1040"/>
      <c r="G142" s="1041"/>
      <c r="H142" s="1040"/>
      <c r="M142" s="790"/>
    </row>
    <row r="143" spans="1:13" s="647" customFormat="1" ht="25.9" customHeight="1">
      <c r="B143" s="785"/>
      <c r="C143" s="1027"/>
      <c r="D143" s="1197" t="s">
        <v>1319</v>
      </c>
      <c r="E143" s="2018" t="s">
        <v>446</v>
      </c>
      <c r="F143" s="2020"/>
      <c r="G143" s="2018" t="s">
        <v>447</v>
      </c>
      <c r="H143" s="2020"/>
      <c r="M143" s="790"/>
    </row>
    <row r="144" spans="1:13" s="647" customFormat="1" ht="15">
      <c r="B144" s="785"/>
      <c r="C144" s="1373" t="s">
        <v>877</v>
      </c>
      <c r="D144" s="1028" t="s">
        <v>483</v>
      </c>
      <c r="E144" s="1029">
        <f>_xlfn.XLOOKUP($C144,INPUT_DATA!$DS:$DS,INPUT_DATA!$DU:$DU)</f>
        <v>32851132.489999998</v>
      </c>
      <c r="F144" s="1030">
        <f>E144/$E$137</f>
        <v>4.2319840021889515E-3</v>
      </c>
      <c r="G144" s="1031">
        <f>_xlfn.XLOOKUP($C144,INPUT_DATA!$DS:$DS,INPUT_DATA!$DV:$DV)</f>
        <v>1260</v>
      </c>
      <c r="H144" s="1043">
        <f>G144/$G$137</f>
        <v>2.2642730066310852E-2</v>
      </c>
      <c r="M144" s="790"/>
    </row>
    <row r="145" spans="2:13" s="647" customFormat="1" ht="15">
      <c r="B145" s="785"/>
      <c r="C145" s="1373" t="s">
        <v>878</v>
      </c>
      <c r="D145" s="1033" t="s">
        <v>484</v>
      </c>
      <c r="E145" s="1029">
        <f>_xlfn.XLOOKUP($C145,INPUT_DATA!$DS:$DS,INPUT_DATA!$DU:$DU)</f>
        <v>124461277.95</v>
      </c>
      <c r="F145" s="1030">
        <f t="shared" ref="F145:F155" si="6">E145/$E$137</f>
        <v>1.6033484913700539E-2</v>
      </c>
      <c r="G145" s="1031">
        <f>_xlfn.XLOOKUP($C145,INPUT_DATA!$DS:$DS,INPUT_DATA!$DV:$DV)</f>
        <v>2437</v>
      </c>
      <c r="H145" s="1043">
        <f t="shared" ref="H145:H155" si="7">G145/$G$137</f>
        <v>4.3793915215555194E-2</v>
      </c>
      <c r="M145" s="790"/>
    </row>
    <row r="146" spans="2:13" s="647" customFormat="1" ht="15">
      <c r="B146" s="785"/>
      <c r="C146" s="1373" t="s">
        <v>879</v>
      </c>
      <c r="D146" s="1033" t="s">
        <v>485</v>
      </c>
      <c r="E146" s="1029">
        <f>_xlfn.XLOOKUP($C146,INPUT_DATA!$DS:$DS,INPUT_DATA!$DU:$DU)</f>
        <v>258331532.56</v>
      </c>
      <c r="F146" s="1030">
        <f t="shared" si="6"/>
        <v>3.3279063161297869E-2</v>
      </c>
      <c r="G146" s="1031">
        <f>_xlfn.XLOOKUP($C146,INPUT_DATA!$DS:$DS,INPUT_DATA!$DV:$DV)</f>
        <v>3469</v>
      </c>
      <c r="H146" s="1043">
        <f t="shared" si="7"/>
        <v>6.2339389365105038E-2</v>
      </c>
      <c r="M146" s="790"/>
    </row>
    <row r="147" spans="2:13" s="647" customFormat="1" ht="15">
      <c r="B147" s="785"/>
      <c r="C147" s="1373" t="s">
        <v>880</v>
      </c>
      <c r="D147" s="1033" t="s">
        <v>486</v>
      </c>
      <c r="E147" s="1029">
        <f>_xlfn.XLOOKUP($C147,INPUT_DATA!$DS:$DS,INPUT_DATA!$DU:$DU)</f>
        <v>459055508.01999998</v>
      </c>
      <c r="F147" s="1030">
        <f t="shared" si="6"/>
        <v>5.9136943502594061E-2</v>
      </c>
      <c r="G147" s="1031">
        <f>_xlfn.XLOOKUP($C147,INPUT_DATA!$DS:$DS,INPUT_DATA!$DV:$DV)</f>
        <v>4476</v>
      </c>
      <c r="H147" s="1043">
        <f t="shared" si="7"/>
        <v>8.0435602997466174E-2</v>
      </c>
      <c r="M147" s="790"/>
    </row>
    <row r="148" spans="2:13" s="647" customFormat="1" ht="15">
      <c r="B148" s="785"/>
      <c r="C148" s="1373" t="s">
        <v>881</v>
      </c>
      <c r="D148" s="1033" t="s">
        <v>487</v>
      </c>
      <c r="E148" s="1029">
        <f>_xlfn.XLOOKUP($C148,INPUT_DATA!$DS:$DS,INPUT_DATA!$DU:$DU)</f>
        <v>704820440.11000001</v>
      </c>
      <c r="F148" s="1030">
        <f t="shared" si="6"/>
        <v>9.0797138511717002E-2</v>
      </c>
      <c r="G148" s="1031">
        <f>_xlfn.XLOOKUP($C148,INPUT_DATA!$DS:$DS,INPUT_DATA!$DV:$DV)</f>
        <v>5593</v>
      </c>
      <c r="H148" s="1043">
        <f t="shared" si="7"/>
        <v>0.10050856290545762</v>
      </c>
      <c r="M148" s="790"/>
    </row>
    <row r="149" spans="2:13" s="647" customFormat="1" ht="15">
      <c r="B149" s="785"/>
      <c r="C149" s="1373" t="s">
        <v>882</v>
      </c>
      <c r="D149" s="1033" t="s">
        <v>488</v>
      </c>
      <c r="E149" s="1029">
        <f>_xlfn.XLOOKUP($C149,INPUT_DATA!$DS:$DS,INPUT_DATA!$DU:$DU)</f>
        <v>874665906.16999996</v>
      </c>
      <c r="F149" s="1030">
        <f t="shared" si="6"/>
        <v>0.11267715422895434</v>
      </c>
      <c r="G149" s="1031">
        <f>_xlfn.XLOOKUP($C149,INPUT_DATA!$DS:$DS,INPUT_DATA!$DV:$DV)</f>
        <v>6396</v>
      </c>
      <c r="H149" s="1043">
        <f t="shared" si="7"/>
        <v>0.1149388107175589</v>
      </c>
      <c r="M149" s="790"/>
    </row>
    <row r="150" spans="2:13" s="647" customFormat="1" ht="15">
      <c r="B150" s="785"/>
      <c r="C150" s="1373" t="s">
        <v>883</v>
      </c>
      <c r="D150" s="1033" t="s">
        <v>489</v>
      </c>
      <c r="E150" s="1029">
        <f>_xlfn.XLOOKUP($C150,INPUT_DATA!$DS:$DS,INPUT_DATA!$DU:$DU)</f>
        <v>1075697415.26</v>
      </c>
      <c r="F150" s="1030">
        <f t="shared" si="6"/>
        <v>0.13857465199904667</v>
      </c>
      <c r="G150" s="1031">
        <f>_xlfn.XLOOKUP($C150,INPUT_DATA!$DS:$DS,INPUT_DATA!$DV:$DV)</f>
        <v>7059</v>
      </c>
      <c r="H150" s="1043">
        <f t="shared" si="7"/>
        <v>0.12685319963340341</v>
      </c>
      <c r="M150" s="790"/>
    </row>
    <row r="151" spans="2:13" s="647" customFormat="1" ht="15">
      <c r="B151" s="785"/>
      <c r="C151" s="1373" t="s">
        <v>884</v>
      </c>
      <c r="D151" s="1033" t="s">
        <v>490</v>
      </c>
      <c r="E151" s="1029">
        <f>_xlfn.XLOOKUP($C151,INPUT_DATA!$DS:$DS,INPUT_DATA!$DU:$DU)</f>
        <v>1212381654.79</v>
      </c>
      <c r="F151" s="1030">
        <f t="shared" si="6"/>
        <v>0.15618273644540187</v>
      </c>
      <c r="G151" s="1031">
        <f>_xlfn.XLOOKUP($C151,INPUT_DATA!$DS:$DS,INPUT_DATA!$DV:$DV)</f>
        <v>7642</v>
      </c>
      <c r="H151" s="1043">
        <f t="shared" si="7"/>
        <v>0.13732995489424407</v>
      </c>
      <c r="M151" s="790"/>
    </row>
    <row r="152" spans="2:13" s="647" customFormat="1" ht="15">
      <c r="B152" s="785"/>
      <c r="C152" s="1373" t="s">
        <v>885</v>
      </c>
      <c r="D152" s="1033" t="s">
        <v>491</v>
      </c>
      <c r="E152" s="1029">
        <f>_xlfn.XLOOKUP($C152,INPUT_DATA!$DS:$DS,INPUT_DATA!$DU:$DU)</f>
        <v>1381022165.01</v>
      </c>
      <c r="F152" s="1030">
        <f t="shared" si="6"/>
        <v>0.1779075260425115</v>
      </c>
      <c r="G152" s="1031">
        <f>_xlfn.XLOOKUP($C152,INPUT_DATA!$DS:$DS,INPUT_DATA!$DV:$DV)</f>
        <v>8172</v>
      </c>
      <c r="H152" s="1043">
        <f t="shared" si="7"/>
        <v>0.14685427785864466</v>
      </c>
      <c r="M152" s="790"/>
    </row>
    <row r="153" spans="2:13" s="647" customFormat="1" ht="15">
      <c r="B153" s="785"/>
      <c r="C153" s="1373" t="s">
        <v>886</v>
      </c>
      <c r="D153" s="1033" t="s">
        <v>492</v>
      </c>
      <c r="E153" s="1029">
        <f>_xlfn.XLOOKUP($C153,INPUT_DATA!$DS:$DS,INPUT_DATA!$DU:$DU)</f>
        <v>1355720406.4300001</v>
      </c>
      <c r="F153" s="1030">
        <f t="shared" si="6"/>
        <v>0.17464807562416138</v>
      </c>
      <c r="G153" s="1031">
        <f>_xlfn.XLOOKUP($C153,INPUT_DATA!$DS:$DS,INPUT_DATA!$DV:$DV)</f>
        <v>7388</v>
      </c>
      <c r="H153" s="1043">
        <f t="shared" si="7"/>
        <v>0.13276546803960682</v>
      </c>
      <c r="M153" s="790"/>
    </row>
    <row r="154" spans="2:13" s="647" customFormat="1" ht="15">
      <c r="B154" s="785"/>
      <c r="C154" s="1373" t="s">
        <v>887</v>
      </c>
      <c r="D154" s="1044" t="s">
        <v>493</v>
      </c>
      <c r="E154" s="1029">
        <f>_xlfn.XLOOKUP($C154,INPUT_DATA!$DS:$DS,INPUT_DATA!$DU:$DU)</f>
        <v>283576841.54000002</v>
      </c>
      <c r="F154" s="1030">
        <f t="shared" si="6"/>
        <v>3.6531241568425805E-2</v>
      </c>
      <c r="G154" s="1031">
        <f>_xlfn.XLOOKUP($C154,INPUT_DATA!$DS:$DS,INPUT_DATA!$DV:$DV)</f>
        <v>1755</v>
      </c>
      <c r="H154" s="1043">
        <f t="shared" si="7"/>
        <v>3.1538088306647262E-2</v>
      </c>
      <c r="M154" s="790"/>
    </row>
    <row r="155" spans="2:13" s="647" customFormat="1" ht="15">
      <c r="B155" s="785"/>
      <c r="C155" s="1373" t="s">
        <v>888</v>
      </c>
      <c r="D155" s="1034" t="s">
        <v>1218</v>
      </c>
      <c r="E155" s="1029">
        <f>_xlfn.XLOOKUP($C155,INPUT_DATA!$DS:$DS,INPUT_DATA!$DU:$DU)</f>
        <v>0</v>
      </c>
      <c r="F155" s="1030">
        <f t="shared" si="6"/>
        <v>0</v>
      </c>
      <c r="G155" s="1031">
        <f>_xlfn.XLOOKUP($C155,INPUT_DATA!$DS:$DS,INPUT_DATA!$DV:$DV)</f>
        <v>0</v>
      </c>
      <c r="H155" s="1043">
        <f t="shared" si="7"/>
        <v>0</v>
      </c>
      <c r="M155" s="790"/>
    </row>
    <row r="156" spans="2:13" s="647" customFormat="1" ht="15">
      <c r="B156" s="785"/>
      <c r="C156" s="1027"/>
      <c r="D156" s="1035" t="s">
        <v>418</v>
      </c>
      <c r="E156" s="1036">
        <f>SUM(E144:E155)</f>
        <v>7762584280.3300009</v>
      </c>
      <c r="F156" s="1037">
        <f>SUM(F144:F155)</f>
        <v>1</v>
      </c>
      <c r="G156" s="1038">
        <f>SUM(G144:G155)</f>
        <v>55647</v>
      </c>
      <c r="H156" s="1039">
        <f>SUM(H144:H155)</f>
        <v>1</v>
      </c>
      <c r="M156" s="790"/>
    </row>
    <row r="157" spans="2:13" s="647" customFormat="1" ht="15">
      <c r="B157" s="785"/>
      <c r="C157" s="1027"/>
      <c r="D157" s="831"/>
      <c r="G157" s="1006"/>
      <c r="M157" s="790"/>
    </row>
    <row r="158" spans="2:13" s="647" customFormat="1" ht="15">
      <c r="B158" s="785"/>
      <c r="C158" s="1027"/>
      <c r="D158" s="831"/>
      <c r="G158" s="1006"/>
      <c r="M158" s="790"/>
    </row>
    <row r="159" spans="2:13" s="647" customFormat="1" ht="15">
      <c r="B159" s="785"/>
      <c r="C159" s="1027"/>
      <c r="D159" s="831"/>
      <c r="G159" s="1006"/>
      <c r="M159" s="790"/>
    </row>
    <row r="160" spans="2:13" s="647" customFormat="1" ht="15">
      <c r="B160" s="785"/>
      <c r="C160" s="1027"/>
      <c r="D160" s="831"/>
      <c r="G160" s="1006"/>
      <c r="M160" s="790"/>
    </row>
    <row r="161" spans="1:13" s="647" customFormat="1" ht="15">
      <c r="B161" s="785"/>
      <c r="C161" s="1027"/>
      <c r="D161" s="831"/>
      <c r="G161" s="1006"/>
      <c r="M161" s="790"/>
    </row>
    <row r="162" spans="1:13" s="647" customFormat="1" ht="15">
      <c r="B162" s="785"/>
      <c r="C162" s="1027"/>
      <c r="D162" s="831"/>
      <c r="G162" s="1006"/>
      <c r="M162" s="790"/>
    </row>
    <row r="163" spans="1:13" s="647" customFormat="1" ht="30" customHeight="1">
      <c r="B163" s="785"/>
      <c r="C163" s="1210" t="s">
        <v>1303</v>
      </c>
      <c r="D163" s="831"/>
      <c r="G163" s="1006"/>
      <c r="M163" s="790"/>
    </row>
    <row r="164" spans="1:13" s="647" customFormat="1" ht="15" customHeight="1">
      <c r="A164" s="831"/>
      <c r="B164" s="1022"/>
      <c r="C164" s="1042"/>
      <c r="D164" s="1040"/>
      <c r="E164" s="1040"/>
      <c r="F164" s="1040"/>
      <c r="G164" s="1041"/>
      <c r="H164" s="1040"/>
      <c r="M164" s="790"/>
    </row>
    <row r="165" spans="1:13" s="647" customFormat="1" ht="25.9" customHeight="1">
      <c r="B165" s="785"/>
      <c r="C165" s="1027"/>
      <c r="D165" s="1197" t="s">
        <v>494</v>
      </c>
      <c r="E165" s="2018" t="s">
        <v>446</v>
      </c>
      <c r="F165" s="2020"/>
      <c r="G165" s="2018" t="s">
        <v>447</v>
      </c>
      <c r="H165" s="2020"/>
      <c r="M165" s="790"/>
    </row>
    <row r="166" spans="1:13" s="647" customFormat="1" ht="15">
      <c r="B166" s="785"/>
      <c r="C166" s="1373" t="s">
        <v>889</v>
      </c>
      <c r="D166" s="1028" t="s">
        <v>495</v>
      </c>
      <c r="E166" s="1029">
        <f>_xlfn.XLOOKUP($C166,INPUT_DATA!$DS:$DS,INPUT_DATA!$DU:$DU)</f>
        <v>360460.06</v>
      </c>
      <c r="F166" s="1030">
        <f>E166/$E$193</f>
        <v>4.6435574414745842E-5</v>
      </c>
      <c r="G166" s="1031">
        <f>_xlfn.XLOOKUP($C166,INPUT_DATA!$DS:$DS,INPUT_DATA!$DV:$DV)</f>
        <v>7</v>
      </c>
      <c r="H166" s="1043">
        <f>G166/$G$193</f>
        <v>1.2579294481283808E-4</v>
      </c>
      <c r="M166" s="790"/>
    </row>
    <row r="167" spans="1:13" s="647" customFormat="1" ht="15">
      <c r="B167" s="785"/>
      <c r="C167" s="1373" t="s">
        <v>890</v>
      </c>
      <c r="D167" s="1033" t="s">
        <v>496</v>
      </c>
      <c r="E167" s="1029">
        <f>_xlfn.XLOOKUP($C167,INPUT_DATA!$DS:$DS,INPUT_DATA!$DU:$DU)</f>
        <v>1308906.6499999999</v>
      </c>
      <c r="F167" s="1030">
        <f t="shared" ref="F167:F192" si="8">E167/$E$193</f>
        <v>1.6861738342947255E-4</v>
      </c>
      <c r="G167" s="1031">
        <f>_xlfn.XLOOKUP($C167,INPUT_DATA!$DS:$DS,INPUT_DATA!$DV:$DV)</f>
        <v>29</v>
      </c>
      <c r="H167" s="1043">
        <f t="shared" ref="H167:H192" si="9">G167/$G$193</f>
        <v>5.2114219993890055E-4</v>
      </c>
      <c r="M167" s="790"/>
    </row>
    <row r="168" spans="1:13" s="647" customFormat="1" ht="15">
      <c r="B168" s="785"/>
      <c r="C168" s="1373" t="s">
        <v>891</v>
      </c>
      <c r="D168" s="1033" t="s">
        <v>497</v>
      </c>
      <c r="E168" s="1029">
        <f>_xlfn.XLOOKUP($C168,INPUT_DATA!$DS:$DS,INPUT_DATA!$DU:$DU)</f>
        <v>2800550.05</v>
      </c>
      <c r="F168" s="1030">
        <f t="shared" si="8"/>
        <v>3.6077547745232906E-4</v>
      </c>
      <c r="G168" s="1031">
        <f>_xlfn.XLOOKUP($C168,INPUT_DATA!$DS:$DS,INPUT_DATA!$DV:$DV)</f>
        <v>69</v>
      </c>
      <c r="H168" s="1043">
        <f t="shared" si="9"/>
        <v>1.2399590274408325E-3</v>
      </c>
      <c r="M168" s="790"/>
    </row>
    <row r="169" spans="1:13" s="647" customFormat="1" ht="15">
      <c r="B169" s="785"/>
      <c r="C169" s="1373" t="s">
        <v>892</v>
      </c>
      <c r="D169" s="1033" t="s">
        <v>498</v>
      </c>
      <c r="E169" s="1029">
        <f>_xlfn.XLOOKUP($C169,INPUT_DATA!$DS:$DS,INPUT_DATA!$DU:$DU)</f>
        <v>9919658.3200000003</v>
      </c>
      <c r="F169" s="1030">
        <f t="shared" si="8"/>
        <v>1.2778809172012365E-3</v>
      </c>
      <c r="G169" s="1031">
        <f>_xlfn.XLOOKUP($C169,INPUT_DATA!$DS:$DS,INPUT_DATA!$DV:$DV)</f>
        <v>245</v>
      </c>
      <c r="H169" s="1043">
        <f t="shared" si="9"/>
        <v>4.4027530684493327E-3</v>
      </c>
      <c r="M169" s="790"/>
    </row>
    <row r="170" spans="1:13" s="647" customFormat="1" ht="15">
      <c r="B170" s="785"/>
      <c r="C170" s="1373" t="s">
        <v>893</v>
      </c>
      <c r="D170" s="1033" t="s">
        <v>499</v>
      </c>
      <c r="E170" s="1029">
        <f>_xlfn.XLOOKUP($C170,INPUT_DATA!$DS:$DS,INPUT_DATA!$DU:$DU)</f>
        <v>10071513.33</v>
      </c>
      <c r="F170" s="1030">
        <f t="shared" si="8"/>
        <v>1.2974433469947258E-3</v>
      </c>
      <c r="G170" s="1031">
        <f>_xlfn.XLOOKUP($C170,INPUT_DATA!$DS:$DS,INPUT_DATA!$DV:$DV)</f>
        <v>197</v>
      </c>
      <c r="H170" s="1043">
        <f t="shared" si="9"/>
        <v>3.5401728754470142E-3</v>
      </c>
      <c r="M170" s="790"/>
    </row>
    <row r="171" spans="1:13" s="647" customFormat="1" ht="15">
      <c r="B171" s="785"/>
      <c r="C171" s="1373" t="s">
        <v>894</v>
      </c>
      <c r="D171" s="1033" t="s">
        <v>500</v>
      </c>
      <c r="E171" s="1029">
        <f>_xlfn.XLOOKUP($C171,INPUT_DATA!$DS:$DS,INPUT_DATA!$DU:$DU)</f>
        <v>13816272.970000001</v>
      </c>
      <c r="F171" s="1030">
        <f t="shared" si="8"/>
        <v>1.7798548100804194E-3</v>
      </c>
      <c r="G171" s="1031">
        <f>_xlfn.XLOOKUP($C171,INPUT_DATA!$DS:$DS,INPUT_DATA!$DV:$DV)</f>
        <v>285</v>
      </c>
      <c r="H171" s="1043">
        <f t="shared" si="9"/>
        <v>5.121569895951264E-3</v>
      </c>
      <c r="M171" s="790"/>
    </row>
    <row r="172" spans="1:13" s="647" customFormat="1" ht="15">
      <c r="B172" s="785"/>
      <c r="C172" s="1373" t="s">
        <v>895</v>
      </c>
      <c r="D172" s="1033" t="s">
        <v>501</v>
      </c>
      <c r="E172" s="1029">
        <f>_xlfn.XLOOKUP($C172,INPUT_DATA!$DS:$DS,INPUT_DATA!$DU:$DU)</f>
        <v>122569103.73</v>
      </c>
      <c r="F172" s="1030">
        <f t="shared" si="8"/>
        <v>1.5789729206623106E-2</v>
      </c>
      <c r="G172" s="1031">
        <f>_xlfn.XLOOKUP($C172,INPUT_DATA!$DS:$DS,INPUT_DATA!$DV:$DV)</f>
        <v>2018</v>
      </c>
      <c r="H172" s="1043">
        <f t="shared" si="9"/>
        <v>3.6264308947472464E-2</v>
      </c>
      <c r="M172" s="790"/>
    </row>
    <row r="173" spans="1:13" s="647" customFormat="1" ht="15">
      <c r="B173" s="785"/>
      <c r="C173" s="1373" t="s">
        <v>896</v>
      </c>
      <c r="D173" s="1033" t="s">
        <v>502</v>
      </c>
      <c r="E173" s="1029">
        <f>_xlfn.XLOOKUP($C173,INPUT_DATA!$DS:$DS,INPUT_DATA!$DU:$DU)</f>
        <v>29775169.120000001</v>
      </c>
      <c r="F173" s="1030">
        <f t="shared" si="8"/>
        <v>3.8357289331400614E-3</v>
      </c>
      <c r="G173" s="1031">
        <f>_xlfn.XLOOKUP($C173,INPUT_DATA!$DS:$DS,INPUT_DATA!$DV:$DV)</f>
        <v>482</v>
      </c>
      <c r="H173" s="1043">
        <f t="shared" si="9"/>
        <v>8.6617427713982786E-3</v>
      </c>
      <c r="M173" s="790"/>
    </row>
    <row r="174" spans="1:13" s="647" customFormat="1" ht="15">
      <c r="B174" s="785"/>
      <c r="C174" s="1373" t="s">
        <v>897</v>
      </c>
      <c r="D174" s="1033" t="s">
        <v>503</v>
      </c>
      <c r="E174" s="1029">
        <f>_xlfn.XLOOKUP($C174,INPUT_DATA!$DS:$DS,INPUT_DATA!$DU:$DU)</f>
        <v>149579811.84</v>
      </c>
      <c r="F174" s="1030">
        <f t="shared" si="8"/>
        <v>1.926933176352465E-2</v>
      </c>
      <c r="G174" s="1031">
        <f>_xlfn.XLOOKUP($C174,INPUT_DATA!$DS:$DS,INPUT_DATA!$DV:$DV)</f>
        <v>2012</v>
      </c>
      <c r="H174" s="1043">
        <f t="shared" si="9"/>
        <v>3.6156486423347171E-2</v>
      </c>
      <c r="M174" s="790"/>
    </row>
    <row r="175" spans="1:13" s="647" customFormat="1" ht="15">
      <c r="B175" s="785"/>
      <c r="C175" s="1373" t="s">
        <v>898</v>
      </c>
      <c r="D175" s="1033" t="s">
        <v>504</v>
      </c>
      <c r="E175" s="1029">
        <f>_xlfn.XLOOKUP($C175,INPUT_DATA!$DS:$DS,INPUT_DATA!$DU:$DU)</f>
        <v>55958635.770000003</v>
      </c>
      <c r="F175" s="1030">
        <f t="shared" si="8"/>
        <v>7.2087636989393317E-3</v>
      </c>
      <c r="G175" s="1031">
        <f>_xlfn.XLOOKUP($C175,INPUT_DATA!$DS:$DS,INPUT_DATA!$DV:$DV)</f>
        <v>688</v>
      </c>
      <c r="H175" s="1043">
        <f t="shared" si="9"/>
        <v>1.2363649433033226E-2</v>
      </c>
      <c r="M175" s="790"/>
    </row>
    <row r="176" spans="1:13" s="647" customFormat="1" ht="15">
      <c r="B176" s="785"/>
      <c r="C176" s="1373" t="s">
        <v>899</v>
      </c>
      <c r="D176" s="1033" t="s">
        <v>505</v>
      </c>
      <c r="E176" s="1029">
        <f>_xlfn.XLOOKUP($C176,INPUT_DATA!$DS:$DS,INPUT_DATA!$DU:$DU)</f>
        <v>86929799.879999995</v>
      </c>
      <c r="F176" s="1030">
        <f t="shared" si="8"/>
        <v>1.1198564387928871E-2</v>
      </c>
      <c r="G176" s="1031">
        <f>_xlfn.XLOOKUP($C176,INPUT_DATA!$DS:$DS,INPUT_DATA!$DV:$DV)</f>
        <v>959</v>
      </c>
      <c r="H176" s="1043">
        <f t="shared" si="9"/>
        <v>1.7233633439358815E-2</v>
      </c>
      <c r="M176" s="790"/>
    </row>
    <row r="177" spans="2:13" s="647" customFormat="1" ht="15">
      <c r="B177" s="785"/>
      <c r="C177" s="1373" t="s">
        <v>900</v>
      </c>
      <c r="D177" s="1033" t="s">
        <v>506</v>
      </c>
      <c r="E177" s="1029">
        <f>_xlfn.XLOOKUP($C177,INPUT_DATA!$DS:$DS,INPUT_DATA!$DU:$DU)</f>
        <v>694603749.00999999</v>
      </c>
      <c r="F177" s="1030">
        <f t="shared" si="8"/>
        <v>8.948099291753793E-2</v>
      </c>
      <c r="G177" s="1031">
        <f>_xlfn.XLOOKUP($C177,INPUT_DATA!$DS:$DS,INPUT_DATA!$DV:$DV)</f>
        <v>7373</v>
      </c>
      <c r="H177" s="1043">
        <f t="shared" si="9"/>
        <v>0.13249591172929359</v>
      </c>
      <c r="M177" s="790"/>
    </row>
    <row r="178" spans="2:13" s="647" customFormat="1" ht="15">
      <c r="B178" s="785"/>
      <c r="C178" s="1373" t="s">
        <v>901</v>
      </c>
      <c r="D178" s="1033" t="s">
        <v>507</v>
      </c>
      <c r="E178" s="1029">
        <f>_xlfn.XLOOKUP($C178,INPUT_DATA!$DS:$DS,INPUT_DATA!$DU:$DU)</f>
        <v>115348252.8</v>
      </c>
      <c r="F178" s="1030">
        <f t="shared" si="8"/>
        <v>1.485951696425206E-2</v>
      </c>
      <c r="G178" s="1031">
        <f>_xlfn.XLOOKUP($C178,INPUT_DATA!$DS:$DS,INPUT_DATA!$DV:$DV)</f>
        <v>1088</v>
      </c>
      <c r="H178" s="1043">
        <f t="shared" si="9"/>
        <v>1.9551817708052546E-2</v>
      </c>
      <c r="M178" s="790"/>
    </row>
    <row r="179" spans="2:13" s="647" customFormat="1" ht="15">
      <c r="B179" s="785"/>
      <c r="C179" s="1373" t="s">
        <v>902</v>
      </c>
      <c r="D179" s="1033" t="s">
        <v>508</v>
      </c>
      <c r="E179" s="1029">
        <f>_xlfn.XLOOKUP($C179,INPUT_DATA!$DS:$DS,INPUT_DATA!$DU:$DU)</f>
        <v>277526046.74000001</v>
      </c>
      <c r="F179" s="1030">
        <f t="shared" si="8"/>
        <v>3.5751759558119982E-2</v>
      </c>
      <c r="G179" s="1031">
        <f>_xlfn.XLOOKUP($C179,INPUT_DATA!$DS:$DS,INPUT_DATA!$DV:$DV)</f>
        <v>2395</v>
      </c>
      <c r="H179" s="1043">
        <f t="shared" si="9"/>
        <v>4.303915754667817E-2</v>
      </c>
      <c r="M179" s="790"/>
    </row>
    <row r="180" spans="2:13" s="647" customFormat="1" ht="15">
      <c r="B180" s="785"/>
      <c r="C180" s="1373" t="s">
        <v>903</v>
      </c>
      <c r="D180" s="1033" t="s">
        <v>509</v>
      </c>
      <c r="E180" s="1029">
        <f>_xlfn.XLOOKUP($C180,INPUT_DATA!$DS:$DS,INPUT_DATA!$DU:$DU)</f>
        <v>151480989.31999999</v>
      </c>
      <c r="F180" s="1030">
        <f t="shared" si="8"/>
        <v>1.9514247298267052E-2</v>
      </c>
      <c r="G180" s="1031">
        <f>_xlfn.XLOOKUP($C180,INPUT_DATA!$DS:$DS,INPUT_DATA!$DV:$DV)</f>
        <v>1160</v>
      </c>
      <c r="H180" s="1043">
        <f t="shared" si="9"/>
        <v>2.0845687997556022E-2</v>
      </c>
      <c r="M180" s="790"/>
    </row>
    <row r="181" spans="2:13" s="647" customFormat="1" ht="15">
      <c r="B181" s="785"/>
      <c r="C181" s="1373" t="s">
        <v>904</v>
      </c>
      <c r="D181" s="1033" t="s">
        <v>510</v>
      </c>
      <c r="E181" s="1029">
        <f>_xlfn.XLOOKUP($C181,INPUT_DATA!$DS:$DS,INPUT_DATA!$DU:$DU)</f>
        <v>140648548.56</v>
      </c>
      <c r="F181" s="1030">
        <f t="shared" si="8"/>
        <v>1.8118778937627304E-2</v>
      </c>
      <c r="G181" s="1031">
        <f>_xlfn.XLOOKUP($C181,INPUT_DATA!$DS:$DS,INPUT_DATA!$DV:$DV)</f>
        <v>998</v>
      </c>
      <c r="H181" s="1043">
        <f t="shared" si="9"/>
        <v>1.7934479846173197E-2</v>
      </c>
      <c r="M181" s="790"/>
    </row>
    <row r="182" spans="2:13" s="647" customFormat="1" ht="15">
      <c r="B182" s="785"/>
      <c r="C182" s="1373" t="s">
        <v>905</v>
      </c>
      <c r="D182" s="1033" t="s">
        <v>511</v>
      </c>
      <c r="E182" s="1029">
        <f>_xlfn.XLOOKUP($C182,INPUT_DATA!$DS:$DS,INPUT_DATA!$DU:$DU)</f>
        <v>2010308925.0599999</v>
      </c>
      <c r="F182" s="1030">
        <f t="shared" si="8"/>
        <v>0.25897418339843631</v>
      </c>
      <c r="G182" s="1031">
        <f>_xlfn.XLOOKUP($C182,INPUT_DATA!$DS:$DS,INPUT_DATA!$DV:$DV)</f>
        <v>14259</v>
      </c>
      <c r="H182" s="1043">
        <f t="shared" si="9"/>
        <v>0.25624022858375117</v>
      </c>
      <c r="M182" s="790"/>
    </row>
    <row r="183" spans="2:13" s="647" customFormat="1" ht="15">
      <c r="B183" s="785"/>
      <c r="C183" s="1373" t="s">
        <v>906</v>
      </c>
      <c r="D183" s="1033" t="s">
        <v>512</v>
      </c>
      <c r="E183" s="1029">
        <f>_xlfn.XLOOKUP($C183,INPUT_DATA!$DS:$DS,INPUT_DATA!$DU:$DU)</f>
        <v>232148541.25999999</v>
      </c>
      <c r="F183" s="1030">
        <f t="shared" si="8"/>
        <v>2.9906089631548706E-2</v>
      </c>
      <c r="G183" s="1031">
        <f>_xlfn.XLOOKUP($C183,INPUT_DATA!$DS:$DS,INPUT_DATA!$DV:$DV)</f>
        <v>1456</v>
      </c>
      <c r="H183" s="1043">
        <f t="shared" si="9"/>
        <v>2.6164932521070317E-2</v>
      </c>
      <c r="M183" s="790"/>
    </row>
    <row r="184" spans="2:13" s="647" customFormat="1" ht="15">
      <c r="B184" s="785"/>
      <c r="C184" s="1373" t="s">
        <v>907</v>
      </c>
      <c r="D184" s="1033" t="s">
        <v>513</v>
      </c>
      <c r="E184" s="1029">
        <f>_xlfn.XLOOKUP($C184,INPUT_DATA!$DS:$DS,INPUT_DATA!$DU:$DU)</f>
        <v>342275483.25999999</v>
      </c>
      <c r="F184" s="1030">
        <f t="shared" si="8"/>
        <v>4.4092981267502489E-2</v>
      </c>
      <c r="G184" s="1031">
        <f>_xlfn.XLOOKUP($C184,INPUT_DATA!$DS:$DS,INPUT_DATA!$DV:$DV)</f>
        <v>1991</v>
      </c>
      <c r="H184" s="1043">
        <f t="shared" si="9"/>
        <v>3.5779107588908655E-2</v>
      </c>
      <c r="M184" s="790"/>
    </row>
    <row r="185" spans="2:13" s="647" customFormat="1" ht="15">
      <c r="B185" s="785"/>
      <c r="C185" s="1373" t="s">
        <v>908</v>
      </c>
      <c r="D185" s="1033" t="s">
        <v>514</v>
      </c>
      <c r="E185" s="1029">
        <f>_xlfn.XLOOKUP($C185,INPUT_DATA!$DS:$DS,INPUT_DATA!$DU:$DU)</f>
        <v>126003008.45999999</v>
      </c>
      <c r="F185" s="1030">
        <f t="shared" si="8"/>
        <v>1.6232095383400258E-2</v>
      </c>
      <c r="G185" s="1031">
        <f>_xlfn.XLOOKUP($C185,INPUT_DATA!$DS:$DS,INPUT_DATA!$DV:$DV)</f>
        <v>765</v>
      </c>
      <c r="H185" s="1043">
        <f t="shared" si="9"/>
        <v>1.3747371825974446E-2</v>
      </c>
      <c r="M185" s="790"/>
    </row>
    <row r="186" spans="2:13" s="647" customFormat="1" ht="15">
      <c r="B186" s="785"/>
      <c r="C186" s="1373" t="s">
        <v>909</v>
      </c>
      <c r="D186" s="1033" t="s">
        <v>515</v>
      </c>
      <c r="E186" s="1029">
        <f>_xlfn.XLOOKUP($C186,INPUT_DATA!$DS:$DS,INPUT_DATA!$DU:$DU)</f>
        <v>85524348.969999999</v>
      </c>
      <c r="F186" s="1030">
        <f t="shared" si="8"/>
        <v>1.1017509875765783E-2</v>
      </c>
      <c r="G186" s="1031">
        <f>_xlfn.XLOOKUP($C186,INPUT_DATA!$DS:$DS,INPUT_DATA!$DV:$DV)</f>
        <v>531</v>
      </c>
      <c r="H186" s="1043">
        <f t="shared" si="9"/>
        <v>9.5422933850881457E-3</v>
      </c>
      <c r="M186" s="790"/>
    </row>
    <row r="187" spans="2:13" s="647" customFormat="1" ht="15">
      <c r="B187" s="785"/>
      <c r="C187" s="1373" t="s">
        <v>910</v>
      </c>
      <c r="D187" s="1033" t="s">
        <v>516</v>
      </c>
      <c r="E187" s="1029">
        <f>_xlfn.XLOOKUP($C187,INPUT_DATA!$DS:$DS,INPUT_DATA!$DU:$DU)</f>
        <v>2668799321.6100001</v>
      </c>
      <c r="F187" s="1030">
        <f t="shared" si="8"/>
        <v>0.34380294309623199</v>
      </c>
      <c r="G187" s="1031">
        <f>_xlfn.XLOOKUP($C187,INPUT_DATA!$DS:$DS,INPUT_DATA!$DV:$DV)</f>
        <v>14222</v>
      </c>
      <c r="H187" s="1043">
        <f t="shared" si="9"/>
        <v>0.25557532301831187</v>
      </c>
      <c r="M187" s="790"/>
    </row>
    <row r="188" spans="2:13" s="647" customFormat="1" ht="15">
      <c r="B188" s="785"/>
      <c r="C188" s="1373" t="s">
        <v>911</v>
      </c>
      <c r="D188" s="1033" t="s">
        <v>517</v>
      </c>
      <c r="E188" s="1029">
        <f>_xlfn.XLOOKUP($C188,INPUT_DATA!$DS:$DS,INPUT_DATA!$DU:$DU)</f>
        <v>143989123.16999999</v>
      </c>
      <c r="F188" s="1030">
        <f t="shared" si="8"/>
        <v>1.8549122041078666E-2</v>
      </c>
      <c r="G188" s="1031">
        <f>_xlfn.XLOOKUP($C188,INPUT_DATA!$DS:$DS,INPUT_DATA!$DV:$DV)</f>
        <v>816</v>
      </c>
      <c r="H188" s="1043">
        <f t="shared" si="9"/>
        <v>1.466386328103941E-2</v>
      </c>
      <c r="M188" s="790"/>
    </row>
    <row r="189" spans="2:13" s="647" customFormat="1" ht="15">
      <c r="B189" s="785"/>
      <c r="C189" s="1373" t="s">
        <v>912</v>
      </c>
      <c r="D189" s="1033" t="s">
        <v>518</v>
      </c>
      <c r="E189" s="1029">
        <f>_xlfn.XLOOKUP($C189,INPUT_DATA!$DS:$DS,INPUT_DATA!$DU:$DU)</f>
        <v>249520103.37</v>
      </c>
      <c r="F189" s="1030">
        <f t="shared" si="8"/>
        <v>3.2143947731720149E-2</v>
      </c>
      <c r="G189" s="1031">
        <f>_xlfn.XLOOKUP($C189,INPUT_DATA!$DS:$DS,INPUT_DATA!$DV:$DV)</f>
        <v>1240</v>
      </c>
      <c r="H189" s="1043">
        <f t="shared" si="9"/>
        <v>2.2283321652559886E-2</v>
      </c>
      <c r="M189" s="790"/>
    </row>
    <row r="190" spans="2:13" s="647" customFormat="1" ht="15">
      <c r="B190" s="785"/>
      <c r="C190" s="1373" t="s">
        <v>913</v>
      </c>
      <c r="D190" s="1033" t="s">
        <v>519</v>
      </c>
      <c r="E190" s="1029">
        <f>_xlfn.XLOOKUP($C190,INPUT_DATA!$DS:$DS,INPUT_DATA!$DU:$DU)</f>
        <v>18204218.649999999</v>
      </c>
      <c r="F190" s="1030">
        <f t="shared" si="8"/>
        <v>2.3451234785467744E-3</v>
      </c>
      <c r="G190" s="1031">
        <f>_xlfn.XLOOKUP($C190,INPUT_DATA!$DS:$DS,INPUT_DATA!$DV:$DV)</f>
        <v>126</v>
      </c>
      <c r="H190" s="1043">
        <f t="shared" si="9"/>
        <v>2.2642730066310852E-3</v>
      </c>
      <c r="M190" s="790"/>
    </row>
    <row r="191" spans="2:13" s="647" customFormat="1" ht="16.899999999999999" customHeight="1">
      <c r="B191" s="785"/>
      <c r="C191" s="1373" t="s">
        <v>914</v>
      </c>
      <c r="D191" s="1033" t="s">
        <v>520</v>
      </c>
      <c r="E191" s="1029">
        <f>_xlfn.XLOOKUP($C191,INPUT_DATA!$DS:$DS,INPUT_DATA!$DU:$DU)</f>
        <v>2674353.7999999998</v>
      </c>
      <c r="F191" s="1030">
        <f t="shared" si="8"/>
        <v>3.445184880989542E-4</v>
      </c>
      <c r="G191" s="1031">
        <f>_xlfn.XLOOKUP($C191,INPUT_DATA!$DS:$DS,INPUT_DATA!$DV:$DV)</f>
        <v>25</v>
      </c>
      <c r="H191" s="1043">
        <f t="shared" si="9"/>
        <v>4.4926051718870738E-4</v>
      </c>
      <c r="M191" s="790"/>
    </row>
    <row r="192" spans="2:13" s="647" customFormat="1" ht="15">
      <c r="B192" s="785"/>
      <c r="C192" s="1373" t="s">
        <v>915</v>
      </c>
      <c r="D192" s="1034" t="s">
        <v>521</v>
      </c>
      <c r="E192" s="1029">
        <f>_xlfn.XLOOKUP($C192,INPUT_DATA!$DS:$DS,INPUT_DATA!$DU:$DU)</f>
        <v>20439384.57</v>
      </c>
      <c r="F192" s="1030">
        <f t="shared" si="8"/>
        <v>2.6330644321366503E-3</v>
      </c>
      <c r="G192" s="1031">
        <f>_xlfn.XLOOKUP($C192,INPUT_DATA!$DS:$DS,INPUT_DATA!$DV:$DV)</f>
        <v>211</v>
      </c>
      <c r="H192" s="1043">
        <f t="shared" si="9"/>
        <v>3.7917587650726902E-3</v>
      </c>
      <c r="M192" s="790"/>
    </row>
    <row r="193" spans="1:13" s="647" customFormat="1" ht="15">
      <c r="B193" s="785"/>
      <c r="C193" s="1027"/>
      <c r="D193" s="1035" t="s">
        <v>418</v>
      </c>
      <c r="E193" s="1036">
        <f>SUM(E166:E192)</f>
        <v>7762584280.3299999</v>
      </c>
      <c r="F193" s="1037">
        <f>SUM(F166:F192)</f>
        <v>0.99999999999999989</v>
      </c>
      <c r="G193" s="1038">
        <f>SUM(G166:G192)</f>
        <v>55647</v>
      </c>
      <c r="H193" s="1037">
        <f>SUM(H166:H192)</f>
        <v>1</v>
      </c>
      <c r="M193" s="790"/>
    </row>
    <row r="194" spans="1:13" s="647" customFormat="1" ht="15">
      <c r="B194" s="785"/>
      <c r="C194" s="1027"/>
      <c r="D194" s="831"/>
      <c r="G194" s="1006"/>
      <c r="M194" s="790"/>
    </row>
    <row r="195" spans="1:13" s="647" customFormat="1" ht="15">
      <c r="B195" s="785"/>
      <c r="C195" s="1027"/>
      <c r="D195" s="831"/>
      <c r="G195" s="1006"/>
      <c r="M195" s="790"/>
    </row>
    <row r="196" spans="1:13" s="647" customFormat="1" ht="15">
      <c r="B196" s="785"/>
      <c r="C196" s="1027"/>
      <c r="D196" s="831"/>
      <c r="G196" s="1006"/>
      <c r="M196" s="790"/>
    </row>
    <row r="197" spans="1:13" s="647" customFormat="1" ht="15">
      <c r="B197" s="785"/>
      <c r="C197" s="1027"/>
      <c r="D197" s="831"/>
      <c r="G197" s="1006"/>
      <c r="M197" s="790"/>
    </row>
    <row r="198" spans="1:13" s="647" customFormat="1" ht="24.6" customHeight="1">
      <c r="A198" s="831"/>
      <c r="B198" s="1022"/>
      <c r="C198" s="1210" t="s">
        <v>1304</v>
      </c>
      <c r="D198" s="1040"/>
      <c r="E198" s="1040"/>
      <c r="F198" s="1040"/>
      <c r="G198" s="1041"/>
      <c r="H198" s="1040"/>
      <c r="M198" s="790"/>
    </row>
    <row r="199" spans="1:13" s="647" customFormat="1" ht="15" customHeight="1">
      <c r="A199" s="831"/>
      <c r="B199" s="835"/>
      <c r="C199" s="1025"/>
      <c r="D199" s="831"/>
      <c r="E199" s="831"/>
      <c r="F199" s="831"/>
      <c r="G199" s="1026"/>
      <c r="H199" s="831"/>
      <c r="M199" s="790"/>
    </row>
    <row r="200" spans="1:13" s="647" customFormat="1" ht="25.9" customHeight="1">
      <c r="B200" s="785"/>
      <c r="C200" s="1027"/>
      <c r="D200" s="1197" t="s">
        <v>522</v>
      </c>
      <c r="E200" s="2018" t="s">
        <v>446</v>
      </c>
      <c r="F200" s="2020"/>
      <c r="G200" s="2018" t="s">
        <v>447</v>
      </c>
      <c r="H200" s="2020"/>
      <c r="M200" s="790"/>
    </row>
    <row r="201" spans="1:13" s="647" customFormat="1" ht="15">
      <c r="B201" s="785"/>
      <c r="C201" s="1373" t="s">
        <v>916</v>
      </c>
      <c r="D201" s="1028" t="s">
        <v>523</v>
      </c>
      <c r="E201" s="1029">
        <f>_xlfn.XLOOKUP($C201,INPUT_DATA!$DS:$DS,INPUT_DATA!$DU:$DU)</f>
        <v>4593707.16</v>
      </c>
      <c r="F201" s="1030">
        <f t="shared" ref="F201:F226" si="10">E201/$E$227</f>
        <v>5.9177549564778627E-4</v>
      </c>
      <c r="G201" s="1031">
        <f>_xlfn.XLOOKUP($C201,INPUT_DATA!$DS:$DS,INPUT_DATA!$DV:$DV)</f>
        <v>437</v>
      </c>
      <c r="H201" s="1043">
        <f t="shared" ref="H201:H226" si="11">G201/$G$227</f>
        <v>7.8530738404586058E-3</v>
      </c>
      <c r="M201" s="790"/>
    </row>
    <row r="202" spans="1:13" s="647" customFormat="1" ht="15">
      <c r="B202" s="785"/>
      <c r="C202" s="1373" t="s">
        <v>917</v>
      </c>
      <c r="D202" s="1033" t="s">
        <v>524</v>
      </c>
      <c r="E202" s="1029">
        <f>_xlfn.XLOOKUP($C202,INPUT_DATA!$DS:$DS,INPUT_DATA!$DU:$DU)</f>
        <v>19948009.82</v>
      </c>
      <c r="F202" s="1030">
        <f t="shared" si="10"/>
        <v>2.5697640244045092E-3</v>
      </c>
      <c r="G202" s="1031">
        <f>_xlfn.XLOOKUP($C202,INPUT_DATA!$DS:$DS,INPUT_DATA!$DV:$DV)</f>
        <v>983</v>
      </c>
      <c r="H202" s="1043">
        <f t="shared" si="11"/>
        <v>1.7664923535859973E-2</v>
      </c>
      <c r="M202" s="790"/>
    </row>
    <row r="203" spans="1:13" s="647" customFormat="1" ht="15">
      <c r="B203" s="785"/>
      <c r="C203" s="1373" t="s">
        <v>918</v>
      </c>
      <c r="D203" s="1033" t="s">
        <v>525</v>
      </c>
      <c r="E203" s="1029">
        <f>_xlfn.XLOOKUP($C203,INPUT_DATA!$DS:$DS,INPUT_DATA!$DU:$DU)</f>
        <v>35116693.130000003</v>
      </c>
      <c r="F203" s="1030">
        <f t="shared" si="10"/>
        <v>4.5238404971632892E-3</v>
      </c>
      <c r="G203" s="1031">
        <f>_xlfn.XLOOKUP($C203,INPUT_DATA!$DS:$DS,INPUT_DATA!$DV:$DV)</f>
        <v>1217</v>
      </c>
      <c r="H203" s="1043">
        <f t="shared" si="11"/>
        <v>2.1870001976746274E-2</v>
      </c>
      <c r="M203" s="790"/>
    </row>
    <row r="204" spans="1:13" s="647" customFormat="1" ht="15">
      <c r="B204" s="785"/>
      <c r="C204" s="1373" t="s">
        <v>919</v>
      </c>
      <c r="D204" s="1033" t="s">
        <v>526</v>
      </c>
      <c r="E204" s="1029">
        <f>_xlfn.XLOOKUP($C204,INPUT_DATA!$DS:$DS,INPUT_DATA!$DU:$DU)</f>
        <v>64072778.289999999</v>
      </c>
      <c r="F204" s="1030">
        <f t="shared" si="10"/>
        <v>8.2540525134596233E-3</v>
      </c>
      <c r="G204" s="1031">
        <f>_xlfn.XLOOKUP($C204,INPUT_DATA!$DS:$DS,INPUT_DATA!$DV:$DV)</f>
        <v>1530</v>
      </c>
      <c r="H204" s="1043">
        <f t="shared" si="11"/>
        <v>2.7494743651948893E-2</v>
      </c>
      <c r="M204" s="790"/>
    </row>
    <row r="205" spans="1:13" s="647" customFormat="1" ht="15">
      <c r="B205" s="785"/>
      <c r="C205" s="1373" t="s">
        <v>920</v>
      </c>
      <c r="D205" s="1033" t="s">
        <v>527</v>
      </c>
      <c r="E205" s="1029">
        <f>_xlfn.XLOOKUP($C205,INPUT_DATA!$DS:$DS,INPUT_DATA!$DU:$DU)</f>
        <v>88264081.629999995</v>
      </c>
      <c r="F205" s="1030">
        <f t="shared" si="10"/>
        <v>1.137045066984416E-2</v>
      </c>
      <c r="G205" s="1031">
        <f>_xlfn.XLOOKUP($C205,INPUT_DATA!$DS:$DS,INPUT_DATA!$DV:$DV)</f>
        <v>1701</v>
      </c>
      <c r="H205" s="1043">
        <f t="shared" si="11"/>
        <v>3.0567685589519649E-2</v>
      </c>
      <c r="M205" s="790"/>
    </row>
    <row r="206" spans="1:13" s="647" customFormat="1" ht="15">
      <c r="B206" s="785"/>
      <c r="C206" s="1373" t="s">
        <v>921</v>
      </c>
      <c r="D206" s="1033" t="s">
        <v>496</v>
      </c>
      <c r="E206" s="1029">
        <f>_xlfn.XLOOKUP($C206,INPUT_DATA!$DS:$DS,INPUT_DATA!$DU:$DU)</f>
        <v>125626153.04000001</v>
      </c>
      <c r="F206" s="1030">
        <f t="shared" si="10"/>
        <v>1.6183547708245871E-2</v>
      </c>
      <c r="G206" s="1031">
        <f>_xlfn.XLOOKUP($C206,INPUT_DATA!$DS:$DS,INPUT_DATA!$DV:$DV)</f>
        <v>2065</v>
      </c>
      <c r="H206" s="1043">
        <f t="shared" si="11"/>
        <v>3.7108918719787228E-2</v>
      </c>
      <c r="M206" s="790"/>
    </row>
    <row r="207" spans="1:13" s="647" customFormat="1" ht="15">
      <c r="B207" s="785"/>
      <c r="C207" s="1373" t="s">
        <v>922</v>
      </c>
      <c r="D207" s="1033" t="s">
        <v>497</v>
      </c>
      <c r="E207" s="1029">
        <f>_xlfn.XLOOKUP($C207,INPUT_DATA!$DS:$DS,INPUT_DATA!$DU:$DU)</f>
        <v>171354046.62</v>
      </c>
      <c r="F207" s="1030">
        <f t="shared" si="10"/>
        <v>2.2074355708343495E-2</v>
      </c>
      <c r="G207" s="1031">
        <f>_xlfn.XLOOKUP($C207,INPUT_DATA!$DS:$DS,INPUT_DATA!$DV:$DV)</f>
        <v>2420</v>
      </c>
      <c r="H207" s="1043">
        <f t="shared" si="11"/>
        <v>4.3488418063866878E-2</v>
      </c>
      <c r="M207" s="790"/>
    </row>
    <row r="208" spans="1:13" s="647" customFormat="1" ht="15">
      <c r="B208" s="785"/>
      <c r="C208" s="1373" t="s">
        <v>923</v>
      </c>
      <c r="D208" s="1033" t="s">
        <v>498</v>
      </c>
      <c r="E208" s="1029">
        <f>_xlfn.XLOOKUP($C208,INPUT_DATA!$DS:$DS,INPUT_DATA!$DU:$DU)</f>
        <v>184896883.38999999</v>
      </c>
      <c r="F208" s="1030">
        <f t="shared" si="10"/>
        <v>2.3818985625511265E-2</v>
      </c>
      <c r="G208" s="1031">
        <f>_xlfn.XLOOKUP($C208,INPUT_DATA!$DS:$DS,INPUT_DATA!$DV:$DV)</f>
        <v>2360</v>
      </c>
      <c r="H208" s="1043">
        <f t="shared" si="11"/>
        <v>4.2410192822613976E-2</v>
      </c>
      <c r="M208" s="790"/>
    </row>
    <row r="209" spans="2:13" s="647" customFormat="1" ht="15">
      <c r="B209" s="785"/>
      <c r="C209" s="1373" t="s">
        <v>924</v>
      </c>
      <c r="D209" s="1033" t="s">
        <v>499</v>
      </c>
      <c r="E209" s="1029">
        <f>_xlfn.XLOOKUP($C209,INPUT_DATA!$DS:$DS,INPUT_DATA!$DU:$DU)</f>
        <v>235875304.13</v>
      </c>
      <c r="F209" s="1030">
        <f t="shared" si="10"/>
        <v>3.0386182695329469E-2</v>
      </c>
      <c r="G209" s="1031">
        <f>_xlfn.XLOOKUP($C209,INPUT_DATA!$DS:$DS,INPUT_DATA!$DV:$DV)</f>
        <v>2562</v>
      </c>
      <c r="H209" s="1043">
        <f t="shared" si="11"/>
        <v>4.604021780149873E-2</v>
      </c>
      <c r="M209" s="790"/>
    </row>
    <row r="210" spans="2:13" s="647" customFormat="1" ht="15">
      <c r="B210" s="785"/>
      <c r="C210" s="1373" t="s">
        <v>925</v>
      </c>
      <c r="D210" s="1033" t="s">
        <v>500</v>
      </c>
      <c r="E210" s="1029">
        <f>_xlfn.XLOOKUP($C210,INPUT_DATA!$DS:$DS,INPUT_DATA!$DU:$DU)</f>
        <v>286035909.54000002</v>
      </c>
      <c r="F210" s="1030">
        <f t="shared" si="10"/>
        <v>3.6848026277125349E-2</v>
      </c>
      <c r="G210" s="1031">
        <f>_xlfn.XLOOKUP($C210,INPUT_DATA!$DS:$DS,INPUT_DATA!$DV:$DV)</f>
        <v>2825</v>
      </c>
      <c r="H210" s="1043">
        <f t="shared" si="11"/>
        <v>5.0766438442323931E-2</v>
      </c>
      <c r="M210" s="790"/>
    </row>
    <row r="211" spans="2:13" s="647" customFormat="1" ht="15">
      <c r="B211" s="785"/>
      <c r="C211" s="1373" t="s">
        <v>926</v>
      </c>
      <c r="D211" s="1033" t="s">
        <v>501</v>
      </c>
      <c r="E211" s="1029">
        <f>_xlfn.XLOOKUP($C211,INPUT_DATA!$DS:$DS,INPUT_DATA!$DU:$DU)</f>
        <v>312067131.42000002</v>
      </c>
      <c r="F211" s="1030">
        <f t="shared" si="10"/>
        <v>4.0201448403048262E-2</v>
      </c>
      <c r="G211" s="1031">
        <f>_xlfn.XLOOKUP($C211,INPUT_DATA!$DS:$DS,INPUT_DATA!$DV:$DV)</f>
        <v>2787</v>
      </c>
      <c r="H211" s="1043">
        <f t="shared" si="11"/>
        <v>5.0083562456197099E-2</v>
      </c>
      <c r="M211" s="790"/>
    </row>
    <row r="212" spans="2:13" s="647" customFormat="1" ht="15">
      <c r="B212" s="785"/>
      <c r="C212" s="1373" t="s">
        <v>927</v>
      </c>
      <c r="D212" s="1033" t="s">
        <v>502</v>
      </c>
      <c r="E212" s="1029">
        <f>_xlfn.XLOOKUP($C212,INPUT_DATA!$DS:$DS,INPUT_DATA!$DU:$DU)</f>
        <v>343395863.75999999</v>
      </c>
      <c r="F212" s="1030">
        <f t="shared" si="10"/>
        <v>4.4237312132010972E-2</v>
      </c>
      <c r="G212" s="1031">
        <f>_xlfn.XLOOKUP($C212,INPUT_DATA!$DS:$DS,INPUT_DATA!$DV:$DV)</f>
        <v>2900</v>
      </c>
      <c r="H212" s="1043">
        <f t="shared" si="11"/>
        <v>5.2114219993890057E-2</v>
      </c>
      <c r="M212" s="790"/>
    </row>
    <row r="213" spans="2:13" s="647" customFormat="1" ht="15">
      <c r="B213" s="785"/>
      <c r="C213" s="1373" t="s">
        <v>1219</v>
      </c>
      <c r="D213" s="1033" t="s">
        <v>503</v>
      </c>
      <c r="E213" s="1029">
        <f>_xlfn.XLOOKUP($C213,INPUT_DATA!$DS:$DS,INPUT_DATA!$DU:$DU)</f>
        <v>382007003.14999998</v>
      </c>
      <c r="F213" s="1030">
        <f t="shared" si="10"/>
        <v>4.9211317952191073E-2</v>
      </c>
      <c r="G213" s="1031">
        <f>_xlfn.XLOOKUP($C213,INPUT_DATA!$DS:$DS,INPUT_DATA!$DV:$DV)</f>
        <v>2838</v>
      </c>
      <c r="H213" s="1043">
        <f t="shared" si="11"/>
        <v>5.1000053911262062E-2</v>
      </c>
      <c r="M213" s="790"/>
    </row>
    <row r="214" spans="2:13" s="647" customFormat="1" ht="15">
      <c r="B214" s="785"/>
      <c r="C214" s="1373" t="s">
        <v>1220</v>
      </c>
      <c r="D214" s="1033" t="s">
        <v>504</v>
      </c>
      <c r="E214" s="1029">
        <f>_xlfn.XLOOKUP($C214,INPUT_DATA!$DS:$DS,INPUT_DATA!$DU:$DU)</f>
        <v>385878074.98000002</v>
      </c>
      <c r="F214" s="1030">
        <f t="shared" si="10"/>
        <v>4.9710001340377813E-2</v>
      </c>
      <c r="G214" s="1031">
        <f>_xlfn.XLOOKUP($C214,INPUT_DATA!$DS:$DS,INPUT_DATA!$DV:$DV)</f>
        <v>2706</v>
      </c>
      <c r="H214" s="1043">
        <f t="shared" si="11"/>
        <v>4.8627958380505688E-2</v>
      </c>
      <c r="M214" s="790"/>
    </row>
    <row r="215" spans="2:13" s="647" customFormat="1" ht="15">
      <c r="B215" s="785"/>
      <c r="C215" s="1373" t="s">
        <v>1221</v>
      </c>
      <c r="D215" s="1033" t="s">
        <v>505</v>
      </c>
      <c r="E215" s="1029">
        <f>_xlfn.XLOOKUP($C215,INPUT_DATA!$DS:$DS,INPUT_DATA!$DU:$DU)</f>
        <v>467850520.68000001</v>
      </c>
      <c r="F215" s="1030">
        <f t="shared" si="10"/>
        <v>6.0269944104247575E-2</v>
      </c>
      <c r="G215" s="1031">
        <f>_xlfn.XLOOKUP($C215,INPUT_DATA!$DS:$DS,INPUT_DATA!$DV:$DV)</f>
        <v>2982</v>
      </c>
      <c r="H215" s="1043">
        <f t="shared" si="11"/>
        <v>5.3587794490269014E-2</v>
      </c>
      <c r="M215" s="790"/>
    </row>
    <row r="216" spans="2:13" s="647" customFormat="1" ht="15">
      <c r="B216" s="785"/>
      <c r="C216" s="1373" t="s">
        <v>1222</v>
      </c>
      <c r="D216" s="1033" t="s">
        <v>506</v>
      </c>
      <c r="E216" s="1029">
        <f>_xlfn.XLOOKUP($C216,INPUT_DATA!$DS:$DS,INPUT_DATA!$DU:$DU)</f>
        <v>428173903.01999998</v>
      </c>
      <c r="F216" s="1030">
        <f t="shared" si="10"/>
        <v>5.5158680093815048E-2</v>
      </c>
      <c r="G216" s="1031">
        <f>_xlfn.XLOOKUP($C216,INPUT_DATA!$DS:$DS,INPUT_DATA!$DV:$DV)</f>
        <v>2642</v>
      </c>
      <c r="H216" s="1043">
        <f t="shared" si="11"/>
        <v>4.7477851456502594E-2</v>
      </c>
      <c r="M216" s="790"/>
    </row>
    <row r="217" spans="2:13" s="647" customFormat="1" ht="15">
      <c r="B217" s="785"/>
      <c r="C217" s="1373" t="s">
        <v>1223</v>
      </c>
      <c r="D217" s="1033" t="s">
        <v>507</v>
      </c>
      <c r="E217" s="1029">
        <f>_xlfn.XLOOKUP($C217,INPUT_DATA!$DS:$DS,INPUT_DATA!$DU:$DU)</f>
        <v>539842550.60000002</v>
      </c>
      <c r="F217" s="1030">
        <f t="shared" si="10"/>
        <v>6.9544178987909225E-2</v>
      </c>
      <c r="G217" s="1031">
        <f>_xlfn.XLOOKUP($C217,INPUT_DATA!$DS:$DS,INPUT_DATA!$DV:$DV)</f>
        <v>3111</v>
      </c>
      <c r="H217" s="1043">
        <f t="shared" si="11"/>
        <v>5.5905978758962749E-2</v>
      </c>
      <c r="M217" s="790"/>
    </row>
    <row r="218" spans="2:13" s="647" customFormat="1" ht="15">
      <c r="B218" s="785"/>
      <c r="C218" s="1373" t="s">
        <v>1224</v>
      </c>
      <c r="D218" s="1033" t="s">
        <v>508</v>
      </c>
      <c r="E218" s="1029">
        <f>_xlfn.XLOOKUP($C218,INPUT_DATA!$DS:$DS,INPUT_DATA!$DU:$DU)</f>
        <v>540617721.73000002</v>
      </c>
      <c r="F218" s="1030">
        <f t="shared" si="10"/>
        <v>6.9644038918829934E-2</v>
      </c>
      <c r="G218" s="1031">
        <f>_xlfn.XLOOKUP($C218,INPUT_DATA!$DS:$DS,INPUT_DATA!$DV:$DV)</f>
        <v>2926</v>
      </c>
      <c r="H218" s="1043">
        <f t="shared" si="11"/>
        <v>5.2581450931766312E-2</v>
      </c>
      <c r="M218" s="790"/>
    </row>
    <row r="219" spans="2:13" s="647" customFormat="1" ht="15">
      <c r="B219" s="785"/>
      <c r="C219" s="1373" t="s">
        <v>1225</v>
      </c>
      <c r="D219" s="1033" t="s">
        <v>509</v>
      </c>
      <c r="E219" s="1029">
        <f>_xlfn.XLOOKUP($C219,INPUT_DATA!$DS:$DS,INPUT_DATA!$DU:$DU)</f>
        <v>499287371.81</v>
      </c>
      <c r="F219" s="1030">
        <f t="shared" si="10"/>
        <v>6.4319736028524574E-2</v>
      </c>
      <c r="G219" s="1031">
        <f>_xlfn.XLOOKUP($C219,INPUT_DATA!$DS:$DS,INPUT_DATA!$DV:$DV)</f>
        <v>2714</v>
      </c>
      <c r="H219" s="1043">
        <f t="shared" si="11"/>
        <v>4.8771721746006073E-2</v>
      </c>
      <c r="M219" s="790"/>
    </row>
    <row r="220" spans="2:13" s="647" customFormat="1" ht="15">
      <c r="B220" s="785"/>
      <c r="C220" s="1373" t="s">
        <v>1226</v>
      </c>
      <c r="D220" s="1033" t="s">
        <v>510</v>
      </c>
      <c r="E220" s="1029">
        <f>_xlfn.XLOOKUP($C220,INPUT_DATA!$DS:$DS,INPUT_DATA!$DU:$DU)</f>
        <v>409007014.25999999</v>
      </c>
      <c r="F220" s="1030">
        <f t="shared" si="10"/>
        <v>5.2689542488627568E-2</v>
      </c>
      <c r="G220" s="1031">
        <f>_xlfn.XLOOKUP($C220,INPUT_DATA!$DS:$DS,INPUT_DATA!$DV:$DV)</f>
        <v>2268</v>
      </c>
      <c r="H220" s="1043">
        <f t="shared" si="11"/>
        <v>4.0756914119359534E-2</v>
      </c>
      <c r="M220" s="790"/>
    </row>
    <row r="221" spans="2:13" s="647" customFormat="1" ht="15">
      <c r="B221" s="785"/>
      <c r="C221" s="1373" t="s">
        <v>1227</v>
      </c>
      <c r="D221" s="1033" t="s">
        <v>511</v>
      </c>
      <c r="E221" s="1029">
        <f>_xlfn.XLOOKUP($C221,INPUT_DATA!$DS:$DS,INPUT_DATA!$DU:$DU)</f>
        <v>297131523.63</v>
      </c>
      <c r="F221" s="1030">
        <f t="shared" si="10"/>
        <v>3.8277397436175531E-2</v>
      </c>
      <c r="G221" s="1031">
        <f>_xlfn.XLOOKUP($C221,INPUT_DATA!$DS:$DS,INPUT_DATA!$DV:$DV)</f>
        <v>1550</v>
      </c>
      <c r="H221" s="1043">
        <f t="shared" si="11"/>
        <v>2.7854152065699859E-2</v>
      </c>
      <c r="M221" s="790"/>
    </row>
    <row r="222" spans="2:13" s="647" customFormat="1" ht="15">
      <c r="B222" s="785"/>
      <c r="C222" s="1373" t="s">
        <v>1228</v>
      </c>
      <c r="D222" s="1033" t="s">
        <v>512</v>
      </c>
      <c r="E222" s="1029">
        <f>_xlfn.XLOOKUP($C222,INPUT_DATA!$DS:$DS,INPUT_DATA!$DU:$DU)</f>
        <v>637712960.39999998</v>
      </c>
      <c r="F222" s="1030">
        <f t="shared" si="10"/>
        <v>8.2152146420610556E-2</v>
      </c>
      <c r="G222" s="1031">
        <f>_xlfn.XLOOKUP($C222,INPUT_DATA!$DS:$DS,INPUT_DATA!$DV:$DV)</f>
        <v>2745</v>
      </c>
      <c r="H222" s="1043">
        <f t="shared" si="11"/>
        <v>4.9328804787320074E-2</v>
      </c>
      <c r="M222" s="790"/>
    </row>
    <row r="223" spans="2:13" s="647" customFormat="1" ht="15">
      <c r="B223" s="785"/>
      <c r="C223" s="1373" t="s">
        <v>1229</v>
      </c>
      <c r="D223" s="1033" t="s">
        <v>513</v>
      </c>
      <c r="E223" s="1029">
        <f>_xlfn.XLOOKUP($C223,INPUT_DATA!$DS:$DS,INPUT_DATA!$DU:$DU)</f>
        <v>745385900.32000005</v>
      </c>
      <c r="F223" s="1030">
        <f t="shared" si="10"/>
        <v>9.6022905955271964E-2</v>
      </c>
      <c r="G223" s="1031">
        <f>_xlfn.XLOOKUP($C223,INPUT_DATA!$DS:$DS,INPUT_DATA!$DV:$DV)</f>
        <v>2952</v>
      </c>
      <c r="H223" s="1043">
        <f t="shared" si="11"/>
        <v>5.3048681869642567E-2</v>
      </c>
      <c r="M223" s="790"/>
    </row>
    <row r="224" spans="2:13" s="647" customFormat="1" ht="15">
      <c r="B224" s="785"/>
      <c r="C224" s="1373" t="s">
        <v>1230</v>
      </c>
      <c r="D224" s="1033" t="s">
        <v>514</v>
      </c>
      <c r="E224" s="1029">
        <f>_xlfn.XLOOKUP($C224,INPUT_DATA!$DS:$DS,INPUT_DATA!$DU:$DU)</f>
        <v>401789142.32999998</v>
      </c>
      <c r="F224" s="1030">
        <f t="shared" si="10"/>
        <v>5.17597140102058E-2</v>
      </c>
      <c r="G224" s="1031">
        <f>_xlfn.XLOOKUP($C224,INPUT_DATA!$DS:$DS,INPUT_DATA!$DV:$DV)</f>
        <v>1731</v>
      </c>
      <c r="H224" s="1043">
        <f t="shared" si="11"/>
        <v>3.11067982101461E-2</v>
      </c>
      <c r="M224" s="790"/>
    </row>
    <row r="225" spans="1:13" s="647" customFormat="1" ht="15">
      <c r="B225" s="785"/>
      <c r="C225" s="1373" t="s">
        <v>1231</v>
      </c>
      <c r="D225" s="1033" t="s">
        <v>515</v>
      </c>
      <c r="E225" s="1029">
        <f>_xlfn.XLOOKUP($C225,INPUT_DATA!$DS:$DS,INPUT_DATA!$DU:$DU)</f>
        <v>156239020.06999999</v>
      </c>
      <c r="F225" s="1030">
        <f t="shared" si="10"/>
        <v>2.0127191464561853E-2</v>
      </c>
      <c r="G225" s="1031">
        <f>_xlfn.XLOOKUP($C225,INPUT_DATA!$DS:$DS,INPUT_DATA!$DV:$DV)</f>
        <v>693</v>
      </c>
      <c r="H225" s="1043">
        <f t="shared" si="11"/>
        <v>1.2453501536470969E-2</v>
      </c>
      <c r="M225" s="790"/>
    </row>
    <row r="226" spans="1:13" s="647" customFormat="1" ht="15">
      <c r="B226" s="785"/>
      <c r="C226" s="1373" t="s">
        <v>1232</v>
      </c>
      <c r="D226" s="1033" t="s">
        <v>1233</v>
      </c>
      <c r="E226" s="1029">
        <f>_xlfn.XLOOKUP($C226,INPUT_DATA!$DS:$DS,INPUT_DATA!$DU:$DU)</f>
        <v>415011.42</v>
      </c>
      <c r="F226" s="1030">
        <f t="shared" si="10"/>
        <v>5.3463048517440018E-5</v>
      </c>
      <c r="G226" s="1031">
        <f>_xlfn.XLOOKUP($C226,INPUT_DATA!$DS:$DS,INPUT_DATA!$DV:$DV)</f>
        <v>2</v>
      </c>
      <c r="H226" s="1043">
        <f t="shared" si="11"/>
        <v>3.5940841375096593E-5</v>
      </c>
      <c r="M226" s="790"/>
    </row>
    <row r="227" spans="1:13" s="647" customFormat="1" ht="15">
      <c r="B227" s="785"/>
      <c r="C227" s="1027"/>
      <c r="D227" s="1035" t="s">
        <v>418</v>
      </c>
      <c r="E227" s="1036">
        <f>SUM(E201:E226)</f>
        <v>7762584280.3299999</v>
      </c>
      <c r="F227" s="1037">
        <f>SUM(F201:F226)</f>
        <v>1.0000000000000002</v>
      </c>
      <c r="G227" s="1038">
        <f>SUM(G201:G226)</f>
        <v>55647</v>
      </c>
      <c r="H227" s="1037">
        <f>SUM(H201:H226)</f>
        <v>1.0000000000000002</v>
      </c>
      <c r="M227" s="790"/>
    </row>
    <row r="228" spans="1:13" s="647" customFormat="1" ht="15">
      <c r="B228" s="785"/>
      <c r="C228" s="1027"/>
      <c r="D228" s="831"/>
      <c r="G228" s="1006"/>
      <c r="M228" s="790"/>
    </row>
    <row r="229" spans="1:13" s="647" customFormat="1" ht="15">
      <c r="B229" s="785"/>
      <c r="C229" s="1027"/>
      <c r="D229" s="831"/>
      <c r="G229" s="1006"/>
      <c r="M229" s="790"/>
    </row>
    <row r="230" spans="1:13" s="647" customFormat="1" ht="15">
      <c r="B230" s="785"/>
      <c r="C230" s="1027"/>
      <c r="D230" s="831"/>
      <c r="G230" s="1006"/>
      <c r="M230" s="790"/>
    </row>
    <row r="231" spans="1:13" s="647" customFormat="1" ht="30" customHeight="1">
      <c r="B231" s="785"/>
      <c r="C231" s="1210" t="s">
        <v>1305</v>
      </c>
      <c r="D231" s="831"/>
      <c r="G231" s="1006"/>
      <c r="M231" s="790"/>
    </row>
    <row r="232" spans="1:13" s="647" customFormat="1" ht="15" customHeight="1">
      <c r="A232" s="831"/>
      <c r="B232" s="1022"/>
      <c r="C232" s="1042"/>
      <c r="D232" s="1040"/>
      <c r="E232" s="1040"/>
      <c r="F232" s="1040"/>
      <c r="G232" s="1041"/>
      <c r="H232" s="1040"/>
      <c r="M232" s="790"/>
    </row>
    <row r="233" spans="1:13" s="647" customFormat="1" ht="25.9" customHeight="1">
      <c r="B233" s="785"/>
      <c r="C233" s="1027"/>
      <c r="D233" s="1197" t="s">
        <v>528</v>
      </c>
      <c r="E233" s="2018" t="s">
        <v>446</v>
      </c>
      <c r="F233" s="2020"/>
      <c r="G233" s="2018" t="s">
        <v>447</v>
      </c>
      <c r="H233" s="2020"/>
      <c r="M233" s="790"/>
    </row>
    <row r="234" spans="1:13" s="647" customFormat="1" ht="15">
      <c r="B234" s="785"/>
      <c r="C234" s="1373" t="s">
        <v>928</v>
      </c>
      <c r="D234" s="1045">
        <v>2010</v>
      </c>
      <c r="E234" s="1029">
        <f>_xlfn.XLOOKUP($C234,INPUT_DATA!$DS:$DS,INPUT_DATA!$DU:$DU)</f>
        <v>96871894.620000005</v>
      </c>
      <c r="F234" s="1030">
        <f>E234/$E$249</f>
        <v>1.2479335633813154E-2</v>
      </c>
      <c r="G234" s="1031">
        <f>_xlfn.XLOOKUP($C234,INPUT_DATA!$DS:$DS,INPUT_DATA!$DV:$DV)</f>
        <v>1686</v>
      </c>
      <c r="H234" s="1043">
        <f>G234/$G$249</f>
        <v>3.0298129279206425E-2</v>
      </c>
      <c r="M234" s="790"/>
    </row>
    <row r="235" spans="1:13" s="647" customFormat="1" ht="15">
      <c r="B235" s="785"/>
      <c r="C235" s="1373" t="s">
        <v>929</v>
      </c>
      <c r="D235" s="1046">
        <v>2011</v>
      </c>
      <c r="E235" s="1029">
        <f>_xlfn.XLOOKUP($C235,INPUT_DATA!$DS:$DS,INPUT_DATA!$DU:$DU)</f>
        <v>82272477.269999996</v>
      </c>
      <c r="F235" s="1030">
        <f t="shared" ref="F235:F245" si="12">E235/$E$249</f>
        <v>1.0598593754205585E-2</v>
      </c>
      <c r="G235" s="1031">
        <f>_xlfn.XLOOKUP($C235,INPUT_DATA!$DS:$DS,INPUT_DATA!$DV:$DV)</f>
        <v>1459</v>
      </c>
      <c r="H235" s="1043">
        <f t="shared" ref="H235:H245" si="13">G235/$G$249</f>
        <v>2.6218843783132963E-2</v>
      </c>
      <c r="M235" s="790"/>
    </row>
    <row r="236" spans="1:13" s="647" customFormat="1" ht="15">
      <c r="B236" s="785"/>
      <c r="C236" s="1373" t="s">
        <v>1234</v>
      </c>
      <c r="D236" s="1046">
        <v>2012</v>
      </c>
      <c r="E236" s="1029">
        <f>_xlfn.XLOOKUP($C236,INPUT_DATA!$DS:$DS,INPUT_DATA!$DU:$DU)</f>
        <v>98391662.709999993</v>
      </c>
      <c r="F236" s="1030">
        <f t="shared" si="12"/>
        <v>1.2675116836968784E-2</v>
      </c>
      <c r="G236" s="1031">
        <f>_xlfn.XLOOKUP($C236,INPUT_DATA!$DS:$DS,INPUT_DATA!$DV:$DV)</f>
        <v>1698</v>
      </c>
      <c r="H236" s="1043">
        <f t="shared" si="13"/>
        <v>3.0513774327457006E-2</v>
      </c>
      <c r="M236" s="790"/>
    </row>
    <row r="237" spans="1:13" s="647" customFormat="1" ht="15">
      <c r="B237" s="785"/>
      <c r="C237" s="1373" t="s">
        <v>1235</v>
      </c>
      <c r="D237" s="1046">
        <v>2013</v>
      </c>
      <c r="E237" s="1029">
        <f>_xlfn.XLOOKUP($C237,INPUT_DATA!$DS:$DS,INPUT_DATA!$DU:$DU)</f>
        <v>93076342.019999996</v>
      </c>
      <c r="F237" s="1030">
        <f t="shared" si="12"/>
        <v>1.199038086528101E-2</v>
      </c>
      <c r="G237" s="1031">
        <f>_xlfn.XLOOKUP($C237,INPUT_DATA!$DS:$DS,INPUT_DATA!$DV:$DV)</f>
        <v>1450</v>
      </c>
      <c r="H237" s="1043">
        <f t="shared" si="13"/>
        <v>2.6057109996945028E-2</v>
      </c>
      <c r="M237" s="790"/>
    </row>
    <row r="238" spans="1:13" s="647" customFormat="1" ht="15">
      <c r="B238" s="785"/>
      <c r="C238" s="1373" t="s">
        <v>1236</v>
      </c>
      <c r="D238" s="1046">
        <v>2014</v>
      </c>
      <c r="E238" s="1029">
        <f>_xlfn.XLOOKUP($C238,INPUT_DATA!$DS:$DS,INPUT_DATA!$DU:$DU)</f>
        <v>133554933.7</v>
      </c>
      <c r="F238" s="1030">
        <f t="shared" si="12"/>
        <v>1.7204957637422569E-2</v>
      </c>
      <c r="G238" s="1031">
        <f>_xlfn.XLOOKUP($C238,INPUT_DATA!$DS:$DS,INPUT_DATA!$DV:$DV)</f>
        <v>1896</v>
      </c>
      <c r="H238" s="1043">
        <f t="shared" si="13"/>
        <v>3.4071917623591567E-2</v>
      </c>
      <c r="M238" s="790"/>
    </row>
    <row r="239" spans="1:13" s="647" customFormat="1" ht="15">
      <c r="B239" s="785"/>
      <c r="C239" s="1373" t="s">
        <v>1237</v>
      </c>
      <c r="D239" s="1046">
        <v>2015</v>
      </c>
      <c r="E239" s="1029">
        <f>_xlfn.XLOOKUP($C239,INPUT_DATA!$DS:$DS,INPUT_DATA!$DU:$DU)</f>
        <v>298182200.58999997</v>
      </c>
      <c r="F239" s="1030">
        <f t="shared" si="12"/>
        <v>3.8412748876115746E-2</v>
      </c>
      <c r="G239" s="1031">
        <f>_xlfn.XLOOKUP($C239,INPUT_DATA!$DS:$DS,INPUT_DATA!$DV:$DV)</f>
        <v>3524</v>
      </c>
      <c r="H239" s="1043">
        <f t="shared" si="13"/>
        <v>6.3327762502920187E-2</v>
      </c>
      <c r="M239" s="790"/>
    </row>
    <row r="240" spans="1:13" s="647" customFormat="1" ht="15">
      <c r="B240" s="785"/>
      <c r="C240" s="1373" t="s">
        <v>1238</v>
      </c>
      <c r="D240" s="1046">
        <v>2016</v>
      </c>
      <c r="E240" s="1029">
        <f>_xlfn.XLOOKUP($C240,INPUT_DATA!$DS:$DS,INPUT_DATA!$DU:$DU)</f>
        <v>314924585.74000001</v>
      </c>
      <c r="F240" s="1030">
        <f t="shared" si="12"/>
        <v>4.0569554463711674E-2</v>
      </c>
      <c r="G240" s="1031">
        <f>_xlfn.XLOOKUP($C240,INPUT_DATA!$DS:$DS,INPUT_DATA!$DV:$DV)</f>
        <v>3535</v>
      </c>
      <c r="H240" s="1043">
        <f t="shared" si="13"/>
        <v>6.3525437130483225E-2</v>
      </c>
      <c r="M240" s="790"/>
    </row>
    <row r="241" spans="1:13" s="647" customFormat="1" ht="15">
      <c r="B241" s="785"/>
      <c r="C241" s="1373" t="s">
        <v>1239</v>
      </c>
      <c r="D241" s="1046">
        <v>2017</v>
      </c>
      <c r="E241" s="1029">
        <f>_xlfn.XLOOKUP($C241,INPUT_DATA!$DS:$DS,INPUT_DATA!$DU:$DU)</f>
        <v>482797475.22000003</v>
      </c>
      <c r="F241" s="1030">
        <f t="shared" si="12"/>
        <v>6.219545679438028E-2</v>
      </c>
      <c r="G241" s="1031">
        <f>_xlfn.XLOOKUP($C241,INPUT_DATA!$DS:$DS,INPUT_DATA!$DV:$DV)</f>
        <v>4533</v>
      </c>
      <c r="H241" s="1043">
        <f t="shared" si="13"/>
        <v>8.145991697665643E-2</v>
      </c>
      <c r="M241" s="790"/>
    </row>
    <row r="242" spans="1:13" s="647" customFormat="1" ht="15">
      <c r="B242" s="785"/>
      <c r="C242" s="1373" t="s">
        <v>1240</v>
      </c>
      <c r="D242" s="1046">
        <v>2018</v>
      </c>
      <c r="E242" s="1029">
        <f>_xlfn.XLOOKUP($C242,INPUT_DATA!$DS:$DS,INPUT_DATA!$DU:$DU)</f>
        <v>568390229.67999995</v>
      </c>
      <c r="F242" s="1030">
        <f t="shared" si="12"/>
        <v>7.3221778875917951E-2</v>
      </c>
      <c r="G242" s="1031">
        <f>_xlfn.XLOOKUP($C242,INPUT_DATA!$DS:$DS,INPUT_DATA!$DV:$DV)</f>
        <v>4603</v>
      </c>
      <c r="H242" s="1043">
        <f t="shared" si="13"/>
        <v>8.2717846424784802E-2</v>
      </c>
      <c r="M242" s="790"/>
    </row>
    <row r="243" spans="1:13" s="647" customFormat="1" ht="15">
      <c r="B243" s="785"/>
      <c r="C243" s="1373" t="s">
        <v>1241</v>
      </c>
      <c r="D243" s="1046">
        <v>2019</v>
      </c>
      <c r="E243" s="1029">
        <f>_xlfn.XLOOKUP($C243,INPUT_DATA!$DS:$DS,INPUT_DATA!$DU:$DU)</f>
        <v>929554245.63</v>
      </c>
      <c r="F243" s="1030">
        <f t="shared" si="12"/>
        <v>0.11974803906289867</v>
      </c>
      <c r="G243" s="1031">
        <f>_xlfn.XLOOKUP($C243,INPUT_DATA!$DS:$DS,INPUT_DATA!$DV:$DV)</f>
        <v>6505</v>
      </c>
      <c r="H243" s="1043">
        <f t="shared" si="13"/>
        <v>0.11689758657250167</v>
      </c>
      <c r="M243" s="790"/>
    </row>
    <row r="244" spans="1:13" s="647" customFormat="1" ht="15">
      <c r="B244" s="785"/>
      <c r="C244" s="1373" t="s">
        <v>1242</v>
      </c>
      <c r="D244" s="1046">
        <v>2020</v>
      </c>
      <c r="E244" s="1029">
        <f>_xlfn.XLOOKUP($C244,INPUT_DATA!$DS:$DS,INPUT_DATA!$DU:$DU)</f>
        <v>890246047.82000005</v>
      </c>
      <c r="F244" s="1030">
        <f t="shared" si="12"/>
        <v>0.11468423603152871</v>
      </c>
      <c r="G244" s="1031">
        <f>_xlfn.XLOOKUP($C244,INPUT_DATA!$DS:$DS,INPUT_DATA!$DV:$DV)</f>
        <v>5501</v>
      </c>
      <c r="H244" s="1043">
        <f t="shared" si="13"/>
        <v>9.8855284202203172E-2</v>
      </c>
      <c r="M244" s="790"/>
    </row>
    <row r="245" spans="1:13" s="647" customFormat="1" ht="15">
      <c r="B245" s="785"/>
      <c r="C245" s="1373" t="s">
        <v>1243</v>
      </c>
      <c r="D245" s="1046">
        <v>2021</v>
      </c>
      <c r="E245" s="1029">
        <f>_xlfn.XLOOKUP($C245,INPUT_DATA!$DS:$DS,INPUT_DATA!$DU:$DU)</f>
        <v>1456816092.51</v>
      </c>
      <c r="F245" s="1030">
        <f t="shared" si="12"/>
        <v>0.18767153307455856</v>
      </c>
      <c r="G245" s="1031">
        <f>_xlfn.XLOOKUP($C245,INPUT_DATA!$DS:$DS,INPUT_DATA!$DV:$DV)</f>
        <v>7530</v>
      </c>
      <c r="H245" s="1043">
        <f t="shared" si="13"/>
        <v>0.13531726777723865</v>
      </c>
      <c r="M245" s="790"/>
    </row>
    <row r="246" spans="1:13" s="647" customFormat="1" ht="15">
      <c r="B246" s="785"/>
      <c r="C246" s="1373" t="s">
        <v>1244</v>
      </c>
      <c r="D246" s="1046">
        <v>2022</v>
      </c>
      <c r="E246" s="1029">
        <f>_xlfn.XLOOKUP($C246,INPUT_DATA!$DS:$DS,INPUT_DATA!$DU:$DU)</f>
        <v>1368693079.74</v>
      </c>
      <c r="F246" s="1030">
        <f t="shared" ref="F246:F248" si="14">E246/$E$249</f>
        <v>0.17631925532946544</v>
      </c>
      <c r="G246" s="1031">
        <f>_xlfn.XLOOKUP($C246,INPUT_DATA!$DS:$DS,INPUT_DATA!$DV:$DV)</f>
        <v>6539</v>
      </c>
      <c r="H246" s="1043">
        <f t="shared" ref="H246:H248" si="15">G246/$G$249</f>
        <v>0.1175085808758783</v>
      </c>
      <c r="M246" s="790"/>
    </row>
    <row r="247" spans="1:13" s="647" customFormat="1" ht="15">
      <c r="B247" s="785"/>
      <c r="C247" s="1373" t="s">
        <v>1301</v>
      </c>
      <c r="D247" s="1046">
        <v>2023</v>
      </c>
      <c r="E247" s="1029">
        <f>_xlfn.XLOOKUP($C247,INPUT_DATA!$DS:$DS,INPUT_DATA!$DU:$DU)</f>
        <v>596949410.42999995</v>
      </c>
      <c r="F247" s="1030">
        <f t="shared" si="14"/>
        <v>7.6900860444457889E-2</v>
      </c>
      <c r="G247" s="1031">
        <f>_xlfn.XLOOKUP($C247,INPUT_DATA!$DS:$DS,INPUT_DATA!$DV:$DV)</f>
        <v>3314</v>
      </c>
      <c r="H247" s="1043">
        <f t="shared" si="15"/>
        <v>5.9553974158535049E-2</v>
      </c>
      <c r="M247" s="790"/>
    </row>
    <row r="248" spans="1:13" s="647" customFormat="1" ht="15">
      <c r="B248" s="785"/>
      <c r="C248" s="1373" t="s">
        <v>1302</v>
      </c>
      <c r="D248" s="1046">
        <v>2024</v>
      </c>
      <c r="E248" s="1029">
        <f>_xlfn.XLOOKUP($C248,INPUT_DATA!$DS:$DS,INPUT_DATA!$DU:$DU)</f>
        <v>351863602.64999998</v>
      </c>
      <c r="F248" s="1030">
        <f t="shared" si="14"/>
        <v>4.5328152319273972E-2</v>
      </c>
      <c r="G248" s="1031">
        <f>_xlfn.XLOOKUP($C248,INPUT_DATA!$DS:$DS,INPUT_DATA!$DV:$DV)</f>
        <v>1874</v>
      </c>
      <c r="H248" s="1043">
        <f t="shared" si="15"/>
        <v>3.3676568368465505E-2</v>
      </c>
      <c r="M248" s="790"/>
    </row>
    <row r="249" spans="1:13" s="647" customFormat="1" ht="15">
      <c r="B249" s="785"/>
      <c r="C249" s="1027"/>
      <c r="D249" s="1035" t="s">
        <v>418</v>
      </c>
      <c r="E249" s="1036">
        <f>SUM(E234:E248)</f>
        <v>7762584280.3299999</v>
      </c>
      <c r="F249" s="1037">
        <f>SUM(F234:F248)</f>
        <v>1</v>
      </c>
      <c r="G249" s="1038">
        <f>SUM(G234:G248)</f>
        <v>55647</v>
      </c>
      <c r="H249" s="1037">
        <f>SUM(H234:H248)</f>
        <v>1</v>
      </c>
      <c r="M249" s="790"/>
    </row>
    <row r="250" spans="1:13" s="647" customFormat="1" ht="15">
      <c r="B250" s="785"/>
      <c r="C250" s="1027"/>
      <c r="D250" s="831"/>
      <c r="G250" s="1006"/>
      <c r="M250" s="790"/>
    </row>
    <row r="251" spans="1:13" s="647" customFormat="1" ht="15">
      <c r="B251" s="785"/>
      <c r="C251" s="1027"/>
      <c r="D251" s="831"/>
      <c r="G251" s="1006"/>
      <c r="M251" s="790"/>
    </row>
    <row r="252" spans="1:13" s="647" customFormat="1" ht="15">
      <c r="B252" s="785"/>
      <c r="C252" s="1027"/>
      <c r="D252" s="831"/>
      <c r="G252" s="1006"/>
      <c r="M252" s="790"/>
    </row>
    <row r="253" spans="1:13" s="647" customFormat="1" ht="15">
      <c r="B253" s="785"/>
      <c r="C253" s="1027"/>
      <c r="D253" s="831"/>
      <c r="G253" s="1006"/>
      <c r="M253" s="790"/>
    </row>
    <row r="254" spans="1:13" s="647" customFormat="1" ht="24.6" customHeight="1">
      <c r="A254" s="831"/>
      <c r="B254" s="1022"/>
      <c r="C254" s="1210" t="s">
        <v>1306</v>
      </c>
      <c r="D254" s="1040"/>
      <c r="E254" s="1040"/>
      <c r="F254" s="1040"/>
      <c r="G254" s="1041"/>
      <c r="H254" s="1040"/>
      <c r="M254" s="790"/>
    </row>
    <row r="255" spans="1:13" s="647" customFormat="1" ht="15" customHeight="1">
      <c r="A255" s="831"/>
      <c r="B255" s="835"/>
      <c r="C255" s="1025"/>
      <c r="D255" s="831"/>
      <c r="E255" s="831"/>
      <c r="F255" s="831"/>
      <c r="G255" s="1026"/>
      <c r="H255" s="831"/>
      <c r="M255" s="790"/>
    </row>
    <row r="256" spans="1:13" s="647" customFormat="1" ht="25.9" customHeight="1">
      <c r="B256" s="785"/>
      <c r="C256" s="1027"/>
      <c r="D256" s="1197" t="s">
        <v>529</v>
      </c>
      <c r="E256" s="2018" t="s">
        <v>446</v>
      </c>
      <c r="F256" s="2020"/>
      <c r="G256" s="2018" t="s">
        <v>447</v>
      </c>
      <c r="H256" s="2020"/>
      <c r="M256" s="790"/>
    </row>
    <row r="257" spans="1:13" s="647" customFormat="1" ht="15">
      <c r="B257" s="785"/>
      <c r="C257" s="1373" t="s">
        <v>930</v>
      </c>
      <c r="D257" s="1028" t="s">
        <v>150</v>
      </c>
      <c r="E257" s="1029">
        <f>_xlfn.XLOOKUP($C257,INPUT_DATA!$DS:$DS,INPUT_DATA!$DU:$DU)</f>
        <v>7762584280.3299999</v>
      </c>
      <c r="F257" s="1030">
        <f>E257/$E$258</f>
        <v>1</v>
      </c>
      <c r="G257" s="1031">
        <f>_xlfn.XLOOKUP($C257,INPUT_DATA!$DS:$DS,INPUT_DATA!$DV:$DV)</f>
        <v>55647</v>
      </c>
      <c r="H257" s="1043">
        <f>G257/$G$258</f>
        <v>1</v>
      </c>
      <c r="M257" s="790"/>
    </row>
    <row r="258" spans="1:13" s="647" customFormat="1" ht="15">
      <c r="B258" s="785"/>
      <c r="C258" s="1027"/>
      <c r="D258" s="1035" t="s">
        <v>418</v>
      </c>
      <c r="E258" s="1036">
        <f>SUM(E257:E257)</f>
        <v>7762584280.3299999</v>
      </c>
      <c r="F258" s="1037">
        <f>SUM(F257:F257)</f>
        <v>1</v>
      </c>
      <c r="G258" s="1038">
        <f>SUM(G257:G257)</f>
        <v>55647</v>
      </c>
      <c r="H258" s="1037">
        <f>SUM(H257:H257)</f>
        <v>1</v>
      </c>
      <c r="M258" s="790"/>
    </row>
    <row r="259" spans="1:13" s="647" customFormat="1" ht="15">
      <c r="B259" s="785"/>
      <c r="C259" s="1027"/>
      <c r="D259" s="1047"/>
      <c r="E259" s="1048"/>
      <c r="F259" s="1049"/>
      <c r="G259" s="1050"/>
      <c r="H259" s="1049"/>
      <c r="M259" s="790"/>
    </row>
    <row r="260" spans="1:13" s="647" customFormat="1" ht="15">
      <c r="B260" s="785"/>
      <c r="C260" s="1027"/>
      <c r="D260" s="1047"/>
      <c r="E260" s="1048"/>
      <c r="F260" s="1049"/>
      <c r="G260" s="1050"/>
      <c r="H260" s="1049"/>
      <c r="M260" s="790"/>
    </row>
    <row r="261" spans="1:13" s="647" customFormat="1" ht="15">
      <c r="B261" s="785"/>
      <c r="C261" s="1027"/>
      <c r="D261" s="1047"/>
      <c r="E261" s="1048"/>
      <c r="F261" s="1049"/>
      <c r="G261" s="1050"/>
      <c r="H261" s="1049"/>
      <c r="M261" s="790"/>
    </row>
    <row r="262" spans="1:13" s="647" customFormat="1" ht="24.6" customHeight="1">
      <c r="A262" s="831"/>
      <c r="B262" s="1022"/>
      <c r="C262" s="1210" t="s">
        <v>1307</v>
      </c>
      <c r="D262" s="1040"/>
      <c r="E262" s="1051"/>
      <c r="F262" s="1051"/>
      <c r="G262" s="1052"/>
      <c r="H262" s="1051"/>
      <c r="M262" s="790"/>
    </row>
    <row r="263" spans="1:13" s="647" customFormat="1" ht="15" customHeight="1">
      <c r="A263" s="831"/>
      <c r="B263" s="835"/>
      <c r="C263" s="1025"/>
      <c r="D263" s="831"/>
      <c r="E263" s="1053"/>
      <c r="F263" s="1053"/>
      <c r="G263" s="1054"/>
      <c r="H263" s="1053"/>
      <c r="M263" s="790"/>
    </row>
    <row r="264" spans="1:13" s="647" customFormat="1" ht="25.9" customHeight="1">
      <c r="B264" s="785"/>
      <c r="C264" s="1027"/>
      <c r="D264" s="1197" t="s">
        <v>530</v>
      </c>
      <c r="E264" s="2018" t="s">
        <v>446</v>
      </c>
      <c r="F264" s="2020"/>
      <c r="G264" s="2018" t="s">
        <v>447</v>
      </c>
      <c r="H264" s="2020"/>
      <c r="M264" s="790"/>
    </row>
    <row r="265" spans="1:13" s="647" customFormat="1" ht="15">
      <c r="B265" s="785"/>
      <c r="C265" s="1373" t="s">
        <v>931</v>
      </c>
      <c r="D265" s="1028" t="s">
        <v>1135</v>
      </c>
      <c r="E265" s="1029">
        <f>_xlfn.XLOOKUP($C265,INPUT_DATA!$DS:$DS,INPUT_DATA!$DU:$DU)</f>
        <v>2321539699.4400001</v>
      </c>
      <c r="F265" s="1030">
        <f t="shared" ref="F265:F274" si="16">E265/$E$275</f>
        <v>0.29906788971330917</v>
      </c>
      <c r="G265" s="1031">
        <f>_xlfn.XLOOKUP($C265,INPUT_DATA!$DS:$DS,INPUT_DATA!$DV:$DV)</f>
        <v>16486</v>
      </c>
      <c r="H265" s="1043">
        <f>G265/$G$275</f>
        <v>0.29626035545492119</v>
      </c>
      <c r="M265" s="790"/>
    </row>
    <row r="266" spans="1:13" s="647" customFormat="1" ht="15">
      <c r="B266" s="785"/>
      <c r="C266" s="1373" t="s">
        <v>932</v>
      </c>
      <c r="D266" s="1033" t="s">
        <v>1136</v>
      </c>
      <c r="E266" s="1029">
        <f>_xlfn.XLOOKUP($C266,INPUT_DATA!$DS:$DS,INPUT_DATA!$DU:$DU)</f>
        <v>2869152840.75</v>
      </c>
      <c r="F266" s="1030">
        <f t="shared" si="16"/>
        <v>0.36961310011413201</v>
      </c>
      <c r="G266" s="1031">
        <f>_xlfn.XLOOKUP($C266,INPUT_DATA!$DS:$DS,INPUT_DATA!$DV:$DV)</f>
        <v>18859</v>
      </c>
      <c r="H266" s="1043">
        <f t="shared" ref="H266:H274" si="17">G266/$G$275</f>
        <v>0.33890416374647331</v>
      </c>
      <c r="M266" s="790"/>
    </row>
    <row r="267" spans="1:13" s="647" customFormat="1" ht="15">
      <c r="B267" s="785"/>
      <c r="C267" s="1373" t="s">
        <v>933</v>
      </c>
      <c r="D267" s="1033" t="s">
        <v>1137</v>
      </c>
      <c r="E267" s="1029">
        <f>_xlfn.XLOOKUP($C267,INPUT_DATA!$DS:$DS,INPUT_DATA!$DU:$DU)</f>
        <v>1191007838.79</v>
      </c>
      <c r="F267" s="1030">
        <f t="shared" si="16"/>
        <v>0.15342929568029992</v>
      </c>
      <c r="G267" s="1031">
        <f>_xlfn.XLOOKUP($C267,INPUT_DATA!$DS:$DS,INPUT_DATA!$DV:$DV)</f>
        <v>9659</v>
      </c>
      <c r="H267" s="1043">
        <f t="shared" si="17"/>
        <v>0.17357629342102898</v>
      </c>
      <c r="M267" s="790"/>
    </row>
    <row r="268" spans="1:13" s="647" customFormat="1" ht="15">
      <c r="B268" s="785"/>
      <c r="C268" s="1373" t="s">
        <v>934</v>
      </c>
      <c r="D268" s="1033" t="s">
        <v>1138</v>
      </c>
      <c r="E268" s="1029">
        <f>_xlfn.XLOOKUP($C268,INPUT_DATA!$DS:$DS,INPUT_DATA!$DU:$DU)</f>
        <v>452855833.17000002</v>
      </c>
      <c r="F268" s="1030">
        <f t="shared" si="16"/>
        <v>5.8338282305998787E-2</v>
      </c>
      <c r="G268" s="1031">
        <f>_xlfn.XLOOKUP($C268,INPUT_DATA!$DS:$DS,INPUT_DATA!$DV:$DV)</f>
        <v>3924</v>
      </c>
      <c r="H268" s="1043">
        <f t="shared" si="17"/>
        <v>7.0515930777939509E-2</v>
      </c>
      <c r="M268" s="790"/>
    </row>
    <row r="269" spans="1:13" s="647" customFormat="1" ht="15">
      <c r="B269" s="785"/>
      <c r="C269" s="1373" t="s">
        <v>935</v>
      </c>
      <c r="D269" s="1033" t="s">
        <v>1139</v>
      </c>
      <c r="E269" s="1029">
        <f>_xlfn.XLOOKUP($C269,INPUT_DATA!$DS:$DS,INPUT_DATA!$DU:$DU)</f>
        <v>268032985.69999999</v>
      </c>
      <c r="F269" s="1030">
        <f t="shared" si="16"/>
        <v>3.4528834215582317E-2</v>
      </c>
      <c r="G269" s="1031">
        <f>_xlfn.XLOOKUP($C269,INPUT_DATA!$DS:$DS,INPUT_DATA!$DV:$DV)</f>
        <v>2355</v>
      </c>
      <c r="H269" s="1043">
        <f t="shared" si="17"/>
        <v>4.2320340719176237E-2</v>
      </c>
      <c r="M269" s="790"/>
    </row>
    <row r="270" spans="1:13" s="647" customFormat="1" ht="15">
      <c r="B270" s="785"/>
      <c r="C270" s="1373" t="s">
        <v>936</v>
      </c>
      <c r="D270" s="1033" t="s">
        <v>1140</v>
      </c>
      <c r="E270" s="1029">
        <f>_xlfn.XLOOKUP($C270,INPUT_DATA!$DS:$DS,INPUT_DATA!$DU:$DU)</f>
        <v>189942172.06</v>
      </c>
      <c r="F270" s="1030">
        <f t="shared" si="16"/>
        <v>2.4468935241231962E-2</v>
      </c>
      <c r="G270" s="1031">
        <f>_xlfn.XLOOKUP($C270,INPUT_DATA!$DS:$DS,INPUT_DATA!$DV:$DV)</f>
        <v>1447</v>
      </c>
      <c r="H270" s="1043">
        <f t="shared" si="17"/>
        <v>2.6003198734882382E-2</v>
      </c>
      <c r="M270" s="790"/>
    </row>
    <row r="271" spans="1:13" s="647" customFormat="1" ht="15">
      <c r="B271" s="785"/>
      <c r="C271" s="1373" t="s">
        <v>937</v>
      </c>
      <c r="D271" s="1033" t="s">
        <v>1141</v>
      </c>
      <c r="E271" s="1029">
        <f>_xlfn.XLOOKUP($C271,INPUT_DATA!$DS:$DS,INPUT_DATA!$DU:$DU)</f>
        <v>277436982.01999998</v>
      </c>
      <c r="F271" s="1030">
        <f t="shared" si="16"/>
        <v>3.5740285966750968E-2</v>
      </c>
      <c r="G271" s="1031">
        <f>_xlfn.XLOOKUP($C271,INPUT_DATA!$DS:$DS,INPUT_DATA!$DV:$DV)</f>
        <v>1567</v>
      </c>
      <c r="H271" s="1043">
        <f t="shared" si="17"/>
        <v>2.8159649217388179E-2</v>
      </c>
      <c r="M271" s="790"/>
    </row>
    <row r="272" spans="1:13" s="647" customFormat="1" ht="15">
      <c r="B272" s="785"/>
      <c r="C272" s="1373" t="s">
        <v>938</v>
      </c>
      <c r="D272" s="1033" t="s">
        <v>1142</v>
      </c>
      <c r="E272" s="1029">
        <f>_xlfn.XLOOKUP($C272,INPUT_DATA!$DS:$DS,INPUT_DATA!$DU:$DU)</f>
        <v>147913081.91999999</v>
      </c>
      <c r="F272" s="1030">
        <f t="shared" si="16"/>
        <v>1.905461848508419E-2</v>
      </c>
      <c r="G272" s="1031">
        <f>_xlfn.XLOOKUP($C272,INPUT_DATA!$DS:$DS,INPUT_DATA!$DV:$DV)</f>
        <v>1031</v>
      </c>
      <c r="H272" s="1043">
        <f t="shared" si="17"/>
        <v>1.8527503728862294E-2</v>
      </c>
      <c r="M272" s="790"/>
    </row>
    <row r="273" spans="1:13" s="647" customFormat="1" ht="15">
      <c r="B273" s="785"/>
      <c r="C273" s="1373" t="s">
        <v>939</v>
      </c>
      <c r="D273" s="1033" t="s">
        <v>1143</v>
      </c>
      <c r="E273" s="1029">
        <f>_xlfn.XLOOKUP($C273,INPUT_DATA!$DS:$DS,INPUT_DATA!$DU:$DU)</f>
        <v>44306731.600000001</v>
      </c>
      <c r="F273" s="1030">
        <f t="shared" si="16"/>
        <v>5.7077295395389187E-3</v>
      </c>
      <c r="G273" s="1031">
        <f>_xlfn.XLOOKUP($C273,INPUT_DATA!$DS:$DS,INPUT_DATA!$DV:$DV)</f>
        <v>314</v>
      </c>
      <c r="H273" s="1043">
        <f t="shared" si="17"/>
        <v>5.642712095890165E-3</v>
      </c>
      <c r="M273" s="790"/>
    </row>
    <row r="274" spans="1:13" s="647" customFormat="1" ht="15">
      <c r="B274" s="785"/>
      <c r="C274" s="1373" t="s">
        <v>940</v>
      </c>
      <c r="D274" s="1033" t="s">
        <v>1144</v>
      </c>
      <c r="E274" s="1029">
        <f>_xlfn.XLOOKUP($C274,INPUT_DATA!$DS:$DS,INPUT_DATA!$DU:$DU)</f>
        <v>396114.88</v>
      </c>
      <c r="F274" s="1030">
        <f t="shared" si="16"/>
        <v>5.1028738071641327E-5</v>
      </c>
      <c r="G274" s="1031">
        <f>_xlfn.XLOOKUP($C274,INPUT_DATA!$DS:$DS,INPUT_DATA!$DV:$DV)</f>
        <v>5</v>
      </c>
      <c r="H274" s="1043">
        <f t="shared" si="17"/>
        <v>8.9852103437741479E-5</v>
      </c>
      <c r="M274" s="790"/>
    </row>
    <row r="275" spans="1:13" s="647" customFormat="1" ht="15">
      <c r="B275" s="785"/>
      <c r="C275" s="1027"/>
      <c r="D275" s="1035" t="s">
        <v>418</v>
      </c>
      <c r="E275" s="1036">
        <f>SUM(E265:E274)</f>
        <v>7762584280.3300009</v>
      </c>
      <c r="F275" s="1037">
        <f>SUM(F265:F274)</f>
        <v>0.99999999999999978</v>
      </c>
      <c r="G275" s="1038">
        <f>SUM(G265:G274)</f>
        <v>55647</v>
      </c>
      <c r="H275" s="1037">
        <f>SUM(H265:H274)</f>
        <v>0.99999999999999989</v>
      </c>
      <c r="M275" s="790"/>
    </row>
    <row r="276" spans="1:13" s="647" customFormat="1" ht="15">
      <c r="B276" s="785"/>
      <c r="C276" s="1027"/>
      <c r="D276" s="831"/>
      <c r="E276" s="1053"/>
      <c r="F276" s="1053"/>
      <c r="G276" s="1054"/>
      <c r="H276" s="1053"/>
      <c r="M276" s="790"/>
    </row>
    <row r="277" spans="1:13" s="647" customFormat="1" ht="15">
      <c r="B277" s="785"/>
      <c r="C277" s="1027"/>
      <c r="D277" s="831"/>
      <c r="E277" s="1053"/>
      <c r="F277" s="1053"/>
      <c r="G277" s="1054"/>
      <c r="H277" s="1053"/>
      <c r="M277" s="790"/>
    </row>
    <row r="278" spans="1:13" s="647" customFormat="1" ht="24.6" customHeight="1">
      <c r="A278" s="831"/>
      <c r="B278" s="1022"/>
      <c r="C278" s="1210" t="s">
        <v>1309</v>
      </c>
      <c r="D278" s="1040"/>
      <c r="E278" s="1051"/>
      <c r="F278" s="1051"/>
      <c r="G278" s="1052"/>
      <c r="H278" s="1051"/>
      <c r="M278" s="790"/>
    </row>
    <row r="279" spans="1:13" s="647" customFormat="1" ht="15" customHeight="1">
      <c r="A279" s="831"/>
      <c r="B279" s="835"/>
      <c r="C279" s="1025"/>
      <c r="D279" s="831"/>
      <c r="E279" s="1053"/>
      <c r="F279" s="1053"/>
      <c r="G279" s="1054"/>
      <c r="H279" s="1053"/>
      <c r="M279" s="790"/>
    </row>
    <row r="280" spans="1:13" s="647" customFormat="1" ht="25.9" customHeight="1">
      <c r="B280" s="785"/>
      <c r="C280" s="1027"/>
      <c r="D280" s="1197" t="s">
        <v>1318</v>
      </c>
      <c r="E280" s="2018" t="s">
        <v>446</v>
      </c>
      <c r="F280" s="2020"/>
      <c r="G280" s="2018" t="s">
        <v>447</v>
      </c>
      <c r="H280" s="2020"/>
      <c r="M280" s="790"/>
    </row>
    <row r="281" spans="1:13" s="647" customFormat="1" ht="15">
      <c r="B281" s="785"/>
      <c r="C281" s="1373" t="s">
        <v>941</v>
      </c>
      <c r="D281" s="1028" t="s">
        <v>1245</v>
      </c>
      <c r="E281" s="1029">
        <f>_xlfn.XLOOKUP($C281,INPUT_DATA!$DS:$DS,INPUT_DATA!$DU:$DU)</f>
        <v>45571708.140000001</v>
      </c>
      <c r="F281" s="1030">
        <f t="shared" ref="F281:F291" si="18">E281/$E$275</f>
        <v>5.8706877109825943E-3</v>
      </c>
      <c r="G281" s="1031">
        <f>_xlfn.XLOOKUP($C281,INPUT_DATA!$DS:$DS,INPUT_DATA!$DV:$DV)</f>
        <v>529</v>
      </c>
      <c r="H281" s="1043">
        <f>G281/$G$292</f>
        <v>9.5063525437130477E-3</v>
      </c>
      <c r="M281" s="790"/>
    </row>
    <row r="282" spans="1:13" s="647" customFormat="1" ht="15">
      <c r="B282" s="785"/>
      <c r="C282" s="1373" t="s">
        <v>942</v>
      </c>
      <c r="D282" s="1033" t="s">
        <v>1246</v>
      </c>
      <c r="E282" s="1029">
        <f>_xlfn.XLOOKUP($C282,INPUT_DATA!$DS:$DS,INPUT_DATA!$DU:$DU)</f>
        <v>134355633.06999999</v>
      </c>
      <c r="F282" s="1030">
        <f t="shared" si="18"/>
        <v>1.730810619479526E-2</v>
      </c>
      <c r="G282" s="1031">
        <f>_xlfn.XLOOKUP($C282,INPUT_DATA!$DS:$DS,INPUT_DATA!$DV:$DV)</f>
        <v>1278</v>
      </c>
      <c r="H282" s="1043">
        <f t="shared" ref="H282:H290" si="19">G282/$G$292</f>
        <v>2.2966197638686722E-2</v>
      </c>
      <c r="M282" s="790"/>
    </row>
    <row r="283" spans="1:13" s="647" customFormat="1" ht="15">
      <c r="B283" s="785"/>
      <c r="C283" s="1373" t="s">
        <v>943</v>
      </c>
      <c r="D283" s="1033" t="s">
        <v>1247</v>
      </c>
      <c r="E283" s="1029">
        <f>_xlfn.XLOOKUP($C283,INPUT_DATA!$DS:$DS,INPUT_DATA!$DU:$DU)</f>
        <v>299054911.10000002</v>
      </c>
      <c r="F283" s="1030">
        <f t="shared" si="18"/>
        <v>3.8525174130191429E-2</v>
      </c>
      <c r="G283" s="1031">
        <f>_xlfn.XLOOKUP($C283,INPUT_DATA!$DS:$DS,INPUT_DATA!$DV:$DV)</f>
        <v>2755</v>
      </c>
      <c r="H283" s="1043">
        <f t="shared" si="19"/>
        <v>4.9508508994195552E-2</v>
      </c>
      <c r="M283" s="790"/>
    </row>
    <row r="284" spans="1:13" s="647" customFormat="1" ht="15">
      <c r="B284" s="785"/>
      <c r="C284" s="1373" t="s">
        <v>944</v>
      </c>
      <c r="D284" s="1033" t="s">
        <v>1248</v>
      </c>
      <c r="E284" s="1029">
        <f>_xlfn.XLOOKUP($C284,INPUT_DATA!$DS:$DS,INPUT_DATA!$DU:$DU)</f>
        <v>735279677.75999999</v>
      </c>
      <c r="F284" s="1030">
        <f t="shared" si="18"/>
        <v>9.4720991258434611E-2</v>
      </c>
      <c r="G284" s="1031">
        <f>_xlfn.XLOOKUP($C284,INPUT_DATA!$DS:$DS,INPUT_DATA!$DV:$DV)</f>
        <v>6203</v>
      </c>
      <c r="H284" s="1043">
        <f t="shared" si="19"/>
        <v>0.11147051952486207</v>
      </c>
      <c r="M284" s="790"/>
    </row>
    <row r="285" spans="1:13" s="647" customFormat="1" ht="15">
      <c r="B285" s="785"/>
      <c r="C285" s="1373" t="s">
        <v>1249</v>
      </c>
      <c r="D285" s="1033" t="s">
        <v>1250</v>
      </c>
      <c r="E285" s="1029">
        <f>_xlfn.XLOOKUP($C285,INPUT_DATA!$DS:$DS,INPUT_DATA!$DU:$DU)</f>
        <v>1431385056.3900001</v>
      </c>
      <c r="F285" s="1030">
        <f t="shared" si="18"/>
        <v>0.18439542872559311</v>
      </c>
      <c r="G285" s="1031">
        <f>_xlfn.XLOOKUP($C285,INPUT_DATA!$DS:$DS,INPUT_DATA!$DV:$DV)</f>
        <v>11127</v>
      </c>
      <c r="H285" s="1043">
        <f t="shared" si="19"/>
        <v>0.19995687099034989</v>
      </c>
      <c r="M285" s="790"/>
    </row>
    <row r="286" spans="1:13" s="647" customFormat="1" ht="15">
      <c r="B286" s="785"/>
      <c r="C286" s="1373" t="s">
        <v>1251</v>
      </c>
      <c r="D286" s="1033" t="s">
        <v>1252</v>
      </c>
      <c r="E286" s="1029">
        <f>_xlfn.XLOOKUP($C286,INPUT_DATA!$DS:$DS,INPUT_DATA!$DU:$DU)</f>
        <v>2573414743.6599998</v>
      </c>
      <c r="F286" s="1030">
        <f t="shared" si="18"/>
        <v>0.33151520817376551</v>
      </c>
      <c r="G286" s="1031">
        <f>_xlfn.XLOOKUP($C286,INPUT_DATA!$DS:$DS,INPUT_DATA!$DV:$DV)</f>
        <v>17113</v>
      </c>
      <c r="H286" s="1043">
        <f t="shared" si="19"/>
        <v>0.30752780922601397</v>
      </c>
      <c r="M286" s="790"/>
    </row>
    <row r="287" spans="1:13" s="647" customFormat="1" ht="15">
      <c r="B287" s="785"/>
      <c r="C287" s="1373" t="s">
        <v>1253</v>
      </c>
      <c r="D287" s="1033" t="s">
        <v>1254</v>
      </c>
      <c r="E287" s="1029">
        <f>_xlfn.XLOOKUP($C287,INPUT_DATA!$DS:$DS,INPUT_DATA!$DU:$DU)</f>
        <v>1220688348.9200001</v>
      </c>
      <c r="F287" s="1030">
        <f t="shared" si="18"/>
        <v>0.15725283035099061</v>
      </c>
      <c r="G287" s="1031">
        <f>_xlfn.XLOOKUP($C287,INPUT_DATA!$DS:$DS,INPUT_DATA!$DV:$DV)</f>
        <v>8347</v>
      </c>
      <c r="H287" s="1043">
        <f t="shared" si="19"/>
        <v>0.14999910147896561</v>
      </c>
      <c r="M287" s="790"/>
    </row>
    <row r="288" spans="1:13" s="647" customFormat="1" ht="15">
      <c r="B288" s="785"/>
      <c r="C288" s="1373" t="s">
        <v>1255</v>
      </c>
      <c r="D288" s="1033" t="s">
        <v>1256</v>
      </c>
      <c r="E288" s="1029">
        <f>_xlfn.XLOOKUP($C288,INPUT_DATA!$DS:$DS,INPUT_DATA!$DU:$DU)</f>
        <v>667523243.35000002</v>
      </c>
      <c r="F288" s="1030">
        <f t="shared" si="18"/>
        <v>8.5992398825410557E-2</v>
      </c>
      <c r="G288" s="1031">
        <f>_xlfn.XLOOKUP($C288,INPUT_DATA!$DS:$DS,INPUT_DATA!$DV:$DV)</f>
        <v>4022</v>
      </c>
      <c r="H288" s="1043">
        <f t="shared" si="19"/>
        <v>7.227703200531925E-2</v>
      </c>
      <c r="M288" s="790"/>
    </row>
    <row r="289" spans="1:13" s="647" customFormat="1" ht="15">
      <c r="B289" s="785"/>
      <c r="C289" s="1373" t="s">
        <v>1257</v>
      </c>
      <c r="D289" s="1033" t="s">
        <v>1258</v>
      </c>
      <c r="E289" s="1029">
        <f>_xlfn.XLOOKUP($C289,INPUT_DATA!$DS:$DS,INPUT_DATA!$DU:$DU)</f>
        <v>367778018.10000002</v>
      </c>
      <c r="F289" s="1030">
        <f t="shared" si="18"/>
        <v>4.7378296301649317E-2</v>
      </c>
      <c r="G289" s="1031">
        <f>_xlfn.XLOOKUP($C289,INPUT_DATA!$DS:$DS,INPUT_DATA!$DV:$DV)</f>
        <v>2363</v>
      </c>
      <c r="H289" s="1043">
        <f t="shared" si="19"/>
        <v>4.2464104084676622E-2</v>
      </c>
      <c r="M289" s="790"/>
    </row>
    <row r="290" spans="1:13" s="647" customFormat="1" ht="15">
      <c r="B290" s="785"/>
      <c r="C290" s="1373" t="s">
        <v>1259</v>
      </c>
      <c r="D290" s="1033" t="s">
        <v>1260</v>
      </c>
      <c r="E290" s="1029">
        <f>_xlfn.XLOOKUP($C290,INPUT_DATA!$DS:$DS,INPUT_DATA!$DU:$DU)</f>
        <v>169288079.93000001</v>
      </c>
      <c r="F290" s="1030">
        <f t="shared" si="18"/>
        <v>2.1808211520352509E-2</v>
      </c>
      <c r="G290" s="1031">
        <f>_xlfn.XLOOKUP($C290,INPUT_DATA!$DS:$DS,INPUT_DATA!$DV:$DV)</f>
        <v>1126</v>
      </c>
      <c r="H290" s="1043">
        <f t="shared" si="19"/>
        <v>2.0234693694179382E-2</v>
      </c>
      <c r="M290" s="790"/>
    </row>
    <row r="291" spans="1:13" s="647" customFormat="1" ht="15">
      <c r="B291" s="785"/>
      <c r="C291" s="1373" t="s">
        <v>1261</v>
      </c>
      <c r="D291" s="1033" t="s">
        <v>1262</v>
      </c>
      <c r="E291" s="1029">
        <f>_xlfn.XLOOKUP($C291,INPUT_DATA!$DS:$DS,INPUT_DATA!$DU:$DU)</f>
        <v>118244859.91</v>
      </c>
      <c r="F291" s="1030">
        <f t="shared" si="18"/>
        <v>1.5232666807834415E-2</v>
      </c>
      <c r="G291" s="1031">
        <f>_xlfn.XLOOKUP($C291,INPUT_DATA!$DS:$DS,INPUT_DATA!$DV:$DV)</f>
        <v>784</v>
      </c>
      <c r="H291" s="1043">
        <f>G291/$G$292</f>
        <v>1.4088809819037864E-2</v>
      </c>
      <c r="M291" s="790"/>
    </row>
    <row r="292" spans="1:13" s="647" customFormat="1" ht="15">
      <c r="B292" s="785"/>
      <c r="C292" s="1027"/>
      <c r="D292" s="1035" t="s">
        <v>418</v>
      </c>
      <c r="E292" s="1036">
        <f>SUM(E281:E291)</f>
        <v>7762584280.3300009</v>
      </c>
      <c r="F292" s="1037">
        <f>SUM(F281:F291)</f>
        <v>0.99999999999999989</v>
      </c>
      <c r="G292" s="1038">
        <f>SUM(G281:G291)</f>
        <v>55647</v>
      </c>
      <c r="H292" s="1037">
        <f>SUM(H281:H291)</f>
        <v>0.99999999999999989</v>
      </c>
      <c r="M292" s="790"/>
    </row>
    <row r="293" spans="1:13" s="647" customFormat="1" ht="15">
      <c r="B293" s="785"/>
      <c r="C293" s="1027"/>
      <c r="D293" s="831"/>
      <c r="E293" s="1053"/>
      <c r="F293" s="1053"/>
      <c r="G293" s="1054"/>
      <c r="H293" s="1053"/>
      <c r="M293" s="790"/>
    </row>
    <row r="294" spans="1:13" s="647" customFormat="1" ht="15">
      <c r="B294" s="785"/>
      <c r="C294" s="1027"/>
      <c r="D294" s="831"/>
      <c r="E294" s="1053"/>
      <c r="F294" s="1053"/>
      <c r="G294" s="1054"/>
      <c r="H294" s="1053"/>
      <c r="M294" s="790"/>
    </row>
    <row r="295" spans="1:13" s="647" customFormat="1" ht="15">
      <c r="B295" s="785"/>
      <c r="C295" s="1027"/>
      <c r="D295" s="831"/>
      <c r="E295" s="1053"/>
      <c r="F295" s="1053"/>
      <c r="G295" s="1054"/>
      <c r="H295" s="1053"/>
      <c r="M295" s="790"/>
    </row>
    <row r="296" spans="1:13" s="647" customFormat="1" ht="30" customHeight="1">
      <c r="B296" s="785"/>
      <c r="C296" s="1210" t="s">
        <v>1308</v>
      </c>
      <c r="D296" s="831"/>
      <c r="E296" s="1053"/>
      <c r="F296" s="1053"/>
      <c r="G296" s="1054" t="s">
        <v>531</v>
      </c>
      <c r="H296" s="1053"/>
      <c r="M296" s="790"/>
    </row>
    <row r="297" spans="1:13" s="647" customFormat="1" ht="15" customHeight="1">
      <c r="A297" s="831"/>
      <c r="B297" s="835"/>
      <c r="C297" s="1025"/>
      <c r="D297" s="831"/>
      <c r="E297" s="1053"/>
      <c r="F297" s="1053"/>
      <c r="G297" s="1054"/>
      <c r="H297" s="1053"/>
      <c r="M297" s="790"/>
    </row>
    <row r="298" spans="1:13" s="647" customFormat="1" ht="25.9" customHeight="1">
      <c r="B298" s="785"/>
      <c r="C298" s="1027"/>
      <c r="D298" s="1197" t="s">
        <v>532</v>
      </c>
      <c r="E298" s="2018" t="s">
        <v>446</v>
      </c>
      <c r="F298" s="2020"/>
      <c r="G298" s="2018" t="s">
        <v>447</v>
      </c>
      <c r="H298" s="2020"/>
      <c r="M298" s="790"/>
    </row>
    <row r="299" spans="1:13" s="647" customFormat="1" ht="15">
      <c r="B299" s="785"/>
      <c r="C299" s="1373" t="s">
        <v>945</v>
      </c>
      <c r="D299" s="1028" t="s">
        <v>533</v>
      </c>
      <c r="E299" s="1029">
        <f>_xlfn.XLOOKUP($C299,INPUT_DATA!$DS:$DS,INPUT_DATA!$DU:$DU)</f>
        <v>3380363393.2199998</v>
      </c>
      <c r="F299" s="1030">
        <f>E299/$E$312</f>
        <v>0.43546881697447998</v>
      </c>
      <c r="G299" s="1031">
        <f>_xlfn.XLOOKUP($C299,INPUT_DATA!$DS:$DS,INPUT_DATA!$DV:$DV)</f>
        <v>20324</v>
      </c>
      <c r="H299" s="1043">
        <f>G299/$G$312</f>
        <v>0.36523083005373158</v>
      </c>
      <c r="M299" s="790"/>
    </row>
    <row r="300" spans="1:13" s="647" customFormat="1" ht="15">
      <c r="B300" s="785"/>
      <c r="C300" s="1373" t="s">
        <v>946</v>
      </c>
      <c r="D300" s="1033" t="s">
        <v>534</v>
      </c>
      <c r="E300" s="1029">
        <f>_xlfn.XLOOKUP($C300,INPUT_DATA!$DS:$DS,INPUT_DATA!$DU:$DU)</f>
        <v>248019858.33000001</v>
      </c>
      <c r="F300" s="1030">
        <f t="shared" ref="F300:F311" si="20">E300/$E$312</f>
        <v>3.1950681547956904E-2</v>
      </c>
      <c r="G300" s="1031">
        <f>_xlfn.XLOOKUP($C300,INPUT_DATA!$DS:$DS,INPUT_DATA!$DV:$DV)</f>
        <v>2223</v>
      </c>
      <c r="H300" s="1043">
        <f t="shared" ref="H300:H311" si="21">G300/$G$312</f>
        <v>3.9948245188419863E-2</v>
      </c>
      <c r="M300" s="790"/>
    </row>
    <row r="301" spans="1:13" s="647" customFormat="1" ht="15">
      <c r="B301" s="785"/>
      <c r="C301" s="1373" t="s">
        <v>947</v>
      </c>
      <c r="D301" s="1033" t="s">
        <v>535</v>
      </c>
      <c r="E301" s="1029">
        <f>_xlfn.XLOOKUP($C301,INPUT_DATA!$DS:$DS,INPUT_DATA!$DU:$DU)</f>
        <v>751626521.64999998</v>
      </c>
      <c r="F301" s="1030">
        <f t="shared" si="20"/>
        <v>9.6826842003452901E-2</v>
      </c>
      <c r="G301" s="1031">
        <f>_xlfn.XLOOKUP($C301,INPUT_DATA!$DS:$DS,INPUT_DATA!$DV:$DV)</f>
        <v>6492</v>
      </c>
      <c r="H301" s="1043">
        <f t="shared" si="21"/>
        <v>0.11666397110356354</v>
      </c>
      <c r="M301" s="790"/>
    </row>
    <row r="302" spans="1:13" s="647" customFormat="1" ht="15">
      <c r="B302" s="785"/>
      <c r="C302" s="1373" t="s">
        <v>948</v>
      </c>
      <c r="D302" s="1033" t="s">
        <v>536</v>
      </c>
      <c r="E302" s="1029">
        <f>_xlfn.XLOOKUP($C302,INPUT_DATA!$DS:$DS,INPUT_DATA!$DU:$DU)</f>
        <v>342493935.88</v>
      </c>
      <c r="F302" s="1030">
        <f t="shared" si="20"/>
        <v>4.4121123006401683E-2</v>
      </c>
      <c r="G302" s="1031">
        <f>_xlfn.XLOOKUP($C302,INPUT_DATA!$DS:$DS,INPUT_DATA!$DV:$DV)</f>
        <v>3066</v>
      </c>
      <c r="H302" s="1043">
        <f t="shared" si="21"/>
        <v>5.5097309828023071E-2</v>
      </c>
      <c r="M302" s="790"/>
    </row>
    <row r="303" spans="1:13" s="647" customFormat="1" ht="15">
      <c r="B303" s="785"/>
      <c r="C303" s="1373" t="s">
        <v>949</v>
      </c>
      <c r="D303" s="1033" t="s">
        <v>537</v>
      </c>
      <c r="E303" s="1029">
        <f>_xlfn.XLOOKUP($C303,INPUT_DATA!$DS:$DS,INPUT_DATA!$DU:$DU)</f>
        <v>102725626.28</v>
      </c>
      <c r="F303" s="1030">
        <f t="shared" si="20"/>
        <v>1.3233431363869582E-2</v>
      </c>
      <c r="G303" s="1031">
        <f>_xlfn.XLOOKUP($C303,INPUT_DATA!$DS:$DS,INPUT_DATA!$DV:$DV)</f>
        <v>1062</v>
      </c>
      <c r="H303" s="1043">
        <f t="shared" si="21"/>
        <v>1.9084586770176291E-2</v>
      </c>
      <c r="M303" s="790"/>
    </row>
    <row r="304" spans="1:13" s="647" customFormat="1" ht="15">
      <c r="B304" s="785"/>
      <c r="C304" s="1373" t="s">
        <v>950</v>
      </c>
      <c r="D304" s="1033" t="s">
        <v>538</v>
      </c>
      <c r="E304" s="1029">
        <f>_xlfn.XLOOKUP($C304,INPUT_DATA!$DS:$DS,INPUT_DATA!$DU:$DU)</f>
        <v>271014863.88</v>
      </c>
      <c r="F304" s="1030">
        <f t="shared" si="20"/>
        <v>3.4912968940863952E-2</v>
      </c>
      <c r="G304" s="1031">
        <f>_xlfn.XLOOKUP($C304,INPUT_DATA!$DS:$DS,INPUT_DATA!$DV:$DV)</f>
        <v>2256</v>
      </c>
      <c r="H304" s="1043">
        <f t="shared" si="21"/>
        <v>4.0541269071108957E-2</v>
      </c>
      <c r="M304" s="790"/>
    </row>
    <row r="305" spans="1:13" s="647" customFormat="1" ht="15">
      <c r="B305" s="785"/>
      <c r="C305" s="1373" t="s">
        <v>951</v>
      </c>
      <c r="D305" s="1033" t="s">
        <v>539</v>
      </c>
      <c r="E305" s="1029">
        <f>_xlfn.XLOOKUP($C305,INPUT_DATA!$DS:$DS,INPUT_DATA!$DU:$DU)</f>
        <v>208439765.31</v>
      </c>
      <c r="F305" s="1030">
        <f t="shared" si="20"/>
        <v>2.6851852138749199E-2</v>
      </c>
      <c r="G305" s="1031">
        <f>_xlfn.XLOOKUP($C305,INPUT_DATA!$DS:$DS,INPUT_DATA!$DV:$DV)</f>
        <v>1594</v>
      </c>
      <c r="H305" s="1043">
        <f t="shared" si="21"/>
        <v>2.8644850575951984E-2</v>
      </c>
      <c r="M305" s="790"/>
    </row>
    <row r="306" spans="1:13" s="647" customFormat="1" ht="15">
      <c r="B306" s="785"/>
      <c r="C306" s="1373" t="s">
        <v>952</v>
      </c>
      <c r="D306" s="1033" t="s">
        <v>540</v>
      </c>
      <c r="E306" s="1029">
        <f>_xlfn.XLOOKUP($C306,INPUT_DATA!$DS:$DS,INPUT_DATA!$DU:$DU)</f>
        <v>568818362.62</v>
      </c>
      <c r="F306" s="1030">
        <f t="shared" si="20"/>
        <v>7.3276932279029469E-2</v>
      </c>
      <c r="G306" s="1031">
        <f>_xlfn.XLOOKUP($C306,INPUT_DATA!$DS:$DS,INPUT_DATA!$DV:$DV)</f>
        <v>4217</v>
      </c>
      <c r="H306" s="1043">
        <f t="shared" si="21"/>
        <v>7.5781264039391158E-2</v>
      </c>
      <c r="M306" s="790"/>
    </row>
    <row r="307" spans="1:13" s="647" customFormat="1" ht="15">
      <c r="B307" s="785"/>
      <c r="C307" s="1373" t="s">
        <v>953</v>
      </c>
      <c r="D307" s="1033" t="s">
        <v>541</v>
      </c>
      <c r="E307" s="1029">
        <f>_xlfn.XLOOKUP($C307,INPUT_DATA!$DS:$DS,INPUT_DATA!$DU:$DU)</f>
        <v>598440305.99000001</v>
      </c>
      <c r="F307" s="1030">
        <f t="shared" si="20"/>
        <v>7.7092922199430133E-2</v>
      </c>
      <c r="G307" s="1031">
        <f>_xlfn.XLOOKUP($C307,INPUT_DATA!$DS:$DS,INPUT_DATA!$DV:$DV)</f>
        <v>4444</v>
      </c>
      <c r="H307" s="1043">
        <f t="shared" si="21"/>
        <v>7.986054953546462E-2</v>
      </c>
      <c r="M307" s="790"/>
    </row>
    <row r="308" spans="1:13" s="647" customFormat="1" ht="15">
      <c r="B308" s="785"/>
      <c r="C308" s="1373" t="s">
        <v>954</v>
      </c>
      <c r="D308" s="1033" t="s">
        <v>542</v>
      </c>
      <c r="E308" s="1029">
        <f>_xlfn.XLOOKUP($C308,INPUT_DATA!$DS:$DS,INPUT_DATA!$DU:$DU)</f>
        <v>624249146</v>
      </c>
      <c r="F308" s="1030">
        <f t="shared" si="20"/>
        <v>8.0417696408374748E-2</v>
      </c>
      <c r="G308" s="1031">
        <f>_xlfn.XLOOKUP($C308,INPUT_DATA!$DS:$DS,INPUT_DATA!$DV:$DV)</f>
        <v>4183</v>
      </c>
      <c r="H308" s="1043">
        <f t="shared" si="21"/>
        <v>7.5170269736014525E-2</v>
      </c>
      <c r="M308" s="790"/>
    </row>
    <row r="309" spans="1:13" s="647" customFormat="1" ht="15">
      <c r="B309" s="785"/>
      <c r="C309" s="1373" t="s">
        <v>955</v>
      </c>
      <c r="D309" s="1033" t="s">
        <v>543</v>
      </c>
      <c r="E309" s="1029">
        <f>_xlfn.XLOOKUP($C309,INPUT_DATA!$DS:$DS,INPUT_DATA!$DU:$DU)</f>
        <v>62591700.240000002</v>
      </c>
      <c r="F309" s="1030">
        <f t="shared" si="20"/>
        <v>8.063255480343607E-3</v>
      </c>
      <c r="G309" s="1031">
        <f>_xlfn.XLOOKUP($C309,INPUT_DATA!$DS:$DS,INPUT_DATA!$DV:$DV)</f>
        <v>451</v>
      </c>
      <c r="H309" s="1043">
        <f t="shared" si="21"/>
        <v>8.1046597300842814E-3</v>
      </c>
      <c r="M309" s="790"/>
    </row>
    <row r="310" spans="1:13" s="647" customFormat="1" ht="15">
      <c r="B310" s="785"/>
      <c r="C310" s="1373" t="s">
        <v>956</v>
      </c>
      <c r="D310" s="1033" t="s">
        <v>544</v>
      </c>
      <c r="E310" s="1029">
        <f>_xlfn.XLOOKUP($C310,INPUT_DATA!$DS:$DS,INPUT_DATA!$DU:$DU)</f>
        <v>133426218.15000001</v>
      </c>
      <c r="F310" s="1030">
        <f t="shared" si="20"/>
        <v>1.7188376104088864E-2</v>
      </c>
      <c r="G310" s="1031">
        <f>_xlfn.XLOOKUP($C310,INPUT_DATA!$DS:$DS,INPUT_DATA!$DV:$DV)</f>
        <v>1328</v>
      </c>
      <c r="H310" s="1043">
        <f t="shared" si="21"/>
        <v>2.3864718673064136E-2</v>
      </c>
      <c r="M310" s="790"/>
    </row>
    <row r="311" spans="1:13" s="647" customFormat="1" ht="15">
      <c r="B311" s="785"/>
      <c r="C311" s="1373" t="s">
        <v>957</v>
      </c>
      <c r="D311" s="1034" t="s">
        <v>545</v>
      </c>
      <c r="E311" s="1029">
        <f>_xlfn.XLOOKUP($C311,INPUT_DATA!$DS:$DS,INPUT_DATA!$DU:$DU)</f>
        <v>470374582.77999997</v>
      </c>
      <c r="F311" s="1030">
        <f t="shared" si="20"/>
        <v>6.0595101552959066E-2</v>
      </c>
      <c r="G311" s="1031">
        <f>_xlfn.XLOOKUP($C311,INPUT_DATA!$DS:$DS,INPUT_DATA!$DV:$DV)</f>
        <v>4007</v>
      </c>
      <c r="H311" s="1043">
        <f t="shared" si="21"/>
        <v>7.2007475695006026E-2</v>
      </c>
      <c r="M311" s="790"/>
    </row>
    <row r="312" spans="1:13" s="647" customFormat="1" ht="15">
      <c r="B312" s="785"/>
      <c r="C312" s="1027"/>
      <c r="D312" s="1035" t="s">
        <v>418</v>
      </c>
      <c r="E312" s="1036">
        <f>SUM(E299:E311)</f>
        <v>7762584280.329999</v>
      </c>
      <c r="F312" s="1037">
        <f>SUM(F299:F311)</f>
        <v>0.99999999999999989</v>
      </c>
      <c r="G312" s="1038">
        <f>SUM(G299:G311)</f>
        <v>55647</v>
      </c>
      <c r="H312" s="1037">
        <f>SUM(H299:H311)</f>
        <v>1</v>
      </c>
      <c r="M312" s="790"/>
    </row>
    <row r="313" spans="1:13" s="647" customFormat="1" ht="15">
      <c r="B313" s="785"/>
      <c r="C313" s="1027"/>
      <c r="D313" s="831"/>
      <c r="E313" s="1053"/>
      <c r="F313" s="1053"/>
      <c r="G313" s="1054"/>
      <c r="H313" s="1053"/>
      <c r="M313" s="790"/>
    </row>
    <row r="314" spans="1:13" s="647" customFormat="1" ht="15">
      <c r="B314" s="785"/>
      <c r="C314" s="1027"/>
      <c r="D314" s="831"/>
      <c r="E314" s="1053"/>
      <c r="F314" s="1053"/>
      <c r="G314" s="1054"/>
      <c r="H314" s="1053"/>
      <c r="M314" s="790"/>
    </row>
    <row r="315" spans="1:13" s="647" customFormat="1" ht="15">
      <c r="B315" s="785"/>
      <c r="C315" s="1027"/>
      <c r="D315" s="831"/>
      <c r="E315" s="1053"/>
      <c r="F315" s="1053"/>
      <c r="G315" s="1054"/>
      <c r="H315" s="1053"/>
      <c r="M315" s="790"/>
    </row>
    <row r="316" spans="1:13" s="647" customFormat="1" ht="15">
      <c r="B316" s="785"/>
      <c r="C316" s="1027"/>
      <c r="D316" s="831"/>
      <c r="E316" s="1053"/>
      <c r="F316" s="1053"/>
      <c r="G316" s="1054"/>
      <c r="H316" s="1053"/>
      <c r="M316" s="790"/>
    </row>
    <row r="317" spans="1:13" s="647" customFormat="1" ht="24.6" customHeight="1">
      <c r="A317" s="831"/>
      <c r="B317" s="1022"/>
      <c r="C317" s="1210" t="s">
        <v>1310</v>
      </c>
      <c r="D317" s="1040"/>
      <c r="E317" s="1051"/>
      <c r="F317" s="1051"/>
      <c r="G317" s="1052"/>
      <c r="H317" s="1051"/>
      <c r="M317" s="790"/>
    </row>
    <row r="318" spans="1:13" s="647" customFormat="1" ht="15" customHeight="1">
      <c r="A318" s="831"/>
      <c r="B318" s="835"/>
      <c r="C318" s="1025"/>
      <c r="D318" s="831"/>
      <c r="E318" s="1053"/>
      <c r="F318" s="1053"/>
      <c r="G318" s="1054"/>
      <c r="H318" s="1053"/>
      <c r="M318" s="790"/>
    </row>
    <row r="319" spans="1:13" s="647" customFormat="1" ht="25.9" customHeight="1">
      <c r="B319" s="785"/>
      <c r="C319" s="1027"/>
      <c r="D319" s="1197" t="s">
        <v>546</v>
      </c>
      <c r="E319" s="2018" t="s">
        <v>446</v>
      </c>
      <c r="F319" s="2020"/>
      <c r="G319" s="2018" t="s">
        <v>447</v>
      </c>
      <c r="H319" s="2020"/>
      <c r="M319" s="790"/>
    </row>
    <row r="320" spans="1:13" s="647" customFormat="1" ht="15">
      <c r="B320" s="785"/>
      <c r="C320" s="1373" t="s">
        <v>958</v>
      </c>
      <c r="D320" s="1028" t="s">
        <v>547</v>
      </c>
      <c r="E320" s="1029">
        <f>_xlfn.XLOOKUP($C320,INPUT_DATA!$DS:$DS,INPUT_DATA!$DU:$DU)</f>
        <v>1293942527.6099999</v>
      </c>
      <c r="F320" s="1030">
        <f>E320/$E$323</f>
        <v>0.16668965912406072</v>
      </c>
      <c r="G320" s="1031">
        <f>_xlfn.XLOOKUP($C320,INPUT_DATA!$DS:$DS,INPUT_DATA!$DV:$DV)</f>
        <v>10428</v>
      </c>
      <c r="H320" s="1043">
        <f>G320/$G$323</f>
        <v>0.18739554692975363</v>
      </c>
      <c r="M320" s="790"/>
    </row>
    <row r="321" spans="1:13" s="647" customFormat="1" ht="15">
      <c r="B321" s="785"/>
      <c r="C321" s="1373" t="s">
        <v>959</v>
      </c>
      <c r="D321" s="1033" t="s">
        <v>548</v>
      </c>
      <c r="E321" s="1029">
        <f>_xlfn.XLOOKUP($C321,INPUT_DATA!$DS:$DS,INPUT_DATA!$DU:$DU)</f>
        <v>928971251.96000004</v>
      </c>
      <c r="F321" s="1030">
        <f>E321/$E$323</f>
        <v>0.11967293602389177</v>
      </c>
      <c r="G321" s="1031">
        <f>_xlfn.XLOOKUP($C321,INPUT_DATA!$DS:$DS,INPUT_DATA!$DV:$DV)</f>
        <v>7419</v>
      </c>
      <c r="H321" s="1043">
        <f>G321/$G$323</f>
        <v>0.13332255108092081</v>
      </c>
      <c r="M321" s="790"/>
    </row>
    <row r="322" spans="1:13" s="647" customFormat="1" ht="15">
      <c r="B322" s="785"/>
      <c r="C322" s="1373" t="s">
        <v>960</v>
      </c>
      <c r="D322" s="1033" t="s">
        <v>549</v>
      </c>
      <c r="E322" s="1029">
        <f>_xlfn.XLOOKUP($C322,INPUT_DATA!$DS:$DS,INPUT_DATA!$DU:$DU)</f>
        <v>5539670500.7600002</v>
      </c>
      <c r="F322" s="1030">
        <f>E322/$E$323</f>
        <v>0.71363740485204752</v>
      </c>
      <c r="G322" s="1031">
        <f>_xlfn.XLOOKUP($C322,INPUT_DATA!$DS:$DS,INPUT_DATA!$DV:$DV)</f>
        <v>37800</v>
      </c>
      <c r="H322" s="1043">
        <f>G322/$G$323</f>
        <v>0.67928190198932559</v>
      </c>
      <c r="M322" s="790"/>
    </row>
    <row r="323" spans="1:13" s="647" customFormat="1" ht="15">
      <c r="B323" s="785"/>
      <c r="C323" s="1027"/>
      <c r="D323" s="1035" t="s">
        <v>418</v>
      </c>
      <c r="E323" s="1036">
        <f>SUM(E320:E322)</f>
        <v>7762584280.3299999</v>
      </c>
      <c r="F323" s="1037">
        <f>SUM(F320:F322)</f>
        <v>1</v>
      </c>
      <c r="G323" s="1038">
        <f>SUM(G320:G322)</f>
        <v>55647</v>
      </c>
      <c r="H323" s="1037">
        <f>SUM(H320:H322)</f>
        <v>1</v>
      </c>
      <c r="M323" s="790"/>
    </row>
    <row r="324" spans="1:13" s="647" customFormat="1" ht="15">
      <c r="B324" s="785"/>
      <c r="C324" s="1027"/>
      <c r="D324" s="831"/>
      <c r="E324" s="1053"/>
      <c r="F324" s="1053"/>
      <c r="G324" s="1054"/>
      <c r="H324" s="1053"/>
      <c r="M324" s="790"/>
    </row>
    <row r="325" spans="1:13" s="647" customFormat="1" ht="15">
      <c r="B325" s="785"/>
      <c r="C325" s="1027"/>
      <c r="D325" s="831"/>
      <c r="E325" s="1053"/>
      <c r="F325" s="1053"/>
      <c r="G325" s="1054"/>
      <c r="H325" s="1053"/>
      <c r="M325" s="790"/>
    </row>
    <row r="326" spans="1:13" s="647" customFormat="1" ht="24.6" customHeight="1">
      <c r="A326" s="831"/>
      <c r="B326" s="1022"/>
      <c r="C326" s="1210" t="s">
        <v>1312</v>
      </c>
      <c r="D326" s="1040"/>
      <c r="E326" s="1051"/>
      <c r="F326" s="1051"/>
      <c r="G326" s="1052"/>
      <c r="H326" s="1051"/>
      <c r="M326" s="790"/>
    </row>
    <row r="327" spans="1:13" s="647" customFormat="1" ht="15" customHeight="1">
      <c r="A327" s="831"/>
      <c r="B327" s="835"/>
      <c r="C327" s="1025"/>
      <c r="D327" s="831"/>
      <c r="E327" s="1053"/>
      <c r="F327" s="1053"/>
      <c r="G327" s="1054"/>
      <c r="H327" s="1053"/>
      <c r="M327" s="790"/>
    </row>
    <row r="328" spans="1:13" s="647" customFormat="1" ht="25.9" customHeight="1">
      <c r="B328" s="785"/>
      <c r="C328" s="1027"/>
      <c r="D328" s="1197" t="s">
        <v>1317</v>
      </c>
      <c r="E328" s="2018" t="s">
        <v>446</v>
      </c>
      <c r="F328" s="2020"/>
      <c r="G328" s="2018" t="s">
        <v>447</v>
      </c>
      <c r="H328" s="2020"/>
      <c r="M328" s="790"/>
    </row>
    <row r="329" spans="1:13" s="647" customFormat="1" ht="15">
      <c r="B329" s="785"/>
      <c r="C329" s="1373" t="s">
        <v>961</v>
      </c>
      <c r="D329" s="1028" t="s">
        <v>1263</v>
      </c>
      <c r="E329" s="1029">
        <f>_xlfn.XLOOKUP($C329,INPUT_DATA!$DS:$DS,INPUT_DATA!$DU:$DU)</f>
        <v>1049887264.65</v>
      </c>
      <c r="F329" s="1030">
        <f>E329/$E$331</f>
        <v>0.13524970895457608</v>
      </c>
      <c r="G329" s="1031">
        <f>_xlfn.XLOOKUP($C329,INPUT_DATA!$DS:$DS,INPUT_DATA!$DV:$DV)</f>
        <v>7493</v>
      </c>
      <c r="H329" s="1043">
        <f>G329/$G$331</f>
        <v>0.13465236221179938</v>
      </c>
      <c r="M329" s="790"/>
    </row>
    <row r="330" spans="1:13" s="647" customFormat="1" ht="15">
      <c r="B330" s="785"/>
      <c r="C330" s="1373" t="s">
        <v>962</v>
      </c>
      <c r="D330" s="1033" t="s">
        <v>1313</v>
      </c>
      <c r="E330" s="1029">
        <f>_xlfn.XLOOKUP($C330,INPUT_DATA!$DS:$DS,INPUT_DATA!$DU:$DU)</f>
        <v>6712697015.6800003</v>
      </c>
      <c r="F330" s="1030">
        <f>E330/$E$331</f>
        <v>0.864750291045424</v>
      </c>
      <c r="G330" s="1031">
        <f>_xlfn.XLOOKUP($C330,INPUT_DATA!$DS:$DS,INPUT_DATA!$DV:$DV)</f>
        <v>48154</v>
      </c>
      <c r="H330" s="1043">
        <f>G330/$G$331</f>
        <v>0.86534763778820067</v>
      </c>
      <c r="M330" s="790"/>
    </row>
    <row r="331" spans="1:13" s="647" customFormat="1" ht="15">
      <c r="B331" s="785"/>
      <c r="C331" s="1027"/>
      <c r="D331" s="1035" t="s">
        <v>418</v>
      </c>
      <c r="E331" s="1036">
        <f>SUM(E329:E330)</f>
        <v>7762584280.3299999</v>
      </c>
      <c r="F331" s="1037">
        <f>SUM(F329:F330)</f>
        <v>1</v>
      </c>
      <c r="G331" s="1038">
        <f>SUM(G329:G330)</f>
        <v>55647</v>
      </c>
      <c r="H331" s="1037">
        <f>SUM(H329:H330)</f>
        <v>1</v>
      </c>
      <c r="M331" s="790"/>
    </row>
    <row r="332" spans="1:13" s="647" customFormat="1" ht="15">
      <c r="B332" s="785"/>
      <c r="C332" s="1027"/>
      <c r="D332" s="831"/>
      <c r="E332" s="1053"/>
      <c r="F332" s="1053"/>
      <c r="G332" s="1054"/>
      <c r="H332" s="1053"/>
      <c r="M332" s="790"/>
    </row>
    <row r="333" spans="1:13" s="647" customFormat="1" ht="15">
      <c r="B333" s="785"/>
      <c r="C333" s="1027"/>
      <c r="D333" s="831"/>
      <c r="E333" s="1053"/>
      <c r="F333" s="1053"/>
      <c r="G333" s="1054"/>
      <c r="H333" s="1053"/>
      <c r="M333" s="790"/>
    </row>
    <row r="334" spans="1:13" s="647" customFormat="1" ht="15">
      <c r="B334" s="785"/>
      <c r="C334" s="1027"/>
      <c r="D334" s="831"/>
      <c r="E334" s="1053"/>
      <c r="F334" s="1053"/>
      <c r="G334" s="1054"/>
      <c r="H334" s="1053"/>
      <c r="M334" s="790"/>
    </row>
    <row r="335" spans="1:13" s="647" customFormat="1" ht="15">
      <c r="B335" s="785"/>
      <c r="C335" s="1027"/>
      <c r="D335" s="831"/>
      <c r="E335" s="1053"/>
      <c r="F335" s="1053"/>
      <c r="G335" s="1054"/>
      <c r="H335" s="1053"/>
      <c r="M335" s="790"/>
    </row>
    <row r="336" spans="1:13" s="647" customFormat="1" ht="24.6" customHeight="1">
      <c r="A336" s="831"/>
      <c r="B336" s="1022"/>
      <c r="C336" s="1210" t="s">
        <v>1311</v>
      </c>
      <c r="D336" s="1040"/>
      <c r="E336" s="1051"/>
      <c r="F336" s="1051"/>
      <c r="G336" s="1052"/>
      <c r="H336" s="1051"/>
      <c r="M336" s="790"/>
    </row>
    <row r="337" spans="1:13" s="647" customFormat="1" ht="15" customHeight="1">
      <c r="A337" s="831"/>
      <c r="B337" s="835"/>
      <c r="C337" s="1025"/>
      <c r="D337" s="831"/>
      <c r="E337" s="1053"/>
      <c r="F337" s="1053"/>
      <c r="G337" s="1054"/>
      <c r="H337" s="1053"/>
      <c r="M337" s="790"/>
    </row>
    <row r="338" spans="1:13" s="647" customFormat="1" ht="25.9" customHeight="1">
      <c r="B338" s="785"/>
      <c r="C338" s="1027"/>
      <c r="D338" s="1199" t="s">
        <v>551</v>
      </c>
      <c r="E338" s="2018" t="s">
        <v>446</v>
      </c>
      <c r="F338" s="2020"/>
      <c r="G338" s="2018" t="s">
        <v>447</v>
      </c>
      <c r="H338" s="2020"/>
      <c r="M338" s="790"/>
    </row>
    <row r="339" spans="1:13" s="647" customFormat="1" ht="15">
      <c r="B339" s="785"/>
      <c r="C339" s="1373" t="s">
        <v>1264</v>
      </c>
      <c r="D339" s="1028" t="s">
        <v>552</v>
      </c>
      <c r="E339" s="1029">
        <f>_xlfn.XLOOKUP($C339,INPUT_DATA!$DS:$DS,INPUT_DATA!$DU:$DU)</f>
        <v>2639689.04</v>
      </c>
      <c r="F339" s="1032">
        <f>E339/$F$17</f>
        <v>3.4005286701863454E-4</v>
      </c>
      <c r="G339" s="1031">
        <f>_xlfn.XLOOKUP($C339,INPUT_DATA!$DS:$DS,INPUT_DATA!$DV:$DV)</f>
        <v>2</v>
      </c>
      <c r="H339" s="1043">
        <f>G339/$F$16</f>
        <v>3.5940841375096593E-5</v>
      </c>
      <c r="M339" s="790"/>
    </row>
    <row r="340" spans="1:13" s="647" customFormat="1" ht="15">
      <c r="B340" s="785"/>
      <c r="C340" s="1373" t="s">
        <v>1265</v>
      </c>
      <c r="D340" s="1033" t="s">
        <v>553</v>
      </c>
      <c r="E340" s="1029">
        <f>_xlfn.XLOOKUP($C340,INPUT_DATA!$DS:$DS,INPUT_DATA!$DU:$DU)</f>
        <v>2349935.5299999998</v>
      </c>
      <c r="F340" s="1032">
        <f t="shared" ref="F340:F358" si="22">E340/$F$17</f>
        <v>3.0272592800758625E-4</v>
      </c>
      <c r="G340" s="1031">
        <f>_xlfn.XLOOKUP($C340,INPUT_DATA!$DS:$DS,INPUT_DATA!$DV:$DV)</f>
        <v>1</v>
      </c>
      <c r="H340" s="1043">
        <f t="shared" ref="H340:H358" si="23">G340/$F$16</f>
        <v>1.7970420687548296E-5</v>
      </c>
      <c r="M340" s="790"/>
    </row>
    <row r="341" spans="1:13" s="647" customFormat="1" ht="15">
      <c r="B341" s="785"/>
      <c r="C341" s="1373" t="s">
        <v>1266</v>
      </c>
      <c r="D341" s="1033" t="s">
        <v>554</v>
      </c>
      <c r="E341" s="1029">
        <f>_xlfn.XLOOKUP($C341,INPUT_DATA!$DS:$DS,INPUT_DATA!$DU:$DU)</f>
        <v>2319068.88</v>
      </c>
      <c r="F341" s="1032">
        <f t="shared" si="22"/>
        <v>2.9874959114793828E-4</v>
      </c>
      <c r="G341" s="1031">
        <f>_xlfn.XLOOKUP($C341,INPUT_DATA!$DS:$DS,INPUT_DATA!$DV:$DV)</f>
        <v>3</v>
      </c>
      <c r="H341" s="1043">
        <f t="shared" si="23"/>
        <v>5.3911262062644886E-5</v>
      </c>
      <c r="M341" s="790"/>
    </row>
    <row r="342" spans="1:13" s="647" customFormat="1" ht="15">
      <c r="B342" s="785"/>
      <c r="C342" s="1373" t="s">
        <v>1267</v>
      </c>
      <c r="D342" s="1033" t="s">
        <v>555</v>
      </c>
      <c r="E342" s="1029">
        <f>_xlfn.XLOOKUP($C342,INPUT_DATA!$DS:$DS,INPUT_DATA!$DU:$DU)</f>
        <v>2296645.42</v>
      </c>
      <c r="F342" s="1032">
        <f t="shared" si="22"/>
        <v>2.9586093201198273E-4</v>
      </c>
      <c r="G342" s="1031">
        <f>_xlfn.XLOOKUP($C342,INPUT_DATA!$DS:$DS,INPUT_DATA!$DV:$DV)</f>
        <v>1</v>
      </c>
      <c r="H342" s="1043">
        <f t="shared" si="23"/>
        <v>1.7970420687548296E-5</v>
      </c>
      <c r="M342" s="790"/>
    </row>
    <row r="343" spans="1:13" s="647" customFormat="1" ht="15">
      <c r="B343" s="785"/>
      <c r="C343" s="1373" t="s">
        <v>1268</v>
      </c>
      <c r="D343" s="1033" t="s">
        <v>556</v>
      </c>
      <c r="E343" s="1029">
        <f>_xlfn.XLOOKUP($C343,INPUT_DATA!$DS:$DS,INPUT_DATA!$DU:$DU)</f>
        <v>2197897.59</v>
      </c>
      <c r="F343" s="1032">
        <f t="shared" si="22"/>
        <v>2.8313993260844361E-4</v>
      </c>
      <c r="G343" s="1031">
        <f>_xlfn.XLOOKUP($C343,INPUT_DATA!$DS:$DS,INPUT_DATA!$DV:$DV)</f>
        <v>1</v>
      </c>
      <c r="H343" s="1043">
        <f t="shared" si="23"/>
        <v>1.7970420687548296E-5</v>
      </c>
      <c r="M343" s="790"/>
    </row>
    <row r="344" spans="1:13" s="647" customFormat="1" ht="15">
      <c r="B344" s="785"/>
      <c r="C344" s="1373" t="s">
        <v>1269</v>
      </c>
      <c r="D344" s="1033" t="s">
        <v>557</v>
      </c>
      <c r="E344" s="1029">
        <f>_xlfn.XLOOKUP($C344,INPUT_DATA!$DS:$DS,INPUT_DATA!$DU:$DU)</f>
        <v>2126997.71</v>
      </c>
      <c r="F344" s="1032">
        <f t="shared" si="22"/>
        <v>2.7400639183908199E-4</v>
      </c>
      <c r="G344" s="1031">
        <f>_xlfn.XLOOKUP($C344,INPUT_DATA!$DS:$DS,INPUT_DATA!$DV:$DV)</f>
        <v>1</v>
      </c>
      <c r="H344" s="1043">
        <f t="shared" si="23"/>
        <v>1.7970420687548296E-5</v>
      </c>
      <c r="M344" s="790"/>
    </row>
    <row r="345" spans="1:13" s="647" customFormat="1" ht="15">
      <c r="B345" s="785"/>
      <c r="C345" s="1373" t="s">
        <v>1270</v>
      </c>
      <c r="D345" s="1033" t="s">
        <v>558</v>
      </c>
      <c r="E345" s="1029">
        <f>_xlfn.XLOOKUP($C345,INPUT_DATA!$DS:$DS,INPUT_DATA!$DU:$DU)</f>
        <v>2119274.64</v>
      </c>
      <c r="F345" s="1032">
        <f t="shared" si="22"/>
        <v>2.7301148219029792E-4</v>
      </c>
      <c r="G345" s="1031">
        <f>_xlfn.XLOOKUP($C345,INPUT_DATA!$DS:$DS,INPUT_DATA!$DV:$DV)</f>
        <v>1</v>
      </c>
      <c r="H345" s="1043">
        <f t="shared" si="23"/>
        <v>1.7970420687548296E-5</v>
      </c>
      <c r="M345" s="790"/>
    </row>
    <row r="346" spans="1:13" s="647" customFormat="1" ht="15">
      <c r="B346" s="785"/>
      <c r="C346" s="1373" t="s">
        <v>1271</v>
      </c>
      <c r="D346" s="1033" t="s">
        <v>559</v>
      </c>
      <c r="E346" s="1029">
        <f>_xlfn.XLOOKUP($C346,INPUT_DATA!$DS:$DS,INPUT_DATA!$DU:$DU)</f>
        <v>2105071.75</v>
      </c>
      <c r="F346" s="1032">
        <f t="shared" si="22"/>
        <v>2.7118182218441696E-4</v>
      </c>
      <c r="G346" s="1031">
        <f>_xlfn.XLOOKUP($C346,INPUT_DATA!$DS:$DS,INPUT_DATA!$DV:$DV)</f>
        <v>1</v>
      </c>
      <c r="H346" s="1043">
        <f t="shared" si="23"/>
        <v>1.7970420687548296E-5</v>
      </c>
      <c r="M346" s="790"/>
    </row>
    <row r="347" spans="1:13" s="647" customFormat="1" ht="15">
      <c r="B347" s="785"/>
      <c r="C347" s="1373" t="s">
        <v>1272</v>
      </c>
      <c r="D347" s="1033" t="s">
        <v>560</v>
      </c>
      <c r="E347" s="1029">
        <f>_xlfn.XLOOKUP($C347,INPUT_DATA!$DS:$DS,INPUT_DATA!$DU:$DU)</f>
        <v>2053822.81</v>
      </c>
      <c r="F347" s="1032">
        <f t="shared" si="22"/>
        <v>2.6457977599087516E-4</v>
      </c>
      <c r="G347" s="1031">
        <f>_xlfn.XLOOKUP($C347,INPUT_DATA!$DS:$DS,INPUT_DATA!$DV:$DV)</f>
        <v>1</v>
      </c>
      <c r="H347" s="1043">
        <f t="shared" si="23"/>
        <v>1.7970420687548296E-5</v>
      </c>
      <c r="M347" s="790"/>
    </row>
    <row r="348" spans="1:13" s="647" customFormat="1" ht="15">
      <c r="B348" s="785"/>
      <c r="C348" s="1373" t="s">
        <v>1273</v>
      </c>
      <c r="D348" s="1033" t="s">
        <v>561</v>
      </c>
      <c r="E348" s="1029">
        <f>_xlfn.XLOOKUP($C348,INPUT_DATA!$DS:$DS,INPUT_DATA!$DU:$DU)</f>
        <v>2020790.3</v>
      </c>
      <c r="F348" s="1032">
        <f t="shared" si="22"/>
        <v>2.6032442637957334E-4</v>
      </c>
      <c r="G348" s="1031">
        <f>_xlfn.XLOOKUP($C348,INPUT_DATA!$DS:$DS,INPUT_DATA!$DV:$DV)</f>
        <v>1</v>
      </c>
      <c r="H348" s="1043">
        <f t="shared" si="23"/>
        <v>1.7970420687548296E-5</v>
      </c>
      <c r="M348" s="790"/>
    </row>
    <row r="349" spans="1:13" s="647" customFormat="1" ht="15">
      <c r="B349" s="785"/>
      <c r="C349" s="1373" t="s">
        <v>1274</v>
      </c>
      <c r="D349" s="1033" t="s">
        <v>562</v>
      </c>
      <c r="E349" s="1029">
        <f>_xlfn.XLOOKUP($C349,INPUT_DATA!$DS:$DS,INPUT_DATA!$DU:$DU)</f>
        <v>1997404.89</v>
      </c>
      <c r="F349" s="1032">
        <f t="shared" si="22"/>
        <v>2.5731184588376378E-4</v>
      </c>
      <c r="G349" s="1031">
        <f>_xlfn.XLOOKUP($C349,INPUT_DATA!$DS:$DS,INPUT_DATA!$DV:$DV)</f>
        <v>6</v>
      </c>
      <c r="H349" s="1043">
        <f t="shared" si="23"/>
        <v>1.0782252412528977E-4</v>
      </c>
      <c r="M349" s="790"/>
    </row>
    <row r="350" spans="1:13" s="647" customFormat="1" ht="15">
      <c r="B350" s="785"/>
      <c r="C350" s="1373" t="s">
        <v>1275</v>
      </c>
      <c r="D350" s="1033" t="s">
        <v>563</v>
      </c>
      <c r="E350" s="1029">
        <f>_xlfn.XLOOKUP($C350,INPUT_DATA!$DS:$DS,INPUT_DATA!$DU:$DU)</f>
        <v>1972487.42</v>
      </c>
      <c r="F350" s="1032">
        <f t="shared" si="22"/>
        <v>2.5410190070311822E-4</v>
      </c>
      <c r="G350" s="1031">
        <f>_xlfn.XLOOKUP($C350,INPUT_DATA!$DS:$DS,INPUT_DATA!$DV:$DV)</f>
        <v>1</v>
      </c>
      <c r="H350" s="1043">
        <f t="shared" si="23"/>
        <v>1.7970420687548296E-5</v>
      </c>
      <c r="M350" s="790"/>
    </row>
    <row r="351" spans="1:13" s="647" customFormat="1" ht="15">
      <c r="B351" s="785"/>
      <c r="C351" s="1373" t="s">
        <v>1276</v>
      </c>
      <c r="D351" s="1033" t="s">
        <v>564</v>
      </c>
      <c r="E351" s="1029">
        <f>_xlfn.XLOOKUP($C351,INPUT_DATA!$DS:$DS,INPUT_DATA!$DU:$DU)</f>
        <v>1970149.53</v>
      </c>
      <c r="F351" s="1032">
        <f t="shared" si="22"/>
        <v>2.5380072651736107E-4</v>
      </c>
      <c r="G351" s="1031">
        <f>_xlfn.XLOOKUP($C351,INPUT_DATA!$DS:$DS,INPUT_DATA!$DV:$DV)</f>
        <v>2</v>
      </c>
      <c r="H351" s="1043">
        <f t="shared" si="23"/>
        <v>3.5940841375096593E-5</v>
      </c>
      <c r="M351" s="790"/>
    </row>
    <row r="352" spans="1:13" s="647" customFormat="1" ht="15">
      <c r="B352" s="785"/>
      <c r="C352" s="1373" t="s">
        <v>1277</v>
      </c>
      <c r="D352" s="1033" t="s">
        <v>565</v>
      </c>
      <c r="E352" s="1029">
        <f>_xlfn.XLOOKUP($C352,INPUT_DATA!$DS:$DS,INPUT_DATA!$DU:$DU)</f>
        <v>1944187.49</v>
      </c>
      <c r="F352" s="1032">
        <f t="shared" si="22"/>
        <v>2.5045621661415953E-4</v>
      </c>
      <c r="G352" s="1031">
        <f>_xlfn.XLOOKUP($C352,INPUT_DATA!$DS:$DS,INPUT_DATA!$DV:$DV)</f>
        <v>1</v>
      </c>
      <c r="H352" s="1043">
        <f t="shared" si="23"/>
        <v>1.7970420687548296E-5</v>
      </c>
      <c r="M352" s="790"/>
    </row>
    <row r="353" spans="1:13" s="647" customFormat="1" ht="15">
      <c r="B353" s="785"/>
      <c r="C353" s="1373" t="s">
        <v>1278</v>
      </c>
      <c r="D353" s="1033" t="s">
        <v>566</v>
      </c>
      <c r="E353" s="1029">
        <f>_xlfn.XLOOKUP($C353,INPUT_DATA!$DS:$DS,INPUT_DATA!$DU:$DU)</f>
        <v>1935016.35</v>
      </c>
      <c r="F353" s="1032">
        <f t="shared" si="22"/>
        <v>2.4927476213085827E-4</v>
      </c>
      <c r="G353" s="1031">
        <f>_xlfn.XLOOKUP($C353,INPUT_DATA!$DS:$DS,INPUT_DATA!$DV:$DV)</f>
        <v>2</v>
      </c>
      <c r="H353" s="1043">
        <f t="shared" si="23"/>
        <v>3.5940841375096593E-5</v>
      </c>
      <c r="M353" s="790"/>
    </row>
    <row r="354" spans="1:13" s="647" customFormat="1" ht="15">
      <c r="B354" s="785"/>
      <c r="C354" s="1373" t="s">
        <v>1279</v>
      </c>
      <c r="D354" s="1033" t="s">
        <v>567</v>
      </c>
      <c r="E354" s="1029">
        <f>_xlfn.XLOOKUP($C354,INPUT_DATA!$DS:$DS,INPUT_DATA!$DU:$DU)</f>
        <v>1932891.77</v>
      </c>
      <c r="F354" s="1032">
        <f t="shared" si="22"/>
        <v>2.4900106719586302E-4</v>
      </c>
      <c r="G354" s="1031">
        <f>_xlfn.XLOOKUP($C354,INPUT_DATA!$DS:$DS,INPUT_DATA!$DV:$DV)</f>
        <v>2</v>
      </c>
      <c r="H354" s="1043">
        <f t="shared" si="23"/>
        <v>3.5940841375096593E-5</v>
      </c>
      <c r="M354" s="790"/>
    </row>
    <row r="355" spans="1:13" s="647" customFormat="1" ht="15">
      <c r="B355" s="785"/>
      <c r="C355" s="1373" t="s">
        <v>1280</v>
      </c>
      <c r="D355" s="1033" t="s">
        <v>568</v>
      </c>
      <c r="E355" s="1029">
        <f>_xlfn.XLOOKUP($C355,INPUT_DATA!$DS:$DS,INPUT_DATA!$DU:$DU)</f>
        <v>1898967.24</v>
      </c>
      <c r="F355" s="1032">
        <f t="shared" si="22"/>
        <v>2.4463080482254966E-4</v>
      </c>
      <c r="G355" s="1031">
        <f>_xlfn.XLOOKUP($C355,INPUT_DATA!$DS:$DS,INPUT_DATA!$DV:$DV)</f>
        <v>1</v>
      </c>
      <c r="H355" s="1043">
        <f t="shared" si="23"/>
        <v>1.7970420687548296E-5</v>
      </c>
      <c r="M355" s="790"/>
    </row>
    <row r="356" spans="1:13" s="647" customFormat="1" ht="15">
      <c r="B356" s="785"/>
      <c r="C356" s="1373" t="s">
        <v>1281</v>
      </c>
      <c r="D356" s="1033" t="s">
        <v>569</v>
      </c>
      <c r="E356" s="1029">
        <f>_xlfn.XLOOKUP($C356,INPUT_DATA!$DS:$DS,INPUT_DATA!$DU:$DU)</f>
        <v>1871960.7</v>
      </c>
      <c r="F356" s="1032">
        <f t="shared" si="22"/>
        <v>2.4115173921440762E-4</v>
      </c>
      <c r="G356" s="1031">
        <f>_xlfn.XLOOKUP($C356,INPUT_DATA!$DS:$DS,INPUT_DATA!$DV:$DV)</f>
        <v>1</v>
      </c>
      <c r="H356" s="1043">
        <f t="shared" si="23"/>
        <v>1.7970420687548296E-5</v>
      </c>
      <c r="M356" s="790"/>
    </row>
    <row r="357" spans="1:13" s="647" customFormat="1" ht="15">
      <c r="B357" s="785"/>
      <c r="C357" s="1373" t="s">
        <v>1282</v>
      </c>
      <c r="D357" s="1033" t="s">
        <v>570</v>
      </c>
      <c r="E357" s="1029">
        <f>_xlfn.XLOOKUP($C357,INPUT_DATA!$DS:$DS,INPUT_DATA!$DU:$DU)</f>
        <v>1837066.38</v>
      </c>
      <c r="F357" s="1032">
        <f t="shared" si="22"/>
        <v>2.3665654550830893E-4</v>
      </c>
      <c r="G357" s="1031">
        <f>_xlfn.XLOOKUP($C357,INPUT_DATA!$DS:$DS,INPUT_DATA!$DV:$DV)</f>
        <v>1</v>
      </c>
      <c r="H357" s="1043">
        <f t="shared" si="23"/>
        <v>1.7970420687548296E-5</v>
      </c>
      <c r="M357" s="790"/>
    </row>
    <row r="358" spans="1:13" s="647" customFormat="1" ht="15">
      <c r="B358" s="785"/>
      <c r="C358" s="1373" t="s">
        <v>1283</v>
      </c>
      <c r="D358" s="1034" t="s">
        <v>571</v>
      </c>
      <c r="E358" s="1029">
        <f>_xlfn.XLOOKUP($C358,INPUT_DATA!$DS:$DS,INPUT_DATA!$DU:$DU)</f>
        <v>1836457.7</v>
      </c>
      <c r="F358" s="1032">
        <f t="shared" si="22"/>
        <v>2.3657813347720966E-4</v>
      </c>
      <c r="G358" s="1031">
        <f>_xlfn.XLOOKUP($C358,INPUT_DATA!$DS:$DS,INPUT_DATA!$DV:$DV)</f>
        <v>1</v>
      </c>
      <c r="H358" s="1043">
        <f t="shared" si="23"/>
        <v>1.7970420687548296E-5</v>
      </c>
      <c r="M358" s="790"/>
    </row>
    <row r="359" spans="1:13" s="647" customFormat="1" ht="15">
      <c r="B359" s="785"/>
      <c r="C359" s="1027"/>
      <c r="D359" s="1035" t="s">
        <v>418</v>
      </c>
      <c r="E359" s="1036">
        <f>SUM(E339:E358)</f>
        <v>41425783.140000015</v>
      </c>
      <c r="F359" s="1037">
        <f>SUM(F339:F358)</f>
        <v>5.3365968914464304E-3</v>
      </c>
      <c r="G359" s="1038">
        <f>SUM(G339:G358)</f>
        <v>31</v>
      </c>
      <c r="H359" s="1037">
        <f>SUM(H339:H358)</f>
        <v>5.5708304131399735E-4</v>
      </c>
      <c r="M359" s="790"/>
    </row>
    <row r="360" spans="1:13" s="647" customFormat="1" ht="15">
      <c r="B360" s="785"/>
      <c r="C360" s="1027"/>
      <c r="D360" s="831"/>
      <c r="E360" s="1053"/>
      <c r="F360" s="1053"/>
      <c r="G360" s="1054"/>
      <c r="H360" s="1053"/>
      <c r="M360" s="790"/>
    </row>
    <row r="361" spans="1:13" s="647" customFormat="1" ht="15">
      <c r="B361" s="785"/>
      <c r="C361" s="1027"/>
      <c r="D361" s="831"/>
      <c r="E361" s="1053"/>
      <c r="F361" s="1053"/>
      <c r="G361" s="1054"/>
      <c r="H361" s="1053"/>
      <c r="M361" s="790"/>
    </row>
    <row r="362" spans="1:13" s="647" customFormat="1" ht="24.6" customHeight="1">
      <c r="A362" s="831"/>
      <c r="B362" s="1022"/>
      <c r="C362" s="1210" t="s">
        <v>1320</v>
      </c>
      <c r="D362" s="1040"/>
      <c r="E362" s="1051"/>
      <c r="F362" s="1051"/>
      <c r="G362" s="1052"/>
      <c r="H362" s="1051"/>
      <c r="M362" s="790"/>
    </row>
    <row r="363" spans="1:13" s="647" customFormat="1" ht="15" customHeight="1">
      <c r="A363" s="831"/>
      <c r="B363" s="835"/>
      <c r="C363" s="1025"/>
      <c r="D363" s="831"/>
      <c r="E363" s="1053"/>
      <c r="F363" s="1053"/>
      <c r="G363" s="1054"/>
      <c r="H363" s="1053"/>
      <c r="M363" s="790"/>
    </row>
    <row r="364" spans="1:13" s="647" customFormat="1" ht="25.9" customHeight="1">
      <c r="B364" s="785"/>
      <c r="C364" s="1027"/>
      <c r="D364" s="1199" t="s">
        <v>1315</v>
      </c>
      <c r="E364" s="2018" t="s">
        <v>446</v>
      </c>
      <c r="F364" s="2020"/>
      <c r="G364" s="2018" t="s">
        <v>447</v>
      </c>
      <c r="H364" s="2020"/>
      <c r="M364" s="790"/>
    </row>
    <row r="365" spans="1:13" s="647" customFormat="1" ht="15">
      <c r="B365" s="785"/>
      <c r="C365" s="1373" t="s">
        <v>108</v>
      </c>
      <c r="D365" s="1028" t="s">
        <v>1284</v>
      </c>
      <c r="E365" s="1029">
        <f>_xlfn.XLOOKUP($C365,INPUT_DATA!$DS:$DS,INPUT_DATA!$DU:$DU)</f>
        <v>7762584280.3299999</v>
      </c>
      <c r="F365" s="1032">
        <f>E365/$E$387</f>
        <v>1</v>
      </c>
      <c r="G365" s="1031">
        <f>_xlfn.XLOOKUP($C365,INPUT_DATA!$DS:$DS,INPUT_DATA!$DV:$DV)</f>
        <v>55647</v>
      </c>
      <c r="H365" s="1043">
        <f>G365/$G$387</f>
        <v>1</v>
      </c>
      <c r="M365" s="790"/>
    </row>
    <row r="366" spans="1:13" s="647" customFormat="1" ht="15">
      <c r="B366" s="785"/>
      <c r="C366" s="1027"/>
      <c r="D366" s="1035" t="s">
        <v>418</v>
      </c>
      <c r="E366" s="1036">
        <f>SUM(E365:E365)</f>
        <v>7762584280.3299999</v>
      </c>
      <c r="F366" s="1037">
        <f>SUM(F365:F365)</f>
        <v>1</v>
      </c>
      <c r="G366" s="1038">
        <f>SUM(G365:G365)</f>
        <v>55647</v>
      </c>
      <c r="H366" s="1037">
        <f>SUM(H365:H365)</f>
        <v>1</v>
      </c>
      <c r="M366" s="790"/>
    </row>
    <row r="367" spans="1:13" s="647" customFormat="1" ht="15">
      <c r="B367" s="785"/>
      <c r="C367" s="1027"/>
      <c r="D367" s="1047"/>
      <c r="E367" s="1048"/>
      <c r="F367" s="1049"/>
      <c r="G367" s="1050"/>
      <c r="H367" s="1049"/>
      <c r="M367" s="790"/>
    </row>
    <row r="368" spans="1:13" s="647" customFormat="1" ht="15">
      <c r="B368" s="785"/>
      <c r="C368" s="1027"/>
      <c r="D368" s="831"/>
      <c r="E368" s="1053"/>
      <c r="F368" s="1053"/>
      <c r="G368" s="1054"/>
      <c r="H368" s="1053"/>
      <c r="M368" s="790"/>
    </row>
    <row r="369" spans="1:13" s="647" customFormat="1" ht="24.6" customHeight="1">
      <c r="A369" s="831"/>
      <c r="B369" s="1022"/>
      <c r="C369" s="1210" t="s">
        <v>1321</v>
      </c>
      <c r="D369" s="1040"/>
      <c r="E369" s="1051"/>
      <c r="F369" s="1051"/>
      <c r="G369" s="1052"/>
      <c r="H369" s="1051"/>
      <c r="M369" s="790"/>
    </row>
    <row r="370" spans="1:13" s="647" customFormat="1" ht="15" customHeight="1">
      <c r="A370" s="831"/>
      <c r="B370" s="835"/>
      <c r="C370" s="1025"/>
      <c r="D370" s="831"/>
      <c r="E370" s="1053"/>
      <c r="F370" s="1053"/>
      <c r="G370" s="1054"/>
      <c r="H370" s="1053"/>
      <c r="M370" s="790"/>
    </row>
    <row r="371" spans="1:13" s="647" customFormat="1" ht="25.9" customHeight="1">
      <c r="B371" s="785"/>
      <c r="C371" s="1027"/>
      <c r="D371" s="1199" t="s">
        <v>1316</v>
      </c>
      <c r="E371" s="2018" t="s">
        <v>446</v>
      </c>
      <c r="F371" s="2020"/>
      <c r="G371" s="2018" t="s">
        <v>447</v>
      </c>
      <c r="H371" s="2020"/>
      <c r="M371" s="790"/>
    </row>
    <row r="372" spans="1:13" s="647" customFormat="1" ht="15">
      <c r="B372" s="785"/>
      <c r="C372" s="1373" t="s">
        <v>1285</v>
      </c>
      <c r="D372" s="1028" t="s">
        <v>1286</v>
      </c>
      <c r="E372" s="1029">
        <f>_xlfn.XLOOKUP($C372,INPUT_DATA!$DS:$DS,INPUT_DATA!$DU:$DU)</f>
        <v>5535119996.0600004</v>
      </c>
      <c r="F372" s="1032">
        <f>E372/$E$387</f>
        <v>0.71305119483027291</v>
      </c>
      <c r="G372" s="1031">
        <f>_xlfn.XLOOKUP($C372,INPUT_DATA!$DS:$DS,INPUT_DATA!$DV:$DV)</f>
        <v>36832</v>
      </c>
      <c r="H372" s="1043">
        <f>G372/$G$387</f>
        <v>0.66188653476377879</v>
      </c>
      <c r="M372" s="790"/>
    </row>
    <row r="373" spans="1:13" s="647" customFormat="1" ht="15">
      <c r="B373" s="785"/>
      <c r="C373" s="1373" t="s">
        <v>1287</v>
      </c>
      <c r="D373" s="1033" t="s">
        <v>1288</v>
      </c>
      <c r="E373" s="1029">
        <f>_xlfn.XLOOKUP($C373,INPUT_DATA!$DS:$DS,INPUT_DATA!$DU:$DU)</f>
        <v>409244284.01999998</v>
      </c>
      <c r="F373" s="1032">
        <f>E373/$E$387</f>
        <v>5.2720108309420165E-2</v>
      </c>
      <c r="G373" s="1031">
        <f>_xlfn.XLOOKUP($C373,INPUT_DATA!$DS:$DS,INPUT_DATA!$DV:$DV)</f>
        <v>2639</v>
      </c>
      <c r="H373" s="1043">
        <f>G373/$G$387</f>
        <v>4.7423940194439955E-2</v>
      </c>
      <c r="M373" s="790"/>
    </row>
    <row r="374" spans="1:13" s="647" customFormat="1" ht="15">
      <c r="B374" s="785"/>
      <c r="C374" s="1373" t="s">
        <v>1289</v>
      </c>
      <c r="D374" s="1033" t="s">
        <v>1290</v>
      </c>
      <c r="E374" s="1029">
        <f>_xlfn.XLOOKUP($C374,INPUT_DATA!$DS:$DS,INPUT_DATA!$DU:$DU)</f>
        <v>1818220000.25</v>
      </c>
      <c r="F374" s="1032">
        <f>E374/$E$387</f>
        <v>0.23422869686030701</v>
      </c>
      <c r="G374" s="1031">
        <f>_xlfn.XLOOKUP($C374,INPUT_DATA!$DS:$DS,INPUT_DATA!$DV:$DV)</f>
        <v>16176</v>
      </c>
      <c r="H374" s="1043">
        <f>G374/$G$387</f>
        <v>0.29068952504178125</v>
      </c>
      <c r="M374" s="790"/>
    </row>
    <row r="375" spans="1:13" s="647" customFormat="1" ht="15">
      <c r="B375" s="785"/>
      <c r="C375" s="1027"/>
      <c r="D375" s="1035" t="s">
        <v>418</v>
      </c>
      <c r="E375" s="1036">
        <f>SUM(E372:E374)</f>
        <v>7762584280.3299999</v>
      </c>
      <c r="F375" s="1037">
        <f>SUM(F372:F374)</f>
        <v>1</v>
      </c>
      <c r="G375" s="1038">
        <f>SUM(G372:G374)</f>
        <v>55647</v>
      </c>
      <c r="H375" s="1037">
        <f>SUM(H372:H374)</f>
        <v>1</v>
      </c>
      <c r="M375" s="790"/>
    </row>
    <row r="376" spans="1:13" s="647" customFormat="1" ht="15">
      <c r="B376" s="785"/>
      <c r="C376" s="1027"/>
      <c r="D376" s="1047"/>
      <c r="E376" s="1048"/>
      <c r="F376" s="1049"/>
      <c r="G376" s="1050"/>
      <c r="H376" s="1049"/>
      <c r="M376" s="790"/>
    </row>
    <row r="377" spans="1:13" s="647" customFormat="1" ht="15">
      <c r="B377" s="785"/>
      <c r="C377" s="1027"/>
      <c r="D377" s="831"/>
      <c r="E377" s="1053"/>
      <c r="F377" s="1053"/>
      <c r="G377" s="1054"/>
      <c r="H377" s="1053"/>
      <c r="M377" s="790"/>
    </row>
    <row r="378" spans="1:13" s="647" customFormat="1" ht="15">
      <c r="B378" s="785"/>
      <c r="C378" s="1027"/>
      <c r="D378" s="831"/>
      <c r="E378" s="1053"/>
      <c r="F378" s="1053"/>
      <c r="G378" s="1054"/>
      <c r="H378" s="1053"/>
      <c r="M378" s="790"/>
    </row>
    <row r="379" spans="1:13" s="647" customFormat="1" ht="15">
      <c r="B379" s="785"/>
      <c r="C379" s="1027"/>
      <c r="D379" s="831"/>
      <c r="E379" s="1053"/>
      <c r="F379" s="1053"/>
      <c r="G379" s="1054"/>
      <c r="H379" s="1053"/>
      <c r="M379" s="790"/>
    </row>
    <row r="380" spans="1:13" s="647" customFormat="1" ht="24.6" customHeight="1">
      <c r="A380" s="831"/>
      <c r="B380" s="1022"/>
      <c r="C380" s="1210" t="s">
        <v>1314</v>
      </c>
      <c r="D380" s="1040"/>
      <c r="E380" s="1051"/>
      <c r="F380" s="1051"/>
      <c r="G380" s="1052"/>
      <c r="H380" s="1051"/>
      <c r="M380" s="790"/>
    </row>
    <row r="381" spans="1:13" s="647" customFormat="1" ht="15" customHeight="1">
      <c r="A381" s="831"/>
      <c r="B381" s="835"/>
      <c r="C381" s="1025"/>
      <c r="D381" s="831"/>
      <c r="E381" s="1053"/>
      <c r="F381" s="1053"/>
      <c r="G381" s="1054"/>
      <c r="H381" s="1053"/>
      <c r="M381" s="790"/>
    </row>
    <row r="382" spans="1:13" s="647" customFormat="1" ht="25.9" customHeight="1">
      <c r="B382" s="785"/>
      <c r="C382" s="1027"/>
      <c r="D382" s="1199" t="s">
        <v>572</v>
      </c>
      <c r="E382" s="2018" t="s">
        <v>446</v>
      </c>
      <c r="F382" s="2020"/>
      <c r="G382" s="2018" t="s">
        <v>447</v>
      </c>
      <c r="H382" s="2020"/>
      <c r="M382" s="790"/>
    </row>
    <row r="383" spans="1:13" s="647" customFormat="1" ht="15">
      <c r="B383" s="785"/>
      <c r="C383" s="1373" t="s">
        <v>1291</v>
      </c>
      <c r="D383" s="1028" t="s">
        <v>573</v>
      </c>
      <c r="E383" s="1029">
        <f>_xlfn.XLOOKUP($C383,INPUT_DATA!$DS:$DS,INPUT_DATA!$DU:$DU)</f>
        <v>6418034631.2600002</v>
      </c>
      <c r="F383" s="1032">
        <f>E383/$E$387</f>
        <v>0.82679097572221905</v>
      </c>
      <c r="G383" s="1031">
        <f>_xlfn.XLOOKUP($C383,INPUT_DATA!$DS:$DS,INPUT_DATA!$DV:$DV)</f>
        <v>44541</v>
      </c>
      <c r="H383" s="1043">
        <f>G383/$G$387</f>
        <v>0.80042050784408858</v>
      </c>
      <c r="M383" s="790"/>
    </row>
    <row r="384" spans="1:13" s="647" customFormat="1" ht="15">
      <c r="B384" s="785"/>
      <c r="C384" s="1373" t="s">
        <v>1292</v>
      </c>
      <c r="D384" s="1033" t="s">
        <v>574</v>
      </c>
      <c r="E384" s="1029">
        <f>_xlfn.XLOOKUP($C384,INPUT_DATA!$DS:$DS,INPUT_DATA!$DU:$DU)</f>
        <v>855898228.66999996</v>
      </c>
      <c r="F384" s="1032">
        <f t="shared" ref="F384:F386" si="24">E384/$E$387</f>
        <v>0.11025944424704068</v>
      </c>
      <c r="G384" s="1031">
        <f>_xlfn.XLOOKUP($C384,INPUT_DATA!$DS:$DS,INPUT_DATA!$DV:$DV)</f>
        <v>6127</v>
      </c>
      <c r="H384" s="1043">
        <f t="shared" ref="H384:H386" si="25">G384/$G$387</f>
        <v>0.11010476755260841</v>
      </c>
      <c r="M384" s="790"/>
    </row>
    <row r="385" spans="2:13" s="647" customFormat="1" ht="15">
      <c r="B385" s="785"/>
      <c r="C385" s="1373" t="s">
        <v>1293</v>
      </c>
      <c r="D385" s="1033" t="s">
        <v>575</v>
      </c>
      <c r="E385" s="1029">
        <f>_xlfn.XLOOKUP($C385,INPUT_DATA!$DS:$DS,INPUT_DATA!$DU:$DU)</f>
        <v>0</v>
      </c>
      <c r="F385" s="1032">
        <f t="shared" si="24"/>
        <v>0</v>
      </c>
      <c r="G385" s="1031">
        <f>_xlfn.XLOOKUP($C385,INPUT_DATA!$DS:$DS,INPUT_DATA!$DV:$DV)</f>
        <v>0</v>
      </c>
      <c r="H385" s="1043">
        <f>G385/$G$387</f>
        <v>0</v>
      </c>
      <c r="M385" s="790"/>
    </row>
    <row r="386" spans="2:13" s="647" customFormat="1" ht="15">
      <c r="B386" s="785"/>
      <c r="C386" s="1373" t="s">
        <v>1296</v>
      </c>
      <c r="D386" s="1034" t="s">
        <v>550</v>
      </c>
      <c r="E386" s="1029">
        <f>_xlfn.XLOOKUP($C386,INPUT_DATA!$DS:$DS,INPUT_DATA!$DU:$DU)</f>
        <v>488651420.39999998</v>
      </c>
      <c r="F386" s="1055">
        <f t="shared" si="24"/>
        <v>6.2949580030740304E-2</v>
      </c>
      <c r="G386" s="1031">
        <f>_xlfn.XLOOKUP($C386,INPUT_DATA!$DS:$DS,INPUT_DATA!$DV:$DV)</f>
        <v>4979</v>
      </c>
      <c r="H386" s="1043">
        <f t="shared" si="25"/>
        <v>8.9474724603302969E-2</v>
      </c>
      <c r="M386" s="790"/>
    </row>
    <row r="387" spans="2:13" s="647" customFormat="1" ht="15">
      <c r="B387" s="785"/>
      <c r="C387" s="1027"/>
      <c r="D387" s="1035" t="s">
        <v>418</v>
      </c>
      <c r="E387" s="1036">
        <f>SUM(E383:E386)</f>
        <v>7762584280.3299999</v>
      </c>
      <c r="F387" s="1037">
        <f>SUM(F383:F386)</f>
        <v>1</v>
      </c>
      <c r="G387" s="1038">
        <f>SUM(G383:G386)</f>
        <v>55647</v>
      </c>
      <c r="H387" s="1037">
        <f>SUM(H383:H386)</f>
        <v>1</v>
      </c>
      <c r="M387" s="790"/>
    </row>
    <row r="388" spans="2:13" s="647" customFormat="1" ht="15">
      <c r="B388" s="785"/>
      <c r="C388" s="1027"/>
      <c r="D388" s="1047"/>
      <c r="E388" s="1048"/>
      <c r="F388" s="1049"/>
      <c r="G388" s="1050"/>
      <c r="H388" s="1049"/>
      <c r="M388" s="790"/>
    </row>
    <row r="389" spans="2:13" s="647" customFormat="1" ht="15">
      <c r="B389" s="785"/>
      <c r="C389" s="1027"/>
      <c r="D389" s="1047"/>
      <c r="E389" s="1048"/>
      <c r="F389" s="1049"/>
      <c r="G389" s="1050"/>
      <c r="H389" s="1049"/>
      <c r="M389" s="790"/>
    </row>
    <row r="390" spans="2:13" s="647" customFormat="1" ht="13.5" thickBot="1">
      <c r="B390" s="798"/>
      <c r="C390" s="1056"/>
      <c r="D390" s="1057"/>
      <c r="E390" s="1058"/>
      <c r="F390" s="1058"/>
      <c r="G390" s="1059"/>
      <c r="H390" s="1058"/>
      <c r="I390" s="1056"/>
      <c r="J390" s="1056"/>
      <c r="K390" s="1056"/>
      <c r="L390" s="1056"/>
      <c r="M390" s="802"/>
    </row>
    <row r="391" spans="2:13" ht="13.5" thickTop="1"/>
  </sheetData>
  <mergeCells count="43">
    <mergeCell ref="E280:F280"/>
    <mergeCell ref="G280:H280"/>
    <mergeCell ref="E328:F328"/>
    <mergeCell ref="G328:H328"/>
    <mergeCell ref="E364:F364"/>
    <mergeCell ref="G364:H364"/>
    <mergeCell ref="E382:F382"/>
    <mergeCell ref="G382:H382"/>
    <mergeCell ref="E298:F298"/>
    <mergeCell ref="G298:H298"/>
    <mergeCell ref="E319:F319"/>
    <mergeCell ref="G319:H319"/>
    <mergeCell ref="E338:F338"/>
    <mergeCell ref="G338:H338"/>
    <mergeCell ref="E371:F371"/>
    <mergeCell ref="G371:H371"/>
    <mergeCell ref="E233:F233"/>
    <mergeCell ref="G233:H233"/>
    <mergeCell ref="E256:F256"/>
    <mergeCell ref="G256:H256"/>
    <mergeCell ref="E264:F264"/>
    <mergeCell ref="G264:H264"/>
    <mergeCell ref="E124:F124"/>
    <mergeCell ref="G124:H124"/>
    <mergeCell ref="E165:F165"/>
    <mergeCell ref="G165:H165"/>
    <mergeCell ref="E200:F200"/>
    <mergeCell ref="G200:H200"/>
    <mergeCell ref="E143:F143"/>
    <mergeCell ref="G143:H143"/>
    <mergeCell ref="E84:F84"/>
    <mergeCell ref="G84:H84"/>
    <mergeCell ref="C4:E5"/>
    <mergeCell ref="F4:K5"/>
    <mergeCell ref="D13:F13"/>
    <mergeCell ref="D14:E14"/>
    <mergeCell ref="D15:E15"/>
    <mergeCell ref="D16:E16"/>
    <mergeCell ref="D17:E17"/>
    <mergeCell ref="D18:E18"/>
    <mergeCell ref="D19:E19"/>
    <mergeCell ref="E44:F44"/>
    <mergeCell ref="G44:H44"/>
  </mergeCells>
  <phoneticPr fontId="153" type="noConversion"/>
  <pageMargins left="0.7" right="0.7" top="0.75" bottom="0.75" header="0.3" footer="0.3"/>
  <pageSetup paperSize="9" scale="18" orientation="portrait" r:id="rId1"/>
  <rowBreaks count="1" manualBreakCount="1">
    <brk id="229" max="1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D309B-DFD3-446F-8498-13C6BC940D94}">
  <sheetPr codeName="Sheet36">
    <tabColor theme="3" tint="-0.249977111117893"/>
  </sheetPr>
  <dimension ref="A1:R569"/>
  <sheetViews>
    <sheetView showGridLines="0" zoomScale="80" zoomScaleNormal="80" workbookViewId="0">
      <selection activeCell="M13" sqref="M13"/>
    </sheetView>
  </sheetViews>
  <sheetFormatPr defaultColWidth="11.42578125" defaultRowHeight="12.75"/>
  <cols>
    <col min="1" max="1" width="2.7109375" style="610" customWidth="1"/>
    <col min="2" max="2" width="6.28515625" style="610" customWidth="1"/>
    <col min="3" max="4" width="20.7109375" style="610" customWidth="1"/>
    <col min="5" max="5" width="18.5703125" style="1343" customWidth="1"/>
    <col min="6" max="17" width="15.7109375" style="610" customWidth="1"/>
    <col min="18" max="18" width="3.7109375" style="610" customWidth="1"/>
    <col min="19" max="19" width="4.5703125" style="610" customWidth="1"/>
    <col min="20" max="16384" width="11.42578125" style="610"/>
  </cols>
  <sheetData>
    <row r="1" spans="1:18" ht="13.5" thickBot="1">
      <c r="B1" s="631"/>
    </row>
    <row r="2" spans="1:18" ht="28.5" thickTop="1">
      <c r="A2" s="621"/>
      <c r="B2" s="1211"/>
      <c r="C2" s="1060"/>
      <c r="D2" s="775"/>
      <c r="E2" s="1344"/>
      <c r="F2" s="775"/>
      <c r="G2" s="775"/>
      <c r="H2" s="775"/>
      <c r="I2" s="775"/>
      <c r="J2" s="775"/>
      <c r="K2" s="775"/>
      <c r="L2" s="775"/>
      <c r="M2" s="775"/>
      <c r="N2" s="775"/>
      <c r="O2" s="552"/>
      <c r="P2" s="552" t="s">
        <v>235</v>
      </c>
      <c r="Q2" s="636">
        <f>'Cashflow Synthesis'!L2</f>
        <v>45747</v>
      </c>
      <c r="R2" s="637"/>
    </row>
    <row r="3" spans="1:18" ht="14.25">
      <c r="A3" s="621"/>
      <c r="B3" s="614"/>
      <c r="C3" s="614"/>
      <c r="D3" s="614"/>
      <c r="E3" s="1345"/>
      <c r="F3" s="614"/>
      <c r="G3" s="614"/>
      <c r="H3" s="614"/>
      <c r="I3" s="614"/>
      <c r="J3" s="614"/>
      <c r="K3" s="614"/>
      <c r="L3" s="614"/>
      <c r="M3" s="614"/>
      <c r="N3" s="614"/>
      <c r="O3" s="558"/>
      <c r="P3" s="558" t="s">
        <v>236</v>
      </c>
      <c r="Q3" s="639">
        <f>'Cashflow Synthesis'!L3</f>
        <v>45761</v>
      </c>
      <c r="R3" s="621"/>
    </row>
    <row r="4" spans="1:18">
      <c r="A4" s="621"/>
      <c r="B4" s="2015"/>
      <c r="C4" s="2016"/>
      <c r="D4" s="2016"/>
      <c r="E4" s="2065" t="s">
        <v>576</v>
      </c>
      <c r="F4" s="2065"/>
      <c r="G4" s="2065"/>
      <c r="H4" s="2065"/>
      <c r="I4" s="2065"/>
      <c r="J4" s="2065"/>
      <c r="K4" s="2065"/>
      <c r="L4" s="2065"/>
      <c r="M4" s="2065"/>
      <c r="N4" s="2065"/>
      <c r="O4" s="558"/>
      <c r="P4" s="558" t="s">
        <v>237</v>
      </c>
      <c r="Q4" s="639">
        <f>'Cashflow Synthesis'!L4</f>
        <v>45764</v>
      </c>
      <c r="R4" s="621"/>
    </row>
    <row r="5" spans="1:18">
      <c r="A5" s="621"/>
      <c r="B5" s="2015"/>
      <c r="C5" s="2016"/>
      <c r="D5" s="2016"/>
      <c r="E5" s="2065"/>
      <c r="F5" s="2065"/>
      <c r="G5" s="2065"/>
      <c r="H5" s="2065"/>
      <c r="I5" s="2065"/>
      <c r="J5" s="2065"/>
      <c r="K5" s="2065"/>
      <c r="L5" s="2065"/>
      <c r="M5" s="2065"/>
      <c r="N5" s="2065"/>
      <c r="O5" s="558"/>
      <c r="P5" s="558" t="s">
        <v>238</v>
      </c>
      <c r="Q5" s="639">
        <f>'Cashflow Synthesis'!L5</f>
        <v>45775</v>
      </c>
      <c r="R5" s="621"/>
    </row>
    <row r="6" spans="1:18" ht="14.25">
      <c r="A6" s="621"/>
      <c r="B6" s="614"/>
      <c r="C6" s="614"/>
      <c r="D6" s="614"/>
      <c r="E6" s="1345"/>
      <c r="F6" s="614"/>
      <c r="G6" s="614"/>
      <c r="H6" s="614"/>
      <c r="I6" s="614"/>
      <c r="J6" s="614"/>
      <c r="K6" s="614"/>
      <c r="L6" s="614"/>
      <c r="M6" s="614"/>
      <c r="N6" s="614"/>
      <c r="O6" s="558"/>
      <c r="P6" s="558" t="s">
        <v>239</v>
      </c>
      <c r="Q6" s="642">
        <f>'Cashflow Synthesis'!L6</f>
        <v>6</v>
      </c>
      <c r="R6" s="621"/>
    </row>
    <row r="7" spans="1:18">
      <c r="A7" s="621"/>
      <c r="B7" s="647"/>
      <c r="C7" s="831"/>
      <c r="D7" s="647"/>
      <c r="E7" s="1346"/>
      <c r="F7" s="647"/>
      <c r="G7" s="647"/>
      <c r="H7" s="647"/>
      <c r="I7" s="647"/>
      <c r="J7" s="647"/>
      <c r="K7" s="647"/>
      <c r="L7" s="647"/>
      <c r="M7" s="647"/>
      <c r="N7" s="647"/>
      <c r="O7" s="647"/>
      <c r="P7" s="647"/>
      <c r="Q7" s="647"/>
      <c r="R7" s="961"/>
    </row>
    <row r="8" spans="1:18">
      <c r="A8" s="621"/>
      <c r="B8" s="1062"/>
      <c r="C8" s="1063"/>
      <c r="D8" s="1062"/>
      <c r="E8" s="1347"/>
      <c r="F8" s="1062"/>
      <c r="G8" s="1062"/>
      <c r="H8" s="1062"/>
      <c r="I8" s="1062"/>
      <c r="J8" s="1062"/>
      <c r="K8" s="1062"/>
      <c r="L8" s="1062"/>
      <c r="M8" s="1062"/>
      <c r="N8" s="1062"/>
      <c r="O8" s="1062"/>
      <c r="P8" s="1062"/>
      <c r="Q8" s="1062"/>
      <c r="R8" s="648"/>
    </row>
    <row r="9" spans="1:18">
      <c r="A9" s="621"/>
      <c r="B9" s="647"/>
      <c r="C9" s="2066" t="s">
        <v>577</v>
      </c>
      <c r="D9" s="2068" t="s">
        <v>249</v>
      </c>
      <c r="E9" s="2070" t="s">
        <v>578</v>
      </c>
      <c r="F9" s="2071"/>
      <c r="G9" s="2071"/>
      <c r="H9" s="2071"/>
      <c r="I9" s="2071"/>
      <c r="J9" s="2071"/>
      <c r="K9" s="2071"/>
      <c r="L9" s="2071"/>
      <c r="M9" s="2071"/>
      <c r="N9" s="2071"/>
      <c r="O9" s="2071"/>
      <c r="P9" s="2071"/>
      <c r="Q9" s="2071"/>
      <c r="R9" s="790"/>
    </row>
    <row r="10" spans="1:18" ht="39" thickBot="1">
      <c r="A10" s="621"/>
      <c r="B10" s="647"/>
      <c r="C10" s="2067"/>
      <c r="D10" s="2069"/>
      <c r="E10" s="1348" t="s">
        <v>579</v>
      </c>
      <c r="F10" s="1203" t="s">
        <v>580</v>
      </c>
      <c r="G10" s="1203" t="s">
        <v>581</v>
      </c>
      <c r="H10" s="1203" t="s">
        <v>582</v>
      </c>
      <c r="I10" s="1203" t="s">
        <v>583</v>
      </c>
      <c r="J10" s="1203" t="s">
        <v>584</v>
      </c>
      <c r="K10" s="1203" t="s">
        <v>585</v>
      </c>
      <c r="L10" s="1203" t="s">
        <v>586</v>
      </c>
      <c r="M10" s="1203" t="s">
        <v>587</v>
      </c>
      <c r="N10" s="1203" t="s">
        <v>588</v>
      </c>
      <c r="O10" s="1203" t="s">
        <v>589</v>
      </c>
      <c r="P10" s="1203" t="s">
        <v>590</v>
      </c>
      <c r="Q10" s="1203" t="s">
        <v>591</v>
      </c>
      <c r="R10" s="790"/>
    </row>
    <row r="11" spans="1:18">
      <c r="A11" s="621"/>
      <c r="B11" s="647"/>
      <c r="C11" s="1341">
        <f>'08 - Delinquent Home Loans Stat'!B13</f>
        <v>45747</v>
      </c>
      <c r="D11" s="1340">
        <f>IF($C11=0,"",'08 - Delinquent Home Loans Stat'!C13)</f>
        <v>7762584280.3299999</v>
      </c>
      <c r="E11" s="1064">
        <f>IF($C11=0,"",'08 - Delinquent Home Loans Stat'!E13/$D11)</f>
        <v>0.99797260673743937</v>
      </c>
      <c r="F11" s="1064">
        <f>IF($C11=0,"",'08 - Delinquent Home Loans Stat'!G13/$D11)</f>
        <v>4.1685417550950415E-4</v>
      </c>
      <c r="G11" s="1064">
        <f>IF($C11=0,"",'08 - Delinquent Home Loans Stat'!I13/$D11)</f>
        <v>9.2411992462064973E-4</v>
      </c>
      <c r="H11" s="1064">
        <f>IF($C11=0,"",'08 - Delinquent Home Loans Stat'!K13/$D11)</f>
        <v>3.3670672492703511E-4</v>
      </c>
      <c r="I11" s="1064">
        <f>IF($C11=0,"",'08 - Delinquent Home Loans Stat'!M13/$D11)</f>
        <v>2.1458754969281776E-4</v>
      </c>
      <c r="J11" s="1064">
        <f>IF($C11=0,"",'08 - Delinquent Home Loans Stat'!O13/$D11)</f>
        <v>1.2291892307279874E-4</v>
      </c>
      <c r="K11" s="1064">
        <f>IF($C11=0,"",'08 - Delinquent Home Loans Stat'!Q13/$D11)</f>
        <v>1.2205964737811779E-5</v>
      </c>
      <c r="L11" s="1064">
        <f>IF($C11=0,"",'08 - Delinquent Home Loans Stat'!S13/$D11)</f>
        <v>0</v>
      </c>
      <c r="M11" s="1064">
        <f>IF($C11=0,"",'08 - Delinquent Home Loans Stat'!U13/$D11)</f>
        <v>0</v>
      </c>
      <c r="N11" s="1064">
        <f>IF($C11=0,"",'08 - Delinquent Home Loans Stat'!W13/$D11)</f>
        <v>0</v>
      </c>
      <c r="O11" s="1064">
        <f>IF($C11=0,"",'08 - Delinquent Home Loans Stat'!Y13/$D11)</f>
        <v>0</v>
      </c>
      <c r="P11" s="1064">
        <f>IF($C11=0,"",'08 - Delinquent Home Loans Stat'!AA13/$D11)</f>
        <v>0</v>
      </c>
      <c r="Q11" s="1064">
        <f>IF($C11=0,"",'08 - Delinquent Home Loans Stat'!AC13/$D11)</f>
        <v>0</v>
      </c>
      <c r="R11" s="790"/>
    </row>
    <row r="12" spans="1:18">
      <c r="A12" s="621"/>
      <c r="B12" s="647"/>
      <c r="C12" s="1342">
        <f>'08 - Delinquent Home Loans Stat'!B14</f>
        <v>45716</v>
      </c>
      <c r="D12" s="1351">
        <f>IF($C12=0,"",'08 - Delinquent Home Loans Stat'!C14)</f>
        <v>7821840687.46</v>
      </c>
      <c r="E12" s="1352">
        <f>IF($C12=0,"",'08 - Delinquent Home Loans Stat'!E14/$D12)</f>
        <v>0.99602147191518597</v>
      </c>
      <c r="F12" s="1810">
        <f>IF($C12=0,"",'08 - Delinquent Home Loans Stat'!G14/$D12)</f>
        <v>2.2603822740017185E-3</v>
      </c>
      <c r="G12" s="1810">
        <f>IF($C12=0,"",'08 - Delinquent Home Loans Stat'!I14/$D12)</f>
        <v>1.1703971029065805E-3</v>
      </c>
      <c r="H12" s="1810">
        <f>IF($C12=0,"",'08 - Delinquent Home Loans Stat'!K14/$D12)</f>
        <v>3.622736441746904E-4</v>
      </c>
      <c r="I12" s="1810">
        <f>IF($C12=0,"",'08 - Delinquent Home Loans Stat'!M14/$D12)</f>
        <v>1.4925295549315291E-4</v>
      </c>
      <c r="J12" s="1810">
        <f>IF($C12=0,"",'08 - Delinquent Home Loans Stat'!O14/$D12)</f>
        <v>3.6222108237799481E-5</v>
      </c>
      <c r="K12" s="1810">
        <f>IF($C12=0,"",'08 - Delinquent Home Loans Stat'!Q14/$D12)</f>
        <v>0</v>
      </c>
      <c r="L12" s="1810">
        <f>IF($C12=0,"",'08 - Delinquent Home Loans Stat'!S14/$D12)</f>
        <v>0</v>
      </c>
      <c r="M12" s="1810">
        <f>IF($C12=0,"",'08 - Delinquent Home Loans Stat'!U14/$D12)</f>
        <v>0</v>
      </c>
      <c r="N12" s="1810">
        <f>IF($C12=0,"",'08 - Delinquent Home Loans Stat'!W14/$D12)</f>
        <v>0</v>
      </c>
      <c r="O12" s="1810">
        <f>IF($C12=0,"",'08 - Delinquent Home Loans Stat'!Y14/$D12)</f>
        <v>0</v>
      </c>
      <c r="P12" s="1810">
        <f>IF($C12=0,"",'08 - Delinquent Home Loans Stat'!AA14/$D12)</f>
        <v>0</v>
      </c>
      <c r="Q12" s="1810">
        <f>IF($C12=0,"",'08 - Delinquent Home Loans Stat'!AC14/$D12)</f>
        <v>0</v>
      </c>
      <c r="R12" s="790"/>
    </row>
    <row r="13" spans="1:18">
      <c r="A13" s="621"/>
      <c r="B13" s="647"/>
      <c r="C13" s="1342">
        <f>'08 - Delinquent Home Loans Stat'!B15</f>
        <v>45688</v>
      </c>
      <c r="D13" s="1351">
        <f>IF($C13=0,"",'08 - Delinquent Home Loans Stat'!C15)</f>
        <v>7882097726.960001</v>
      </c>
      <c r="E13" s="1352">
        <f>IF($C13=0,"",'08 - Delinquent Home Loans Stat'!E15/$D13)</f>
        <v>0.99616706702497926</v>
      </c>
      <c r="F13" s="1810">
        <f>IF($C13=0,"",'08 - Delinquent Home Loans Stat'!G15/$D13)</f>
        <v>2.4194558733738442E-3</v>
      </c>
      <c r="G13" s="1810">
        <f>IF($C13=0,"",'08 - Delinquent Home Loans Stat'!I15/$D13)</f>
        <v>9.5313034679887375E-4</v>
      </c>
      <c r="H13" s="1810">
        <f>IF($C13=0,"",'08 - Delinquent Home Loans Stat'!K15/$D13)</f>
        <v>2.8352381655408784E-4</v>
      </c>
      <c r="I13" s="1810">
        <f>IF($C13=0,"",'08 - Delinquent Home Loans Stat'!M15/$D13)</f>
        <v>1.768229382938064E-4</v>
      </c>
      <c r="J13" s="1810">
        <f>IF($C13=0,"",'08 - Delinquent Home Loans Stat'!O15/$D13)</f>
        <v>0</v>
      </c>
      <c r="K13" s="1810">
        <f>IF($C13=0,"",'08 - Delinquent Home Loans Stat'!Q15/$D13)</f>
        <v>0</v>
      </c>
      <c r="L13" s="1810">
        <f>IF($C13=0,"",'08 - Delinquent Home Loans Stat'!S15/$D13)</f>
        <v>0</v>
      </c>
      <c r="M13" s="1810">
        <f>IF($C13=0,"",'08 - Delinquent Home Loans Stat'!U15/$D13)</f>
        <v>0</v>
      </c>
      <c r="N13" s="1810">
        <f>IF($C13=0,"",'08 - Delinquent Home Loans Stat'!W15/$D13)</f>
        <v>0</v>
      </c>
      <c r="O13" s="1810">
        <f>IF($C13=0,"",'08 - Delinquent Home Loans Stat'!Y15/$D13)</f>
        <v>0</v>
      </c>
      <c r="P13" s="1810">
        <f>IF($C13=0,"",'08 - Delinquent Home Loans Stat'!AA15/$D13)</f>
        <v>0</v>
      </c>
      <c r="Q13" s="1810">
        <f>IF($C13=0,"",'08 - Delinquent Home Loans Stat'!AC15/$D13)</f>
        <v>0</v>
      </c>
      <c r="R13" s="790"/>
    </row>
    <row r="14" spans="1:18">
      <c r="A14" s="621"/>
      <c r="B14" s="647"/>
      <c r="C14" s="1342">
        <f>'08 - Delinquent Home Loans Stat'!B16</f>
        <v>45657</v>
      </c>
      <c r="D14" s="1351">
        <f>IF($C14=0,"",'08 - Delinquent Home Loans Stat'!C16)</f>
        <v>7942231678.2000008</v>
      </c>
      <c r="E14" s="1352">
        <f>IF($C14=0,"",'08 - Delinquent Home Loans Stat'!E16/$D14)</f>
        <v>0.99634179587460925</v>
      </c>
      <c r="F14" s="1810">
        <f>IF($C14=0,"",'08 - Delinquent Home Loans Stat'!G16/$D14)</f>
        <v>2.5511106047956533E-3</v>
      </c>
      <c r="G14" s="1810">
        <f>IF($C14=0,"",'08 - Delinquent Home Loans Stat'!I16/$D14)</f>
        <v>7.8182039149571575E-4</v>
      </c>
      <c r="H14" s="1810">
        <f>IF($C14=0,"",'08 - Delinquent Home Loans Stat'!K16/$D14)</f>
        <v>3.2527312909933788E-4</v>
      </c>
      <c r="I14" s="1810">
        <f>IF($C14=0,"",'08 - Delinquent Home Loans Stat'!M16/$D14)</f>
        <v>0</v>
      </c>
      <c r="J14" s="1810">
        <f>IF($C14=0,"",'08 - Delinquent Home Loans Stat'!O16/$D14)</f>
        <v>0</v>
      </c>
      <c r="K14" s="1810">
        <f>IF($C14=0,"",'08 - Delinquent Home Loans Stat'!Q16/$D14)</f>
        <v>0</v>
      </c>
      <c r="L14" s="1810">
        <f>IF($C14=0,"",'08 - Delinquent Home Loans Stat'!S16/$D14)</f>
        <v>0</v>
      </c>
      <c r="M14" s="1810">
        <f>IF($C14=0,"",'08 - Delinquent Home Loans Stat'!U16/$D14)</f>
        <v>0</v>
      </c>
      <c r="N14" s="1810">
        <f>IF($C14=0,"",'08 - Delinquent Home Loans Stat'!W16/$D14)</f>
        <v>0</v>
      </c>
      <c r="O14" s="1810">
        <f>IF($C14=0,"",'08 - Delinquent Home Loans Stat'!Y16/$D14)</f>
        <v>0</v>
      </c>
      <c r="P14" s="1810">
        <f>IF($C14=0,"",'08 - Delinquent Home Loans Stat'!AA16/$D14)</f>
        <v>0</v>
      </c>
      <c r="Q14" s="1810">
        <f>IF($C14=0,"",'08 - Delinquent Home Loans Stat'!AC16/$D14)</f>
        <v>0</v>
      </c>
      <c r="R14" s="790"/>
    </row>
    <row r="15" spans="1:18">
      <c r="A15" s="621"/>
      <c r="B15" s="647"/>
      <c r="C15" s="1342">
        <f>'08 - Delinquent Home Loans Stat'!B17</f>
        <v>45626</v>
      </c>
      <c r="D15" s="1351">
        <f>IF($C15=0,"",'08 - Delinquent Home Loans Stat'!C17)</f>
        <v>8062678431.4300003</v>
      </c>
      <c r="E15" s="1352">
        <f>IF($C15=0,"",'08 - Delinquent Home Loans Stat'!E17/$D15)</f>
        <v>0.99706241150736319</v>
      </c>
      <c r="F15" s="1810">
        <f>IF($C15=0,"",'08 - Delinquent Home Loans Stat'!G17/$D15)</f>
        <v>2.1891429020901095E-3</v>
      </c>
      <c r="G15" s="1810">
        <f>IF($C15=0,"",'08 - Delinquent Home Loans Stat'!I17/$D15)</f>
        <v>7.4844559054672885E-4</v>
      </c>
      <c r="H15" s="1810">
        <f>IF($C15=0,"",'08 - Delinquent Home Loans Stat'!K17/$D15)</f>
        <v>0</v>
      </c>
      <c r="I15" s="1810">
        <f>IF($C15=0,"",'08 - Delinquent Home Loans Stat'!M17/$D15)</f>
        <v>0</v>
      </c>
      <c r="J15" s="1810">
        <f>IF($C15=0,"",'08 - Delinquent Home Loans Stat'!O17/$D15)</f>
        <v>0</v>
      </c>
      <c r="K15" s="1810">
        <f>IF($C15=0,"",'08 - Delinquent Home Loans Stat'!Q17/$D15)</f>
        <v>0</v>
      </c>
      <c r="L15" s="1810">
        <f>IF($C15=0,"",'08 - Delinquent Home Loans Stat'!S17/$D15)</f>
        <v>0</v>
      </c>
      <c r="M15" s="1810">
        <f>IF($C15=0,"",'08 - Delinquent Home Loans Stat'!U17/$D15)</f>
        <v>0</v>
      </c>
      <c r="N15" s="1810">
        <f>IF($C15=0,"",'08 - Delinquent Home Loans Stat'!W17/$D15)</f>
        <v>0</v>
      </c>
      <c r="O15" s="1810">
        <f>IF($C15=0,"",'08 - Delinquent Home Loans Stat'!Y17/$D15)</f>
        <v>0</v>
      </c>
      <c r="P15" s="1810">
        <f>IF($C15=0,"",'08 - Delinquent Home Loans Stat'!AA17/$D15)</f>
        <v>0</v>
      </c>
      <c r="Q15" s="1810">
        <f>IF($C15=0,"",'08 - Delinquent Home Loans Stat'!AC17/$D15)</f>
        <v>0</v>
      </c>
      <c r="R15" s="790"/>
    </row>
    <row r="16" spans="1:18">
      <c r="A16" s="621"/>
      <c r="B16" s="647"/>
      <c r="C16" s="1342">
        <f>'08 - Delinquent Home Loans Stat'!B18</f>
        <v>45596</v>
      </c>
      <c r="D16" s="1351">
        <f>IF($C16=0,"",'08 - Delinquent Home Loans Stat'!C18)</f>
        <v>8120798931.6599998</v>
      </c>
      <c r="E16" s="1352">
        <f>IF($C16=0,"",'08 - Delinquent Home Loans Stat'!E18/$D16)</f>
        <v>1</v>
      </c>
      <c r="F16" s="1810">
        <f>IF($C16=0,"",'08 - Delinquent Home Loans Stat'!G18/$D16)</f>
        <v>0</v>
      </c>
      <c r="G16" s="1810">
        <f>IF($C16=0,"",'08 - Delinquent Home Loans Stat'!I18/$D16)</f>
        <v>0</v>
      </c>
      <c r="H16" s="1810">
        <f>IF($C16=0,"",'08 - Delinquent Home Loans Stat'!K18/$D16)</f>
        <v>0</v>
      </c>
      <c r="I16" s="1810">
        <f>IF($C16=0,"",'08 - Delinquent Home Loans Stat'!M18/$D16)</f>
        <v>0</v>
      </c>
      <c r="J16" s="1810">
        <f>IF($C16=0,"",'08 - Delinquent Home Loans Stat'!O18/$D16)</f>
        <v>0</v>
      </c>
      <c r="K16" s="1810">
        <f>IF($C16=0,"",'08 - Delinquent Home Loans Stat'!Q18/$D16)</f>
        <v>0</v>
      </c>
      <c r="L16" s="1810">
        <f>IF($C16=0,"",'08 - Delinquent Home Loans Stat'!S18/$D16)</f>
        <v>0</v>
      </c>
      <c r="M16" s="1810">
        <f>IF($C16=0,"",'08 - Delinquent Home Loans Stat'!U18/$D16)</f>
        <v>0</v>
      </c>
      <c r="N16" s="1810">
        <f>IF($C16=0,"",'08 - Delinquent Home Loans Stat'!W18/$D16)</f>
        <v>0</v>
      </c>
      <c r="O16" s="1810">
        <f>IF($C16=0,"",'08 - Delinquent Home Loans Stat'!Y18/$D16)</f>
        <v>0</v>
      </c>
      <c r="P16" s="1810">
        <f>IF($C16=0,"",'08 - Delinquent Home Loans Stat'!AA18/$D16)</f>
        <v>0</v>
      </c>
      <c r="Q16" s="1810">
        <f>IF($C16=0,"",'08 - Delinquent Home Loans Stat'!AC18/$D16)</f>
        <v>0</v>
      </c>
      <c r="R16" s="790"/>
    </row>
    <row r="17" spans="1:18">
      <c r="A17" s="621"/>
      <c r="B17" s="647"/>
      <c r="C17" s="1342">
        <f>'08 - Delinquent Home Loans Stat'!B19</f>
        <v>45565</v>
      </c>
      <c r="D17" s="1351">
        <f>IF($C17=0,"",'08 - Delinquent Home Loans Stat'!C19)</f>
        <v>8182368484.4700003</v>
      </c>
      <c r="E17" s="1083">
        <f>IF($C17=0,"",'08 - Delinquent Home Loans Stat'!E19/$D17)</f>
        <v>1</v>
      </c>
      <c r="F17" s="1065">
        <f>IF($C17=0,"",'08 - Delinquent Home Loans Stat'!G19/$D17)</f>
        <v>0</v>
      </c>
      <c r="G17" s="1065">
        <f>IF($C17=0,"",'08 - Delinquent Home Loans Stat'!I19/$D17)</f>
        <v>0</v>
      </c>
      <c r="H17" s="1065">
        <f>IF($C17=0,"",'08 - Delinquent Home Loans Stat'!K19/$D17)</f>
        <v>0</v>
      </c>
      <c r="I17" s="1065">
        <f>IF($C17=0,"",'08 - Delinquent Home Loans Stat'!M19/$D17)</f>
        <v>0</v>
      </c>
      <c r="J17" s="1065">
        <f>IF($C17=0,"",'08 - Delinquent Home Loans Stat'!O19/$D17)</f>
        <v>0</v>
      </c>
      <c r="K17" s="1065">
        <f>IF($C17=0,"",'08 - Delinquent Home Loans Stat'!Q19/$D17)</f>
        <v>0</v>
      </c>
      <c r="L17" s="1065">
        <f>IF($C17=0,"",'08 - Delinquent Home Loans Stat'!S19/$D17)</f>
        <v>0</v>
      </c>
      <c r="M17" s="1065">
        <f>IF($C17=0,"",'08 - Delinquent Home Loans Stat'!U19/$D17)</f>
        <v>0</v>
      </c>
      <c r="N17" s="1065">
        <f>IF($C17=0,"",'08 - Delinquent Home Loans Stat'!W19/$D17)</f>
        <v>0</v>
      </c>
      <c r="O17" s="1065">
        <f>IF($C17=0,"",'08 - Delinquent Home Loans Stat'!Y19/$D17)</f>
        <v>0</v>
      </c>
      <c r="P17" s="1065">
        <f>IF($C17=0,"",'08 - Delinquent Home Loans Stat'!AA19/$D17)</f>
        <v>0</v>
      </c>
      <c r="Q17" s="1065">
        <f>IF($C17=0,"",'08 - Delinquent Home Loans Stat'!AC19/$D17)</f>
        <v>0</v>
      </c>
      <c r="R17" s="790"/>
    </row>
    <row r="18" spans="1:18">
      <c r="A18" s="621"/>
      <c r="B18" s="647"/>
      <c r="C18" s="1342">
        <f>'08 - Delinquent Home Loans Stat'!B20</f>
        <v>0</v>
      </c>
      <c r="D18" s="1351" t="str">
        <f>IF($C18=0,"",'08 - Delinquent Home Loans Stat'!C20)</f>
        <v/>
      </c>
      <c r="E18" s="1083" t="str">
        <f>IF($C18=0,"",'08 - Delinquent Home Loans Stat'!E20/$D18)</f>
        <v/>
      </c>
      <c r="F18" s="1065" t="str">
        <f>IF($C18=0,"",'08 - Delinquent Home Loans Stat'!G20/$D18)</f>
        <v/>
      </c>
      <c r="G18" s="1065" t="str">
        <f>IF($C18=0,"",'08 - Delinquent Home Loans Stat'!I20/$D18)</f>
        <v/>
      </c>
      <c r="H18" s="1065" t="str">
        <f>IF($C18=0,"",'08 - Delinquent Home Loans Stat'!K20/$D18)</f>
        <v/>
      </c>
      <c r="I18" s="1065" t="str">
        <f>IF($C18=0,"",'08 - Delinquent Home Loans Stat'!M20/$D18)</f>
        <v/>
      </c>
      <c r="J18" s="1065" t="str">
        <f>IF($C18=0,"",'08 - Delinquent Home Loans Stat'!O20/$D18)</f>
        <v/>
      </c>
      <c r="K18" s="1065" t="str">
        <f>IF($C18=0,"",'08 - Delinquent Home Loans Stat'!Q20/$D18)</f>
        <v/>
      </c>
      <c r="L18" s="1065" t="str">
        <f>IF($C18=0,"",'08 - Delinquent Home Loans Stat'!S20/$D18)</f>
        <v/>
      </c>
      <c r="M18" s="1065" t="str">
        <f>IF($C18=0,"",'08 - Delinquent Home Loans Stat'!U20/$D18)</f>
        <v/>
      </c>
      <c r="N18" s="1065" t="str">
        <f>IF($C18=0,"",'08 - Delinquent Home Loans Stat'!W20/$D18)</f>
        <v/>
      </c>
      <c r="O18" s="1065" t="str">
        <f>IF($C18=0,"",'08 - Delinquent Home Loans Stat'!Y20/$D18)</f>
        <v/>
      </c>
      <c r="P18" s="1065" t="str">
        <f>IF($C18=0,"",'08 - Delinquent Home Loans Stat'!AA20/$D18)</f>
        <v/>
      </c>
      <c r="Q18" s="1065" t="str">
        <f>IF($C18=0,"",'08 - Delinquent Home Loans Stat'!AC20/$D18)</f>
        <v/>
      </c>
      <c r="R18" s="790"/>
    </row>
    <row r="19" spans="1:18">
      <c r="A19" s="621"/>
      <c r="B19" s="647"/>
      <c r="C19" s="1342">
        <f>'08 - Delinquent Home Loans Stat'!B21</f>
        <v>0</v>
      </c>
      <c r="D19" s="1351" t="str">
        <f>IF($C19=0,"",'08 - Delinquent Home Loans Stat'!C21)</f>
        <v/>
      </c>
      <c r="E19" s="1083" t="str">
        <f>IF($C19=0,"",'08 - Delinquent Home Loans Stat'!E21/$D19)</f>
        <v/>
      </c>
      <c r="F19" s="1065" t="str">
        <f>IF($C19=0,"",'08 - Delinquent Home Loans Stat'!G21/$D19)</f>
        <v/>
      </c>
      <c r="G19" s="1065" t="str">
        <f>IF($C19=0,"",'08 - Delinquent Home Loans Stat'!I21/$D19)</f>
        <v/>
      </c>
      <c r="H19" s="1065" t="str">
        <f>IF($C19=0,"",'08 - Delinquent Home Loans Stat'!K21/$D19)</f>
        <v/>
      </c>
      <c r="I19" s="1065" t="str">
        <f>IF($C19=0,"",'08 - Delinquent Home Loans Stat'!M21/$D19)</f>
        <v/>
      </c>
      <c r="J19" s="1065" t="str">
        <f>IF($C19=0,"",'08 - Delinquent Home Loans Stat'!O21/$D19)</f>
        <v/>
      </c>
      <c r="K19" s="1065" t="str">
        <f>IF($C19=0,"",'08 - Delinquent Home Loans Stat'!Q21/$D19)</f>
        <v/>
      </c>
      <c r="L19" s="1065" t="str">
        <f>IF($C19=0,"",'08 - Delinquent Home Loans Stat'!S21/$D19)</f>
        <v/>
      </c>
      <c r="M19" s="1065" t="str">
        <f>IF($C19=0,"",'08 - Delinquent Home Loans Stat'!U21/$D19)</f>
        <v/>
      </c>
      <c r="N19" s="1065" t="str">
        <f>IF($C19=0,"",'08 - Delinquent Home Loans Stat'!W21/$D19)</f>
        <v/>
      </c>
      <c r="O19" s="1065" t="str">
        <f>IF($C19=0,"",'08 - Delinquent Home Loans Stat'!Y21/$D19)</f>
        <v/>
      </c>
      <c r="P19" s="1065" t="str">
        <f>IF($C19=0,"",'08 - Delinquent Home Loans Stat'!AA21/$D19)</f>
        <v/>
      </c>
      <c r="Q19" s="1065" t="str">
        <f>IF($C19=0,"",'08 - Delinquent Home Loans Stat'!AC21/$D19)</f>
        <v/>
      </c>
      <c r="R19" s="790"/>
    </row>
    <row r="20" spans="1:18" ht="13.5" thickBot="1">
      <c r="A20" s="621"/>
      <c r="B20" s="1056"/>
      <c r="C20" s="1066" t="s">
        <v>145</v>
      </c>
      <c r="D20" s="1067" t="s">
        <v>145</v>
      </c>
      <c r="E20" s="1349" t="s">
        <v>145</v>
      </c>
      <c r="F20" s="1068" t="s">
        <v>145</v>
      </c>
      <c r="G20" s="1068" t="s">
        <v>145</v>
      </c>
      <c r="H20" s="1068" t="s">
        <v>145</v>
      </c>
      <c r="I20" s="1068" t="s">
        <v>145</v>
      </c>
      <c r="J20" s="1068" t="s">
        <v>145</v>
      </c>
      <c r="K20" s="1068" t="s">
        <v>145</v>
      </c>
      <c r="L20" s="1068" t="s">
        <v>145</v>
      </c>
      <c r="M20" s="1068" t="s">
        <v>145</v>
      </c>
      <c r="N20" s="1068" t="s">
        <v>145</v>
      </c>
      <c r="O20" s="1068" t="s">
        <v>145</v>
      </c>
      <c r="P20" s="1068" t="s">
        <v>145</v>
      </c>
      <c r="Q20" s="1068" t="s">
        <v>145</v>
      </c>
      <c r="R20" s="802"/>
    </row>
    <row r="21" spans="1:18" ht="15.75" thickTop="1">
      <c r="C21" s="610" t="s">
        <v>145</v>
      </c>
      <c r="D21" s="610" t="s">
        <v>145</v>
      </c>
      <c r="E21" s="1350" t="s">
        <v>145</v>
      </c>
      <c r="F21" s="1069" t="s">
        <v>145</v>
      </c>
      <c r="G21" s="1069" t="s">
        <v>145</v>
      </c>
      <c r="H21" s="1069" t="s">
        <v>145</v>
      </c>
      <c r="I21" s="1069" t="s">
        <v>145</v>
      </c>
      <c r="J21" s="1069" t="s">
        <v>145</v>
      </c>
      <c r="K21" s="1069" t="s">
        <v>145</v>
      </c>
      <c r="L21" s="1069" t="s">
        <v>145</v>
      </c>
      <c r="M21" s="1069" t="s">
        <v>145</v>
      </c>
      <c r="N21" s="1069" t="s">
        <v>145</v>
      </c>
      <c r="O21" s="1069" t="s">
        <v>145</v>
      </c>
      <c r="P21" s="1069" t="s">
        <v>145</v>
      </c>
      <c r="Q21" s="1069" t="s">
        <v>145</v>
      </c>
    </row>
    <row r="22" spans="1:18" ht="15">
      <c r="C22" s="610" t="s">
        <v>145</v>
      </c>
      <c r="D22" s="610" t="s">
        <v>145</v>
      </c>
      <c r="E22" s="1350" t="s">
        <v>145</v>
      </c>
      <c r="F22" s="1069" t="s">
        <v>145</v>
      </c>
      <c r="G22" s="1069" t="s">
        <v>145</v>
      </c>
      <c r="H22" s="1069" t="s">
        <v>145</v>
      </c>
      <c r="I22" s="1069" t="s">
        <v>145</v>
      </c>
      <c r="J22" s="1069" t="s">
        <v>145</v>
      </c>
      <c r="K22" s="1069" t="s">
        <v>145</v>
      </c>
      <c r="L22" s="1069" t="s">
        <v>145</v>
      </c>
      <c r="M22" s="1069" t="s">
        <v>145</v>
      </c>
      <c r="N22" s="1069" t="s">
        <v>145</v>
      </c>
      <c r="O22" s="1069" t="s">
        <v>145</v>
      </c>
      <c r="P22" s="1069" t="s">
        <v>145</v>
      </c>
      <c r="Q22" s="1069" t="s">
        <v>145</v>
      </c>
    </row>
    <row r="23" spans="1:18" ht="15">
      <c r="C23" s="610" t="s">
        <v>145</v>
      </c>
      <c r="D23" s="610" t="s">
        <v>145</v>
      </c>
      <c r="E23" s="1350" t="s">
        <v>145</v>
      </c>
      <c r="F23" s="1069" t="s">
        <v>145</v>
      </c>
      <c r="G23" s="1069" t="s">
        <v>145</v>
      </c>
      <c r="H23" s="1069" t="s">
        <v>145</v>
      </c>
      <c r="I23" s="1069" t="s">
        <v>145</v>
      </c>
      <c r="J23" s="1069" t="s">
        <v>145</v>
      </c>
      <c r="K23" s="1069" t="s">
        <v>145</v>
      </c>
      <c r="L23" s="1069" t="s">
        <v>145</v>
      </c>
      <c r="M23" s="1069" t="s">
        <v>145</v>
      </c>
      <c r="N23" s="1069" t="s">
        <v>145</v>
      </c>
      <c r="O23" s="1069" t="s">
        <v>145</v>
      </c>
      <c r="P23" s="1069" t="s">
        <v>145</v>
      </c>
      <c r="Q23" s="1069" t="s">
        <v>145</v>
      </c>
    </row>
    <row r="24" spans="1:18" ht="15">
      <c r="C24" s="610" t="s">
        <v>145</v>
      </c>
      <c r="D24" s="610" t="s">
        <v>145</v>
      </c>
      <c r="E24" s="1350" t="s">
        <v>145</v>
      </c>
      <c r="F24" s="1069" t="s">
        <v>145</v>
      </c>
      <c r="G24" s="1069" t="s">
        <v>145</v>
      </c>
      <c r="H24" s="1069" t="s">
        <v>145</v>
      </c>
      <c r="I24" s="1069" t="s">
        <v>145</v>
      </c>
      <c r="J24" s="1069" t="s">
        <v>145</v>
      </c>
      <c r="K24" s="1069" t="s">
        <v>145</v>
      </c>
      <c r="L24" s="1069" t="s">
        <v>145</v>
      </c>
      <c r="M24" s="1069" t="s">
        <v>145</v>
      </c>
      <c r="N24" s="1069" t="s">
        <v>145</v>
      </c>
      <c r="O24" s="1069" t="s">
        <v>145</v>
      </c>
      <c r="P24" s="1069" t="s">
        <v>145</v>
      </c>
      <c r="Q24" s="1069" t="s">
        <v>145</v>
      </c>
    </row>
    <row r="25" spans="1:18" ht="15">
      <c r="C25" s="610" t="s">
        <v>145</v>
      </c>
      <c r="D25" s="610" t="s">
        <v>145</v>
      </c>
      <c r="E25" s="1350" t="s">
        <v>145</v>
      </c>
      <c r="F25" s="1069" t="s">
        <v>145</v>
      </c>
      <c r="G25" s="1069" t="s">
        <v>145</v>
      </c>
      <c r="H25" s="1069" t="s">
        <v>145</v>
      </c>
      <c r="I25" s="1069" t="s">
        <v>145</v>
      </c>
      <c r="J25" s="1069" t="s">
        <v>145</v>
      </c>
      <c r="K25" s="1069" t="s">
        <v>145</v>
      </c>
      <c r="L25" s="1069" t="s">
        <v>145</v>
      </c>
      <c r="M25" s="1069" t="s">
        <v>145</v>
      </c>
      <c r="N25" s="1069" t="s">
        <v>145</v>
      </c>
      <c r="O25" s="1069" t="s">
        <v>145</v>
      </c>
      <c r="P25" s="1069" t="s">
        <v>145</v>
      </c>
      <c r="Q25" s="1069" t="s">
        <v>145</v>
      </c>
    </row>
    <row r="26" spans="1:18" ht="15">
      <c r="C26" s="610" t="s">
        <v>145</v>
      </c>
      <c r="D26" s="610" t="s">
        <v>145</v>
      </c>
      <c r="E26" s="1350" t="s">
        <v>145</v>
      </c>
      <c r="F26" s="1069" t="s">
        <v>145</v>
      </c>
      <c r="G26" s="1069" t="s">
        <v>145</v>
      </c>
      <c r="H26" s="1069" t="s">
        <v>145</v>
      </c>
      <c r="I26" s="1069" t="s">
        <v>145</v>
      </c>
      <c r="J26" s="1069" t="s">
        <v>145</v>
      </c>
      <c r="K26" s="1069" t="s">
        <v>145</v>
      </c>
      <c r="L26" s="1069" t="s">
        <v>145</v>
      </c>
      <c r="M26" s="1069" t="s">
        <v>145</v>
      </c>
      <c r="N26" s="1069" t="s">
        <v>145</v>
      </c>
      <c r="O26" s="1069" t="s">
        <v>145</v>
      </c>
      <c r="P26" s="1069" t="s">
        <v>145</v>
      </c>
      <c r="Q26" s="1069" t="s">
        <v>145</v>
      </c>
    </row>
    <row r="27" spans="1:18" ht="15">
      <c r="C27" s="610" t="s">
        <v>145</v>
      </c>
      <c r="D27" s="610" t="s">
        <v>145</v>
      </c>
      <c r="E27" s="1350" t="s">
        <v>145</v>
      </c>
      <c r="F27" s="1069" t="s">
        <v>145</v>
      </c>
      <c r="G27" s="1069" t="s">
        <v>145</v>
      </c>
      <c r="H27" s="1069" t="s">
        <v>145</v>
      </c>
      <c r="I27" s="1069" t="s">
        <v>145</v>
      </c>
      <c r="J27" s="1069" t="s">
        <v>145</v>
      </c>
      <c r="K27" s="1069" t="s">
        <v>145</v>
      </c>
      <c r="L27" s="1069" t="s">
        <v>145</v>
      </c>
      <c r="M27" s="1069" t="s">
        <v>145</v>
      </c>
      <c r="N27" s="1069" t="s">
        <v>145</v>
      </c>
      <c r="O27" s="1069" t="s">
        <v>145</v>
      </c>
      <c r="P27" s="1069" t="s">
        <v>145</v>
      </c>
      <c r="Q27" s="1069" t="s">
        <v>145</v>
      </c>
    </row>
    <row r="28" spans="1:18" ht="15">
      <c r="C28" s="610" t="s">
        <v>145</v>
      </c>
      <c r="D28" s="610" t="s">
        <v>145</v>
      </c>
      <c r="E28" s="1350" t="s">
        <v>145</v>
      </c>
      <c r="F28" s="1069" t="s">
        <v>145</v>
      </c>
      <c r="G28" s="1069" t="s">
        <v>145</v>
      </c>
      <c r="H28" s="1069" t="s">
        <v>145</v>
      </c>
      <c r="I28" s="1069" t="s">
        <v>145</v>
      </c>
      <c r="J28" s="1069" t="s">
        <v>145</v>
      </c>
      <c r="K28" s="1069" t="s">
        <v>145</v>
      </c>
      <c r="L28" s="1069" t="s">
        <v>145</v>
      </c>
      <c r="M28" s="1069" t="s">
        <v>145</v>
      </c>
      <c r="N28" s="1069" t="s">
        <v>145</v>
      </c>
      <c r="O28" s="1069" t="s">
        <v>145</v>
      </c>
      <c r="P28" s="1069" t="s">
        <v>145</v>
      </c>
      <c r="Q28" s="1069" t="s">
        <v>145</v>
      </c>
    </row>
    <row r="29" spans="1:18" ht="15">
      <c r="C29" s="610" t="s">
        <v>145</v>
      </c>
      <c r="D29" s="610" t="s">
        <v>145</v>
      </c>
      <c r="E29" s="1350" t="s">
        <v>145</v>
      </c>
      <c r="F29" s="1069" t="s">
        <v>145</v>
      </c>
      <c r="G29" s="1069" t="s">
        <v>145</v>
      </c>
      <c r="H29" s="1069" t="s">
        <v>145</v>
      </c>
      <c r="I29" s="1069" t="s">
        <v>145</v>
      </c>
      <c r="J29" s="1069" t="s">
        <v>145</v>
      </c>
      <c r="K29" s="1069" t="s">
        <v>145</v>
      </c>
      <c r="L29" s="1069" t="s">
        <v>145</v>
      </c>
      <c r="M29" s="1069" t="s">
        <v>145</v>
      </c>
      <c r="N29" s="1069" t="s">
        <v>145</v>
      </c>
      <c r="O29" s="1069" t="s">
        <v>145</v>
      </c>
      <c r="P29" s="1069" t="s">
        <v>145</v>
      </c>
      <c r="Q29" s="1069" t="s">
        <v>145</v>
      </c>
    </row>
    <row r="30" spans="1:18" ht="15">
      <c r="C30" s="610" t="s">
        <v>145</v>
      </c>
      <c r="D30" s="610" t="s">
        <v>145</v>
      </c>
      <c r="E30" s="1350" t="s">
        <v>145</v>
      </c>
      <c r="F30" s="1069" t="s">
        <v>145</v>
      </c>
      <c r="G30" s="1069" t="s">
        <v>145</v>
      </c>
      <c r="H30" s="1069" t="s">
        <v>145</v>
      </c>
      <c r="I30" s="1069" t="s">
        <v>145</v>
      </c>
      <c r="J30" s="1069" t="s">
        <v>145</v>
      </c>
      <c r="K30" s="1069" t="s">
        <v>145</v>
      </c>
      <c r="L30" s="1069" t="s">
        <v>145</v>
      </c>
      <c r="M30" s="1069" t="s">
        <v>145</v>
      </c>
      <c r="N30" s="1069" t="s">
        <v>145</v>
      </c>
      <c r="O30" s="1069" t="s">
        <v>145</v>
      </c>
      <c r="P30" s="1069" t="s">
        <v>145</v>
      </c>
      <c r="Q30" s="1069" t="s">
        <v>145</v>
      </c>
    </row>
    <row r="31" spans="1:18" ht="15">
      <c r="C31" s="610" t="s">
        <v>145</v>
      </c>
      <c r="D31" s="610" t="s">
        <v>145</v>
      </c>
      <c r="E31" s="1350" t="s">
        <v>145</v>
      </c>
      <c r="F31" s="1069" t="s">
        <v>145</v>
      </c>
      <c r="G31" s="1069" t="s">
        <v>145</v>
      </c>
      <c r="H31" s="1069" t="s">
        <v>145</v>
      </c>
      <c r="I31" s="1069" t="s">
        <v>145</v>
      </c>
      <c r="J31" s="1069" t="s">
        <v>145</v>
      </c>
      <c r="K31" s="1069" t="s">
        <v>145</v>
      </c>
      <c r="L31" s="1069" t="s">
        <v>145</v>
      </c>
      <c r="M31" s="1069" t="s">
        <v>145</v>
      </c>
      <c r="N31" s="1069" t="s">
        <v>145</v>
      </c>
      <c r="O31" s="1069" t="s">
        <v>145</v>
      </c>
      <c r="P31" s="1069" t="s">
        <v>145</v>
      </c>
      <c r="Q31" s="1069" t="s">
        <v>145</v>
      </c>
    </row>
    <row r="32" spans="1:18" ht="15">
      <c r="C32" s="610" t="s">
        <v>145</v>
      </c>
      <c r="D32" s="610" t="s">
        <v>145</v>
      </c>
      <c r="E32" s="1350" t="s">
        <v>145</v>
      </c>
      <c r="F32" s="1069" t="s">
        <v>145</v>
      </c>
      <c r="G32" s="1069" t="s">
        <v>145</v>
      </c>
      <c r="H32" s="1069" t="s">
        <v>145</v>
      </c>
      <c r="I32" s="1069" t="s">
        <v>145</v>
      </c>
      <c r="J32" s="1069" t="s">
        <v>145</v>
      </c>
      <c r="K32" s="1069" t="s">
        <v>145</v>
      </c>
      <c r="L32" s="1069" t="s">
        <v>145</v>
      </c>
      <c r="M32" s="1069" t="s">
        <v>145</v>
      </c>
      <c r="N32" s="1069" t="s">
        <v>145</v>
      </c>
      <c r="O32" s="1069" t="s">
        <v>145</v>
      </c>
      <c r="P32" s="1069" t="s">
        <v>145</v>
      </c>
      <c r="Q32" s="1069" t="s">
        <v>145</v>
      </c>
    </row>
    <row r="33" spans="3:17" ht="15">
      <c r="C33" s="610" t="s">
        <v>145</v>
      </c>
      <c r="D33" s="610" t="s">
        <v>145</v>
      </c>
      <c r="E33" s="1350" t="s">
        <v>145</v>
      </c>
      <c r="F33" s="1069" t="s">
        <v>145</v>
      </c>
      <c r="G33" s="1069" t="s">
        <v>145</v>
      </c>
      <c r="H33" s="1069" t="s">
        <v>145</v>
      </c>
      <c r="I33" s="1069" t="s">
        <v>145</v>
      </c>
      <c r="J33" s="1069" t="s">
        <v>145</v>
      </c>
      <c r="K33" s="1069" t="s">
        <v>145</v>
      </c>
      <c r="L33" s="1069" t="s">
        <v>145</v>
      </c>
      <c r="M33" s="1069" t="s">
        <v>145</v>
      </c>
      <c r="N33" s="1069" t="s">
        <v>145</v>
      </c>
      <c r="O33" s="1069" t="s">
        <v>145</v>
      </c>
      <c r="P33" s="1069" t="s">
        <v>145</v>
      </c>
      <c r="Q33" s="1069" t="s">
        <v>145</v>
      </c>
    </row>
    <row r="34" spans="3:17" ht="15">
      <c r="C34" s="610" t="s">
        <v>145</v>
      </c>
      <c r="D34" s="610" t="s">
        <v>145</v>
      </c>
      <c r="E34" s="1350" t="s">
        <v>145</v>
      </c>
      <c r="F34" s="1069" t="s">
        <v>145</v>
      </c>
      <c r="G34" s="1069" t="s">
        <v>145</v>
      </c>
      <c r="H34" s="1069" t="s">
        <v>145</v>
      </c>
      <c r="I34" s="1069" t="s">
        <v>145</v>
      </c>
      <c r="J34" s="1069" t="s">
        <v>145</v>
      </c>
      <c r="K34" s="1069" t="s">
        <v>145</v>
      </c>
      <c r="L34" s="1069" t="s">
        <v>145</v>
      </c>
      <c r="M34" s="1069" t="s">
        <v>145</v>
      </c>
      <c r="N34" s="1069" t="s">
        <v>145</v>
      </c>
      <c r="O34" s="1069" t="s">
        <v>145</v>
      </c>
      <c r="P34" s="1069" t="s">
        <v>145</v>
      </c>
      <c r="Q34" s="1069" t="s">
        <v>145</v>
      </c>
    </row>
    <row r="35" spans="3:17" ht="15">
      <c r="C35" s="610" t="s">
        <v>145</v>
      </c>
      <c r="D35" s="610" t="s">
        <v>145</v>
      </c>
      <c r="E35" s="1350" t="s">
        <v>145</v>
      </c>
      <c r="F35" s="1069" t="s">
        <v>145</v>
      </c>
      <c r="G35" s="1069" t="s">
        <v>145</v>
      </c>
      <c r="H35" s="1069" t="s">
        <v>145</v>
      </c>
      <c r="I35" s="1069" t="s">
        <v>145</v>
      </c>
      <c r="J35" s="1069" t="s">
        <v>145</v>
      </c>
      <c r="K35" s="1069" t="s">
        <v>145</v>
      </c>
      <c r="L35" s="1069" t="s">
        <v>145</v>
      </c>
      <c r="M35" s="1069" t="s">
        <v>145</v>
      </c>
      <c r="N35" s="1069" t="s">
        <v>145</v>
      </c>
      <c r="O35" s="1069" t="s">
        <v>145</v>
      </c>
      <c r="P35" s="1069" t="s">
        <v>145</v>
      </c>
      <c r="Q35" s="1069" t="s">
        <v>145</v>
      </c>
    </row>
    <row r="36" spans="3:17" ht="15">
      <c r="C36" s="610" t="s">
        <v>145</v>
      </c>
      <c r="D36" s="610" t="s">
        <v>145</v>
      </c>
      <c r="E36" s="1350" t="s">
        <v>145</v>
      </c>
      <c r="F36" s="1069" t="s">
        <v>145</v>
      </c>
      <c r="G36" s="1069" t="s">
        <v>145</v>
      </c>
      <c r="H36" s="1069" t="s">
        <v>145</v>
      </c>
      <c r="I36" s="1069" t="s">
        <v>145</v>
      </c>
      <c r="J36" s="1069" t="s">
        <v>145</v>
      </c>
      <c r="K36" s="1069" t="s">
        <v>145</v>
      </c>
      <c r="L36" s="1069" t="s">
        <v>145</v>
      </c>
      <c r="M36" s="1069" t="s">
        <v>145</v>
      </c>
      <c r="N36" s="1069" t="s">
        <v>145</v>
      </c>
      <c r="O36" s="1069" t="s">
        <v>145</v>
      </c>
      <c r="P36" s="1069" t="s">
        <v>145</v>
      </c>
      <c r="Q36" s="1069" t="s">
        <v>145</v>
      </c>
    </row>
    <row r="37" spans="3:17" ht="15">
      <c r="C37" s="610" t="s">
        <v>145</v>
      </c>
      <c r="D37" s="610" t="s">
        <v>145</v>
      </c>
      <c r="E37" s="1350" t="s">
        <v>145</v>
      </c>
      <c r="F37" s="1069" t="s">
        <v>145</v>
      </c>
      <c r="G37" s="1069" t="s">
        <v>145</v>
      </c>
      <c r="H37" s="1069" t="s">
        <v>145</v>
      </c>
      <c r="I37" s="1069" t="s">
        <v>145</v>
      </c>
      <c r="J37" s="1069" t="s">
        <v>145</v>
      </c>
      <c r="K37" s="1069" t="s">
        <v>145</v>
      </c>
      <c r="L37" s="1069" t="s">
        <v>145</v>
      </c>
      <c r="M37" s="1069" t="s">
        <v>145</v>
      </c>
      <c r="N37" s="1069" t="s">
        <v>145</v>
      </c>
      <c r="O37" s="1069" t="s">
        <v>145</v>
      </c>
      <c r="P37" s="1069" t="s">
        <v>145</v>
      </c>
      <c r="Q37" s="1069" t="s">
        <v>145</v>
      </c>
    </row>
    <row r="38" spans="3:17" ht="15">
      <c r="C38" s="610" t="s">
        <v>145</v>
      </c>
      <c r="D38" s="610" t="s">
        <v>145</v>
      </c>
      <c r="E38" s="1350" t="s">
        <v>145</v>
      </c>
      <c r="F38" s="1069" t="s">
        <v>145</v>
      </c>
      <c r="G38" s="1069" t="s">
        <v>145</v>
      </c>
      <c r="H38" s="1069" t="s">
        <v>145</v>
      </c>
      <c r="I38" s="1069" t="s">
        <v>145</v>
      </c>
      <c r="J38" s="1069" t="s">
        <v>145</v>
      </c>
      <c r="K38" s="1069" t="s">
        <v>145</v>
      </c>
      <c r="L38" s="1069" t="s">
        <v>145</v>
      </c>
      <c r="M38" s="1069" t="s">
        <v>145</v>
      </c>
      <c r="N38" s="1069" t="s">
        <v>145</v>
      </c>
      <c r="O38" s="1069" t="s">
        <v>145</v>
      </c>
      <c r="P38" s="1069" t="s">
        <v>145</v>
      </c>
      <c r="Q38" s="1069" t="s">
        <v>145</v>
      </c>
    </row>
    <row r="39" spans="3:17" ht="15">
      <c r="C39" s="610" t="s">
        <v>145</v>
      </c>
      <c r="D39" s="610" t="s">
        <v>145</v>
      </c>
      <c r="E39" s="1350" t="s">
        <v>145</v>
      </c>
      <c r="F39" s="1069" t="s">
        <v>145</v>
      </c>
      <c r="G39" s="1069" t="s">
        <v>145</v>
      </c>
      <c r="H39" s="1069" t="s">
        <v>145</v>
      </c>
      <c r="I39" s="1069" t="s">
        <v>145</v>
      </c>
      <c r="J39" s="1069" t="s">
        <v>145</v>
      </c>
      <c r="K39" s="1069" t="s">
        <v>145</v>
      </c>
      <c r="L39" s="1069" t="s">
        <v>145</v>
      </c>
      <c r="M39" s="1069" t="s">
        <v>145</v>
      </c>
      <c r="N39" s="1069" t="s">
        <v>145</v>
      </c>
      <c r="O39" s="1069" t="s">
        <v>145</v>
      </c>
      <c r="P39" s="1069" t="s">
        <v>145</v>
      </c>
      <c r="Q39" s="1069" t="s">
        <v>145</v>
      </c>
    </row>
    <row r="40" spans="3:17" ht="15">
      <c r="C40" s="610" t="s">
        <v>145</v>
      </c>
      <c r="D40" s="610" t="s">
        <v>145</v>
      </c>
      <c r="E40" s="1350" t="s">
        <v>145</v>
      </c>
      <c r="F40" s="1069" t="s">
        <v>145</v>
      </c>
      <c r="G40" s="1069" t="s">
        <v>145</v>
      </c>
      <c r="H40" s="1069" t="s">
        <v>145</v>
      </c>
      <c r="I40" s="1069" t="s">
        <v>145</v>
      </c>
      <c r="J40" s="1069" t="s">
        <v>145</v>
      </c>
      <c r="K40" s="1069" t="s">
        <v>145</v>
      </c>
      <c r="L40" s="1069" t="s">
        <v>145</v>
      </c>
      <c r="M40" s="1069" t="s">
        <v>145</v>
      </c>
      <c r="N40" s="1069" t="s">
        <v>145</v>
      </c>
      <c r="O40" s="1069" t="s">
        <v>145</v>
      </c>
      <c r="P40" s="1069" t="s">
        <v>145</v>
      </c>
      <c r="Q40" s="1069" t="s">
        <v>145</v>
      </c>
    </row>
    <row r="41" spans="3:17" ht="15">
      <c r="C41" s="610" t="s">
        <v>145</v>
      </c>
      <c r="D41" s="610" t="s">
        <v>145</v>
      </c>
      <c r="E41" s="1350" t="s">
        <v>145</v>
      </c>
      <c r="F41" s="1069" t="s">
        <v>145</v>
      </c>
      <c r="G41" s="1069" t="s">
        <v>145</v>
      </c>
      <c r="H41" s="1069" t="s">
        <v>145</v>
      </c>
      <c r="I41" s="1069" t="s">
        <v>145</v>
      </c>
      <c r="J41" s="1069" t="s">
        <v>145</v>
      </c>
      <c r="K41" s="1069" t="s">
        <v>145</v>
      </c>
      <c r="L41" s="1069" t="s">
        <v>145</v>
      </c>
      <c r="M41" s="1069" t="s">
        <v>145</v>
      </c>
      <c r="N41" s="1069" t="s">
        <v>145</v>
      </c>
      <c r="O41" s="1069" t="s">
        <v>145</v>
      </c>
      <c r="P41" s="1069" t="s">
        <v>145</v>
      </c>
      <c r="Q41" s="1069" t="s">
        <v>145</v>
      </c>
    </row>
    <row r="42" spans="3:17" ht="15">
      <c r="C42" s="610" t="s">
        <v>145</v>
      </c>
      <c r="D42" s="610" t="s">
        <v>145</v>
      </c>
      <c r="E42" s="1350" t="s">
        <v>145</v>
      </c>
      <c r="F42" s="1069" t="s">
        <v>145</v>
      </c>
      <c r="G42" s="1069" t="s">
        <v>145</v>
      </c>
      <c r="H42" s="1069" t="s">
        <v>145</v>
      </c>
      <c r="I42" s="1069" t="s">
        <v>145</v>
      </c>
      <c r="J42" s="1069" t="s">
        <v>145</v>
      </c>
      <c r="K42" s="1069" t="s">
        <v>145</v>
      </c>
      <c r="L42" s="1069" t="s">
        <v>145</v>
      </c>
      <c r="M42" s="1069" t="s">
        <v>145</v>
      </c>
      <c r="N42" s="1069" t="s">
        <v>145</v>
      </c>
      <c r="O42" s="1069" t="s">
        <v>145</v>
      </c>
      <c r="P42" s="1069" t="s">
        <v>145</v>
      </c>
      <c r="Q42" s="1069" t="s">
        <v>145</v>
      </c>
    </row>
    <row r="43" spans="3:17" ht="15">
      <c r="C43" s="610" t="s">
        <v>145</v>
      </c>
      <c r="D43" s="610" t="s">
        <v>145</v>
      </c>
      <c r="E43" s="1350" t="s">
        <v>145</v>
      </c>
      <c r="F43" s="1069" t="s">
        <v>145</v>
      </c>
      <c r="G43" s="1069" t="s">
        <v>145</v>
      </c>
      <c r="H43" s="1069" t="s">
        <v>145</v>
      </c>
      <c r="I43" s="1069" t="s">
        <v>145</v>
      </c>
      <c r="J43" s="1069" t="s">
        <v>145</v>
      </c>
      <c r="K43" s="1069" t="s">
        <v>145</v>
      </c>
      <c r="L43" s="1069" t="s">
        <v>145</v>
      </c>
      <c r="M43" s="1069" t="s">
        <v>145</v>
      </c>
      <c r="N43" s="1069" t="s">
        <v>145</v>
      </c>
      <c r="O43" s="1069" t="s">
        <v>145</v>
      </c>
      <c r="P43" s="1069" t="s">
        <v>145</v>
      </c>
      <c r="Q43" s="1069" t="s">
        <v>145</v>
      </c>
    </row>
    <row r="44" spans="3:17" ht="15">
      <c r="C44" s="610" t="s">
        <v>145</v>
      </c>
      <c r="D44" s="610" t="s">
        <v>145</v>
      </c>
      <c r="E44" s="1350" t="s">
        <v>145</v>
      </c>
      <c r="F44" s="1069" t="s">
        <v>145</v>
      </c>
      <c r="G44" s="1069" t="s">
        <v>145</v>
      </c>
      <c r="H44" s="1069" t="s">
        <v>145</v>
      </c>
      <c r="I44" s="1069" t="s">
        <v>145</v>
      </c>
      <c r="J44" s="1069" t="s">
        <v>145</v>
      </c>
      <c r="K44" s="1069" t="s">
        <v>145</v>
      </c>
      <c r="L44" s="1069" t="s">
        <v>145</v>
      </c>
      <c r="M44" s="1069" t="s">
        <v>145</v>
      </c>
      <c r="N44" s="1069" t="s">
        <v>145</v>
      </c>
      <c r="O44" s="1069" t="s">
        <v>145</v>
      </c>
      <c r="P44" s="1069" t="s">
        <v>145</v>
      </c>
      <c r="Q44" s="1069" t="s">
        <v>145</v>
      </c>
    </row>
    <row r="45" spans="3:17" ht="15">
      <c r="C45" s="610" t="s">
        <v>145</v>
      </c>
      <c r="D45" s="610" t="s">
        <v>145</v>
      </c>
      <c r="E45" s="1350" t="s">
        <v>145</v>
      </c>
      <c r="F45" s="1069" t="s">
        <v>145</v>
      </c>
      <c r="G45" s="1069" t="s">
        <v>145</v>
      </c>
      <c r="H45" s="1069" t="s">
        <v>145</v>
      </c>
      <c r="I45" s="1069" t="s">
        <v>145</v>
      </c>
      <c r="J45" s="1069" t="s">
        <v>145</v>
      </c>
      <c r="K45" s="1069" t="s">
        <v>145</v>
      </c>
      <c r="L45" s="1069" t="s">
        <v>145</v>
      </c>
      <c r="M45" s="1069" t="s">
        <v>145</v>
      </c>
      <c r="N45" s="1069" t="s">
        <v>145</v>
      </c>
      <c r="O45" s="1069" t="s">
        <v>145</v>
      </c>
      <c r="P45" s="1069" t="s">
        <v>145</v>
      </c>
      <c r="Q45" s="1069" t="s">
        <v>145</v>
      </c>
    </row>
    <row r="46" spans="3:17" ht="15">
      <c r="C46" s="610" t="s">
        <v>145</v>
      </c>
      <c r="D46" s="610" t="s">
        <v>145</v>
      </c>
      <c r="E46" s="1350" t="s">
        <v>145</v>
      </c>
      <c r="F46" s="1069" t="s">
        <v>145</v>
      </c>
      <c r="G46" s="1069" t="s">
        <v>145</v>
      </c>
      <c r="H46" s="1069" t="s">
        <v>145</v>
      </c>
      <c r="I46" s="1069" t="s">
        <v>145</v>
      </c>
      <c r="J46" s="1069" t="s">
        <v>145</v>
      </c>
      <c r="K46" s="1069" t="s">
        <v>145</v>
      </c>
      <c r="L46" s="1069" t="s">
        <v>145</v>
      </c>
      <c r="M46" s="1069" t="s">
        <v>145</v>
      </c>
      <c r="N46" s="1069" t="s">
        <v>145</v>
      </c>
      <c r="O46" s="1069" t="s">
        <v>145</v>
      </c>
      <c r="P46" s="1069" t="s">
        <v>145</v>
      </c>
      <c r="Q46" s="1069" t="s">
        <v>145</v>
      </c>
    </row>
    <row r="47" spans="3:17" ht="15">
      <c r="C47" s="610" t="s">
        <v>145</v>
      </c>
      <c r="D47" s="610" t="s">
        <v>145</v>
      </c>
      <c r="E47" s="1350" t="s">
        <v>145</v>
      </c>
      <c r="F47" s="1069" t="s">
        <v>145</v>
      </c>
      <c r="G47" s="1069" t="s">
        <v>145</v>
      </c>
      <c r="H47" s="1069" t="s">
        <v>145</v>
      </c>
      <c r="I47" s="1069" t="s">
        <v>145</v>
      </c>
      <c r="J47" s="1069" t="s">
        <v>145</v>
      </c>
      <c r="K47" s="1069" t="s">
        <v>145</v>
      </c>
      <c r="L47" s="1069" t="s">
        <v>145</v>
      </c>
      <c r="M47" s="1069" t="s">
        <v>145</v>
      </c>
      <c r="N47" s="1069" t="s">
        <v>145</v>
      </c>
      <c r="O47" s="1069" t="s">
        <v>145</v>
      </c>
      <c r="P47" s="1069" t="s">
        <v>145</v>
      </c>
      <c r="Q47" s="1069" t="s">
        <v>145</v>
      </c>
    </row>
    <row r="48" spans="3:17" ht="15">
      <c r="C48" s="610" t="s">
        <v>145</v>
      </c>
      <c r="D48" s="610" t="s">
        <v>145</v>
      </c>
      <c r="E48" s="1350" t="s">
        <v>145</v>
      </c>
      <c r="F48" s="1069" t="s">
        <v>145</v>
      </c>
      <c r="G48" s="1069" t="s">
        <v>145</v>
      </c>
      <c r="H48" s="1069" t="s">
        <v>145</v>
      </c>
      <c r="I48" s="1069" t="s">
        <v>145</v>
      </c>
      <c r="J48" s="1069" t="s">
        <v>145</v>
      </c>
      <c r="K48" s="1069" t="s">
        <v>145</v>
      </c>
      <c r="L48" s="1069" t="s">
        <v>145</v>
      </c>
      <c r="M48" s="1069" t="s">
        <v>145</v>
      </c>
      <c r="N48" s="1069" t="s">
        <v>145</v>
      </c>
      <c r="O48" s="1069" t="s">
        <v>145</v>
      </c>
      <c r="P48" s="1069" t="s">
        <v>145</v>
      </c>
      <c r="Q48" s="1069" t="s">
        <v>145</v>
      </c>
    </row>
    <row r="49" spans="3:17" ht="15">
      <c r="C49" s="610" t="s">
        <v>145</v>
      </c>
      <c r="D49" s="610" t="s">
        <v>145</v>
      </c>
      <c r="E49" s="1350" t="s">
        <v>145</v>
      </c>
      <c r="F49" s="1069" t="s">
        <v>145</v>
      </c>
      <c r="G49" s="1069" t="s">
        <v>145</v>
      </c>
      <c r="H49" s="1069" t="s">
        <v>145</v>
      </c>
      <c r="I49" s="1069" t="s">
        <v>145</v>
      </c>
      <c r="J49" s="1069" t="s">
        <v>145</v>
      </c>
      <c r="K49" s="1069" t="s">
        <v>145</v>
      </c>
      <c r="L49" s="1069" t="s">
        <v>145</v>
      </c>
      <c r="M49" s="1069" t="s">
        <v>145</v>
      </c>
      <c r="N49" s="1069" t="s">
        <v>145</v>
      </c>
      <c r="O49" s="1069" t="s">
        <v>145</v>
      </c>
      <c r="P49" s="1069" t="s">
        <v>145</v>
      </c>
      <c r="Q49" s="1069" t="s">
        <v>145</v>
      </c>
    </row>
    <row r="50" spans="3:17" ht="15">
      <c r="C50" s="610" t="s">
        <v>145</v>
      </c>
      <c r="D50" s="610" t="s">
        <v>145</v>
      </c>
      <c r="E50" s="1350" t="s">
        <v>145</v>
      </c>
      <c r="F50" s="1069" t="s">
        <v>145</v>
      </c>
      <c r="G50" s="1069" t="s">
        <v>145</v>
      </c>
      <c r="H50" s="1069" t="s">
        <v>145</v>
      </c>
      <c r="I50" s="1069" t="s">
        <v>145</v>
      </c>
      <c r="J50" s="1069" t="s">
        <v>145</v>
      </c>
      <c r="K50" s="1069" t="s">
        <v>145</v>
      </c>
      <c r="L50" s="1069" t="s">
        <v>145</v>
      </c>
      <c r="M50" s="1069" t="s">
        <v>145</v>
      </c>
      <c r="N50" s="1069" t="s">
        <v>145</v>
      </c>
      <c r="O50" s="1069" t="s">
        <v>145</v>
      </c>
      <c r="P50" s="1069" t="s">
        <v>145</v>
      </c>
      <c r="Q50" s="1069" t="s">
        <v>145</v>
      </c>
    </row>
    <row r="51" spans="3:17" ht="15">
      <c r="C51" s="610" t="s">
        <v>145</v>
      </c>
      <c r="D51" s="610" t="s">
        <v>145</v>
      </c>
      <c r="E51" s="1350" t="s">
        <v>145</v>
      </c>
      <c r="F51" s="1069" t="s">
        <v>145</v>
      </c>
      <c r="G51" s="1069" t="s">
        <v>145</v>
      </c>
      <c r="H51" s="1069" t="s">
        <v>145</v>
      </c>
      <c r="I51" s="1069" t="s">
        <v>145</v>
      </c>
      <c r="J51" s="1069" t="s">
        <v>145</v>
      </c>
      <c r="K51" s="1069" t="s">
        <v>145</v>
      </c>
      <c r="L51" s="1069" t="s">
        <v>145</v>
      </c>
      <c r="M51" s="1069" t="s">
        <v>145</v>
      </c>
      <c r="N51" s="1069" t="s">
        <v>145</v>
      </c>
      <c r="O51" s="1069" t="s">
        <v>145</v>
      </c>
      <c r="P51" s="1069" t="s">
        <v>145</v>
      </c>
      <c r="Q51" s="1069" t="s">
        <v>145</v>
      </c>
    </row>
    <row r="52" spans="3:17" ht="15">
      <c r="C52" s="610" t="s">
        <v>145</v>
      </c>
      <c r="D52" s="610" t="s">
        <v>145</v>
      </c>
      <c r="E52" s="1350" t="s">
        <v>145</v>
      </c>
      <c r="F52" s="1069" t="s">
        <v>145</v>
      </c>
      <c r="G52" s="1069" t="s">
        <v>145</v>
      </c>
      <c r="H52" s="1069" t="s">
        <v>145</v>
      </c>
      <c r="I52" s="1069" t="s">
        <v>145</v>
      </c>
      <c r="J52" s="1069" t="s">
        <v>145</v>
      </c>
      <c r="K52" s="1069" t="s">
        <v>145</v>
      </c>
      <c r="L52" s="1069" t="s">
        <v>145</v>
      </c>
      <c r="M52" s="1069" t="s">
        <v>145</v>
      </c>
      <c r="N52" s="1069" t="s">
        <v>145</v>
      </c>
      <c r="O52" s="1069" t="s">
        <v>145</v>
      </c>
      <c r="P52" s="1069" t="s">
        <v>145</v>
      </c>
      <c r="Q52" s="1069" t="s">
        <v>145</v>
      </c>
    </row>
    <row r="53" spans="3:17" ht="15">
      <c r="C53" s="610" t="s">
        <v>145</v>
      </c>
      <c r="D53" s="610" t="s">
        <v>145</v>
      </c>
      <c r="E53" s="1350" t="s">
        <v>145</v>
      </c>
      <c r="F53" s="1069" t="s">
        <v>145</v>
      </c>
      <c r="G53" s="1069" t="s">
        <v>145</v>
      </c>
      <c r="H53" s="1069" t="s">
        <v>145</v>
      </c>
      <c r="I53" s="1069" t="s">
        <v>145</v>
      </c>
      <c r="J53" s="1069" t="s">
        <v>145</v>
      </c>
      <c r="K53" s="1069" t="s">
        <v>145</v>
      </c>
      <c r="L53" s="1069" t="s">
        <v>145</v>
      </c>
      <c r="M53" s="1069" t="s">
        <v>145</v>
      </c>
      <c r="N53" s="1069" t="s">
        <v>145</v>
      </c>
      <c r="O53" s="1069" t="s">
        <v>145</v>
      </c>
      <c r="P53" s="1069" t="s">
        <v>145</v>
      </c>
      <c r="Q53" s="1069" t="s">
        <v>145</v>
      </c>
    </row>
    <row r="54" spans="3:17" ht="15">
      <c r="C54" s="610" t="s">
        <v>145</v>
      </c>
      <c r="D54" s="610" t="s">
        <v>145</v>
      </c>
      <c r="E54" s="1350" t="s">
        <v>145</v>
      </c>
      <c r="F54" s="1069" t="s">
        <v>145</v>
      </c>
      <c r="G54" s="1069" t="s">
        <v>145</v>
      </c>
      <c r="H54" s="1069" t="s">
        <v>145</v>
      </c>
      <c r="I54" s="1069" t="s">
        <v>145</v>
      </c>
      <c r="J54" s="1069" t="s">
        <v>145</v>
      </c>
      <c r="K54" s="1069" t="s">
        <v>145</v>
      </c>
      <c r="L54" s="1069" t="s">
        <v>145</v>
      </c>
      <c r="M54" s="1069" t="s">
        <v>145</v>
      </c>
      <c r="N54" s="1069" t="s">
        <v>145</v>
      </c>
      <c r="O54" s="1069" t="s">
        <v>145</v>
      </c>
      <c r="P54" s="1069" t="s">
        <v>145</v>
      </c>
      <c r="Q54" s="1069" t="s">
        <v>145</v>
      </c>
    </row>
    <row r="55" spans="3:17" ht="15">
      <c r="C55" s="610" t="s">
        <v>145</v>
      </c>
      <c r="D55" s="610" t="s">
        <v>145</v>
      </c>
      <c r="E55" s="1350" t="s">
        <v>145</v>
      </c>
      <c r="F55" s="1069" t="s">
        <v>145</v>
      </c>
      <c r="G55" s="1069" t="s">
        <v>145</v>
      </c>
      <c r="H55" s="1069" t="s">
        <v>145</v>
      </c>
      <c r="I55" s="1069" t="s">
        <v>145</v>
      </c>
      <c r="J55" s="1069" t="s">
        <v>145</v>
      </c>
      <c r="K55" s="1069" t="s">
        <v>145</v>
      </c>
      <c r="L55" s="1069" t="s">
        <v>145</v>
      </c>
      <c r="M55" s="1069" t="s">
        <v>145</v>
      </c>
      <c r="N55" s="1069" t="s">
        <v>145</v>
      </c>
      <c r="O55" s="1069" t="s">
        <v>145</v>
      </c>
      <c r="P55" s="1069" t="s">
        <v>145</v>
      </c>
      <c r="Q55" s="1069" t="s">
        <v>145</v>
      </c>
    </row>
    <row r="56" spans="3:17" ht="15">
      <c r="C56" s="610" t="s">
        <v>145</v>
      </c>
      <c r="D56" s="610" t="s">
        <v>145</v>
      </c>
      <c r="E56" s="1350" t="s">
        <v>145</v>
      </c>
      <c r="F56" s="1069" t="s">
        <v>145</v>
      </c>
      <c r="G56" s="1069" t="s">
        <v>145</v>
      </c>
      <c r="H56" s="1069" t="s">
        <v>145</v>
      </c>
      <c r="I56" s="1069" t="s">
        <v>145</v>
      </c>
      <c r="J56" s="1069" t="s">
        <v>145</v>
      </c>
      <c r="K56" s="1069" t="s">
        <v>145</v>
      </c>
      <c r="L56" s="1069" t="s">
        <v>145</v>
      </c>
      <c r="M56" s="1069" t="s">
        <v>145</v>
      </c>
      <c r="N56" s="1069" t="s">
        <v>145</v>
      </c>
      <c r="O56" s="1069" t="s">
        <v>145</v>
      </c>
      <c r="P56" s="1069" t="s">
        <v>145</v>
      </c>
      <c r="Q56" s="1069" t="s">
        <v>145</v>
      </c>
    </row>
    <row r="57" spans="3:17" ht="15">
      <c r="C57" s="610" t="s">
        <v>145</v>
      </c>
      <c r="D57" s="610" t="s">
        <v>145</v>
      </c>
      <c r="E57" s="1350" t="s">
        <v>145</v>
      </c>
      <c r="F57" s="1069" t="s">
        <v>145</v>
      </c>
      <c r="G57" s="1069" t="s">
        <v>145</v>
      </c>
      <c r="H57" s="1069" t="s">
        <v>145</v>
      </c>
      <c r="I57" s="1069" t="s">
        <v>145</v>
      </c>
      <c r="J57" s="1069" t="s">
        <v>145</v>
      </c>
      <c r="K57" s="1069" t="s">
        <v>145</v>
      </c>
      <c r="L57" s="1069" t="s">
        <v>145</v>
      </c>
      <c r="M57" s="1069" t="s">
        <v>145</v>
      </c>
      <c r="N57" s="1069" t="s">
        <v>145</v>
      </c>
      <c r="O57" s="1069" t="s">
        <v>145</v>
      </c>
      <c r="P57" s="1069" t="s">
        <v>145</v>
      </c>
      <c r="Q57" s="1069" t="s">
        <v>145</v>
      </c>
    </row>
    <row r="58" spans="3:17" ht="15">
      <c r="C58" s="610" t="s">
        <v>145</v>
      </c>
      <c r="D58" s="610" t="s">
        <v>145</v>
      </c>
      <c r="E58" s="1350" t="s">
        <v>145</v>
      </c>
      <c r="F58" s="1069" t="s">
        <v>145</v>
      </c>
      <c r="G58" s="1069" t="s">
        <v>145</v>
      </c>
      <c r="H58" s="1069" t="s">
        <v>145</v>
      </c>
      <c r="I58" s="1069" t="s">
        <v>145</v>
      </c>
      <c r="J58" s="1069" t="s">
        <v>145</v>
      </c>
      <c r="K58" s="1069" t="s">
        <v>145</v>
      </c>
      <c r="L58" s="1069" t="s">
        <v>145</v>
      </c>
      <c r="M58" s="1069" t="s">
        <v>145</v>
      </c>
      <c r="N58" s="1069" t="s">
        <v>145</v>
      </c>
      <c r="O58" s="1069" t="s">
        <v>145</v>
      </c>
      <c r="P58" s="1069" t="s">
        <v>145</v>
      </c>
      <c r="Q58" s="1069" t="s">
        <v>145</v>
      </c>
    </row>
    <row r="59" spans="3:17" ht="15">
      <c r="C59" s="610" t="s">
        <v>145</v>
      </c>
      <c r="D59" s="610" t="s">
        <v>145</v>
      </c>
      <c r="E59" s="1350" t="s">
        <v>145</v>
      </c>
      <c r="F59" s="1069" t="s">
        <v>145</v>
      </c>
      <c r="G59" s="1069" t="s">
        <v>145</v>
      </c>
      <c r="H59" s="1069" t="s">
        <v>145</v>
      </c>
      <c r="I59" s="1069" t="s">
        <v>145</v>
      </c>
      <c r="J59" s="1069" t="s">
        <v>145</v>
      </c>
      <c r="K59" s="1069" t="s">
        <v>145</v>
      </c>
      <c r="L59" s="1069" t="s">
        <v>145</v>
      </c>
      <c r="M59" s="1069" t="s">
        <v>145</v>
      </c>
      <c r="N59" s="1069" t="s">
        <v>145</v>
      </c>
      <c r="O59" s="1069" t="s">
        <v>145</v>
      </c>
      <c r="P59" s="1069" t="s">
        <v>145</v>
      </c>
      <c r="Q59" s="1069" t="s">
        <v>145</v>
      </c>
    </row>
    <row r="60" spans="3:17" ht="15">
      <c r="C60" s="610" t="s">
        <v>145</v>
      </c>
      <c r="D60" s="610" t="s">
        <v>145</v>
      </c>
      <c r="E60" s="1350" t="s">
        <v>145</v>
      </c>
      <c r="F60" s="1069" t="s">
        <v>145</v>
      </c>
      <c r="G60" s="1069" t="s">
        <v>145</v>
      </c>
      <c r="H60" s="1069" t="s">
        <v>145</v>
      </c>
      <c r="I60" s="1069" t="s">
        <v>145</v>
      </c>
      <c r="J60" s="1069" t="s">
        <v>145</v>
      </c>
      <c r="K60" s="1069" t="s">
        <v>145</v>
      </c>
      <c r="L60" s="1069" t="s">
        <v>145</v>
      </c>
      <c r="M60" s="1069" t="s">
        <v>145</v>
      </c>
      <c r="N60" s="1069" t="s">
        <v>145</v>
      </c>
      <c r="O60" s="1069" t="s">
        <v>145</v>
      </c>
      <c r="P60" s="1069" t="s">
        <v>145</v>
      </c>
      <c r="Q60" s="1069" t="s">
        <v>145</v>
      </c>
    </row>
    <row r="61" spans="3:17" ht="15">
      <c r="C61" s="610" t="s">
        <v>145</v>
      </c>
      <c r="D61" s="610" t="s">
        <v>145</v>
      </c>
      <c r="E61" s="1350" t="s">
        <v>145</v>
      </c>
      <c r="F61" s="1069" t="s">
        <v>145</v>
      </c>
      <c r="G61" s="1069" t="s">
        <v>145</v>
      </c>
      <c r="H61" s="1069" t="s">
        <v>145</v>
      </c>
      <c r="I61" s="1069" t="s">
        <v>145</v>
      </c>
      <c r="J61" s="1069" t="s">
        <v>145</v>
      </c>
      <c r="K61" s="1069" t="s">
        <v>145</v>
      </c>
      <c r="L61" s="1069" t="s">
        <v>145</v>
      </c>
      <c r="M61" s="1069" t="s">
        <v>145</v>
      </c>
      <c r="N61" s="1069" t="s">
        <v>145</v>
      </c>
      <c r="O61" s="1069" t="s">
        <v>145</v>
      </c>
      <c r="P61" s="1069" t="s">
        <v>145</v>
      </c>
      <c r="Q61" s="1069" t="s">
        <v>145</v>
      </c>
    </row>
    <row r="62" spans="3:17" ht="15">
      <c r="C62" s="610" t="s">
        <v>145</v>
      </c>
      <c r="D62" s="610" t="s">
        <v>145</v>
      </c>
      <c r="E62" s="1350" t="s">
        <v>145</v>
      </c>
      <c r="F62" s="1069" t="s">
        <v>145</v>
      </c>
      <c r="G62" s="1069" t="s">
        <v>145</v>
      </c>
      <c r="H62" s="1069" t="s">
        <v>145</v>
      </c>
      <c r="I62" s="1069" t="s">
        <v>145</v>
      </c>
      <c r="J62" s="1069" t="s">
        <v>145</v>
      </c>
      <c r="K62" s="1069" t="s">
        <v>145</v>
      </c>
      <c r="L62" s="1069" t="s">
        <v>145</v>
      </c>
      <c r="M62" s="1069" t="s">
        <v>145</v>
      </c>
      <c r="N62" s="1069" t="s">
        <v>145</v>
      </c>
      <c r="O62" s="1069" t="s">
        <v>145</v>
      </c>
      <c r="P62" s="1069" t="s">
        <v>145</v>
      </c>
      <c r="Q62" s="1069" t="s">
        <v>145</v>
      </c>
    </row>
    <row r="63" spans="3:17" ht="15">
      <c r="C63" s="610" t="s">
        <v>145</v>
      </c>
      <c r="D63" s="610" t="s">
        <v>145</v>
      </c>
      <c r="E63" s="1350" t="s">
        <v>145</v>
      </c>
      <c r="F63" s="1069" t="s">
        <v>145</v>
      </c>
      <c r="G63" s="1069" t="s">
        <v>145</v>
      </c>
      <c r="H63" s="1069" t="s">
        <v>145</v>
      </c>
      <c r="I63" s="1069" t="s">
        <v>145</v>
      </c>
      <c r="J63" s="1069" t="s">
        <v>145</v>
      </c>
      <c r="K63" s="1069" t="s">
        <v>145</v>
      </c>
      <c r="L63" s="1069" t="s">
        <v>145</v>
      </c>
      <c r="M63" s="1069" t="s">
        <v>145</v>
      </c>
      <c r="N63" s="1069" t="s">
        <v>145</v>
      </c>
      <c r="O63" s="1069" t="s">
        <v>145</v>
      </c>
      <c r="P63" s="1069" t="s">
        <v>145</v>
      </c>
      <c r="Q63" s="1069" t="s">
        <v>145</v>
      </c>
    </row>
    <row r="64" spans="3:17" ht="15">
      <c r="C64" s="610" t="s">
        <v>145</v>
      </c>
      <c r="D64" s="610" t="s">
        <v>145</v>
      </c>
      <c r="E64" s="1350" t="s">
        <v>145</v>
      </c>
      <c r="F64" s="1069" t="s">
        <v>145</v>
      </c>
      <c r="G64" s="1069" t="s">
        <v>145</v>
      </c>
      <c r="H64" s="1069" t="s">
        <v>145</v>
      </c>
      <c r="I64" s="1069" t="s">
        <v>145</v>
      </c>
      <c r="J64" s="1069" t="s">
        <v>145</v>
      </c>
      <c r="K64" s="1069" t="s">
        <v>145</v>
      </c>
      <c r="L64" s="1069" t="s">
        <v>145</v>
      </c>
      <c r="M64" s="1069" t="s">
        <v>145</v>
      </c>
      <c r="N64" s="1069" t="s">
        <v>145</v>
      </c>
      <c r="O64" s="1069" t="s">
        <v>145</v>
      </c>
      <c r="P64" s="1069" t="s">
        <v>145</v>
      </c>
      <c r="Q64" s="1069" t="s">
        <v>145</v>
      </c>
    </row>
    <row r="65" spans="3:17" ht="15">
      <c r="C65" s="610" t="s">
        <v>145</v>
      </c>
      <c r="D65" s="610" t="s">
        <v>145</v>
      </c>
      <c r="E65" s="1350" t="s">
        <v>145</v>
      </c>
      <c r="F65" s="1069" t="s">
        <v>145</v>
      </c>
      <c r="G65" s="1069" t="s">
        <v>145</v>
      </c>
      <c r="H65" s="1069" t="s">
        <v>145</v>
      </c>
      <c r="I65" s="1069" t="s">
        <v>145</v>
      </c>
      <c r="J65" s="1069" t="s">
        <v>145</v>
      </c>
      <c r="K65" s="1069" t="s">
        <v>145</v>
      </c>
      <c r="L65" s="1069" t="s">
        <v>145</v>
      </c>
      <c r="M65" s="1069" t="s">
        <v>145</v>
      </c>
      <c r="N65" s="1069" t="s">
        <v>145</v>
      </c>
      <c r="O65" s="1069" t="s">
        <v>145</v>
      </c>
      <c r="P65" s="1069" t="s">
        <v>145</v>
      </c>
      <c r="Q65" s="1069" t="s">
        <v>145</v>
      </c>
    </row>
    <row r="66" spans="3:17" ht="15">
      <c r="C66" s="610" t="s">
        <v>145</v>
      </c>
      <c r="D66" s="610" t="s">
        <v>145</v>
      </c>
      <c r="E66" s="1350" t="s">
        <v>145</v>
      </c>
      <c r="F66" s="1069" t="s">
        <v>145</v>
      </c>
      <c r="G66" s="1069" t="s">
        <v>145</v>
      </c>
      <c r="H66" s="1069" t="s">
        <v>145</v>
      </c>
      <c r="I66" s="1069" t="s">
        <v>145</v>
      </c>
      <c r="J66" s="1069" t="s">
        <v>145</v>
      </c>
      <c r="K66" s="1069" t="s">
        <v>145</v>
      </c>
      <c r="L66" s="1069" t="s">
        <v>145</v>
      </c>
      <c r="M66" s="1069" t="s">
        <v>145</v>
      </c>
      <c r="N66" s="1069" t="s">
        <v>145</v>
      </c>
      <c r="O66" s="1069" t="s">
        <v>145</v>
      </c>
      <c r="P66" s="1069" t="s">
        <v>145</v>
      </c>
      <c r="Q66" s="1069" t="s">
        <v>145</v>
      </c>
    </row>
    <row r="67" spans="3:17" ht="15">
      <c r="C67" s="610" t="s">
        <v>145</v>
      </c>
      <c r="D67" s="610" t="s">
        <v>145</v>
      </c>
      <c r="E67" s="1350" t="s">
        <v>145</v>
      </c>
      <c r="F67" s="1069" t="s">
        <v>145</v>
      </c>
      <c r="G67" s="1069" t="s">
        <v>145</v>
      </c>
      <c r="H67" s="1069" t="s">
        <v>145</v>
      </c>
      <c r="I67" s="1069" t="s">
        <v>145</v>
      </c>
      <c r="J67" s="1069" t="s">
        <v>145</v>
      </c>
      <c r="K67" s="1069" t="s">
        <v>145</v>
      </c>
      <c r="L67" s="1069" t="s">
        <v>145</v>
      </c>
      <c r="M67" s="1069" t="s">
        <v>145</v>
      </c>
      <c r="N67" s="1069" t="s">
        <v>145</v>
      </c>
      <c r="O67" s="1069" t="s">
        <v>145</v>
      </c>
      <c r="P67" s="1069" t="s">
        <v>145</v>
      </c>
      <c r="Q67" s="1069" t="s">
        <v>145</v>
      </c>
    </row>
    <row r="68" spans="3:17" ht="15">
      <c r="C68" s="610" t="s">
        <v>145</v>
      </c>
      <c r="D68" s="610" t="s">
        <v>145</v>
      </c>
      <c r="E68" s="1350" t="s">
        <v>145</v>
      </c>
      <c r="F68" s="1069" t="s">
        <v>145</v>
      </c>
      <c r="G68" s="1069" t="s">
        <v>145</v>
      </c>
      <c r="H68" s="1069" t="s">
        <v>145</v>
      </c>
      <c r="I68" s="1069" t="s">
        <v>145</v>
      </c>
      <c r="J68" s="1069" t="s">
        <v>145</v>
      </c>
      <c r="K68" s="1069" t="s">
        <v>145</v>
      </c>
      <c r="L68" s="1069" t="s">
        <v>145</v>
      </c>
      <c r="M68" s="1069" t="s">
        <v>145</v>
      </c>
      <c r="N68" s="1069" t="s">
        <v>145</v>
      </c>
      <c r="O68" s="1069" t="s">
        <v>145</v>
      </c>
      <c r="P68" s="1069" t="s">
        <v>145</v>
      </c>
      <c r="Q68" s="1069" t="s">
        <v>145</v>
      </c>
    </row>
    <row r="69" spans="3:17" ht="15">
      <c r="C69" s="610" t="s">
        <v>145</v>
      </c>
      <c r="D69" s="610" t="s">
        <v>145</v>
      </c>
      <c r="E69" s="1350" t="s">
        <v>145</v>
      </c>
      <c r="F69" s="1069" t="s">
        <v>145</v>
      </c>
      <c r="G69" s="1069" t="s">
        <v>145</v>
      </c>
      <c r="H69" s="1069" t="s">
        <v>145</v>
      </c>
      <c r="I69" s="1069" t="s">
        <v>145</v>
      </c>
      <c r="J69" s="1069" t="s">
        <v>145</v>
      </c>
      <c r="K69" s="1069" t="s">
        <v>145</v>
      </c>
      <c r="L69" s="1069" t="s">
        <v>145</v>
      </c>
      <c r="M69" s="1069" t="s">
        <v>145</v>
      </c>
      <c r="N69" s="1069" t="s">
        <v>145</v>
      </c>
      <c r="O69" s="1069" t="s">
        <v>145</v>
      </c>
      <c r="P69" s="1069" t="s">
        <v>145</v>
      </c>
      <c r="Q69" s="1069" t="s">
        <v>145</v>
      </c>
    </row>
    <row r="70" spans="3:17" ht="15">
      <c r="C70" s="610" t="s">
        <v>145</v>
      </c>
      <c r="D70" s="610" t="s">
        <v>145</v>
      </c>
      <c r="E70" s="1350" t="s">
        <v>145</v>
      </c>
      <c r="F70" s="1069" t="s">
        <v>145</v>
      </c>
      <c r="G70" s="1069" t="s">
        <v>145</v>
      </c>
      <c r="H70" s="1069" t="s">
        <v>145</v>
      </c>
      <c r="I70" s="1069" t="s">
        <v>145</v>
      </c>
      <c r="J70" s="1069" t="s">
        <v>145</v>
      </c>
      <c r="K70" s="1069" t="s">
        <v>145</v>
      </c>
      <c r="L70" s="1069" t="s">
        <v>145</v>
      </c>
      <c r="M70" s="1069" t="s">
        <v>145</v>
      </c>
      <c r="N70" s="1069" t="s">
        <v>145</v>
      </c>
      <c r="O70" s="1069" t="s">
        <v>145</v>
      </c>
      <c r="P70" s="1069" t="s">
        <v>145</v>
      </c>
      <c r="Q70" s="1069" t="s">
        <v>145</v>
      </c>
    </row>
    <row r="71" spans="3:17" ht="15">
      <c r="C71" s="610" t="s">
        <v>145</v>
      </c>
      <c r="D71" s="610" t="s">
        <v>145</v>
      </c>
      <c r="E71" s="1350" t="s">
        <v>145</v>
      </c>
      <c r="F71" s="1069" t="s">
        <v>145</v>
      </c>
      <c r="G71" s="1069" t="s">
        <v>145</v>
      </c>
      <c r="H71" s="1069" t="s">
        <v>145</v>
      </c>
      <c r="I71" s="1069" t="s">
        <v>145</v>
      </c>
      <c r="J71" s="1069" t="s">
        <v>145</v>
      </c>
      <c r="K71" s="1069" t="s">
        <v>145</v>
      </c>
      <c r="L71" s="1069" t="s">
        <v>145</v>
      </c>
      <c r="M71" s="1069" t="s">
        <v>145</v>
      </c>
      <c r="N71" s="1069" t="s">
        <v>145</v>
      </c>
      <c r="O71" s="1069" t="s">
        <v>145</v>
      </c>
      <c r="P71" s="1069" t="s">
        <v>145</v>
      </c>
      <c r="Q71" s="1069" t="s">
        <v>145</v>
      </c>
    </row>
    <row r="72" spans="3:17" ht="15">
      <c r="C72" s="610" t="s">
        <v>145</v>
      </c>
      <c r="D72" s="610" t="s">
        <v>145</v>
      </c>
      <c r="E72" s="1350" t="s">
        <v>145</v>
      </c>
      <c r="F72" s="1069" t="s">
        <v>145</v>
      </c>
      <c r="G72" s="1069" t="s">
        <v>145</v>
      </c>
      <c r="H72" s="1069" t="s">
        <v>145</v>
      </c>
      <c r="I72" s="1069" t="s">
        <v>145</v>
      </c>
      <c r="J72" s="1069" t="s">
        <v>145</v>
      </c>
      <c r="K72" s="1069" t="s">
        <v>145</v>
      </c>
      <c r="L72" s="1069" t="s">
        <v>145</v>
      </c>
      <c r="M72" s="1069" t="s">
        <v>145</v>
      </c>
      <c r="N72" s="1069" t="s">
        <v>145</v>
      </c>
      <c r="O72" s="1069" t="s">
        <v>145</v>
      </c>
      <c r="P72" s="1069" t="s">
        <v>145</v>
      </c>
      <c r="Q72" s="1069" t="s">
        <v>145</v>
      </c>
    </row>
    <row r="73" spans="3:17" ht="15">
      <c r="C73" s="610" t="s">
        <v>145</v>
      </c>
      <c r="D73" s="610" t="s">
        <v>145</v>
      </c>
      <c r="E73" s="1350" t="s">
        <v>145</v>
      </c>
      <c r="F73" s="1069" t="s">
        <v>145</v>
      </c>
      <c r="G73" s="1069" t="s">
        <v>145</v>
      </c>
      <c r="H73" s="1069" t="s">
        <v>145</v>
      </c>
      <c r="I73" s="1069" t="s">
        <v>145</v>
      </c>
      <c r="J73" s="1069" t="s">
        <v>145</v>
      </c>
      <c r="K73" s="1069" t="s">
        <v>145</v>
      </c>
      <c r="L73" s="1069" t="s">
        <v>145</v>
      </c>
      <c r="M73" s="1069" t="s">
        <v>145</v>
      </c>
      <c r="N73" s="1069" t="s">
        <v>145</v>
      </c>
      <c r="O73" s="1069" t="s">
        <v>145</v>
      </c>
      <c r="P73" s="1069" t="s">
        <v>145</v>
      </c>
      <c r="Q73" s="1069" t="s">
        <v>145</v>
      </c>
    </row>
    <row r="74" spans="3:17" ht="15">
      <c r="C74" s="610" t="s">
        <v>145</v>
      </c>
      <c r="D74" s="610" t="s">
        <v>145</v>
      </c>
      <c r="E74" s="1350" t="s">
        <v>145</v>
      </c>
      <c r="F74" s="1069" t="s">
        <v>145</v>
      </c>
      <c r="G74" s="1069" t="s">
        <v>145</v>
      </c>
      <c r="H74" s="1069" t="s">
        <v>145</v>
      </c>
      <c r="I74" s="1069" t="s">
        <v>145</v>
      </c>
      <c r="J74" s="1069" t="s">
        <v>145</v>
      </c>
      <c r="K74" s="1069" t="s">
        <v>145</v>
      </c>
      <c r="L74" s="1069" t="s">
        <v>145</v>
      </c>
      <c r="M74" s="1069" t="s">
        <v>145</v>
      </c>
      <c r="N74" s="1069" t="s">
        <v>145</v>
      </c>
      <c r="O74" s="1069" t="s">
        <v>145</v>
      </c>
      <c r="P74" s="1069" t="s">
        <v>145</v>
      </c>
      <c r="Q74" s="1069" t="s">
        <v>145</v>
      </c>
    </row>
    <row r="75" spans="3:17" ht="15">
      <c r="C75" s="610" t="s">
        <v>145</v>
      </c>
      <c r="D75" s="610" t="s">
        <v>145</v>
      </c>
      <c r="E75" s="1350" t="s">
        <v>145</v>
      </c>
      <c r="F75" s="1069" t="s">
        <v>145</v>
      </c>
      <c r="G75" s="1069" t="s">
        <v>145</v>
      </c>
      <c r="H75" s="1069" t="s">
        <v>145</v>
      </c>
      <c r="I75" s="1069" t="s">
        <v>145</v>
      </c>
      <c r="J75" s="1069" t="s">
        <v>145</v>
      </c>
      <c r="K75" s="1069" t="s">
        <v>145</v>
      </c>
      <c r="L75" s="1069" t="s">
        <v>145</v>
      </c>
      <c r="M75" s="1069" t="s">
        <v>145</v>
      </c>
      <c r="N75" s="1069" t="s">
        <v>145</v>
      </c>
      <c r="O75" s="1069" t="s">
        <v>145</v>
      </c>
      <c r="P75" s="1069" t="s">
        <v>145</v>
      </c>
      <c r="Q75" s="1069" t="s">
        <v>145</v>
      </c>
    </row>
    <row r="76" spans="3:17" ht="15">
      <c r="C76" s="610" t="s">
        <v>145</v>
      </c>
      <c r="D76" s="610" t="s">
        <v>145</v>
      </c>
      <c r="E76" s="1350" t="s">
        <v>145</v>
      </c>
      <c r="F76" s="1069" t="s">
        <v>145</v>
      </c>
      <c r="G76" s="1069" t="s">
        <v>145</v>
      </c>
      <c r="H76" s="1069" t="s">
        <v>145</v>
      </c>
      <c r="I76" s="1069" t="s">
        <v>145</v>
      </c>
      <c r="J76" s="1069" t="s">
        <v>145</v>
      </c>
      <c r="K76" s="1069" t="s">
        <v>145</v>
      </c>
      <c r="L76" s="1069" t="s">
        <v>145</v>
      </c>
      <c r="M76" s="1069" t="s">
        <v>145</v>
      </c>
      <c r="N76" s="1069" t="s">
        <v>145</v>
      </c>
      <c r="O76" s="1069" t="s">
        <v>145</v>
      </c>
      <c r="P76" s="1069" t="s">
        <v>145</v>
      </c>
      <c r="Q76" s="1069" t="s">
        <v>145</v>
      </c>
    </row>
    <row r="77" spans="3:17" ht="15">
      <c r="C77" s="610" t="s">
        <v>145</v>
      </c>
      <c r="D77" s="610" t="s">
        <v>145</v>
      </c>
      <c r="E77" s="1350" t="s">
        <v>145</v>
      </c>
      <c r="F77" s="1069" t="s">
        <v>145</v>
      </c>
      <c r="G77" s="1069" t="s">
        <v>145</v>
      </c>
      <c r="H77" s="1069" t="s">
        <v>145</v>
      </c>
      <c r="I77" s="1069" t="s">
        <v>145</v>
      </c>
      <c r="J77" s="1069" t="s">
        <v>145</v>
      </c>
      <c r="K77" s="1069" t="s">
        <v>145</v>
      </c>
      <c r="L77" s="1069" t="s">
        <v>145</v>
      </c>
      <c r="M77" s="1069" t="s">
        <v>145</v>
      </c>
      <c r="N77" s="1069" t="s">
        <v>145</v>
      </c>
      <c r="O77" s="1069" t="s">
        <v>145</v>
      </c>
      <c r="P77" s="1069" t="s">
        <v>145</v>
      </c>
      <c r="Q77" s="1069" t="s">
        <v>145</v>
      </c>
    </row>
    <row r="78" spans="3:17" ht="15">
      <c r="C78" s="610" t="s">
        <v>145</v>
      </c>
      <c r="D78" s="610" t="s">
        <v>145</v>
      </c>
      <c r="E78" s="1350" t="s">
        <v>145</v>
      </c>
      <c r="F78" s="1069" t="s">
        <v>145</v>
      </c>
      <c r="G78" s="1069" t="s">
        <v>145</v>
      </c>
      <c r="H78" s="1069" t="s">
        <v>145</v>
      </c>
      <c r="I78" s="1069" t="s">
        <v>145</v>
      </c>
      <c r="J78" s="1069" t="s">
        <v>145</v>
      </c>
      <c r="K78" s="1069" t="s">
        <v>145</v>
      </c>
      <c r="L78" s="1069" t="s">
        <v>145</v>
      </c>
      <c r="M78" s="1069" t="s">
        <v>145</v>
      </c>
      <c r="N78" s="1069" t="s">
        <v>145</v>
      </c>
      <c r="O78" s="1069" t="s">
        <v>145</v>
      </c>
      <c r="P78" s="1069" t="s">
        <v>145</v>
      </c>
      <c r="Q78" s="1069" t="s">
        <v>145</v>
      </c>
    </row>
    <row r="79" spans="3:17" ht="15">
      <c r="C79" s="610" t="s">
        <v>145</v>
      </c>
      <c r="D79" s="610" t="s">
        <v>145</v>
      </c>
      <c r="E79" s="1350" t="s">
        <v>145</v>
      </c>
      <c r="F79" s="1069" t="s">
        <v>145</v>
      </c>
      <c r="G79" s="1069" t="s">
        <v>145</v>
      </c>
      <c r="H79" s="1069" t="s">
        <v>145</v>
      </c>
      <c r="I79" s="1069" t="s">
        <v>145</v>
      </c>
      <c r="J79" s="1069" t="s">
        <v>145</v>
      </c>
      <c r="K79" s="1069" t="s">
        <v>145</v>
      </c>
      <c r="L79" s="1069" t="s">
        <v>145</v>
      </c>
      <c r="M79" s="1069" t="s">
        <v>145</v>
      </c>
      <c r="N79" s="1069" t="s">
        <v>145</v>
      </c>
      <c r="O79" s="1069" t="s">
        <v>145</v>
      </c>
      <c r="P79" s="1069" t="s">
        <v>145</v>
      </c>
      <c r="Q79" s="1069" t="s">
        <v>145</v>
      </c>
    </row>
    <row r="80" spans="3:17" ht="15">
      <c r="C80" s="610" t="s">
        <v>145</v>
      </c>
      <c r="D80" s="610" t="s">
        <v>145</v>
      </c>
      <c r="E80" s="1350" t="s">
        <v>145</v>
      </c>
      <c r="F80" s="1069" t="s">
        <v>145</v>
      </c>
      <c r="G80" s="1069" t="s">
        <v>145</v>
      </c>
      <c r="H80" s="1069" t="s">
        <v>145</v>
      </c>
      <c r="I80" s="1069" t="s">
        <v>145</v>
      </c>
      <c r="J80" s="1069" t="s">
        <v>145</v>
      </c>
      <c r="K80" s="1069" t="s">
        <v>145</v>
      </c>
      <c r="L80" s="1069" t="s">
        <v>145</v>
      </c>
      <c r="M80" s="1069" t="s">
        <v>145</v>
      </c>
      <c r="N80" s="1069" t="s">
        <v>145</v>
      </c>
      <c r="O80" s="1069" t="s">
        <v>145</v>
      </c>
      <c r="P80" s="1069" t="s">
        <v>145</v>
      </c>
      <c r="Q80" s="1069" t="s">
        <v>145</v>
      </c>
    </row>
    <row r="81" spans="3:17" ht="15">
      <c r="C81" s="610" t="s">
        <v>145</v>
      </c>
      <c r="D81" s="610" t="s">
        <v>145</v>
      </c>
      <c r="E81" s="1350" t="s">
        <v>145</v>
      </c>
      <c r="F81" s="1069" t="s">
        <v>145</v>
      </c>
      <c r="G81" s="1069" t="s">
        <v>145</v>
      </c>
      <c r="H81" s="1069" t="s">
        <v>145</v>
      </c>
      <c r="I81" s="1069" t="s">
        <v>145</v>
      </c>
      <c r="J81" s="1069" t="s">
        <v>145</v>
      </c>
      <c r="K81" s="1069" t="s">
        <v>145</v>
      </c>
      <c r="L81" s="1069" t="s">
        <v>145</v>
      </c>
      <c r="M81" s="1069" t="s">
        <v>145</v>
      </c>
      <c r="N81" s="1069" t="s">
        <v>145</v>
      </c>
      <c r="O81" s="1069" t="s">
        <v>145</v>
      </c>
      <c r="P81" s="1069" t="s">
        <v>145</v>
      </c>
      <c r="Q81" s="1069" t="s">
        <v>145</v>
      </c>
    </row>
    <row r="82" spans="3:17" ht="15">
      <c r="C82" s="610" t="s">
        <v>145</v>
      </c>
      <c r="D82" s="610" t="s">
        <v>145</v>
      </c>
      <c r="E82" s="1350" t="s">
        <v>145</v>
      </c>
      <c r="F82" s="1069" t="s">
        <v>145</v>
      </c>
      <c r="G82" s="1069" t="s">
        <v>145</v>
      </c>
      <c r="H82" s="1069" t="s">
        <v>145</v>
      </c>
      <c r="I82" s="1069" t="s">
        <v>145</v>
      </c>
      <c r="J82" s="1069" t="s">
        <v>145</v>
      </c>
      <c r="K82" s="1069" t="s">
        <v>145</v>
      </c>
      <c r="L82" s="1069" t="s">
        <v>145</v>
      </c>
      <c r="M82" s="1069" t="s">
        <v>145</v>
      </c>
      <c r="N82" s="1069" t="s">
        <v>145</v>
      </c>
      <c r="O82" s="1069" t="s">
        <v>145</v>
      </c>
      <c r="P82" s="1069" t="s">
        <v>145</v>
      </c>
      <c r="Q82" s="1069" t="s">
        <v>145</v>
      </c>
    </row>
    <row r="83" spans="3:17" ht="15">
      <c r="C83" s="610" t="s">
        <v>145</v>
      </c>
      <c r="D83" s="610" t="s">
        <v>145</v>
      </c>
      <c r="E83" s="1350" t="s">
        <v>145</v>
      </c>
      <c r="F83" s="1069" t="s">
        <v>145</v>
      </c>
      <c r="G83" s="1069" t="s">
        <v>145</v>
      </c>
      <c r="H83" s="1069" t="s">
        <v>145</v>
      </c>
      <c r="I83" s="1069" t="s">
        <v>145</v>
      </c>
      <c r="J83" s="1069" t="s">
        <v>145</v>
      </c>
      <c r="K83" s="1069" t="s">
        <v>145</v>
      </c>
      <c r="L83" s="1069" t="s">
        <v>145</v>
      </c>
      <c r="M83" s="1069" t="s">
        <v>145</v>
      </c>
      <c r="N83" s="1069" t="s">
        <v>145</v>
      </c>
      <c r="O83" s="1069" t="s">
        <v>145</v>
      </c>
      <c r="P83" s="1069" t="s">
        <v>145</v>
      </c>
      <c r="Q83" s="1069" t="s">
        <v>145</v>
      </c>
    </row>
    <row r="84" spans="3:17" ht="15">
      <c r="C84" s="610" t="s">
        <v>145</v>
      </c>
      <c r="D84" s="610" t="s">
        <v>145</v>
      </c>
      <c r="E84" s="1350" t="s">
        <v>145</v>
      </c>
      <c r="F84" s="1069" t="s">
        <v>145</v>
      </c>
      <c r="G84" s="1069" t="s">
        <v>145</v>
      </c>
      <c r="H84" s="1069" t="s">
        <v>145</v>
      </c>
      <c r="I84" s="1069" t="s">
        <v>145</v>
      </c>
      <c r="J84" s="1069" t="s">
        <v>145</v>
      </c>
      <c r="K84" s="1069" t="s">
        <v>145</v>
      </c>
      <c r="L84" s="1069" t="s">
        <v>145</v>
      </c>
      <c r="M84" s="1069" t="s">
        <v>145</v>
      </c>
      <c r="N84" s="1069" t="s">
        <v>145</v>
      </c>
      <c r="O84" s="1069" t="s">
        <v>145</v>
      </c>
      <c r="P84" s="1069" t="s">
        <v>145</v>
      </c>
      <c r="Q84" s="1069" t="s">
        <v>145</v>
      </c>
    </row>
    <row r="85" spans="3:17" ht="15">
      <c r="C85" s="610" t="s">
        <v>145</v>
      </c>
      <c r="D85" s="610" t="s">
        <v>145</v>
      </c>
      <c r="E85" s="1350" t="s">
        <v>145</v>
      </c>
      <c r="F85" s="1069" t="s">
        <v>145</v>
      </c>
      <c r="G85" s="1069" t="s">
        <v>145</v>
      </c>
      <c r="H85" s="1069" t="s">
        <v>145</v>
      </c>
      <c r="I85" s="1069" t="s">
        <v>145</v>
      </c>
      <c r="J85" s="1069" t="s">
        <v>145</v>
      </c>
      <c r="K85" s="1069" t="s">
        <v>145</v>
      </c>
      <c r="L85" s="1069" t="s">
        <v>145</v>
      </c>
      <c r="M85" s="1069" t="s">
        <v>145</v>
      </c>
      <c r="N85" s="1069" t="s">
        <v>145</v>
      </c>
      <c r="O85" s="1069" t="s">
        <v>145</v>
      </c>
      <c r="P85" s="1069" t="s">
        <v>145</v>
      </c>
      <c r="Q85" s="1069" t="s">
        <v>145</v>
      </c>
    </row>
    <row r="86" spans="3:17" ht="15">
      <c r="C86" s="610" t="s">
        <v>145</v>
      </c>
      <c r="D86" s="610" t="s">
        <v>145</v>
      </c>
      <c r="E86" s="1350" t="s">
        <v>145</v>
      </c>
      <c r="F86" s="1069" t="s">
        <v>145</v>
      </c>
      <c r="G86" s="1069" t="s">
        <v>145</v>
      </c>
      <c r="H86" s="1069" t="s">
        <v>145</v>
      </c>
      <c r="I86" s="1069" t="s">
        <v>145</v>
      </c>
      <c r="J86" s="1069" t="s">
        <v>145</v>
      </c>
      <c r="K86" s="1069" t="s">
        <v>145</v>
      </c>
      <c r="L86" s="1069" t="s">
        <v>145</v>
      </c>
      <c r="M86" s="1069" t="s">
        <v>145</v>
      </c>
      <c r="N86" s="1069" t="s">
        <v>145</v>
      </c>
      <c r="O86" s="1069" t="s">
        <v>145</v>
      </c>
      <c r="P86" s="1069" t="s">
        <v>145</v>
      </c>
      <c r="Q86" s="1069" t="s">
        <v>145</v>
      </c>
    </row>
    <row r="87" spans="3:17" ht="15">
      <c r="C87" s="610" t="s">
        <v>145</v>
      </c>
      <c r="D87" s="610" t="s">
        <v>145</v>
      </c>
      <c r="E87" s="1350" t="s">
        <v>145</v>
      </c>
      <c r="F87" s="1069" t="s">
        <v>145</v>
      </c>
      <c r="G87" s="1069" t="s">
        <v>145</v>
      </c>
      <c r="H87" s="1069" t="s">
        <v>145</v>
      </c>
      <c r="I87" s="1069" t="s">
        <v>145</v>
      </c>
      <c r="J87" s="1069" t="s">
        <v>145</v>
      </c>
      <c r="K87" s="1069" t="s">
        <v>145</v>
      </c>
      <c r="L87" s="1069" t="s">
        <v>145</v>
      </c>
      <c r="M87" s="1069" t="s">
        <v>145</v>
      </c>
      <c r="N87" s="1069" t="s">
        <v>145</v>
      </c>
      <c r="O87" s="1069" t="s">
        <v>145</v>
      </c>
      <c r="P87" s="1069" t="s">
        <v>145</v>
      </c>
      <c r="Q87" s="1069" t="s">
        <v>145</v>
      </c>
    </row>
    <row r="88" spans="3:17" ht="15">
      <c r="C88" s="610" t="s">
        <v>145</v>
      </c>
      <c r="D88" s="610" t="s">
        <v>145</v>
      </c>
      <c r="E88" s="1350" t="s">
        <v>145</v>
      </c>
      <c r="F88" s="1069" t="s">
        <v>145</v>
      </c>
      <c r="G88" s="1069" t="s">
        <v>145</v>
      </c>
      <c r="H88" s="1069" t="s">
        <v>145</v>
      </c>
      <c r="I88" s="1069" t="s">
        <v>145</v>
      </c>
      <c r="J88" s="1069" t="s">
        <v>145</v>
      </c>
      <c r="K88" s="1069" t="s">
        <v>145</v>
      </c>
      <c r="L88" s="1069" t="s">
        <v>145</v>
      </c>
      <c r="M88" s="1069" t="s">
        <v>145</v>
      </c>
      <c r="N88" s="1069" t="s">
        <v>145</v>
      </c>
      <c r="O88" s="1069" t="s">
        <v>145</v>
      </c>
      <c r="P88" s="1069" t="s">
        <v>145</v>
      </c>
      <c r="Q88" s="1069" t="s">
        <v>145</v>
      </c>
    </row>
    <row r="89" spans="3:17" ht="15">
      <c r="C89" s="610" t="s">
        <v>145</v>
      </c>
      <c r="D89" s="610" t="s">
        <v>145</v>
      </c>
      <c r="E89" s="1350" t="s">
        <v>145</v>
      </c>
      <c r="F89" s="1069" t="s">
        <v>145</v>
      </c>
      <c r="G89" s="1069" t="s">
        <v>145</v>
      </c>
      <c r="H89" s="1069" t="s">
        <v>145</v>
      </c>
      <c r="I89" s="1069" t="s">
        <v>145</v>
      </c>
      <c r="J89" s="1069" t="s">
        <v>145</v>
      </c>
      <c r="K89" s="1069" t="s">
        <v>145</v>
      </c>
      <c r="L89" s="1069" t="s">
        <v>145</v>
      </c>
      <c r="M89" s="1069" t="s">
        <v>145</v>
      </c>
      <c r="N89" s="1069" t="s">
        <v>145</v>
      </c>
      <c r="O89" s="1069" t="s">
        <v>145</v>
      </c>
      <c r="P89" s="1069" t="s">
        <v>145</v>
      </c>
      <c r="Q89" s="1069" t="s">
        <v>145</v>
      </c>
    </row>
    <row r="90" spans="3:17" ht="15">
      <c r="C90" s="610" t="s">
        <v>145</v>
      </c>
      <c r="D90" s="610" t="s">
        <v>145</v>
      </c>
      <c r="E90" s="1350" t="s">
        <v>145</v>
      </c>
      <c r="F90" s="1069" t="s">
        <v>145</v>
      </c>
      <c r="G90" s="1069" t="s">
        <v>145</v>
      </c>
      <c r="H90" s="1069" t="s">
        <v>145</v>
      </c>
      <c r="I90" s="1069" t="s">
        <v>145</v>
      </c>
      <c r="J90" s="1069" t="s">
        <v>145</v>
      </c>
      <c r="K90" s="1069" t="s">
        <v>145</v>
      </c>
      <c r="L90" s="1069" t="s">
        <v>145</v>
      </c>
      <c r="M90" s="1069" t="s">
        <v>145</v>
      </c>
      <c r="N90" s="1069" t="s">
        <v>145</v>
      </c>
      <c r="O90" s="1069" t="s">
        <v>145</v>
      </c>
      <c r="P90" s="1069" t="s">
        <v>145</v>
      </c>
      <c r="Q90" s="1069" t="s">
        <v>145</v>
      </c>
    </row>
    <row r="91" spans="3:17" ht="15">
      <c r="C91" s="610" t="s">
        <v>145</v>
      </c>
      <c r="D91" s="610" t="s">
        <v>145</v>
      </c>
      <c r="E91" s="1350" t="s">
        <v>145</v>
      </c>
      <c r="F91" s="1069" t="s">
        <v>145</v>
      </c>
      <c r="G91" s="1069" t="s">
        <v>145</v>
      </c>
      <c r="H91" s="1069" t="s">
        <v>145</v>
      </c>
      <c r="I91" s="1069" t="s">
        <v>145</v>
      </c>
      <c r="J91" s="1069" t="s">
        <v>145</v>
      </c>
      <c r="K91" s="1069" t="s">
        <v>145</v>
      </c>
      <c r="L91" s="1069" t="s">
        <v>145</v>
      </c>
      <c r="M91" s="1069" t="s">
        <v>145</v>
      </c>
      <c r="N91" s="1069" t="s">
        <v>145</v>
      </c>
      <c r="O91" s="1069" t="s">
        <v>145</v>
      </c>
      <c r="P91" s="1069" t="s">
        <v>145</v>
      </c>
      <c r="Q91" s="1069" t="s">
        <v>145</v>
      </c>
    </row>
    <row r="92" spans="3:17" ht="15">
      <c r="C92" s="610" t="s">
        <v>145</v>
      </c>
      <c r="D92" s="610" t="s">
        <v>145</v>
      </c>
      <c r="E92" s="1350" t="s">
        <v>145</v>
      </c>
      <c r="F92" s="1069" t="s">
        <v>145</v>
      </c>
      <c r="G92" s="1069" t="s">
        <v>145</v>
      </c>
      <c r="H92" s="1069" t="s">
        <v>145</v>
      </c>
      <c r="I92" s="1069" t="s">
        <v>145</v>
      </c>
      <c r="J92" s="1069" t="s">
        <v>145</v>
      </c>
      <c r="K92" s="1069" t="s">
        <v>145</v>
      </c>
      <c r="L92" s="1069" t="s">
        <v>145</v>
      </c>
      <c r="M92" s="1069" t="s">
        <v>145</v>
      </c>
      <c r="N92" s="1069" t="s">
        <v>145</v>
      </c>
      <c r="O92" s="1069" t="s">
        <v>145</v>
      </c>
      <c r="P92" s="1069" t="s">
        <v>145</v>
      </c>
      <c r="Q92" s="1069" t="s">
        <v>145</v>
      </c>
    </row>
    <row r="93" spans="3:17" ht="15">
      <c r="C93" s="610" t="s">
        <v>145</v>
      </c>
      <c r="D93" s="610" t="s">
        <v>145</v>
      </c>
      <c r="E93" s="1350" t="s">
        <v>145</v>
      </c>
      <c r="F93" s="1069" t="s">
        <v>145</v>
      </c>
      <c r="G93" s="1069" t="s">
        <v>145</v>
      </c>
      <c r="H93" s="1069" t="s">
        <v>145</v>
      </c>
      <c r="I93" s="1069" t="s">
        <v>145</v>
      </c>
      <c r="J93" s="1069" t="s">
        <v>145</v>
      </c>
      <c r="K93" s="1069" t="s">
        <v>145</v>
      </c>
      <c r="L93" s="1069" t="s">
        <v>145</v>
      </c>
      <c r="M93" s="1069" t="s">
        <v>145</v>
      </c>
      <c r="N93" s="1069" t="s">
        <v>145</v>
      </c>
      <c r="O93" s="1069" t="s">
        <v>145</v>
      </c>
      <c r="P93" s="1069" t="s">
        <v>145</v>
      </c>
      <c r="Q93" s="1069" t="s">
        <v>145</v>
      </c>
    </row>
    <row r="94" spans="3:17" ht="15">
      <c r="C94" s="610" t="s">
        <v>145</v>
      </c>
      <c r="D94" s="610" t="s">
        <v>145</v>
      </c>
      <c r="E94" s="1350" t="s">
        <v>145</v>
      </c>
      <c r="F94" s="1069" t="s">
        <v>145</v>
      </c>
      <c r="G94" s="1069" t="s">
        <v>145</v>
      </c>
      <c r="H94" s="1069" t="s">
        <v>145</v>
      </c>
      <c r="I94" s="1069" t="s">
        <v>145</v>
      </c>
      <c r="J94" s="1069" t="s">
        <v>145</v>
      </c>
      <c r="K94" s="1069" t="s">
        <v>145</v>
      </c>
      <c r="L94" s="1069" t="s">
        <v>145</v>
      </c>
      <c r="M94" s="1069" t="s">
        <v>145</v>
      </c>
      <c r="N94" s="1069" t="s">
        <v>145</v>
      </c>
      <c r="O94" s="1069" t="s">
        <v>145</v>
      </c>
      <c r="P94" s="1069" t="s">
        <v>145</v>
      </c>
      <c r="Q94" s="1069" t="s">
        <v>145</v>
      </c>
    </row>
    <row r="95" spans="3:17" ht="15">
      <c r="C95" s="610" t="s">
        <v>145</v>
      </c>
      <c r="D95" s="610" t="s">
        <v>145</v>
      </c>
      <c r="E95" s="1350" t="s">
        <v>145</v>
      </c>
      <c r="F95" s="1069" t="s">
        <v>145</v>
      </c>
      <c r="G95" s="1069" t="s">
        <v>145</v>
      </c>
      <c r="H95" s="1069" t="s">
        <v>145</v>
      </c>
      <c r="I95" s="1069" t="s">
        <v>145</v>
      </c>
      <c r="J95" s="1069" t="s">
        <v>145</v>
      </c>
      <c r="K95" s="1069" t="s">
        <v>145</v>
      </c>
      <c r="L95" s="1069" t="s">
        <v>145</v>
      </c>
      <c r="M95" s="1069" t="s">
        <v>145</v>
      </c>
      <c r="N95" s="1069" t="s">
        <v>145</v>
      </c>
      <c r="O95" s="1069" t="s">
        <v>145</v>
      </c>
      <c r="P95" s="1069" t="s">
        <v>145</v>
      </c>
      <c r="Q95" s="1069" t="s">
        <v>145</v>
      </c>
    </row>
    <row r="96" spans="3:17" ht="15">
      <c r="C96" s="610" t="s">
        <v>145</v>
      </c>
      <c r="D96" s="610" t="s">
        <v>145</v>
      </c>
      <c r="E96" s="1350" t="s">
        <v>145</v>
      </c>
      <c r="F96" s="1069" t="s">
        <v>145</v>
      </c>
      <c r="G96" s="1069" t="s">
        <v>145</v>
      </c>
      <c r="H96" s="1069" t="s">
        <v>145</v>
      </c>
      <c r="I96" s="1069" t="s">
        <v>145</v>
      </c>
      <c r="J96" s="1069" t="s">
        <v>145</v>
      </c>
      <c r="K96" s="1069" t="s">
        <v>145</v>
      </c>
      <c r="L96" s="1069" t="s">
        <v>145</v>
      </c>
      <c r="M96" s="1069" t="s">
        <v>145</v>
      </c>
      <c r="N96" s="1069" t="s">
        <v>145</v>
      </c>
      <c r="O96" s="1069" t="s">
        <v>145</v>
      </c>
      <c r="P96" s="1069" t="s">
        <v>145</v>
      </c>
      <c r="Q96" s="1069" t="s">
        <v>145</v>
      </c>
    </row>
    <row r="97" spans="3:17" ht="15">
      <c r="C97" s="610" t="s">
        <v>145</v>
      </c>
      <c r="D97" s="610" t="s">
        <v>145</v>
      </c>
      <c r="E97" s="1350" t="s">
        <v>145</v>
      </c>
      <c r="F97" s="1069" t="s">
        <v>145</v>
      </c>
      <c r="G97" s="1069" t="s">
        <v>145</v>
      </c>
      <c r="H97" s="1069" t="s">
        <v>145</v>
      </c>
      <c r="I97" s="1069" t="s">
        <v>145</v>
      </c>
      <c r="J97" s="1069" t="s">
        <v>145</v>
      </c>
      <c r="K97" s="1069" t="s">
        <v>145</v>
      </c>
      <c r="L97" s="1069" t="s">
        <v>145</v>
      </c>
      <c r="M97" s="1069" t="s">
        <v>145</v>
      </c>
      <c r="N97" s="1069" t="s">
        <v>145</v>
      </c>
      <c r="O97" s="1069" t="s">
        <v>145</v>
      </c>
      <c r="P97" s="1069" t="s">
        <v>145</v>
      </c>
      <c r="Q97" s="1069" t="s">
        <v>145</v>
      </c>
    </row>
    <row r="98" spans="3:17" ht="15">
      <c r="C98" s="610" t="s">
        <v>145</v>
      </c>
      <c r="D98" s="610" t="s">
        <v>145</v>
      </c>
      <c r="E98" s="1350" t="s">
        <v>145</v>
      </c>
      <c r="F98" s="1069" t="s">
        <v>145</v>
      </c>
      <c r="G98" s="1069" t="s">
        <v>145</v>
      </c>
      <c r="H98" s="1069" t="s">
        <v>145</v>
      </c>
      <c r="I98" s="1069" t="s">
        <v>145</v>
      </c>
      <c r="J98" s="1069" t="s">
        <v>145</v>
      </c>
      <c r="K98" s="1069" t="s">
        <v>145</v>
      </c>
      <c r="L98" s="1069" t="s">
        <v>145</v>
      </c>
      <c r="M98" s="1069" t="s">
        <v>145</v>
      </c>
      <c r="N98" s="1069" t="s">
        <v>145</v>
      </c>
      <c r="O98" s="1069" t="s">
        <v>145</v>
      </c>
      <c r="P98" s="1069" t="s">
        <v>145</v>
      </c>
      <c r="Q98" s="1069" t="s">
        <v>145</v>
      </c>
    </row>
    <row r="99" spans="3:17" ht="15">
      <c r="C99" s="610" t="s">
        <v>145</v>
      </c>
      <c r="D99" s="610" t="s">
        <v>145</v>
      </c>
      <c r="E99" s="1350" t="s">
        <v>145</v>
      </c>
      <c r="F99" s="1069" t="s">
        <v>145</v>
      </c>
      <c r="G99" s="1069" t="s">
        <v>145</v>
      </c>
      <c r="H99" s="1069" t="s">
        <v>145</v>
      </c>
      <c r="I99" s="1069" t="s">
        <v>145</v>
      </c>
      <c r="J99" s="1069" t="s">
        <v>145</v>
      </c>
      <c r="K99" s="1069" t="s">
        <v>145</v>
      </c>
      <c r="L99" s="1069" t="s">
        <v>145</v>
      </c>
      <c r="M99" s="1069" t="s">
        <v>145</v>
      </c>
      <c r="N99" s="1069" t="s">
        <v>145</v>
      </c>
      <c r="O99" s="1069" t="s">
        <v>145</v>
      </c>
      <c r="P99" s="1069" t="s">
        <v>145</v>
      </c>
      <c r="Q99" s="1069" t="s">
        <v>145</v>
      </c>
    </row>
    <row r="100" spans="3:17" ht="15">
      <c r="C100" s="610" t="s">
        <v>145</v>
      </c>
      <c r="D100" s="610" t="s">
        <v>145</v>
      </c>
      <c r="E100" s="1350" t="s">
        <v>145</v>
      </c>
      <c r="F100" s="1069" t="s">
        <v>145</v>
      </c>
      <c r="G100" s="1069" t="s">
        <v>145</v>
      </c>
      <c r="H100" s="1069" t="s">
        <v>145</v>
      </c>
      <c r="I100" s="1069" t="s">
        <v>145</v>
      </c>
      <c r="J100" s="1069" t="s">
        <v>145</v>
      </c>
      <c r="K100" s="1069" t="s">
        <v>145</v>
      </c>
      <c r="L100" s="1069" t="s">
        <v>145</v>
      </c>
      <c r="M100" s="1069" t="s">
        <v>145</v>
      </c>
      <c r="N100" s="1069" t="s">
        <v>145</v>
      </c>
      <c r="O100" s="1069" t="s">
        <v>145</v>
      </c>
      <c r="P100" s="1069" t="s">
        <v>145</v>
      </c>
      <c r="Q100" s="1069" t="s">
        <v>145</v>
      </c>
    </row>
    <row r="101" spans="3:17" ht="15">
      <c r="C101" s="610" t="s">
        <v>145</v>
      </c>
      <c r="D101" s="610" t="s">
        <v>145</v>
      </c>
      <c r="E101" s="1350" t="s">
        <v>145</v>
      </c>
      <c r="F101" s="1069" t="s">
        <v>145</v>
      </c>
      <c r="G101" s="1069" t="s">
        <v>145</v>
      </c>
      <c r="H101" s="1069" t="s">
        <v>145</v>
      </c>
      <c r="I101" s="1069" t="s">
        <v>145</v>
      </c>
      <c r="J101" s="1069" t="s">
        <v>145</v>
      </c>
      <c r="K101" s="1069" t="s">
        <v>145</v>
      </c>
      <c r="L101" s="1069" t="s">
        <v>145</v>
      </c>
      <c r="M101" s="1069" t="s">
        <v>145</v>
      </c>
      <c r="N101" s="1069" t="s">
        <v>145</v>
      </c>
      <c r="O101" s="1069" t="s">
        <v>145</v>
      </c>
      <c r="P101" s="1069" t="s">
        <v>145</v>
      </c>
      <c r="Q101" s="1069" t="s">
        <v>145</v>
      </c>
    </row>
    <row r="102" spans="3:17" ht="15">
      <c r="C102" s="610" t="s">
        <v>145</v>
      </c>
      <c r="D102" s="610" t="s">
        <v>145</v>
      </c>
      <c r="E102" s="1350" t="s">
        <v>145</v>
      </c>
      <c r="F102" s="1069" t="s">
        <v>145</v>
      </c>
      <c r="G102" s="1069" t="s">
        <v>145</v>
      </c>
      <c r="H102" s="1069" t="s">
        <v>145</v>
      </c>
      <c r="I102" s="1069" t="s">
        <v>145</v>
      </c>
      <c r="J102" s="1069" t="s">
        <v>145</v>
      </c>
      <c r="K102" s="1069" t="s">
        <v>145</v>
      </c>
      <c r="L102" s="1069" t="s">
        <v>145</v>
      </c>
      <c r="M102" s="1069" t="s">
        <v>145</v>
      </c>
      <c r="N102" s="1069" t="s">
        <v>145</v>
      </c>
      <c r="O102" s="1069" t="s">
        <v>145</v>
      </c>
      <c r="P102" s="1069" t="s">
        <v>145</v>
      </c>
      <c r="Q102" s="1069" t="s">
        <v>145</v>
      </c>
    </row>
    <row r="103" spans="3:17" ht="15">
      <c r="C103" s="610" t="s">
        <v>145</v>
      </c>
      <c r="D103" s="610" t="s">
        <v>145</v>
      </c>
      <c r="E103" s="1350" t="s">
        <v>145</v>
      </c>
      <c r="F103" s="1069" t="s">
        <v>145</v>
      </c>
      <c r="G103" s="1069" t="s">
        <v>145</v>
      </c>
      <c r="H103" s="1069" t="s">
        <v>145</v>
      </c>
      <c r="I103" s="1069" t="s">
        <v>145</v>
      </c>
      <c r="J103" s="1069" t="s">
        <v>145</v>
      </c>
      <c r="K103" s="1069" t="s">
        <v>145</v>
      </c>
      <c r="L103" s="1069" t="s">
        <v>145</v>
      </c>
      <c r="M103" s="1069" t="s">
        <v>145</v>
      </c>
      <c r="N103" s="1069" t="s">
        <v>145</v>
      </c>
      <c r="O103" s="1069" t="s">
        <v>145</v>
      </c>
      <c r="P103" s="1069" t="s">
        <v>145</v>
      </c>
      <c r="Q103" s="1069" t="s">
        <v>145</v>
      </c>
    </row>
    <row r="104" spans="3:17" ht="15">
      <c r="C104" s="610" t="s">
        <v>145</v>
      </c>
      <c r="D104" s="610" t="s">
        <v>145</v>
      </c>
      <c r="E104" s="1350" t="s">
        <v>145</v>
      </c>
      <c r="F104" s="1069" t="s">
        <v>145</v>
      </c>
      <c r="G104" s="1069" t="s">
        <v>145</v>
      </c>
      <c r="H104" s="1069" t="s">
        <v>145</v>
      </c>
      <c r="I104" s="1069" t="s">
        <v>145</v>
      </c>
      <c r="J104" s="1069" t="s">
        <v>145</v>
      </c>
      <c r="K104" s="1069" t="s">
        <v>145</v>
      </c>
      <c r="L104" s="1069" t="s">
        <v>145</v>
      </c>
      <c r="M104" s="1069" t="s">
        <v>145</v>
      </c>
      <c r="N104" s="1069" t="s">
        <v>145</v>
      </c>
      <c r="O104" s="1069" t="s">
        <v>145</v>
      </c>
      <c r="P104" s="1069" t="s">
        <v>145</v>
      </c>
      <c r="Q104" s="1069" t="s">
        <v>145</v>
      </c>
    </row>
    <row r="105" spans="3:17" ht="15">
      <c r="C105" s="610" t="s">
        <v>145</v>
      </c>
      <c r="D105" s="610" t="s">
        <v>145</v>
      </c>
      <c r="E105" s="1350" t="s">
        <v>145</v>
      </c>
      <c r="F105" s="1069" t="s">
        <v>145</v>
      </c>
      <c r="G105" s="1069" t="s">
        <v>145</v>
      </c>
      <c r="H105" s="1069" t="s">
        <v>145</v>
      </c>
      <c r="I105" s="1069" t="s">
        <v>145</v>
      </c>
      <c r="J105" s="1069" t="s">
        <v>145</v>
      </c>
      <c r="K105" s="1069" t="s">
        <v>145</v>
      </c>
      <c r="L105" s="1069" t="s">
        <v>145</v>
      </c>
      <c r="M105" s="1069" t="s">
        <v>145</v>
      </c>
      <c r="N105" s="1069" t="s">
        <v>145</v>
      </c>
      <c r="O105" s="1069" t="s">
        <v>145</v>
      </c>
      <c r="P105" s="1069" t="s">
        <v>145</v>
      </c>
      <c r="Q105" s="1069" t="s">
        <v>145</v>
      </c>
    </row>
    <row r="106" spans="3:17" ht="15">
      <c r="C106" s="610" t="s">
        <v>145</v>
      </c>
      <c r="D106" s="610" t="s">
        <v>145</v>
      </c>
      <c r="E106" s="1350" t="s">
        <v>145</v>
      </c>
      <c r="F106" s="1069" t="s">
        <v>145</v>
      </c>
      <c r="G106" s="1069" t="s">
        <v>145</v>
      </c>
      <c r="H106" s="1069" t="s">
        <v>145</v>
      </c>
      <c r="I106" s="1069" t="s">
        <v>145</v>
      </c>
      <c r="J106" s="1069" t="s">
        <v>145</v>
      </c>
      <c r="K106" s="1069" t="s">
        <v>145</v>
      </c>
      <c r="L106" s="1069" t="s">
        <v>145</v>
      </c>
      <c r="M106" s="1069" t="s">
        <v>145</v>
      </c>
      <c r="N106" s="1069" t="s">
        <v>145</v>
      </c>
      <c r="O106" s="1069" t="s">
        <v>145</v>
      </c>
      <c r="P106" s="1069" t="s">
        <v>145</v>
      </c>
      <c r="Q106" s="1069" t="s">
        <v>145</v>
      </c>
    </row>
    <row r="107" spans="3:17" ht="15">
      <c r="C107" s="610" t="s">
        <v>145</v>
      </c>
      <c r="D107" s="610" t="s">
        <v>145</v>
      </c>
      <c r="E107" s="1350" t="s">
        <v>145</v>
      </c>
      <c r="F107" s="1069" t="s">
        <v>145</v>
      </c>
      <c r="G107" s="1069" t="s">
        <v>145</v>
      </c>
      <c r="H107" s="1069" t="s">
        <v>145</v>
      </c>
      <c r="I107" s="1069" t="s">
        <v>145</v>
      </c>
      <c r="J107" s="1069" t="s">
        <v>145</v>
      </c>
      <c r="K107" s="1069" t="s">
        <v>145</v>
      </c>
      <c r="L107" s="1069" t="s">
        <v>145</v>
      </c>
      <c r="M107" s="1069" t="s">
        <v>145</v>
      </c>
      <c r="N107" s="1069" t="s">
        <v>145</v>
      </c>
      <c r="O107" s="1069" t="s">
        <v>145</v>
      </c>
      <c r="P107" s="1069" t="s">
        <v>145</v>
      </c>
      <c r="Q107" s="1069" t="s">
        <v>145</v>
      </c>
    </row>
    <row r="108" spans="3:17" ht="15">
      <c r="C108" s="610" t="s">
        <v>145</v>
      </c>
      <c r="D108" s="610" t="s">
        <v>145</v>
      </c>
      <c r="E108" s="1350" t="s">
        <v>145</v>
      </c>
      <c r="F108" s="1069" t="s">
        <v>145</v>
      </c>
      <c r="G108" s="1069" t="s">
        <v>145</v>
      </c>
      <c r="H108" s="1069" t="s">
        <v>145</v>
      </c>
      <c r="I108" s="1069" t="s">
        <v>145</v>
      </c>
      <c r="J108" s="1069" t="s">
        <v>145</v>
      </c>
      <c r="K108" s="1069" t="s">
        <v>145</v>
      </c>
      <c r="L108" s="1069" t="s">
        <v>145</v>
      </c>
      <c r="M108" s="1069" t="s">
        <v>145</v>
      </c>
      <c r="N108" s="1069" t="s">
        <v>145</v>
      </c>
      <c r="O108" s="1069" t="s">
        <v>145</v>
      </c>
      <c r="P108" s="1069" t="s">
        <v>145</v>
      </c>
      <c r="Q108" s="1069" t="s">
        <v>145</v>
      </c>
    </row>
    <row r="109" spans="3:17" ht="15">
      <c r="C109" s="610" t="s">
        <v>145</v>
      </c>
      <c r="D109" s="610" t="s">
        <v>145</v>
      </c>
      <c r="E109" s="1350" t="s">
        <v>145</v>
      </c>
      <c r="F109" s="1069" t="s">
        <v>145</v>
      </c>
      <c r="G109" s="1069" t="s">
        <v>145</v>
      </c>
      <c r="H109" s="1069" t="s">
        <v>145</v>
      </c>
      <c r="I109" s="1069" t="s">
        <v>145</v>
      </c>
      <c r="J109" s="1069" t="s">
        <v>145</v>
      </c>
      <c r="K109" s="1069" t="s">
        <v>145</v>
      </c>
      <c r="L109" s="1069" t="s">
        <v>145</v>
      </c>
      <c r="M109" s="1069" t="s">
        <v>145</v>
      </c>
      <c r="N109" s="1069" t="s">
        <v>145</v>
      </c>
      <c r="O109" s="1069" t="s">
        <v>145</v>
      </c>
      <c r="P109" s="1069" t="s">
        <v>145</v>
      </c>
      <c r="Q109" s="1069" t="s">
        <v>145</v>
      </c>
    </row>
    <row r="110" spans="3:17" ht="15">
      <c r="C110" s="610" t="s">
        <v>145</v>
      </c>
      <c r="D110" s="610" t="s">
        <v>145</v>
      </c>
      <c r="E110" s="1350" t="s">
        <v>145</v>
      </c>
      <c r="F110" s="1069" t="s">
        <v>145</v>
      </c>
      <c r="G110" s="1069" t="s">
        <v>145</v>
      </c>
      <c r="H110" s="1069" t="s">
        <v>145</v>
      </c>
      <c r="I110" s="1069" t="s">
        <v>145</v>
      </c>
      <c r="J110" s="1069" t="s">
        <v>145</v>
      </c>
      <c r="K110" s="1069" t="s">
        <v>145</v>
      </c>
      <c r="L110" s="1069" t="s">
        <v>145</v>
      </c>
      <c r="M110" s="1069" t="s">
        <v>145</v>
      </c>
      <c r="N110" s="1069" t="s">
        <v>145</v>
      </c>
      <c r="O110" s="1069" t="s">
        <v>145</v>
      </c>
      <c r="P110" s="1069" t="s">
        <v>145</v>
      </c>
      <c r="Q110" s="1069" t="s">
        <v>145</v>
      </c>
    </row>
    <row r="111" spans="3:17" ht="15">
      <c r="C111" s="610" t="s">
        <v>145</v>
      </c>
      <c r="D111" s="610" t="s">
        <v>145</v>
      </c>
      <c r="E111" s="1350" t="s">
        <v>145</v>
      </c>
      <c r="F111" s="1069" t="s">
        <v>145</v>
      </c>
      <c r="G111" s="1069" t="s">
        <v>145</v>
      </c>
      <c r="H111" s="1069" t="s">
        <v>145</v>
      </c>
      <c r="I111" s="1069" t="s">
        <v>145</v>
      </c>
      <c r="J111" s="1069" t="s">
        <v>145</v>
      </c>
      <c r="K111" s="1069" t="s">
        <v>145</v>
      </c>
      <c r="L111" s="1069" t="s">
        <v>145</v>
      </c>
      <c r="M111" s="1069" t="s">
        <v>145</v>
      </c>
      <c r="N111" s="1069" t="s">
        <v>145</v>
      </c>
      <c r="O111" s="1069" t="s">
        <v>145</v>
      </c>
      <c r="P111" s="1069" t="s">
        <v>145</v>
      </c>
      <c r="Q111" s="1069" t="s">
        <v>145</v>
      </c>
    </row>
    <row r="112" spans="3:17" ht="15">
      <c r="C112" s="610" t="s">
        <v>145</v>
      </c>
      <c r="D112" s="610" t="s">
        <v>145</v>
      </c>
      <c r="E112" s="1350" t="s">
        <v>145</v>
      </c>
      <c r="F112" s="1069" t="s">
        <v>145</v>
      </c>
      <c r="G112" s="1069" t="s">
        <v>145</v>
      </c>
      <c r="H112" s="1069" t="s">
        <v>145</v>
      </c>
      <c r="I112" s="1069" t="s">
        <v>145</v>
      </c>
      <c r="J112" s="1069" t="s">
        <v>145</v>
      </c>
      <c r="K112" s="1069" t="s">
        <v>145</v>
      </c>
      <c r="L112" s="1069" t="s">
        <v>145</v>
      </c>
      <c r="M112" s="1069" t="s">
        <v>145</v>
      </c>
      <c r="N112" s="1069" t="s">
        <v>145</v>
      </c>
      <c r="O112" s="1069" t="s">
        <v>145</v>
      </c>
      <c r="P112" s="1069" t="s">
        <v>145</v>
      </c>
      <c r="Q112" s="1069" t="s">
        <v>145</v>
      </c>
    </row>
    <row r="113" spans="3:17" ht="15">
      <c r="C113" s="610" t="s">
        <v>145</v>
      </c>
      <c r="D113" s="610" t="s">
        <v>145</v>
      </c>
      <c r="E113" s="1350" t="s">
        <v>145</v>
      </c>
      <c r="F113" s="1069" t="s">
        <v>145</v>
      </c>
      <c r="G113" s="1069" t="s">
        <v>145</v>
      </c>
      <c r="H113" s="1069" t="s">
        <v>145</v>
      </c>
      <c r="I113" s="1069" t="s">
        <v>145</v>
      </c>
      <c r="J113" s="1069" t="s">
        <v>145</v>
      </c>
      <c r="K113" s="1069" t="s">
        <v>145</v>
      </c>
      <c r="L113" s="1069" t="s">
        <v>145</v>
      </c>
      <c r="M113" s="1069" t="s">
        <v>145</v>
      </c>
      <c r="N113" s="1069" t="s">
        <v>145</v>
      </c>
      <c r="O113" s="1069" t="s">
        <v>145</v>
      </c>
      <c r="P113" s="1069" t="s">
        <v>145</v>
      </c>
      <c r="Q113" s="1069" t="s">
        <v>145</v>
      </c>
    </row>
    <row r="114" spans="3:17" ht="15">
      <c r="C114" s="610" t="s">
        <v>145</v>
      </c>
      <c r="D114" s="610" t="s">
        <v>145</v>
      </c>
      <c r="E114" s="1350" t="s">
        <v>145</v>
      </c>
      <c r="F114" s="1069" t="s">
        <v>145</v>
      </c>
      <c r="G114" s="1069" t="s">
        <v>145</v>
      </c>
      <c r="H114" s="1069" t="s">
        <v>145</v>
      </c>
      <c r="I114" s="1069" t="s">
        <v>145</v>
      </c>
      <c r="J114" s="1069" t="s">
        <v>145</v>
      </c>
      <c r="K114" s="1069" t="s">
        <v>145</v>
      </c>
      <c r="L114" s="1069" t="s">
        <v>145</v>
      </c>
      <c r="M114" s="1069" t="s">
        <v>145</v>
      </c>
      <c r="N114" s="1069" t="s">
        <v>145</v>
      </c>
      <c r="O114" s="1069" t="s">
        <v>145</v>
      </c>
      <c r="P114" s="1069" t="s">
        <v>145</v>
      </c>
      <c r="Q114" s="1069" t="s">
        <v>145</v>
      </c>
    </row>
    <row r="115" spans="3:17" ht="15">
      <c r="C115" s="610" t="s">
        <v>145</v>
      </c>
      <c r="D115" s="610" t="s">
        <v>145</v>
      </c>
      <c r="E115" s="1350" t="s">
        <v>145</v>
      </c>
      <c r="F115" s="1069" t="s">
        <v>145</v>
      </c>
      <c r="G115" s="1069" t="s">
        <v>145</v>
      </c>
      <c r="H115" s="1069" t="s">
        <v>145</v>
      </c>
      <c r="I115" s="1069" t="s">
        <v>145</v>
      </c>
      <c r="J115" s="1069" t="s">
        <v>145</v>
      </c>
      <c r="K115" s="1069" t="s">
        <v>145</v>
      </c>
      <c r="L115" s="1069" t="s">
        <v>145</v>
      </c>
      <c r="M115" s="1069" t="s">
        <v>145</v>
      </c>
      <c r="N115" s="1069" t="s">
        <v>145</v>
      </c>
      <c r="O115" s="1069" t="s">
        <v>145</v>
      </c>
      <c r="P115" s="1069" t="s">
        <v>145</v>
      </c>
      <c r="Q115" s="1069" t="s">
        <v>145</v>
      </c>
    </row>
    <row r="116" spans="3:17" ht="15">
      <c r="C116" s="610" t="s">
        <v>145</v>
      </c>
      <c r="D116" s="610" t="s">
        <v>145</v>
      </c>
      <c r="E116" s="1350" t="s">
        <v>145</v>
      </c>
      <c r="F116" s="1069" t="s">
        <v>145</v>
      </c>
      <c r="G116" s="1069" t="s">
        <v>145</v>
      </c>
      <c r="H116" s="1069" t="s">
        <v>145</v>
      </c>
      <c r="I116" s="1069" t="s">
        <v>145</v>
      </c>
      <c r="J116" s="1069" t="s">
        <v>145</v>
      </c>
      <c r="K116" s="1069" t="s">
        <v>145</v>
      </c>
      <c r="L116" s="1069" t="s">
        <v>145</v>
      </c>
      <c r="M116" s="1069" t="s">
        <v>145</v>
      </c>
      <c r="N116" s="1069" t="s">
        <v>145</v>
      </c>
      <c r="O116" s="1069" t="s">
        <v>145</v>
      </c>
      <c r="P116" s="1069" t="s">
        <v>145</v>
      </c>
      <c r="Q116" s="1069" t="s">
        <v>145</v>
      </c>
    </row>
    <row r="117" spans="3:17" ht="15">
      <c r="C117" s="610" t="s">
        <v>145</v>
      </c>
      <c r="D117" s="610" t="s">
        <v>145</v>
      </c>
      <c r="E117" s="1350" t="s">
        <v>145</v>
      </c>
      <c r="F117" s="1069" t="s">
        <v>145</v>
      </c>
      <c r="G117" s="1069" t="s">
        <v>145</v>
      </c>
      <c r="H117" s="1069" t="s">
        <v>145</v>
      </c>
      <c r="I117" s="1069" t="s">
        <v>145</v>
      </c>
      <c r="J117" s="1069" t="s">
        <v>145</v>
      </c>
      <c r="K117" s="1069" t="s">
        <v>145</v>
      </c>
      <c r="L117" s="1069" t="s">
        <v>145</v>
      </c>
      <c r="M117" s="1069" t="s">
        <v>145</v>
      </c>
      <c r="N117" s="1069" t="s">
        <v>145</v>
      </c>
      <c r="O117" s="1069" t="s">
        <v>145</v>
      </c>
      <c r="P117" s="1069" t="s">
        <v>145</v>
      </c>
      <c r="Q117" s="1069" t="s">
        <v>145</v>
      </c>
    </row>
    <row r="118" spans="3:17" ht="15">
      <c r="C118" s="610" t="s">
        <v>145</v>
      </c>
      <c r="D118" s="610" t="s">
        <v>145</v>
      </c>
      <c r="E118" s="1350" t="s">
        <v>145</v>
      </c>
      <c r="F118" s="1069" t="s">
        <v>145</v>
      </c>
      <c r="G118" s="1069" t="s">
        <v>145</v>
      </c>
      <c r="H118" s="1069" t="s">
        <v>145</v>
      </c>
      <c r="I118" s="1069" t="s">
        <v>145</v>
      </c>
      <c r="J118" s="1069" t="s">
        <v>145</v>
      </c>
      <c r="K118" s="1069" t="s">
        <v>145</v>
      </c>
      <c r="L118" s="1069" t="s">
        <v>145</v>
      </c>
      <c r="M118" s="1069" t="s">
        <v>145</v>
      </c>
      <c r="N118" s="1069" t="s">
        <v>145</v>
      </c>
      <c r="O118" s="1069" t="s">
        <v>145</v>
      </c>
      <c r="P118" s="1069" t="s">
        <v>145</v>
      </c>
      <c r="Q118" s="1069" t="s">
        <v>145</v>
      </c>
    </row>
    <row r="119" spans="3:17" ht="15">
      <c r="C119" s="610" t="s">
        <v>145</v>
      </c>
      <c r="D119" s="610" t="s">
        <v>145</v>
      </c>
      <c r="E119" s="1350" t="s">
        <v>145</v>
      </c>
      <c r="F119" s="1069" t="s">
        <v>145</v>
      </c>
      <c r="G119" s="1069" t="s">
        <v>145</v>
      </c>
      <c r="H119" s="1069" t="s">
        <v>145</v>
      </c>
      <c r="I119" s="1069" t="s">
        <v>145</v>
      </c>
      <c r="J119" s="1069" t="s">
        <v>145</v>
      </c>
      <c r="K119" s="1069" t="s">
        <v>145</v>
      </c>
      <c r="L119" s="1069" t="s">
        <v>145</v>
      </c>
      <c r="M119" s="1069" t="s">
        <v>145</v>
      </c>
      <c r="N119" s="1069" t="s">
        <v>145</v>
      </c>
      <c r="O119" s="1069" t="s">
        <v>145</v>
      </c>
      <c r="P119" s="1069" t="s">
        <v>145</v>
      </c>
      <c r="Q119" s="1069" t="s">
        <v>145</v>
      </c>
    </row>
    <row r="120" spans="3:17" ht="15">
      <c r="C120" s="610" t="s">
        <v>145</v>
      </c>
      <c r="D120" s="610" t="s">
        <v>145</v>
      </c>
      <c r="E120" s="1350" t="s">
        <v>145</v>
      </c>
      <c r="F120" s="1069" t="s">
        <v>145</v>
      </c>
      <c r="G120" s="1069" t="s">
        <v>145</v>
      </c>
      <c r="H120" s="1069" t="s">
        <v>145</v>
      </c>
      <c r="I120" s="1069" t="s">
        <v>145</v>
      </c>
      <c r="J120" s="1069" t="s">
        <v>145</v>
      </c>
      <c r="K120" s="1069" t="s">
        <v>145</v>
      </c>
      <c r="L120" s="1069" t="s">
        <v>145</v>
      </c>
      <c r="M120" s="1069" t="s">
        <v>145</v>
      </c>
      <c r="N120" s="1069" t="s">
        <v>145</v>
      </c>
      <c r="O120" s="1069" t="s">
        <v>145</v>
      </c>
      <c r="P120" s="1069" t="s">
        <v>145</v>
      </c>
      <c r="Q120" s="1069" t="s">
        <v>145</v>
      </c>
    </row>
    <row r="121" spans="3:17" ht="15">
      <c r="C121" s="610" t="s">
        <v>145</v>
      </c>
      <c r="D121" s="610" t="s">
        <v>145</v>
      </c>
      <c r="E121" s="1350" t="s">
        <v>145</v>
      </c>
      <c r="F121" s="1069" t="s">
        <v>145</v>
      </c>
      <c r="G121" s="1069" t="s">
        <v>145</v>
      </c>
      <c r="H121" s="1069" t="s">
        <v>145</v>
      </c>
      <c r="I121" s="1069" t="s">
        <v>145</v>
      </c>
      <c r="J121" s="1069" t="s">
        <v>145</v>
      </c>
      <c r="K121" s="1069" t="s">
        <v>145</v>
      </c>
      <c r="L121" s="1069" t="s">
        <v>145</v>
      </c>
      <c r="M121" s="1069" t="s">
        <v>145</v>
      </c>
      <c r="N121" s="1069" t="s">
        <v>145</v>
      </c>
      <c r="O121" s="1069" t="s">
        <v>145</v>
      </c>
      <c r="P121" s="1069" t="s">
        <v>145</v>
      </c>
      <c r="Q121" s="1069" t="s">
        <v>145</v>
      </c>
    </row>
    <row r="122" spans="3:17" ht="15">
      <c r="C122" s="610" t="s">
        <v>145</v>
      </c>
      <c r="D122" s="610" t="s">
        <v>145</v>
      </c>
      <c r="E122" s="1350" t="s">
        <v>145</v>
      </c>
      <c r="F122" s="1069" t="s">
        <v>145</v>
      </c>
      <c r="G122" s="1069" t="s">
        <v>145</v>
      </c>
      <c r="H122" s="1069" t="s">
        <v>145</v>
      </c>
      <c r="I122" s="1069" t="s">
        <v>145</v>
      </c>
      <c r="J122" s="1069" t="s">
        <v>145</v>
      </c>
      <c r="K122" s="1069" t="s">
        <v>145</v>
      </c>
      <c r="L122" s="1069" t="s">
        <v>145</v>
      </c>
      <c r="M122" s="1069" t="s">
        <v>145</v>
      </c>
      <c r="N122" s="1069" t="s">
        <v>145</v>
      </c>
      <c r="O122" s="1069" t="s">
        <v>145</v>
      </c>
      <c r="P122" s="1069" t="s">
        <v>145</v>
      </c>
      <c r="Q122" s="1069" t="s">
        <v>145</v>
      </c>
    </row>
    <row r="123" spans="3:17" ht="15">
      <c r="C123" s="610" t="s">
        <v>145</v>
      </c>
      <c r="D123" s="610" t="s">
        <v>145</v>
      </c>
      <c r="E123" s="1350" t="s">
        <v>145</v>
      </c>
      <c r="F123" s="1069" t="s">
        <v>145</v>
      </c>
      <c r="G123" s="1069" t="s">
        <v>145</v>
      </c>
      <c r="H123" s="1069" t="s">
        <v>145</v>
      </c>
      <c r="I123" s="1069" t="s">
        <v>145</v>
      </c>
      <c r="J123" s="1069" t="s">
        <v>145</v>
      </c>
      <c r="K123" s="1069" t="s">
        <v>145</v>
      </c>
      <c r="L123" s="1069" t="s">
        <v>145</v>
      </c>
      <c r="M123" s="1069" t="s">
        <v>145</v>
      </c>
      <c r="N123" s="1069" t="s">
        <v>145</v>
      </c>
      <c r="O123" s="1069" t="s">
        <v>145</v>
      </c>
      <c r="P123" s="1069" t="s">
        <v>145</v>
      </c>
      <c r="Q123" s="1069" t="s">
        <v>145</v>
      </c>
    </row>
    <row r="124" spans="3:17" ht="15">
      <c r="C124" s="610" t="s">
        <v>145</v>
      </c>
      <c r="D124" s="610" t="s">
        <v>145</v>
      </c>
      <c r="E124" s="1350" t="s">
        <v>145</v>
      </c>
      <c r="F124" s="1069" t="s">
        <v>145</v>
      </c>
      <c r="G124" s="1069" t="s">
        <v>145</v>
      </c>
      <c r="H124" s="1069" t="s">
        <v>145</v>
      </c>
      <c r="I124" s="1069" t="s">
        <v>145</v>
      </c>
      <c r="J124" s="1069" t="s">
        <v>145</v>
      </c>
      <c r="K124" s="1069" t="s">
        <v>145</v>
      </c>
      <c r="L124" s="1069" t="s">
        <v>145</v>
      </c>
      <c r="M124" s="1069" t="s">
        <v>145</v>
      </c>
      <c r="N124" s="1069" t="s">
        <v>145</v>
      </c>
      <c r="O124" s="1069" t="s">
        <v>145</v>
      </c>
      <c r="P124" s="1069" t="s">
        <v>145</v>
      </c>
      <c r="Q124" s="1069" t="s">
        <v>145</v>
      </c>
    </row>
    <row r="125" spans="3:17" ht="15">
      <c r="C125" s="610" t="s">
        <v>145</v>
      </c>
      <c r="D125" s="610" t="s">
        <v>145</v>
      </c>
      <c r="E125" s="1350" t="s">
        <v>145</v>
      </c>
      <c r="F125" s="1069" t="s">
        <v>145</v>
      </c>
      <c r="G125" s="1069" t="s">
        <v>145</v>
      </c>
      <c r="H125" s="1069" t="s">
        <v>145</v>
      </c>
      <c r="I125" s="1069" t="s">
        <v>145</v>
      </c>
      <c r="J125" s="1069" t="s">
        <v>145</v>
      </c>
      <c r="K125" s="1069" t="s">
        <v>145</v>
      </c>
      <c r="L125" s="1069" t="s">
        <v>145</v>
      </c>
      <c r="M125" s="1069" t="s">
        <v>145</v>
      </c>
      <c r="N125" s="1069" t="s">
        <v>145</v>
      </c>
      <c r="O125" s="1069" t="s">
        <v>145</v>
      </c>
      <c r="P125" s="1069" t="s">
        <v>145</v>
      </c>
      <c r="Q125" s="1069" t="s">
        <v>145</v>
      </c>
    </row>
    <row r="126" spans="3:17" ht="15">
      <c r="C126" s="610" t="s">
        <v>145</v>
      </c>
      <c r="D126" s="610" t="s">
        <v>145</v>
      </c>
      <c r="E126" s="1350" t="s">
        <v>145</v>
      </c>
      <c r="F126" s="1069" t="s">
        <v>145</v>
      </c>
      <c r="G126" s="1069" t="s">
        <v>145</v>
      </c>
      <c r="H126" s="1069" t="s">
        <v>145</v>
      </c>
      <c r="I126" s="1069" t="s">
        <v>145</v>
      </c>
      <c r="J126" s="1069" t="s">
        <v>145</v>
      </c>
      <c r="K126" s="1069" t="s">
        <v>145</v>
      </c>
      <c r="L126" s="1069" t="s">
        <v>145</v>
      </c>
      <c r="M126" s="1069" t="s">
        <v>145</v>
      </c>
      <c r="N126" s="1069" t="s">
        <v>145</v>
      </c>
      <c r="O126" s="1069" t="s">
        <v>145</v>
      </c>
      <c r="P126" s="1069" t="s">
        <v>145</v>
      </c>
      <c r="Q126" s="1069" t="s">
        <v>145</v>
      </c>
    </row>
    <row r="127" spans="3:17" ht="15">
      <c r="C127" s="610" t="s">
        <v>145</v>
      </c>
      <c r="D127" s="610" t="s">
        <v>145</v>
      </c>
      <c r="E127" s="1350" t="s">
        <v>145</v>
      </c>
      <c r="F127" s="1069" t="s">
        <v>145</v>
      </c>
      <c r="G127" s="1069" t="s">
        <v>145</v>
      </c>
      <c r="H127" s="1069" t="s">
        <v>145</v>
      </c>
      <c r="I127" s="1069" t="s">
        <v>145</v>
      </c>
      <c r="J127" s="1069" t="s">
        <v>145</v>
      </c>
      <c r="K127" s="1069" t="s">
        <v>145</v>
      </c>
      <c r="L127" s="1069" t="s">
        <v>145</v>
      </c>
      <c r="M127" s="1069" t="s">
        <v>145</v>
      </c>
      <c r="N127" s="1069" t="s">
        <v>145</v>
      </c>
      <c r="O127" s="1069" t="s">
        <v>145</v>
      </c>
      <c r="P127" s="1069" t="s">
        <v>145</v>
      </c>
      <c r="Q127" s="1069" t="s">
        <v>145</v>
      </c>
    </row>
    <row r="128" spans="3:17" ht="15">
      <c r="C128" s="610" t="s">
        <v>145</v>
      </c>
      <c r="D128" s="610" t="s">
        <v>145</v>
      </c>
      <c r="E128" s="1350" t="s">
        <v>145</v>
      </c>
      <c r="F128" s="1069" t="s">
        <v>145</v>
      </c>
      <c r="G128" s="1069" t="s">
        <v>145</v>
      </c>
      <c r="H128" s="1069" t="s">
        <v>145</v>
      </c>
      <c r="I128" s="1069" t="s">
        <v>145</v>
      </c>
      <c r="J128" s="1069" t="s">
        <v>145</v>
      </c>
      <c r="K128" s="1069" t="s">
        <v>145</v>
      </c>
      <c r="L128" s="1069" t="s">
        <v>145</v>
      </c>
      <c r="M128" s="1069" t="s">
        <v>145</v>
      </c>
      <c r="N128" s="1069" t="s">
        <v>145</v>
      </c>
      <c r="O128" s="1069" t="s">
        <v>145</v>
      </c>
      <c r="P128" s="1069" t="s">
        <v>145</v>
      </c>
      <c r="Q128" s="1069" t="s">
        <v>145</v>
      </c>
    </row>
    <row r="129" spans="3:17" ht="15">
      <c r="C129" s="610" t="s">
        <v>145</v>
      </c>
      <c r="D129" s="610" t="s">
        <v>145</v>
      </c>
      <c r="E129" s="1350" t="s">
        <v>145</v>
      </c>
      <c r="F129" s="1069" t="s">
        <v>145</v>
      </c>
      <c r="G129" s="1069" t="s">
        <v>145</v>
      </c>
      <c r="H129" s="1069" t="s">
        <v>145</v>
      </c>
      <c r="I129" s="1069" t="s">
        <v>145</v>
      </c>
      <c r="J129" s="1069" t="s">
        <v>145</v>
      </c>
      <c r="K129" s="1069" t="s">
        <v>145</v>
      </c>
      <c r="L129" s="1069" t="s">
        <v>145</v>
      </c>
      <c r="M129" s="1069" t="s">
        <v>145</v>
      </c>
      <c r="N129" s="1069" t="s">
        <v>145</v>
      </c>
      <c r="O129" s="1069" t="s">
        <v>145</v>
      </c>
      <c r="P129" s="1069" t="s">
        <v>145</v>
      </c>
      <c r="Q129" s="1069" t="s">
        <v>145</v>
      </c>
    </row>
    <row r="130" spans="3:17" ht="15">
      <c r="C130" s="610" t="s">
        <v>145</v>
      </c>
      <c r="D130" s="610" t="s">
        <v>145</v>
      </c>
      <c r="E130" s="1350" t="s">
        <v>145</v>
      </c>
      <c r="F130" s="1069" t="s">
        <v>145</v>
      </c>
      <c r="G130" s="1069" t="s">
        <v>145</v>
      </c>
      <c r="H130" s="1069" t="s">
        <v>145</v>
      </c>
      <c r="I130" s="1069" t="s">
        <v>145</v>
      </c>
      <c r="J130" s="1069" t="s">
        <v>145</v>
      </c>
      <c r="K130" s="1069" t="s">
        <v>145</v>
      </c>
      <c r="L130" s="1069" t="s">
        <v>145</v>
      </c>
      <c r="M130" s="1069" t="s">
        <v>145</v>
      </c>
      <c r="N130" s="1069" t="s">
        <v>145</v>
      </c>
      <c r="O130" s="1069" t="s">
        <v>145</v>
      </c>
      <c r="P130" s="1069" t="s">
        <v>145</v>
      </c>
      <c r="Q130" s="1069" t="s">
        <v>145</v>
      </c>
    </row>
    <row r="131" spans="3:17" ht="15">
      <c r="C131" s="610" t="s">
        <v>145</v>
      </c>
      <c r="D131" s="610" t="s">
        <v>145</v>
      </c>
      <c r="E131" s="1350" t="s">
        <v>145</v>
      </c>
      <c r="F131" s="1069" t="s">
        <v>145</v>
      </c>
      <c r="G131" s="1069" t="s">
        <v>145</v>
      </c>
      <c r="H131" s="1069" t="s">
        <v>145</v>
      </c>
      <c r="I131" s="1069" t="s">
        <v>145</v>
      </c>
      <c r="J131" s="1069" t="s">
        <v>145</v>
      </c>
      <c r="K131" s="1069" t="s">
        <v>145</v>
      </c>
      <c r="L131" s="1069" t="s">
        <v>145</v>
      </c>
      <c r="M131" s="1069" t="s">
        <v>145</v>
      </c>
      <c r="N131" s="1069" t="s">
        <v>145</v>
      </c>
      <c r="O131" s="1069" t="s">
        <v>145</v>
      </c>
      <c r="P131" s="1069" t="s">
        <v>145</v>
      </c>
      <c r="Q131" s="1069" t="s">
        <v>145</v>
      </c>
    </row>
    <row r="132" spans="3:17" ht="15">
      <c r="C132" s="610" t="s">
        <v>145</v>
      </c>
      <c r="D132" s="610" t="s">
        <v>145</v>
      </c>
      <c r="E132" s="1350" t="s">
        <v>145</v>
      </c>
      <c r="F132" s="1069" t="s">
        <v>145</v>
      </c>
      <c r="G132" s="1069" t="s">
        <v>145</v>
      </c>
      <c r="H132" s="1069" t="s">
        <v>145</v>
      </c>
      <c r="I132" s="1069" t="s">
        <v>145</v>
      </c>
      <c r="J132" s="1069" t="s">
        <v>145</v>
      </c>
      <c r="K132" s="1069" t="s">
        <v>145</v>
      </c>
      <c r="L132" s="1069" t="s">
        <v>145</v>
      </c>
      <c r="M132" s="1069" t="s">
        <v>145</v>
      </c>
      <c r="N132" s="1069" t="s">
        <v>145</v>
      </c>
      <c r="O132" s="1069" t="s">
        <v>145</v>
      </c>
      <c r="P132" s="1069" t="s">
        <v>145</v>
      </c>
      <c r="Q132" s="1069" t="s">
        <v>145</v>
      </c>
    </row>
    <row r="133" spans="3:17" ht="15">
      <c r="C133" s="610" t="s">
        <v>145</v>
      </c>
      <c r="D133" s="610" t="s">
        <v>145</v>
      </c>
      <c r="E133" s="1350" t="s">
        <v>145</v>
      </c>
      <c r="F133" s="1069" t="s">
        <v>145</v>
      </c>
      <c r="G133" s="1069" t="s">
        <v>145</v>
      </c>
      <c r="H133" s="1069" t="s">
        <v>145</v>
      </c>
      <c r="I133" s="1069" t="s">
        <v>145</v>
      </c>
      <c r="J133" s="1069" t="s">
        <v>145</v>
      </c>
      <c r="K133" s="1069" t="s">
        <v>145</v>
      </c>
      <c r="L133" s="1069" t="s">
        <v>145</v>
      </c>
      <c r="M133" s="1069" t="s">
        <v>145</v>
      </c>
      <c r="N133" s="1069" t="s">
        <v>145</v>
      </c>
      <c r="O133" s="1069" t="s">
        <v>145</v>
      </c>
      <c r="P133" s="1069" t="s">
        <v>145</v>
      </c>
      <c r="Q133" s="1069" t="s">
        <v>145</v>
      </c>
    </row>
    <row r="134" spans="3:17" ht="15">
      <c r="C134" s="610" t="s">
        <v>145</v>
      </c>
      <c r="D134" s="610" t="s">
        <v>145</v>
      </c>
      <c r="E134" s="1350" t="s">
        <v>145</v>
      </c>
      <c r="F134" s="1069" t="s">
        <v>145</v>
      </c>
      <c r="G134" s="1069" t="s">
        <v>145</v>
      </c>
      <c r="H134" s="1069" t="s">
        <v>145</v>
      </c>
      <c r="I134" s="1069" t="s">
        <v>145</v>
      </c>
      <c r="J134" s="1069" t="s">
        <v>145</v>
      </c>
      <c r="K134" s="1069" t="s">
        <v>145</v>
      </c>
      <c r="L134" s="1069" t="s">
        <v>145</v>
      </c>
      <c r="M134" s="1069" t="s">
        <v>145</v>
      </c>
      <c r="N134" s="1069" t="s">
        <v>145</v>
      </c>
      <c r="O134" s="1069" t="s">
        <v>145</v>
      </c>
      <c r="P134" s="1069" t="s">
        <v>145</v>
      </c>
      <c r="Q134" s="1069" t="s">
        <v>145</v>
      </c>
    </row>
    <row r="135" spans="3:17" ht="15">
      <c r="C135" s="610" t="s">
        <v>145</v>
      </c>
      <c r="D135" s="610" t="s">
        <v>145</v>
      </c>
      <c r="E135" s="1350" t="s">
        <v>145</v>
      </c>
      <c r="F135" s="1069" t="s">
        <v>145</v>
      </c>
      <c r="G135" s="1069" t="s">
        <v>145</v>
      </c>
      <c r="H135" s="1069" t="s">
        <v>145</v>
      </c>
      <c r="I135" s="1069" t="s">
        <v>145</v>
      </c>
      <c r="J135" s="1069" t="s">
        <v>145</v>
      </c>
      <c r="K135" s="1069" t="s">
        <v>145</v>
      </c>
      <c r="L135" s="1069" t="s">
        <v>145</v>
      </c>
      <c r="M135" s="1069" t="s">
        <v>145</v>
      </c>
      <c r="N135" s="1069" t="s">
        <v>145</v>
      </c>
      <c r="O135" s="1069" t="s">
        <v>145</v>
      </c>
      <c r="P135" s="1069" t="s">
        <v>145</v>
      </c>
      <c r="Q135" s="1069" t="s">
        <v>145</v>
      </c>
    </row>
    <row r="136" spans="3:17" ht="15">
      <c r="C136" s="610" t="s">
        <v>145</v>
      </c>
      <c r="D136" s="610" t="s">
        <v>145</v>
      </c>
      <c r="E136" s="1350" t="s">
        <v>145</v>
      </c>
      <c r="F136" s="1069" t="s">
        <v>145</v>
      </c>
      <c r="G136" s="1069" t="s">
        <v>145</v>
      </c>
      <c r="H136" s="1069" t="s">
        <v>145</v>
      </c>
      <c r="I136" s="1069" t="s">
        <v>145</v>
      </c>
      <c r="J136" s="1069" t="s">
        <v>145</v>
      </c>
      <c r="K136" s="1069" t="s">
        <v>145</v>
      </c>
      <c r="L136" s="1069" t="s">
        <v>145</v>
      </c>
      <c r="M136" s="1069" t="s">
        <v>145</v>
      </c>
      <c r="N136" s="1069" t="s">
        <v>145</v>
      </c>
      <c r="O136" s="1069" t="s">
        <v>145</v>
      </c>
      <c r="P136" s="1069" t="s">
        <v>145</v>
      </c>
      <c r="Q136" s="1069" t="s">
        <v>145</v>
      </c>
    </row>
    <row r="137" spans="3:17" ht="15">
      <c r="C137" s="610" t="s">
        <v>145</v>
      </c>
      <c r="D137" s="610" t="s">
        <v>145</v>
      </c>
      <c r="E137" s="1350" t="s">
        <v>145</v>
      </c>
      <c r="F137" s="1069" t="s">
        <v>145</v>
      </c>
      <c r="G137" s="1069" t="s">
        <v>145</v>
      </c>
      <c r="H137" s="1069" t="s">
        <v>145</v>
      </c>
      <c r="I137" s="1069" t="s">
        <v>145</v>
      </c>
      <c r="J137" s="1069" t="s">
        <v>145</v>
      </c>
      <c r="K137" s="1069" t="s">
        <v>145</v>
      </c>
      <c r="L137" s="1069" t="s">
        <v>145</v>
      </c>
      <c r="M137" s="1069" t="s">
        <v>145</v>
      </c>
      <c r="N137" s="1069" t="s">
        <v>145</v>
      </c>
      <c r="O137" s="1069" t="s">
        <v>145</v>
      </c>
      <c r="P137" s="1069" t="s">
        <v>145</v>
      </c>
      <c r="Q137" s="1069" t="s">
        <v>145</v>
      </c>
    </row>
    <row r="138" spans="3:17" ht="15">
      <c r="C138" s="610" t="s">
        <v>145</v>
      </c>
      <c r="D138" s="610" t="s">
        <v>145</v>
      </c>
      <c r="E138" s="1350" t="s">
        <v>145</v>
      </c>
      <c r="F138" s="1069" t="s">
        <v>145</v>
      </c>
      <c r="G138" s="1069" t="s">
        <v>145</v>
      </c>
      <c r="H138" s="1069" t="s">
        <v>145</v>
      </c>
      <c r="I138" s="1069" t="s">
        <v>145</v>
      </c>
      <c r="J138" s="1069" t="s">
        <v>145</v>
      </c>
      <c r="K138" s="1069" t="s">
        <v>145</v>
      </c>
      <c r="L138" s="1069" t="s">
        <v>145</v>
      </c>
      <c r="M138" s="1069" t="s">
        <v>145</v>
      </c>
      <c r="N138" s="1069" t="s">
        <v>145</v>
      </c>
      <c r="O138" s="1069" t="s">
        <v>145</v>
      </c>
      <c r="P138" s="1069" t="s">
        <v>145</v>
      </c>
      <c r="Q138" s="1069" t="s">
        <v>145</v>
      </c>
    </row>
    <row r="139" spans="3:17" ht="15">
      <c r="C139" s="610" t="s">
        <v>145</v>
      </c>
      <c r="D139" s="610" t="s">
        <v>145</v>
      </c>
      <c r="E139" s="1350" t="s">
        <v>145</v>
      </c>
      <c r="F139" s="1069" t="s">
        <v>145</v>
      </c>
      <c r="G139" s="1069" t="s">
        <v>145</v>
      </c>
      <c r="H139" s="1069" t="s">
        <v>145</v>
      </c>
      <c r="I139" s="1069" t="s">
        <v>145</v>
      </c>
      <c r="J139" s="1069" t="s">
        <v>145</v>
      </c>
      <c r="K139" s="1069" t="s">
        <v>145</v>
      </c>
      <c r="L139" s="1069" t="s">
        <v>145</v>
      </c>
      <c r="M139" s="1069" t="s">
        <v>145</v>
      </c>
      <c r="N139" s="1069" t="s">
        <v>145</v>
      </c>
      <c r="O139" s="1069" t="s">
        <v>145</v>
      </c>
      <c r="P139" s="1069" t="s">
        <v>145</v>
      </c>
      <c r="Q139" s="1069" t="s">
        <v>145</v>
      </c>
    </row>
    <row r="140" spans="3:17" ht="15">
      <c r="C140" s="610" t="s">
        <v>145</v>
      </c>
      <c r="D140" s="610" t="s">
        <v>145</v>
      </c>
      <c r="E140" s="1350" t="s">
        <v>145</v>
      </c>
      <c r="F140" s="1069" t="s">
        <v>145</v>
      </c>
      <c r="G140" s="1069" t="s">
        <v>145</v>
      </c>
      <c r="H140" s="1069" t="s">
        <v>145</v>
      </c>
      <c r="I140" s="1069" t="s">
        <v>145</v>
      </c>
      <c r="J140" s="1069" t="s">
        <v>145</v>
      </c>
      <c r="K140" s="1069" t="s">
        <v>145</v>
      </c>
      <c r="L140" s="1069" t="s">
        <v>145</v>
      </c>
      <c r="M140" s="1069" t="s">
        <v>145</v>
      </c>
      <c r="N140" s="1069" t="s">
        <v>145</v>
      </c>
      <c r="O140" s="1069" t="s">
        <v>145</v>
      </c>
      <c r="P140" s="1069" t="s">
        <v>145</v>
      </c>
      <c r="Q140" s="1069" t="s">
        <v>145</v>
      </c>
    </row>
    <row r="141" spans="3:17" ht="15">
      <c r="C141" s="610" t="s">
        <v>145</v>
      </c>
      <c r="D141" s="610" t="s">
        <v>145</v>
      </c>
      <c r="E141" s="1350" t="s">
        <v>145</v>
      </c>
      <c r="F141" s="1069" t="s">
        <v>145</v>
      </c>
      <c r="G141" s="1069" t="s">
        <v>145</v>
      </c>
      <c r="H141" s="1069" t="s">
        <v>145</v>
      </c>
      <c r="I141" s="1069" t="s">
        <v>145</v>
      </c>
      <c r="J141" s="1069" t="s">
        <v>145</v>
      </c>
      <c r="K141" s="1069" t="s">
        <v>145</v>
      </c>
      <c r="L141" s="1069" t="s">
        <v>145</v>
      </c>
      <c r="M141" s="1069" t="s">
        <v>145</v>
      </c>
      <c r="N141" s="1069" t="s">
        <v>145</v>
      </c>
      <c r="O141" s="1069" t="s">
        <v>145</v>
      </c>
      <c r="P141" s="1069" t="s">
        <v>145</v>
      </c>
      <c r="Q141" s="1069" t="s">
        <v>145</v>
      </c>
    </row>
    <row r="142" spans="3:17" ht="15">
      <c r="C142" s="610" t="s">
        <v>145</v>
      </c>
      <c r="D142" s="610" t="s">
        <v>145</v>
      </c>
      <c r="E142" s="1350" t="s">
        <v>145</v>
      </c>
      <c r="F142" s="1069" t="s">
        <v>145</v>
      </c>
      <c r="G142" s="1069" t="s">
        <v>145</v>
      </c>
      <c r="H142" s="1069" t="s">
        <v>145</v>
      </c>
      <c r="I142" s="1069" t="s">
        <v>145</v>
      </c>
      <c r="J142" s="1069" t="s">
        <v>145</v>
      </c>
      <c r="K142" s="1069" t="s">
        <v>145</v>
      </c>
      <c r="L142" s="1069" t="s">
        <v>145</v>
      </c>
      <c r="M142" s="1069" t="s">
        <v>145</v>
      </c>
      <c r="N142" s="1069" t="s">
        <v>145</v>
      </c>
      <c r="O142" s="1069" t="s">
        <v>145</v>
      </c>
      <c r="P142" s="1069" t="s">
        <v>145</v>
      </c>
      <c r="Q142" s="1069" t="s">
        <v>145</v>
      </c>
    </row>
    <row r="143" spans="3:17" ht="15">
      <c r="C143" s="610" t="s">
        <v>145</v>
      </c>
      <c r="D143" s="610" t="s">
        <v>145</v>
      </c>
      <c r="E143" s="1350" t="s">
        <v>145</v>
      </c>
      <c r="F143" s="1069" t="s">
        <v>145</v>
      </c>
      <c r="G143" s="1069" t="s">
        <v>145</v>
      </c>
      <c r="H143" s="1069" t="s">
        <v>145</v>
      </c>
      <c r="I143" s="1069" t="s">
        <v>145</v>
      </c>
      <c r="J143" s="1069" t="s">
        <v>145</v>
      </c>
      <c r="K143" s="1069" t="s">
        <v>145</v>
      </c>
      <c r="L143" s="1069" t="s">
        <v>145</v>
      </c>
      <c r="M143" s="1069" t="s">
        <v>145</v>
      </c>
      <c r="N143" s="1069" t="s">
        <v>145</v>
      </c>
      <c r="O143" s="1069" t="s">
        <v>145</v>
      </c>
      <c r="P143" s="1069" t="s">
        <v>145</v>
      </c>
      <c r="Q143" s="1069" t="s">
        <v>145</v>
      </c>
    </row>
    <row r="144" spans="3:17" ht="15">
      <c r="C144" s="610" t="s">
        <v>145</v>
      </c>
      <c r="D144" s="610" t="s">
        <v>145</v>
      </c>
      <c r="E144" s="1350" t="s">
        <v>145</v>
      </c>
      <c r="F144" s="1069" t="s">
        <v>145</v>
      </c>
      <c r="G144" s="1069" t="s">
        <v>145</v>
      </c>
      <c r="H144" s="1069" t="s">
        <v>145</v>
      </c>
      <c r="I144" s="1069" t="s">
        <v>145</v>
      </c>
      <c r="J144" s="1069" t="s">
        <v>145</v>
      </c>
      <c r="K144" s="1069" t="s">
        <v>145</v>
      </c>
      <c r="L144" s="1069" t="s">
        <v>145</v>
      </c>
      <c r="M144" s="1069" t="s">
        <v>145</v>
      </c>
      <c r="N144" s="1069" t="s">
        <v>145</v>
      </c>
      <c r="O144" s="1069" t="s">
        <v>145</v>
      </c>
      <c r="P144" s="1069" t="s">
        <v>145</v>
      </c>
      <c r="Q144" s="1069" t="s">
        <v>145</v>
      </c>
    </row>
    <row r="145" spans="3:17" ht="15">
      <c r="C145" s="610" t="s">
        <v>145</v>
      </c>
      <c r="D145" s="610" t="s">
        <v>145</v>
      </c>
      <c r="E145" s="1350" t="s">
        <v>145</v>
      </c>
      <c r="F145" s="1069" t="s">
        <v>145</v>
      </c>
      <c r="G145" s="1069" t="s">
        <v>145</v>
      </c>
      <c r="H145" s="1069" t="s">
        <v>145</v>
      </c>
      <c r="I145" s="1069" t="s">
        <v>145</v>
      </c>
      <c r="J145" s="1069" t="s">
        <v>145</v>
      </c>
      <c r="K145" s="1069" t="s">
        <v>145</v>
      </c>
      <c r="L145" s="1069" t="s">
        <v>145</v>
      </c>
      <c r="M145" s="1069" t="s">
        <v>145</v>
      </c>
      <c r="N145" s="1069" t="s">
        <v>145</v>
      </c>
      <c r="O145" s="1069" t="s">
        <v>145</v>
      </c>
      <c r="P145" s="1069" t="s">
        <v>145</v>
      </c>
      <c r="Q145" s="1069" t="s">
        <v>145</v>
      </c>
    </row>
    <row r="146" spans="3:17" ht="15">
      <c r="C146" s="610" t="s">
        <v>145</v>
      </c>
      <c r="D146" s="610" t="s">
        <v>145</v>
      </c>
      <c r="E146" s="1350" t="s">
        <v>145</v>
      </c>
      <c r="F146" s="1069" t="s">
        <v>145</v>
      </c>
      <c r="G146" s="1069" t="s">
        <v>145</v>
      </c>
      <c r="H146" s="1069" t="s">
        <v>145</v>
      </c>
      <c r="I146" s="1069" t="s">
        <v>145</v>
      </c>
      <c r="J146" s="1069" t="s">
        <v>145</v>
      </c>
      <c r="K146" s="1069" t="s">
        <v>145</v>
      </c>
      <c r="L146" s="1069" t="s">
        <v>145</v>
      </c>
      <c r="M146" s="1069" t="s">
        <v>145</v>
      </c>
      <c r="N146" s="1069" t="s">
        <v>145</v>
      </c>
      <c r="O146" s="1069" t="s">
        <v>145</v>
      </c>
      <c r="P146" s="1069" t="s">
        <v>145</v>
      </c>
      <c r="Q146" s="1069" t="s">
        <v>145</v>
      </c>
    </row>
    <row r="147" spans="3:17" ht="15">
      <c r="C147" s="610" t="s">
        <v>145</v>
      </c>
      <c r="D147" s="610" t="s">
        <v>145</v>
      </c>
      <c r="E147" s="1350" t="s">
        <v>145</v>
      </c>
      <c r="F147" s="1069" t="s">
        <v>145</v>
      </c>
      <c r="G147" s="1069" t="s">
        <v>145</v>
      </c>
      <c r="H147" s="1069" t="s">
        <v>145</v>
      </c>
      <c r="I147" s="1069" t="s">
        <v>145</v>
      </c>
      <c r="J147" s="1069" t="s">
        <v>145</v>
      </c>
      <c r="K147" s="1069" t="s">
        <v>145</v>
      </c>
      <c r="L147" s="1069" t="s">
        <v>145</v>
      </c>
      <c r="M147" s="1069" t="s">
        <v>145</v>
      </c>
      <c r="N147" s="1069" t="s">
        <v>145</v>
      </c>
      <c r="O147" s="1069" t="s">
        <v>145</v>
      </c>
      <c r="P147" s="1069" t="s">
        <v>145</v>
      </c>
      <c r="Q147" s="1069" t="s">
        <v>145</v>
      </c>
    </row>
    <row r="148" spans="3:17" ht="15">
      <c r="C148" s="610" t="s">
        <v>145</v>
      </c>
      <c r="D148" s="610" t="s">
        <v>145</v>
      </c>
      <c r="E148" s="1350" t="s">
        <v>145</v>
      </c>
      <c r="F148" s="1069" t="s">
        <v>145</v>
      </c>
      <c r="G148" s="1069" t="s">
        <v>145</v>
      </c>
      <c r="H148" s="1069" t="s">
        <v>145</v>
      </c>
      <c r="I148" s="1069" t="s">
        <v>145</v>
      </c>
      <c r="J148" s="1069" t="s">
        <v>145</v>
      </c>
      <c r="K148" s="1069" t="s">
        <v>145</v>
      </c>
      <c r="L148" s="1069" t="s">
        <v>145</v>
      </c>
      <c r="M148" s="1069" t="s">
        <v>145</v>
      </c>
      <c r="N148" s="1069" t="s">
        <v>145</v>
      </c>
      <c r="O148" s="1069" t="s">
        <v>145</v>
      </c>
      <c r="P148" s="1069" t="s">
        <v>145</v>
      </c>
      <c r="Q148" s="1069" t="s">
        <v>145</v>
      </c>
    </row>
    <row r="149" spans="3:17" ht="15">
      <c r="C149" s="610" t="s">
        <v>145</v>
      </c>
      <c r="D149" s="610" t="s">
        <v>145</v>
      </c>
      <c r="E149" s="1350" t="s">
        <v>145</v>
      </c>
      <c r="F149" s="1069" t="s">
        <v>145</v>
      </c>
      <c r="G149" s="1069" t="s">
        <v>145</v>
      </c>
      <c r="H149" s="1069" t="s">
        <v>145</v>
      </c>
      <c r="I149" s="1069" t="s">
        <v>145</v>
      </c>
      <c r="J149" s="1069" t="s">
        <v>145</v>
      </c>
      <c r="K149" s="1069" t="s">
        <v>145</v>
      </c>
      <c r="L149" s="1069" t="s">
        <v>145</v>
      </c>
      <c r="M149" s="1069" t="s">
        <v>145</v>
      </c>
      <c r="N149" s="1069" t="s">
        <v>145</v>
      </c>
      <c r="O149" s="1069" t="s">
        <v>145</v>
      </c>
      <c r="P149" s="1069" t="s">
        <v>145</v>
      </c>
      <c r="Q149" s="1069" t="s">
        <v>145</v>
      </c>
    </row>
    <row r="150" spans="3:17" ht="15">
      <c r="C150" s="610" t="s">
        <v>145</v>
      </c>
      <c r="D150" s="610" t="s">
        <v>145</v>
      </c>
      <c r="E150" s="1350" t="s">
        <v>145</v>
      </c>
      <c r="F150" s="1069" t="s">
        <v>145</v>
      </c>
      <c r="G150" s="1069" t="s">
        <v>145</v>
      </c>
      <c r="H150" s="1069" t="s">
        <v>145</v>
      </c>
      <c r="I150" s="1069" t="s">
        <v>145</v>
      </c>
      <c r="J150" s="1069" t="s">
        <v>145</v>
      </c>
      <c r="K150" s="1069" t="s">
        <v>145</v>
      </c>
      <c r="L150" s="1069" t="s">
        <v>145</v>
      </c>
      <c r="M150" s="1069" t="s">
        <v>145</v>
      </c>
      <c r="N150" s="1069" t="s">
        <v>145</v>
      </c>
      <c r="O150" s="1069" t="s">
        <v>145</v>
      </c>
      <c r="P150" s="1069" t="s">
        <v>145</v>
      </c>
      <c r="Q150" s="1069" t="s">
        <v>145</v>
      </c>
    </row>
    <row r="151" spans="3:17" ht="15">
      <c r="C151" s="610" t="s">
        <v>145</v>
      </c>
      <c r="D151" s="610" t="s">
        <v>145</v>
      </c>
      <c r="E151" s="1350" t="s">
        <v>145</v>
      </c>
      <c r="F151" s="1069" t="s">
        <v>145</v>
      </c>
      <c r="G151" s="1069" t="s">
        <v>145</v>
      </c>
      <c r="H151" s="1069" t="s">
        <v>145</v>
      </c>
      <c r="I151" s="1069" t="s">
        <v>145</v>
      </c>
      <c r="J151" s="1069" t="s">
        <v>145</v>
      </c>
      <c r="K151" s="1069" t="s">
        <v>145</v>
      </c>
      <c r="L151" s="1069" t="s">
        <v>145</v>
      </c>
      <c r="M151" s="1069" t="s">
        <v>145</v>
      </c>
      <c r="N151" s="1069" t="s">
        <v>145</v>
      </c>
      <c r="O151" s="1069" t="s">
        <v>145</v>
      </c>
      <c r="P151" s="1069" t="s">
        <v>145</v>
      </c>
      <c r="Q151" s="1069" t="s">
        <v>145</v>
      </c>
    </row>
    <row r="152" spans="3:17" ht="15">
      <c r="C152" s="610" t="s">
        <v>145</v>
      </c>
      <c r="D152" s="610" t="s">
        <v>145</v>
      </c>
      <c r="E152" s="1350" t="s">
        <v>145</v>
      </c>
      <c r="F152" s="1069" t="s">
        <v>145</v>
      </c>
      <c r="G152" s="1069" t="s">
        <v>145</v>
      </c>
      <c r="H152" s="1069" t="s">
        <v>145</v>
      </c>
      <c r="I152" s="1069" t="s">
        <v>145</v>
      </c>
      <c r="J152" s="1069" t="s">
        <v>145</v>
      </c>
      <c r="K152" s="1069" t="s">
        <v>145</v>
      </c>
      <c r="L152" s="1069" t="s">
        <v>145</v>
      </c>
      <c r="M152" s="1069" t="s">
        <v>145</v>
      </c>
      <c r="N152" s="1069" t="s">
        <v>145</v>
      </c>
      <c r="O152" s="1069" t="s">
        <v>145</v>
      </c>
      <c r="P152" s="1069" t="s">
        <v>145</v>
      </c>
      <c r="Q152" s="1069" t="s">
        <v>145</v>
      </c>
    </row>
    <row r="153" spans="3:17" ht="15">
      <c r="C153" s="610" t="s">
        <v>145</v>
      </c>
      <c r="D153" s="610" t="s">
        <v>145</v>
      </c>
      <c r="E153" s="1350" t="s">
        <v>145</v>
      </c>
      <c r="F153" s="1069" t="s">
        <v>145</v>
      </c>
      <c r="G153" s="1069" t="s">
        <v>145</v>
      </c>
      <c r="H153" s="1069" t="s">
        <v>145</v>
      </c>
      <c r="I153" s="1069" t="s">
        <v>145</v>
      </c>
      <c r="J153" s="1069" t="s">
        <v>145</v>
      </c>
      <c r="K153" s="1069" t="s">
        <v>145</v>
      </c>
      <c r="L153" s="1069" t="s">
        <v>145</v>
      </c>
      <c r="M153" s="1069" t="s">
        <v>145</v>
      </c>
      <c r="N153" s="1069" t="s">
        <v>145</v>
      </c>
      <c r="O153" s="1069" t="s">
        <v>145</v>
      </c>
      <c r="P153" s="1069" t="s">
        <v>145</v>
      </c>
      <c r="Q153" s="1069" t="s">
        <v>145</v>
      </c>
    </row>
    <row r="154" spans="3:17" ht="15">
      <c r="C154" s="610" t="s">
        <v>145</v>
      </c>
      <c r="D154" s="610" t="s">
        <v>145</v>
      </c>
      <c r="E154" s="1350" t="s">
        <v>145</v>
      </c>
      <c r="F154" s="1069" t="s">
        <v>145</v>
      </c>
      <c r="G154" s="1069" t="s">
        <v>145</v>
      </c>
      <c r="H154" s="1069" t="s">
        <v>145</v>
      </c>
      <c r="I154" s="1069" t="s">
        <v>145</v>
      </c>
      <c r="J154" s="1069" t="s">
        <v>145</v>
      </c>
      <c r="K154" s="1069" t="s">
        <v>145</v>
      </c>
      <c r="L154" s="1069" t="s">
        <v>145</v>
      </c>
      <c r="M154" s="1069" t="s">
        <v>145</v>
      </c>
      <c r="N154" s="1069" t="s">
        <v>145</v>
      </c>
      <c r="O154" s="1069" t="s">
        <v>145</v>
      </c>
      <c r="P154" s="1069" t="s">
        <v>145</v>
      </c>
      <c r="Q154" s="1069" t="s">
        <v>145</v>
      </c>
    </row>
    <row r="155" spans="3:17" ht="15">
      <c r="C155" s="610" t="s">
        <v>145</v>
      </c>
      <c r="D155" s="610" t="s">
        <v>145</v>
      </c>
      <c r="E155" s="1350" t="s">
        <v>145</v>
      </c>
      <c r="F155" s="1069" t="s">
        <v>145</v>
      </c>
      <c r="G155" s="1069" t="s">
        <v>145</v>
      </c>
      <c r="H155" s="1069" t="s">
        <v>145</v>
      </c>
      <c r="I155" s="1069" t="s">
        <v>145</v>
      </c>
      <c r="J155" s="1069" t="s">
        <v>145</v>
      </c>
      <c r="K155" s="1069" t="s">
        <v>145</v>
      </c>
      <c r="L155" s="1069" t="s">
        <v>145</v>
      </c>
      <c r="M155" s="1069" t="s">
        <v>145</v>
      </c>
      <c r="N155" s="1069" t="s">
        <v>145</v>
      </c>
      <c r="O155" s="1069" t="s">
        <v>145</v>
      </c>
      <c r="P155" s="1069" t="s">
        <v>145</v>
      </c>
      <c r="Q155" s="1069" t="s">
        <v>145</v>
      </c>
    </row>
    <row r="156" spans="3:17" ht="15">
      <c r="C156" s="610" t="s">
        <v>145</v>
      </c>
      <c r="D156" s="610" t="s">
        <v>145</v>
      </c>
      <c r="E156" s="1350" t="s">
        <v>145</v>
      </c>
      <c r="F156" s="1069" t="s">
        <v>145</v>
      </c>
      <c r="G156" s="1069" t="s">
        <v>145</v>
      </c>
      <c r="H156" s="1069" t="s">
        <v>145</v>
      </c>
      <c r="I156" s="1069" t="s">
        <v>145</v>
      </c>
      <c r="J156" s="1069" t="s">
        <v>145</v>
      </c>
      <c r="K156" s="1069" t="s">
        <v>145</v>
      </c>
      <c r="L156" s="1069" t="s">
        <v>145</v>
      </c>
      <c r="M156" s="1069" t="s">
        <v>145</v>
      </c>
      <c r="N156" s="1069" t="s">
        <v>145</v>
      </c>
      <c r="O156" s="1069" t="s">
        <v>145</v>
      </c>
      <c r="P156" s="1069" t="s">
        <v>145</v>
      </c>
      <c r="Q156" s="1069" t="s">
        <v>145</v>
      </c>
    </row>
    <row r="157" spans="3:17" ht="15">
      <c r="C157" s="610" t="s">
        <v>145</v>
      </c>
      <c r="D157" s="610" t="s">
        <v>145</v>
      </c>
      <c r="E157" s="1350" t="s">
        <v>145</v>
      </c>
      <c r="F157" s="1069" t="s">
        <v>145</v>
      </c>
      <c r="G157" s="1069" t="s">
        <v>145</v>
      </c>
      <c r="H157" s="1069" t="s">
        <v>145</v>
      </c>
      <c r="I157" s="1069" t="s">
        <v>145</v>
      </c>
      <c r="J157" s="1069" t="s">
        <v>145</v>
      </c>
      <c r="K157" s="1069" t="s">
        <v>145</v>
      </c>
      <c r="L157" s="1069" t="s">
        <v>145</v>
      </c>
      <c r="M157" s="1069" t="s">
        <v>145</v>
      </c>
      <c r="N157" s="1069" t="s">
        <v>145</v>
      </c>
      <c r="O157" s="1069" t="s">
        <v>145</v>
      </c>
      <c r="P157" s="1069" t="s">
        <v>145</v>
      </c>
      <c r="Q157" s="1069" t="s">
        <v>145</v>
      </c>
    </row>
    <row r="158" spans="3:17" ht="15">
      <c r="C158" s="610" t="s">
        <v>145</v>
      </c>
      <c r="D158" s="610" t="s">
        <v>145</v>
      </c>
      <c r="E158" s="1350" t="s">
        <v>145</v>
      </c>
      <c r="F158" s="1069" t="s">
        <v>145</v>
      </c>
      <c r="G158" s="1069" t="s">
        <v>145</v>
      </c>
      <c r="H158" s="1069" t="s">
        <v>145</v>
      </c>
      <c r="I158" s="1069" t="s">
        <v>145</v>
      </c>
      <c r="J158" s="1069" t="s">
        <v>145</v>
      </c>
      <c r="K158" s="1069" t="s">
        <v>145</v>
      </c>
      <c r="L158" s="1069" t="s">
        <v>145</v>
      </c>
      <c r="M158" s="1069" t="s">
        <v>145</v>
      </c>
      <c r="N158" s="1069" t="s">
        <v>145</v>
      </c>
      <c r="O158" s="1069" t="s">
        <v>145</v>
      </c>
      <c r="P158" s="1069" t="s">
        <v>145</v>
      </c>
      <c r="Q158" s="1069" t="s">
        <v>145</v>
      </c>
    </row>
    <row r="159" spans="3:17" ht="15">
      <c r="C159" s="610" t="s">
        <v>145</v>
      </c>
      <c r="D159" s="610" t="s">
        <v>145</v>
      </c>
      <c r="E159" s="1350" t="s">
        <v>145</v>
      </c>
      <c r="F159" s="1069" t="s">
        <v>145</v>
      </c>
      <c r="G159" s="1069" t="s">
        <v>145</v>
      </c>
      <c r="H159" s="1069" t="s">
        <v>145</v>
      </c>
      <c r="I159" s="1069" t="s">
        <v>145</v>
      </c>
      <c r="J159" s="1069" t="s">
        <v>145</v>
      </c>
      <c r="K159" s="1069" t="s">
        <v>145</v>
      </c>
      <c r="L159" s="1069" t="s">
        <v>145</v>
      </c>
      <c r="M159" s="1069" t="s">
        <v>145</v>
      </c>
      <c r="N159" s="1069" t="s">
        <v>145</v>
      </c>
      <c r="O159" s="1069" t="s">
        <v>145</v>
      </c>
      <c r="P159" s="1069" t="s">
        <v>145</v>
      </c>
      <c r="Q159" s="1069" t="s">
        <v>145</v>
      </c>
    </row>
    <row r="160" spans="3:17" ht="15">
      <c r="C160" s="610" t="s">
        <v>145</v>
      </c>
      <c r="D160" s="610" t="s">
        <v>145</v>
      </c>
      <c r="E160" s="1350" t="s">
        <v>145</v>
      </c>
      <c r="F160" s="1069" t="s">
        <v>145</v>
      </c>
      <c r="G160" s="1069" t="s">
        <v>145</v>
      </c>
      <c r="H160" s="1069" t="s">
        <v>145</v>
      </c>
      <c r="I160" s="1069" t="s">
        <v>145</v>
      </c>
      <c r="J160" s="1069" t="s">
        <v>145</v>
      </c>
      <c r="K160" s="1069" t="s">
        <v>145</v>
      </c>
      <c r="L160" s="1069" t="s">
        <v>145</v>
      </c>
      <c r="M160" s="1069" t="s">
        <v>145</v>
      </c>
      <c r="N160" s="1069" t="s">
        <v>145</v>
      </c>
      <c r="O160" s="1069" t="s">
        <v>145</v>
      </c>
      <c r="P160" s="1069" t="s">
        <v>145</v>
      </c>
      <c r="Q160" s="1069" t="s">
        <v>145</v>
      </c>
    </row>
    <row r="161" spans="3:17" ht="15">
      <c r="C161" s="610" t="s">
        <v>145</v>
      </c>
      <c r="D161" s="610" t="s">
        <v>145</v>
      </c>
      <c r="E161" s="1350" t="s">
        <v>145</v>
      </c>
      <c r="F161" s="1069" t="s">
        <v>145</v>
      </c>
      <c r="G161" s="1069" t="s">
        <v>145</v>
      </c>
      <c r="H161" s="1069" t="s">
        <v>145</v>
      </c>
      <c r="I161" s="1069" t="s">
        <v>145</v>
      </c>
      <c r="J161" s="1069" t="s">
        <v>145</v>
      </c>
      <c r="K161" s="1069" t="s">
        <v>145</v>
      </c>
      <c r="L161" s="1069" t="s">
        <v>145</v>
      </c>
      <c r="M161" s="1069" t="s">
        <v>145</v>
      </c>
      <c r="N161" s="1069" t="s">
        <v>145</v>
      </c>
      <c r="O161" s="1069" t="s">
        <v>145</v>
      </c>
      <c r="P161" s="1069" t="s">
        <v>145</v>
      </c>
      <c r="Q161" s="1069" t="s">
        <v>145</v>
      </c>
    </row>
    <row r="162" spans="3:17" ht="15">
      <c r="C162" s="610" t="s">
        <v>145</v>
      </c>
      <c r="D162" s="610" t="s">
        <v>145</v>
      </c>
      <c r="E162" s="1350" t="s">
        <v>145</v>
      </c>
      <c r="F162" s="1069" t="s">
        <v>145</v>
      </c>
      <c r="G162" s="1069" t="s">
        <v>145</v>
      </c>
      <c r="H162" s="1069" t="s">
        <v>145</v>
      </c>
      <c r="I162" s="1069" t="s">
        <v>145</v>
      </c>
      <c r="J162" s="1069" t="s">
        <v>145</v>
      </c>
      <c r="K162" s="1069" t="s">
        <v>145</v>
      </c>
      <c r="L162" s="1069" t="s">
        <v>145</v>
      </c>
      <c r="M162" s="1069" t="s">
        <v>145</v>
      </c>
      <c r="N162" s="1069" t="s">
        <v>145</v>
      </c>
      <c r="O162" s="1069" t="s">
        <v>145</v>
      </c>
      <c r="P162" s="1069" t="s">
        <v>145</v>
      </c>
      <c r="Q162" s="1069" t="s">
        <v>145</v>
      </c>
    </row>
    <row r="163" spans="3:17" ht="15">
      <c r="C163" s="610" t="s">
        <v>145</v>
      </c>
      <c r="D163" s="610" t="s">
        <v>145</v>
      </c>
      <c r="E163" s="1350" t="s">
        <v>145</v>
      </c>
      <c r="F163" s="1069" t="s">
        <v>145</v>
      </c>
      <c r="G163" s="1069" t="s">
        <v>145</v>
      </c>
      <c r="H163" s="1069" t="s">
        <v>145</v>
      </c>
      <c r="I163" s="1069" t="s">
        <v>145</v>
      </c>
      <c r="J163" s="1069" t="s">
        <v>145</v>
      </c>
      <c r="K163" s="1069" t="s">
        <v>145</v>
      </c>
      <c r="L163" s="1069" t="s">
        <v>145</v>
      </c>
      <c r="M163" s="1069" t="s">
        <v>145</v>
      </c>
      <c r="N163" s="1069" t="s">
        <v>145</v>
      </c>
      <c r="O163" s="1069" t="s">
        <v>145</v>
      </c>
      <c r="P163" s="1069" t="s">
        <v>145</v>
      </c>
      <c r="Q163" s="1069" t="s">
        <v>145</v>
      </c>
    </row>
    <row r="164" spans="3:17" ht="15">
      <c r="C164" s="610" t="s">
        <v>145</v>
      </c>
      <c r="D164" s="610" t="s">
        <v>145</v>
      </c>
      <c r="E164" s="1350" t="s">
        <v>145</v>
      </c>
      <c r="F164" s="1069" t="s">
        <v>145</v>
      </c>
      <c r="G164" s="1069" t="s">
        <v>145</v>
      </c>
      <c r="H164" s="1069" t="s">
        <v>145</v>
      </c>
      <c r="I164" s="1069" t="s">
        <v>145</v>
      </c>
      <c r="J164" s="1069" t="s">
        <v>145</v>
      </c>
      <c r="K164" s="1069" t="s">
        <v>145</v>
      </c>
      <c r="L164" s="1069" t="s">
        <v>145</v>
      </c>
      <c r="M164" s="1069" t="s">
        <v>145</v>
      </c>
      <c r="N164" s="1069" t="s">
        <v>145</v>
      </c>
      <c r="O164" s="1069" t="s">
        <v>145</v>
      </c>
      <c r="P164" s="1069" t="s">
        <v>145</v>
      </c>
      <c r="Q164" s="1069" t="s">
        <v>145</v>
      </c>
    </row>
    <row r="165" spans="3:17" ht="15">
      <c r="C165" s="610" t="s">
        <v>145</v>
      </c>
      <c r="D165" s="610" t="s">
        <v>145</v>
      </c>
      <c r="E165" s="1350" t="s">
        <v>145</v>
      </c>
      <c r="F165" s="1069" t="s">
        <v>145</v>
      </c>
      <c r="G165" s="1069" t="s">
        <v>145</v>
      </c>
      <c r="H165" s="1069" t="s">
        <v>145</v>
      </c>
      <c r="I165" s="1069" t="s">
        <v>145</v>
      </c>
      <c r="J165" s="1069" t="s">
        <v>145</v>
      </c>
      <c r="K165" s="1069" t="s">
        <v>145</v>
      </c>
      <c r="L165" s="1069" t="s">
        <v>145</v>
      </c>
      <c r="M165" s="1069" t="s">
        <v>145</v>
      </c>
      <c r="N165" s="1069" t="s">
        <v>145</v>
      </c>
      <c r="O165" s="1069" t="s">
        <v>145</v>
      </c>
      <c r="P165" s="1069" t="s">
        <v>145</v>
      </c>
      <c r="Q165" s="1069" t="s">
        <v>145</v>
      </c>
    </row>
    <row r="166" spans="3:17" ht="15">
      <c r="C166" s="610" t="s">
        <v>145</v>
      </c>
      <c r="D166" s="610" t="s">
        <v>145</v>
      </c>
      <c r="E166" s="1350" t="s">
        <v>145</v>
      </c>
      <c r="F166" s="1069" t="s">
        <v>145</v>
      </c>
      <c r="G166" s="1069" t="s">
        <v>145</v>
      </c>
      <c r="H166" s="1069" t="s">
        <v>145</v>
      </c>
      <c r="I166" s="1069" t="s">
        <v>145</v>
      </c>
      <c r="J166" s="1069" t="s">
        <v>145</v>
      </c>
      <c r="K166" s="1069" t="s">
        <v>145</v>
      </c>
      <c r="L166" s="1069" t="s">
        <v>145</v>
      </c>
      <c r="M166" s="1069" t="s">
        <v>145</v>
      </c>
      <c r="N166" s="1069" t="s">
        <v>145</v>
      </c>
      <c r="O166" s="1069" t="s">
        <v>145</v>
      </c>
      <c r="P166" s="1069" t="s">
        <v>145</v>
      </c>
      <c r="Q166" s="1069" t="s">
        <v>145</v>
      </c>
    </row>
    <row r="167" spans="3:17" ht="15">
      <c r="C167" s="610" t="s">
        <v>145</v>
      </c>
      <c r="D167" s="610" t="s">
        <v>145</v>
      </c>
      <c r="E167" s="1350" t="s">
        <v>145</v>
      </c>
      <c r="F167" s="1069" t="s">
        <v>145</v>
      </c>
      <c r="G167" s="1069" t="s">
        <v>145</v>
      </c>
      <c r="H167" s="1069" t="s">
        <v>145</v>
      </c>
      <c r="I167" s="1069" t="s">
        <v>145</v>
      </c>
      <c r="J167" s="1069" t="s">
        <v>145</v>
      </c>
      <c r="K167" s="1069" t="s">
        <v>145</v>
      </c>
      <c r="L167" s="1069" t="s">
        <v>145</v>
      </c>
      <c r="M167" s="1069" t="s">
        <v>145</v>
      </c>
      <c r="N167" s="1069" t="s">
        <v>145</v>
      </c>
      <c r="O167" s="1069" t="s">
        <v>145</v>
      </c>
      <c r="P167" s="1069" t="s">
        <v>145</v>
      </c>
      <c r="Q167" s="1069" t="s">
        <v>145</v>
      </c>
    </row>
    <row r="168" spans="3:17" ht="15">
      <c r="C168" s="610" t="s">
        <v>145</v>
      </c>
      <c r="D168" s="610" t="s">
        <v>145</v>
      </c>
      <c r="E168" s="1350" t="s">
        <v>145</v>
      </c>
      <c r="F168" s="1069" t="s">
        <v>145</v>
      </c>
      <c r="G168" s="1069" t="s">
        <v>145</v>
      </c>
      <c r="H168" s="1069" t="s">
        <v>145</v>
      </c>
      <c r="I168" s="1069" t="s">
        <v>145</v>
      </c>
      <c r="J168" s="1069" t="s">
        <v>145</v>
      </c>
      <c r="K168" s="1069" t="s">
        <v>145</v>
      </c>
      <c r="L168" s="1069" t="s">
        <v>145</v>
      </c>
      <c r="M168" s="1069" t="s">
        <v>145</v>
      </c>
      <c r="N168" s="1069" t="s">
        <v>145</v>
      </c>
      <c r="O168" s="1069" t="s">
        <v>145</v>
      </c>
      <c r="P168" s="1069" t="s">
        <v>145</v>
      </c>
      <c r="Q168" s="1069" t="s">
        <v>145</v>
      </c>
    </row>
    <row r="169" spans="3:17" ht="15">
      <c r="C169" s="610" t="s">
        <v>145</v>
      </c>
      <c r="D169" s="610" t="s">
        <v>145</v>
      </c>
      <c r="E169" s="1350" t="s">
        <v>145</v>
      </c>
      <c r="F169" s="1069" t="s">
        <v>145</v>
      </c>
      <c r="G169" s="1069" t="s">
        <v>145</v>
      </c>
      <c r="H169" s="1069" t="s">
        <v>145</v>
      </c>
      <c r="I169" s="1069" t="s">
        <v>145</v>
      </c>
      <c r="J169" s="1069" t="s">
        <v>145</v>
      </c>
      <c r="K169" s="1069" t="s">
        <v>145</v>
      </c>
      <c r="L169" s="1069" t="s">
        <v>145</v>
      </c>
      <c r="M169" s="1069" t="s">
        <v>145</v>
      </c>
      <c r="N169" s="1069" t="s">
        <v>145</v>
      </c>
      <c r="O169" s="1069" t="s">
        <v>145</v>
      </c>
      <c r="P169" s="1069" t="s">
        <v>145</v>
      </c>
      <c r="Q169" s="1069" t="s">
        <v>145</v>
      </c>
    </row>
    <row r="170" spans="3:17" ht="15">
      <c r="C170" s="610" t="s">
        <v>145</v>
      </c>
      <c r="D170" s="610" t="s">
        <v>145</v>
      </c>
      <c r="E170" s="1350" t="s">
        <v>145</v>
      </c>
      <c r="F170" s="1069" t="s">
        <v>145</v>
      </c>
      <c r="G170" s="1069" t="s">
        <v>145</v>
      </c>
      <c r="H170" s="1069" t="s">
        <v>145</v>
      </c>
      <c r="I170" s="1069" t="s">
        <v>145</v>
      </c>
      <c r="J170" s="1069" t="s">
        <v>145</v>
      </c>
      <c r="K170" s="1069" t="s">
        <v>145</v>
      </c>
      <c r="L170" s="1069" t="s">
        <v>145</v>
      </c>
      <c r="M170" s="1069" t="s">
        <v>145</v>
      </c>
      <c r="N170" s="1069" t="s">
        <v>145</v>
      </c>
      <c r="O170" s="1069" t="s">
        <v>145</v>
      </c>
      <c r="P170" s="1069" t="s">
        <v>145</v>
      </c>
      <c r="Q170" s="1069" t="s">
        <v>145</v>
      </c>
    </row>
    <row r="171" spans="3:17" ht="15">
      <c r="C171" s="610" t="s">
        <v>145</v>
      </c>
      <c r="D171" s="610" t="s">
        <v>145</v>
      </c>
      <c r="E171" s="1350" t="s">
        <v>145</v>
      </c>
      <c r="F171" s="1069" t="s">
        <v>145</v>
      </c>
      <c r="G171" s="1069" t="s">
        <v>145</v>
      </c>
      <c r="H171" s="1069" t="s">
        <v>145</v>
      </c>
      <c r="I171" s="1069" t="s">
        <v>145</v>
      </c>
      <c r="J171" s="1069" t="s">
        <v>145</v>
      </c>
      <c r="K171" s="1069" t="s">
        <v>145</v>
      </c>
      <c r="L171" s="1069" t="s">
        <v>145</v>
      </c>
      <c r="M171" s="1069" t="s">
        <v>145</v>
      </c>
      <c r="N171" s="1069" t="s">
        <v>145</v>
      </c>
      <c r="O171" s="1069" t="s">
        <v>145</v>
      </c>
      <c r="P171" s="1069" t="s">
        <v>145</v>
      </c>
      <c r="Q171" s="1069" t="s">
        <v>145</v>
      </c>
    </row>
    <row r="172" spans="3:17" ht="15">
      <c r="C172" s="610" t="s">
        <v>145</v>
      </c>
      <c r="D172" s="610" t="s">
        <v>145</v>
      </c>
      <c r="E172" s="1350" t="s">
        <v>145</v>
      </c>
      <c r="F172" s="1069" t="s">
        <v>145</v>
      </c>
      <c r="G172" s="1069" t="s">
        <v>145</v>
      </c>
      <c r="H172" s="1069" t="s">
        <v>145</v>
      </c>
      <c r="I172" s="1069" t="s">
        <v>145</v>
      </c>
      <c r="J172" s="1069" t="s">
        <v>145</v>
      </c>
      <c r="K172" s="1069" t="s">
        <v>145</v>
      </c>
      <c r="L172" s="1069" t="s">
        <v>145</v>
      </c>
      <c r="M172" s="1069" t="s">
        <v>145</v>
      </c>
      <c r="N172" s="1069" t="s">
        <v>145</v>
      </c>
      <c r="O172" s="1069" t="s">
        <v>145</v>
      </c>
      <c r="P172" s="1069" t="s">
        <v>145</v>
      </c>
      <c r="Q172" s="1069" t="s">
        <v>145</v>
      </c>
    </row>
    <row r="173" spans="3:17" ht="15">
      <c r="C173" s="610" t="s">
        <v>145</v>
      </c>
      <c r="D173" s="610" t="s">
        <v>145</v>
      </c>
      <c r="E173" s="1350" t="s">
        <v>145</v>
      </c>
      <c r="F173" s="1069" t="s">
        <v>145</v>
      </c>
      <c r="G173" s="1069" t="s">
        <v>145</v>
      </c>
      <c r="H173" s="1069" t="s">
        <v>145</v>
      </c>
      <c r="I173" s="1069" t="s">
        <v>145</v>
      </c>
      <c r="J173" s="1069" t="s">
        <v>145</v>
      </c>
      <c r="K173" s="1069" t="s">
        <v>145</v>
      </c>
      <c r="L173" s="1069" t="s">
        <v>145</v>
      </c>
      <c r="M173" s="1069" t="s">
        <v>145</v>
      </c>
      <c r="N173" s="1069" t="s">
        <v>145</v>
      </c>
      <c r="O173" s="1069" t="s">
        <v>145</v>
      </c>
      <c r="P173" s="1069" t="s">
        <v>145</v>
      </c>
      <c r="Q173" s="1069" t="s">
        <v>145</v>
      </c>
    </row>
    <row r="174" spans="3:17" ht="15">
      <c r="C174" s="610" t="s">
        <v>145</v>
      </c>
      <c r="D174" s="610" t="s">
        <v>145</v>
      </c>
      <c r="E174" s="1350" t="s">
        <v>145</v>
      </c>
      <c r="F174" s="1069" t="s">
        <v>145</v>
      </c>
      <c r="G174" s="1069" t="s">
        <v>145</v>
      </c>
      <c r="H174" s="1069" t="s">
        <v>145</v>
      </c>
      <c r="I174" s="1069" t="s">
        <v>145</v>
      </c>
      <c r="J174" s="1069" t="s">
        <v>145</v>
      </c>
      <c r="K174" s="1069" t="s">
        <v>145</v>
      </c>
      <c r="L174" s="1069" t="s">
        <v>145</v>
      </c>
      <c r="M174" s="1069" t="s">
        <v>145</v>
      </c>
      <c r="N174" s="1069" t="s">
        <v>145</v>
      </c>
      <c r="O174" s="1069" t="s">
        <v>145</v>
      </c>
      <c r="P174" s="1069" t="s">
        <v>145</v>
      </c>
      <c r="Q174" s="1069" t="s">
        <v>145</v>
      </c>
    </row>
    <row r="175" spans="3:17" ht="15">
      <c r="C175" s="610" t="s">
        <v>145</v>
      </c>
      <c r="D175" s="610" t="s">
        <v>145</v>
      </c>
      <c r="E175" s="1350" t="s">
        <v>145</v>
      </c>
      <c r="F175" s="1069" t="s">
        <v>145</v>
      </c>
      <c r="G175" s="1069" t="s">
        <v>145</v>
      </c>
      <c r="H175" s="1069" t="s">
        <v>145</v>
      </c>
      <c r="I175" s="1069" t="s">
        <v>145</v>
      </c>
      <c r="J175" s="1069" t="s">
        <v>145</v>
      </c>
      <c r="K175" s="1069" t="s">
        <v>145</v>
      </c>
      <c r="L175" s="1069" t="s">
        <v>145</v>
      </c>
      <c r="M175" s="1069" t="s">
        <v>145</v>
      </c>
      <c r="N175" s="1069" t="s">
        <v>145</v>
      </c>
      <c r="O175" s="1069" t="s">
        <v>145</v>
      </c>
      <c r="P175" s="1069" t="s">
        <v>145</v>
      </c>
      <c r="Q175" s="1069" t="s">
        <v>145</v>
      </c>
    </row>
    <row r="176" spans="3:17" ht="15">
      <c r="C176" s="610" t="s">
        <v>145</v>
      </c>
      <c r="D176" s="610" t="s">
        <v>145</v>
      </c>
      <c r="E176" s="1350" t="s">
        <v>145</v>
      </c>
      <c r="F176" s="1069" t="s">
        <v>145</v>
      </c>
      <c r="G176" s="1069" t="s">
        <v>145</v>
      </c>
      <c r="H176" s="1069" t="s">
        <v>145</v>
      </c>
      <c r="I176" s="1069" t="s">
        <v>145</v>
      </c>
      <c r="J176" s="1069" t="s">
        <v>145</v>
      </c>
      <c r="K176" s="1069" t="s">
        <v>145</v>
      </c>
      <c r="L176" s="1069" t="s">
        <v>145</v>
      </c>
      <c r="M176" s="1069" t="s">
        <v>145</v>
      </c>
      <c r="N176" s="1069" t="s">
        <v>145</v>
      </c>
      <c r="O176" s="1069" t="s">
        <v>145</v>
      </c>
      <c r="P176" s="1069" t="s">
        <v>145</v>
      </c>
      <c r="Q176" s="1069" t="s">
        <v>145</v>
      </c>
    </row>
    <row r="177" spans="3:17" ht="15">
      <c r="C177" s="610" t="s">
        <v>145</v>
      </c>
      <c r="D177" s="610" t="s">
        <v>145</v>
      </c>
      <c r="E177" s="1350" t="s">
        <v>145</v>
      </c>
      <c r="F177" s="1069" t="s">
        <v>145</v>
      </c>
      <c r="G177" s="1069" t="s">
        <v>145</v>
      </c>
      <c r="H177" s="1069" t="s">
        <v>145</v>
      </c>
      <c r="I177" s="1069" t="s">
        <v>145</v>
      </c>
      <c r="J177" s="1069" t="s">
        <v>145</v>
      </c>
      <c r="K177" s="1069" t="s">
        <v>145</v>
      </c>
      <c r="L177" s="1069" t="s">
        <v>145</v>
      </c>
      <c r="M177" s="1069" t="s">
        <v>145</v>
      </c>
      <c r="N177" s="1069" t="s">
        <v>145</v>
      </c>
      <c r="O177" s="1069" t="s">
        <v>145</v>
      </c>
      <c r="P177" s="1069" t="s">
        <v>145</v>
      </c>
      <c r="Q177" s="1069" t="s">
        <v>145</v>
      </c>
    </row>
    <row r="178" spans="3:17" ht="15">
      <c r="C178" s="610" t="s">
        <v>145</v>
      </c>
      <c r="D178" s="610" t="s">
        <v>145</v>
      </c>
      <c r="E178" s="1350" t="s">
        <v>145</v>
      </c>
      <c r="F178" s="1069" t="s">
        <v>145</v>
      </c>
      <c r="G178" s="1069" t="s">
        <v>145</v>
      </c>
      <c r="H178" s="1069" t="s">
        <v>145</v>
      </c>
      <c r="I178" s="1069" t="s">
        <v>145</v>
      </c>
      <c r="J178" s="1069" t="s">
        <v>145</v>
      </c>
      <c r="K178" s="1069" t="s">
        <v>145</v>
      </c>
      <c r="L178" s="1069" t="s">
        <v>145</v>
      </c>
      <c r="M178" s="1069" t="s">
        <v>145</v>
      </c>
      <c r="N178" s="1069" t="s">
        <v>145</v>
      </c>
      <c r="O178" s="1069" t="s">
        <v>145</v>
      </c>
      <c r="P178" s="1069" t="s">
        <v>145</v>
      </c>
      <c r="Q178" s="1069" t="s">
        <v>145</v>
      </c>
    </row>
    <row r="179" spans="3:17" ht="15">
      <c r="C179" s="610" t="s">
        <v>145</v>
      </c>
      <c r="D179" s="610" t="s">
        <v>145</v>
      </c>
      <c r="E179" s="1350" t="s">
        <v>145</v>
      </c>
      <c r="F179" s="1069" t="s">
        <v>145</v>
      </c>
      <c r="G179" s="1069" t="s">
        <v>145</v>
      </c>
      <c r="H179" s="1069" t="s">
        <v>145</v>
      </c>
      <c r="I179" s="1069" t="s">
        <v>145</v>
      </c>
      <c r="J179" s="1069" t="s">
        <v>145</v>
      </c>
      <c r="K179" s="1069" t="s">
        <v>145</v>
      </c>
      <c r="L179" s="1069" t="s">
        <v>145</v>
      </c>
      <c r="M179" s="1069" t="s">
        <v>145</v>
      </c>
      <c r="N179" s="1069" t="s">
        <v>145</v>
      </c>
      <c r="O179" s="1069" t="s">
        <v>145</v>
      </c>
      <c r="P179" s="1069" t="s">
        <v>145</v>
      </c>
      <c r="Q179" s="1069" t="s">
        <v>145</v>
      </c>
    </row>
    <row r="180" spans="3:17" ht="15">
      <c r="C180" s="610" t="s">
        <v>145</v>
      </c>
      <c r="D180" s="610" t="s">
        <v>145</v>
      </c>
      <c r="E180" s="1350" t="s">
        <v>145</v>
      </c>
      <c r="F180" s="1069" t="s">
        <v>145</v>
      </c>
      <c r="G180" s="1069" t="s">
        <v>145</v>
      </c>
      <c r="H180" s="1069" t="s">
        <v>145</v>
      </c>
      <c r="I180" s="1069" t="s">
        <v>145</v>
      </c>
      <c r="J180" s="1069" t="s">
        <v>145</v>
      </c>
      <c r="K180" s="1069" t="s">
        <v>145</v>
      </c>
      <c r="L180" s="1069" t="s">
        <v>145</v>
      </c>
      <c r="M180" s="1069" t="s">
        <v>145</v>
      </c>
      <c r="N180" s="1069" t="s">
        <v>145</v>
      </c>
      <c r="O180" s="1069" t="s">
        <v>145</v>
      </c>
      <c r="P180" s="1069" t="s">
        <v>145</v>
      </c>
      <c r="Q180" s="1069" t="s">
        <v>145</v>
      </c>
    </row>
    <row r="181" spans="3:17" ht="15">
      <c r="C181" s="610" t="s">
        <v>145</v>
      </c>
      <c r="D181" s="610" t="s">
        <v>145</v>
      </c>
      <c r="E181" s="1350" t="s">
        <v>145</v>
      </c>
      <c r="F181" s="1069" t="s">
        <v>145</v>
      </c>
      <c r="G181" s="1069" t="s">
        <v>145</v>
      </c>
      <c r="H181" s="1069" t="s">
        <v>145</v>
      </c>
      <c r="I181" s="1069" t="s">
        <v>145</v>
      </c>
      <c r="J181" s="1069" t="s">
        <v>145</v>
      </c>
      <c r="K181" s="1069" t="s">
        <v>145</v>
      </c>
      <c r="L181" s="1069" t="s">
        <v>145</v>
      </c>
      <c r="M181" s="1069" t="s">
        <v>145</v>
      </c>
      <c r="N181" s="1069" t="s">
        <v>145</v>
      </c>
      <c r="O181" s="1069" t="s">
        <v>145</v>
      </c>
      <c r="P181" s="1069" t="s">
        <v>145</v>
      </c>
      <c r="Q181" s="1069" t="s">
        <v>145</v>
      </c>
    </row>
    <row r="182" spans="3:17" ht="15">
      <c r="C182" s="610" t="s">
        <v>145</v>
      </c>
      <c r="D182" s="610" t="s">
        <v>145</v>
      </c>
      <c r="E182" s="1350" t="s">
        <v>145</v>
      </c>
      <c r="F182" s="1069" t="s">
        <v>145</v>
      </c>
      <c r="G182" s="1069" t="s">
        <v>145</v>
      </c>
      <c r="H182" s="1069" t="s">
        <v>145</v>
      </c>
      <c r="I182" s="1069" t="s">
        <v>145</v>
      </c>
      <c r="J182" s="1069" t="s">
        <v>145</v>
      </c>
      <c r="K182" s="1069" t="s">
        <v>145</v>
      </c>
      <c r="L182" s="1069" t="s">
        <v>145</v>
      </c>
      <c r="M182" s="1069" t="s">
        <v>145</v>
      </c>
      <c r="N182" s="1069" t="s">
        <v>145</v>
      </c>
      <c r="O182" s="1069" t="s">
        <v>145</v>
      </c>
      <c r="P182" s="1069" t="s">
        <v>145</v>
      </c>
      <c r="Q182" s="1069" t="s">
        <v>145</v>
      </c>
    </row>
    <row r="183" spans="3:17" ht="15">
      <c r="C183" s="610" t="s">
        <v>145</v>
      </c>
      <c r="D183" s="610" t="s">
        <v>145</v>
      </c>
      <c r="E183" s="1350" t="s">
        <v>145</v>
      </c>
      <c r="F183" s="1069" t="s">
        <v>145</v>
      </c>
      <c r="G183" s="1069" t="s">
        <v>145</v>
      </c>
      <c r="H183" s="1069" t="s">
        <v>145</v>
      </c>
      <c r="I183" s="1069" t="s">
        <v>145</v>
      </c>
      <c r="J183" s="1069" t="s">
        <v>145</v>
      </c>
      <c r="K183" s="1069" t="s">
        <v>145</v>
      </c>
      <c r="L183" s="1069" t="s">
        <v>145</v>
      </c>
      <c r="M183" s="1069" t="s">
        <v>145</v>
      </c>
      <c r="N183" s="1069" t="s">
        <v>145</v>
      </c>
      <c r="O183" s="1069" t="s">
        <v>145</v>
      </c>
      <c r="P183" s="1069" t="s">
        <v>145</v>
      </c>
      <c r="Q183" s="1069" t="s">
        <v>145</v>
      </c>
    </row>
    <row r="184" spans="3:17" ht="15">
      <c r="C184" s="610" t="s">
        <v>145</v>
      </c>
      <c r="D184" s="610" t="s">
        <v>145</v>
      </c>
      <c r="E184" s="1350" t="s">
        <v>145</v>
      </c>
      <c r="F184" s="1069" t="s">
        <v>145</v>
      </c>
      <c r="G184" s="1069" t="s">
        <v>145</v>
      </c>
      <c r="H184" s="1069" t="s">
        <v>145</v>
      </c>
      <c r="I184" s="1069" t="s">
        <v>145</v>
      </c>
      <c r="J184" s="1069" t="s">
        <v>145</v>
      </c>
      <c r="K184" s="1069" t="s">
        <v>145</v>
      </c>
      <c r="L184" s="1069" t="s">
        <v>145</v>
      </c>
      <c r="M184" s="1069" t="s">
        <v>145</v>
      </c>
      <c r="N184" s="1069" t="s">
        <v>145</v>
      </c>
      <c r="O184" s="1069" t="s">
        <v>145</v>
      </c>
      <c r="P184" s="1069" t="s">
        <v>145</v>
      </c>
      <c r="Q184" s="1069" t="s">
        <v>145</v>
      </c>
    </row>
    <row r="185" spans="3:17" ht="15">
      <c r="C185" s="610" t="s">
        <v>145</v>
      </c>
      <c r="D185" s="610" t="s">
        <v>145</v>
      </c>
      <c r="E185" s="1350" t="s">
        <v>145</v>
      </c>
      <c r="F185" s="1069" t="s">
        <v>145</v>
      </c>
      <c r="G185" s="1069" t="s">
        <v>145</v>
      </c>
      <c r="H185" s="1069" t="s">
        <v>145</v>
      </c>
      <c r="I185" s="1069" t="s">
        <v>145</v>
      </c>
      <c r="J185" s="1069" t="s">
        <v>145</v>
      </c>
      <c r="K185" s="1069" t="s">
        <v>145</v>
      </c>
      <c r="L185" s="1069" t="s">
        <v>145</v>
      </c>
      <c r="M185" s="1069" t="s">
        <v>145</v>
      </c>
      <c r="N185" s="1069" t="s">
        <v>145</v>
      </c>
      <c r="O185" s="1069" t="s">
        <v>145</v>
      </c>
      <c r="P185" s="1069" t="s">
        <v>145</v>
      </c>
      <c r="Q185" s="1069" t="s">
        <v>145</v>
      </c>
    </row>
    <row r="186" spans="3:17" ht="15">
      <c r="C186" s="610" t="s">
        <v>145</v>
      </c>
      <c r="D186" s="610" t="s">
        <v>145</v>
      </c>
      <c r="E186" s="1350" t="s">
        <v>145</v>
      </c>
      <c r="F186" s="1069" t="s">
        <v>145</v>
      </c>
      <c r="G186" s="1069" t="s">
        <v>145</v>
      </c>
      <c r="H186" s="1069" t="s">
        <v>145</v>
      </c>
      <c r="I186" s="1069" t="s">
        <v>145</v>
      </c>
      <c r="J186" s="1069" t="s">
        <v>145</v>
      </c>
      <c r="K186" s="1069" t="s">
        <v>145</v>
      </c>
      <c r="L186" s="1069" t="s">
        <v>145</v>
      </c>
      <c r="M186" s="1069" t="s">
        <v>145</v>
      </c>
      <c r="N186" s="1069" t="s">
        <v>145</v>
      </c>
      <c r="O186" s="1069" t="s">
        <v>145</v>
      </c>
      <c r="P186" s="1069" t="s">
        <v>145</v>
      </c>
      <c r="Q186" s="1069" t="s">
        <v>145</v>
      </c>
    </row>
    <row r="187" spans="3:17" ht="15">
      <c r="C187" s="610" t="s">
        <v>145</v>
      </c>
      <c r="D187" s="610" t="s">
        <v>145</v>
      </c>
      <c r="E187" s="1350" t="s">
        <v>145</v>
      </c>
      <c r="F187" s="1069" t="s">
        <v>145</v>
      </c>
      <c r="G187" s="1069" t="s">
        <v>145</v>
      </c>
      <c r="H187" s="1069" t="s">
        <v>145</v>
      </c>
      <c r="I187" s="1069" t="s">
        <v>145</v>
      </c>
      <c r="J187" s="1069" t="s">
        <v>145</v>
      </c>
      <c r="K187" s="1069" t="s">
        <v>145</v>
      </c>
      <c r="L187" s="1069" t="s">
        <v>145</v>
      </c>
      <c r="M187" s="1069" t="s">
        <v>145</v>
      </c>
      <c r="N187" s="1069" t="s">
        <v>145</v>
      </c>
      <c r="O187" s="1069" t="s">
        <v>145</v>
      </c>
      <c r="P187" s="1069" t="s">
        <v>145</v>
      </c>
      <c r="Q187" s="1069" t="s">
        <v>145</v>
      </c>
    </row>
    <row r="188" spans="3:17" ht="15">
      <c r="C188" s="610" t="s">
        <v>145</v>
      </c>
      <c r="D188" s="610" t="s">
        <v>145</v>
      </c>
      <c r="E188" s="1350" t="s">
        <v>145</v>
      </c>
      <c r="F188" s="1069" t="s">
        <v>145</v>
      </c>
      <c r="G188" s="1069" t="s">
        <v>145</v>
      </c>
      <c r="H188" s="1069" t="s">
        <v>145</v>
      </c>
      <c r="I188" s="1069" t="s">
        <v>145</v>
      </c>
      <c r="J188" s="1069" t="s">
        <v>145</v>
      </c>
      <c r="K188" s="1069" t="s">
        <v>145</v>
      </c>
      <c r="L188" s="1069" t="s">
        <v>145</v>
      </c>
      <c r="M188" s="1069" t="s">
        <v>145</v>
      </c>
      <c r="N188" s="1069" t="s">
        <v>145</v>
      </c>
      <c r="O188" s="1069" t="s">
        <v>145</v>
      </c>
      <c r="P188" s="1069" t="s">
        <v>145</v>
      </c>
      <c r="Q188" s="1069" t="s">
        <v>145</v>
      </c>
    </row>
    <row r="189" spans="3:17" ht="15">
      <c r="C189" s="610" t="s">
        <v>145</v>
      </c>
      <c r="D189" s="610" t="s">
        <v>145</v>
      </c>
      <c r="E189" s="1350" t="s">
        <v>145</v>
      </c>
      <c r="F189" s="1069" t="s">
        <v>145</v>
      </c>
      <c r="G189" s="1069" t="s">
        <v>145</v>
      </c>
      <c r="H189" s="1069" t="s">
        <v>145</v>
      </c>
      <c r="I189" s="1069" t="s">
        <v>145</v>
      </c>
      <c r="J189" s="1069" t="s">
        <v>145</v>
      </c>
      <c r="K189" s="1069" t="s">
        <v>145</v>
      </c>
      <c r="L189" s="1069" t="s">
        <v>145</v>
      </c>
      <c r="M189" s="1069" t="s">
        <v>145</v>
      </c>
      <c r="N189" s="1069" t="s">
        <v>145</v>
      </c>
      <c r="O189" s="1069" t="s">
        <v>145</v>
      </c>
      <c r="P189" s="1069" t="s">
        <v>145</v>
      </c>
      <c r="Q189" s="1069" t="s">
        <v>145</v>
      </c>
    </row>
    <row r="190" spans="3:17" ht="15">
      <c r="C190" s="610" t="s">
        <v>145</v>
      </c>
      <c r="D190" s="610" t="s">
        <v>145</v>
      </c>
      <c r="E190" s="1350" t="s">
        <v>145</v>
      </c>
      <c r="F190" s="1069" t="s">
        <v>145</v>
      </c>
      <c r="G190" s="1069" t="s">
        <v>145</v>
      </c>
      <c r="H190" s="1069" t="s">
        <v>145</v>
      </c>
      <c r="I190" s="1069" t="s">
        <v>145</v>
      </c>
      <c r="J190" s="1069" t="s">
        <v>145</v>
      </c>
      <c r="K190" s="1069" t="s">
        <v>145</v>
      </c>
      <c r="L190" s="1069" t="s">
        <v>145</v>
      </c>
      <c r="M190" s="1069" t="s">
        <v>145</v>
      </c>
      <c r="N190" s="1069" t="s">
        <v>145</v>
      </c>
      <c r="O190" s="1069" t="s">
        <v>145</v>
      </c>
      <c r="P190" s="1069" t="s">
        <v>145</v>
      </c>
      <c r="Q190" s="1069" t="s">
        <v>145</v>
      </c>
    </row>
    <row r="191" spans="3:17" ht="15">
      <c r="C191" s="610" t="s">
        <v>145</v>
      </c>
      <c r="D191" s="610" t="s">
        <v>145</v>
      </c>
      <c r="E191" s="1350" t="s">
        <v>145</v>
      </c>
      <c r="F191" s="1069" t="s">
        <v>145</v>
      </c>
      <c r="G191" s="1069" t="s">
        <v>145</v>
      </c>
      <c r="H191" s="1069" t="s">
        <v>145</v>
      </c>
      <c r="I191" s="1069" t="s">
        <v>145</v>
      </c>
      <c r="J191" s="1069" t="s">
        <v>145</v>
      </c>
      <c r="K191" s="1069" t="s">
        <v>145</v>
      </c>
      <c r="L191" s="1069" t="s">
        <v>145</v>
      </c>
      <c r="M191" s="1069" t="s">
        <v>145</v>
      </c>
      <c r="N191" s="1069" t="s">
        <v>145</v>
      </c>
      <c r="O191" s="1069" t="s">
        <v>145</v>
      </c>
      <c r="P191" s="1069" t="s">
        <v>145</v>
      </c>
      <c r="Q191" s="1069" t="s">
        <v>145</v>
      </c>
    </row>
    <row r="192" spans="3:17" ht="15">
      <c r="C192" s="610" t="s">
        <v>145</v>
      </c>
      <c r="D192" s="610" t="s">
        <v>145</v>
      </c>
      <c r="E192" s="1350" t="s">
        <v>145</v>
      </c>
      <c r="F192" s="1069" t="s">
        <v>145</v>
      </c>
      <c r="G192" s="1069" t="s">
        <v>145</v>
      </c>
      <c r="H192" s="1069" t="s">
        <v>145</v>
      </c>
      <c r="I192" s="1069" t="s">
        <v>145</v>
      </c>
      <c r="J192" s="1069" t="s">
        <v>145</v>
      </c>
      <c r="K192" s="1069" t="s">
        <v>145</v>
      </c>
      <c r="L192" s="1069" t="s">
        <v>145</v>
      </c>
      <c r="M192" s="1069" t="s">
        <v>145</v>
      </c>
      <c r="N192" s="1069" t="s">
        <v>145</v>
      </c>
      <c r="O192" s="1069" t="s">
        <v>145</v>
      </c>
      <c r="P192" s="1069" t="s">
        <v>145</v>
      </c>
      <c r="Q192" s="1069" t="s">
        <v>145</v>
      </c>
    </row>
    <row r="193" spans="3:17" ht="15">
      <c r="C193" s="610" t="s">
        <v>145</v>
      </c>
      <c r="D193" s="610" t="s">
        <v>145</v>
      </c>
      <c r="E193" s="1350" t="s">
        <v>145</v>
      </c>
      <c r="F193" s="1069" t="s">
        <v>145</v>
      </c>
      <c r="G193" s="1069" t="s">
        <v>145</v>
      </c>
      <c r="H193" s="1069" t="s">
        <v>145</v>
      </c>
      <c r="I193" s="1069" t="s">
        <v>145</v>
      </c>
      <c r="J193" s="1069" t="s">
        <v>145</v>
      </c>
      <c r="K193" s="1069" t="s">
        <v>145</v>
      </c>
      <c r="L193" s="1069" t="s">
        <v>145</v>
      </c>
      <c r="M193" s="1069" t="s">
        <v>145</v>
      </c>
      <c r="N193" s="1069" t="s">
        <v>145</v>
      </c>
      <c r="O193" s="1069" t="s">
        <v>145</v>
      </c>
      <c r="P193" s="1069" t="s">
        <v>145</v>
      </c>
      <c r="Q193" s="1069" t="s">
        <v>145</v>
      </c>
    </row>
    <row r="194" spans="3:17" ht="15">
      <c r="C194" s="610" t="s">
        <v>145</v>
      </c>
      <c r="D194" s="610" t="s">
        <v>145</v>
      </c>
      <c r="E194" s="1350" t="s">
        <v>145</v>
      </c>
      <c r="F194" s="1069" t="s">
        <v>145</v>
      </c>
      <c r="G194" s="1069" t="s">
        <v>145</v>
      </c>
      <c r="H194" s="1069" t="s">
        <v>145</v>
      </c>
      <c r="I194" s="1069" t="s">
        <v>145</v>
      </c>
      <c r="J194" s="1069" t="s">
        <v>145</v>
      </c>
      <c r="K194" s="1069" t="s">
        <v>145</v>
      </c>
      <c r="L194" s="1069" t="s">
        <v>145</v>
      </c>
      <c r="M194" s="1069" t="s">
        <v>145</v>
      </c>
      <c r="N194" s="1069" t="s">
        <v>145</v>
      </c>
      <c r="O194" s="1069" t="s">
        <v>145</v>
      </c>
      <c r="P194" s="1069" t="s">
        <v>145</v>
      </c>
      <c r="Q194" s="1069" t="s">
        <v>145</v>
      </c>
    </row>
    <row r="195" spans="3:17" ht="15">
      <c r="C195" s="610" t="s">
        <v>145</v>
      </c>
      <c r="D195" s="610" t="s">
        <v>145</v>
      </c>
      <c r="E195" s="1350" t="s">
        <v>145</v>
      </c>
      <c r="F195" s="1069" t="s">
        <v>145</v>
      </c>
      <c r="G195" s="1069" t="s">
        <v>145</v>
      </c>
      <c r="H195" s="1069" t="s">
        <v>145</v>
      </c>
      <c r="I195" s="1069" t="s">
        <v>145</v>
      </c>
      <c r="J195" s="1069" t="s">
        <v>145</v>
      </c>
      <c r="K195" s="1069" t="s">
        <v>145</v>
      </c>
      <c r="L195" s="1069" t="s">
        <v>145</v>
      </c>
      <c r="M195" s="1069" t="s">
        <v>145</v>
      </c>
      <c r="N195" s="1069" t="s">
        <v>145</v>
      </c>
      <c r="O195" s="1069" t="s">
        <v>145</v>
      </c>
      <c r="P195" s="1069" t="s">
        <v>145</v>
      </c>
      <c r="Q195" s="1069" t="s">
        <v>145</v>
      </c>
    </row>
    <row r="196" spans="3:17" ht="15">
      <c r="C196" s="610" t="s">
        <v>145</v>
      </c>
      <c r="D196" s="610" t="s">
        <v>145</v>
      </c>
      <c r="E196" s="1350" t="s">
        <v>145</v>
      </c>
      <c r="F196" s="1069" t="s">
        <v>145</v>
      </c>
      <c r="G196" s="1069" t="s">
        <v>145</v>
      </c>
      <c r="H196" s="1069" t="s">
        <v>145</v>
      </c>
      <c r="I196" s="1069" t="s">
        <v>145</v>
      </c>
      <c r="J196" s="1069" t="s">
        <v>145</v>
      </c>
      <c r="K196" s="1069" t="s">
        <v>145</v>
      </c>
      <c r="L196" s="1069" t="s">
        <v>145</v>
      </c>
      <c r="M196" s="1069" t="s">
        <v>145</v>
      </c>
      <c r="N196" s="1069" t="s">
        <v>145</v>
      </c>
      <c r="O196" s="1069" t="s">
        <v>145</v>
      </c>
      <c r="P196" s="1069" t="s">
        <v>145</v>
      </c>
      <c r="Q196" s="1069" t="s">
        <v>145</v>
      </c>
    </row>
    <row r="197" spans="3:17" ht="15">
      <c r="C197" s="610" t="s">
        <v>145</v>
      </c>
      <c r="D197" s="610" t="s">
        <v>145</v>
      </c>
      <c r="E197" s="1350" t="s">
        <v>145</v>
      </c>
      <c r="F197" s="1069" t="s">
        <v>145</v>
      </c>
      <c r="G197" s="1069" t="s">
        <v>145</v>
      </c>
      <c r="H197" s="1069" t="s">
        <v>145</v>
      </c>
      <c r="I197" s="1069" t="s">
        <v>145</v>
      </c>
      <c r="J197" s="1069" t="s">
        <v>145</v>
      </c>
      <c r="K197" s="1069" t="s">
        <v>145</v>
      </c>
      <c r="L197" s="1069" t="s">
        <v>145</v>
      </c>
      <c r="M197" s="1069" t="s">
        <v>145</v>
      </c>
      <c r="N197" s="1069" t="s">
        <v>145</v>
      </c>
      <c r="O197" s="1069" t="s">
        <v>145</v>
      </c>
      <c r="P197" s="1069" t="s">
        <v>145</v>
      </c>
      <c r="Q197" s="1069" t="s">
        <v>145</v>
      </c>
    </row>
    <row r="198" spans="3:17" ht="15">
      <c r="C198" s="610" t="s">
        <v>145</v>
      </c>
      <c r="D198" s="610" t="s">
        <v>145</v>
      </c>
      <c r="E198" s="1350" t="s">
        <v>145</v>
      </c>
      <c r="F198" s="1069" t="s">
        <v>145</v>
      </c>
      <c r="G198" s="1069" t="s">
        <v>145</v>
      </c>
      <c r="H198" s="1069" t="s">
        <v>145</v>
      </c>
      <c r="I198" s="1069" t="s">
        <v>145</v>
      </c>
      <c r="J198" s="1069" t="s">
        <v>145</v>
      </c>
      <c r="K198" s="1069" t="s">
        <v>145</v>
      </c>
      <c r="L198" s="1069" t="s">
        <v>145</v>
      </c>
      <c r="M198" s="1069" t="s">
        <v>145</v>
      </c>
      <c r="N198" s="1069" t="s">
        <v>145</v>
      </c>
      <c r="O198" s="1069" t="s">
        <v>145</v>
      </c>
      <c r="P198" s="1069" t="s">
        <v>145</v>
      </c>
      <c r="Q198" s="1069" t="s">
        <v>145</v>
      </c>
    </row>
    <row r="199" spans="3:17" ht="15">
      <c r="C199" s="610" t="s">
        <v>145</v>
      </c>
      <c r="D199" s="610" t="s">
        <v>145</v>
      </c>
      <c r="E199" s="1350" t="s">
        <v>145</v>
      </c>
      <c r="F199" s="1069" t="s">
        <v>145</v>
      </c>
      <c r="G199" s="1069" t="s">
        <v>145</v>
      </c>
      <c r="H199" s="1069" t="s">
        <v>145</v>
      </c>
      <c r="I199" s="1069" t="s">
        <v>145</v>
      </c>
      <c r="J199" s="1069" t="s">
        <v>145</v>
      </c>
      <c r="K199" s="1069" t="s">
        <v>145</v>
      </c>
      <c r="L199" s="1069" t="s">
        <v>145</v>
      </c>
      <c r="M199" s="1069" t="s">
        <v>145</v>
      </c>
      <c r="N199" s="1069" t="s">
        <v>145</v>
      </c>
      <c r="O199" s="1069" t="s">
        <v>145</v>
      </c>
      <c r="P199" s="1069" t="s">
        <v>145</v>
      </c>
      <c r="Q199" s="1069" t="s">
        <v>145</v>
      </c>
    </row>
    <row r="200" spans="3:17" ht="15">
      <c r="C200" s="610" t="s">
        <v>145</v>
      </c>
      <c r="D200" s="610" t="s">
        <v>145</v>
      </c>
      <c r="E200" s="1350" t="s">
        <v>145</v>
      </c>
      <c r="F200" s="1069" t="s">
        <v>145</v>
      </c>
      <c r="G200" s="1069" t="s">
        <v>145</v>
      </c>
      <c r="H200" s="1069" t="s">
        <v>145</v>
      </c>
      <c r="I200" s="1069" t="s">
        <v>145</v>
      </c>
      <c r="J200" s="1069" t="s">
        <v>145</v>
      </c>
      <c r="K200" s="1069" t="s">
        <v>145</v>
      </c>
      <c r="L200" s="1069" t="s">
        <v>145</v>
      </c>
      <c r="M200" s="1069" t="s">
        <v>145</v>
      </c>
      <c r="N200" s="1069" t="s">
        <v>145</v>
      </c>
      <c r="O200" s="1069" t="s">
        <v>145</v>
      </c>
      <c r="P200" s="1069" t="s">
        <v>145</v>
      </c>
      <c r="Q200" s="1069" t="s">
        <v>145</v>
      </c>
    </row>
    <row r="201" spans="3:17" ht="15">
      <c r="C201" s="610" t="s">
        <v>145</v>
      </c>
      <c r="D201" s="610" t="s">
        <v>145</v>
      </c>
      <c r="E201" s="1350" t="s">
        <v>145</v>
      </c>
      <c r="F201" s="1069" t="s">
        <v>145</v>
      </c>
      <c r="G201" s="1069" t="s">
        <v>145</v>
      </c>
      <c r="H201" s="1069" t="s">
        <v>145</v>
      </c>
      <c r="I201" s="1069" t="s">
        <v>145</v>
      </c>
      <c r="J201" s="1069" t="s">
        <v>145</v>
      </c>
      <c r="K201" s="1069" t="s">
        <v>145</v>
      </c>
      <c r="L201" s="1069" t="s">
        <v>145</v>
      </c>
      <c r="M201" s="1069" t="s">
        <v>145</v>
      </c>
      <c r="N201" s="1069" t="s">
        <v>145</v>
      </c>
      <c r="O201" s="1069" t="s">
        <v>145</v>
      </c>
      <c r="P201" s="1069" t="s">
        <v>145</v>
      </c>
      <c r="Q201" s="1069" t="s">
        <v>145</v>
      </c>
    </row>
    <row r="202" spans="3:17" ht="15">
      <c r="C202" s="610" t="s">
        <v>145</v>
      </c>
      <c r="D202" s="610" t="s">
        <v>145</v>
      </c>
      <c r="E202" s="1350" t="s">
        <v>145</v>
      </c>
      <c r="F202" s="1069" t="s">
        <v>145</v>
      </c>
      <c r="G202" s="1069" t="s">
        <v>145</v>
      </c>
      <c r="H202" s="1069" t="s">
        <v>145</v>
      </c>
      <c r="I202" s="1069" t="s">
        <v>145</v>
      </c>
      <c r="J202" s="1069" t="s">
        <v>145</v>
      </c>
      <c r="K202" s="1069" t="s">
        <v>145</v>
      </c>
      <c r="L202" s="1069" t="s">
        <v>145</v>
      </c>
      <c r="M202" s="1069" t="s">
        <v>145</v>
      </c>
      <c r="N202" s="1069" t="s">
        <v>145</v>
      </c>
      <c r="O202" s="1069" t="s">
        <v>145</v>
      </c>
      <c r="P202" s="1069" t="s">
        <v>145</v>
      </c>
      <c r="Q202" s="1069" t="s">
        <v>145</v>
      </c>
    </row>
    <row r="203" spans="3:17" ht="15">
      <c r="C203" s="610" t="s">
        <v>145</v>
      </c>
      <c r="D203" s="610" t="s">
        <v>145</v>
      </c>
      <c r="E203" s="1350" t="s">
        <v>145</v>
      </c>
      <c r="F203" s="1069" t="s">
        <v>145</v>
      </c>
      <c r="G203" s="1069" t="s">
        <v>145</v>
      </c>
      <c r="H203" s="1069" t="s">
        <v>145</v>
      </c>
      <c r="I203" s="1069" t="s">
        <v>145</v>
      </c>
      <c r="J203" s="1069" t="s">
        <v>145</v>
      </c>
      <c r="K203" s="1069" t="s">
        <v>145</v>
      </c>
      <c r="L203" s="1069" t="s">
        <v>145</v>
      </c>
      <c r="M203" s="1069" t="s">
        <v>145</v>
      </c>
      <c r="N203" s="1069" t="s">
        <v>145</v>
      </c>
      <c r="O203" s="1069" t="s">
        <v>145</v>
      </c>
      <c r="P203" s="1069" t="s">
        <v>145</v>
      </c>
      <c r="Q203" s="1069" t="s">
        <v>145</v>
      </c>
    </row>
    <row r="204" spans="3:17" ht="15">
      <c r="C204" s="610" t="s">
        <v>145</v>
      </c>
      <c r="D204" s="610" t="s">
        <v>145</v>
      </c>
      <c r="E204" s="1350" t="s">
        <v>145</v>
      </c>
      <c r="F204" s="1069" t="s">
        <v>145</v>
      </c>
      <c r="G204" s="1069" t="s">
        <v>145</v>
      </c>
      <c r="H204" s="1069" t="s">
        <v>145</v>
      </c>
      <c r="I204" s="1069" t="s">
        <v>145</v>
      </c>
      <c r="J204" s="1069" t="s">
        <v>145</v>
      </c>
      <c r="K204" s="1069" t="s">
        <v>145</v>
      </c>
      <c r="L204" s="1069" t="s">
        <v>145</v>
      </c>
      <c r="M204" s="1069" t="s">
        <v>145</v>
      </c>
      <c r="N204" s="1069" t="s">
        <v>145</v>
      </c>
      <c r="O204" s="1069" t="s">
        <v>145</v>
      </c>
      <c r="P204" s="1069" t="s">
        <v>145</v>
      </c>
      <c r="Q204" s="1069" t="s">
        <v>145</v>
      </c>
    </row>
    <row r="205" spans="3:17" ht="15">
      <c r="C205" s="610" t="s">
        <v>145</v>
      </c>
      <c r="D205" s="610" t="s">
        <v>145</v>
      </c>
      <c r="E205" s="1350" t="s">
        <v>145</v>
      </c>
      <c r="F205" s="1069" t="s">
        <v>145</v>
      </c>
      <c r="G205" s="1069" t="s">
        <v>145</v>
      </c>
      <c r="H205" s="1069" t="s">
        <v>145</v>
      </c>
      <c r="I205" s="1069" t="s">
        <v>145</v>
      </c>
      <c r="J205" s="1069" t="s">
        <v>145</v>
      </c>
      <c r="K205" s="1069" t="s">
        <v>145</v>
      </c>
      <c r="L205" s="1069" t="s">
        <v>145</v>
      </c>
      <c r="M205" s="1069" t="s">
        <v>145</v>
      </c>
      <c r="N205" s="1069" t="s">
        <v>145</v>
      </c>
      <c r="O205" s="1069" t="s">
        <v>145</v>
      </c>
      <c r="P205" s="1069" t="s">
        <v>145</v>
      </c>
      <c r="Q205" s="1069" t="s">
        <v>145</v>
      </c>
    </row>
    <row r="206" spans="3:17" ht="15">
      <c r="C206" s="610" t="s">
        <v>145</v>
      </c>
      <c r="D206" s="610" t="s">
        <v>145</v>
      </c>
      <c r="E206" s="1350" t="s">
        <v>145</v>
      </c>
      <c r="F206" s="1069" t="s">
        <v>145</v>
      </c>
      <c r="G206" s="1069" t="s">
        <v>145</v>
      </c>
      <c r="H206" s="1069" t="s">
        <v>145</v>
      </c>
      <c r="I206" s="1069" t="s">
        <v>145</v>
      </c>
      <c r="J206" s="1069" t="s">
        <v>145</v>
      </c>
      <c r="K206" s="1069" t="s">
        <v>145</v>
      </c>
      <c r="L206" s="1069" t="s">
        <v>145</v>
      </c>
      <c r="M206" s="1069" t="s">
        <v>145</v>
      </c>
      <c r="N206" s="1069" t="s">
        <v>145</v>
      </c>
      <c r="O206" s="1069" t="s">
        <v>145</v>
      </c>
      <c r="P206" s="1069" t="s">
        <v>145</v>
      </c>
      <c r="Q206" s="1069" t="s">
        <v>145</v>
      </c>
    </row>
    <row r="207" spans="3:17" ht="15">
      <c r="C207" s="610" t="s">
        <v>145</v>
      </c>
      <c r="D207" s="610" t="s">
        <v>145</v>
      </c>
      <c r="E207" s="1350" t="s">
        <v>145</v>
      </c>
      <c r="F207" s="1069" t="s">
        <v>145</v>
      </c>
      <c r="G207" s="1069" t="s">
        <v>145</v>
      </c>
      <c r="H207" s="1069" t="s">
        <v>145</v>
      </c>
      <c r="I207" s="1069" t="s">
        <v>145</v>
      </c>
      <c r="J207" s="1069" t="s">
        <v>145</v>
      </c>
      <c r="K207" s="1069" t="s">
        <v>145</v>
      </c>
      <c r="L207" s="1069" t="s">
        <v>145</v>
      </c>
      <c r="M207" s="1069" t="s">
        <v>145</v>
      </c>
      <c r="N207" s="1069" t="s">
        <v>145</v>
      </c>
      <c r="O207" s="1069" t="s">
        <v>145</v>
      </c>
      <c r="P207" s="1069" t="s">
        <v>145</v>
      </c>
      <c r="Q207" s="1069" t="s">
        <v>145</v>
      </c>
    </row>
    <row r="208" spans="3:17" ht="15">
      <c r="C208" s="610" t="s">
        <v>145</v>
      </c>
      <c r="D208" s="610" t="s">
        <v>145</v>
      </c>
      <c r="E208" s="1350" t="s">
        <v>145</v>
      </c>
      <c r="F208" s="1069" t="s">
        <v>145</v>
      </c>
      <c r="G208" s="1069" t="s">
        <v>145</v>
      </c>
      <c r="H208" s="1069" t="s">
        <v>145</v>
      </c>
      <c r="I208" s="1069" t="s">
        <v>145</v>
      </c>
      <c r="J208" s="1069" t="s">
        <v>145</v>
      </c>
      <c r="K208" s="1069" t="s">
        <v>145</v>
      </c>
      <c r="L208" s="1069" t="s">
        <v>145</v>
      </c>
      <c r="M208" s="1069" t="s">
        <v>145</v>
      </c>
      <c r="N208" s="1069" t="s">
        <v>145</v>
      </c>
      <c r="O208" s="1069" t="s">
        <v>145</v>
      </c>
      <c r="P208" s="1069" t="s">
        <v>145</v>
      </c>
      <c r="Q208" s="1069" t="s">
        <v>145</v>
      </c>
    </row>
    <row r="209" spans="3:17" ht="15">
      <c r="C209" s="610" t="s">
        <v>145</v>
      </c>
      <c r="D209" s="610" t="s">
        <v>145</v>
      </c>
      <c r="E209" s="1350" t="s">
        <v>145</v>
      </c>
      <c r="F209" s="1069" t="s">
        <v>145</v>
      </c>
      <c r="G209" s="1069" t="s">
        <v>145</v>
      </c>
      <c r="H209" s="1069" t="s">
        <v>145</v>
      </c>
      <c r="I209" s="1069" t="s">
        <v>145</v>
      </c>
      <c r="J209" s="1069" t="s">
        <v>145</v>
      </c>
      <c r="K209" s="1069" t="s">
        <v>145</v>
      </c>
      <c r="L209" s="1069" t="s">
        <v>145</v>
      </c>
      <c r="M209" s="1069" t="s">
        <v>145</v>
      </c>
      <c r="N209" s="1069" t="s">
        <v>145</v>
      </c>
      <c r="O209" s="1069" t="s">
        <v>145</v>
      </c>
      <c r="P209" s="1069" t="s">
        <v>145</v>
      </c>
      <c r="Q209" s="1069" t="s">
        <v>145</v>
      </c>
    </row>
    <row r="210" spans="3:17" ht="15">
      <c r="C210" s="610" t="s">
        <v>145</v>
      </c>
      <c r="D210" s="610" t="s">
        <v>145</v>
      </c>
      <c r="E210" s="1350" t="s">
        <v>145</v>
      </c>
      <c r="F210" s="1069" t="s">
        <v>145</v>
      </c>
      <c r="G210" s="1069" t="s">
        <v>145</v>
      </c>
      <c r="H210" s="1069" t="s">
        <v>145</v>
      </c>
      <c r="I210" s="1069" t="s">
        <v>145</v>
      </c>
      <c r="J210" s="1069" t="s">
        <v>145</v>
      </c>
      <c r="K210" s="1069" t="s">
        <v>145</v>
      </c>
      <c r="L210" s="1069" t="s">
        <v>145</v>
      </c>
      <c r="M210" s="1069" t="s">
        <v>145</v>
      </c>
      <c r="N210" s="1069" t="s">
        <v>145</v>
      </c>
      <c r="O210" s="1069" t="s">
        <v>145</v>
      </c>
      <c r="P210" s="1069" t="s">
        <v>145</v>
      </c>
      <c r="Q210" s="1069" t="s">
        <v>145</v>
      </c>
    </row>
    <row r="211" spans="3:17" ht="15">
      <c r="C211" s="610" t="s">
        <v>145</v>
      </c>
      <c r="D211" s="610" t="s">
        <v>145</v>
      </c>
      <c r="E211" s="1350" t="s">
        <v>145</v>
      </c>
      <c r="F211" s="1069" t="s">
        <v>145</v>
      </c>
      <c r="G211" s="1069" t="s">
        <v>145</v>
      </c>
      <c r="H211" s="1069" t="s">
        <v>145</v>
      </c>
      <c r="I211" s="1069" t="s">
        <v>145</v>
      </c>
      <c r="J211" s="1069" t="s">
        <v>145</v>
      </c>
      <c r="K211" s="1069" t="s">
        <v>145</v>
      </c>
      <c r="L211" s="1069" t="s">
        <v>145</v>
      </c>
      <c r="M211" s="1069" t="s">
        <v>145</v>
      </c>
      <c r="N211" s="1069" t="s">
        <v>145</v>
      </c>
      <c r="O211" s="1069" t="s">
        <v>145</v>
      </c>
      <c r="P211" s="1069" t="s">
        <v>145</v>
      </c>
      <c r="Q211" s="1069" t="s">
        <v>145</v>
      </c>
    </row>
    <row r="212" spans="3:17" ht="15">
      <c r="C212" s="610" t="s">
        <v>145</v>
      </c>
      <c r="D212" s="610" t="s">
        <v>145</v>
      </c>
      <c r="E212" s="1350" t="s">
        <v>145</v>
      </c>
      <c r="F212" s="1069" t="s">
        <v>145</v>
      </c>
      <c r="G212" s="1069" t="s">
        <v>145</v>
      </c>
      <c r="H212" s="1069" t="s">
        <v>145</v>
      </c>
      <c r="I212" s="1069" t="s">
        <v>145</v>
      </c>
      <c r="J212" s="1069" t="s">
        <v>145</v>
      </c>
      <c r="K212" s="1069" t="s">
        <v>145</v>
      </c>
      <c r="L212" s="1069" t="s">
        <v>145</v>
      </c>
      <c r="M212" s="1069" t="s">
        <v>145</v>
      </c>
      <c r="N212" s="1069" t="s">
        <v>145</v>
      </c>
      <c r="O212" s="1069" t="s">
        <v>145</v>
      </c>
      <c r="P212" s="1069" t="s">
        <v>145</v>
      </c>
      <c r="Q212" s="1069" t="s">
        <v>145</v>
      </c>
    </row>
    <row r="213" spans="3:17" ht="15">
      <c r="C213" s="610" t="s">
        <v>145</v>
      </c>
      <c r="D213" s="610" t="s">
        <v>145</v>
      </c>
      <c r="E213" s="1350" t="s">
        <v>145</v>
      </c>
      <c r="F213" s="1069" t="s">
        <v>145</v>
      </c>
      <c r="G213" s="1069" t="s">
        <v>145</v>
      </c>
      <c r="H213" s="1069" t="s">
        <v>145</v>
      </c>
      <c r="I213" s="1069" t="s">
        <v>145</v>
      </c>
      <c r="J213" s="1069" t="s">
        <v>145</v>
      </c>
      <c r="K213" s="1069" t="s">
        <v>145</v>
      </c>
      <c r="L213" s="1069" t="s">
        <v>145</v>
      </c>
      <c r="M213" s="1069" t="s">
        <v>145</v>
      </c>
      <c r="N213" s="1069" t="s">
        <v>145</v>
      </c>
      <c r="O213" s="1069" t="s">
        <v>145</v>
      </c>
      <c r="P213" s="1069" t="s">
        <v>145</v>
      </c>
      <c r="Q213" s="1069" t="s">
        <v>145</v>
      </c>
    </row>
    <row r="214" spans="3:17" ht="15">
      <c r="C214" s="610" t="s">
        <v>145</v>
      </c>
      <c r="D214" s="610" t="s">
        <v>145</v>
      </c>
      <c r="E214" s="1350" t="s">
        <v>145</v>
      </c>
      <c r="F214" s="1069" t="s">
        <v>145</v>
      </c>
      <c r="G214" s="1069" t="s">
        <v>145</v>
      </c>
      <c r="H214" s="1069" t="s">
        <v>145</v>
      </c>
      <c r="I214" s="1069" t="s">
        <v>145</v>
      </c>
      <c r="J214" s="1069" t="s">
        <v>145</v>
      </c>
      <c r="K214" s="1069" t="s">
        <v>145</v>
      </c>
      <c r="L214" s="1069" t="s">
        <v>145</v>
      </c>
      <c r="M214" s="1069" t="s">
        <v>145</v>
      </c>
      <c r="N214" s="1069" t="s">
        <v>145</v>
      </c>
      <c r="O214" s="1069" t="s">
        <v>145</v>
      </c>
      <c r="P214" s="1069" t="s">
        <v>145</v>
      </c>
      <c r="Q214" s="1069" t="s">
        <v>145</v>
      </c>
    </row>
    <row r="215" spans="3:17" ht="15">
      <c r="C215" s="610" t="s">
        <v>145</v>
      </c>
      <c r="D215" s="610" t="s">
        <v>145</v>
      </c>
      <c r="E215" s="1350" t="s">
        <v>145</v>
      </c>
      <c r="F215" s="1069" t="s">
        <v>145</v>
      </c>
      <c r="G215" s="1069" t="s">
        <v>145</v>
      </c>
      <c r="H215" s="1069" t="s">
        <v>145</v>
      </c>
      <c r="I215" s="1069" t="s">
        <v>145</v>
      </c>
      <c r="J215" s="1069" t="s">
        <v>145</v>
      </c>
      <c r="K215" s="1069" t="s">
        <v>145</v>
      </c>
      <c r="L215" s="1069" t="s">
        <v>145</v>
      </c>
      <c r="M215" s="1069" t="s">
        <v>145</v>
      </c>
      <c r="N215" s="1069" t="s">
        <v>145</v>
      </c>
      <c r="O215" s="1069" t="s">
        <v>145</v>
      </c>
      <c r="P215" s="1069" t="s">
        <v>145</v>
      </c>
      <c r="Q215" s="1069" t="s">
        <v>145</v>
      </c>
    </row>
    <row r="216" spans="3:17" ht="15">
      <c r="C216" s="610" t="s">
        <v>145</v>
      </c>
      <c r="D216" s="610" t="s">
        <v>145</v>
      </c>
      <c r="E216" s="1350" t="s">
        <v>145</v>
      </c>
      <c r="F216" s="1069" t="s">
        <v>145</v>
      </c>
      <c r="G216" s="1069" t="s">
        <v>145</v>
      </c>
      <c r="H216" s="1069" t="s">
        <v>145</v>
      </c>
      <c r="I216" s="1069" t="s">
        <v>145</v>
      </c>
      <c r="J216" s="1069" t="s">
        <v>145</v>
      </c>
      <c r="K216" s="1069" t="s">
        <v>145</v>
      </c>
      <c r="L216" s="1069" t="s">
        <v>145</v>
      </c>
      <c r="M216" s="1069" t="s">
        <v>145</v>
      </c>
      <c r="N216" s="1069" t="s">
        <v>145</v>
      </c>
      <c r="O216" s="1069" t="s">
        <v>145</v>
      </c>
      <c r="P216" s="1069" t="s">
        <v>145</v>
      </c>
      <c r="Q216" s="1069" t="s">
        <v>145</v>
      </c>
    </row>
    <row r="217" spans="3:17" ht="15">
      <c r="C217" s="610" t="s">
        <v>145</v>
      </c>
      <c r="D217" s="610" t="s">
        <v>145</v>
      </c>
      <c r="E217" s="1350" t="s">
        <v>145</v>
      </c>
      <c r="F217" s="1069" t="s">
        <v>145</v>
      </c>
      <c r="G217" s="1069" t="s">
        <v>145</v>
      </c>
      <c r="H217" s="1069" t="s">
        <v>145</v>
      </c>
      <c r="I217" s="1069" t="s">
        <v>145</v>
      </c>
      <c r="J217" s="1069" t="s">
        <v>145</v>
      </c>
      <c r="K217" s="1069" t="s">
        <v>145</v>
      </c>
      <c r="L217" s="1069" t="s">
        <v>145</v>
      </c>
      <c r="M217" s="1069" t="s">
        <v>145</v>
      </c>
      <c r="N217" s="1069" t="s">
        <v>145</v>
      </c>
      <c r="O217" s="1069" t="s">
        <v>145</v>
      </c>
      <c r="P217" s="1069" t="s">
        <v>145</v>
      </c>
      <c r="Q217" s="1069" t="s">
        <v>145</v>
      </c>
    </row>
    <row r="218" spans="3:17" ht="15">
      <c r="C218" s="610" t="s">
        <v>145</v>
      </c>
      <c r="D218" s="610" t="s">
        <v>145</v>
      </c>
      <c r="E218" s="1350" t="s">
        <v>145</v>
      </c>
      <c r="F218" s="1069" t="s">
        <v>145</v>
      </c>
      <c r="G218" s="1069" t="s">
        <v>145</v>
      </c>
      <c r="H218" s="1069" t="s">
        <v>145</v>
      </c>
      <c r="I218" s="1069" t="s">
        <v>145</v>
      </c>
      <c r="J218" s="1069" t="s">
        <v>145</v>
      </c>
      <c r="K218" s="1069" t="s">
        <v>145</v>
      </c>
      <c r="L218" s="1069" t="s">
        <v>145</v>
      </c>
      <c r="M218" s="1069" t="s">
        <v>145</v>
      </c>
      <c r="N218" s="1069" t="s">
        <v>145</v>
      </c>
      <c r="O218" s="1069" t="s">
        <v>145</v>
      </c>
      <c r="P218" s="1069" t="s">
        <v>145</v>
      </c>
      <c r="Q218" s="1069" t="s">
        <v>145</v>
      </c>
    </row>
    <row r="219" spans="3:17" ht="15">
      <c r="C219" s="610" t="s">
        <v>145</v>
      </c>
      <c r="D219" s="610" t="s">
        <v>145</v>
      </c>
      <c r="E219" s="1350" t="s">
        <v>145</v>
      </c>
      <c r="F219" s="1069" t="s">
        <v>145</v>
      </c>
      <c r="G219" s="1069" t="s">
        <v>145</v>
      </c>
      <c r="H219" s="1069" t="s">
        <v>145</v>
      </c>
      <c r="I219" s="1069" t="s">
        <v>145</v>
      </c>
      <c r="J219" s="1069" t="s">
        <v>145</v>
      </c>
      <c r="K219" s="1069" t="s">
        <v>145</v>
      </c>
      <c r="L219" s="1069" t="s">
        <v>145</v>
      </c>
      <c r="M219" s="1069" t="s">
        <v>145</v>
      </c>
      <c r="N219" s="1069" t="s">
        <v>145</v>
      </c>
      <c r="O219" s="1069" t="s">
        <v>145</v>
      </c>
      <c r="P219" s="1069" t="s">
        <v>145</v>
      </c>
      <c r="Q219" s="1069" t="s">
        <v>145</v>
      </c>
    </row>
    <row r="220" spans="3:17" ht="15">
      <c r="C220" s="610" t="s">
        <v>145</v>
      </c>
      <c r="D220" s="610" t="s">
        <v>145</v>
      </c>
      <c r="E220" s="1350" t="s">
        <v>145</v>
      </c>
      <c r="F220" s="1069" t="s">
        <v>145</v>
      </c>
      <c r="G220" s="1069" t="s">
        <v>145</v>
      </c>
      <c r="H220" s="1069" t="s">
        <v>145</v>
      </c>
      <c r="I220" s="1069" t="s">
        <v>145</v>
      </c>
      <c r="J220" s="1069" t="s">
        <v>145</v>
      </c>
      <c r="K220" s="1069" t="s">
        <v>145</v>
      </c>
      <c r="L220" s="1069" t="s">
        <v>145</v>
      </c>
      <c r="M220" s="1069" t="s">
        <v>145</v>
      </c>
      <c r="N220" s="1069" t="s">
        <v>145</v>
      </c>
      <c r="O220" s="1069" t="s">
        <v>145</v>
      </c>
      <c r="P220" s="1069" t="s">
        <v>145</v>
      </c>
      <c r="Q220" s="1069" t="s">
        <v>145</v>
      </c>
    </row>
    <row r="221" spans="3:17" ht="15">
      <c r="C221" s="610" t="s">
        <v>145</v>
      </c>
      <c r="D221" s="610" t="s">
        <v>145</v>
      </c>
      <c r="E221" s="1350" t="s">
        <v>145</v>
      </c>
      <c r="F221" s="1069" t="s">
        <v>145</v>
      </c>
      <c r="G221" s="1069" t="s">
        <v>145</v>
      </c>
      <c r="H221" s="1069" t="s">
        <v>145</v>
      </c>
      <c r="I221" s="1069" t="s">
        <v>145</v>
      </c>
      <c r="J221" s="1069" t="s">
        <v>145</v>
      </c>
      <c r="K221" s="1069" t="s">
        <v>145</v>
      </c>
      <c r="L221" s="1069" t="s">
        <v>145</v>
      </c>
      <c r="M221" s="1069" t="s">
        <v>145</v>
      </c>
      <c r="N221" s="1069" t="s">
        <v>145</v>
      </c>
      <c r="O221" s="1069" t="s">
        <v>145</v>
      </c>
      <c r="P221" s="1069" t="s">
        <v>145</v>
      </c>
      <c r="Q221" s="1069" t="s">
        <v>145</v>
      </c>
    </row>
    <row r="222" spans="3:17" ht="15">
      <c r="C222" s="610" t="s">
        <v>145</v>
      </c>
      <c r="D222" s="610" t="s">
        <v>145</v>
      </c>
      <c r="E222" s="1350" t="s">
        <v>145</v>
      </c>
      <c r="F222" s="1069" t="s">
        <v>145</v>
      </c>
      <c r="G222" s="1069" t="s">
        <v>145</v>
      </c>
      <c r="H222" s="1069" t="s">
        <v>145</v>
      </c>
      <c r="I222" s="1069" t="s">
        <v>145</v>
      </c>
      <c r="J222" s="1069" t="s">
        <v>145</v>
      </c>
      <c r="K222" s="1069" t="s">
        <v>145</v>
      </c>
      <c r="L222" s="1069" t="s">
        <v>145</v>
      </c>
      <c r="M222" s="1069" t="s">
        <v>145</v>
      </c>
      <c r="N222" s="1069" t="s">
        <v>145</v>
      </c>
      <c r="O222" s="1069" t="s">
        <v>145</v>
      </c>
      <c r="P222" s="1069" t="s">
        <v>145</v>
      </c>
      <c r="Q222" s="1069" t="s">
        <v>145</v>
      </c>
    </row>
    <row r="223" spans="3:17" ht="15">
      <c r="C223" s="610" t="s">
        <v>145</v>
      </c>
      <c r="D223" s="610" t="s">
        <v>145</v>
      </c>
      <c r="E223" s="1350" t="s">
        <v>145</v>
      </c>
      <c r="F223" s="1069" t="s">
        <v>145</v>
      </c>
      <c r="G223" s="1069" t="s">
        <v>145</v>
      </c>
      <c r="H223" s="1069" t="s">
        <v>145</v>
      </c>
      <c r="I223" s="1069" t="s">
        <v>145</v>
      </c>
      <c r="J223" s="1069" t="s">
        <v>145</v>
      </c>
      <c r="K223" s="1069" t="s">
        <v>145</v>
      </c>
      <c r="L223" s="1069" t="s">
        <v>145</v>
      </c>
      <c r="M223" s="1069" t="s">
        <v>145</v>
      </c>
      <c r="N223" s="1069" t="s">
        <v>145</v>
      </c>
      <c r="O223" s="1069" t="s">
        <v>145</v>
      </c>
      <c r="P223" s="1069" t="s">
        <v>145</v>
      </c>
      <c r="Q223" s="1069" t="s">
        <v>145</v>
      </c>
    </row>
    <row r="224" spans="3:17" ht="15">
      <c r="C224" s="610" t="s">
        <v>145</v>
      </c>
      <c r="D224" s="610" t="s">
        <v>145</v>
      </c>
      <c r="E224" s="1350" t="s">
        <v>145</v>
      </c>
      <c r="F224" s="1069" t="s">
        <v>145</v>
      </c>
      <c r="G224" s="1069" t="s">
        <v>145</v>
      </c>
      <c r="H224" s="1069" t="s">
        <v>145</v>
      </c>
      <c r="I224" s="1069" t="s">
        <v>145</v>
      </c>
      <c r="J224" s="1069" t="s">
        <v>145</v>
      </c>
      <c r="K224" s="1069" t="s">
        <v>145</v>
      </c>
      <c r="L224" s="1069" t="s">
        <v>145</v>
      </c>
      <c r="M224" s="1069" t="s">
        <v>145</v>
      </c>
      <c r="N224" s="1069" t="s">
        <v>145</v>
      </c>
      <c r="O224" s="1069" t="s">
        <v>145</v>
      </c>
      <c r="P224" s="1069" t="s">
        <v>145</v>
      </c>
      <c r="Q224" s="1069" t="s">
        <v>145</v>
      </c>
    </row>
    <row r="225" spans="3:17" ht="15">
      <c r="C225" s="610" t="s">
        <v>145</v>
      </c>
      <c r="D225" s="610" t="s">
        <v>145</v>
      </c>
      <c r="E225" s="1350" t="s">
        <v>145</v>
      </c>
      <c r="F225" s="1069" t="s">
        <v>145</v>
      </c>
      <c r="G225" s="1069" t="s">
        <v>145</v>
      </c>
      <c r="H225" s="1069" t="s">
        <v>145</v>
      </c>
      <c r="I225" s="1069" t="s">
        <v>145</v>
      </c>
      <c r="J225" s="1069" t="s">
        <v>145</v>
      </c>
      <c r="K225" s="1069" t="s">
        <v>145</v>
      </c>
      <c r="L225" s="1069" t="s">
        <v>145</v>
      </c>
      <c r="M225" s="1069" t="s">
        <v>145</v>
      </c>
      <c r="N225" s="1069" t="s">
        <v>145</v>
      </c>
      <c r="O225" s="1069" t="s">
        <v>145</v>
      </c>
      <c r="P225" s="1069" t="s">
        <v>145</v>
      </c>
      <c r="Q225" s="1069" t="s">
        <v>145</v>
      </c>
    </row>
    <row r="226" spans="3:17" ht="15">
      <c r="C226" s="610" t="s">
        <v>145</v>
      </c>
      <c r="D226" s="610" t="s">
        <v>145</v>
      </c>
      <c r="E226" s="1350" t="s">
        <v>145</v>
      </c>
      <c r="F226" s="1069" t="s">
        <v>145</v>
      </c>
      <c r="G226" s="1069" t="s">
        <v>145</v>
      </c>
      <c r="H226" s="1069" t="s">
        <v>145</v>
      </c>
      <c r="I226" s="1069" t="s">
        <v>145</v>
      </c>
      <c r="J226" s="1069" t="s">
        <v>145</v>
      </c>
      <c r="K226" s="1069" t="s">
        <v>145</v>
      </c>
      <c r="L226" s="1069" t="s">
        <v>145</v>
      </c>
      <c r="M226" s="1069" t="s">
        <v>145</v>
      </c>
      <c r="N226" s="1069" t="s">
        <v>145</v>
      </c>
      <c r="O226" s="1069" t="s">
        <v>145</v>
      </c>
      <c r="P226" s="1069" t="s">
        <v>145</v>
      </c>
      <c r="Q226" s="1069" t="s">
        <v>145</v>
      </c>
    </row>
    <row r="227" spans="3:17" ht="15">
      <c r="C227" s="610" t="s">
        <v>145</v>
      </c>
      <c r="D227" s="610" t="s">
        <v>145</v>
      </c>
      <c r="E227" s="1350" t="s">
        <v>145</v>
      </c>
      <c r="F227" s="1069" t="s">
        <v>145</v>
      </c>
      <c r="G227" s="1069" t="s">
        <v>145</v>
      </c>
      <c r="H227" s="1069" t="s">
        <v>145</v>
      </c>
      <c r="I227" s="1069" t="s">
        <v>145</v>
      </c>
      <c r="J227" s="1069" t="s">
        <v>145</v>
      </c>
      <c r="K227" s="1069" t="s">
        <v>145</v>
      </c>
      <c r="L227" s="1069" t="s">
        <v>145</v>
      </c>
      <c r="M227" s="1069" t="s">
        <v>145</v>
      </c>
      <c r="N227" s="1069" t="s">
        <v>145</v>
      </c>
      <c r="O227" s="1069" t="s">
        <v>145</v>
      </c>
      <c r="P227" s="1069" t="s">
        <v>145</v>
      </c>
      <c r="Q227" s="1069" t="s">
        <v>145</v>
      </c>
    </row>
    <row r="228" spans="3:17" ht="15">
      <c r="C228" s="610" t="s">
        <v>145</v>
      </c>
      <c r="D228" s="610" t="s">
        <v>145</v>
      </c>
      <c r="E228" s="1350" t="s">
        <v>145</v>
      </c>
      <c r="F228" s="1069" t="s">
        <v>145</v>
      </c>
      <c r="G228" s="1069" t="s">
        <v>145</v>
      </c>
      <c r="H228" s="1069" t="s">
        <v>145</v>
      </c>
      <c r="I228" s="1069" t="s">
        <v>145</v>
      </c>
      <c r="J228" s="1069" t="s">
        <v>145</v>
      </c>
      <c r="K228" s="1069" t="s">
        <v>145</v>
      </c>
      <c r="L228" s="1069" t="s">
        <v>145</v>
      </c>
      <c r="M228" s="1069" t="s">
        <v>145</v>
      </c>
      <c r="N228" s="1069" t="s">
        <v>145</v>
      </c>
      <c r="O228" s="1069" t="s">
        <v>145</v>
      </c>
      <c r="P228" s="1069" t="s">
        <v>145</v>
      </c>
      <c r="Q228" s="1069" t="s">
        <v>145</v>
      </c>
    </row>
    <row r="229" spans="3:17" ht="15">
      <c r="C229" s="610" t="s">
        <v>145</v>
      </c>
      <c r="D229" s="610" t="s">
        <v>145</v>
      </c>
      <c r="E229" s="1350" t="s">
        <v>145</v>
      </c>
      <c r="F229" s="1069" t="s">
        <v>145</v>
      </c>
      <c r="G229" s="1069" t="s">
        <v>145</v>
      </c>
      <c r="H229" s="1069" t="s">
        <v>145</v>
      </c>
      <c r="I229" s="1069" t="s">
        <v>145</v>
      </c>
      <c r="J229" s="1069" t="s">
        <v>145</v>
      </c>
      <c r="K229" s="1069" t="s">
        <v>145</v>
      </c>
      <c r="L229" s="1069" t="s">
        <v>145</v>
      </c>
      <c r="M229" s="1069" t="s">
        <v>145</v>
      </c>
      <c r="N229" s="1069" t="s">
        <v>145</v>
      </c>
      <c r="O229" s="1069" t="s">
        <v>145</v>
      </c>
      <c r="P229" s="1069" t="s">
        <v>145</v>
      </c>
      <c r="Q229" s="1069" t="s">
        <v>145</v>
      </c>
    </row>
    <row r="230" spans="3:17" ht="15">
      <c r="C230" s="610" t="s">
        <v>145</v>
      </c>
      <c r="D230" s="610" t="s">
        <v>145</v>
      </c>
      <c r="E230" s="1350" t="s">
        <v>145</v>
      </c>
      <c r="F230" s="1069" t="s">
        <v>145</v>
      </c>
      <c r="G230" s="1069" t="s">
        <v>145</v>
      </c>
      <c r="H230" s="1069" t="s">
        <v>145</v>
      </c>
      <c r="I230" s="1069" t="s">
        <v>145</v>
      </c>
      <c r="J230" s="1069" t="s">
        <v>145</v>
      </c>
      <c r="K230" s="1069" t="s">
        <v>145</v>
      </c>
      <c r="L230" s="1069" t="s">
        <v>145</v>
      </c>
      <c r="M230" s="1069" t="s">
        <v>145</v>
      </c>
      <c r="N230" s="1069" t="s">
        <v>145</v>
      </c>
      <c r="O230" s="1069" t="s">
        <v>145</v>
      </c>
      <c r="P230" s="1069" t="s">
        <v>145</v>
      </c>
      <c r="Q230" s="1069" t="s">
        <v>145</v>
      </c>
    </row>
    <row r="231" spans="3:17" ht="15">
      <c r="C231" s="610" t="s">
        <v>145</v>
      </c>
      <c r="D231" s="610" t="s">
        <v>145</v>
      </c>
      <c r="E231" s="1350" t="s">
        <v>145</v>
      </c>
      <c r="F231" s="1069" t="s">
        <v>145</v>
      </c>
      <c r="G231" s="1069" t="s">
        <v>145</v>
      </c>
      <c r="H231" s="1069" t="s">
        <v>145</v>
      </c>
      <c r="I231" s="1069" t="s">
        <v>145</v>
      </c>
      <c r="J231" s="1069" t="s">
        <v>145</v>
      </c>
      <c r="K231" s="1069" t="s">
        <v>145</v>
      </c>
      <c r="L231" s="1069" t="s">
        <v>145</v>
      </c>
      <c r="M231" s="1069" t="s">
        <v>145</v>
      </c>
      <c r="N231" s="1069" t="s">
        <v>145</v>
      </c>
      <c r="O231" s="1069" t="s">
        <v>145</v>
      </c>
      <c r="P231" s="1069" t="s">
        <v>145</v>
      </c>
      <c r="Q231" s="1069" t="s">
        <v>145</v>
      </c>
    </row>
    <row r="232" spans="3:17" ht="15">
      <c r="C232" s="610" t="s">
        <v>145</v>
      </c>
      <c r="D232" s="610" t="s">
        <v>145</v>
      </c>
      <c r="E232" s="1350" t="s">
        <v>145</v>
      </c>
      <c r="F232" s="1069" t="s">
        <v>145</v>
      </c>
      <c r="G232" s="1069" t="s">
        <v>145</v>
      </c>
      <c r="H232" s="1069" t="s">
        <v>145</v>
      </c>
      <c r="I232" s="1069" t="s">
        <v>145</v>
      </c>
      <c r="J232" s="1069" t="s">
        <v>145</v>
      </c>
      <c r="K232" s="1069" t="s">
        <v>145</v>
      </c>
      <c r="L232" s="1069" t="s">
        <v>145</v>
      </c>
      <c r="M232" s="1069" t="s">
        <v>145</v>
      </c>
      <c r="N232" s="1069" t="s">
        <v>145</v>
      </c>
      <c r="O232" s="1069" t="s">
        <v>145</v>
      </c>
      <c r="P232" s="1069" t="s">
        <v>145</v>
      </c>
      <c r="Q232" s="1069" t="s">
        <v>145</v>
      </c>
    </row>
    <row r="233" spans="3:17" ht="15">
      <c r="C233" s="610" t="s">
        <v>145</v>
      </c>
      <c r="D233" s="610" t="s">
        <v>145</v>
      </c>
      <c r="E233" s="1350" t="s">
        <v>145</v>
      </c>
      <c r="F233" s="1069" t="s">
        <v>145</v>
      </c>
      <c r="G233" s="1069" t="s">
        <v>145</v>
      </c>
      <c r="H233" s="1069" t="s">
        <v>145</v>
      </c>
      <c r="I233" s="1069" t="s">
        <v>145</v>
      </c>
      <c r="J233" s="1069" t="s">
        <v>145</v>
      </c>
      <c r="K233" s="1069" t="s">
        <v>145</v>
      </c>
      <c r="L233" s="1069" t="s">
        <v>145</v>
      </c>
      <c r="M233" s="1069" t="s">
        <v>145</v>
      </c>
      <c r="N233" s="1069" t="s">
        <v>145</v>
      </c>
      <c r="O233" s="1069" t="s">
        <v>145</v>
      </c>
      <c r="P233" s="1069" t="s">
        <v>145</v>
      </c>
      <c r="Q233" s="1069" t="s">
        <v>145</v>
      </c>
    </row>
    <row r="234" spans="3:17" ht="15">
      <c r="C234" s="610" t="s">
        <v>145</v>
      </c>
      <c r="D234" s="610" t="s">
        <v>145</v>
      </c>
      <c r="E234" s="1350" t="s">
        <v>145</v>
      </c>
      <c r="F234" s="1069" t="s">
        <v>145</v>
      </c>
      <c r="G234" s="1069" t="s">
        <v>145</v>
      </c>
      <c r="H234" s="1069" t="s">
        <v>145</v>
      </c>
      <c r="I234" s="1069" t="s">
        <v>145</v>
      </c>
      <c r="J234" s="1069" t="s">
        <v>145</v>
      </c>
      <c r="K234" s="1069" t="s">
        <v>145</v>
      </c>
      <c r="L234" s="1069" t="s">
        <v>145</v>
      </c>
      <c r="M234" s="1069" t="s">
        <v>145</v>
      </c>
      <c r="N234" s="1069" t="s">
        <v>145</v>
      </c>
      <c r="O234" s="1069" t="s">
        <v>145</v>
      </c>
      <c r="P234" s="1069" t="s">
        <v>145</v>
      </c>
      <c r="Q234" s="1069" t="s">
        <v>145</v>
      </c>
    </row>
    <row r="235" spans="3:17" ht="15">
      <c r="C235" s="610" t="s">
        <v>145</v>
      </c>
      <c r="D235" s="610" t="s">
        <v>145</v>
      </c>
      <c r="E235" s="1350" t="s">
        <v>145</v>
      </c>
      <c r="F235" s="1069" t="s">
        <v>145</v>
      </c>
      <c r="G235" s="1069" t="s">
        <v>145</v>
      </c>
      <c r="H235" s="1069" t="s">
        <v>145</v>
      </c>
      <c r="I235" s="1069" t="s">
        <v>145</v>
      </c>
      <c r="J235" s="1069" t="s">
        <v>145</v>
      </c>
      <c r="K235" s="1069" t="s">
        <v>145</v>
      </c>
      <c r="L235" s="1069" t="s">
        <v>145</v>
      </c>
      <c r="M235" s="1069" t="s">
        <v>145</v>
      </c>
      <c r="N235" s="1069" t="s">
        <v>145</v>
      </c>
      <c r="O235" s="1069" t="s">
        <v>145</v>
      </c>
      <c r="P235" s="1069" t="s">
        <v>145</v>
      </c>
      <c r="Q235" s="1069" t="s">
        <v>145</v>
      </c>
    </row>
    <row r="236" spans="3:17" ht="15">
      <c r="C236" s="610" t="s">
        <v>145</v>
      </c>
      <c r="D236" s="610" t="s">
        <v>145</v>
      </c>
      <c r="E236" s="1350" t="s">
        <v>145</v>
      </c>
      <c r="F236" s="1069" t="s">
        <v>145</v>
      </c>
      <c r="G236" s="1069" t="s">
        <v>145</v>
      </c>
      <c r="H236" s="1069" t="s">
        <v>145</v>
      </c>
      <c r="I236" s="1069" t="s">
        <v>145</v>
      </c>
      <c r="J236" s="1069" t="s">
        <v>145</v>
      </c>
      <c r="K236" s="1069" t="s">
        <v>145</v>
      </c>
      <c r="L236" s="1069" t="s">
        <v>145</v>
      </c>
      <c r="M236" s="1069" t="s">
        <v>145</v>
      </c>
      <c r="N236" s="1069" t="s">
        <v>145</v>
      </c>
      <c r="O236" s="1069" t="s">
        <v>145</v>
      </c>
      <c r="P236" s="1069" t="s">
        <v>145</v>
      </c>
      <c r="Q236" s="1069" t="s">
        <v>145</v>
      </c>
    </row>
    <row r="237" spans="3:17" ht="15">
      <c r="C237" s="610" t="s">
        <v>145</v>
      </c>
      <c r="D237" s="610" t="s">
        <v>145</v>
      </c>
      <c r="E237" s="1350" t="s">
        <v>145</v>
      </c>
      <c r="F237" s="1069" t="s">
        <v>145</v>
      </c>
      <c r="G237" s="1069" t="s">
        <v>145</v>
      </c>
      <c r="H237" s="1069" t="s">
        <v>145</v>
      </c>
      <c r="I237" s="1069" t="s">
        <v>145</v>
      </c>
      <c r="J237" s="1069" t="s">
        <v>145</v>
      </c>
      <c r="K237" s="1069" t="s">
        <v>145</v>
      </c>
      <c r="L237" s="1069" t="s">
        <v>145</v>
      </c>
      <c r="M237" s="1069" t="s">
        <v>145</v>
      </c>
      <c r="N237" s="1069" t="s">
        <v>145</v>
      </c>
      <c r="O237" s="1069" t="s">
        <v>145</v>
      </c>
      <c r="P237" s="1069" t="s">
        <v>145</v>
      </c>
      <c r="Q237" s="1069" t="s">
        <v>145</v>
      </c>
    </row>
    <row r="238" spans="3:17" ht="15">
      <c r="C238" s="610" t="s">
        <v>145</v>
      </c>
      <c r="D238" s="610" t="s">
        <v>145</v>
      </c>
      <c r="E238" s="1350" t="s">
        <v>145</v>
      </c>
      <c r="F238" s="1069" t="s">
        <v>145</v>
      </c>
      <c r="G238" s="1069" t="s">
        <v>145</v>
      </c>
      <c r="H238" s="1069" t="s">
        <v>145</v>
      </c>
      <c r="I238" s="1069" t="s">
        <v>145</v>
      </c>
      <c r="J238" s="1069" t="s">
        <v>145</v>
      </c>
      <c r="K238" s="1069" t="s">
        <v>145</v>
      </c>
      <c r="L238" s="1069" t="s">
        <v>145</v>
      </c>
      <c r="M238" s="1069" t="s">
        <v>145</v>
      </c>
      <c r="N238" s="1069" t="s">
        <v>145</v>
      </c>
      <c r="O238" s="1069" t="s">
        <v>145</v>
      </c>
      <c r="P238" s="1069" t="s">
        <v>145</v>
      </c>
      <c r="Q238" s="1069" t="s">
        <v>145</v>
      </c>
    </row>
    <row r="239" spans="3:17" ht="15">
      <c r="C239" s="610" t="s">
        <v>145</v>
      </c>
      <c r="D239" s="610" t="s">
        <v>145</v>
      </c>
      <c r="E239" s="1350" t="s">
        <v>145</v>
      </c>
      <c r="F239" s="1069" t="s">
        <v>145</v>
      </c>
      <c r="G239" s="1069" t="s">
        <v>145</v>
      </c>
      <c r="H239" s="1069" t="s">
        <v>145</v>
      </c>
      <c r="I239" s="1069" t="s">
        <v>145</v>
      </c>
      <c r="J239" s="1069" t="s">
        <v>145</v>
      </c>
      <c r="K239" s="1069" t="s">
        <v>145</v>
      </c>
      <c r="L239" s="1069" t="s">
        <v>145</v>
      </c>
      <c r="M239" s="1069" t="s">
        <v>145</v>
      </c>
      <c r="N239" s="1069" t="s">
        <v>145</v>
      </c>
      <c r="O239" s="1069" t="s">
        <v>145</v>
      </c>
      <c r="P239" s="1069" t="s">
        <v>145</v>
      </c>
      <c r="Q239" s="1069" t="s">
        <v>145</v>
      </c>
    </row>
    <row r="240" spans="3:17" ht="15">
      <c r="C240" s="610" t="s">
        <v>145</v>
      </c>
      <c r="D240" s="610" t="s">
        <v>145</v>
      </c>
      <c r="E240" s="1350" t="s">
        <v>145</v>
      </c>
      <c r="F240" s="1069" t="s">
        <v>145</v>
      </c>
      <c r="G240" s="1069" t="s">
        <v>145</v>
      </c>
      <c r="H240" s="1069" t="s">
        <v>145</v>
      </c>
      <c r="I240" s="1069" t="s">
        <v>145</v>
      </c>
      <c r="J240" s="1069" t="s">
        <v>145</v>
      </c>
      <c r="K240" s="1069" t="s">
        <v>145</v>
      </c>
      <c r="L240" s="1069" t="s">
        <v>145</v>
      </c>
      <c r="M240" s="1069" t="s">
        <v>145</v>
      </c>
      <c r="N240" s="1069" t="s">
        <v>145</v>
      </c>
      <c r="O240" s="1069" t="s">
        <v>145</v>
      </c>
      <c r="P240" s="1069" t="s">
        <v>145</v>
      </c>
      <c r="Q240" s="1069" t="s">
        <v>145</v>
      </c>
    </row>
    <row r="241" spans="3:17" ht="15">
      <c r="C241" s="610" t="s">
        <v>145</v>
      </c>
      <c r="D241" s="610" t="s">
        <v>145</v>
      </c>
      <c r="E241" s="1350" t="s">
        <v>145</v>
      </c>
      <c r="F241" s="1069" t="s">
        <v>145</v>
      </c>
      <c r="G241" s="1069" t="s">
        <v>145</v>
      </c>
      <c r="H241" s="1069" t="s">
        <v>145</v>
      </c>
      <c r="I241" s="1069" t="s">
        <v>145</v>
      </c>
      <c r="J241" s="1069" t="s">
        <v>145</v>
      </c>
      <c r="K241" s="1069" t="s">
        <v>145</v>
      </c>
      <c r="L241" s="1069" t="s">
        <v>145</v>
      </c>
      <c r="M241" s="1069" t="s">
        <v>145</v>
      </c>
      <c r="N241" s="1069" t="s">
        <v>145</v>
      </c>
      <c r="O241" s="1069" t="s">
        <v>145</v>
      </c>
      <c r="P241" s="1069" t="s">
        <v>145</v>
      </c>
      <c r="Q241" s="1069" t="s">
        <v>145</v>
      </c>
    </row>
    <row r="242" spans="3:17" ht="15">
      <c r="C242" s="610" t="s">
        <v>145</v>
      </c>
      <c r="D242" s="610" t="s">
        <v>145</v>
      </c>
      <c r="E242" s="1350" t="s">
        <v>145</v>
      </c>
      <c r="F242" s="1069" t="s">
        <v>145</v>
      </c>
      <c r="G242" s="1069" t="s">
        <v>145</v>
      </c>
      <c r="H242" s="1069" t="s">
        <v>145</v>
      </c>
      <c r="I242" s="1069" t="s">
        <v>145</v>
      </c>
      <c r="J242" s="1069" t="s">
        <v>145</v>
      </c>
      <c r="K242" s="1069" t="s">
        <v>145</v>
      </c>
      <c r="L242" s="1069" t="s">
        <v>145</v>
      </c>
      <c r="M242" s="1069" t="s">
        <v>145</v>
      </c>
      <c r="N242" s="1069" t="s">
        <v>145</v>
      </c>
      <c r="O242" s="1069" t="s">
        <v>145</v>
      </c>
      <c r="P242" s="1069" t="s">
        <v>145</v>
      </c>
      <c r="Q242" s="1069" t="s">
        <v>145</v>
      </c>
    </row>
    <row r="243" spans="3:17" ht="15">
      <c r="C243" s="610" t="s">
        <v>145</v>
      </c>
      <c r="D243" s="610" t="s">
        <v>145</v>
      </c>
      <c r="E243" s="1350" t="s">
        <v>145</v>
      </c>
      <c r="F243" s="1069" t="s">
        <v>145</v>
      </c>
      <c r="G243" s="1069" t="s">
        <v>145</v>
      </c>
      <c r="H243" s="1069" t="s">
        <v>145</v>
      </c>
      <c r="I243" s="1069" t="s">
        <v>145</v>
      </c>
      <c r="J243" s="1069" t="s">
        <v>145</v>
      </c>
      <c r="K243" s="1069" t="s">
        <v>145</v>
      </c>
      <c r="L243" s="1069" t="s">
        <v>145</v>
      </c>
      <c r="M243" s="1069" t="s">
        <v>145</v>
      </c>
      <c r="N243" s="1069" t="s">
        <v>145</v>
      </c>
      <c r="O243" s="1069" t="s">
        <v>145</v>
      </c>
      <c r="P243" s="1069" t="s">
        <v>145</v>
      </c>
      <c r="Q243" s="1069" t="s">
        <v>145</v>
      </c>
    </row>
    <row r="244" spans="3:17" ht="15">
      <c r="C244" s="610" t="s">
        <v>145</v>
      </c>
      <c r="D244" s="610" t="s">
        <v>145</v>
      </c>
      <c r="E244" s="1350" t="s">
        <v>145</v>
      </c>
      <c r="F244" s="1069" t="s">
        <v>145</v>
      </c>
      <c r="G244" s="1069" t="s">
        <v>145</v>
      </c>
      <c r="H244" s="1069" t="s">
        <v>145</v>
      </c>
      <c r="I244" s="1069" t="s">
        <v>145</v>
      </c>
      <c r="J244" s="1069" t="s">
        <v>145</v>
      </c>
      <c r="K244" s="1069" t="s">
        <v>145</v>
      </c>
      <c r="L244" s="1069" t="s">
        <v>145</v>
      </c>
      <c r="M244" s="1069" t="s">
        <v>145</v>
      </c>
      <c r="N244" s="1069" t="s">
        <v>145</v>
      </c>
      <c r="O244" s="1069" t="s">
        <v>145</v>
      </c>
      <c r="P244" s="1069" t="s">
        <v>145</v>
      </c>
      <c r="Q244" s="1069" t="s">
        <v>145</v>
      </c>
    </row>
    <row r="245" spans="3:17" ht="15">
      <c r="C245" s="610" t="s">
        <v>145</v>
      </c>
      <c r="D245" s="610" t="s">
        <v>145</v>
      </c>
      <c r="E245" s="1350" t="s">
        <v>145</v>
      </c>
      <c r="F245" s="1069" t="s">
        <v>145</v>
      </c>
      <c r="G245" s="1069" t="s">
        <v>145</v>
      </c>
      <c r="H245" s="1069" t="s">
        <v>145</v>
      </c>
      <c r="I245" s="1069" t="s">
        <v>145</v>
      </c>
      <c r="J245" s="1069" t="s">
        <v>145</v>
      </c>
      <c r="K245" s="1069" t="s">
        <v>145</v>
      </c>
      <c r="L245" s="1069" t="s">
        <v>145</v>
      </c>
      <c r="M245" s="1069" t="s">
        <v>145</v>
      </c>
      <c r="N245" s="1069" t="s">
        <v>145</v>
      </c>
      <c r="O245" s="1069" t="s">
        <v>145</v>
      </c>
      <c r="P245" s="1069" t="s">
        <v>145</v>
      </c>
      <c r="Q245" s="1069" t="s">
        <v>145</v>
      </c>
    </row>
    <row r="246" spans="3:17" ht="15">
      <c r="C246" s="610" t="s">
        <v>145</v>
      </c>
      <c r="D246" s="610" t="s">
        <v>145</v>
      </c>
      <c r="E246" s="1350" t="s">
        <v>145</v>
      </c>
      <c r="F246" s="1069" t="s">
        <v>145</v>
      </c>
      <c r="G246" s="1069" t="s">
        <v>145</v>
      </c>
      <c r="H246" s="1069" t="s">
        <v>145</v>
      </c>
      <c r="I246" s="1069" t="s">
        <v>145</v>
      </c>
      <c r="J246" s="1069" t="s">
        <v>145</v>
      </c>
      <c r="K246" s="1069" t="s">
        <v>145</v>
      </c>
      <c r="L246" s="1069" t="s">
        <v>145</v>
      </c>
      <c r="M246" s="1069" t="s">
        <v>145</v>
      </c>
      <c r="N246" s="1069" t="s">
        <v>145</v>
      </c>
      <c r="O246" s="1069" t="s">
        <v>145</v>
      </c>
      <c r="P246" s="1069" t="s">
        <v>145</v>
      </c>
      <c r="Q246" s="1069" t="s">
        <v>145</v>
      </c>
    </row>
    <row r="247" spans="3:17" ht="15">
      <c r="C247" s="610" t="s">
        <v>145</v>
      </c>
      <c r="D247" s="610" t="s">
        <v>145</v>
      </c>
      <c r="E247" s="1350" t="s">
        <v>145</v>
      </c>
      <c r="F247" s="1069" t="s">
        <v>145</v>
      </c>
      <c r="G247" s="1069" t="s">
        <v>145</v>
      </c>
      <c r="H247" s="1069" t="s">
        <v>145</v>
      </c>
      <c r="I247" s="1069" t="s">
        <v>145</v>
      </c>
      <c r="J247" s="1069" t="s">
        <v>145</v>
      </c>
      <c r="K247" s="1069" t="s">
        <v>145</v>
      </c>
      <c r="L247" s="1069" t="s">
        <v>145</v>
      </c>
      <c r="M247" s="1069" t="s">
        <v>145</v>
      </c>
      <c r="N247" s="1069" t="s">
        <v>145</v>
      </c>
      <c r="O247" s="1069" t="s">
        <v>145</v>
      </c>
      <c r="P247" s="1069" t="s">
        <v>145</v>
      </c>
      <c r="Q247" s="1069" t="s">
        <v>145</v>
      </c>
    </row>
    <row r="248" spans="3:17" ht="15">
      <c r="C248" s="610" t="s">
        <v>145</v>
      </c>
      <c r="D248" s="610" t="s">
        <v>145</v>
      </c>
      <c r="E248" s="1350" t="s">
        <v>145</v>
      </c>
      <c r="F248" s="1069" t="s">
        <v>145</v>
      </c>
      <c r="G248" s="1069" t="s">
        <v>145</v>
      </c>
      <c r="H248" s="1069" t="s">
        <v>145</v>
      </c>
      <c r="I248" s="1069" t="s">
        <v>145</v>
      </c>
      <c r="J248" s="1069" t="s">
        <v>145</v>
      </c>
      <c r="K248" s="1069" t="s">
        <v>145</v>
      </c>
      <c r="L248" s="1069" t="s">
        <v>145</v>
      </c>
      <c r="M248" s="1069" t="s">
        <v>145</v>
      </c>
      <c r="N248" s="1069" t="s">
        <v>145</v>
      </c>
      <c r="O248" s="1069" t="s">
        <v>145</v>
      </c>
      <c r="P248" s="1069" t="s">
        <v>145</v>
      </c>
      <c r="Q248" s="1069" t="s">
        <v>145</v>
      </c>
    </row>
    <row r="249" spans="3:17" ht="15">
      <c r="C249" s="610" t="s">
        <v>145</v>
      </c>
      <c r="D249" s="610" t="s">
        <v>145</v>
      </c>
      <c r="E249" s="1350" t="s">
        <v>145</v>
      </c>
      <c r="F249" s="1069" t="s">
        <v>145</v>
      </c>
      <c r="G249" s="1069" t="s">
        <v>145</v>
      </c>
      <c r="H249" s="1069" t="s">
        <v>145</v>
      </c>
      <c r="I249" s="1069" t="s">
        <v>145</v>
      </c>
      <c r="J249" s="1069" t="s">
        <v>145</v>
      </c>
      <c r="K249" s="1069" t="s">
        <v>145</v>
      </c>
      <c r="L249" s="1069" t="s">
        <v>145</v>
      </c>
      <c r="M249" s="1069" t="s">
        <v>145</v>
      </c>
      <c r="N249" s="1069" t="s">
        <v>145</v>
      </c>
      <c r="O249" s="1069" t="s">
        <v>145</v>
      </c>
      <c r="P249" s="1069" t="s">
        <v>145</v>
      </c>
      <c r="Q249" s="1069" t="s">
        <v>145</v>
      </c>
    </row>
    <row r="250" spans="3:17" ht="15">
      <c r="C250" s="610" t="s">
        <v>145</v>
      </c>
      <c r="D250" s="610" t="s">
        <v>145</v>
      </c>
      <c r="E250" s="1350" t="s">
        <v>145</v>
      </c>
      <c r="F250" s="1069" t="s">
        <v>145</v>
      </c>
      <c r="G250" s="1069" t="s">
        <v>145</v>
      </c>
      <c r="H250" s="1069" t="s">
        <v>145</v>
      </c>
      <c r="I250" s="1069" t="s">
        <v>145</v>
      </c>
      <c r="J250" s="1069" t="s">
        <v>145</v>
      </c>
      <c r="K250" s="1069" t="s">
        <v>145</v>
      </c>
      <c r="L250" s="1069" t="s">
        <v>145</v>
      </c>
      <c r="M250" s="1069" t="s">
        <v>145</v>
      </c>
      <c r="N250" s="1069" t="s">
        <v>145</v>
      </c>
      <c r="O250" s="1069" t="s">
        <v>145</v>
      </c>
      <c r="P250" s="1069" t="s">
        <v>145</v>
      </c>
      <c r="Q250" s="1069" t="s">
        <v>145</v>
      </c>
    </row>
    <row r="251" spans="3:17" ht="15">
      <c r="C251" s="610" t="s">
        <v>145</v>
      </c>
      <c r="D251" s="610" t="s">
        <v>145</v>
      </c>
      <c r="E251" s="1350" t="s">
        <v>145</v>
      </c>
      <c r="F251" s="1069" t="s">
        <v>145</v>
      </c>
      <c r="G251" s="1069" t="s">
        <v>145</v>
      </c>
      <c r="H251" s="1069" t="s">
        <v>145</v>
      </c>
      <c r="I251" s="1069" t="s">
        <v>145</v>
      </c>
      <c r="J251" s="1069" t="s">
        <v>145</v>
      </c>
      <c r="K251" s="1069" t="s">
        <v>145</v>
      </c>
      <c r="L251" s="1069" t="s">
        <v>145</v>
      </c>
      <c r="M251" s="1069" t="s">
        <v>145</v>
      </c>
      <c r="N251" s="1069" t="s">
        <v>145</v>
      </c>
      <c r="O251" s="1069" t="s">
        <v>145</v>
      </c>
      <c r="P251" s="1069" t="s">
        <v>145</v>
      </c>
      <c r="Q251" s="1069" t="s">
        <v>145</v>
      </c>
    </row>
    <row r="252" spans="3:17" ht="15">
      <c r="C252" s="610" t="s">
        <v>145</v>
      </c>
      <c r="D252" s="610" t="s">
        <v>145</v>
      </c>
      <c r="E252" s="1350" t="s">
        <v>145</v>
      </c>
      <c r="F252" s="1069" t="s">
        <v>145</v>
      </c>
      <c r="G252" s="1069" t="s">
        <v>145</v>
      </c>
      <c r="H252" s="1069" t="s">
        <v>145</v>
      </c>
      <c r="I252" s="1069" t="s">
        <v>145</v>
      </c>
      <c r="J252" s="1069" t="s">
        <v>145</v>
      </c>
      <c r="K252" s="1069" t="s">
        <v>145</v>
      </c>
      <c r="L252" s="1069" t="s">
        <v>145</v>
      </c>
      <c r="M252" s="1069" t="s">
        <v>145</v>
      </c>
      <c r="N252" s="1069" t="s">
        <v>145</v>
      </c>
      <c r="O252" s="1069" t="s">
        <v>145</v>
      </c>
      <c r="P252" s="1069" t="s">
        <v>145</v>
      </c>
      <c r="Q252" s="1069" t="s">
        <v>145</v>
      </c>
    </row>
    <row r="253" spans="3:17" ht="15">
      <c r="C253" s="610" t="s">
        <v>145</v>
      </c>
      <c r="D253" s="610" t="s">
        <v>145</v>
      </c>
      <c r="E253" s="1350" t="s">
        <v>145</v>
      </c>
      <c r="F253" s="1069" t="s">
        <v>145</v>
      </c>
      <c r="G253" s="1069" t="s">
        <v>145</v>
      </c>
      <c r="H253" s="1069" t="s">
        <v>145</v>
      </c>
      <c r="I253" s="1069" t="s">
        <v>145</v>
      </c>
      <c r="J253" s="1069" t="s">
        <v>145</v>
      </c>
      <c r="K253" s="1069" t="s">
        <v>145</v>
      </c>
      <c r="L253" s="1069" t="s">
        <v>145</v>
      </c>
      <c r="M253" s="1069" t="s">
        <v>145</v>
      </c>
      <c r="N253" s="1069" t="s">
        <v>145</v>
      </c>
      <c r="O253" s="1069" t="s">
        <v>145</v>
      </c>
      <c r="P253" s="1069" t="s">
        <v>145</v>
      </c>
      <c r="Q253" s="1069" t="s">
        <v>145</v>
      </c>
    </row>
    <row r="254" spans="3:17" ht="15">
      <c r="C254" s="610" t="s">
        <v>145</v>
      </c>
      <c r="D254" s="610" t="s">
        <v>145</v>
      </c>
      <c r="E254" s="1350" t="s">
        <v>145</v>
      </c>
      <c r="F254" s="1069" t="s">
        <v>145</v>
      </c>
      <c r="G254" s="1069" t="s">
        <v>145</v>
      </c>
      <c r="H254" s="1069" t="s">
        <v>145</v>
      </c>
      <c r="I254" s="1069" t="s">
        <v>145</v>
      </c>
      <c r="J254" s="1069" t="s">
        <v>145</v>
      </c>
      <c r="K254" s="1069" t="s">
        <v>145</v>
      </c>
      <c r="L254" s="1069" t="s">
        <v>145</v>
      </c>
      <c r="M254" s="1069" t="s">
        <v>145</v>
      </c>
      <c r="N254" s="1069" t="s">
        <v>145</v>
      </c>
      <c r="O254" s="1069" t="s">
        <v>145</v>
      </c>
      <c r="P254" s="1069" t="s">
        <v>145</v>
      </c>
      <c r="Q254" s="1069" t="s">
        <v>145</v>
      </c>
    </row>
    <row r="255" spans="3:17" ht="15">
      <c r="C255" s="610" t="s">
        <v>145</v>
      </c>
      <c r="D255" s="610" t="s">
        <v>145</v>
      </c>
      <c r="E255" s="1350" t="s">
        <v>145</v>
      </c>
      <c r="F255" s="1069" t="s">
        <v>145</v>
      </c>
      <c r="G255" s="1069" t="s">
        <v>145</v>
      </c>
      <c r="H255" s="1069" t="s">
        <v>145</v>
      </c>
      <c r="I255" s="1069" t="s">
        <v>145</v>
      </c>
      <c r="J255" s="1069" t="s">
        <v>145</v>
      </c>
      <c r="K255" s="1069" t="s">
        <v>145</v>
      </c>
      <c r="L255" s="1069" t="s">
        <v>145</v>
      </c>
      <c r="M255" s="1069" t="s">
        <v>145</v>
      </c>
      <c r="N255" s="1069" t="s">
        <v>145</v>
      </c>
      <c r="O255" s="1069" t="s">
        <v>145</v>
      </c>
      <c r="P255" s="1069" t="s">
        <v>145</v>
      </c>
      <c r="Q255" s="1069" t="s">
        <v>145</v>
      </c>
    </row>
    <row r="256" spans="3:17" ht="15">
      <c r="C256" s="610" t="s">
        <v>145</v>
      </c>
      <c r="D256" s="610" t="s">
        <v>145</v>
      </c>
      <c r="E256" s="1350" t="s">
        <v>145</v>
      </c>
      <c r="F256" s="1069" t="s">
        <v>145</v>
      </c>
      <c r="G256" s="1069" t="s">
        <v>145</v>
      </c>
      <c r="H256" s="1069" t="s">
        <v>145</v>
      </c>
      <c r="I256" s="1069" t="s">
        <v>145</v>
      </c>
      <c r="J256" s="1069" t="s">
        <v>145</v>
      </c>
      <c r="K256" s="1069" t="s">
        <v>145</v>
      </c>
      <c r="L256" s="1069" t="s">
        <v>145</v>
      </c>
      <c r="M256" s="1069" t="s">
        <v>145</v>
      </c>
      <c r="N256" s="1069" t="s">
        <v>145</v>
      </c>
      <c r="O256" s="1069" t="s">
        <v>145</v>
      </c>
      <c r="P256" s="1069" t="s">
        <v>145</v>
      </c>
      <c r="Q256" s="1069" t="s">
        <v>145</v>
      </c>
    </row>
    <row r="257" spans="3:17" ht="15">
      <c r="C257" s="610" t="s">
        <v>145</v>
      </c>
      <c r="D257" s="610" t="s">
        <v>145</v>
      </c>
      <c r="E257" s="1350" t="s">
        <v>145</v>
      </c>
      <c r="F257" s="1069" t="s">
        <v>145</v>
      </c>
      <c r="G257" s="1069" t="s">
        <v>145</v>
      </c>
      <c r="H257" s="1069" t="s">
        <v>145</v>
      </c>
      <c r="I257" s="1069" t="s">
        <v>145</v>
      </c>
      <c r="J257" s="1069" t="s">
        <v>145</v>
      </c>
      <c r="K257" s="1069" t="s">
        <v>145</v>
      </c>
      <c r="L257" s="1069" t="s">
        <v>145</v>
      </c>
      <c r="M257" s="1069" t="s">
        <v>145</v>
      </c>
      <c r="N257" s="1069" t="s">
        <v>145</v>
      </c>
      <c r="O257" s="1069" t="s">
        <v>145</v>
      </c>
      <c r="P257" s="1069" t="s">
        <v>145</v>
      </c>
      <c r="Q257" s="1069" t="s">
        <v>145</v>
      </c>
    </row>
    <row r="258" spans="3:17" ht="15">
      <c r="C258" s="610" t="s">
        <v>145</v>
      </c>
      <c r="D258" s="610" t="s">
        <v>145</v>
      </c>
      <c r="E258" s="1350" t="s">
        <v>145</v>
      </c>
      <c r="F258" s="1069" t="s">
        <v>145</v>
      </c>
      <c r="G258" s="1069" t="s">
        <v>145</v>
      </c>
      <c r="H258" s="1069" t="s">
        <v>145</v>
      </c>
      <c r="I258" s="1069" t="s">
        <v>145</v>
      </c>
      <c r="J258" s="1069" t="s">
        <v>145</v>
      </c>
      <c r="K258" s="1069" t="s">
        <v>145</v>
      </c>
      <c r="L258" s="1069" t="s">
        <v>145</v>
      </c>
      <c r="M258" s="1069" t="s">
        <v>145</v>
      </c>
      <c r="N258" s="1069" t="s">
        <v>145</v>
      </c>
      <c r="O258" s="1069" t="s">
        <v>145</v>
      </c>
      <c r="P258" s="1069" t="s">
        <v>145</v>
      </c>
      <c r="Q258" s="1069" t="s">
        <v>145</v>
      </c>
    </row>
    <row r="259" spans="3:17" ht="15">
      <c r="C259" s="610" t="s">
        <v>145</v>
      </c>
      <c r="D259" s="610" t="s">
        <v>145</v>
      </c>
      <c r="E259" s="1350" t="s">
        <v>145</v>
      </c>
      <c r="F259" s="1069" t="s">
        <v>145</v>
      </c>
      <c r="G259" s="1069" t="s">
        <v>145</v>
      </c>
      <c r="H259" s="1069" t="s">
        <v>145</v>
      </c>
      <c r="I259" s="1069" t="s">
        <v>145</v>
      </c>
      <c r="J259" s="1069" t="s">
        <v>145</v>
      </c>
      <c r="K259" s="1069" t="s">
        <v>145</v>
      </c>
      <c r="L259" s="1069" t="s">
        <v>145</v>
      </c>
      <c r="M259" s="1069" t="s">
        <v>145</v>
      </c>
      <c r="N259" s="1069" t="s">
        <v>145</v>
      </c>
      <c r="O259" s="1069" t="s">
        <v>145</v>
      </c>
      <c r="P259" s="1069" t="s">
        <v>145</v>
      </c>
      <c r="Q259" s="1069" t="s">
        <v>145</v>
      </c>
    </row>
    <row r="260" spans="3:17" ht="15">
      <c r="C260" s="610" t="s">
        <v>145</v>
      </c>
      <c r="D260" s="610" t="s">
        <v>145</v>
      </c>
      <c r="E260" s="1350" t="s">
        <v>145</v>
      </c>
      <c r="F260" s="1069" t="s">
        <v>145</v>
      </c>
      <c r="G260" s="1069" t="s">
        <v>145</v>
      </c>
      <c r="H260" s="1069" t="s">
        <v>145</v>
      </c>
      <c r="I260" s="1069" t="s">
        <v>145</v>
      </c>
      <c r="J260" s="1069" t="s">
        <v>145</v>
      </c>
      <c r="K260" s="1069" t="s">
        <v>145</v>
      </c>
      <c r="L260" s="1069" t="s">
        <v>145</v>
      </c>
      <c r="M260" s="1069" t="s">
        <v>145</v>
      </c>
      <c r="N260" s="1069" t="s">
        <v>145</v>
      </c>
      <c r="O260" s="1069" t="s">
        <v>145</v>
      </c>
      <c r="P260" s="1069" t="s">
        <v>145</v>
      </c>
      <c r="Q260" s="1069" t="s">
        <v>145</v>
      </c>
    </row>
    <row r="261" spans="3:17" ht="15">
      <c r="C261" s="610" t="s">
        <v>145</v>
      </c>
      <c r="D261" s="610" t="s">
        <v>145</v>
      </c>
      <c r="E261" s="1350" t="s">
        <v>145</v>
      </c>
      <c r="F261" s="1069" t="s">
        <v>145</v>
      </c>
      <c r="G261" s="1069" t="s">
        <v>145</v>
      </c>
      <c r="H261" s="1069" t="s">
        <v>145</v>
      </c>
      <c r="I261" s="1069" t="s">
        <v>145</v>
      </c>
      <c r="J261" s="1069" t="s">
        <v>145</v>
      </c>
      <c r="K261" s="1069" t="s">
        <v>145</v>
      </c>
      <c r="L261" s="1069" t="s">
        <v>145</v>
      </c>
      <c r="M261" s="1069" t="s">
        <v>145</v>
      </c>
      <c r="N261" s="1069" t="s">
        <v>145</v>
      </c>
      <c r="O261" s="1069" t="s">
        <v>145</v>
      </c>
      <c r="P261" s="1069" t="s">
        <v>145</v>
      </c>
      <c r="Q261" s="1069" t="s">
        <v>145</v>
      </c>
    </row>
    <row r="262" spans="3:17" ht="15">
      <c r="C262" s="610" t="s">
        <v>145</v>
      </c>
      <c r="D262" s="610" t="s">
        <v>145</v>
      </c>
      <c r="E262" s="1350" t="s">
        <v>145</v>
      </c>
      <c r="F262" s="1069" t="s">
        <v>145</v>
      </c>
      <c r="G262" s="1069" t="s">
        <v>145</v>
      </c>
      <c r="H262" s="1069" t="s">
        <v>145</v>
      </c>
      <c r="I262" s="1069" t="s">
        <v>145</v>
      </c>
      <c r="J262" s="1069" t="s">
        <v>145</v>
      </c>
      <c r="K262" s="1069" t="s">
        <v>145</v>
      </c>
      <c r="L262" s="1069" t="s">
        <v>145</v>
      </c>
      <c r="M262" s="1069" t="s">
        <v>145</v>
      </c>
      <c r="N262" s="1069" t="s">
        <v>145</v>
      </c>
      <c r="O262" s="1069" t="s">
        <v>145</v>
      </c>
      <c r="P262" s="1069" t="s">
        <v>145</v>
      </c>
      <c r="Q262" s="1069" t="s">
        <v>145</v>
      </c>
    </row>
    <row r="263" spans="3:17" ht="15">
      <c r="C263" s="610" t="s">
        <v>145</v>
      </c>
      <c r="D263" s="610" t="s">
        <v>145</v>
      </c>
      <c r="E263" s="1350" t="s">
        <v>145</v>
      </c>
      <c r="F263" s="1069" t="s">
        <v>145</v>
      </c>
      <c r="G263" s="1069" t="s">
        <v>145</v>
      </c>
      <c r="H263" s="1069" t="s">
        <v>145</v>
      </c>
      <c r="I263" s="1069" t="s">
        <v>145</v>
      </c>
      <c r="J263" s="1069" t="s">
        <v>145</v>
      </c>
      <c r="K263" s="1069" t="s">
        <v>145</v>
      </c>
      <c r="L263" s="1069" t="s">
        <v>145</v>
      </c>
      <c r="M263" s="1069" t="s">
        <v>145</v>
      </c>
      <c r="N263" s="1069" t="s">
        <v>145</v>
      </c>
      <c r="O263" s="1069" t="s">
        <v>145</v>
      </c>
      <c r="P263" s="1069" t="s">
        <v>145</v>
      </c>
      <c r="Q263" s="1069" t="s">
        <v>145</v>
      </c>
    </row>
    <row r="264" spans="3:17" ht="15">
      <c r="C264" s="610" t="s">
        <v>145</v>
      </c>
      <c r="D264" s="610" t="s">
        <v>145</v>
      </c>
      <c r="E264" s="1350" t="s">
        <v>145</v>
      </c>
      <c r="F264" s="1069" t="s">
        <v>145</v>
      </c>
      <c r="G264" s="1069" t="s">
        <v>145</v>
      </c>
      <c r="H264" s="1069" t="s">
        <v>145</v>
      </c>
      <c r="I264" s="1069" t="s">
        <v>145</v>
      </c>
      <c r="J264" s="1069" t="s">
        <v>145</v>
      </c>
      <c r="K264" s="1069" t="s">
        <v>145</v>
      </c>
      <c r="L264" s="1069" t="s">
        <v>145</v>
      </c>
      <c r="M264" s="1069" t="s">
        <v>145</v>
      </c>
      <c r="N264" s="1069" t="s">
        <v>145</v>
      </c>
      <c r="O264" s="1069" t="s">
        <v>145</v>
      </c>
      <c r="P264" s="1069" t="s">
        <v>145</v>
      </c>
      <c r="Q264" s="1069" t="s">
        <v>145</v>
      </c>
    </row>
    <row r="265" spans="3:17" ht="15">
      <c r="C265" s="610" t="s">
        <v>145</v>
      </c>
      <c r="D265" s="610" t="s">
        <v>145</v>
      </c>
      <c r="E265" s="1350" t="s">
        <v>145</v>
      </c>
      <c r="F265" s="1069" t="s">
        <v>145</v>
      </c>
      <c r="G265" s="1069" t="s">
        <v>145</v>
      </c>
      <c r="H265" s="1069" t="s">
        <v>145</v>
      </c>
      <c r="I265" s="1069" t="s">
        <v>145</v>
      </c>
      <c r="J265" s="1069" t="s">
        <v>145</v>
      </c>
      <c r="K265" s="1069" t="s">
        <v>145</v>
      </c>
      <c r="L265" s="1069" t="s">
        <v>145</v>
      </c>
      <c r="M265" s="1069" t="s">
        <v>145</v>
      </c>
      <c r="N265" s="1069" t="s">
        <v>145</v>
      </c>
      <c r="O265" s="1069" t="s">
        <v>145</v>
      </c>
      <c r="P265" s="1069" t="s">
        <v>145</v>
      </c>
      <c r="Q265" s="1069" t="s">
        <v>145</v>
      </c>
    </row>
    <row r="266" spans="3:17" ht="15">
      <c r="C266" s="610" t="s">
        <v>145</v>
      </c>
      <c r="D266" s="610" t="s">
        <v>145</v>
      </c>
      <c r="E266" s="1350" t="s">
        <v>145</v>
      </c>
      <c r="F266" s="1069" t="s">
        <v>145</v>
      </c>
      <c r="G266" s="1069" t="s">
        <v>145</v>
      </c>
      <c r="H266" s="1069" t="s">
        <v>145</v>
      </c>
      <c r="I266" s="1069" t="s">
        <v>145</v>
      </c>
      <c r="J266" s="1069" t="s">
        <v>145</v>
      </c>
      <c r="K266" s="1069" t="s">
        <v>145</v>
      </c>
      <c r="L266" s="1069" t="s">
        <v>145</v>
      </c>
      <c r="M266" s="1069" t="s">
        <v>145</v>
      </c>
      <c r="N266" s="1069" t="s">
        <v>145</v>
      </c>
      <c r="O266" s="1069" t="s">
        <v>145</v>
      </c>
      <c r="P266" s="1069" t="s">
        <v>145</v>
      </c>
      <c r="Q266" s="1069" t="s">
        <v>145</v>
      </c>
    </row>
    <row r="267" spans="3:17" ht="15">
      <c r="C267" s="610" t="s">
        <v>145</v>
      </c>
      <c r="D267" s="610" t="s">
        <v>145</v>
      </c>
      <c r="E267" s="1350" t="s">
        <v>145</v>
      </c>
      <c r="F267" s="1069" t="s">
        <v>145</v>
      </c>
      <c r="G267" s="1069" t="s">
        <v>145</v>
      </c>
      <c r="H267" s="1069" t="s">
        <v>145</v>
      </c>
      <c r="I267" s="1069" t="s">
        <v>145</v>
      </c>
      <c r="J267" s="1069" t="s">
        <v>145</v>
      </c>
      <c r="K267" s="1069" t="s">
        <v>145</v>
      </c>
      <c r="L267" s="1069" t="s">
        <v>145</v>
      </c>
      <c r="M267" s="1069" t="s">
        <v>145</v>
      </c>
      <c r="N267" s="1069" t="s">
        <v>145</v>
      </c>
      <c r="O267" s="1069" t="s">
        <v>145</v>
      </c>
      <c r="P267" s="1069" t="s">
        <v>145</v>
      </c>
      <c r="Q267" s="1069" t="s">
        <v>145</v>
      </c>
    </row>
    <row r="268" spans="3:17" ht="15">
      <c r="C268" s="610" t="s">
        <v>145</v>
      </c>
      <c r="D268" s="610" t="s">
        <v>145</v>
      </c>
      <c r="E268" s="1350" t="s">
        <v>145</v>
      </c>
      <c r="F268" s="1069" t="s">
        <v>145</v>
      </c>
      <c r="G268" s="1069" t="s">
        <v>145</v>
      </c>
      <c r="H268" s="1069" t="s">
        <v>145</v>
      </c>
      <c r="I268" s="1069" t="s">
        <v>145</v>
      </c>
      <c r="J268" s="1069" t="s">
        <v>145</v>
      </c>
      <c r="K268" s="1069" t="s">
        <v>145</v>
      </c>
      <c r="L268" s="1069" t="s">
        <v>145</v>
      </c>
      <c r="M268" s="1069" t="s">
        <v>145</v>
      </c>
      <c r="N268" s="1069" t="s">
        <v>145</v>
      </c>
      <c r="O268" s="1069" t="s">
        <v>145</v>
      </c>
      <c r="P268" s="1069" t="s">
        <v>145</v>
      </c>
      <c r="Q268" s="1069" t="s">
        <v>145</v>
      </c>
    </row>
    <row r="269" spans="3:17" ht="15">
      <c r="C269" s="610" t="s">
        <v>145</v>
      </c>
      <c r="D269" s="610" t="s">
        <v>145</v>
      </c>
      <c r="E269" s="1350" t="s">
        <v>145</v>
      </c>
      <c r="F269" s="1069" t="s">
        <v>145</v>
      </c>
      <c r="G269" s="1069" t="s">
        <v>145</v>
      </c>
      <c r="H269" s="1069" t="s">
        <v>145</v>
      </c>
      <c r="I269" s="1069" t="s">
        <v>145</v>
      </c>
      <c r="J269" s="1069" t="s">
        <v>145</v>
      </c>
      <c r="K269" s="1069" t="s">
        <v>145</v>
      </c>
      <c r="L269" s="1069" t="s">
        <v>145</v>
      </c>
      <c r="M269" s="1069" t="s">
        <v>145</v>
      </c>
      <c r="N269" s="1069" t="s">
        <v>145</v>
      </c>
      <c r="O269" s="1069" t="s">
        <v>145</v>
      </c>
      <c r="P269" s="1069" t="s">
        <v>145</v>
      </c>
      <c r="Q269" s="1069" t="s">
        <v>145</v>
      </c>
    </row>
    <row r="270" spans="3:17" ht="15">
      <c r="C270" s="610" t="s">
        <v>145</v>
      </c>
      <c r="D270" s="610" t="s">
        <v>145</v>
      </c>
      <c r="E270" s="1350" t="s">
        <v>145</v>
      </c>
      <c r="F270" s="1069" t="s">
        <v>145</v>
      </c>
      <c r="G270" s="1069" t="s">
        <v>145</v>
      </c>
      <c r="H270" s="1069" t="s">
        <v>145</v>
      </c>
      <c r="I270" s="1069" t="s">
        <v>145</v>
      </c>
      <c r="J270" s="1069" t="s">
        <v>145</v>
      </c>
      <c r="K270" s="1069" t="s">
        <v>145</v>
      </c>
      <c r="L270" s="1069" t="s">
        <v>145</v>
      </c>
      <c r="M270" s="1069" t="s">
        <v>145</v>
      </c>
      <c r="N270" s="1069" t="s">
        <v>145</v>
      </c>
      <c r="O270" s="1069" t="s">
        <v>145</v>
      </c>
      <c r="P270" s="1069" t="s">
        <v>145</v>
      </c>
      <c r="Q270" s="1069" t="s">
        <v>145</v>
      </c>
    </row>
    <row r="271" spans="3:17" ht="15">
      <c r="C271" s="610" t="s">
        <v>145</v>
      </c>
      <c r="D271" s="610" t="s">
        <v>145</v>
      </c>
      <c r="E271" s="1350" t="s">
        <v>145</v>
      </c>
      <c r="F271" s="1069" t="s">
        <v>145</v>
      </c>
      <c r="G271" s="1069" t="s">
        <v>145</v>
      </c>
      <c r="H271" s="1069" t="s">
        <v>145</v>
      </c>
      <c r="I271" s="1069" t="s">
        <v>145</v>
      </c>
      <c r="J271" s="1069" t="s">
        <v>145</v>
      </c>
      <c r="K271" s="1069" t="s">
        <v>145</v>
      </c>
      <c r="L271" s="1069" t="s">
        <v>145</v>
      </c>
      <c r="M271" s="1069" t="s">
        <v>145</v>
      </c>
      <c r="N271" s="1069" t="s">
        <v>145</v>
      </c>
      <c r="O271" s="1069" t="s">
        <v>145</v>
      </c>
      <c r="P271" s="1069" t="s">
        <v>145</v>
      </c>
      <c r="Q271" s="1069" t="s">
        <v>145</v>
      </c>
    </row>
    <row r="272" spans="3:17" ht="15">
      <c r="C272" s="610" t="s">
        <v>145</v>
      </c>
      <c r="D272" s="610" t="s">
        <v>145</v>
      </c>
      <c r="E272" s="1350" t="s">
        <v>145</v>
      </c>
      <c r="F272" s="1069" t="s">
        <v>145</v>
      </c>
      <c r="G272" s="1069" t="s">
        <v>145</v>
      </c>
      <c r="H272" s="1069" t="s">
        <v>145</v>
      </c>
      <c r="I272" s="1069" t="s">
        <v>145</v>
      </c>
      <c r="J272" s="1069" t="s">
        <v>145</v>
      </c>
      <c r="K272" s="1069" t="s">
        <v>145</v>
      </c>
      <c r="L272" s="1069" t="s">
        <v>145</v>
      </c>
      <c r="M272" s="1069" t="s">
        <v>145</v>
      </c>
      <c r="N272" s="1069" t="s">
        <v>145</v>
      </c>
      <c r="O272" s="1069" t="s">
        <v>145</v>
      </c>
      <c r="P272" s="1069" t="s">
        <v>145</v>
      </c>
      <c r="Q272" s="1069" t="s">
        <v>145</v>
      </c>
    </row>
    <row r="273" spans="3:17" ht="15">
      <c r="C273" s="610" t="s">
        <v>145</v>
      </c>
      <c r="D273" s="610" t="s">
        <v>145</v>
      </c>
      <c r="E273" s="1350" t="s">
        <v>145</v>
      </c>
      <c r="F273" s="1069" t="s">
        <v>145</v>
      </c>
      <c r="G273" s="1069" t="s">
        <v>145</v>
      </c>
      <c r="H273" s="1069" t="s">
        <v>145</v>
      </c>
      <c r="I273" s="1069" t="s">
        <v>145</v>
      </c>
      <c r="J273" s="1069" t="s">
        <v>145</v>
      </c>
      <c r="K273" s="1069" t="s">
        <v>145</v>
      </c>
      <c r="L273" s="1069" t="s">
        <v>145</v>
      </c>
      <c r="M273" s="1069" t="s">
        <v>145</v>
      </c>
      <c r="N273" s="1069" t="s">
        <v>145</v>
      </c>
      <c r="O273" s="1069" t="s">
        <v>145</v>
      </c>
      <c r="P273" s="1069" t="s">
        <v>145</v>
      </c>
      <c r="Q273" s="1069" t="s">
        <v>145</v>
      </c>
    </row>
    <row r="274" spans="3:17" ht="15">
      <c r="C274" s="610" t="s">
        <v>145</v>
      </c>
      <c r="D274" s="610" t="s">
        <v>145</v>
      </c>
      <c r="E274" s="1350" t="s">
        <v>145</v>
      </c>
      <c r="F274" s="1069" t="s">
        <v>145</v>
      </c>
      <c r="G274" s="1069" t="s">
        <v>145</v>
      </c>
      <c r="H274" s="1069" t="s">
        <v>145</v>
      </c>
      <c r="I274" s="1069" t="s">
        <v>145</v>
      </c>
      <c r="J274" s="1069" t="s">
        <v>145</v>
      </c>
      <c r="K274" s="1069" t="s">
        <v>145</v>
      </c>
      <c r="L274" s="1069" t="s">
        <v>145</v>
      </c>
      <c r="M274" s="1069" t="s">
        <v>145</v>
      </c>
      <c r="N274" s="1069" t="s">
        <v>145</v>
      </c>
      <c r="O274" s="1069" t="s">
        <v>145</v>
      </c>
      <c r="P274" s="1069" t="s">
        <v>145</v>
      </c>
      <c r="Q274" s="1069" t="s">
        <v>145</v>
      </c>
    </row>
    <row r="275" spans="3:17" ht="15">
      <c r="C275" s="610" t="s">
        <v>145</v>
      </c>
      <c r="D275" s="610" t="s">
        <v>145</v>
      </c>
      <c r="E275" s="1350" t="s">
        <v>145</v>
      </c>
      <c r="F275" s="1069" t="s">
        <v>145</v>
      </c>
      <c r="G275" s="1069" t="s">
        <v>145</v>
      </c>
      <c r="H275" s="1069" t="s">
        <v>145</v>
      </c>
      <c r="I275" s="1069" t="s">
        <v>145</v>
      </c>
      <c r="J275" s="1069" t="s">
        <v>145</v>
      </c>
      <c r="K275" s="1069" t="s">
        <v>145</v>
      </c>
      <c r="L275" s="1069" t="s">
        <v>145</v>
      </c>
      <c r="M275" s="1069" t="s">
        <v>145</v>
      </c>
      <c r="N275" s="1069" t="s">
        <v>145</v>
      </c>
      <c r="O275" s="1069" t="s">
        <v>145</v>
      </c>
      <c r="P275" s="1069" t="s">
        <v>145</v>
      </c>
      <c r="Q275" s="1069" t="s">
        <v>145</v>
      </c>
    </row>
    <row r="276" spans="3:17" ht="15">
      <c r="C276" s="610" t="s">
        <v>145</v>
      </c>
      <c r="D276" s="610" t="s">
        <v>145</v>
      </c>
      <c r="E276" s="1350" t="s">
        <v>145</v>
      </c>
      <c r="F276" s="1069" t="s">
        <v>145</v>
      </c>
      <c r="G276" s="1069" t="s">
        <v>145</v>
      </c>
      <c r="H276" s="1069" t="s">
        <v>145</v>
      </c>
      <c r="I276" s="1069" t="s">
        <v>145</v>
      </c>
      <c r="J276" s="1069" t="s">
        <v>145</v>
      </c>
      <c r="K276" s="1069" t="s">
        <v>145</v>
      </c>
      <c r="L276" s="1069" t="s">
        <v>145</v>
      </c>
      <c r="M276" s="1069" t="s">
        <v>145</v>
      </c>
      <c r="N276" s="1069" t="s">
        <v>145</v>
      </c>
      <c r="O276" s="1069" t="s">
        <v>145</v>
      </c>
      <c r="P276" s="1069" t="s">
        <v>145</v>
      </c>
      <c r="Q276" s="1069" t="s">
        <v>145</v>
      </c>
    </row>
    <row r="277" spans="3:17" ht="15">
      <c r="C277" s="610" t="s">
        <v>145</v>
      </c>
      <c r="D277" s="610" t="s">
        <v>145</v>
      </c>
      <c r="E277" s="1350" t="s">
        <v>145</v>
      </c>
      <c r="F277" s="1069" t="s">
        <v>145</v>
      </c>
      <c r="G277" s="1069" t="s">
        <v>145</v>
      </c>
      <c r="H277" s="1069" t="s">
        <v>145</v>
      </c>
      <c r="I277" s="1069" t="s">
        <v>145</v>
      </c>
      <c r="J277" s="1069" t="s">
        <v>145</v>
      </c>
      <c r="K277" s="1069" t="s">
        <v>145</v>
      </c>
      <c r="L277" s="1069" t="s">
        <v>145</v>
      </c>
      <c r="M277" s="1069" t="s">
        <v>145</v>
      </c>
      <c r="N277" s="1069" t="s">
        <v>145</v>
      </c>
      <c r="O277" s="1069" t="s">
        <v>145</v>
      </c>
      <c r="P277" s="1069" t="s">
        <v>145</v>
      </c>
      <c r="Q277" s="1069" t="s">
        <v>145</v>
      </c>
    </row>
    <row r="278" spans="3:17" ht="15">
      <c r="C278" s="610" t="s">
        <v>145</v>
      </c>
      <c r="D278" s="610" t="s">
        <v>145</v>
      </c>
      <c r="E278" s="1350" t="s">
        <v>145</v>
      </c>
      <c r="F278" s="1069" t="s">
        <v>145</v>
      </c>
      <c r="G278" s="1069" t="s">
        <v>145</v>
      </c>
      <c r="H278" s="1069" t="s">
        <v>145</v>
      </c>
      <c r="I278" s="1069" t="s">
        <v>145</v>
      </c>
      <c r="J278" s="1069" t="s">
        <v>145</v>
      </c>
      <c r="K278" s="1069" t="s">
        <v>145</v>
      </c>
      <c r="L278" s="1069" t="s">
        <v>145</v>
      </c>
      <c r="M278" s="1069" t="s">
        <v>145</v>
      </c>
      <c r="N278" s="1069" t="s">
        <v>145</v>
      </c>
      <c r="O278" s="1069" t="s">
        <v>145</v>
      </c>
      <c r="P278" s="1069" t="s">
        <v>145</v>
      </c>
      <c r="Q278" s="1069" t="s">
        <v>145</v>
      </c>
    </row>
    <row r="279" spans="3:17" ht="15">
      <c r="C279" s="610" t="s">
        <v>145</v>
      </c>
      <c r="D279" s="610" t="s">
        <v>145</v>
      </c>
      <c r="E279" s="1350" t="s">
        <v>145</v>
      </c>
      <c r="F279" s="1069" t="s">
        <v>145</v>
      </c>
      <c r="G279" s="1069" t="s">
        <v>145</v>
      </c>
      <c r="H279" s="1069" t="s">
        <v>145</v>
      </c>
      <c r="I279" s="1069" t="s">
        <v>145</v>
      </c>
      <c r="J279" s="1069" t="s">
        <v>145</v>
      </c>
      <c r="K279" s="1069" t="s">
        <v>145</v>
      </c>
      <c r="L279" s="1069" t="s">
        <v>145</v>
      </c>
      <c r="M279" s="1069" t="s">
        <v>145</v>
      </c>
      <c r="N279" s="1069" t="s">
        <v>145</v>
      </c>
      <c r="O279" s="1069" t="s">
        <v>145</v>
      </c>
      <c r="P279" s="1069" t="s">
        <v>145</v>
      </c>
      <c r="Q279" s="1069" t="s">
        <v>145</v>
      </c>
    </row>
    <row r="280" spans="3:17" ht="15">
      <c r="C280" s="610" t="s">
        <v>145</v>
      </c>
      <c r="D280" s="610" t="s">
        <v>145</v>
      </c>
      <c r="E280" s="1350" t="s">
        <v>145</v>
      </c>
      <c r="F280" s="1069" t="s">
        <v>145</v>
      </c>
      <c r="G280" s="1069" t="s">
        <v>145</v>
      </c>
      <c r="H280" s="1069" t="s">
        <v>145</v>
      </c>
      <c r="I280" s="1069" t="s">
        <v>145</v>
      </c>
      <c r="J280" s="1069" t="s">
        <v>145</v>
      </c>
      <c r="K280" s="1069" t="s">
        <v>145</v>
      </c>
      <c r="L280" s="1069" t="s">
        <v>145</v>
      </c>
      <c r="M280" s="1069" t="s">
        <v>145</v>
      </c>
      <c r="N280" s="1069" t="s">
        <v>145</v>
      </c>
      <c r="O280" s="1069" t="s">
        <v>145</v>
      </c>
      <c r="P280" s="1069" t="s">
        <v>145</v>
      </c>
      <c r="Q280" s="1069" t="s">
        <v>145</v>
      </c>
    </row>
    <row r="281" spans="3:17" ht="15">
      <c r="C281" s="610" t="s">
        <v>145</v>
      </c>
      <c r="D281" s="610" t="s">
        <v>145</v>
      </c>
      <c r="E281" s="1350" t="s">
        <v>145</v>
      </c>
      <c r="F281" s="1069" t="s">
        <v>145</v>
      </c>
      <c r="G281" s="1069" t="s">
        <v>145</v>
      </c>
      <c r="H281" s="1069" t="s">
        <v>145</v>
      </c>
      <c r="I281" s="1069" t="s">
        <v>145</v>
      </c>
      <c r="J281" s="1069" t="s">
        <v>145</v>
      </c>
      <c r="K281" s="1069" t="s">
        <v>145</v>
      </c>
      <c r="L281" s="1069" t="s">
        <v>145</v>
      </c>
      <c r="M281" s="1069" t="s">
        <v>145</v>
      </c>
      <c r="N281" s="1069" t="s">
        <v>145</v>
      </c>
      <c r="O281" s="1069" t="s">
        <v>145</v>
      </c>
      <c r="P281" s="1069" t="s">
        <v>145</v>
      </c>
      <c r="Q281" s="1069" t="s">
        <v>145</v>
      </c>
    </row>
    <row r="282" spans="3:17" ht="15">
      <c r="C282" s="610" t="s">
        <v>145</v>
      </c>
      <c r="D282" s="610" t="s">
        <v>145</v>
      </c>
      <c r="E282" s="1350" t="s">
        <v>145</v>
      </c>
      <c r="F282" s="1069" t="s">
        <v>145</v>
      </c>
      <c r="G282" s="1069" t="s">
        <v>145</v>
      </c>
      <c r="H282" s="1069" t="s">
        <v>145</v>
      </c>
      <c r="I282" s="1069" t="s">
        <v>145</v>
      </c>
      <c r="J282" s="1069" t="s">
        <v>145</v>
      </c>
      <c r="K282" s="1069" t="s">
        <v>145</v>
      </c>
      <c r="L282" s="1069" t="s">
        <v>145</v>
      </c>
      <c r="M282" s="1069" t="s">
        <v>145</v>
      </c>
      <c r="N282" s="1069" t="s">
        <v>145</v>
      </c>
      <c r="O282" s="1069" t="s">
        <v>145</v>
      </c>
      <c r="P282" s="1069" t="s">
        <v>145</v>
      </c>
      <c r="Q282" s="1069" t="s">
        <v>145</v>
      </c>
    </row>
    <row r="283" spans="3:17" ht="15">
      <c r="C283" s="610" t="s">
        <v>145</v>
      </c>
      <c r="D283" s="610" t="s">
        <v>145</v>
      </c>
      <c r="E283" s="1350" t="s">
        <v>145</v>
      </c>
      <c r="F283" s="1069" t="s">
        <v>145</v>
      </c>
      <c r="G283" s="1069" t="s">
        <v>145</v>
      </c>
      <c r="H283" s="1069" t="s">
        <v>145</v>
      </c>
      <c r="I283" s="1069" t="s">
        <v>145</v>
      </c>
      <c r="J283" s="1069" t="s">
        <v>145</v>
      </c>
      <c r="K283" s="1069" t="s">
        <v>145</v>
      </c>
      <c r="L283" s="1069" t="s">
        <v>145</v>
      </c>
      <c r="M283" s="1069" t="s">
        <v>145</v>
      </c>
      <c r="N283" s="1069" t="s">
        <v>145</v>
      </c>
      <c r="O283" s="1069" t="s">
        <v>145</v>
      </c>
      <c r="P283" s="1069" t="s">
        <v>145</v>
      </c>
      <c r="Q283" s="1069" t="s">
        <v>145</v>
      </c>
    </row>
    <row r="284" spans="3:17" ht="15">
      <c r="C284" s="610" t="s">
        <v>145</v>
      </c>
      <c r="D284" s="610" t="s">
        <v>145</v>
      </c>
      <c r="E284" s="1350" t="s">
        <v>145</v>
      </c>
      <c r="F284" s="1069" t="s">
        <v>145</v>
      </c>
      <c r="G284" s="1069" t="s">
        <v>145</v>
      </c>
      <c r="H284" s="1069" t="s">
        <v>145</v>
      </c>
      <c r="I284" s="1069" t="s">
        <v>145</v>
      </c>
      <c r="J284" s="1069" t="s">
        <v>145</v>
      </c>
      <c r="K284" s="1069" t="s">
        <v>145</v>
      </c>
      <c r="L284" s="1069" t="s">
        <v>145</v>
      </c>
      <c r="M284" s="1069" t="s">
        <v>145</v>
      </c>
      <c r="N284" s="1069" t="s">
        <v>145</v>
      </c>
      <c r="O284" s="1069" t="s">
        <v>145</v>
      </c>
      <c r="P284" s="1069" t="s">
        <v>145</v>
      </c>
      <c r="Q284" s="1069" t="s">
        <v>145</v>
      </c>
    </row>
    <row r="285" spans="3:17" ht="15">
      <c r="C285" s="610" t="s">
        <v>145</v>
      </c>
      <c r="D285" s="610" t="s">
        <v>145</v>
      </c>
      <c r="E285" s="1350" t="s">
        <v>145</v>
      </c>
      <c r="F285" s="1069" t="s">
        <v>145</v>
      </c>
      <c r="G285" s="1069" t="s">
        <v>145</v>
      </c>
      <c r="H285" s="1069" t="s">
        <v>145</v>
      </c>
      <c r="I285" s="1069" t="s">
        <v>145</v>
      </c>
      <c r="J285" s="1069" t="s">
        <v>145</v>
      </c>
      <c r="K285" s="1069" t="s">
        <v>145</v>
      </c>
      <c r="L285" s="1069" t="s">
        <v>145</v>
      </c>
      <c r="M285" s="1069" t="s">
        <v>145</v>
      </c>
      <c r="N285" s="1069" t="s">
        <v>145</v>
      </c>
      <c r="O285" s="1069" t="s">
        <v>145</v>
      </c>
      <c r="P285" s="1069" t="s">
        <v>145</v>
      </c>
      <c r="Q285" s="1069" t="s">
        <v>145</v>
      </c>
    </row>
    <row r="286" spans="3:17" ht="15">
      <c r="C286" s="610" t="s">
        <v>145</v>
      </c>
      <c r="D286" s="610" t="s">
        <v>145</v>
      </c>
      <c r="E286" s="1350" t="s">
        <v>145</v>
      </c>
      <c r="F286" s="1069" t="s">
        <v>145</v>
      </c>
      <c r="G286" s="1069" t="s">
        <v>145</v>
      </c>
      <c r="H286" s="1069" t="s">
        <v>145</v>
      </c>
      <c r="I286" s="1069" t="s">
        <v>145</v>
      </c>
      <c r="J286" s="1069" t="s">
        <v>145</v>
      </c>
      <c r="K286" s="1069" t="s">
        <v>145</v>
      </c>
      <c r="L286" s="1069" t="s">
        <v>145</v>
      </c>
      <c r="M286" s="1069" t="s">
        <v>145</v>
      </c>
      <c r="N286" s="1069" t="s">
        <v>145</v>
      </c>
      <c r="O286" s="1069" t="s">
        <v>145</v>
      </c>
      <c r="P286" s="1069" t="s">
        <v>145</v>
      </c>
      <c r="Q286" s="1069" t="s">
        <v>145</v>
      </c>
    </row>
    <row r="287" spans="3:17" ht="15">
      <c r="C287" s="610" t="s">
        <v>145</v>
      </c>
      <c r="D287" s="610" t="s">
        <v>145</v>
      </c>
      <c r="E287" s="1350" t="s">
        <v>145</v>
      </c>
      <c r="F287" s="1069" t="s">
        <v>145</v>
      </c>
      <c r="G287" s="1069" t="s">
        <v>145</v>
      </c>
      <c r="H287" s="1069" t="s">
        <v>145</v>
      </c>
      <c r="I287" s="1069" t="s">
        <v>145</v>
      </c>
      <c r="J287" s="1069" t="s">
        <v>145</v>
      </c>
      <c r="K287" s="1069" t="s">
        <v>145</v>
      </c>
      <c r="L287" s="1069" t="s">
        <v>145</v>
      </c>
      <c r="M287" s="1069" t="s">
        <v>145</v>
      </c>
      <c r="N287" s="1069" t="s">
        <v>145</v>
      </c>
      <c r="O287" s="1069" t="s">
        <v>145</v>
      </c>
      <c r="P287" s="1069" t="s">
        <v>145</v>
      </c>
      <c r="Q287" s="1069" t="s">
        <v>145</v>
      </c>
    </row>
    <row r="288" spans="3:17" ht="15">
      <c r="C288" s="610" t="s">
        <v>145</v>
      </c>
      <c r="D288" s="610" t="s">
        <v>145</v>
      </c>
      <c r="E288" s="1350" t="s">
        <v>145</v>
      </c>
      <c r="F288" s="1069" t="s">
        <v>145</v>
      </c>
      <c r="G288" s="1069" t="s">
        <v>145</v>
      </c>
      <c r="H288" s="1069" t="s">
        <v>145</v>
      </c>
      <c r="I288" s="1069" t="s">
        <v>145</v>
      </c>
      <c r="J288" s="1069" t="s">
        <v>145</v>
      </c>
      <c r="K288" s="1069" t="s">
        <v>145</v>
      </c>
      <c r="L288" s="1069" t="s">
        <v>145</v>
      </c>
      <c r="M288" s="1069" t="s">
        <v>145</v>
      </c>
      <c r="N288" s="1069" t="s">
        <v>145</v>
      </c>
      <c r="O288" s="1069" t="s">
        <v>145</v>
      </c>
      <c r="P288" s="1069" t="s">
        <v>145</v>
      </c>
      <c r="Q288" s="1069" t="s">
        <v>145</v>
      </c>
    </row>
    <row r="289" spans="3:17" ht="15">
      <c r="C289" s="610" t="s">
        <v>145</v>
      </c>
      <c r="D289" s="610" t="s">
        <v>145</v>
      </c>
      <c r="E289" s="1350" t="s">
        <v>145</v>
      </c>
      <c r="F289" s="1069" t="s">
        <v>145</v>
      </c>
      <c r="G289" s="1069" t="s">
        <v>145</v>
      </c>
      <c r="H289" s="1069" t="s">
        <v>145</v>
      </c>
      <c r="I289" s="1069" t="s">
        <v>145</v>
      </c>
      <c r="J289" s="1069" t="s">
        <v>145</v>
      </c>
      <c r="K289" s="1069" t="s">
        <v>145</v>
      </c>
      <c r="L289" s="1069" t="s">
        <v>145</v>
      </c>
      <c r="M289" s="1069" t="s">
        <v>145</v>
      </c>
      <c r="N289" s="1069" t="s">
        <v>145</v>
      </c>
      <c r="O289" s="1069" t="s">
        <v>145</v>
      </c>
      <c r="P289" s="1069" t="s">
        <v>145</v>
      </c>
      <c r="Q289" s="1069" t="s">
        <v>145</v>
      </c>
    </row>
    <row r="290" spans="3:17" ht="15">
      <c r="C290" s="610" t="s">
        <v>145</v>
      </c>
      <c r="D290" s="610" t="s">
        <v>145</v>
      </c>
      <c r="E290" s="1350" t="s">
        <v>145</v>
      </c>
      <c r="F290" s="1069" t="s">
        <v>145</v>
      </c>
      <c r="G290" s="1069" t="s">
        <v>145</v>
      </c>
      <c r="H290" s="1069" t="s">
        <v>145</v>
      </c>
      <c r="I290" s="1069" t="s">
        <v>145</v>
      </c>
      <c r="J290" s="1069" t="s">
        <v>145</v>
      </c>
      <c r="K290" s="1069" t="s">
        <v>145</v>
      </c>
      <c r="L290" s="1069" t="s">
        <v>145</v>
      </c>
      <c r="M290" s="1069" t="s">
        <v>145</v>
      </c>
      <c r="N290" s="1069" t="s">
        <v>145</v>
      </c>
      <c r="O290" s="1069" t="s">
        <v>145</v>
      </c>
      <c r="P290" s="1069" t="s">
        <v>145</v>
      </c>
      <c r="Q290" s="1069" t="s">
        <v>145</v>
      </c>
    </row>
    <row r="291" spans="3:17" ht="15">
      <c r="C291" s="610" t="s">
        <v>145</v>
      </c>
      <c r="D291" s="610" t="s">
        <v>145</v>
      </c>
      <c r="E291" s="1350" t="s">
        <v>145</v>
      </c>
      <c r="F291" s="1069" t="s">
        <v>145</v>
      </c>
      <c r="G291" s="1069" t="s">
        <v>145</v>
      </c>
      <c r="H291" s="1069" t="s">
        <v>145</v>
      </c>
      <c r="I291" s="1069" t="s">
        <v>145</v>
      </c>
      <c r="J291" s="1069" t="s">
        <v>145</v>
      </c>
      <c r="K291" s="1069" t="s">
        <v>145</v>
      </c>
      <c r="L291" s="1069" t="s">
        <v>145</v>
      </c>
      <c r="M291" s="1069" t="s">
        <v>145</v>
      </c>
      <c r="N291" s="1069" t="s">
        <v>145</v>
      </c>
      <c r="O291" s="1069" t="s">
        <v>145</v>
      </c>
      <c r="P291" s="1069" t="s">
        <v>145</v>
      </c>
      <c r="Q291" s="1069" t="s">
        <v>145</v>
      </c>
    </row>
    <row r="292" spans="3:17" ht="15">
      <c r="C292" s="610" t="s">
        <v>145</v>
      </c>
      <c r="D292" s="610" t="s">
        <v>145</v>
      </c>
      <c r="E292" s="1350" t="s">
        <v>145</v>
      </c>
      <c r="F292" s="1069" t="s">
        <v>145</v>
      </c>
      <c r="G292" s="1069" t="s">
        <v>145</v>
      </c>
      <c r="H292" s="1069" t="s">
        <v>145</v>
      </c>
      <c r="I292" s="1069" t="s">
        <v>145</v>
      </c>
      <c r="J292" s="1069" t="s">
        <v>145</v>
      </c>
      <c r="K292" s="1069" t="s">
        <v>145</v>
      </c>
      <c r="L292" s="1069" t="s">
        <v>145</v>
      </c>
      <c r="M292" s="1069" t="s">
        <v>145</v>
      </c>
      <c r="N292" s="1069" t="s">
        <v>145</v>
      </c>
      <c r="O292" s="1069" t="s">
        <v>145</v>
      </c>
      <c r="P292" s="1069" t="s">
        <v>145</v>
      </c>
      <c r="Q292" s="1069" t="s">
        <v>145</v>
      </c>
    </row>
    <row r="293" spans="3:17" ht="15">
      <c r="C293" s="610" t="s">
        <v>145</v>
      </c>
      <c r="D293" s="610" t="s">
        <v>145</v>
      </c>
      <c r="E293" s="1350" t="s">
        <v>145</v>
      </c>
      <c r="F293" s="1069" t="s">
        <v>145</v>
      </c>
      <c r="G293" s="1069" t="s">
        <v>145</v>
      </c>
      <c r="H293" s="1069" t="s">
        <v>145</v>
      </c>
      <c r="I293" s="1069" t="s">
        <v>145</v>
      </c>
      <c r="J293" s="1069" t="s">
        <v>145</v>
      </c>
      <c r="K293" s="1069" t="s">
        <v>145</v>
      </c>
      <c r="L293" s="1069" t="s">
        <v>145</v>
      </c>
      <c r="M293" s="1069" t="s">
        <v>145</v>
      </c>
      <c r="N293" s="1069" t="s">
        <v>145</v>
      </c>
      <c r="O293" s="1069" t="s">
        <v>145</v>
      </c>
      <c r="P293" s="1069" t="s">
        <v>145</v>
      </c>
      <c r="Q293" s="1069" t="s">
        <v>145</v>
      </c>
    </row>
    <row r="294" spans="3:17" ht="15">
      <c r="C294" s="610" t="s">
        <v>145</v>
      </c>
      <c r="D294" s="610" t="s">
        <v>145</v>
      </c>
      <c r="E294" s="1350" t="s">
        <v>145</v>
      </c>
      <c r="F294" s="1069" t="s">
        <v>145</v>
      </c>
      <c r="G294" s="1069" t="s">
        <v>145</v>
      </c>
      <c r="H294" s="1069" t="s">
        <v>145</v>
      </c>
      <c r="I294" s="1069" t="s">
        <v>145</v>
      </c>
      <c r="J294" s="1069" t="s">
        <v>145</v>
      </c>
      <c r="K294" s="1069" t="s">
        <v>145</v>
      </c>
      <c r="L294" s="1069" t="s">
        <v>145</v>
      </c>
      <c r="M294" s="1069" t="s">
        <v>145</v>
      </c>
      <c r="N294" s="1069" t="s">
        <v>145</v>
      </c>
      <c r="O294" s="1069" t="s">
        <v>145</v>
      </c>
      <c r="P294" s="1069" t="s">
        <v>145</v>
      </c>
      <c r="Q294" s="1069" t="s">
        <v>145</v>
      </c>
    </row>
    <row r="295" spans="3:17" ht="15">
      <c r="C295" s="610" t="s">
        <v>145</v>
      </c>
      <c r="D295" s="610" t="s">
        <v>145</v>
      </c>
      <c r="E295" s="1350" t="s">
        <v>145</v>
      </c>
      <c r="F295" s="1069" t="s">
        <v>145</v>
      </c>
      <c r="G295" s="1069" t="s">
        <v>145</v>
      </c>
      <c r="H295" s="1069" t="s">
        <v>145</v>
      </c>
      <c r="I295" s="1069" t="s">
        <v>145</v>
      </c>
      <c r="J295" s="1069" t="s">
        <v>145</v>
      </c>
      <c r="K295" s="1069" t="s">
        <v>145</v>
      </c>
      <c r="L295" s="1069" t="s">
        <v>145</v>
      </c>
      <c r="M295" s="1069" t="s">
        <v>145</v>
      </c>
      <c r="N295" s="1069" t="s">
        <v>145</v>
      </c>
      <c r="O295" s="1069" t="s">
        <v>145</v>
      </c>
      <c r="P295" s="1069" t="s">
        <v>145</v>
      </c>
      <c r="Q295" s="1069" t="s">
        <v>145</v>
      </c>
    </row>
    <row r="296" spans="3:17" ht="15">
      <c r="C296" s="610" t="s">
        <v>145</v>
      </c>
      <c r="D296" s="610" t="s">
        <v>145</v>
      </c>
      <c r="E296" s="1350" t="s">
        <v>145</v>
      </c>
      <c r="F296" s="1069" t="s">
        <v>145</v>
      </c>
      <c r="G296" s="1069" t="s">
        <v>145</v>
      </c>
      <c r="H296" s="1069" t="s">
        <v>145</v>
      </c>
      <c r="I296" s="1069" t="s">
        <v>145</v>
      </c>
      <c r="J296" s="1069" t="s">
        <v>145</v>
      </c>
      <c r="K296" s="1069" t="s">
        <v>145</v>
      </c>
      <c r="L296" s="1069" t="s">
        <v>145</v>
      </c>
      <c r="M296" s="1069" t="s">
        <v>145</v>
      </c>
      <c r="N296" s="1069" t="s">
        <v>145</v>
      </c>
      <c r="O296" s="1069" t="s">
        <v>145</v>
      </c>
      <c r="P296" s="1069" t="s">
        <v>145</v>
      </c>
      <c r="Q296" s="1069" t="s">
        <v>145</v>
      </c>
    </row>
    <row r="297" spans="3:17" ht="15">
      <c r="C297" s="610" t="s">
        <v>145</v>
      </c>
      <c r="D297" s="610" t="s">
        <v>145</v>
      </c>
      <c r="E297" s="1350" t="s">
        <v>145</v>
      </c>
      <c r="F297" s="1069" t="s">
        <v>145</v>
      </c>
      <c r="G297" s="1069" t="s">
        <v>145</v>
      </c>
      <c r="H297" s="1069" t="s">
        <v>145</v>
      </c>
      <c r="I297" s="1069" t="s">
        <v>145</v>
      </c>
      <c r="J297" s="1069" t="s">
        <v>145</v>
      </c>
      <c r="K297" s="1069" t="s">
        <v>145</v>
      </c>
      <c r="L297" s="1069" t="s">
        <v>145</v>
      </c>
      <c r="M297" s="1069" t="s">
        <v>145</v>
      </c>
      <c r="N297" s="1069" t="s">
        <v>145</v>
      </c>
      <c r="O297" s="1069" t="s">
        <v>145</v>
      </c>
      <c r="P297" s="1069" t="s">
        <v>145</v>
      </c>
      <c r="Q297" s="1069" t="s">
        <v>145</v>
      </c>
    </row>
    <row r="298" spans="3:17" ht="15">
      <c r="C298" s="610" t="s">
        <v>145</v>
      </c>
      <c r="D298" s="610" t="s">
        <v>145</v>
      </c>
      <c r="E298" s="1350" t="s">
        <v>145</v>
      </c>
      <c r="F298" s="1069" t="s">
        <v>145</v>
      </c>
      <c r="G298" s="1069" t="s">
        <v>145</v>
      </c>
      <c r="H298" s="1069" t="s">
        <v>145</v>
      </c>
      <c r="I298" s="1069" t="s">
        <v>145</v>
      </c>
      <c r="J298" s="1069" t="s">
        <v>145</v>
      </c>
      <c r="K298" s="1069" t="s">
        <v>145</v>
      </c>
      <c r="L298" s="1069" t="s">
        <v>145</v>
      </c>
      <c r="M298" s="1069" t="s">
        <v>145</v>
      </c>
      <c r="N298" s="1069" t="s">
        <v>145</v>
      </c>
      <c r="O298" s="1069" t="s">
        <v>145</v>
      </c>
      <c r="P298" s="1069" t="s">
        <v>145</v>
      </c>
      <c r="Q298" s="1069" t="s">
        <v>145</v>
      </c>
    </row>
    <row r="299" spans="3:17" ht="15">
      <c r="C299" s="610" t="s">
        <v>145</v>
      </c>
      <c r="D299" s="610" t="s">
        <v>145</v>
      </c>
      <c r="E299" s="1350" t="s">
        <v>145</v>
      </c>
      <c r="F299" s="1069" t="s">
        <v>145</v>
      </c>
      <c r="G299" s="1069" t="s">
        <v>145</v>
      </c>
      <c r="H299" s="1069" t="s">
        <v>145</v>
      </c>
      <c r="I299" s="1069" t="s">
        <v>145</v>
      </c>
      <c r="J299" s="1069" t="s">
        <v>145</v>
      </c>
      <c r="K299" s="1069" t="s">
        <v>145</v>
      </c>
      <c r="L299" s="1069" t="s">
        <v>145</v>
      </c>
      <c r="M299" s="1069" t="s">
        <v>145</v>
      </c>
      <c r="N299" s="1069" t="s">
        <v>145</v>
      </c>
      <c r="O299" s="1069" t="s">
        <v>145</v>
      </c>
      <c r="P299" s="1069" t="s">
        <v>145</v>
      </c>
      <c r="Q299" s="1069" t="s">
        <v>145</v>
      </c>
    </row>
    <row r="300" spans="3:17" ht="15">
      <c r="C300" s="610" t="s">
        <v>145</v>
      </c>
      <c r="D300" s="610" t="s">
        <v>145</v>
      </c>
      <c r="E300" s="1350" t="s">
        <v>145</v>
      </c>
      <c r="F300" s="1069" t="s">
        <v>145</v>
      </c>
      <c r="G300" s="1069" t="s">
        <v>145</v>
      </c>
      <c r="H300" s="1069" t="s">
        <v>145</v>
      </c>
      <c r="I300" s="1069" t="s">
        <v>145</v>
      </c>
      <c r="J300" s="1069" t="s">
        <v>145</v>
      </c>
      <c r="K300" s="1069" t="s">
        <v>145</v>
      </c>
      <c r="L300" s="1069" t="s">
        <v>145</v>
      </c>
      <c r="M300" s="1069" t="s">
        <v>145</v>
      </c>
      <c r="N300" s="1069" t="s">
        <v>145</v>
      </c>
      <c r="O300" s="1069" t="s">
        <v>145</v>
      </c>
      <c r="P300" s="1069" t="s">
        <v>145</v>
      </c>
      <c r="Q300" s="1069" t="s">
        <v>145</v>
      </c>
    </row>
    <row r="301" spans="3:17" ht="15">
      <c r="C301" s="610" t="s">
        <v>145</v>
      </c>
      <c r="D301" s="610" t="s">
        <v>145</v>
      </c>
      <c r="E301" s="1350" t="s">
        <v>145</v>
      </c>
      <c r="F301" s="1069" t="s">
        <v>145</v>
      </c>
      <c r="G301" s="1069" t="s">
        <v>145</v>
      </c>
      <c r="H301" s="1069" t="s">
        <v>145</v>
      </c>
      <c r="I301" s="1069" t="s">
        <v>145</v>
      </c>
      <c r="J301" s="1069" t="s">
        <v>145</v>
      </c>
      <c r="K301" s="1069" t="s">
        <v>145</v>
      </c>
      <c r="L301" s="1069" t="s">
        <v>145</v>
      </c>
      <c r="M301" s="1069" t="s">
        <v>145</v>
      </c>
      <c r="N301" s="1069" t="s">
        <v>145</v>
      </c>
      <c r="O301" s="1069" t="s">
        <v>145</v>
      </c>
      <c r="P301" s="1069" t="s">
        <v>145</v>
      </c>
      <c r="Q301" s="1069" t="s">
        <v>145</v>
      </c>
    </row>
    <row r="302" spans="3:17" ht="15">
      <c r="C302" s="610" t="s">
        <v>145</v>
      </c>
      <c r="D302" s="610" t="s">
        <v>145</v>
      </c>
      <c r="E302" s="1350" t="s">
        <v>145</v>
      </c>
      <c r="F302" s="1069" t="s">
        <v>145</v>
      </c>
      <c r="G302" s="1069" t="s">
        <v>145</v>
      </c>
      <c r="H302" s="1069" t="s">
        <v>145</v>
      </c>
      <c r="I302" s="1069" t="s">
        <v>145</v>
      </c>
      <c r="J302" s="1069" t="s">
        <v>145</v>
      </c>
      <c r="K302" s="1069" t="s">
        <v>145</v>
      </c>
      <c r="L302" s="1069" t="s">
        <v>145</v>
      </c>
      <c r="M302" s="1069" t="s">
        <v>145</v>
      </c>
      <c r="N302" s="1069" t="s">
        <v>145</v>
      </c>
      <c r="O302" s="1069" t="s">
        <v>145</v>
      </c>
      <c r="P302" s="1069" t="s">
        <v>145</v>
      </c>
      <c r="Q302" s="1069" t="s">
        <v>145</v>
      </c>
    </row>
    <row r="303" spans="3:17" ht="15">
      <c r="C303" s="610" t="s">
        <v>145</v>
      </c>
      <c r="D303" s="610" t="s">
        <v>145</v>
      </c>
      <c r="E303" s="1350" t="s">
        <v>145</v>
      </c>
      <c r="F303" s="1069" t="s">
        <v>145</v>
      </c>
      <c r="G303" s="1069" t="s">
        <v>145</v>
      </c>
      <c r="H303" s="1069" t="s">
        <v>145</v>
      </c>
      <c r="I303" s="1069" t="s">
        <v>145</v>
      </c>
      <c r="J303" s="1069" t="s">
        <v>145</v>
      </c>
      <c r="K303" s="1069" t="s">
        <v>145</v>
      </c>
      <c r="L303" s="1069" t="s">
        <v>145</v>
      </c>
      <c r="M303" s="1069" t="s">
        <v>145</v>
      </c>
      <c r="N303" s="1069" t="s">
        <v>145</v>
      </c>
      <c r="O303" s="1069" t="s">
        <v>145</v>
      </c>
      <c r="P303" s="1069" t="s">
        <v>145</v>
      </c>
      <c r="Q303" s="1069" t="s">
        <v>145</v>
      </c>
    </row>
    <row r="304" spans="3:17" ht="15">
      <c r="C304" s="610" t="s">
        <v>145</v>
      </c>
      <c r="D304" s="610" t="s">
        <v>145</v>
      </c>
      <c r="E304" s="1350" t="s">
        <v>145</v>
      </c>
      <c r="F304" s="1069" t="s">
        <v>145</v>
      </c>
      <c r="G304" s="1069" t="s">
        <v>145</v>
      </c>
      <c r="H304" s="1069" t="s">
        <v>145</v>
      </c>
      <c r="I304" s="1069" t="s">
        <v>145</v>
      </c>
      <c r="J304" s="1069" t="s">
        <v>145</v>
      </c>
      <c r="K304" s="1069" t="s">
        <v>145</v>
      </c>
      <c r="L304" s="1069" t="s">
        <v>145</v>
      </c>
      <c r="M304" s="1069" t="s">
        <v>145</v>
      </c>
      <c r="N304" s="1069" t="s">
        <v>145</v>
      </c>
      <c r="O304" s="1069" t="s">
        <v>145</v>
      </c>
      <c r="P304" s="1069" t="s">
        <v>145</v>
      </c>
      <c r="Q304" s="1069" t="s">
        <v>145</v>
      </c>
    </row>
    <row r="305" spans="3:17" ht="15">
      <c r="C305" s="610" t="s">
        <v>145</v>
      </c>
      <c r="D305" s="610" t="s">
        <v>145</v>
      </c>
      <c r="E305" s="1350" t="s">
        <v>145</v>
      </c>
      <c r="F305" s="1069" t="s">
        <v>145</v>
      </c>
      <c r="G305" s="1069" t="s">
        <v>145</v>
      </c>
      <c r="H305" s="1069" t="s">
        <v>145</v>
      </c>
      <c r="I305" s="1069" t="s">
        <v>145</v>
      </c>
      <c r="J305" s="1069" t="s">
        <v>145</v>
      </c>
      <c r="K305" s="1069" t="s">
        <v>145</v>
      </c>
      <c r="L305" s="1069" t="s">
        <v>145</v>
      </c>
      <c r="M305" s="1069" t="s">
        <v>145</v>
      </c>
      <c r="N305" s="1069" t="s">
        <v>145</v>
      </c>
      <c r="O305" s="1069" t="s">
        <v>145</v>
      </c>
      <c r="P305" s="1069" t="s">
        <v>145</v>
      </c>
      <c r="Q305" s="1069" t="s">
        <v>145</v>
      </c>
    </row>
    <row r="306" spans="3:17" ht="15">
      <c r="C306" s="610" t="s">
        <v>145</v>
      </c>
      <c r="D306" s="610" t="s">
        <v>145</v>
      </c>
      <c r="E306" s="1350" t="s">
        <v>145</v>
      </c>
      <c r="F306" s="1069" t="s">
        <v>145</v>
      </c>
      <c r="G306" s="1069" t="s">
        <v>145</v>
      </c>
      <c r="H306" s="1069" t="s">
        <v>145</v>
      </c>
      <c r="I306" s="1069" t="s">
        <v>145</v>
      </c>
      <c r="J306" s="1069" t="s">
        <v>145</v>
      </c>
      <c r="K306" s="1069" t="s">
        <v>145</v>
      </c>
      <c r="L306" s="1069" t="s">
        <v>145</v>
      </c>
      <c r="M306" s="1069" t="s">
        <v>145</v>
      </c>
      <c r="N306" s="1069" t="s">
        <v>145</v>
      </c>
      <c r="O306" s="1069" t="s">
        <v>145</v>
      </c>
      <c r="P306" s="1069" t="s">
        <v>145</v>
      </c>
      <c r="Q306" s="1069" t="s">
        <v>145</v>
      </c>
    </row>
    <row r="307" spans="3:17" ht="15">
      <c r="C307" s="610" t="s">
        <v>145</v>
      </c>
      <c r="D307" s="610" t="s">
        <v>145</v>
      </c>
      <c r="E307" s="1350" t="s">
        <v>145</v>
      </c>
      <c r="F307" s="1069" t="s">
        <v>145</v>
      </c>
      <c r="G307" s="1069" t="s">
        <v>145</v>
      </c>
      <c r="H307" s="1069" t="s">
        <v>145</v>
      </c>
      <c r="I307" s="1069" t="s">
        <v>145</v>
      </c>
      <c r="J307" s="1069" t="s">
        <v>145</v>
      </c>
      <c r="K307" s="1069" t="s">
        <v>145</v>
      </c>
      <c r="L307" s="1069" t="s">
        <v>145</v>
      </c>
      <c r="M307" s="1069" t="s">
        <v>145</v>
      </c>
      <c r="N307" s="1069" t="s">
        <v>145</v>
      </c>
      <c r="O307" s="1069" t="s">
        <v>145</v>
      </c>
      <c r="P307" s="1069" t="s">
        <v>145</v>
      </c>
      <c r="Q307" s="1069" t="s">
        <v>145</v>
      </c>
    </row>
    <row r="308" spans="3:17" ht="15">
      <c r="C308" s="610" t="s">
        <v>145</v>
      </c>
      <c r="D308" s="610" t="s">
        <v>145</v>
      </c>
      <c r="E308" s="1350" t="s">
        <v>145</v>
      </c>
      <c r="F308" s="1069" t="s">
        <v>145</v>
      </c>
      <c r="G308" s="1069" t="s">
        <v>145</v>
      </c>
      <c r="H308" s="1069" t="s">
        <v>145</v>
      </c>
      <c r="I308" s="1069" t="s">
        <v>145</v>
      </c>
      <c r="J308" s="1069" t="s">
        <v>145</v>
      </c>
      <c r="K308" s="1069" t="s">
        <v>145</v>
      </c>
      <c r="L308" s="1069" t="s">
        <v>145</v>
      </c>
      <c r="M308" s="1069" t="s">
        <v>145</v>
      </c>
      <c r="N308" s="1069" t="s">
        <v>145</v>
      </c>
      <c r="O308" s="1069" t="s">
        <v>145</v>
      </c>
      <c r="P308" s="1069" t="s">
        <v>145</v>
      </c>
      <c r="Q308" s="1069" t="s">
        <v>145</v>
      </c>
    </row>
    <row r="309" spans="3:17" ht="15">
      <c r="C309" s="610" t="s">
        <v>145</v>
      </c>
      <c r="D309" s="610" t="s">
        <v>145</v>
      </c>
      <c r="E309" s="1350" t="s">
        <v>145</v>
      </c>
      <c r="F309" s="1069" t="s">
        <v>145</v>
      </c>
      <c r="G309" s="1069" t="s">
        <v>145</v>
      </c>
      <c r="H309" s="1069" t="s">
        <v>145</v>
      </c>
      <c r="I309" s="1069" t="s">
        <v>145</v>
      </c>
      <c r="J309" s="1069" t="s">
        <v>145</v>
      </c>
      <c r="K309" s="1069" t="s">
        <v>145</v>
      </c>
      <c r="L309" s="1069" t="s">
        <v>145</v>
      </c>
      <c r="M309" s="1069" t="s">
        <v>145</v>
      </c>
      <c r="N309" s="1069" t="s">
        <v>145</v>
      </c>
      <c r="O309" s="1069" t="s">
        <v>145</v>
      </c>
      <c r="P309" s="1069" t="s">
        <v>145</v>
      </c>
      <c r="Q309" s="1069" t="s">
        <v>145</v>
      </c>
    </row>
    <row r="310" spans="3:17" ht="15">
      <c r="C310" s="610" t="s">
        <v>145</v>
      </c>
      <c r="D310" s="610" t="s">
        <v>145</v>
      </c>
      <c r="E310" s="1350" t="s">
        <v>145</v>
      </c>
      <c r="F310" s="1069" t="s">
        <v>145</v>
      </c>
      <c r="G310" s="1069" t="s">
        <v>145</v>
      </c>
      <c r="H310" s="1069" t="s">
        <v>145</v>
      </c>
      <c r="I310" s="1069" t="s">
        <v>145</v>
      </c>
      <c r="J310" s="1069" t="s">
        <v>145</v>
      </c>
      <c r="K310" s="1069" t="s">
        <v>145</v>
      </c>
      <c r="L310" s="1069" t="s">
        <v>145</v>
      </c>
      <c r="M310" s="1069" t="s">
        <v>145</v>
      </c>
      <c r="N310" s="1069" t="s">
        <v>145</v>
      </c>
      <c r="O310" s="1069" t="s">
        <v>145</v>
      </c>
      <c r="P310" s="1069" t="s">
        <v>145</v>
      </c>
      <c r="Q310" s="1069" t="s">
        <v>145</v>
      </c>
    </row>
    <row r="311" spans="3:17" ht="15">
      <c r="C311" s="610" t="s">
        <v>145</v>
      </c>
      <c r="D311" s="610" t="s">
        <v>145</v>
      </c>
      <c r="E311" s="1350" t="s">
        <v>145</v>
      </c>
      <c r="F311" s="1069" t="s">
        <v>145</v>
      </c>
      <c r="G311" s="1069" t="s">
        <v>145</v>
      </c>
      <c r="H311" s="1069" t="s">
        <v>145</v>
      </c>
      <c r="I311" s="1069" t="s">
        <v>145</v>
      </c>
      <c r="J311" s="1069" t="s">
        <v>145</v>
      </c>
      <c r="K311" s="1069" t="s">
        <v>145</v>
      </c>
      <c r="L311" s="1069" t="s">
        <v>145</v>
      </c>
      <c r="M311" s="1069" t="s">
        <v>145</v>
      </c>
      <c r="N311" s="1069" t="s">
        <v>145</v>
      </c>
      <c r="O311" s="1069" t="s">
        <v>145</v>
      </c>
      <c r="P311" s="1069" t="s">
        <v>145</v>
      </c>
      <c r="Q311" s="1069" t="s">
        <v>145</v>
      </c>
    </row>
    <row r="312" spans="3:17" ht="15">
      <c r="C312" s="610" t="s">
        <v>145</v>
      </c>
      <c r="D312" s="610" t="s">
        <v>145</v>
      </c>
      <c r="E312" s="1350" t="s">
        <v>145</v>
      </c>
      <c r="F312" s="1069" t="s">
        <v>145</v>
      </c>
      <c r="G312" s="1069" t="s">
        <v>145</v>
      </c>
      <c r="H312" s="1069" t="s">
        <v>145</v>
      </c>
      <c r="I312" s="1069" t="s">
        <v>145</v>
      </c>
      <c r="J312" s="1069" t="s">
        <v>145</v>
      </c>
      <c r="K312" s="1069" t="s">
        <v>145</v>
      </c>
      <c r="L312" s="1069" t="s">
        <v>145</v>
      </c>
      <c r="M312" s="1069" t="s">
        <v>145</v>
      </c>
      <c r="N312" s="1069" t="s">
        <v>145</v>
      </c>
      <c r="O312" s="1069" t="s">
        <v>145</v>
      </c>
      <c r="P312" s="1069" t="s">
        <v>145</v>
      </c>
      <c r="Q312" s="1069" t="s">
        <v>145</v>
      </c>
    </row>
    <row r="313" spans="3:17" ht="15">
      <c r="C313" s="610" t="s">
        <v>145</v>
      </c>
      <c r="D313" s="610" t="s">
        <v>145</v>
      </c>
      <c r="E313" s="1350" t="s">
        <v>145</v>
      </c>
      <c r="F313" s="1069" t="s">
        <v>145</v>
      </c>
      <c r="G313" s="1069" t="s">
        <v>145</v>
      </c>
      <c r="H313" s="1069" t="s">
        <v>145</v>
      </c>
      <c r="I313" s="1069" t="s">
        <v>145</v>
      </c>
      <c r="J313" s="1069" t="s">
        <v>145</v>
      </c>
      <c r="K313" s="1069" t="s">
        <v>145</v>
      </c>
      <c r="L313" s="1069" t="s">
        <v>145</v>
      </c>
      <c r="M313" s="1069" t="s">
        <v>145</v>
      </c>
      <c r="N313" s="1069" t="s">
        <v>145</v>
      </c>
      <c r="O313" s="1069" t="s">
        <v>145</v>
      </c>
      <c r="P313" s="1069" t="s">
        <v>145</v>
      </c>
      <c r="Q313" s="1069" t="s">
        <v>145</v>
      </c>
    </row>
    <row r="314" spans="3:17" ht="15">
      <c r="C314" s="610" t="s">
        <v>145</v>
      </c>
      <c r="D314" s="610" t="s">
        <v>145</v>
      </c>
      <c r="E314" s="1350" t="s">
        <v>145</v>
      </c>
      <c r="F314" s="1069" t="s">
        <v>145</v>
      </c>
      <c r="G314" s="1069" t="s">
        <v>145</v>
      </c>
      <c r="H314" s="1069" t="s">
        <v>145</v>
      </c>
      <c r="I314" s="1069" t="s">
        <v>145</v>
      </c>
      <c r="J314" s="1069" t="s">
        <v>145</v>
      </c>
      <c r="K314" s="1069" t="s">
        <v>145</v>
      </c>
      <c r="L314" s="1069" t="s">
        <v>145</v>
      </c>
      <c r="M314" s="1069" t="s">
        <v>145</v>
      </c>
      <c r="N314" s="1069" t="s">
        <v>145</v>
      </c>
      <c r="O314" s="1069" t="s">
        <v>145</v>
      </c>
      <c r="P314" s="1069" t="s">
        <v>145</v>
      </c>
      <c r="Q314" s="1069" t="s">
        <v>145</v>
      </c>
    </row>
    <row r="315" spans="3:17" ht="15">
      <c r="C315" s="610" t="s">
        <v>145</v>
      </c>
      <c r="D315" s="610" t="s">
        <v>145</v>
      </c>
      <c r="E315" s="1350" t="s">
        <v>145</v>
      </c>
      <c r="F315" s="1069" t="s">
        <v>145</v>
      </c>
      <c r="G315" s="1069" t="s">
        <v>145</v>
      </c>
      <c r="H315" s="1069" t="s">
        <v>145</v>
      </c>
      <c r="I315" s="1069" t="s">
        <v>145</v>
      </c>
      <c r="J315" s="1069" t="s">
        <v>145</v>
      </c>
      <c r="K315" s="1069" t="s">
        <v>145</v>
      </c>
      <c r="L315" s="1069" t="s">
        <v>145</v>
      </c>
      <c r="M315" s="1069" t="s">
        <v>145</v>
      </c>
      <c r="N315" s="1069" t="s">
        <v>145</v>
      </c>
      <c r="O315" s="1069" t="s">
        <v>145</v>
      </c>
      <c r="P315" s="1069" t="s">
        <v>145</v>
      </c>
      <c r="Q315" s="1069" t="s">
        <v>145</v>
      </c>
    </row>
    <row r="316" spans="3:17" ht="15">
      <c r="C316" s="610" t="s">
        <v>145</v>
      </c>
      <c r="D316" s="610" t="s">
        <v>145</v>
      </c>
      <c r="E316" s="1350" t="s">
        <v>145</v>
      </c>
      <c r="F316" s="1069" t="s">
        <v>145</v>
      </c>
      <c r="G316" s="1069" t="s">
        <v>145</v>
      </c>
      <c r="H316" s="1069" t="s">
        <v>145</v>
      </c>
      <c r="I316" s="1069" t="s">
        <v>145</v>
      </c>
      <c r="J316" s="1069" t="s">
        <v>145</v>
      </c>
      <c r="K316" s="1069" t="s">
        <v>145</v>
      </c>
      <c r="L316" s="1069" t="s">
        <v>145</v>
      </c>
      <c r="M316" s="1069" t="s">
        <v>145</v>
      </c>
      <c r="N316" s="1069" t="s">
        <v>145</v>
      </c>
      <c r="O316" s="1069" t="s">
        <v>145</v>
      </c>
      <c r="P316" s="1069" t="s">
        <v>145</v>
      </c>
      <c r="Q316" s="1069" t="s">
        <v>145</v>
      </c>
    </row>
    <row r="317" spans="3:17" ht="15">
      <c r="C317" s="610" t="s">
        <v>145</v>
      </c>
      <c r="D317" s="610" t="s">
        <v>145</v>
      </c>
      <c r="E317" s="1350" t="s">
        <v>145</v>
      </c>
      <c r="F317" s="1069" t="s">
        <v>145</v>
      </c>
      <c r="G317" s="1069" t="s">
        <v>145</v>
      </c>
      <c r="H317" s="1069" t="s">
        <v>145</v>
      </c>
      <c r="I317" s="1069" t="s">
        <v>145</v>
      </c>
      <c r="J317" s="1069" t="s">
        <v>145</v>
      </c>
      <c r="K317" s="1069" t="s">
        <v>145</v>
      </c>
      <c r="L317" s="1069" t="s">
        <v>145</v>
      </c>
      <c r="M317" s="1069" t="s">
        <v>145</v>
      </c>
      <c r="N317" s="1069" t="s">
        <v>145</v>
      </c>
      <c r="O317" s="1069" t="s">
        <v>145</v>
      </c>
      <c r="P317" s="1069" t="s">
        <v>145</v>
      </c>
      <c r="Q317" s="1069" t="s">
        <v>145</v>
      </c>
    </row>
    <row r="318" spans="3:17" ht="15">
      <c r="C318" s="610" t="s">
        <v>145</v>
      </c>
      <c r="D318" s="610" t="s">
        <v>145</v>
      </c>
      <c r="E318" s="1350" t="s">
        <v>145</v>
      </c>
      <c r="F318" s="1069" t="s">
        <v>145</v>
      </c>
      <c r="G318" s="1069" t="s">
        <v>145</v>
      </c>
      <c r="H318" s="1069" t="s">
        <v>145</v>
      </c>
      <c r="I318" s="1069" t="s">
        <v>145</v>
      </c>
      <c r="J318" s="1069" t="s">
        <v>145</v>
      </c>
      <c r="K318" s="1069" t="s">
        <v>145</v>
      </c>
      <c r="L318" s="1069" t="s">
        <v>145</v>
      </c>
      <c r="M318" s="1069" t="s">
        <v>145</v>
      </c>
      <c r="N318" s="1069" t="s">
        <v>145</v>
      </c>
      <c r="O318" s="1069" t="s">
        <v>145</v>
      </c>
      <c r="P318" s="1069" t="s">
        <v>145</v>
      </c>
      <c r="Q318" s="1069" t="s">
        <v>145</v>
      </c>
    </row>
    <row r="319" spans="3:17" ht="15">
      <c r="C319" s="610" t="s">
        <v>145</v>
      </c>
      <c r="D319" s="610" t="s">
        <v>145</v>
      </c>
      <c r="E319" s="1350" t="s">
        <v>145</v>
      </c>
      <c r="F319" s="1069" t="s">
        <v>145</v>
      </c>
      <c r="G319" s="1069" t="s">
        <v>145</v>
      </c>
      <c r="H319" s="1069" t="s">
        <v>145</v>
      </c>
      <c r="I319" s="1069" t="s">
        <v>145</v>
      </c>
      <c r="J319" s="1069" t="s">
        <v>145</v>
      </c>
      <c r="K319" s="1069" t="s">
        <v>145</v>
      </c>
      <c r="L319" s="1069" t="s">
        <v>145</v>
      </c>
      <c r="M319" s="1069" t="s">
        <v>145</v>
      </c>
      <c r="N319" s="1069" t="s">
        <v>145</v>
      </c>
      <c r="O319" s="1069" t="s">
        <v>145</v>
      </c>
      <c r="P319" s="1069" t="s">
        <v>145</v>
      </c>
      <c r="Q319" s="1069" t="s">
        <v>145</v>
      </c>
    </row>
    <row r="320" spans="3:17" ht="15">
      <c r="C320" s="610" t="s">
        <v>145</v>
      </c>
      <c r="D320" s="610" t="s">
        <v>145</v>
      </c>
      <c r="E320" s="1350" t="s">
        <v>145</v>
      </c>
      <c r="F320" s="1069" t="s">
        <v>145</v>
      </c>
      <c r="G320" s="1069" t="s">
        <v>145</v>
      </c>
      <c r="H320" s="1069" t="s">
        <v>145</v>
      </c>
      <c r="I320" s="1069" t="s">
        <v>145</v>
      </c>
      <c r="J320" s="1069" t="s">
        <v>145</v>
      </c>
      <c r="K320" s="1069" t="s">
        <v>145</v>
      </c>
      <c r="L320" s="1069" t="s">
        <v>145</v>
      </c>
      <c r="M320" s="1069" t="s">
        <v>145</v>
      </c>
      <c r="N320" s="1069" t="s">
        <v>145</v>
      </c>
      <c r="O320" s="1069" t="s">
        <v>145</v>
      </c>
      <c r="P320" s="1069" t="s">
        <v>145</v>
      </c>
      <c r="Q320" s="1069" t="s">
        <v>145</v>
      </c>
    </row>
    <row r="321" spans="3:17" ht="15">
      <c r="C321" s="610" t="s">
        <v>145</v>
      </c>
      <c r="D321" s="610" t="s">
        <v>145</v>
      </c>
      <c r="E321" s="1350" t="s">
        <v>145</v>
      </c>
      <c r="F321" s="1069" t="s">
        <v>145</v>
      </c>
      <c r="G321" s="1069" t="s">
        <v>145</v>
      </c>
      <c r="H321" s="1069" t="s">
        <v>145</v>
      </c>
      <c r="I321" s="1069" t="s">
        <v>145</v>
      </c>
      <c r="J321" s="1069" t="s">
        <v>145</v>
      </c>
      <c r="K321" s="1069" t="s">
        <v>145</v>
      </c>
      <c r="L321" s="1069" t="s">
        <v>145</v>
      </c>
      <c r="M321" s="1069" t="s">
        <v>145</v>
      </c>
      <c r="N321" s="1069" t="s">
        <v>145</v>
      </c>
      <c r="O321" s="1069" t="s">
        <v>145</v>
      </c>
      <c r="P321" s="1069" t="s">
        <v>145</v>
      </c>
      <c r="Q321" s="1069" t="s">
        <v>145</v>
      </c>
    </row>
    <row r="322" spans="3:17" ht="15">
      <c r="C322" s="610" t="s">
        <v>145</v>
      </c>
      <c r="D322" s="610" t="s">
        <v>145</v>
      </c>
      <c r="E322" s="1350" t="s">
        <v>145</v>
      </c>
      <c r="F322" s="1069" t="s">
        <v>145</v>
      </c>
      <c r="G322" s="1069" t="s">
        <v>145</v>
      </c>
      <c r="H322" s="1069" t="s">
        <v>145</v>
      </c>
      <c r="I322" s="1069" t="s">
        <v>145</v>
      </c>
      <c r="J322" s="1069" t="s">
        <v>145</v>
      </c>
      <c r="K322" s="1069" t="s">
        <v>145</v>
      </c>
      <c r="L322" s="1069" t="s">
        <v>145</v>
      </c>
      <c r="M322" s="1069" t="s">
        <v>145</v>
      </c>
      <c r="N322" s="1069" t="s">
        <v>145</v>
      </c>
      <c r="O322" s="1069" t="s">
        <v>145</v>
      </c>
      <c r="P322" s="1069" t="s">
        <v>145</v>
      </c>
      <c r="Q322" s="1069" t="s">
        <v>145</v>
      </c>
    </row>
    <row r="323" spans="3:17" ht="15">
      <c r="C323" s="610" t="s">
        <v>145</v>
      </c>
      <c r="D323" s="610" t="s">
        <v>145</v>
      </c>
      <c r="E323" s="1350" t="s">
        <v>145</v>
      </c>
      <c r="F323" s="1069" t="s">
        <v>145</v>
      </c>
      <c r="G323" s="1069" t="s">
        <v>145</v>
      </c>
      <c r="H323" s="1069" t="s">
        <v>145</v>
      </c>
      <c r="I323" s="1069" t="s">
        <v>145</v>
      </c>
      <c r="J323" s="1069" t="s">
        <v>145</v>
      </c>
      <c r="K323" s="1069" t="s">
        <v>145</v>
      </c>
      <c r="L323" s="1069" t="s">
        <v>145</v>
      </c>
      <c r="M323" s="1069" t="s">
        <v>145</v>
      </c>
      <c r="N323" s="1069" t="s">
        <v>145</v>
      </c>
      <c r="O323" s="1069" t="s">
        <v>145</v>
      </c>
      <c r="P323" s="1069" t="s">
        <v>145</v>
      </c>
      <c r="Q323" s="1069" t="s">
        <v>145</v>
      </c>
    </row>
    <row r="324" spans="3:17" ht="15">
      <c r="C324" s="610" t="s">
        <v>145</v>
      </c>
      <c r="D324" s="610" t="s">
        <v>145</v>
      </c>
      <c r="E324" s="1350" t="s">
        <v>145</v>
      </c>
      <c r="F324" s="1069" t="s">
        <v>145</v>
      </c>
      <c r="G324" s="1069" t="s">
        <v>145</v>
      </c>
      <c r="H324" s="1069" t="s">
        <v>145</v>
      </c>
      <c r="I324" s="1069" t="s">
        <v>145</v>
      </c>
      <c r="J324" s="1069" t="s">
        <v>145</v>
      </c>
      <c r="K324" s="1069" t="s">
        <v>145</v>
      </c>
      <c r="L324" s="1069" t="s">
        <v>145</v>
      </c>
      <c r="M324" s="1069" t="s">
        <v>145</v>
      </c>
      <c r="N324" s="1069" t="s">
        <v>145</v>
      </c>
      <c r="O324" s="1069" t="s">
        <v>145</v>
      </c>
      <c r="P324" s="1069" t="s">
        <v>145</v>
      </c>
      <c r="Q324" s="1069" t="s">
        <v>145</v>
      </c>
    </row>
    <row r="325" spans="3:17" ht="15">
      <c r="C325" s="610" t="s">
        <v>145</v>
      </c>
      <c r="D325" s="610" t="s">
        <v>145</v>
      </c>
      <c r="E325" s="1350" t="s">
        <v>145</v>
      </c>
      <c r="F325" s="1069" t="s">
        <v>145</v>
      </c>
      <c r="G325" s="1069" t="s">
        <v>145</v>
      </c>
      <c r="H325" s="1069" t="s">
        <v>145</v>
      </c>
      <c r="I325" s="1069" t="s">
        <v>145</v>
      </c>
      <c r="J325" s="1069" t="s">
        <v>145</v>
      </c>
      <c r="K325" s="1069" t="s">
        <v>145</v>
      </c>
      <c r="L325" s="1069" t="s">
        <v>145</v>
      </c>
      <c r="M325" s="1069" t="s">
        <v>145</v>
      </c>
      <c r="N325" s="1069" t="s">
        <v>145</v>
      </c>
      <c r="O325" s="1069" t="s">
        <v>145</v>
      </c>
      <c r="P325" s="1069" t="s">
        <v>145</v>
      </c>
      <c r="Q325" s="1069" t="s">
        <v>145</v>
      </c>
    </row>
    <row r="326" spans="3:17" ht="15">
      <c r="C326" s="610" t="s">
        <v>145</v>
      </c>
      <c r="D326" s="610" t="s">
        <v>145</v>
      </c>
      <c r="E326" s="1350" t="s">
        <v>145</v>
      </c>
      <c r="F326" s="1069" t="s">
        <v>145</v>
      </c>
      <c r="G326" s="1069" t="s">
        <v>145</v>
      </c>
      <c r="H326" s="1069" t="s">
        <v>145</v>
      </c>
      <c r="I326" s="1069" t="s">
        <v>145</v>
      </c>
      <c r="J326" s="1069" t="s">
        <v>145</v>
      </c>
      <c r="K326" s="1069" t="s">
        <v>145</v>
      </c>
      <c r="L326" s="1069" t="s">
        <v>145</v>
      </c>
      <c r="M326" s="1069" t="s">
        <v>145</v>
      </c>
      <c r="N326" s="1069" t="s">
        <v>145</v>
      </c>
      <c r="O326" s="1069" t="s">
        <v>145</v>
      </c>
      <c r="P326" s="1069" t="s">
        <v>145</v>
      </c>
      <c r="Q326" s="1069" t="s">
        <v>145</v>
      </c>
    </row>
    <row r="327" spans="3:17" ht="15">
      <c r="C327" s="610" t="s">
        <v>145</v>
      </c>
      <c r="D327" s="610" t="s">
        <v>145</v>
      </c>
      <c r="E327" s="1350" t="s">
        <v>145</v>
      </c>
      <c r="F327" s="1069" t="s">
        <v>145</v>
      </c>
      <c r="G327" s="1069" t="s">
        <v>145</v>
      </c>
      <c r="H327" s="1069" t="s">
        <v>145</v>
      </c>
      <c r="I327" s="1069" t="s">
        <v>145</v>
      </c>
      <c r="J327" s="1069" t="s">
        <v>145</v>
      </c>
      <c r="K327" s="1069" t="s">
        <v>145</v>
      </c>
      <c r="L327" s="1069" t="s">
        <v>145</v>
      </c>
      <c r="M327" s="1069" t="s">
        <v>145</v>
      </c>
      <c r="N327" s="1069" t="s">
        <v>145</v>
      </c>
      <c r="O327" s="1069" t="s">
        <v>145</v>
      </c>
      <c r="P327" s="1069" t="s">
        <v>145</v>
      </c>
      <c r="Q327" s="1069" t="s">
        <v>145</v>
      </c>
    </row>
    <row r="328" spans="3:17" ht="15">
      <c r="C328" s="610" t="s">
        <v>145</v>
      </c>
      <c r="D328" s="610" t="s">
        <v>145</v>
      </c>
      <c r="E328" s="1350" t="s">
        <v>145</v>
      </c>
      <c r="F328" s="1069" t="s">
        <v>145</v>
      </c>
      <c r="G328" s="1069" t="s">
        <v>145</v>
      </c>
      <c r="H328" s="1069" t="s">
        <v>145</v>
      </c>
      <c r="I328" s="1069" t="s">
        <v>145</v>
      </c>
      <c r="J328" s="1069" t="s">
        <v>145</v>
      </c>
      <c r="K328" s="1069" t="s">
        <v>145</v>
      </c>
      <c r="L328" s="1069" t="s">
        <v>145</v>
      </c>
      <c r="M328" s="1069" t="s">
        <v>145</v>
      </c>
      <c r="N328" s="1069" t="s">
        <v>145</v>
      </c>
      <c r="O328" s="1069" t="s">
        <v>145</v>
      </c>
      <c r="P328" s="1069" t="s">
        <v>145</v>
      </c>
      <c r="Q328" s="1069" t="s">
        <v>145</v>
      </c>
    </row>
    <row r="329" spans="3:17" ht="15">
      <c r="C329" s="610" t="s">
        <v>145</v>
      </c>
      <c r="D329" s="610" t="s">
        <v>145</v>
      </c>
      <c r="E329" s="1350" t="s">
        <v>145</v>
      </c>
      <c r="F329" s="1069" t="s">
        <v>145</v>
      </c>
      <c r="G329" s="1069" t="s">
        <v>145</v>
      </c>
      <c r="H329" s="1069" t="s">
        <v>145</v>
      </c>
      <c r="I329" s="1069" t="s">
        <v>145</v>
      </c>
      <c r="J329" s="1069" t="s">
        <v>145</v>
      </c>
      <c r="K329" s="1069" t="s">
        <v>145</v>
      </c>
      <c r="L329" s="1069" t="s">
        <v>145</v>
      </c>
      <c r="M329" s="1069" t="s">
        <v>145</v>
      </c>
      <c r="N329" s="1069" t="s">
        <v>145</v>
      </c>
      <c r="O329" s="1069" t="s">
        <v>145</v>
      </c>
      <c r="P329" s="1069" t="s">
        <v>145</v>
      </c>
      <c r="Q329" s="1069" t="s">
        <v>145</v>
      </c>
    </row>
    <row r="330" spans="3:17" ht="15">
      <c r="C330" s="610" t="s">
        <v>145</v>
      </c>
      <c r="D330" s="610" t="s">
        <v>145</v>
      </c>
      <c r="E330" s="1350" t="s">
        <v>145</v>
      </c>
      <c r="F330" s="1069" t="s">
        <v>145</v>
      </c>
      <c r="G330" s="1069" t="s">
        <v>145</v>
      </c>
      <c r="H330" s="1069" t="s">
        <v>145</v>
      </c>
      <c r="I330" s="1069" t="s">
        <v>145</v>
      </c>
      <c r="J330" s="1069" t="s">
        <v>145</v>
      </c>
      <c r="K330" s="1069" t="s">
        <v>145</v>
      </c>
      <c r="L330" s="1069" t="s">
        <v>145</v>
      </c>
      <c r="M330" s="1069" t="s">
        <v>145</v>
      </c>
      <c r="N330" s="1069" t="s">
        <v>145</v>
      </c>
      <c r="O330" s="1069" t="s">
        <v>145</v>
      </c>
      <c r="P330" s="1069" t="s">
        <v>145</v>
      </c>
      <c r="Q330" s="1069" t="s">
        <v>145</v>
      </c>
    </row>
    <row r="331" spans="3:17" ht="15">
      <c r="C331" s="610" t="s">
        <v>145</v>
      </c>
      <c r="D331" s="610" t="s">
        <v>145</v>
      </c>
      <c r="E331" s="1350" t="s">
        <v>145</v>
      </c>
      <c r="F331" s="1069" t="s">
        <v>145</v>
      </c>
      <c r="G331" s="1069" t="s">
        <v>145</v>
      </c>
      <c r="H331" s="1069" t="s">
        <v>145</v>
      </c>
      <c r="I331" s="1069" t="s">
        <v>145</v>
      </c>
      <c r="J331" s="1069" t="s">
        <v>145</v>
      </c>
      <c r="K331" s="1069" t="s">
        <v>145</v>
      </c>
      <c r="L331" s="1069" t="s">
        <v>145</v>
      </c>
      <c r="M331" s="1069" t="s">
        <v>145</v>
      </c>
      <c r="N331" s="1069" t="s">
        <v>145</v>
      </c>
      <c r="O331" s="1069" t="s">
        <v>145</v>
      </c>
      <c r="P331" s="1069" t="s">
        <v>145</v>
      </c>
      <c r="Q331" s="1069" t="s">
        <v>145</v>
      </c>
    </row>
    <row r="332" spans="3:17" ht="15">
      <c r="C332" s="610" t="s">
        <v>145</v>
      </c>
      <c r="D332" s="610" t="s">
        <v>145</v>
      </c>
      <c r="E332" s="1350" t="s">
        <v>145</v>
      </c>
      <c r="F332" s="1069" t="s">
        <v>145</v>
      </c>
      <c r="G332" s="1069" t="s">
        <v>145</v>
      </c>
      <c r="H332" s="1069" t="s">
        <v>145</v>
      </c>
      <c r="I332" s="1069" t="s">
        <v>145</v>
      </c>
      <c r="J332" s="1069" t="s">
        <v>145</v>
      </c>
      <c r="K332" s="1069" t="s">
        <v>145</v>
      </c>
      <c r="L332" s="1069" t="s">
        <v>145</v>
      </c>
      <c r="M332" s="1069" t="s">
        <v>145</v>
      </c>
      <c r="N332" s="1069" t="s">
        <v>145</v>
      </c>
      <c r="O332" s="1069" t="s">
        <v>145</v>
      </c>
      <c r="P332" s="1069" t="s">
        <v>145</v>
      </c>
      <c r="Q332" s="1069" t="s">
        <v>145</v>
      </c>
    </row>
    <row r="333" spans="3:17" ht="15">
      <c r="C333" s="610" t="s">
        <v>145</v>
      </c>
      <c r="D333" s="610" t="s">
        <v>145</v>
      </c>
      <c r="E333" s="1350" t="s">
        <v>145</v>
      </c>
      <c r="F333" s="1069" t="s">
        <v>145</v>
      </c>
      <c r="G333" s="1069" t="s">
        <v>145</v>
      </c>
      <c r="H333" s="1069" t="s">
        <v>145</v>
      </c>
      <c r="I333" s="1069" t="s">
        <v>145</v>
      </c>
      <c r="J333" s="1069" t="s">
        <v>145</v>
      </c>
      <c r="K333" s="1069" t="s">
        <v>145</v>
      </c>
      <c r="L333" s="1069" t="s">
        <v>145</v>
      </c>
      <c r="M333" s="1069" t="s">
        <v>145</v>
      </c>
      <c r="N333" s="1069" t="s">
        <v>145</v>
      </c>
      <c r="O333" s="1069" t="s">
        <v>145</v>
      </c>
      <c r="P333" s="1069" t="s">
        <v>145</v>
      </c>
      <c r="Q333" s="1069" t="s">
        <v>145</v>
      </c>
    </row>
    <row r="334" spans="3:17" ht="15">
      <c r="C334" s="610" t="s">
        <v>145</v>
      </c>
      <c r="D334" s="610" t="s">
        <v>145</v>
      </c>
      <c r="E334" s="1350" t="s">
        <v>145</v>
      </c>
      <c r="F334" s="1069" t="s">
        <v>145</v>
      </c>
      <c r="G334" s="1069" t="s">
        <v>145</v>
      </c>
      <c r="H334" s="1069" t="s">
        <v>145</v>
      </c>
      <c r="I334" s="1069" t="s">
        <v>145</v>
      </c>
      <c r="J334" s="1069" t="s">
        <v>145</v>
      </c>
      <c r="K334" s="1069" t="s">
        <v>145</v>
      </c>
      <c r="L334" s="1069" t="s">
        <v>145</v>
      </c>
      <c r="M334" s="1069" t="s">
        <v>145</v>
      </c>
      <c r="N334" s="1069" t="s">
        <v>145</v>
      </c>
      <c r="O334" s="1069" t="s">
        <v>145</v>
      </c>
      <c r="P334" s="1069" t="s">
        <v>145</v>
      </c>
      <c r="Q334" s="1069" t="s">
        <v>145</v>
      </c>
    </row>
    <row r="335" spans="3:17" ht="15">
      <c r="C335" s="610" t="s">
        <v>145</v>
      </c>
      <c r="D335" s="610" t="s">
        <v>145</v>
      </c>
      <c r="E335" s="1350" t="s">
        <v>145</v>
      </c>
      <c r="F335" s="1069" t="s">
        <v>145</v>
      </c>
      <c r="G335" s="1069" t="s">
        <v>145</v>
      </c>
      <c r="H335" s="1069" t="s">
        <v>145</v>
      </c>
      <c r="I335" s="1069" t="s">
        <v>145</v>
      </c>
      <c r="J335" s="1069" t="s">
        <v>145</v>
      </c>
      <c r="K335" s="1069" t="s">
        <v>145</v>
      </c>
      <c r="L335" s="1069" t="s">
        <v>145</v>
      </c>
      <c r="M335" s="1069" t="s">
        <v>145</v>
      </c>
      <c r="N335" s="1069" t="s">
        <v>145</v>
      </c>
      <c r="O335" s="1069" t="s">
        <v>145</v>
      </c>
      <c r="P335" s="1069" t="s">
        <v>145</v>
      </c>
      <c r="Q335" s="1069" t="s">
        <v>145</v>
      </c>
    </row>
    <row r="336" spans="3:17" ht="15">
      <c r="C336" s="610" t="s">
        <v>145</v>
      </c>
      <c r="D336" s="610" t="s">
        <v>145</v>
      </c>
      <c r="E336" s="1350" t="s">
        <v>145</v>
      </c>
      <c r="F336" s="1069" t="s">
        <v>145</v>
      </c>
      <c r="G336" s="1069" t="s">
        <v>145</v>
      </c>
      <c r="H336" s="1069" t="s">
        <v>145</v>
      </c>
      <c r="I336" s="1069" t="s">
        <v>145</v>
      </c>
      <c r="J336" s="1069" t="s">
        <v>145</v>
      </c>
      <c r="K336" s="1069" t="s">
        <v>145</v>
      </c>
      <c r="L336" s="1069" t="s">
        <v>145</v>
      </c>
      <c r="M336" s="1069" t="s">
        <v>145</v>
      </c>
      <c r="N336" s="1069" t="s">
        <v>145</v>
      </c>
      <c r="O336" s="1069" t="s">
        <v>145</v>
      </c>
      <c r="P336" s="1069" t="s">
        <v>145</v>
      </c>
      <c r="Q336" s="1069" t="s">
        <v>145</v>
      </c>
    </row>
    <row r="337" spans="3:17" ht="15">
      <c r="C337" s="610" t="s">
        <v>145</v>
      </c>
      <c r="D337" s="610" t="s">
        <v>145</v>
      </c>
      <c r="E337" s="1350" t="s">
        <v>145</v>
      </c>
      <c r="F337" s="1069" t="s">
        <v>145</v>
      </c>
      <c r="G337" s="1069" t="s">
        <v>145</v>
      </c>
      <c r="H337" s="1069" t="s">
        <v>145</v>
      </c>
      <c r="I337" s="1069" t="s">
        <v>145</v>
      </c>
      <c r="J337" s="1069" t="s">
        <v>145</v>
      </c>
      <c r="K337" s="1069" t="s">
        <v>145</v>
      </c>
      <c r="L337" s="1069" t="s">
        <v>145</v>
      </c>
      <c r="M337" s="1069" t="s">
        <v>145</v>
      </c>
      <c r="N337" s="1069" t="s">
        <v>145</v>
      </c>
      <c r="O337" s="1069" t="s">
        <v>145</v>
      </c>
      <c r="P337" s="1069" t="s">
        <v>145</v>
      </c>
      <c r="Q337" s="1069" t="s">
        <v>145</v>
      </c>
    </row>
    <row r="338" spans="3:17" ht="15">
      <c r="C338" s="610" t="s">
        <v>145</v>
      </c>
      <c r="D338" s="610" t="s">
        <v>145</v>
      </c>
      <c r="E338" s="1350" t="s">
        <v>145</v>
      </c>
      <c r="F338" s="1069" t="s">
        <v>145</v>
      </c>
      <c r="G338" s="1069" t="s">
        <v>145</v>
      </c>
      <c r="H338" s="1069" t="s">
        <v>145</v>
      </c>
      <c r="I338" s="1069" t="s">
        <v>145</v>
      </c>
      <c r="J338" s="1069" t="s">
        <v>145</v>
      </c>
      <c r="K338" s="1069" t="s">
        <v>145</v>
      </c>
      <c r="L338" s="1069" t="s">
        <v>145</v>
      </c>
      <c r="M338" s="1069" t="s">
        <v>145</v>
      </c>
      <c r="N338" s="1069" t="s">
        <v>145</v>
      </c>
      <c r="O338" s="1069" t="s">
        <v>145</v>
      </c>
      <c r="P338" s="1069" t="s">
        <v>145</v>
      </c>
      <c r="Q338" s="1069" t="s">
        <v>145</v>
      </c>
    </row>
    <row r="339" spans="3:17" ht="15">
      <c r="C339" s="610" t="s">
        <v>145</v>
      </c>
      <c r="D339" s="610" t="s">
        <v>145</v>
      </c>
      <c r="E339" s="1350" t="s">
        <v>145</v>
      </c>
      <c r="F339" s="1069" t="s">
        <v>145</v>
      </c>
      <c r="G339" s="1069" t="s">
        <v>145</v>
      </c>
      <c r="H339" s="1069" t="s">
        <v>145</v>
      </c>
      <c r="I339" s="1069" t="s">
        <v>145</v>
      </c>
      <c r="J339" s="1069" t="s">
        <v>145</v>
      </c>
      <c r="K339" s="1069" t="s">
        <v>145</v>
      </c>
      <c r="L339" s="1069" t="s">
        <v>145</v>
      </c>
      <c r="M339" s="1069" t="s">
        <v>145</v>
      </c>
      <c r="N339" s="1069" t="s">
        <v>145</v>
      </c>
      <c r="O339" s="1069" t="s">
        <v>145</v>
      </c>
      <c r="P339" s="1069" t="s">
        <v>145</v>
      </c>
      <c r="Q339" s="1069" t="s">
        <v>145</v>
      </c>
    </row>
    <row r="340" spans="3:17" ht="15">
      <c r="C340" s="610" t="s">
        <v>145</v>
      </c>
      <c r="D340" s="610" t="s">
        <v>145</v>
      </c>
      <c r="E340" s="1350" t="s">
        <v>145</v>
      </c>
      <c r="F340" s="1069" t="s">
        <v>145</v>
      </c>
      <c r="G340" s="1069" t="s">
        <v>145</v>
      </c>
      <c r="H340" s="1069" t="s">
        <v>145</v>
      </c>
      <c r="I340" s="1069" t="s">
        <v>145</v>
      </c>
      <c r="J340" s="1069" t="s">
        <v>145</v>
      </c>
      <c r="K340" s="1069" t="s">
        <v>145</v>
      </c>
      <c r="L340" s="1069" t="s">
        <v>145</v>
      </c>
      <c r="M340" s="1069" t="s">
        <v>145</v>
      </c>
      <c r="N340" s="1069" t="s">
        <v>145</v>
      </c>
      <c r="O340" s="1069" t="s">
        <v>145</v>
      </c>
      <c r="P340" s="1069" t="s">
        <v>145</v>
      </c>
      <c r="Q340" s="1069" t="s">
        <v>145</v>
      </c>
    </row>
    <row r="341" spans="3:17" ht="15">
      <c r="C341" s="610" t="s">
        <v>145</v>
      </c>
      <c r="D341" s="610" t="s">
        <v>145</v>
      </c>
      <c r="E341" s="1350" t="s">
        <v>145</v>
      </c>
      <c r="F341" s="1069" t="s">
        <v>145</v>
      </c>
      <c r="G341" s="1069" t="s">
        <v>145</v>
      </c>
      <c r="H341" s="1069" t="s">
        <v>145</v>
      </c>
      <c r="I341" s="1069" t="s">
        <v>145</v>
      </c>
      <c r="J341" s="1069" t="s">
        <v>145</v>
      </c>
      <c r="K341" s="1069" t="s">
        <v>145</v>
      </c>
      <c r="L341" s="1069" t="s">
        <v>145</v>
      </c>
      <c r="M341" s="1069" t="s">
        <v>145</v>
      </c>
      <c r="N341" s="1069" t="s">
        <v>145</v>
      </c>
      <c r="O341" s="1069" t="s">
        <v>145</v>
      </c>
      <c r="P341" s="1069" t="s">
        <v>145</v>
      </c>
      <c r="Q341" s="1069" t="s">
        <v>145</v>
      </c>
    </row>
    <row r="342" spans="3:17" ht="15">
      <c r="C342" s="610" t="s">
        <v>145</v>
      </c>
      <c r="D342" s="610" t="s">
        <v>145</v>
      </c>
      <c r="E342" s="1350" t="s">
        <v>145</v>
      </c>
      <c r="F342" s="1069" t="s">
        <v>145</v>
      </c>
      <c r="G342" s="1069" t="s">
        <v>145</v>
      </c>
      <c r="H342" s="1069" t="s">
        <v>145</v>
      </c>
      <c r="I342" s="1069" t="s">
        <v>145</v>
      </c>
      <c r="J342" s="1069" t="s">
        <v>145</v>
      </c>
      <c r="K342" s="1069" t="s">
        <v>145</v>
      </c>
      <c r="L342" s="1069" t="s">
        <v>145</v>
      </c>
      <c r="M342" s="1069" t="s">
        <v>145</v>
      </c>
      <c r="N342" s="1069" t="s">
        <v>145</v>
      </c>
      <c r="O342" s="1069" t="s">
        <v>145</v>
      </c>
      <c r="P342" s="1069" t="s">
        <v>145</v>
      </c>
      <c r="Q342" s="1069" t="s">
        <v>145</v>
      </c>
    </row>
    <row r="343" spans="3:17" ht="15">
      <c r="C343" s="610" t="s">
        <v>145</v>
      </c>
      <c r="D343" s="610" t="s">
        <v>145</v>
      </c>
      <c r="E343" s="1350" t="s">
        <v>145</v>
      </c>
      <c r="F343" s="1069" t="s">
        <v>145</v>
      </c>
      <c r="G343" s="1069" t="s">
        <v>145</v>
      </c>
      <c r="H343" s="1069" t="s">
        <v>145</v>
      </c>
      <c r="I343" s="1069" t="s">
        <v>145</v>
      </c>
      <c r="J343" s="1069" t="s">
        <v>145</v>
      </c>
      <c r="K343" s="1069" t="s">
        <v>145</v>
      </c>
      <c r="L343" s="1069" t="s">
        <v>145</v>
      </c>
      <c r="M343" s="1069" t="s">
        <v>145</v>
      </c>
      <c r="N343" s="1069" t="s">
        <v>145</v>
      </c>
      <c r="O343" s="1069" t="s">
        <v>145</v>
      </c>
      <c r="P343" s="1069" t="s">
        <v>145</v>
      </c>
      <c r="Q343" s="1069" t="s">
        <v>145</v>
      </c>
    </row>
    <row r="344" spans="3:17" ht="15">
      <c r="C344" s="610" t="s">
        <v>145</v>
      </c>
      <c r="D344" s="610" t="s">
        <v>145</v>
      </c>
      <c r="E344" s="1350" t="s">
        <v>145</v>
      </c>
      <c r="F344" s="1069" t="s">
        <v>145</v>
      </c>
      <c r="G344" s="1069" t="s">
        <v>145</v>
      </c>
      <c r="H344" s="1069" t="s">
        <v>145</v>
      </c>
      <c r="I344" s="1069" t="s">
        <v>145</v>
      </c>
      <c r="J344" s="1069" t="s">
        <v>145</v>
      </c>
      <c r="K344" s="1069" t="s">
        <v>145</v>
      </c>
      <c r="L344" s="1069" t="s">
        <v>145</v>
      </c>
      <c r="M344" s="1069" t="s">
        <v>145</v>
      </c>
      <c r="N344" s="1069" t="s">
        <v>145</v>
      </c>
      <c r="O344" s="1069" t="s">
        <v>145</v>
      </c>
      <c r="P344" s="1069" t="s">
        <v>145</v>
      </c>
      <c r="Q344" s="1069" t="s">
        <v>145</v>
      </c>
    </row>
    <row r="345" spans="3:17" ht="15">
      <c r="C345" s="610" t="s">
        <v>145</v>
      </c>
      <c r="D345" s="610" t="s">
        <v>145</v>
      </c>
      <c r="E345" s="1350" t="s">
        <v>145</v>
      </c>
      <c r="F345" s="1069" t="s">
        <v>145</v>
      </c>
      <c r="G345" s="1069" t="s">
        <v>145</v>
      </c>
      <c r="H345" s="1069" t="s">
        <v>145</v>
      </c>
      <c r="I345" s="1069" t="s">
        <v>145</v>
      </c>
      <c r="J345" s="1069" t="s">
        <v>145</v>
      </c>
      <c r="K345" s="1069" t="s">
        <v>145</v>
      </c>
      <c r="L345" s="1069" t="s">
        <v>145</v>
      </c>
      <c r="M345" s="1069" t="s">
        <v>145</v>
      </c>
      <c r="N345" s="1069" t="s">
        <v>145</v>
      </c>
      <c r="O345" s="1069" t="s">
        <v>145</v>
      </c>
      <c r="P345" s="1069" t="s">
        <v>145</v>
      </c>
      <c r="Q345" s="1069" t="s">
        <v>145</v>
      </c>
    </row>
    <row r="346" spans="3:17" ht="15">
      <c r="C346" s="610" t="s">
        <v>145</v>
      </c>
      <c r="D346" s="610" t="s">
        <v>145</v>
      </c>
      <c r="E346" s="1350" t="s">
        <v>145</v>
      </c>
      <c r="F346" s="1069" t="s">
        <v>145</v>
      </c>
      <c r="G346" s="1069" t="s">
        <v>145</v>
      </c>
      <c r="H346" s="1069" t="s">
        <v>145</v>
      </c>
      <c r="I346" s="1069" t="s">
        <v>145</v>
      </c>
      <c r="J346" s="1069" t="s">
        <v>145</v>
      </c>
      <c r="K346" s="1069" t="s">
        <v>145</v>
      </c>
      <c r="L346" s="1069" t="s">
        <v>145</v>
      </c>
      <c r="M346" s="1069" t="s">
        <v>145</v>
      </c>
      <c r="N346" s="1069" t="s">
        <v>145</v>
      </c>
      <c r="O346" s="1069" t="s">
        <v>145</v>
      </c>
      <c r="P346" s="1069" t="s">
        <v>145</v>
      </c>
      <c r="Q346" s="1069" t="s">
        <v>145</v>
      </c>
    </row>
    <row r="347" spans="3:17" ht="15">
      <c r="C347" s="610" t="s">
        <v>145</v>
      </c>
      <c r="D347" s="610" t="s">
        <v>145</v>
      </c>
      <c r="E347" s="1350" t="s">
        <v>145</v>
      </c>
      <c r="F347" s="1069" t="s">
        <v>145</v>
      </c>
      <c r="G347" s="1069" t="s">
        <v>145</v>
      </c>
      <c r="H347" s="1069" t="s">
        <v>145</v>
      </c>
      <c r="I347" s="1069" t="s">
        <v>145</v>
      </c>
      <c r="J347" s="1069" t="s">
        <v>145</v>
      </c>
      <c r="K347" s="1069" t="s">
        <v>145</v>
      </c>
      <c r="L347" s="1069" t="s">
        <v>145</v>
      </c>
      <c r="M347" s="1069" t="s">
        <v>145</v>
      </c>
      <c r="N347" s="1069" t="s">
        <v>145</v>
      </c>
      <c r="O347" s="1069" t="s">
        <v>145</v>
      </c>
      <c r="P347" s="1069" t="s">
        <v>145</v>
      </c>
      <c r="Q347" s="1069" t="s">
        <v>145</v>
      </c>
    </row>
    <row r="348" spans="3:17" ht="15">
      <c r="C348" s="610" t="s">
        <v>145</v>
      </c>
      <c r="D348" s="610" t="s">
        <v>145</v>
      </c>
      <c r="E348" s="1350" t="s">
        <v>145</v>
      </c>
      <c r="F348" s="1069" t="s">
        <v>145</v>
      </c>
      <c r="G348" s="1069" t="s">
        <v>145</v>
      </c>
      <c r="H348" s="1069" t="s">
        <v>145</v>
      </c>
      <c r="I348" s="1069" t="s">
        <v>145</v>
      </c>
      <c r="J348" s="1069" t="s">
        <v>145</v>
      </c>
      <c r="K348" s="1069" t="s">
        <v>145</v>
      </c>
      <c r="L348" s="1069" t="s">
        <v>145</v>
      </c>
      <c r="M348" s="1069" t="s">
        <v>145</v>
      </c>
      <c r="N348" s="1069" t="s">
        <v>145</v>
      </c>
      <c r="O348" s="1069" t="s">
        <v>145</v>
      </c>
      <c r="P348" s="1069" t="s">
        <v>145</v>
      </c>
      <c r="Q348" s="1069" t="s">
        <v>145</v>
      </c>
    </row>
    <row r="349" spans="3:17" ht="15">
      <c r="C349" s="610" t="s">
        <v>145</v>
      </c>
      <c r="D349" s="610" t="s">
        <v>145</v>
      </c>
      <c r="E349" s="1350" t="s">
        <v>145</v>
      </c>
      <c r="F349" s="1069" t="s">
        <v>145</v>
      </c>
      <c r="G349" s="1069" t="s">
        <v>145</v>
      </c>
      <c r="H349" s="1069" t="s">
        <v>145</v>
      </c>
      <c r="I349" s="1069" t="s">
        <v>145</v>
      </c>
      <c r="J349" s="1069" t="s">
        <v>145</v>
      </c>
      <c r="K349" s="1069" t="s">
        <v>145</v>
      </c>
      <c r="L349" s="1069" t="s">
        <v>145</v>
      </c>
      <c r="M349" s="1069" t="s">
        <v>145</v>
      </c>
      <c r="N349" s="1069" t="s">
        <v>145</v>
      </c>
      <c r="O349" s="1069" t="s">
        <v>145</v>
      </c>
      <c r="P349" s="1069" t="s">
        <v>145</v>
      </c>
      <c r="Q349" s="1069" t="s">
        <v>145</v>
      </c>
    </row>
    <row r="350" spans="3:17" ht="15">
      <c r="C350" s="610" t="s">
        <v>145</v>
      </c>
      <c r="D350" s="610" t="s">
        <v>145</v>
      </c>
      <c r="E350" s="1350" t="s">
        <v>145</v>
      </c>
      <c r="F350" s="1069" t="s">
        <v>145</v>
      </c>
      <c r="G350" s="1069" t="s">
        <v>145</v>
      </c>
      <c r="H350" s="1069" t="s">
        <v>145</v>
      </c>
      <c r="I350" s="1069" t="s">
        <v>145</v>
      </c>
      <c r="J350" s="1069" t="s">
        <v>145</v>
      </c>
      <c r="K350" s="1069" t="s">
        <v>145</v>
      </c>
      <c r="L350" s="1069" t="s">
        <v>145</v>
      </c>
      <c r="M350" s="1069" t="s">
        <v>145</v>
      </c>
      <c r="N350" s="1069" t="s">
        <v>145</v>
      </c>
      <c r="O350" s="1069" t="s">
        <v>145</v>
      </c>
      <c r="P350" s="1069" t="s">
        <v>145</v>
      </c>
      <c r="Q350" s="1069" t="s">
        <v>145</v>
      </c>
    </row>
    <row r="351" spans="3:17" ht="15">
      <c r="C351" s="610" t="s">
        <v>145</v>
      </c>
      <c r="D351" s="610" t="s">
        <v>145</v>
      </c>
      <c r="E351" s="1350" t="s">
        <v>145</v>
      </c>
      <c r="F351" s="1069" t="s">
        <v>145</v>
      </c>
      <c r="G351" s="1069" t="s">
        <v>145</v>
      </c>
      <c r="H351" s="1069" t="s">
        <v>145</v>
      </c>
      <c r="I351" s="1069" t="s">
        <v>145</v>
      </c>
      <c r="J351" s="1069" t="s">
        <v>145</v>
      </c>
      <c r="K351" s="1069" t="s">
        <v>145</v>
      </c>
      <c r="L351" s="1069" t="s">
        <v>145</v>
      </c>
      <c r="M351" s="1069" t="s">
        <v>145</v>
      </c>
      <c r="N351" s="1069" t="s">
        <v>145</v>
      </c>
      <c r="O351" s="1069" t="s">
        <v>145</v>
      </c>
      <c r="P351" s="1069" t="s">
        <v>145</v>
      </c>
      <c r="Q351" s="1069" t="s">
        <v>145</v>
      </c>
    </row>
    <row r="352" spans="3:17" ht="15">
      <c r="C352" s="610" t="s">
        <v>145</v>
      </c>
      <c r="D352" s="610" t="s">
        <v>145</v>
      </c>
      <c r="E352" s="1350" t="s">
        <v>145</v>
      </c>
      <c r="F352" s="1069" t="s">
        <v>145</v>
      </c>
      <c r="G352" s="1069" t="s">
        <v>145</v>
      </c>
      <c r="H352" s="1069" t="s">
        <v>145</v>
      </c>
      <c r="I352" s="1069" t="s">
        <v>145</v>
      </c>
      <c r="J352" s="1069" t="s">
        <v>145</v>
      </c>
      <c r="K352" s="1069" t="s">
        <v>145</v>
      </c>
      <c r="L352" s="1069" t="s">
        <v>145</v>
      </c>
      <c r="M352" s="1069" t="s">
        <v>145</v>
      </c>
      <c r="N352" s="1069" t="s">
        <v>145</v>
      </c>
      <c r="O352" s="1069" t="s">
        <v>145</v>
      </c>
      <c r="P352" s="1069" t="s">
        <v>145</v>
      </c>
      <c r="Q352" s="1069" t="s">
        <v>145</v>
      </c>
    </row>
    <row r="353" spans="3:17" ht="15">
      <c r="C353" s="610" t="s">
        <v>145</v>
      </c>
      <c r="D353" s="610" t="s">
        <v>145</v>
      </c>
      <c r="E353" s="1350" t="s">
        <v>145</v>
      </c>
      <c r="F353" s="1069" t="s">
        <v>145</v>
      </c>
      <c r="G353" s="1069" t="s">
        <v>145</v>
      </c>
      <c r="H353" s="1069" t="s">
        <v>145</v>
      </c>
      <c r="I353" s="1069" t="s">
        <v>145</v>
      </c>
      <c r="J353" s="1069" t="s">
        <v>145</v>
      </c>
      <c r="K353" s="1069" t="s">
        <v>145</v>
      </c>
      <c r="L353" s="1069" t="s">
        <v>145</v>
      </c>
      <c r="M353" s="1069" t="s">
        <v>145</v>
      </c>
      <c r="N353" s="1069" t="s">
        <v>145</v>
      </c>
      <c r="O353" s="1069" t="s">
        <v>145</v>
      </c>
      <c r="P353" s="1069" t="s">
        <v>145</v>
      </c>
      <c r="Q353" s="1069" t="s">
        <v>145</v>
      </c>
    </row>
    <row r="354" spans="3:17" ht="15">
      <c r="C354" s="610" t="s">
        <v>145</v>
      </c>
      <c r="D354" s="610" t="s">
        <v>145</v>
      </c>
      <c r="E354" s="1350" t="s">
        <v>145</v>
      </c>
      <c r="F354" s="1069" t="s">
        <v>145</v>
      </c>
      <c r="G354" s="1069" t="s">
        <v>145</v>
      </c>
      <c r="H354" s="1069" t="s">
        <v>145</v>
      </c>
      <c r="I354" s="1069" t="s">
        <v>145</v>
      </c>
      <c r="J354" s="1069" t="s">
        <v>145</v>
      </c>
      <c r="K354" s="1069" t="s">
        <v>145</v>
      </c>
      <c r="L354" s="1069" t="s">
        <v>145</v>
      </c>
      <c r="M354" s="1069" t="s">
        <v>145</v>
      </c>
      <c r="N354" s="1069" t="s">
        <v>145</v>
      </c>
      <c r="O354" s="1069" t="s">
        <v>145</v>
      </c>
      <c r="P354" s="1069" t="s">
        <v>145</v>
      </c>
      <c r="Q354" s="1069" t="s">
        <v>145</v>
      </c>
    </row>
    <row r="355" spans="3:17" ht="15">
      <c r="C355" s="610" t="s">
        <v>145</v>
      </c>
      <c r="D355" s="610" t="s">
        <v>145</v>
      </c>
      <c r="E355" s="1350" t="s">
        <v>145</v>
      </c>
      <c r="F355" s="1069" t="s">
        <v>145</v>
      </c>
      <c r="G355" s="1069" t="s">
        <v>145</v>
      </c>
      <c r="H355" s="1069" t="s">
        <v>145</v>
      </c>
      <c r="I355" s="1069" t="s">
        <v>145</v>
      </c>
      <c r="J355" s="1069" t="s">
        <v>145</v>
      </c>
      <c r="K355" s="1069" t="s">
        <v>145</v>
      </c>
      <c r="L355" s="1069" t="s">
        <v>145</v>
      </c>
      <c r="M355" s="1069" t="s">
        <v>145</v>
      </c>
      <c r="N355" s="1069" t="s">
        <v>145</v>
      </c>
      <c r="O355" s="1069" t="s">
        <v>145</v>
      </c>
      <c r="P355" s="1069" t="s">
        <v>145</v>
      </c>
      <c r="Q355" s="1069" t="s">
        <v>145</v>
      </c>
    </row>
    <row r="356" spans="3:17" ht="15">
      <c r="C356" s="610" t="s">
        <v>145</v>
      </c>
      <c r="D356" s="610" t="s">
        <v>145</v>
      </c>
      <c r="E356" s="1350" t="s">
        <v>145</v>
      </c>
      <c r="F356" s="1069" t="s">
        <v>145</v>
      </c>
      <c r="G356" s="1069" t="s">
        <v>145</v>
      </c>
      <c r="H356" s="1069" t="s">
        <v>145</v>
      </c>
      <c r="I356" s="1069" t="s">
        <v>145</v>
      </c>
      <c r="J356" s="1069" t="s">
        <v>145</v>
      </c>
      <c r="K356" s="1069" t="s">
        <v>145</v>
      </c>
      <c r="L356" s="1069" t="s">
        <v>145</v>
      </c>
      <c r="M356" s="1069" t="s">
        <v>145</v>
      </c>
      <c r="N356" s="1069" t="s">
        <v>145</v>
      </c>
      <c r="O356" s="1069" t="s">
        <v>145</v>
      </c>
      <c r="P356" s="1069" t="s">
        <v>145</v>
      </c>
      <c r="Q356" s="1069" t="s">
        <v>145</v>
      </c>
    </row>
    <row r="357" spans="3:17" ht="15">
      <c r="C357" s="610" t="s">
        <v>145</v>
      </c>
      <c r="D357" s="610" t="s">
        <v>145</v>
      </c>
      <c r="E357" s="1350" t="s">
        <v>145</v>
      </c>
      <c r="F357" s="1069" t="s">
        <v>145</v>
      </c>
      <c r="G357" s="1069" t="s">
        <v>145</v>
      </c>
      <c r="H357" s="1069" t="s">
        <v>145</v>
      </c>
      <c r="I357" s="1069" t="s">
        <v>145</v>
      </c>
      <c r="J357" s="1069" t="s">
        <v>145</v>
      </c>
      <c r="K357" s="1069" t="s">
        <v>145</v>
      </c>
      <c r="L357" s="1069" t="s">
        <v>145</v>
      </c>
      <c r="M357" s="1069" t="s">
        <v>145</v>
      </c>
      <c r="N357" s="1069" t="s">
        <v>145</v>
      </c>
      <c r="O357" s="1069" t="s">
        <v>145</v>
      </c>
      <c r="P357" s="1069" t="s">
        <v>145</v>
      </c>
      <c r="Q357" s="1069" t="s">
        <v>145</v>
      </c>
    </row>
    <row r="358" spans="3:17" ht="15">
      <c r="C358" s="610" t="s">
        <v>145</v>
      </c>
      <c r="D358" s="610" t="s">
        <v>145</v>
      </c>
      <c r="E358" s="1350" t="s">
        <v>145</v>
      </c>
      <c r="F358" s="1069" t="s">
        <v>145</v>
      </c>
      <c r="G358" s="1069" t="s">
        <v>145</v>
      </c>
      <c r="H358" s="1069" t="s">
        <v>145</v>
      </c>
      <c r="I358" s="1069" t="s">
        <v>145</v>
      </c>
      <c r="J358" s="1069" t="s">
        <v>145</v>
      </c>
      <c r="K358" s="1069" t="s">
        <v>145</v>
      </c>
      <c r="L358" s="1069" t="s">
        <v>145</v>
      </c>
      <c r="M358" s="1069" t="s">
        <v>145</v>
      </c>
      <c r="N358" s="1069" t="s">
        <v>145</v>
      </c>
      <c r="O358" s="1069" t="s">
        <v>145</v>
      </c>
      <c r="P358" s="1069" t="s">
        <v>145</v>
      </c>
      <c r="Q358" s="1069" t="s">
        <v>145</v>
      </c>
    </row>
    <row r="359" spans="3:17" ht="15">
      <c r="C359" s="610" t="s">
        <v>145</v>
      </c>
      <c r="D359" s="610" t="s">
        <v>145</v>
      </c>
      <c r="E359" s="1350" t="s">
        <v>145</v>
      </c>
      <c r="F359" s="1069" t="s">
        <v>145</v>
      </c>
      <c r="G359" s="1069" t="s">
        <v>145</v>
      </c>
      <c r="H359" s="1069" t="s">
        <v>145</v>
      </c>
      <c r="I359" s="1069" t="s">
        <v>145</v>
      </c>
      <c r="J359" s="1069" t="s">
        <v>145</v>
      </c>
      <c r="K359" s="1069" t="s">
        <v>145</v>
      </c>
      <c r="L359" s="1069" t="s">
        <v>145</v>
      </c>
      <c r="M359" s="1069" t="s">
        <v>145</v>
      </c>
      <c r="N359" s="1069" t="s">
        <v>145</v>
      </c>
      <c r="O359" s="1069" t="s">
        <v>145</v>
      </c>
      <c r="P359" s="1069" t="s">
        <v>145</v>
      </c>
      <c r="Q359" s="1069" t="s">
        <v>145</v>
      </c>
    </row>
    <row r="360" spans="3:17" ht="15">
      <c r="C360" s="610" t="s">
        <v>145</v>
      </c>
      <c r="D360" s="610" t="s">
        <v>145</v>
      </c>
      <c r="E360" s="1350" t="s">
        <v>145</v>
      </c>
      <c r="F360" s="1069" t="s">
        <v>145</v>
      </c>
      <c r="G360" s="1069" t="s">
        <v>145</v>
      </c>
      <c r="H360" s="1069" t="s">
        <v>145</v>
      </c>
      <c r="I360" s="1069" t="s">
        <v>145</v>
      </c>
      <c r="J360" s="1069" t="s">
        <v>145</v>
      </c>
      <c r="K360" s="1069" t="s">
        <v>145</v>
      </c>
      <c r="L360" s="1069" t="s">
        <v>145</v>
      </c>
      <c r="M360" s="1069" t="s">
        <v>145</v>
      </c>
      <c r="N360" s="1069" t="s">
        <v>145</v>
      </c>
      <c r="O360" s="1069" t="s">
        <v>145</v>
      </c>
      <c r="P360" s="1069" t="s">
        <v>145</v>
      </c>
      <c r="Q360" s="1069" t="s">
        <v>145</v>
      </c>
    </row>
    <row r="361" spans="3:17" ht="15">
      <c r="C361" s="610" t="s">
        <v>145</v>
      </c>
      <c r="D361" s="610" t="s">
        <v>145</v>
      </c>
      <c r="E361" s="1350" t="s">
        <v>145</v>
      </c>
      <c r="F361" s="1069" t="s">
        <v>145</v>
      </c>
      <c r="G361" s="1069" t="s">
        <v>145</v>
      </c>
      <c r="H361" s="1069" t="s">
        <v>145</v>
      </c>
      <c r="I361" s="1069" t="s">
        <v>145</v>
      </c>
      <c r="J361" s="1069" t="s">
        <v>145</v>
      </c>
      <c r="K361" s="1069" t="s">
        <v>145</v>
      </c>
      <c r="L361" s="1069" t="s">
        <v>145</v>
      </c>
      <c r="M361" s="1069" t="s">
        <v>145</v>
      </c>
      <c r="N361" s="1069" t="s">
        <v>145</v>
      </c>
      <c r="O361" s="1069" t="s">
        <v>145</v>
      </c>
      <c r="P361" s="1069" t="s">
        <v>145</v>
      </c>
      <c r="Q361" s="1069" t="s">
        <v>145</v>
      </c>
    </row>
    <row r="362" spans="3:17" ht="15">
      <c r="C362" s="610" t="s">
        <v>145</v>
      </c>
      <c r="D362" s="610" t="s">
        <v>145</v>
      </c>
      <c r="E362" s="1350" t="s">
        <v>145</v>
      </c>
      <c r="F362" s="1069" t="s">
        <v>145</v>
      </c>
      <c r="G362" s="1069" t="s">
        <v>145</v>
      </c>
      <c r="H362" s="1069" t="s">
        <v>145</v>
      </c>
      <c r="I362" s="1069" t="s">
        <v>145</v>
      </c>
      <c r="J362" s="1069" t="s">
        <v>145</v>
      </c>
      <c r="K362" s="1069" t="s">
        <v>145</v>
      </c>
      <c r="L362" s="1069" t="s">
        <v>145</v>
      </c>
      <c r="M362" s="1069" t="s">
        <v>145</v>
      </c>
      <c r="N362" s="1069" t="s">
        <v>145</v>
      </c>
      <c r="O362" s="1069" t="s">
        <v>145</v>
      </c>
      <c r="P362" s="1069" t="s">
        <v>145</v>
      </c>
      <c r="Q362" s="1069" t="s">
        <v>145</v>
      </c>
    </row>
    <row r="363" spans="3:17" ht="15">
      <c r="C363" s="610" t="s">
        <v>145</v>
      </c>
      <c r="D363" s="610" t="s">
        <v>145</v>
      </c>
      <c r="E363" s="1350" t="s">
        <v>145</v>
      </c>
      <c r="F363" s="1069" t="s">
        <v>145</v>
      </c>
      <c r="G363" s="1069" t="s">
        <v>145</v>
      </c>
      <c r="H363" s="1069" t="s">
        <v>145</v>
      </c>
      <c r="I363" s="1069" t="s">
        <v>145</v>
      </c>
      <c r="J363" s="1069" t="s">
        <v>145</v>
      </c>
      <c r="K363" s="1069" t="s">
        <v>145</v>
      </c>
      <c r="L363" s="1069" t="s">
        <v>145</v>
      </c>
      <c r="M363" s="1069" t="s">
        <v>145</v>
      </c>
      <c r="N363" s="1069" t="s">
        <v>145</v>
      </c>
      <c r="O363" s="1069" t="s">
        <v>145</v>
      </c>
      <c r="P363" s="1069" t="s">
        <v>145</v>
      </c>
      <c r="Q363" s="1069" t="s">
        <v>145</v>
      </c>
    </row>
    <row r="364" spans="3:17" ht="15">
      <c r="C364" s="610" t="s">
        <v>145</v>
      </c>
      <c r="D364" s="610" t="s">
        <v>145</v>
      </c>
      <c r="E364" s="1350" t="s">
        <v>145</v>
      </c>
      <c r="F364" s="1069" t="s">
        <v>145</v>
      </c>
      <c r="G364" s="1069" t="s">
        <v>145</v>
      </c>
      <c r="H364" s="1069" t="s">
        <v>145</v>
      </c>
      <c r="I364" s="1069" t="s">
        <v>145</v>
      </c>
      <c r="J364" s="1069" t="s">
        <v>145</v>
      </c>
      <c r="K364" s="1069" t="s">
        <v>145</v>
      </c>
      <c r="L364" s="1069" t="s">
        <v>145</v>
      </c>
      <c r="M364" s="1069" t="s">
        <v>145</v>
      </c>
      <c r="N364" s="1069" t="s">
        <v>145</v>
      </c>
      <c r="O364" s="1069" t="s">
        <v>145</v>
      </c>
      <c r="P364" s="1069" t="s">
        <v>145</v>
      </c>
      <c r="Q364" s="1069" t="s">
        <v>145</v>
      </c>
    </row>
    <row r="365" spans="3:17" ht="15">
      <c r="C365" s="610" t="s">
        <v>145</v>
      </c>
      <c r="D365" s="610" t="s">
        <v>145</v>
      </c>
      <c r="E365" s="1350" t="s">
        <v>145</v>
      </c>
      <c r="F365" s="1069" t="s">
        <v>145</v>
      </c>
      <c r="G365" s="1069" t="s">
        <v>145</v>
      </c>
      <c r="H365" s="1069" t="s">
        <v>145</v>
      </c>
      <c r="I365" s="1069" t="s">
        <v>145</v>
      </c>
      <c r="J365" s="1069" t="s">
        <v>145</v>
      </c>
      <c r="K365" s="1069" t="s">
        <v>145</v>
      </c>
      <c r="L365" s="1069" t="s">
        <v>145</v>
      </c>
      <c r="M365" s="1069" t="s">
        <v>145</v>
      </c>
      <c r="N365" s="1069" t="s">
        <v>145</v>
      </c>
      <c r="O365" s="1069" t="s">
        <v>145</v>
      </c>
      <c r="P365" s="1069" t="s">
        <v>145</v>
      </c>
      <c r="Q365" s="1069" t="s">
        <v>145</v>
      </c>
    </row>
    <row r="366" spans="3:17" ht="15">
      <c r="C366" s="610" t="s">
        <v>145</v>
      </c>
      <c r="D366" s="610" t="s">
        <v>145</v>
      </c>
      <c r="E366" s="1350" t="s">
        <v>145</v>
      </c>
      <c r="F366" s="1069" t="s">
        <v>145</v>
      </c>
      <c r="G366" s="1069" t="s">
        <v>145</v>
      </c>
      <c r="H366" s="1069" t="s">
        <v>145</v>
      </c>
      <c r="I366" s="1069" t="s">
        <v>145</v>
      </c>
      <c r="J366" s="1069" t="s">
        <v>145</v>
      </c>
      <c r="K366" s="1069" t="s">
        <v>145</v>
      </c>
      <c r="L366" s="1069" t="s">
        <v>145</v>
      </c>
      <c r="M366" s="1069" t="s">
        <v>145</v>
      </c>
      <c r="N366" s="1069" t="s">
        <v>145</v>
      </c>
      <c r="O366" s="1069" t="s">
        <v>145</v>
      </c>
      <c r="P366" s="1069" t="s">
        <v>145</v>
      </c>
      <c r="Q366" s="1069" t="s">
        <v>145</v>
      </c>
    </row>
    <row r="367" spans="3:17" ht="15">
      <c r="C367" s="610" t="s">
        <v>145</v>
      </c>
      <c r="D367" s="610" t="s">
        <v>145</v>
      </c>
      <c r="E367" s="1350" t="s">
        <v>145</v>
      </c>
      <c r="F367" s="1069" t="s">
        <v>145</v>
      </c>
      <c r="G367" s="1069" t="s">
        <v>145</v>
      </c>
      <c r="H367" s="1069" t="s">
        <v>145</v>
      </c>
      <c r="I367" s="1069" t="s">
        <v>145</v>
      </c>
      <c r="J367" s="1069" t="s">
        <v>145</v>
      </c>
      <c r="K367" s="1069" t="s">
        <v>145</v>
      </c>
      <c r="L367" s="1069" t="s">
        <v>145</v>
      </c>
      <c r="M367" s="1069" t="s">
        <v>145</v>
      </c>
      <c r="N367" s="1069" t="s">
        <v>145</v>
      </c>
      <c r="O367" s="1069" t="s">
        <v>145</v>
      </c>
      <c r="P367" s="1069" t="s">
        <v>145</v>
      </c>
      <c r="Q367" s="1069" t="s">
        <v>145</v>
      </c>
    </row>
    <row r="368" spans="3:17" ht="15">
      <c r="C368" s="610" t="s">
        <v>145</v>
      </c>
      <c r="D368" s="610" t="s">
        <v>145</v>
      </c>
      <c r="E368" s="1350" t="s">
        <v>145</v>
      </c>
      <c r="F368" s="1069" t="s">
        <v>145</v>
      </c>
      <c r="G368" s="1069" t="s">
        <v>145</v>
      </c>
      <c r="H368" s="1069" t="s">
        <v>145</v>
      </c>
      <c r="I368" s="1069" t="s">
        <v>145</v>
      </c>
      <c r="J368" s="1069" t="s">
        <v>145</v>
      </c>
      <c r="K368" s="1069" t="s">
        <v>145</v>
      </c>
      <c r="L368" s="1069" t="s">
        <v>145</v>
      </c>
      <c r="M368" s="1069" t="s">
        <v>145</v>
      </c>
      <c r="N368" s="1069" t="s">
        <v>145</v>
      </c>
      <c r="O368" s="1069" t="s">
        <v>145</v>
      </c>
      <c r="P368" s="1069" t="s">
        <v>145</v>
      </c>
      <c r="Q368" s="1069" t="s">
        <v>145</v>
      </c>
    </row>
    <row r="369" spans="3:17" ht="15">
      <c r="C369" s="610" t="s">
        <v>145</v>
      </c>
      <c r="D369" s="610" t="s">
        <v>145</v>
      </c>
      <c r="E369" s="1350" t="s">
        <v>145</v>
      </c>
      <c r="F369" s="1069" t="s">
        <v>145</v>
      </c>
      <c r="G369" s="1069" t="s">
        <v>145</v>
      </c>
      <c r="H369" s="1069" t="s">
        <v>145</v>
      </c>
      <c r="I369" s="1069" t="s">
        <v>145</v>
      </c>
      <c r="J369" s="1069" t="s">
        <v>145</v>
      </c>
      <c r="K369" s="1069" t="s">
        <v>145</v>
      </c>
      <c r="L369" s="1069" t="s">
        <v>145</v>
      </c>
      <c r="M369" s="1069" t="s">
        <v>145</v>
      </c>
      <c r="N369" s="1069" t="s">
        <v>145</v>
      </c>
      <c r="O369" s="1069" t="s">
        <v>145</v>
      </c>
      <c r="P369" s="1069" t="s">
        <v>145</v>
      </c>
      <c r="Q369" s="1069" t="s">
        <v>145</v>
      </c>
    </row>
    <row r="370" spans="3:17" ht="15">
      <c r="C370" s="610" t="s">
        <v>145</v>
      </c>
      <c r="D370" s="610" t="s">
        <v>145</v>
      </c>
      <c r="E370" s="1350" t="s">
        <v>145</v>
      </c>
      <c r="F370" s="1069" t="s">
        <v>145</v>
      </c>
      <c r="G370" s="1069" t="s">
        <v>145</v>
      </c>
      <c r="H370" s="1069" t="s">
        <v>145</v>
      </c>
      <c r="I370" s="1069" t="s">
        <v>145</v>
      </c>
      <c r="J370" s="1069" t="s">
        <v>145</v>
      </c>
      <c r="K370" s="1069" t="s">
        <v>145</v>
      </c>
      <c r="L370" s="1069" t="s">
        <v>145</v>
      </c>
      <c r="M370" s="1069" t="s">
        <v>145</v>
      </c>
      <c r="N370" s="1069" t="s">
        <v>145</v>
      </c>
      <c r="O370" s="1069" t="s">
        <v>145</v>
      </c>
      <c r="P370" s="1069" t="s">
        <v>145</v>
      </c>
      <c r="Q370" s="1069" t="s">
        <v>145</v>
      </c>
    </row>
    <row r="371" spans="3:17" ht="15">
      <c r="C371" s="610" t="s">
        <v>145</v>
      </c>
      <c r="D371" s="610" t="s">
        <v>145</v>
      </c>
      <c r="E371" s="1350" t="s">
        <v>145</v>
      </c>
      <c r="F371" s="1069" t="s">
        <v>145</v>
      </c>
      <c r="G371" s="1069" t="s">
        <v>145</v>
      </c>
      <c r="H371" s="1069" t="s">
        <v>145</v>
      </c>
      <c r="I371" s="1069" t="s">
        <v>145</v>
      </c>
      <c r="J371" s="1069" t="s">
        <v>145</v>
      </c>
      <c r="K371" s="1069" t="s">
        <v>145</v>
      </c>
      <c r="L371" s="1069" t="s">
        <v>145</v>
      </c>
      <c r="M371" s="1069" t="s">
        <v>145</v>
      </c>
      <c r="N371" s="1069" t="s">
        <v>145</v>
      </c>
      <c r="O371" s="1069" t="s">
        <v>145</v>
      </c>
      <c r="P371" s="1069" t="s">
        <v>145</v>
      </c>
      <c r="Q371" s="1069" t="s">
        <v>145</v>
      </c>
    </row>
    <row r="372" spans="3:17" ht="15">
      <c r="C372" s="610" t="s">
        <v>145</v>
      </c>
      <c r="D372" s="610" t="s">
        <v>145</v>
      </c>
      <c r="E372" s="1350" t="s">
        <v>145</v>
      </c>
      <c r="F372" s="1069" t="s">
        <v>145</v>
      </c>
      <c r="G372" s="1069" t="s">
        <v>145</v>
      </c>
      <c r="H372" s="1069" t="s">
        <v>145</v>
      </c>
      <c r="I372" s="1069" t="s">
        <v>145</v>
      </c>
      <c r="J372" s="1069" t="s">
        <v>145</v>
      </c>
      <c r="K372" s="1069" t="s">
        <v>145</v>
      </c>
      <c r="L372" s="1069" t="s">
        <v>145</v>
      </c>
      <c r="M372" s="1069" t="s">
        <v>145</v>
      </c>
      <c r="N372" s="1069" t="s">
        <v>145</v>
      </c>
      <c r="O372" s="1069" t="s">
        <v>145</v>
      </c>
      <c r="P372" s="1069" t="s">
        <v>145</v>
      </c>
      <c r="Q372" s="1069" t="s">
        <v>145</v>
      </c>
    </row>
    <row r="373" spans="3:17" ht="15">
      <c r="C373" s="610" t="s">
        <v>145</v>
      </c>
      <c r="D373" s="610" t="s">
        <v>145</v>
      </c>
      <c r="E373" s="1350" t="s">
        <v>145</v>
      </c>
      <c r="F373" s="1069" t="s">
        <v>145</v>
      </c>
      <c r="G373" s="1069" t="s">
        <v>145</v>
      </c>
      <c r="H373" s="1069" t="s">
        <v>145</v>
      </c>
      <c r="I373" s="1069" t="s">
        <v>145</v>
      </c>
      <c r="J373" s="1069" t="s">
        <v>145</v>
      </c>
      <c r="K373" s="1069" t="s">
        <v>145</v>
      </c>
      <c r="L373" s="1069" t="s">
        <v>145</v>
      </c>
      <c r="M373" s="1069" t="s">
        <v>145</v>
      </c>
      <c r="N373" s="1069" t="s">
        <v>145</v>
      </c>
      <c r="O373" s="1069" t="s">
        <v>145</v>
      </c>
      <c r="P373" s="1069" t="s">
        <v>145</v>
      </c>
      <c r="Q373" s="1069" t="s">
        <v>145</v>
      </c>
    </row>
    <row r="374" spans="3:17" ht="15">
      <c r="C374" s="610" t="s">
        <v>145</v>
      </c>
      <c r="D374" s="610" t="s">
        <v>145</v>
      </c>
      <c r="E374" s="1350" t="s">
        <v>145</v>
      </c>
      <c r="F374" s="1069" t="s">
        <v>145</v>
      </c>
      <c r="G374" s="1069" t="s">
        <v>145</v>
      </c>
      <c r="H374" s="1069" t="s">
        <v>145</v>
      </c>
      <c r="I374" s="1069" t="s">
        <v>145</v>
      </c>
      <c r="J374" s="1069" t="s">
        <v>145</v>
      </c>
      <c r="K374" s="1069" t="s">
        <v>145</v>
      </c>
      <c r="L374" s="1069" t="s">
        <v>145</v>
      </c>
      <c r="M374" s="1069" t="s">
        <v>145</v>
      </c>
      <c r="N374" s="1069" t="s">
        <v>145</v>
      </c>
      <c r="O374" s="1069" t="s">
        <v>145</v>
      </c>
      <c r="P374" s="1069" t="s">
        <v>145</v>
      </c>
      <c r="Q374" s="1069" t="s">
        <v>145</v>
      </c>
    </row>
    <row r="375" spans="3:17" ht="15">
      <c r="C375" s="610" t="s">
        <v>145</v>
      </c>
      <c r="D375" s="610" t="s">
        <v>145</v>
      </c>
      <c r="E375" s="1350" t="s">
        <v>145</v>
      </c>
      <c r="F375" s="1069" t="s">
        <v>145</v>
      </c>
      <c r="G375" s="1069" t="s">
        <v>145</v>
      </c>
      <c r="H375" s="1069" t="s">
        <v>145</v>
      </c>
      <c r="I375" s="1069" t="s">
        <v>145</v>
      </c>
      <c r="J375" s="1069" t="s">
        <v>145</v>
      </c>
      <c r="K375" s="1069" t="s">
        <v>145</v>
      </c>
      <c r="L375" s="1069" t="s">
        <v>145</v>
      </c>
      <c r="M375" s="1069" t="s">
        <v>145</v>
      </c>
      <c r="N375" s="1069" t="s">
        <v>145</v>
      </c>
      <c r="O375" s="1069" t="s">
        <v>145</v>
      </c>
      <c r="P375" s="1069" t="s">
        <v>145</v>
      </c>
      <c r="Q375" s="1069" t="s">
        <v>145</v>
      </c>
    </row>
    <row r="376" spans="3:17" ht="15">
      <c r="C376" s="610" t="s">
        <v>145</v>
      </c>
      <c r="D376" s="610" t="s">
        <v>145</v>
      </c>
      <c r="E376" s="1350" t="s">
        <v>145</v>
      </c>
      <c r="F376" s="1069" t="s">
        <v>145</v>
      </c>
      <c r="G376" s="1069" t="s">
        <v>145</v>
      </c>
      <c r="H376" s="1069" t="s">
        <v>145</v>
      </c>
      <c r="I376" s="1069" t="s">
        <v>145</v>
      </c>
      <c r="J376" s="1069" t="s">
        <v>145</v>
      </c>
      <c r="K376" s="1069" t="s">
        <v>145</v>
      </c>
      <c r="L376" s="1069" t="s">
        <v>145</v>
      </c>
      <c r="M376" s="1069" t="s">
        <v>145</v>
      </c>
      <c r="N376" s="1069" t="s">
        <v>145</v>
      </c>
      <c r="O376" s="1069" t="s">
        <v>145</v>
      </c>
      <c r="P376" s="1069" t="s">
        <v>145</v>
      </c>
      <c r="Q376" s="1069" t="s">
        <v>145</v>
      </c>
    </row>
    <row r="377" spans="3:17" ht="15">
      <c r="C377" s="610" t="s">
        <v>145</v>
      </c>
      <c r="D377" s="610" t="s">
        <v>145</v>
      </c>
      <c r="E377" s="1350" t="s">
        <v>145</v>
      </c>
      <c r="F377" s="1069" t="s">
        <v>145</v>
      </c>
      <c r="G377" s="1069" t="s">
        <v>145</v>
      </c>
      <c r="H377" s="1069" t="s">
        <v>145</v>
      </c>
      <c r="I377" s="1069" t="s">
        <v>145</v>
      </c>
      <c r="J377" s="1069" t="s">
        <v>145</v>
      </c>
      <c r="K377" s="1069" t="s">
        <v>145</v>
      </c>
      <c r="L377" s="1069" t="s">
        <v>145</v>
      </c>
      <c r="M377" s="1069" t="s">
        <v>145</v>
      </c>
      <c r="N377" s="1069" t="s">
        <v>145</v>
      </c>
      <c r="O377" s="1069" t="s">
        <v>145</v>
      </c>
      <c r="P377" s="1069" t="s">
        <v>145</v>
      </c>
      <c r="Q377" s="1069" t="s">
        <v>145</v>
      </c>
    </row>
    <row r="378" spans="3:17" ht="15">
      <c r="C378" s="610" t="s">
        <v>145</v>
      </c>
      <c r="D378" s="610" t="s">
        <v>145</v>
      </c>
      <c r="E378" s="1350" t="s">
        <v>145</v>
      </c>
      <c r="F378" s="1069" t="s">
        <v>145</v>
      </c>
      <c r="G378" s="1069" t="s">
        <v>145</v>
      </c>
      <c r="H378" s="1069" t="s">
        <v>145</v>
      </c>
      <c r="I378" s="1069" t="s">
        <v>145</v>
      </c>
      <c r="J378" s="1069" t="s">
        <v>145</v>
      </c>
      <c r="K378" s="1069" t="s">
        <v>145</v>
      </c>
      <c r="L378" s="1069" t="s">
        <v>145</v>
      </c>
      <c r="M378" s="1069" t="s">
        <v>145</v>
      </c>
      <c r="N378" s="1069" t="s">
        <v>145</v>
      </c>
      <c r="O378" s="1069" t="s">
        <v>145</v>
      </c>
      <c r="P378" s="1069" t="s">
        <v>145</v>
      </c>
      <c r="Q378" s="1069" t="s">
        <v>145</v>
      </c>
    </row>
    <row r="379" spans="3:17" ht="15">
      <c r="C379" s="610" t="s">
        <v>145</v>
      </c>
      <c r="D379" s="610" t="s">
        <v>145</v>
      </c>
      <c r="E379" s="1350" t="s">
        <v>145</v>
      </c>
      <c r="F379" s="1069" t="s">
        <v>145</v>
      </c>
      <c r="G379" s="1069" t="s">
        <v>145</v>
      </c>
      <c r="H379" s="1069" t="s">
        <v>145</v>
      </c>
      <c r="I379" s="1069" t="s">
        <v>145</v>
      </c>
      <c r="J379" s="1069" t="s">
        <v>145</v>
      </c>
      <c r="K379" s="1069" t="s">
        <v>145</v>
      </c>
      <c r="L379" s="1069" t="s">
        <v>145</v>
      </c>
      <c r="M379" s="1069" t="s">
        <v>145</v>
      </c>
      <c r="N379" s="1069" t="s">
        <v>145</v>
      </c>
      <c r="O379" s="1069" t="s">
        <v>145</v>
      </c>
      <c r="P379" s="1069" t="s">
        <v>145</v>
      </c>
      <c r="Q379" s="1069" t="s">
        <v>145</v>
      </c>
    </row>
    <row r="380" spans="3:17" ht="15">
      <c r="C380" s="610" t="s">
        <v>145</v>
      </c>
      <c r="D380" s="610" t="s">
        <v>145</v>
      </c>
      <c r="E380" s="1350" t="s">
        <v>145</v>
      </c>
      <c r="F380" s="1069" t="s">
        <v>145</v>
      </c>
      <c r="G380" s="1069" t="s">
        <v>145</v>
      </c>
      <c r="H380" s="1069" t="s">
        <v>145</v>
      </c>
      <c r="I380" s="1069" t="s">
        <v>145</v>
      </c>
      <c r="J380" s="1069" t="s">
        <v>145</v>
      </c>
      <c r="K380" s="1069" t="s">
        <v>145</v>
      </c>
      <c r="L380" s="1069" t="s">
        <v>145</v>
      </c>
      <c r="M380" s="1069" t="s">
        <v>145</v>
      </c>
      <c r="N380" s="1069" t="s">
        <v>145</v>
      </c>
      <c r="O380" s="1069" t="s">
        <v>145</v>
      </c>
      <c r="P380" s="1069" t="s">
        <v>145</v>
      </c>
      <c r="Q380" s="1069" t="s">
        <v>145</v>
      </c>
    </row>
    <row r="381" spans="3:17" ht="15">
      <c r="C381" s="610" t="s">
        <v>145</v>
      </c>
      <c r="D381" s="610" t="s">
        <v>145</v>
      </c>
      <c r="E381" s="1350" t="s">
        <v>145</v>
      </c>
      <c r="F381" s="1069" t="s">
        <v>145</v>
      </c>
      <c r="G381" s="1069" t="s">
        <v>145</v>
      </c>
      <c r="H381" s="1069" t="s">
        <v>145</v>
      </c>
      <c r="I381" s="1069" t="s">
        <v>145</v>
      </c>
      <c r="J381" s="1069" t="s">
        <v>145</v>
      </c>
      <c r="K381" s="1069" t="s">
        <v>145</v>
      </c>
      <c r="L381" s="1069" t="s">
        <v>145</v>
      </c>
      <c r="M381" s="1069" t="s">
        <v>145</v>
      </c>
      <c r="N381" s="1069" t="s">
        <v>145</v>
      </c>
      <c r="O381" s="1069" t="s">
        <v>145</v>
      </c>
      <c r="P381" s="1069" t="s">
        <v>145</v>
      </c>
      <c r="Q381" s="1069" t="s">
        <v>145</v>
      </c>
    </row>
    <row r="382" spans="3:17" ht="15">
      <c r="C382" s="610" t="s">
        <v>145</v>
      </c>
      <c r="D382" s="610" t="s">
        <v>145</v>
      </c>
      <c r="E382" s="1350" t="s">
        <v>145</v>
      </c>
      <c r="F382" s="1069" t="s">
        <v>145</v>
      </c>
      <c r="G382" s="1069" t="s">
        <v>145</v>
      </c>
      <c r="H382" s="1069" t="s">
        <v>145</v>
      </c>
      <c r="I382" s="1069" t="s">
        <v>145</v>
      </c>
      <c r="J382" s="1069" t="s">
        <v>145</v>
      </c>
      <c r="K382" s="1069" t="s">
        <v>145</v>
      </c>
      <c r="L382" s="1069" t="s">
        <v>145</v>
      </c>
      <c r="M382" s="1069" t="s">
        <v>145</v>
      </c>
      <c r="N382" s="1069" t="s">
        <v>145</v>
      </c>
      <c r="O382" s="1069" t="s">
        <v>145</v>
      </c>
      <c r="P382" s="1069" t="s">
        <v>145</v>
      </c>
      <c r="Q382" s="1069" t="s">
        <v>145</v>
      </c>
    </row>
    <row r="383" spans="3:17" ht="15">
      <c r="C383" s="610" t="s">
        <v>145</v>
      </c>
      <c r="D383" s="610" t="s">
        <v>145</v>
      </c>
      <c r="E383" s="1350" t="s">
        <v>145</v>
      </c>
      <c r="F383" s="1069" t="s">
        <v>145</v>
      </c>
      <c r="G383" s="1069" t="s">
        <v>145</v>
      </c>
      <c r="H383" s="1069" t="s">
        <v>145</v>
      </c>
      <c r="I383" s="1069" t="s">
        <v>145</v>
      </c>
      <c r="J383" s="1069" t="s">
        <v>145</v>
      </c>
      <c r="K383" s="1069" t="s">
        <v>145</v>
      </c>
      <c r="L383" s="1069" t="s">
        <v>145</v>
      </c>
      <c r="M383" s="1069" t="s">
        <v>145</v>
      </c>
      <c r="N383" s="1069" t="s">
        <v>145</v>
      </c>
      <c r="O383" s="1069" t="s">
        <v>145</v>
      </c>
      <c r="P383" s="1069" t="s">
        <v>145</v>
      </c>
      <c r="Q383" s="1069" t="s">
        <v>145</v>
      </c>
    </row>
    <row r="384" spans="3:17" ht="15">
      <c r="C384" s="610" t="s">
        <v>145</v>
      </c>
      <c r="D384" s="610" t="s">
        <v>145</v>
      </c>
      <c r="E384" s="1350" t="s">
        <v>145</v>
      </c>
      <c r="F384" s="1069" t="s">
        <v>145</v>
      </c>
      <c r="G384" s="1069" t="s">
        <v>145</v>
      </c>
      <c r="H384" s="1069" t="s">
        <v>145</v>
      </c>
      <c r="I384" s="1069" t="s">
        <v>145</v>
      </c>
      <c r="J384" s="1069" t="s">
        <v>145</v>
      </c>
      <c r="K384" s="1069" t="s">
        <v>145</v>
      </c>
      <c r="L384" s="1069" t="s">
        <v>145</v>
      </c>
      <c r="M384" s="1069" t="s">
        <v>145</v>
      </c>
      <c r="N384" s="1069" t="s">
        <v>145</v>
      </c>
      <c r="O384" s="1069" t="s">
        <v>145</v>
      </c>
      <c r="P384" s="1069" t="s">
        <v>145</v>
      </c>
      <c r="Q384" s="1069" t="s">
        <v>145</v>
      </c>
    </row>
    <row r="385" spans="3:17" ht="15">
      <c r="C385" s="610" t="s">
        <v>145</v>
      </c>
      <c r="D385" s="610" t="s">
        <v>145</v>
      </c>
      <c r="E385" s="1350" t="s">
        <v>145</v>
      </c>
      <c r="F385" s="1069" t="s">
        <v>145</v>
      </c>
      <c r="G385" s="1069" t="s">
        <v>145</v>
      </c>
      <c r="H385" s="1069" t="s">
        <v>145</v>
      </c>
      <c r="I385" s="1069" t="s">
        <v>145</v>
      </c>
      <c r="J385" s="1069" t="s">
        <v>145</v>
      </c>
      <c r="K385" s="1069" t="s">
        <v>145</v>
      </c>
      <c r="L385" s="1069" t="s">
        <v>145</v>
      </c>
      <c r="M385" s="1069" t="s">
        <v>145</v>
      </c>
      <c r="N385" s="1069" t="s">
        <v>145</v>
      </c>
      <c r="O385" s="1069" t="s">
        <v>145</v>
      </c>
      <c r="P385" s="1069" t="s">
        <v>145</v>
      </c>
      <c r="Q385" s="1069" t="s">
        <v>145</v>
      </c>
    </row>
    <row r="386" spans="3:17" ht="15">
      <c r="C386" s="610" t="s">
        <v>145</v>
      </c>
      <c r="D386" s="610" t="s">
        <v>145</v>
      </c>
      <c r="E386" s="1350" t="s">
        <v>145</v>
      </c>
      <c r="F386" s="1069" t="s">
        <v>145</v>
      </c>
      <c r="G386" s="1069" t="s">
        <v>145</v>
      </c>
      <c r="H386" s="1069" t="s">
        <v>145</v>
      </c>
      <c r="I386" s="1069" t="s">
        <v>145</v>
      </c>
      <c r="J386" s="1069" t="s">
        <v>145</v>
      </c>
      <c r="K386" s="1069" t="s">
        <v>145</v>
      </c>
      <c r="L386" s="1069" t="s">
        <v>145</v>
      </c>
      <c r="M386" s="1069" t="s">
        <v>145</v>
      </c>
      <c r="N386" s="1069" t="s">
        <v>145</v>
      </c>
      <c r="O386" s="1069" t="s">
        <v>145</v>
      </c>
      <c r="P386" s="1069" t="s">
        <v>145</v>
      </c>
      <c r="Q386" s="1069" t="s">
        <v>145</v>
      </c>
    </row>
    <row r="387" spans="3:17" ht="15">
      <c r="C387" s="610" t="s">
        <v>145</v>
      </c>
      <c r="D387" s="610" t="s">
        <v>145</v>
      </c>
      <c r="E387" s="1350" t="s">
        <v>145</v>
      </c>
      <c r="F387" s="1069" t="s">
        <v>145</v>
      </c>
      <c r="G387" s="1069" t="s">
        <v>145</v>
      </c>
      <c r="H387" s="1069" t="s">
        <v>145</v>
      </c>
      <c r="I387" s="1069" t="s">
        <v>145</v>
      </c>
      <c r="J387" s="1069" t="s">
        <v>145</v>
      </c>
      <c r="K387" s="1069" t="s">
        <v>145</v>
      </c>
      <c r="L387" s="1069" t="s">
        <v>145</v>
      </c>
      <c r="M387" s="1069" t="s">
        <v>145</v>
      </c>
      <c r="N387" s="1069" t="s">
        <v>145</v>
      </c>
      <c r="O387" s="1069" t="s">
        <v>145</v>
      </c>
      <c r="P387" s="1069" t="s">
        <v>145</v>
      </c>
      <c r="Q387" s="1069" t="s">
        <v>145</v>
      </c>
    </row>
    <row r="388" spans="3:17" ht="15">
      <c r="C388" s="610" t="s">
        <v>145</v>
      </c>
      <c r="D388" s="610" t="s">
        <v>145</v>
      </c>
      <c r="E388" s="1350" t="s">
        <v>145</v>
      </c>
      <c r="F388" s="1069" t="s">
        <v>145</v>
      </c>
      <c r="G388" s="1069" t="s">
        <v>145</v>
      </c>
      <c r="H388" s="1069" t="s">
        <v>145</v>
      </c>
      <c r="I388" s="1069" t="s">
        <v>145</v>
      </c>
      <c r="J388" s="1069" t="s">
        <v>145</v>
      </c>
      <c r="K388" s="1069" t="s">
        <v>145</v>
      </c>
      <c r="L388" s="1069" t="s">
        <v>145</v>
      </c>
      <c r="M388" s="1069" t="s">
        <v>145</v>
      </c>
      <c r="N388" s="1069" t="s">
        <v>145</v>
      </c>
      <c r="O388" s="1069" t="s">
        <v>145</v>
      </c>
      <c r="P388" s="1069" t="s">
        <v>145</v>
      </c>
      <c r="Q388" s="1069" t="s">
        <v>145</v>
      </c>
    </row>
    <row r="389" spans="3:17" ht="15">
      <c r="C389" s="610" t="s">
        <v>145</v>
      </c>
      <c r="D389" s="610" t="s">
        <v>145</v>
      </c>
      <c r="E389" s="1350" t="s">
        <v>145</v>
      </c>
      <c r="F389" s="1069" t="s">
        <v>145</v>
      </c>
      <c r="G389" s="1069" t="s">
        <v>145</v>
      </c>
      <c r="H389" s="1069" t="s">
        <v>145</v>
      </c>
      <c r="I389" s="1069" t="s">
        <v>145</v>
      </c>
      <c r="J389" s="1069" t="s">
        <v>145</v>
      </c>
      <c r="K389" s="1069" t="s">
        <v>145</v>
      </c>
      <c r="L389" s="1069" t="s">
        <v>145</v>
      </c>
      <c r="M389" s="1069" t="s">
        <v>145</v>
      </c>
      <c r="N389" s="1069" t="s">
        <v>145</v>
      </c>
      <c r="O389" s="1069" t="s">
        <v>145</v>
      </c>
      <c r="P389" s="1069" t="s">
        <v>145</v>
      </c>
      <c r="Q389" s="1069" t="s">
        <v>145</v>
      </c>
    </row>
    <row r="390" spans="3:17" ht="15">
      <c r="C390" s="610" t="s">
        <v>145</v>
      </c>
      <c r="D390" s="610" t="s">
        <v>145</v>
      </c>
      <c r="E390" s="1350" t="s">
        <v>145</v>
      </c>
      <c r="F390" s="1069" t="s">
        <v>145</v>
      </c>
      <c r="G390" s="1069" t="s">
        <v>145</v>
      </c>
      <c r="H390" s="1069" t="s">
        <v>145</v>
      </c>
      <c r="I390" s="1069" t="s">
        <v>145</v>
      </c>
      <c r="J390" s="1069" t="s">
        <v>145</v>
      </c>
      <c r="K390" s="1069" t="s">
        <v>145</v>
      </c>
      <c r="L390" s="1069" t="s">
        <v>145</v>
      </c>
      <c r="M390" s="1069" t="s">
        <v>145</v>
      </c>
      <c r="N390" s="1069" t="s">
        <v>145</v>
      </c>
      <c r="O390" s="1069" t="s">
        <v>145</v>
      </c>
      <c r="P390" s="1069" t="s">
        <v>145</v>
      </c>
      <c r="Q390" s="1069" t="s">
        <v>145</v>
      </c>
    </row>
    <row r="391" spans="3:17" ht="15">
      <c r="C391" s="610" t="s">
        <v>145</v>
      </c>
      <c r="D391" s="610" t="s">
        <v>145</v>
      </c>
      <c r="E391" s="1350" t="s">
        <v>145</v>
      </c>
      <c r="F391" s="1069" t="s">
        <v>145</v>
      </c>
      <c r="G391" s="1069" t="s">
        <v>145</v>
      </c>
      <c r="H391" s="1069" t="s">
        <v>145</v>
      </c>
      <c r="I391" s="1069" t="s">
        <v>145</v>
      </c>
      <c r="J391" s="1069" t="s">
        <v>145</v>
      </c>
      <c r="K391" s="1069" t="s">
        <v>145</v>
      </c>
      <c r="L391" s="1069" t="s">
        <v>145</v>
      </c>
      <c r="M391" s="1069" t="s">
        <v>145</v>
      </c>
      <c r="N391" s="1069" t="s">
        <v>145</v>
      </c>
      <c r="O391" s="1069" t="s">
        <v>145</v>
      </c>
      <c r="P391" s="1069" t="s">
        <v>145</v>
      </c>
      <c r="Q391" s="1069" t="s">
        <v>145</v>
      </c>
    </row>
    <row r="392" spans="3:17" ht="15">
      <c r="C392" s="610" t="s">
        <v>145</v>
      </c>
      <c r="D392" s="610" t="s">
        <v>145</v>
      </c>
      <c r="E392" s="1350" t="s">
        <v>145</v>
      </c>
      <c r="F392" s="1069" t="s">
        <v>145</v>
      </c>
      <c r="G392" s="1069" t="s">
        <v>145</v>
      </c>
      <c r="H392" s="1069" t="s">
        <v>145</v>
      </c>
      <c r="I392" s="1069" t="s">
        <v>145</v>
      </c>
      <c r="J392" s="1069" t="s">
        <v>145</v>
      </c>
      <c r="K392" s="1069" t="s">
        <v>145</v>
      </c>
      <c r="L392" s="1069" t="s">
        <v>145</v>
      </c>
      <c r="M392" s="1069" t="s">
        <v>145</v>
      </c>
      <c r="N392" s="1069" t="s">
        <v>145</v>
      </c>
      <c r="O392" s="1069" t="s">
        <v>145</v>
      </c>
      <c r="P392" s="1069" t="s">
        <v>145</v>
      </c>
      <c r="Q392" s="1069" t="s">
        <v>145</v>
      </c>
    </row>
    <row r="393" spans="3:17" ht="15">
      <c r="C393" s="610" t="s">
        <v>145</v>
      </c>
      <c r="D393" s="610" t="s">
        <v>145</v>
      </c>
      <c r="E393" s="1350" t="s">
        <v>145</v>
      </c>
      <c r="F393" s="1069" t="s">
        <v>145</v>
      </c>
      <c r="G393" s="1069" t="s">
        <v>145</v>
      </c>
      <c r="H393" s="1069" t="s">
        <v>145</v>
      </c>
      <c r="I393" s="1069" t="s">
        <v>145</v>
      </c>
      <c r="J393" s="1069" t="s">
        <v>145</v>
      </c>
      <c r="K393" s="1069" t="s">
        <v>145</v>
      </c>
      <c r="L393" s="1069" t="s">
        <v>145</v>
      </c>
      <c r="M393" s="1069" t="s">
        <v>145</v>
      </c>
      <c r="N393" s="1069" t="s">
        <v>145</v>
      </c>
      <c r="O393" s="1069" t="s">
        <v>145</v>
      </c>
      <c r="P393" s="1069" t="s">
        <v>145</v>
      </c>
      <c r="Q393" s="1069" t="s">
        <v>145</v>
      </c>
    </row>
    <row r="394" spans="3:17" ht="15">
      <c r="C394" s="610" t="s">
        <v>145</v>
      </c>
      <c r="D394" s="610" t="s">
        <v>145</v>
      </c>
      <c r="E394" s="1350" t="s">
        <v>145</v>
      </c>
      <c r="F394" s="1069" t="s">
        <v>145</v>
      </c>
      <c r="G394" s="1069" t="s">
        <v>145</v>
      </c>
      <c r="H394" s="1069" t="s">
        <v>145</v>
      </c>
      <c r="I394" s="1069" t="s">
        <v>145</v>
      </c>
      <c r="J394" s="1069" t="s">
        <v>145</v>
      </c>
      <c r="K394" s="1069" t="s">
        <v>145</v>
      </c>
      <c r="L394" s="1069" t="s">
        <v>145</v>
      </c>
      <c r="M394" s="1069" t="s">
        <v>145</v>
      </c>
      <c r="N394" s="1069" t="s">
        <v>145</v>
      </c>
      <c r="O394" s="1069" t="s">
        <v>145</v>
      </c>
      <c r="P394" s="1069" t="s">
        <v>145</v>
      </c>
      <c r="Q394" s="1069" t="s">
        <v>145</v>
      </c>
    </row>
    <row r="395" spans="3:17" ht="15">
      <c r="C395" s="610" t="s">
        <v>145</v>
      </c>
      <c r="D395" s="610" t="s">
        <v>145</v>
      </c>
      <c r="E395" s="1350" t="s">
        <v>145</v>
      </c>
      <c r="F395" s="1069" t="s">
        <v>145</v>
      </c>
      <c r="G395" s="1069" t="s">
        <v>145</v>
      </c>
      <c r="H395" s="1069" t="s">
        <v>145</v>
      </c>
      <c r="I395" s="1069" t="s">
        <v>145</v>
      </c>
      <c r="J395" s="1069" t="s">
        <v>145</v>
      </c>
      <c r="K395" s="1069" t="s">
        <v>145</v>
      </c>
      <c r="L395" s="1069" t="s">
        <v>145</v>
      </c>
      <c r="M395" s="1069" t="s">
        <v>145</v>
      </c>
      <c r="N395" s="1069" t="s">
        <v>145</v>
      </c>
      <c r="O395" s="1069" t="s">
        <v>145</v>
      </c>
      <c r="P395" s="1069" t="s">
        <v>145</v>
      </c>
      <c r="Q395" s="1069" t="s">
        <v>145</v>
      </c>
    </row>
    <row r="396" spans="3:17" ht="15">
      <c r="C396" s="610" t="s">
        <v>145</v>
      </c>
      <c r="D396" s="610" t="s">
        <v>145</v>
      </c>
      <c r="E396" s="1350" t="s">
        <v>145</v>
      </c>
      <c r="F396" s="1069" t="s">
        <v>145</v>
      </c>
      <c r="G396" s="1069" t="s">
        <v>145</v>
      </c>
      <c r="H396" s="1069" t="s">
        <v>145</v>
      </c>
      <c r="I396" s="1069" t="s">
        <v>145</v>
      </c>
      <c r="J396" s="1069" t="s">
        <v>145</v>
      </c>
      <c r="K396" s="1069" t="s">
        <v>145</v>
      </c>
      <c r="L396" s="1069" t="s">
        <v>145</v>
      </c>
      <c r="M396" s="1069" t="s">
        <v>145</v>
      </c>
      <c r="N396" s="1069" t="s">
        <v>145</v>
      </c>
      <c r="O396" s="1069" t="s">
        <v>145</v>
      </c>
      <c r="P396" s="1069" t="s">
        <v>145</v>
      </c>
      <c r="Q396" s="1069" t="s">
        <v>145</v>
      </c>
    </row>
    <row r="397" spans="3:17" ht="15">
      <c r="C397" s="610" t="s">
        <v>145</v>
      </c>
      <c r="D397" s="610" t="s">
        <v>145</v>
      </c>
      <c r="E397" s="1350" t="s">
        <v>145</v>
      </c>
      <c r="F397" s="1069" t="s">
        <v>145</v>
      </c>
      <c r="G397" s="1069" t="s">
        <v>145</v>
      </c>
      <c r="H397" s="1069" t="s">
        <v>145</v>
      </c>
      <c r="I397" s="1069" t="s">
        <v>145</v>
      </c>
      <c r="J397" s="1069" t="s">
        <v>145</v>
      </c>
      <c r="K397" s="1069" t="s">
        <v>145</v>
      </c>
      <c r="L397" s="1069" t="s">
        <v>145</v>
      </c>
      <c r="M397" s="1069" t="s">
        <v>145</v>
      </c>
      <c r="N397" s="1069" t="s">
        <v>145</v>
      </c>
      <c r="O397" s="1069" t="s">
        <v>145</v>
      </c>
      <c r="P397" s="1069" t="s">
        <v>145</v>
      </c>
      <c r="Q397" s="1069" t="s">
        <v>145</v>
      </c>
    </row>
    <row r="398" spans="3:17" ht="15">
      <c r="C398" s="610" t="s">
        <v>145</v>
      </c>
      <c r="D398" s="610" t="s">
        <v>145</v>
      </c>
      <c r="E398" s="1350" t="s">
        <v>145</v>
      </c>
      <c r="F398" s="1069" t="s">
        <v>145</v>
      </c>
      <c r="G398" s="1069" t="s">
        <v>145</v>
      </c>
      <c r="H398" s="1069" t="s">
        <v>145</v>
      </c>
      <c r="I398" s="1069" t="s">
        <v>145</v>
      </c>
      <c r="J398" s="1069" t="s">
        <v>145</v>
      </c>
      <c r="K398" s="1069" t="s">
        <v>145</v>
      </c>
      <c r="L398" s="1069" t="s">
        <v>145</v>
      </c>
      <c r="M398" s="1069" t="s">
        <v>145</v>
      </c>
      <c r="N398" s="1069" t="s">
        <v>145</v>
      </c>
      <c r="O398" s="1069" t="s">
        <v>145</v>
      </c>
      <c r="P398" s="1069" t="s">
        <v>145</v>
      </c>
      <c r="Q398" s="1069" t="s">
        <v>145</v>
      </c>
    </row>
    <row r="399" spans="3:17" ht="15">
      <c r="C399" s="610" t="s">
        <v>145</v>
      </c>
      <c r="D399" s="610" t="s">
        <v>145</v>
      </c>
      <c r="E399" s="1350" t="s">
        <v>145</v>
      </c>
      <c r="F399" s="1069" t="s">
        <v>145</v>
      </c>
      <c r="G399" s="1069" t="s">
        <v>145</v>
      </c>
      <c r="H399" s="1069" t="s">
        <v>145</v>
      </c>
      <c r="I399" s="1069" t="s">
        <v>145</v>
      </c>
      <c r="J399" s="1069" t="s">
        <v>145</v>
      </c>
      <c r="K399" s="1069" t="s">
        <v>145</v>
      </c>
      <c r="L399" s="1069" t="s">
        <v>145</v>
      </c>
      <c r="M399" s="1069" t="s">
        <v>145</v>
      </c>
      <c r="N399" s="1069" t="s">
        <v>145</v>
      </c>
      <c r="O399" s="1069" t="s">
        <v>145</v>
      </c>
      <c r="P399" s="1069" t="s">
        <v>145</v>
      </c>
      <c r="Q399" s="1069" t="s">
        <v>145</v>
      </c>
    </row>
    <row r="400" spans="3:17" ht="15">
      <c r="C400" s="610" t="s">
        <v>145</v>
      </c>
      <c r="D400" s="610" t="s">
        <v>145</v>
      </c>
      <c r="E400" s="1350" t="s">
        <v>145</v>
      </c>
      <c r="F400" s="1069" t="s">
        <v>145</v>
      </c>
      <c r="G400" s="1069" t="s">
        <v>145</v>
      </c>
      <c r="H400" s="1069" t="s">
        <v>145</v>
      </c>
      <c r="I400" s="1069" t="s">
        <v>145</v>
      </c>
      <c r="J400" s="1069" t="s">
        <v>145</v>
      </c>
      <c r="K400" s="1069" t="s">
        <v>145</v>
      </c>
      <c r="L400" s="1069" t="s">
        <v>145</v>
      </c>
      <c r="M400" s="1069" t="s">
        <v>145</v>
      </c>
      <c r="N400" s="1069" t="s">
        <v>145</v>
      </c>
      <c r="O400" s="1069" t="s">
        <v>145</v>
      </c>
      <c r="P400" s="1069" t="s">
        <v>145</v>
      </c>
      <c r="Q400" s="1069" t="s">
        <v>145</v>
      </c>
    </row>
    <row r="401" spans="3:17" ht="15">
      <c r="C401" s="610" t="s">
        <v>145</v>
      </c>
      <c r="D401" s="610" t="s">
        <v>145</v>
      </c>
      <c r="E401" s="1350" t="s">
        <v>145</v>
      </c>
      <c r="F401" s="1069" t="s">
        <v>145</v>
      </c>
      <c r="G401" s="1069" t="s">
        <v>145</v>
      </c>
      <c r="H401" s="1069" t="s">
        <v>145</v>
      </c>
      <c r="I401" s="1069" t="s">
        <v>145</v>
      </c>
      <c r="J401" s="1069" t="s">
        <v>145</v>
      </c>
      <c r="K401" s="1069" t="s">
        <v>145</v>
      </c>
      <c r="L401" s="1069" t="s">
        <v>145</v>
      </c>
      <c r="M401" s="1069" t="s">
        <v>145</v>
      </c>
      <c r="N401" s="1069" t="s">
        <v>145</v>
      </c>
      <c r="O401" s="1069" t="s">
        <v>145</v>
      </c>
      <c r="P401" s="1069" t="s">
        <v>145</v>
      </c>
      <c r="Q401" s="1069" t="s">
        <v>145</v>
      </c>
    </row>
    <row r="402" spans="3:17" ht="15">
      <c r="C402" s="610" t="s">
        <v>145</v>
      </c>
      <c r="D402" s="610" t="s">
        <v>145</v>
      </c>
      <c r="E402" s="1350" t="s">
        <v>145</v>
      </c>
      <c r="F402" s="1069" t="s">
        <v>145</v>
      </c>
      <c r="G402" s="1069" t="s">
        <v>145</v>
      </c>
      <c r="H402" s="1069" t="s">
        <v>145</v>
      </c>
      <c r="I402" s="1069" t="s">
        <v>145</v>
      </c>
      <c r="J402" s="1069" t="s">
        <v>145</v>
      </c>
      <c r="K402" s="1069" t="s">
        <v>145</v>
      </c>
      <c r="L402" s="1069" t="s">
        <v>145</v>
      </c>
      <c r="M402" s="1069" t="s">
        <v>145</v>
      </c>
      <c r="N402" s="1069" t="s">
        <v>145</v>
      </c>
      <c r="O402" s="1069" t="s">
        <v>145</v>
      </c>
      <c r="P402" s="1069" t="s">
        <v>145</v>
      </c>
      <c r="Q402" s="1069" t="s">
        <v>145</v>
      </c>
    </row>
    <row r="403" spans="3:17" ht="15">
      <c r="C403" s="610" t="s">
        <v>145</v>
      </c>
      <c r="D403" s="610" t="s">
        <v>145</v>
      </c>
      <c r="E403" s="1350" t="s">
        <v>145</v>
      </c>
      <c r="F403" s="1069" t="s">
        <v>145</v>
      </c>
      <c r="G403" s="1069" t="s">
        <v>145</v>
      </c>
      <c r="H403" s="1069" t="s">
        <v>145</v>
      </c>
      <c r="I403" s="1069" t="s">
        <v>145</v>
      </c>
      <c r="J403" s="1069" t="s">
        <v>145</v>
      </c>
      <c r="K403" s="1069" t="s">
        <v>145</v>
      </c>
      <c r="L403" s="1069" t="s">
        <v>145</v>
      </c>
      <c r="M403" s="1069" t="s">
        <v>145</v>
      </c>
      <c r="N403" s="1069" t="s">
        <v>145</v>
      </c>
      <c r="O403" s="1069" t="s">
        <v>145</v>
      </c>
      <c r="P403" s="1069" t="s">
        <v>145</v>
      </c>
      <c r="Q403" s="1069" t="s">
        <v>145</v>
      </c>
    </row>
    <row r="404" spans="3:17" ht="15">
      <c r="C404" s="610" t="s">
        <v>145</v>
      </c>
      <c r="D404" s="610" t="s">
        <v>145</v>
      </c>
      <c r="E404" s="1350" t="s">
        <v>145</v>
      </c>
      <c r="F404" s="1069" t="s">
        <v>145</v>
      </c>
      <c r="G404" s="1069" t="s">
        <v>145</v>
      </c>
      <c r="H404" s="1069" t="s">
        <v>145</v>
      </c>
      <c r="I404" s="1069" t="s">
        <v>145</v>
      </c>
      <c r="J404" s="1069" t="s">
        <v>145</v>
      </c>
      <c r="K404" s="1069" t="s">
        <v>145</v>
      </c>
      <c r="L404" s="1069" t="s">
        <v>145</v>
      </c>
      <c r="M404" s="1069" t="s">
        <v>145</v>
      </c>
      <c r="N404" s="1069" t="s">
        <v>145</v>
      </c>
      <c r="O404" s="1069" t="s">
        <v>145</v>
      </c>
      <c r="P404" s="1069" t="s">
        <v>145</v>
      </c>
      <c r="Q404" s="1069" t="s">
        <v>145</v>
      </c>
    </row>
    <row r="405" spans="3:17" ht="15">
      <c r="C405" s="610" t="s">
        <v>145</v>
      </c>
      <c r="D405" s="610" t="s">
        <v>145</v>
      </c>
      <c r="E405" s="1350" t="s">
        <v>145</v>
      </c>
      <c r="F405" s="1069" t="s">
        <v>145</v>
      </c>
      <c r="G405" s="1069" t="s">
        <v>145</v>
      </c>
      <c r="H405" s="1069" t="s">
        <v>145</v>
      </c>
      <c r="I405" s="1069" t="s">
        <v>145</v>
      </c>
      <c r="J405" s="1069" t="s">
        <v>145</v>
      </c>
      <c r="K405" s="1069" t="s">
        <v>145</v>
      </c>
      <c r="L405" s="1069" t="s">
        <v>145</v>
      </c>
      <c r="M405" s="1069" t="s">
        <v>145</v>
      </c>
      <c r="N405" s="1069" t="s">
        <v>145</v>
      </c>
      <c r="O405" s="1069" t="s">
        <v>145</v>
      </c>
      <c r="P405" s="1069" t="s">
        <v>145</v>
      </c>
      <c r="Q405" s="1069" t="s">
        <v>145</v>
      </c>
    </row>
    <row r="406" spans="3:17" ht="15">
      <c r="C406" s="610" t="s">
        <v>145</v>
      </c>
      <c r="D406" s="610" t="s">
        <v>145</v>
      </c>
      <c r="E406" s="1350" t="s">
        <v>145</v>
      </c>
      <c r="F406" s="1069" t="s">
        <v>145</v>
      </c>
      <c r="G406" s="1069" t="s">
        <v>145</v>
      </c>
      <c r="H406" s="1069" t="s">
        <v>145</v>
      </c>
      <c r="I406" s="1069" t="s">
        <v>145</v>
      </c>
      <c r="J406" s="1069" t="s">
        <v>145</v>
      </c>
      <c r="K406" s="1069" t="s">
        <v>145</v>
      </c>
      <c r="L406" s="1069" t="s">
        <v>145</v>
      </c>
      <c r="M406" s="1069" t="s">
        <v>145</v>
      </c>
      <c r="N406" s="1069" t="s">
        <v>145</v>
      </c>
      <c r="O406" s="1069" t="s">
        <v>145</v>
      </c>
      <c r="P406" s="1069" t="s">
        <v>145</v>
      </c>
      <c r="Q406" s="1069" t="s">
        <v>145</v>
      </c>
    </row>
    <row r="407" spans="3:17" ht="15">
      <c r="C407" s="610" t="s">
        <v>145</v>
      </c>
      <c r="D407" s="610" t="s">
        <v>145</v>
      </c>
      <c r="E407" s="1350" t="s">
        <v>145</v>
      </c>
      <c r="F407" s="1069" t="s">
        <v>145</v>
      </c>
      <c r="G407" s="1069" t="s">
        <v>145</v>
      </c>
      <c r="H407" s="1069" t="s">
        <v>145</v>
      </c>
      <c r="I407" s="1069" t="s">
        <v>145</v>
      </c>
      <c r="J407" s="1069" t="s">
        <v>145</v>
      </c>
      <c r="K407" s="1069" t="s">
        <v>145</v>
      </c>
      <c r="L407" s="1069" t="s">
        <v>145</v>
      </c>
      <c r="M407" s="1069" t="s">
        <v>145</v>
      </c>
      <c r="N407" s="1069" t="s">
        <v>145</v>
      </c>
      <c r="O407" s="1069" t="s">
        <v>145</v>
      </c>
      <c r="P407" s="1069" t="s">
        <v>145</v>
      </c>
      <c r="Q407" s="1069" t="s">
        <v>145</v>
      </c>
    </row>
    <row r="408" spans="3:17" ht="15">
      <c r="C408" s="610" t="s">
        <v>145</v>
      </c>
      <c r="D408" s="610" t="s">
        <v>145</v>
      </c>
      <c r="E408" s="1350" t="s">
        <v>145</v>
      </c>
      <c r="F408" s="1069" t="s">
        <v>145</v>
      </c>
      <c r="G408" s="1069" t="s">
        <v>145</v>
      </c>
      <c r="H408" s="1069" t="s">
        <v>145</v>
      </c>
      <c r="I408" s="1069" t="s">
        <v>145</v>
      </c>
      <c r="J408" s="1069" t="s">
        <v>145</v>
      </c>
      <c r="K408" s="1069" t="s">
        <v>145</v>
      </c>
      <c r="L408" s="1069" t="s">
        <v>145</v>
      </c>
      <c r="M408" s="1069" t="s">
        <v>145</v>
      </c>
      <c r="N408" s="1069" t="s">
        <v>145</v>
      </c>
      <c r="O408" s="1069" t="s">
        <v>145</v>
      </c>
      <c r="P408" s="1069" t="s">
        <v>145</v>
      </c>
      <c r="Q408" s="1069" t="s">
        <v>145</v>
      </c>
    </row>
    <row r="409" spans="3:17" ht="15">
      <c r="C409" s="610" t="s">
        <v>145</v>
      </c>
      <c r="D409" s="610" t="s">
        <v>145</v>
      </c>
      <c r="E409" s="1350" t="s">
        <v>145</v>
      </c>
      <c r="F409" s="1069" t="s">
        <v>145</v>
      </c>
      <c r="G409" s="1069" t="s">
        <v>145</v>
      </c>
      <c r="H409" s="1069" t="s">
        <v>145</v>
      </c>
      <c r="I409" s="1069" t="s">
        <v>145</v>
      </c>
      <c r="J409" s="1069" t="s">
        <v>145</v>
      </c>
      <c r="K409" s="1069" t="s">
        <v>145</v>
      </c>
      <c r="L409" s="1069" t="s">
        <v>145</v>
      </c>
      <c r="M409" s="1069" t="s">
        <v>145</v>
      </c>
      <c r="N409" s="1069" t="s">
        <v>145</v>
      </c>
      <c r="O409" s="1069" t="s">
        <v>145</v>
      </c>
      <c r="P409" s="1069" t="s">
        <v>145</v>
      </c>
      <c r="Q409" s="1069" t="s">
        <v>145</v>
      </c>
    </row>
    <row r="410" spans="3:17" ht="15">
      <c r="C410" s="610" t="s">
        <v>145</v>
      </c>
      <c r="D410" s="610" t="s">
        <v>145</v>
      </c>
      <c r="E410" s="1350" t="s">
        <v>145</v>
      </c>
      <c r="F410" s="1069" t="s">
        <v>145</v>
      </c>
      <c r="G410" s="1069" t="s">
        <v>145</v>
      </c>
      <c r="H410" s="1069" t="s">
        <v>145</v>
      </c>
      <c r="I410" s="1069" t="s">
        <v>145</v>
      </c>
      <c r="J410" s="1069" t="s">
        <v>145</v>
      </c>
      <c r="K410" s="1069" t="s">
        <v>145</v>
      </c>
      <c r="L410" s="1069" t="s">
        <v>145</v>
      </c>
      <c r="M410" s="1069" t="s">
        <v>145</v>
      </c>
      <c r="N410" s="1069" t="s">
        <v>145</v>
      </c>
      <c r="O410" s="1069" t="s">
        <v>145</v>
      </c>
      <c r="P410" s="1069" t="s">
        <v>145</v>
      </c>
      <c r="Q410" s="1069" t="s">
        <v>145</v>
      </c>
    </row>
    <row r="411" spans="3:17" ht="15">
      <c r="C411" s="610" t="s">
        <v>145</v>
      </c>
      <c r="D411" s="610" t="s">
        <v>145</v>
      </c>
      <c r="E411" s="1350" t="s">
        <v>145</v>
      </c>
      <c r="F411" s="1069" t="s">
        <v>145</v>
      </c>
      <c r="G411" s="1069" t="s">
        <v>145</v>
      </c>
      <c r="H411" s="1069" t="s">
        <v>145</v>
      </c>
      <c r="I411" s="1069" t="s">
        <v>145</v>
      </c>
      <c r="J411" s="1069" t="s">
        <v>145</v>
      </c>
      <c r="K411" s="1069" t="s">
        <v>145</v>
      </c>
      <c r="L411" s="1069" t="s">
        <v>145</v>
      </c>
      <c r="M411" s="1069" t="s">
        <v>145</v>
      </c>
      <c r="N411" s="1069" t="s">
        <v>145</v>
      </c>
      <c r="O411" s="1069" t="s">
        <v>145</v>
      </c>
      <c r="P411" s="1069" t="s">
        <v>145</v>
      </c>
      <c r="Q411" s="1069" t="s">
        <v>145</v>
      </c>
    </row>
    <row r="412" spans="3:17" ht="15">
      <c r="C412" s="610" t="s">
        <v>145</v>
      </c>
      <c r="D412" s="610" t="s">
        <v>145</v>
      </c>
      <c r="E412" s="1350" t="s">
        <v>145</v>
      </c>
      <c r="F412" s="1069" t="s">
        <v>145</v>
      </c>
      <c r="G412" s="1069" t="s">
        <v>145</v>
      </c>
      <c r="H412" s="1069" t="s">
        <v>145</v>
      </c>
      <c r="I412" s="1069" t="s">
        <v>145</v>
      </c>
      <c r="J412" s="1069" t="s">
        <v>145</v>
      </c>
      <c r="K412" s="1069" t="s">
        <v>145</v>
      </c>
      <c r="L412" s="1069" t="s">
        <v>145</v>
      </c>
      <c r="M412" s="1069" t="s">
        <v>145</v>
      </c>
      <c r="N412" s="1069" t="s">
        <v>145</v>
      </c>
      <c r="O412" s="1069" t="s">
        <v>145</v>
      </c>
      <c r="P412" s="1069" t="s">
        <v>145</v>
      </c>
      <c r="Q412" s="1069" t="s">
        <v>145</v>
      </c>
    </row>
    <row r="413" spans="3:17" ht="15">
      <c r="C413" s="610" t="s">
        <v>145</v>
      </c>
      <c r="D413" s="610" t="s">
        <v>145</v>
      </c>
      <c r="E413" s="1350" t="s">
        <v>145</v>
      </c>
      <c r="F413" s="1069" t="s">
        <v>145</v>
      </c>
      <c r="G413" s="1069" t="s">
        <v>145</v>
      </c>
      <c r="H413" s="1069" t="s">
        <v>145</v>
      </c>
      <c r="I413" s="1069" t="s">
        <v>145</v>
      </c>
      <c r="J413" s="1069" t="s">
        <v>145</v>
      </c>
      <c r="K413" s="1069" t="s">
        <v>145</v>
      </c>
      <c r="L413" s="1069" t="s">
        <v>145</v>
      </c>
      <c r="M413" s="1069" t="s">
        <v>145</v>
      </c>
      <c r="N413" s="1069" t="s">
        <v>145</v>
      </c>
      <c r="O413" s="1069" t="s">
        <v>145</v>
      </c>
      <c r="P413" s="1069" t="s">
        <v>145</v>
      </c>
      <c r="Q413" s="1069" t="s">
        <v>145</v>
      </c>
    </row>
    <row r="414" spans="3:17" ht="15">
      <c r="C414" s="610" t="s">
        <v>145</v>
      </c>
      <c r="D414" s="610" t="s">
        <v>145</v>
      </c>
      <c r="E414" s="1350" t="s">
        <v>145</v>
      </c>
      <c r="F414" s="1069" t="s">
        <v>145</v>
      </c>
      <c r="G414" s="1069" t="s">
        <v>145</v>
      </c>
      <c r="H414" s="1069" t="s">
        <v>145</v>
      </c>
      <c r="I414" s="1069" t="s">
        <v>145</v>
      </c>
      <c r="J414" s="1069" t="s">
        <v>145</v>
      </c>
      <c r="K414" s="1069" t="s">
        <v>145</v>
      </c>
      <c r="L414" s="1069" t="s">
        <v>145</v>
      </c>
      <c r="M414" s="1069" t="s">
        <v>145</v>
      </c>
      <c r="N414" s="1069" t="s">
        <v>145</v>
      </c>
      <c r="O414" s="1069" t="s">
        <v>145</v>
      </c>
      <c r="P414" s="1069" t="s">
        <v>145</v>
      </c>
      <c r="Q414" s="1069" t="s">
        <v>145</v>
      </c>
    </row>
    <row r="415" spans="3:17" ht="15">
      <c r="C415" s="610" t="s">
        <v>145</v>
      </c>
      <c r="D415" s="610" t="s">
        <v>145</v>
      </c>
      <c r="E415" s="1350" t="s">
        <v>145</v>
      </c>
      <c r="F415" s="1069" t="s">
        <v>145</v>
      </c>
      <c r="G415" s="1069" t="s">
        <v>145</v>
      </c>
      <c r="H415" s="1069" t="s">
        <v>145</v>
      </c>
      <c r="I415" s="1069" t="s">
        <v>145</v>
      </c>
      <c r="J415" s="1069" t="s">
        <v>145</v>
      </c>
      <c r="K415" s="1069" t="s">
        <v>145</v>
      </c>
      <c r="L415" s="1069" t="s">
        <v>145</v>
      </c>
      <c r="M415" s="1069" t="s">
        <v>145</v>
      </c>
      <c r="N415" s="1069" t="s">
        <v>145</v>
      </c>
      <c r="O415" s="1069" t="s">
        <v>145</v>
      </c>
      <c r="P415" s="1069" t="s">
        <v>145</v>
      </c>
      <c r="Q415" s="1069" t="s">
        <v>145</v>
      </c>
    </row>
    <row r="416" spans="3:17" ht="15">
      <c r="C416" s="610" t="s">
        <v>145</v>
      </c>
      <c r="D416" s="610" t="s">
        <v>145</v>
      </c>
      <c r="E416" s="1350" t="s">
        <v>145</v>
      </c>
      <c r="F416" s="1069" t="s">
        <v>145</v>
      </c>
      <c r="G416" s="1069" t="s">
        <v>145</v>
      </c>
      <c r="H416" s="1069" t="s">
        <v>145</v>
      </c>
      <c r="I416" s="1069" t="s">
        <v>145</v>
      </c>
      <c r="J416" s="1069" t="s">
        <v>145</v>
      </c>
      <c r="K416" s="1069" t="s">
        <v>145</v>
      </c>
      <c r="L416" s="1069" t="s">
        <v>145</v>
      </c>
      <c r="M416" s="1069" t="s">
        <v>145</v>
      </c>
      <c r="N416" s="1069" t="s">
        <v>145</v>
      </c>
      <c r="O416" s="1069" t="s">
        <v>145</v>
      </c>
      <c r="P416" s="1069" t="s">
        <v>145</v>
      </c>
      <c r="Q416" s="1069" t="s">
        <v>145</v>
      </c>
    </row>
    <row r="417" spans="3:17" ht="15">
      <c r="C417" s="610" t="s">
        <v>145</v>
      </c>
      <c r="D417" s="610" t="s">
        <v>145</v>
      </c>
      <c r="E417" s="1350" t="s">
        <v>145</v>
      </c>
      <c r="F417" s="1069" t="s">
        <v>145</v>
      </c>
      <c r="G417" s="1069" t="s">
        <v>145</v>
      </c>
      <c r="H417" s="1069" t="s">
        <v>145</v>
      </c>
      <c r="I417" s="1069" t="s">
        <v>145</v>
      </c>
      <c r="J417" s="1069" t="s">
        <v>145</v>
      </c>
      <c r="K417" s="1069" t="s">
        <v>145</v>
      </c>
      <c r="L417" s="1069" t="s">
        <v>145</v>
      </c>
      <c r="M417" s="1069" t="s">
        <v>145</v>
      </c>
      <c r="N417" s="1069" t="s">
        <v>145</v>
      </c>
      <c r="O417" s="1069" t="s">
        <v>145</v>
      </c>
      <c r="P417" s="1069" t="s">
        <v>145</v>
      </c>
      <c r="Q417" s="1069" t="s">
        <v>145</v>
      </c>
    </row>
    <row r="418" spans="3:17" ht="15">
      <c r="C418" s="610" t="s">
        <v>145</v>
      </c>
      <c r="D418" s="610" t="s">
        <v>145</v>
      </c>
      <c r="E418" s="1350" t="s">
        <v>145</v>
      </c>
      <c r="F418" s="1069" t="s">
        <v>145</v>
      </c>
      <c r="G418" s="1069" t="s">
        <v>145</v>
      </c>
      <c r="H418" s="1069" t="s">
        <v>145</v>
      </c>
      <c r="I418" s="1069" t="s">
        <v>145</v>
      </c>
      <c r="J418" s="1069" t="s">
        <v>145</v>
      </c>
      <c r="K418" s="1069" t="s">
        <v>145</v>
      </c>
      <c r="L418" s="1069" t="s">
        <v>145</v>
      </c>
      <c r="M418" s="1069" t="s">
        <v>145</v>
      </c>
      <c r="N418" s="1069" t="s">
        <v>145</v>
      </c>
      <c r="O418" s="1069" t="s">
        <v>145</v>
      </c>
      <c r="P418" s="1069" t="s">
        <v>145</v>
      </c>
      <c r="Q418" s="1069" t="s">
        <v>145</v>
      </c>
    </row>
    <row r="419" spans="3:17" ht="15">
      <c r="C419" s="610" t="s">
        <v>145</v>
      </c>
      <c r="D419" s="610" t="s">
        <v>145</v>
      </c>
      <c r="E419" s="1350" t="s">
        <v>145</v>
      </c>
      <c r="F419" s="1069" t="s">
        <v>145</v>
      </c>
      <c r="G419" s="1069" t="s">
        <v>145</v>
      </c>
      <c r="H419" s="1069" t="s">
        <v>145</v>
      </c>
      <c r="I419" s="1069" t="s">
        <v>145</v>
      </c>
      <c r="J419" s="1069" t="s">
        <v>145</v>
      </c>
      <c r="K419" s="1069" t="s">
        <v>145</v>
      </c>
      <c r="L419" s="1069" t="s">
        <v>145</v>
      </c>
      <c r="M419" s="1069" t="s">
        <v>145</v>
      </c>
      <c r="N419" s="1069" t="s">
        <v>145</v>
      </c>
      <c r="O419" s="1069" t="s">
        <v>145</v>
      </c>
      <c r="P419" s="1069" t="s">
        <v>145</v>
      </c>
      <c r="Q419" s="1069" t="s">
        <v>145</v>
      </c>
    </row>
    <row r="420" spans="3:17" ht="15">
      <c r="C420" s="610" t="s">
        <v>145</v>
      </c>
      <c r="D420" s="610" t="s">
        <v>145</v>
      </c>
      <c r="E420" s="1350" t="s">
        <v>145</v>
      </c>
      <c r="F420" s="1069" t="s">
        <v>145</v>
      </c>
      <c r="G420" s="1069" t="s">
        <v>145</v>
      </c>
      <c r="H420" s="1069" t="s">
        <v>145</v>
      </c>
      <c r="I420" s="1069" t="s">
        <v>145</v>
      </c>
      <c r="J420" s="1069" t="s">
        <v>145</v>
      </c>
      <c r="K420" s="1069" t="s">
        <v>145</v>
      </c>
      <c r="L420" s="1069" t="s">
        <v>145</v>
      </c>
      <c r="M420" s="1069" t="s">
        <v>145</v>
      </c>
      <c r="N420" s="1069" t="s">
        <v>145</v>
      </c>
      <c r="O420" s="1069" t="s">
        <v>145</v>
      </c>
      <c r="P420" s="1069" t="s">
        <v>145</v>
      </c>
      <c r="Q420" s="1069" t="s">
        <v>145</v>
      </c>
    </row>
    <row r="421" spans="3:17" ht="15">
      <c r="C421" s="610" t="s">
        <v>145</v>
      </c>
      <c r="D421" s="610" t="s">
        <v>145</v>
      </c>
      <c r="E421" s="1350" t="s">
        <v>145</v>
      </c>
      <c r="F421" s="1069" t="s">
        <v>145</v>
      </c>
      <c r="G421" s="1069" t="s">
        <v>145</v>
      </c>
      <c r="H421" s="1069" t="s">
        <v>145</v>
      </c>
      <c r="I421" s="1069" t="s">
        <v>145</v>
      </c>
      <c r="J421" s="1069" t="s">
        <v>145</v>
      </c>
      <c r="K421" s="1069" t="s">
        <v>145</v>
      </c>
      <c r="L421" s="1069" t="s">
        <v>145</v>
      </c>
      <c r="M421" s="1069" t="s">
        <v>145</v>
      </c>
      <c r="N421" s="1069" t="s">
        <v>145</v>
      </c>
      <c r="O421" s="1069" t="s">
        <v>145</v>
      </c>
      <c r="P421" s="1069" t="s">
        <v>145</v>
      </c>
      <c r="Q421" s="1069" t="s">
        <v>145</v>
      </c>
    </row>
    <row r="422" spans="3:17" ht="15">
      <c r="C422" s="610" t="s">
        <v>145</v>
      </c>
      <c r="D422" s="610" t="s">
        <v>145</v>
      </c>
      <c r="E422" s="1350" t="s">
        <v>145</v>
      </c>
      <c r="F422" s="1069" t="s">
        <v>145</v>
      </c>
      <c r="G422" s="1069" t="s">
        <v>145</v>
      </c>
      <c r="H422" s="1069" t="s">
        <v>145</v>
      </c>
      <c r="I422" s="1069" t="s">
        <v>145</v>
      </c>
      <c r="J422" s="1069" t="s">
        <v>145</v>
      </c>
      <c r="K422" s="1069" t="s">
        <v>145</v>
      </c>
      <c r="L422" s="1069" t="s">
        <v>145</v>
      </c>
      <c r="M422" s="1069" t="s">
        <v>145</v>
      </c>
      <c r="N422" s="1069" t="s">
        <v>145</v>
      </c>
      <c r="O422" s="1069" t="s">
        <v>145</v>
      </c>
      <c r="P422" s="1069" t="s">
        <v>145</v>
      </c>
      <c r="Q422" s="1069" t="s">
        <v>145</v>
      </c>
    </row>
    <row r="423" spans="3:17" ht="15">
      <c r="C423" s="610" t="s">
        <v>145</v>
      </c>
      <c r="D423" s="610" t="s">
        <v>145</v>
      </c>
      <c r="E423" s="1350" t="s">
        <v>145</v>
      </c>
      <c r="F423" s="1069" t="s">
        <v>145</v>
      </c>
      <c r="G423" s="1069" t="s">
        <v>145</v>
      </c>
      <c r="H423" s="1069" t="s">
        <v>145</v>
      </c>
      <c r="I423" s="1069" t="s">
        <v>145</v>
      </c>
      <c r="J423" s="1069" t="s">
        <v>145</v>
      </c>
      <c r="K423" s="1069" t="s">
        <v>145</v>
      </c>
      <c r="L423" s="1069" t="s">
        <v>145</v>
      </c>
      <c r="M423" s="1069" t="s">
        <v>145</v>
      </c>
      <c r="N423" s="1069" t="s">
        <v>145</v>
      </c>
      <c r="O423" s="1069" t="s">
        <v>145</v>
      </c>
      <c r="P423" s="1069" t="s">
        <v>145</v>
      </c>
      <c r="Q423" s="1069" t="s">
        <v>145</v>
      </c>
    </row>
    <row r="424" spans="3:17" ht="15">
      <c r="C424" s="610" t="s">
        <v>145</v>
      </c>
      <c r="D424" s="610" t="s">
        <v>145</v>
      </c>
      <c r="E424" s="1350" t="s">
        <v>145</v>
      </c>
      <c r="F424" s="1069" t="s">
        <v>145</v>
      </c>
      <c r="G424" s="1069" t="s">
        <v>145</v>
      </c>
      <c r="H424" s="1069" t="s">
        <v>145</v>
      </c>
      <c r="I424" s="1069" t="s">
        <v>145</v>
      </c>
      <c r="J424" s="1069" t="s">
        <v>145</v>
      </c>
      <c r="K424" s="1069" t="s">
        <v>145</v>
      </c>
      <c r="L424" s="1069" t="s">
        <v>145</v>
      </c>
      <c r="M424" s="1069" t="s">
        <v>145</v>
      </c>
      <c r="N424" s="1069" t="s">
        <v>145</v>
      </c>
      <c r="O424" s="1069" t="s">
        <v>145</v>
      </c>
      <c r="P424" s="1069" t="s">
        <v>145</v>
      </c>
      <c r="Q424" s="1069" t="s">
        <v>145</v>
      </c>
    </row>
    <row r="425" spans="3:17" ht="15">
      <c r="C425" s="610" t="s">
        <v>145</v>
      </c>
      <c r="D425" s="610" t="s">
        <v>145</v>
      </c>
      <c r="E425" s="1350" t="s">
        <v>145</v>
      </c>
      <c r="F425" s="1069" t="s">
        <v>145</v>
      </c>
      <c r="G425" s="1069" t="s">
        <v>145</v>
      </c>
      <c r="H425" s="1069" t="s">
        <v>145</v>
      </c>
      <c r="I425" s="1069" t="s">
        <v>145</v>
      </c>
      <c r="J425" s="1069" t="s">
        <v>145</v>
      </c>
      <c r="K425" s="1069" t="s">
        <v>145</v>
      </c>
      <c r="L425" s="1069" t="s">
        <v>145</v>
      </c>
      <c r="M425" s="1069" t="s">
        <v>145</v>
      </c>
      <c r="N425" s="1069" t="s">
        <v>145</v>
      </c>
      <c r="O425" s="1069" t="s">
        <v>145</v>
      </c>
      <c r="P425" s="1069" t="s">
        <v>145</v>
      </c>
      <c r="Q425" s="1069" t="s">
        <v>145</v>
      </c>
    </row>
    <row r="426" spans="3:17" ht="15">
      <c r="C426" s="610" t="s">
        <v>145</v>
      </c>
      <c r="D426" s="610" t="s">
        <v>145</v>
      </c>
      <c r="E426" s="1350" t="s">
        <v>145</v>
      </c>
      <c r="F426" s="1069" t="s">
        <v>145</v>
      </c>
      <c r="G426" s="1069" t="s">
        <v>145</v>
      </c>
      <c r="H426" s="1069" t="s">
        <v>145</v>
      </c>
      <c r="I426" s="1069" t="s">
        <v>145</v>
      </c>
      <c r="J426" s="1069" t="s">
        <v>145</v>
      </c>
      <c r="K426" s="1069" t="s">
        <v>145</v>
      </c>
      <c r="L426" s="1069" t="s">
        <v>145</v>
      </c>
      <c r="M426" s="1069" t="s">
        <v>145</v>
      </c>
      <c r="N426" s="1069" t="s">
        <v>145</v>
      </c>
      <c r="O426" s="1069" t="s">
        <v>145</v>
      </c>
      <c r="P426" s="1069" t="s">
        <v>145</v>
      </c>
      <c r="Q426" s="1069" t="s">
        <v>145</v>
      </c>
    </row>
    <row r="427" spans="3:17" ht="15">
      <c r="C427" s="610" t="s">
        <v>145</v>
      </c>
      <c r="D427" s="610" t="s">
        <v>145</v>
      </c>
      <c r="E427" s="1350" t="s">
        <v>145</v>
      </c>
      <c r="F427" s="1069" t="s">
        <v>145</v>
      </c>
      <c r="G427" s="1069" t="s">
        <v>145</v>
      </c>
      <c r="H427" s="1069" t="s">
        <v>145</v>
      </c>
      <c r="I427" s="1069" t="s">
        <v>145</v>
      </c>
      <c r="J427" s="1069" t="s">
        <v>145</v>
      </c>
      <c r="K427" s="1069" t="s">
        <v>145</v>
      </c>
      <c r="L427" s="1069" t="s">
        <v>145</v>
      </c>
      <c r="M427" s="1069" t="s">
        <v>145</v>
      </c>
      <c r="N427" s="1069" t="s">
        <v>145</v>
      </c>
      <c r="O427" s="1069" t="s">
        <v>145</v>
      </c>
      <c r="P427" s="1069" t="s">
        <v>145</v>
      </c>
      <c r="Q427" s="1069" t="s">
        <v>145</v>
      </c>
    </row>
    <row r="428" spans="3:17" ht="15">
      <c r="C428" s="610" t="s">
        <v>145</v>
      </c>
      <c r="D428" s="610" t="s">
        <v>145</v>
      </c>
      <c r="E428" s="1350" t="s">
        <v>145</v>
      </c>
      <c r="F428" s="1069" t="s">
        <v>145</v>
      </c>
      <c r="G428" s="1069" t="s">
        <v>145</v>
      </c>
      <c r="H428" s="1069" t="s">
        <v>145</v>
      </c>
      <c r="I428" s="1069" t="s">
        <v>145</v>
      </c>
      <c r="J428" s="1069" t="s">
        <v>145</v>
      </c>
      <c r="K428" s="1069" t="s">
        <v>145</v>
      </c>
      <c r="L428" s="1069" t="s">
        <v>145</v>
      </c>
      <c r="M428" s="1069" t="s">
        <v>145</v>
      </c>
      <c r="N428" s="1069" t="s">
        <v>145</v>
      </c>
      <c r="O428" s="1069" t="s">
        <v>145</v>
      </c>
      <c r="P428" s="1069" t="s">
        <v>145</v>
      </c>
      <c r="Q428" s="1069" t="s">
        <v>145</v>
      </c>
    </row>
    <row r="429" spans="3:17" ht="15">
      <c r="C429" s="610" t="s">
        <v>145</v>
      </c>
      <c r="D429" s="610" t="s">
        <v>145</v>
      </c>
      <c r="E429" s="1350" t="s">
        <v>145</v>
      </c>
      <c r="F429" s="1069" t="s">
        <v>145</v>
      </c>
      <c r="G429" s="1069" t="s">
        <v>145</v>
      </c>
      <c r="H429" s="1069" t="s">
        <v>145</v>
      </c>
      <c r="I429" s="1069" t="s">
        <v>145</v>
      </c>
      <c r="J429" s="1069" t="s">
        <v>145</v>
      </c>
      <c r="K429" s="1069" t="s">
        <v>145</v>
      </c>
      <c r="L429" s="1069" t="s">
        <v>145</v>
      </c>
      <c r="M429" s="1069" t="s">
        <v>145</v>
      </c>
      <c r="N429" s="1069" t="s">
        <v>145</v>
      </c>
      <c r="O429" s="1069" t="s">
        <v>145</v>
      </c>
      <c r="P429" s="1069" t="s">
        <v>145</v>
      </c>
      <c r="Q429" s="1069" t="s">
        <v>145</v>
      </c>
    </row>
    <row r="430" spans="3:17" ht="15">
      <c r="C430" s="610" t="s">
        <v>145</v>
      </c>
      <c r="D430" s="610" t="s">
        <v>145</v>
      </c>
      <c r="E430" s="1350" t="s">
        <v>145</v>
      </c>
      <c r="F430" s="1069" t="s">
        <v>145</v>
      </c>
      <c r="G430" s="1069" t="s">
        <v>145</v>
      </c>
      <c r="H430" s="1069" t="s">
        <v>145</v>
      </c>
      <c r="I430" s="1069" t="s">
        <v>145</v>
      </c>
      <c r="J430" s="1069" t="s">
        <v>145</v>
      </c>
      <c r="K430" s="1069" t="s">
        <v>145</v>
      </c>
      <c r="L430" s="1069" t="s">
        <v>145</v>
      </c>
      <c r="M430" s="1069" t="s">
        <v>145</v>
      </c>
      <c r="N430" s="1069" t="s">
        <v>145</v>
      </c>
      <c r="O430" s="1069" t="s">
        <v>145</v>
      </c>
      <c r="P430" s="1069" t="s">
        <v>145</v>
      </c>
      <c r="Q430" s="1069" t="s">
        <v>145</v>
      </c>
    </row>
    <row r="431" spans="3:17" ht="15">
      <c r="C431" s="610" t="s">
        <v>145</v>
      </c>
      <c r="D431" s="610" t="s">
        <v>145</v>
      </c>
      <c r="E431" s="1350" t="s">
        <v>145</v>
      </c>
      <c r="F431" s="1069" t="s">
        <v>145</v>
      </c>
      <c r="G431" s="1069" t="s">
        <v>145</v>
      </c>
      <c r="H431" s="1069" t="s">
        <v>145</v>
      </c>
      <c r="I431" s="1069" t="s">
        <v>145</v>
      </c>
      <c r="J431" s="1069" t="s">
        <v>145</v>
      </c>
      <c r="K431" s="1069" t="s">
        <v>145</v>
      </c>
      <c r="L431" s="1069" t="s">
        <v>145</v>
      </c>
      <c r="M431" s="1069" t="s">
        <v>145</v>
      </c>
      <c r="N431" s="1069" t="s">
        <v>145</v>
      </c>
      <c r="O431" s="1069" t="s">
        <v>145</v>
      </c>
      <c r="P431" s="1069" t="s">
        <v>145</v>
      </c>
      <c r="Q431" s="1069" t="s">
        <v>145</v>
      </c>
    </row>
    <row r="432" spans="3:17" ht="15">
      <c r="C432" s="610" t="s">
        <v>145</v>
      </c>
      <c r="D432" s="610" t="s">
        <v>145</v>
      </c>
      <c r="E432" s="1350" t="s">
        <v>145</v>
      </c>
      <c r="F432" s="1069" t="s">
        <v>145</v>
      </c>
      <c r="G432" s="1069" t="s">
        <v>145</v>
      </c>
      <c r="H432" s="1069" t="s">
        <v>145</v>
      </c>
      <c r="I432" s="1069" t="s">
        <v>145</v>
      </c>
      <c r="J432" s="1069" t="s">
        <v>145</v>
      </c>
      <c r="K432" s="1069" t="s">
        <v>145</v>
      </c>
      <c r="L432" s="1069" t="s">
        <v>145</v>
      </c>
      <c r="M432" s="1069" t="s">
        <v>145</v>
      </c>
      <c r="N432" s="1069" t="s">
        <v>145</v>
      </c>
      <c r="O432" s="1069" t="s">
        <v>145</v>
      </c>
      <c r="P432" s="1069" t="s">
        <v>145</v>
      </c>
      <c r="Q432" s="1069" t="s">
        <v>145</v>
      </c>
    </row>
    <row r="433" spans="3:17" ht="15">
      <c r="C433" s="610" t="s">
        <v>145</v>
      </c>
      <c r="D433" s="610" t="s">
        <v>145</v>
      </c>
      <c r="E433" s="1350" t="s">
        <v>145</v>
      </c>
      <c r="F433" s="1069" t="s">
        <v>145</v>
      </c>
      <c r="G433" s="1069" t="s">
        <v>145</v>
      </c>
      <c r="H433" s="1069" t="s">
        <v>145</v>
      </c>
      <c r="I433" s="1069" t="s">
        <v>145</v>
      </c>
      <c r="J433" s="1069" t="s">
        <v>145</v>
      </c>
      <c r="K433" s="1069" t="s">
        <v>145</v>
      </c>
      <c r="L433" s="1069" t="s">
        <v>145</v>
      </c>
      <c r="M433" s="1069" t="s">
        <v>145</v>
      </c>
      <c r="N433" s="1069" t="s">
        <v>145</v>
      </c>
      <c r="O433" s="1069" t="s">
        <v>145</v>
      </c>
      <c r="P433" s="1069" t="s">
        <v>145</v>
      </c>
      <c r="Q433" s="1069" t="s">
        <v>145</v>
      </c>
    </row>
    <row r="434" spans="3:17" ht="15">
      <c r="C434" s="610" t="s">
        <v>145</v>
      </c>
      <c r="D434" s="610" t="s">
        <v>145</v>
      </c>
      <c r="E434" s="1350" t="s">
        <v>145</v>
      </c>
      <c r="F434" s="1069" t="s">
        <v>145</v>
      </c>
      <c r="G434" s="1069" t="s">
        <v>145</v>
      </c>
      <c r="H434" s="1069" t="s">
        <v>145</v>
      </c>
      <c r="I434" s="1069" t="s">
        <v>145</v>
      </c>
      <c r="J434" s="1069" t="s">
        <v>145</v>
      </c>
      <c r="K434" s="1069" t="s">
        <v>145</v>
      </c>
      <c r="L434" s="1069" t="s">
        <v>145</v>
      </c>
      <c r="M434" s="1069" t="s">
        <v>145</v>
      </c>
      <c r="N434" s="1069" t="s">
        <v>145</v>
      </c>
      <c r="O434" s="1069" t="s">
        <v>145</v>
      </c>
      <c r="P434" s="1069" t="s">
        <v>145</v>
      </c>
      <c r="Q434" s="1069" t="s">
        <v>145</v>
      </c>
    </row>
    <row r="435" spans="3:17" ht="15">
      <c r="C435" s="610" t="s">
        <v>145</v>
      </c>
      <c r="D435" s="610" t="s">
        <v>145</v>
      </c>
      <c r="E435" s="1350" t="s">
        <v>145</v>
      </c>
      <c r="F435" s="1069" t="s">
        <v>145</v>
      </c>
      <c r="G435" s="1069" t="s">
        <v>145</v>
      </c>
      <c r="H435" s="1069" t="s">
        <v>145</v>
      </c>
      <c r="I435" s="1069" t="s">
        <v>145</v>
      </c>
      <c r="J435" s="1069" t="s">
        <v>145</v>
      </c>
      <c r="K435" s="1069" t="s">
        <v>145</v>
      </c>
      <c r="L435" s="1069" t="s">
        <v>145</v>
      </c>
      <c r="M435" s="1069" t="s">
        <v>145</v>
      </c>
      <c r="N435" s="1069" t="s">
        <v>145</v>
      </c>
      <c r="O435" s="1069" t="s">
        <v>145</v>
      </c>
      <c r="P435" s="1069" t="s">
        <v>145</v>
      </c>
      <c r="Q435" s="1069" t="s">
        <v>145</v>
      </c>
    </row>
    <row r="436" spans="3:17" ht="15">
      <c r="C436" s="610" t="s">
        <v>145</v>
      </c>
      <c r="D436" s="610" t="s">
        <v>145</v>
      </c>
      <c r="E436" s="1350" t="s">
        <v>145</v>
      </c>
      <c r="F436" s="1069" t="s">
        <v>145</v>
      </c>
      <c r="G436" s="1069" t="s">
        <v>145</v>
      </c>
      <c r="H436" s="1069" t="s">
        <v>145</v>
      </c>
      <c r="I436" s="1069" t="s">
        <v>145</v>
      </c>
      <c r="J436" s="1069" t="s">
        <v>145</v>
      </c>
      <c r="K436" s="1069" t="s">
        <v>145</v>
      </c>
      <c r="L436" s="1069" t="s">
        <v>145</v>
      </c>
      <c r="M436" s="1069" t="s">
        <v>145</v>
      </c>
      <c r="N436" s="1069" t="s">
        <v>145</v>
      </c>
      <c r="O436" s="1069" t="s">
        <v>145</v>
      </c>
      <c r="P436" s="1069" t="s">
        <v>145</v>
      </c>
      <c r="Q436" s="1069" t="s">
        <v>145</v>
      </c>
    </row>
    <row r="437" spans="3:17" ht="15">
      <c r="C437" s="610" t="s">
        <v>145</v>
      </c>
      <c r="D437" s="610" t="s">
        <v>145</v>
      </c>
      <c r="E437" s="1350" t="s">
        <v>145</v>
      </c>
      <c r="F437" s="1069" t="s">
        <v>145</v>
      </c>
      <c r="G437" s="1069" t="s">
        <v>145</v>
      </c>
      <c r="H437" s="1069" t="s">
        <v>145</v>
      </c>
      <c r="I437" s="1069" t="s">
        <v>145</v>
      </c>
      <c r="J437" s="1069" t="s">
        <v>145</v>
      </c>
      <c r="K437" s="1069" t="s">
        <v>145</v>
      </c>
      <c r="L437" s="1069" t="s">
        <v>145</v>
      </c>
      <c r="M437" s="1069" t="s">
        <v>145</v>
      </c>
      <c r="N437" s="1069" t="s">
        <v>145</v>
      </c>
      <c r="O437" s="1069" t="s">
        <v>145</v>
      </c>
      <c r="P437" s="1069" t="s">
        <v>145</v>
      </c>
      <c r="Q437" s="1069" t="s">
        <v>145</v>
      </c>
    </row>
    <row r="438" spans="3:17" ht="15">
      <c r="C438" s="610" t="s">
        <v>145</v>
      </c>
      <c r="D438" s="610" t="s">
        <v>145</v>
      </c>
      <c r="E438" s="1350" t="s">
        <v>145</v>
      </c>
      <c r="F438" s="1069" t="s">
        <v>145</v>
      </c>
      <c r="G438" s="1069" t="s">
        <v>145</v>
      </c>
      <c r="H438" s="1069" t="s">
        <v>145</v>
      </c>
      <c r="I438" s="1069" t="s">
        <v>145</v>
      </c>
      <c r="J438" s="1069" t="s">
        <v>145</v>
      </c>
      <c r="K438" s="1069" t="s">
        <v>145</v>
      </c>
      <c r="L438" s="1069" t="s">
        <v>145</v>
      </c>
      <c r="M438" s="1069" t="s">
        <v>145</v>
      </c>
      <c r="N438" s="1069" t="s">
        <v>145</v>
      </c>
      <c r="O438" s="1069" t="s">
        <v>145</v>
      </c>
      <c r="P438" s="1069" t="s">
        <v>145</v>
      </c>
      <c r="Q438" s="1069" t="s">
        <v>145</v>
      </c>
    </row>
    <row r="439" spans="3:17" ht="15">
      <c r="C439" s="610" t="s">
        <v>145</v>
      </c>
      <c r="D439" s="610" t="s">
        <v>145</v>
      </c>
      <c r="E439" s="1350" t="s">
        <v>145</v>
      </c>
      <c r="F439" s="1069" t="s">
        <v>145</v>
      </c>
      <c r="G439" s="1069" t="s">
        <v>145</v>
      </c>
      <c r="H439" s="1069" t="s">
        <v>145</v>
      </c>
      <c r="I439" s="1069" t="s">
        <v>145</v>
      </c>
      <c r="J439" s="1069" t="s">
        <v>145</v>
      </c>
      <c r="K439" s="1069" t="s">
        <v>145</v>
      </c>
      <c r="L439" s="1069" t="s">
        <v>145</v>
      </c>
      <c r="M439" s="1069" t="s">
        <v>145</v>
      </c>
      <c r="N439" s="1069" t="s">
        <v>145</v>
      </c>
      <c r="O439" s="1069" t="s">
        <v>145</v>
      </c>
      <c r="P439" s="1069" t="s">
        <v>145</v>
      </c>
      <c r="Q439" s="1069" t="s">
        <v>145</v>
      </c>
    </row>
    <row r="440" spans="3:17" ht="15">
      <c r="C440" s="610" t="s">
        <v>145</v>
      </c>
      <c r="D440" s="610" t="s">
        <v>145</v>
      </c>
      <c r="E440" s="1350" t="s">
        <v>145</v>
      </c>
      <c r="F440" s="1069" t="s">
        <v>145</v>
      </c>
      <c r="G440" s="1069" t="s">
        <v>145</v>
      </c>
      <c r="H440" s="1069" t="s">
        <v>145</v>
      </c>
      <c r="I440" s="1069" t="s">
        <v>145</v>
      </c>
      <c r="J440" s="1069" t="s">
        <v>145</v>
      </c>
      <c r="K440" s="1069" t="s">
        <v>145</v>
      </c>
      <c r="L440" s="1069" t="s">
        <v>145</v>
      </c>
      <c r="M440" s="1069" t="s">
        <v>145</v>
      </c>
      <c r="N440" s="1069" t="s">
        <v>145</v>
      </c>
      <c r="O440" s="1069" t="s">
        <v>145</v>
      </c>
      <c r="P440" s="1069" t="s">
        <v>145</v>
      </c>
      <c r="Q440" s="1069" t="s">
        <v>145</v>
      </c>
    </row>
    <row r="441" spans="3:17" ht="15">
      <c r="C441" s="610" t="s">
        <v>145</v>
      </c>
      <c r="D441" s="610" t="s">
        <v>145</v>
      </c>
      <c r="E441" s="1350" t="s">
        <v>145</v>
      </c>
      <c r="F441" s="1069" t="s">
        <v>145</v>
      </c>
      <c r="G441" s="1069" t="s">
        <v>145</v>
      </c>
      <c r="H441" s="1069" t="s">
        <v>145</v>
      </c>
      <c r="I441" s="1069" t="s">
        <v>145</v>
      </c>
      <c r="J441" s="1069" t="s">
        <v>145</v>
      </c>
      <c r="K441" s="1069" t="s">
        <v>145</v>
      </c>
      <c r="L441" s="1069" t="s">
        <v>145</v>
      </c>
      <c r="M441" s="1069" t="s">
        <v>145</v>
      </c>
      <c r="N441" s="1069" t="s">
        <v>145</v>
      </c>
      <c r="O441" s="1069" t="s">
        <v>145</v>
      </c>
      <c r="P441" s="1069" t="s">
        <v>145</v>
      </c>
      <c r="Q441" s="1069" t="s">
        <v>145</v>
      </c>
    </row>
    <row r="442" spans="3:17" ht="15">
      <c r="C442" s="610" t="s">
        <v>145</v>
      </c>
      <c r="D442" s="610" t="s">
        <v>145</v>
      </c>
      <c r="E442" s="1350" t="s">
        <v>145</v>
      </c>
      <c r="F442" s="1069" t="s">
        <v>145</v>
      </c>
      <c r="G442" s="1069" t="s">
        <v>145</v>
      </c>
      <c r="H442" s="1069" t="s">
        <v>145</v>
      </c>
      <c r="I442" s="1069" t="s">
        <v>145</v>
      </c>
      <c r="J442" s="1069" t="s">
        <v>145</v>
      </c>
      <c r="K442" s="1069" t="s">
        <v>145</v>
      </c>
      <c r="L442" s="1069" t="s">
        <v>145</v>
      </c>
      <c r="M442" s="1069" t="s">
        <v>145</v>
      </c>
      <c r="N442" s="1069" t="s">
        <v>145</v>
      </c>
      <c r="O442" s="1069" t="s">
        <v>145</v>
      </c>
      <c r="P442" s="1069" t="s">
        <v>145</v>
      </c>
      <c r="Q442" s="1069" t="s">
        <v>145</v>
      </c>
    </row>
    <row r="443" spans="3:17" ht="15">
      <c r="C443" s="610" t="s">
        <v>145</v>
      </c>
      <c r="D443" s="610" t="s">
        <v>145</v>
      </c>
      <c r="E443" s="1350" t="s">
        <v>145</v>
      </c>
      <c r="F443" s="1069" t="s">
        <v>145</v>
      </c>
      <c r="G443" s="1069" t="s">
        <v>145</v>
      </c>
      <c r="H443" s="1069" t="s">
        <v>145</v>
      </c>
      <c r="I443" s="1069" t="s">
        <v>145</v>
      </c>
      <c r="J443" s="1069" t="s">
        <v>145</v>
      </c>
      <c r="K443" s="1069" t="s">
        <v>145</v>
      </c>
      <c r="L443" s="1069" t="s">
        <v>145</v>
      </c>
      <c r="M443" s="1069" t="s">
        <v>145</v>
      </c>
      <c r="N443" s="1069" t="s">
        <v>145</v>
      </c>
      <c r="O443" s="1069" t="s">
        <v>145</v>
      </c>
      <c r="P443" s="1069" t="s">
        <v>145</v>
      </c>
      <c r="Q443" s="1069" t="s">
        <v>145</v>
      </c>
    </row>
    <row r="444" spans="3:17" ht="15">
      <c r="C444" s="610" t="s">
        <v>145</v>
      </c>
      <c r="D444" s="610" t="s">
        <v>145</v>
      </c>
      <c r="E444" s="1350" t="s">
        <v>145</v>
      </c>
      <c r="F444" s="1069" t="s">
        <v>145</v>
      </c>
      <c r="G444" s="1069" t="s">
        <v>145</v>
      </c>
      <c r="H444" s="1069" t="s">
        <v>145</v>
      </c>
      <c r="I444" s="1069" t="s">
        <v>145</v>
      </c>
      <c r="J444" s="1069" t="s">
        <v>145</v>
      </c>
      <c r="K444" s="1069" t="s">
        <v>145</v>
      </c>
      <c r="L444" s="1069" t="s">
        <v>145</v>
      </c>
      <c r="M444" s="1069" t="s">
        <v>145</v>
      </c>
      <c r="N444" s="1069" t="s">
        <v>145</v>
      </c>
      <c r="O444" s="1069" t="s">
        <v>145</v>
      </c>
      <c r="P444" s="1069" t="s">
        <v>145</v>
      </c>
      <c r="Q444" s="1069" t="s">
        <v>145</v>
      </c>
    </row>
    <row r="445" spans="3:17" ht="15">
      <c r="C445" s="610" t="s">
        <v>145</v>
      </c>
      <c r="D445" s="610" t="s">
        <v>145</v>
      </c>
      <c r="E445" s="1350" t="s">
        <v>145</v>
      </c>
      <c r="F445" s="1069" t="s">
        <v>145</v>
      </c>
      <c r="G445" s="1069" t="s">
        <v>145</v>
      </c>
      <c r="H445" s="1069" t="s">
        <v>145</v>
      </c>
      <c r="I445" s="1069" t="s">
        <v>145</v>
      </c>
      <c r="J445" s="1069" t="s">
        <v>145</v>
      </c>
      <c r="K445" s="1069" t="s">
        <v>145</v>
      </c>
      <c r="L445" s="1069" t="s">
        <v>145</v>
      </c>
      <c r="M445" s="1069" t="s">
        <v>145</v>
      </c>
      <c r="N445" s="1069" t="s">
        <v>145</v>
      </c>
      <c r="O445" s="1069" t="s">
        <v>145</v>
      </c>
      <c r="P445" s="1069" t="s">
        <v>145</v>
      </c>
      <c r="Q445" s="1069" t="s">
        <v>145</v>
      </c>
    </row>
    <row r="446" spans="3:17" ht="15">
      <c r="C446" s="610" t="s">
        <v>145</v>
      </c>
      <c r="D446" s="610" t="s">
        <v>145</v>
      </c>
      <c r="E446" s="1350" t="s">
        <v>145</v>
      </c>
      <c r="F446" s="1069" t="s">
        <v>145</v>
      </c>
      <c r="G446" s="1069" t="s">
        <v>145</v>
      </c>
      <c r="H446" s="1069" t="s">
        <v>145</v>
      </c>
      <c r="I446" s="1069" t="s">
        <v>145</v>
      </c>
      <c r="J446" s="1069" t="s">
        <v>145</v>
      </c>
      <c r="K446" s="1069" t="s">
        <v>145</v>
      </c>
      <c r="L446" s="1069" t="s">
        <v>145</v>
      </c>
      <c r="M446" s="1069" t="s">
        <v>145</v>
      </c>
      <c r="N446" s="1069" t="s">
        <v>145</v>
      </c>
      <c r="O446" s="1069" t="s">
        <v>145</v>
      </c>
      <c r="P446" s="1069" t="s">
        <v>145</v>
      </c>
      <c r="Q446" s="1069" t="s">
        <v>145</v>
      </c>
    </row>
    <row r="447" spans="3:17" ht="15">
      <c r="C447" s="610" t="s">
        <v>145</v>
      </c>
      <c r="D447" s="610" t="s">
        <v>145</v>
      </c>
      <c r="E447" s="1350" t="s">
        <v>145</v>
      </c>
      <c r="F447" s="1069" t="s">
        <v>145</v>
      </c>
      <c r="G447" s="1069" t="s">
        <v>145</v>
      </c>
      <c r="H447" s="1069" t="s">
        <v>145</v>
      </c>
      <c r="I447" s="1069" t="s">
        <v>145</v>
      </c>
      <c r="J447" s="1069" t="s">
        <v>145</v>
      </c>
      <c r="K447" s="1069" t="s">
        <v>145</v>
      </c>
      <c r="L447" s="1069" t="s">
        <v>145</v>
      </c>
      <c r="M447" s="1069" t="s">
        <v>145</v>
      </c>
      <c r="N447" s="1069" t="s">
        <v>145</v>
      </c>
      <c r="O447" s="1069" t="s">
        <v>145</v>
      </c>
      <c r="P447" s="1069" t="s">
        <v>145</v>
      </c>
      <c r="Q447" s="1069" t="s">
        <v>145</v>
      </c>
    </row>
    <row r="448" spans="3:17" ht="15">
      <c r="C448" s="610" t="s">
        <v>145</v>
      </c>
      <c r="D448" s="610" t="s">
        <v>145</v>
      </c>
      <c r="E448" s="1350" t="s">
        <v>145</v>
      </c>
      <c r="F448" s="1069" t="s">
        <v>145</v>
      </c>
      <c r="G448" s="1069" t="s">
        <v>145</v>
      </c>
      <c r="H448" s="1069" t="s">
        <v>145</v>
      </c>
      <c r="I448" s="1069" t="s">
        <v>145</v>
      </c>
      <c r="J448" s="1069" t="s">
        <v>145</v>
      </c>
      <c r="K448" s="1069" t="s">
        <v>145</v>
      </c>
      <c r="L448" s="1069" t="s">
        <v>145</v>
      </c>
      <c r="M448" s="1069" t="s">
        <v>145</v>
      </c>
      <c r="N448" s="1069" t="s">
        <v>145</v>
      </c>
      <c r="O448" s="1069" t="s">
        <v>145</v>
      </c>
      <c r="P448" s="1069" t="s">
        <v>145</v>
      </c>
      <c r="Q448" s="1069" t="s">
        <v>145</v>
      </c>
    </row>
    <row r="449" spans="3:17" ht="15">
      <c r="C449" s="610" t="s">
        <v>145</v>
      </c>
      <c r="D449" s="610" t="s">
        <v>145</v>
      </c>
      <c r="E449" s="1350" t="s">
        <v>145</v>
      </c>
      <c r="F449" s="1069" t="s">
        <v>145</v>
      </c>
      <c r="G449" s="1069" t="s">
        <v>145</v>
      </c>
      <c r="H449" s="1069" t="s">
        <v>145</v>
      </c>
      <c r="I449" s="1069" t="s">
        <v>145</v>
      </c>
      <c r="J449" s="1069" t="s">
        <v>145</v>
      </c>
      <c r="K449" s="1069" t="s">
        <v>145</v>
      </c>
      <c r="L449" s="1069" t="s">
        <v>145</v>
      </c>
      <c r="M449" s="1069" t="s">
        <v>145</v>
      </c>
      <c r="N449" s="1069" t="s">
        <v>145</v>
      </c>
      <c r="O449" s="1069" t="s">
        <v>145</v>
      </c>
      <c r="P449" s="1069" t="s">
        <v>145</v>
      </c>
      <c r="Q449" s="1069" t="s">
        <v>145</v>
      </c>
    </row>
    <row r="450" spans="3:17" ht="15">
      <c r="C450" s="610" t="s">
        <v>145</v>
      </c>
      <c r="D450" s="610" t="s">
        <v>145</v>
      </c>
      <c r="E450" s="1350" t="s">
        <v>145</v>
      </c>
      <c r="F450" s="1069" t="s">
        <v>145</v>
      </c>
      <c r="G450" s="1069" t="s">
        <v>145</v>
      </c>
      <c r="H450" s="1069" t="s">
        <v>145</v>
      </c>
      <c r="I450" s="1069" t="s">
        <v>145</v>
      </c>
      <c r="J450" s="1069" t="s">
        <v>145</v>
      </c>
      <c r="K450" s="1069" t="s">
        <v>145</v>
      </c>
      <c r="L450" s="1069" t="s">
        <v>145</v>
      </c>
      <c r="M450" s="1069" t="s">
        <v>145</v>
      </c>
      <c r="N450" s="1069" t="s">
        <v>145</v>
      </c>
      <c r="O450" s="1069" t="s">
        <v>145</v>
      </c>
      <c r="P450" s="1069" t="s">
        <v>145</v>
      </c>
      <c r="Q450" s="1069" t="s">
        <v>145</v>
      </c>
    </row>
    <row r="451" spans="3:17" ht="15">
      <c r="C451" s="610" t="s">
        <v>145</v>
      </c>
      <c r="D451" s="610" t="s">
        <v>145</v>
      </c>
      <c r="E451" s="1350" t="s">
        <v>145</v>
      </c>
      <c r="F451" s="1069" t="s">
        <v>145</v>
      </c>
      <c r="G451" s="1069" t="s">
        <v>145</v>
      </c>
      <c r="H451" s="1069" t="s">
        <v>145</v>
      </c>
      <c r="I451" s="1069" t="s">
        <v>145</v>
      </c>
      <c r="J451" s="1069" t="s">
        <v>145</v>
      </c>
      <c r="K451" s="1069" t="s">
        <v>145</v>
      </c>
      <c r="L451" s="1069" t="s">
        <v>145</v>
      </c>
      <c r="M451" s="1069" t="s">
        <v>145</v>
      </c>
      <c r="N451" s="1069" t="s">
        <v>145</v>
      </c>
      <c r="O451" s="1069" t="s">
        <v>145</v>
      </c>
      <c r="P451" s="1069" t="s">
        <v>145</v>
      </c>
      <c r="Q451" s="1069" t="s">
        <v>145</v>
      </c>
    </row>
    <row r="452" spans="3:17" ht="15">
      <c r="C452" s="610" t="s">
        <v>145</v>
      </c>
      <c r="D452" s="610" t="s">
        <v>145</v>
      </c>
      <c r="E452" s="1350" t="s">
        <v>145</v>
      </c>
      <c r="F452" s="1069" t="s">
        <v>145</v>
      </c>
      <c r="G452" s="1069" t="s">
        <v>145</v>
      </c>
      <c r="H452" s="1069" t="s">
        <v>145</v>
      </c>
      <c r="I452" s="1069" t="s">
        <v>145</v>
      </c>
      <c r="J452" s="1069" t="s">
        <v>145</v>
      </c>
      <c r="K452" s="1069" t="s">
        <v>145</v>
      </c>
      <c r="L452" s="1069" t="s">
        <v>145</v>
      </c>
      <c r="M452" s="1069" t="s">
        <v>145</v>
      </c>
      <c r="N452" s="1069" t="s">
        <v>145</v>
      </c>
      <c r="O452" s="1069" t="s">
        <v>145</v>
      </c>
      <c r="P452" s="1069" t="s">
        <v>145</v>
      </c>
      <c r="Q452" s="1069" t="s">
        <v>145</v>
      </c>
    </row>
    <row r="453" spans="3:17" ht="15">
      <c r="C453" s="610" t="s">
        <v>145</v>
      </c>
      <c r="D453" s="610" t="s">
        <v>145</v>
      </c>
      <c r="E453" s="1350" t="s">
        <v>145</v>
      </c>
      <c r="F453" s="1069" t="s">
        <v>145</v>
      </c>
      <c r="G453" s="1069" t="s">
        <v>145</v>
      </c>
      <c r="H453" s="1069" t="s">
        <v>145</v>
      </c>
      <c r="I453" s="1069" t="s">
        <v>145</v>
      </c>
      <c r="J453" s="1069" t="s">
        <v>145</v>
      </c>
      <c r="K453" s="1069" t="s">
        <v>145</v>
      </c>
      <c r="L453" s="1069" t="s">
        <v>145</v>
      </c>
      <c r="M453" s="1069" t="s">
        <v>145</v>
      </c>
      <c r="N453" s="1069" t="s">
        <v>145</v>
      </c>
      <c r="O453" s="1069" t="s">
        <v>145</v>
      </c>
      <c r="P453" s="1069" t="s">
        <v>145</v>
      </c>
      <c r="Q453" s="1069" t="s">
        <v>145</v>
      </c>
    </row>
    <row r="454" spans="3:17" ht="15">
      <c r="C454" s="610" t="s">
        <v>145</v>
      </c>
      <c r="D454" s="610" t="s">
        <v>145</v>
      </c>
      <c r="E454" s="1350" t="s">
        <v>145</v>
      </c>
      <c r="F454" s="1069" t="s">
        <v>145</v>
      </c>
      <c r="G454" s="1069" t="s">
        <v>145</v>
      </c>
      <c r="H454" s="1069" t="s">
        <v>145</v>
      </c>
      <c r="I454" s="1069" t="s">
        <v>145</v>
      </c>
      <c r="J454" s="1069" t="s">
        <v>145</v>
      </c>
      <c r="K454" s="1069" t="s">
        <v>145</v>
      </c>
      <c r="L454" s="1069" t="s">
        <v>145</v>
      </c>
      <c r="M454" s="1069" t="s">
        <v>145</v>
      </c>
      <c r="N454" s="1069" t="s">
        <v>145</v>
      </c>
      <c r="O454" s="1069" t="s">
        <v>145</v>
      </c>
      <c r="P454" s="1069" t="s">
        <v>145</v>
      </c>
      <c r="Q454" s="1069" t="s">
        <v>145</v>
      </c>
    </row>
    <row r="455" spans="3:17" ht="15">
      <c r="C455" s="610" t="s">
        <v>145</v>
      </c>
      <c r="D455" s="610" t="s">
        <v>145</v>
      </c>
      <c r="E455" s="1350" t="s">
        <v>145</v>
      </c>
      <c r="F455" s="1069" t="s">
        <v>145</v>
      </c>
      <c r="G455" s="1069" t="s">
        <v>145</v>
      </c>
      <c r="H455" s="1069" t="s">
        <v>145</v>
      </c>
      <c r="I455" s="1069" t="s">
        <v>145</v>
      </c>
      <c r="J455" s="1069" t="s">
        <v>145</v>
      </c>
      <c r="K455" s="1069" t="s">
        <v>145</v>
      </c>
      <c r="L455" s="1069" t="s">
        <v>145</v>
      </c>
      <c r="M455" s="1069" t="s">
        <v>145</v>
      </c>
      <c r="N455" s="1069" t="s">
        <v>145</v>
      </c>
      <c r="O455" s="1069" t="s">
        <v>145</v>
      </c>
      <c r="P455" s="1069" t="s">
        <v>145</v>
      </c>
      <c r="Q455" s="1069" t="s">
        <v>145</v>
      </c>
    </row>
    <row r="456" spans="3:17" ht="15">
      <c r="C456" s="610" t="s">
        <v>145</v>
      </c>
      <c r="D456" s="610" t="s">
        <v>145</v>
      </c>
      <c r="E456" s="1350" t="s">
        <v>145</v>
      </c>
      <c r="F456" s="1069" t="s">
        <v>145</v>
      </c>
      <c r="G456" s="1069" t="s">
        <v>145</v>
      </c>
      <c r="H456" s="1069" t="s">
        <v>145</v>
      </c>
      <c r="I456" s="1069" t="s">
        <v>145</v>
      </c>
      <c r="J456" s="1069" t="s">
        <v>145</v>
      </c>
      <c r="K456" s="1069" t="s">
        <v>145</v>
      </c>
      <c r="L456" s="1069" t="s">
        <v>145</v>
      </c>
      <c r="M456" s="1069" t="s">
        <v>145</v>
      </c>
      <c r="N456" s="1069" t="s">
        <v>145</v>
      </c>
      <c r="O456" s="1069" t="s">
        <v>145</v>
      </c>
      <c r="P456" s="1069" t="s">
        <v>145</v>
      </c>
      <c r="Q456" s="1069" t="s">
        <v>145</v>
      </c>
    </row>
    <row r="457" spans="3:17" ht="15">
      <c r="C457" s="610" t="s">
        <v>145</v>
      </c>
      <c r="D457" s="610" t="s">
        <v>145</v>
      </c>
      <c r="E457" s="1350" t="s">
        <v>145</v>
      </c>
      <c r="F457" s="1069" t="s">
        <v>145</v>
      </c>
      <c r="G457" s="1069" t="s">
        <v>145</v>
      </c>
      <c r="H457" s="1069" t="s">
        <v>145</v>
      </c>
      <c r="I457" s="1069" t="s">
        <v>145</v>
      </c>
      <c r="J457" s="1069" t="s">
        <v>145</v>
      </c>
      <c r="K457" s="1069" t="s">
        <v>145</v>
      </c>
      <c r="L457" s="1069" t="s">
        <v>145</v>
      </c>
      <c r="M457" s="1069" t="s">
        <v>145</v>
      </c>
      <c r="N457" s="1069" t="s">
        <v>145</v>
      </c>
      <c r="O457" s="1069" t="s">
        <v>145</v>
      </c>
      <c r="P457" s="1069" t="s">
        <v>145</v>
      </c>
      <c r="Q457" s="1069" t="s">
        <v>145</v>
      </c>
    </row>
    <row r="458" spans="3:17" ht="15">
      <c r="C458" s="610" t="s">
        <v>145</v>
      </c>
      <c r="D458" s="610" t="s">
        <v>145</v>
      </c>
      <c r="E458" s="1350" t="s">
        <v>145</v>
      </c>
      <c r="F458" s="1069" t="s">
        <v>145</v>
      </c>
      <c r="G458" s="1069" t="s">
        <v>145</v>
      </c>
      <c r="H458" s="1069" t="s">
        <v>145</v>
      </c>
      <c r="I458" s="1069" t="s">
        <v>145</v>
      </c>
      <c r="J458" s="1069" t="s">
        <v>145</v>
      </c>
      <c r="K458" s="1069" t="s">
        <v>145</v>
      </c>
      <c r="L458" s="1069" t="s">
        <v>145</v>
      </c>
      <c r="M458" s="1069" t="s">
        <v>145</v>
      </c>
      <c r="N458" s="1069" t="s">
        <v>145</v>
      </c>
      <c r="O458" s="1069" t="s">
        <v>145</v>
      </c>
      <c r="P458" s="1069" t="s">
        <v>145</v>
      </c>
      <c r="Q458" s="1069" t="s">
        <v>145</v>
      </c>
    </row>
    <row r="459" spans="3:17" ht="15">
      <c r="C459" s="610" t="s">
        <v>145</v>
      </c>
      <c r="D459" s="610" t="s">
        <v>145</v>
      </c>
      <c r="E459" s="1350" t="s">
        <v>145</v>
      </c>
      <c r="F459" s="1069" t="s">
        <v>145</v>
      </c>
      <c r="G459" s="1069" t="s">
        <v>145</v>
      </c>
      <c r="H459" s="1069" t="s">
        <v>145</v>
      </c>
      <c r="I459" s="1069" t="s">
        <v>145</v>
      </c>
      <c r="J459" s="1069" t="s">
        <v>145</v>
      </c>
      <c r="K459" s="1069" t="s">
        <v>145</v>
      </c>
      <c r="L459" s="1069" t="s">
        <v>145</v>
      </c>
      <c r="M459" s="1069" t="s">
        <v>145</v>
      </c>
      <c r="N459" s="1069" t="s">
        <v>145</v>
      </c>
      <c r="O459" s="1069" t="s">
        <v>145</v>
      </c>
      <c r="P459" s="1069" t="s">
        <v>145</v>
      </c>
      <c r="Q459" s="1069" t="s">
        <v>145</v>
      </c>
    </row>
    <row r="460" spans="3:17" ht="15">
      <c r="C460" s="610" t="s">
        <v>145</v>
      </c>
      <c r="D460" s="610" t="s">
        <v>145</v>
      </c>
      <c r="E460" s="1350" t="s">
        <v>145</v>
      </c>
      <c r="F460" s="1069" t="s">
        <v>145</v>
      </c>
      <c r="G460" s="1069" t="s">
        <v>145</v>
      </c>
      <c r="H460" s="1069" t="s">
        <v>145</v>
      </c>
      <c r="I460" s="1069" t="s">
        <v>145</v>
      </c>
      <c r="J460" s="1069" t="s">
        <v>145</v>
      </c>
      <c r="K460" s="1069" t="s">
        <v>145</v>
      </c>
      <c r="L460" s="1069" t="s">
        <v>145</v>
      </c>
      <c r="M460" s="1069" t="s">
        <v>145</v>
      </c>
      <c r="N460" s="1069" t="s">
        <v>145</v>
      </c>
      <c r="O460" s="1069" t="s">
        <v>145</v>
      </c>
      <c r="P460" s="1069" t="s">
        <v>145</v>
      </c>
      <c r="Q460" s="1069" t="s">
        <v>145</v>
      </c>
    </row>
    <row r="461" spans="3:17" ht="15">
      <c r="C461" s="610" t="s">
        <v>145</v>
      </c>
      <c r="D461" s="610" t="s">
        <v>145</v>
      </c>
      <c r="E461" s="1350" t="s">
        <v>145</v>
      </c>
      <c r="F461" s="1069" t="s">
        <v>145</v>
      </c>
      <c r="G461" s="1069" t="s">
        <v>145</v>
      </c>
      <c r="H461" s="1069" t="s">
        <v>145</v>
      </c>
      <c r="I461" s="1069" t="s">
        <v>145</v>
      </c>
      <c r="J461" s="1069" t="s">
        <v>145</v>
      </c>
      <c r="K461" s="1069" t="s">
        <v>145</v>
      </c>
      <c r="L461" s="1069" t="s">
        <v>145</v>
      </c>
      <c r="M461" s="1069" t="s">
        <v>145</v>
      </c>
      <c r="N461" s="1069" t="s">
        <v>145</v>
      </c>
      <c r="O461" s="1069" t="s">
        <v>145</v>
      </c>
      <c r="P461" s="1069" t="s">
        <v>145</v>
      </c>
      <c r="Q461" s="1069" t="s">
        <v>145</v>
      </c>
    </row>
    <row r="462" spans="3:17" ht="15">
      <c r="C462" s="610" t="s">
        <v>145</v>
      </c>
      <c r="D462" s="610" t="s">
        <v>145</v>
      </c>
      <c r="E462" s="1350" t="s">
        <v>145</v>
      </c>
      <c r="F462" s="1069" t="s">
        <v>145</v>
      </c>
      <c r="G462" s="1069" t="s">
        <v>145</v>
      </c>
      <c r="H462" s="1069" t="s">
        <v>145</v>
      </c>
      <c r="I462" s="1069" t="s">
        <v>145</v>
      </c>
      <c r="J462" s="1069" t="s">
        <v>145</v>
      </c>
      <c r="K462" s="1069" t="s">
        <v>145</v>
      </c>
      <c r="L462" s="1069" t="s">
        <v>145</v>
      </c>
      <c r="M462" s="1069" t="s">
        <v>145</v>
      </c>
      <c r="N462" s="1069" t="s">
        <v>145</v>
      </c>
      <c r="O462" s="1069" t="s">
        <v>145</v>
      </c>
      <c r="P462" s="1069" t="s">
        <v>145</v>
      </c>
      <c r="Q462" s="1069" t="s">
        <v>145</v>
      </c>
    </row>
    <row r="463" spans="3:17" ht="15">
      <c r="C463" s="610" t="s">
        <v>145</v>
      </c>
      <c r="D463" s="610" t="s">
        <v>145</v>
      </c>
      <c r="E463" s="1350" t="s">
        <v>145</v>
      </c>
      <c r="F463" s="1069" t="s">
        <v>145</v>
      </c>
      <c r="G463" s="1069" t="s">
        <v>145</v>
      </c>
      <c r="H463" s="1069" t="s">
        <v>145</v>
      </c>
      <c r="I463" s="1069" t="s">
        <v>145</v>
      </c>
      <c r="J463" s="1069" t="s">
        <v>145</v>
      </c>
      <c r="K463" s="1069" t="s">
        <v>145</v>
      </c>
      <c r="L463" s="1069" t="s">
        <v>145</v>
      </c>
      <c r="M463" s="1069" t="s">
        <v>145</v>
      </c>
      <c r="N463" s="1069" t="s">
        <v>145</v>
      </c>
      <c r="O463" s="1069" t="s">
        <v>145</v>
      </c>
      <c r="P463" s="1069" t="s">
        <v>145</v>
      </c>
      <c r="Q463" s="1069" t="s">
        <v>145</v>
      </c>
    </row>
    <row r="464" spans="3:17" ht="15">
      <c r="C464" s="610" t="s">
        <v>145</v>
      </c>
      <c r="D464" s="610" t="s">
        <v>145</v>
      </c>
      <c r="E464" s="1350" t="s">
        <v>145</v>
      </c>
      <c r="F464" s="1069" t="s">
        <v>145</v>
      </c>
      <c r="G464" s="1069" t="s">
        <v>145</v>
      </c>
      <c r="H464" s="1069" t="s">
        <v>145</v>
      </c>
      <c r="I464" s="1069" t="s">
        <v>145</v>
      </c>
      <c r="J464" s="1069" t="s">
        <v>145</v>
      </c>
      <c r="K464" s="1069" t="s">
        <v>145</v>
      </c>
      <c r="L464" s="1069" t="s">
        <v>145</v>
      </c>
      <c r="M464" s="1069" t="s">
        <v>145</v>
      </c>
      <c r="N464" s="1069" t="s">
        <v>145</v>
      </c>
      <c r="O464" s="1069" t="s">
        <v>145</v>
      </c>
      <c r="P464" s="1069" t="s">
        <v>145</v>
      </c>
      <c r="Q464" s="1069" t="s">
        <v>145</v>
      </c>
    </row>
    <row r="465" spans="3:17" ht="15">
      <c r="C465" s="610" t="s">
        <v>145</v>
      </c>
      <c r="D465" s="610" t="s">
        <v>145</v>
      </c>
      <c r="E465" s="1350" t="s">
        <v>145</v>
      </c>
      <c r="F465" s="1069" t="s">
        <v>145</v>
      </c>
      <c r="G465" s="1069" t="s">
        <v>145</v>
      </c>
      <c r="H465" s="1069" t="s">
        <v>145</v>
      </c>
      <c r="I465" s="1069" t="s">
        <v>145</v>
      </c>
      <c r="J465" s="1069" t="s">
        <v>145</v>
      </c>
      <c r="K465" s="1069" t="s">
        <v>145</v>
      </c>
      <c r="L465" s="1069" t="s">
        <v>145</v>
      </c>
      <c r="M465" s="1069" t="s">
        <v>145</v>
      </c>
      <c r="N465" s="1069" t="s">
        <v>145</v>
      </c>
      <c r="O465" s="1069" t="s">
        <v>145</v>
      </c>
      <c r="P465" s="1069" t="s">
        <v>145</v>
      </c>
      <c r="Q465" s="1069" t="s">
        <v>145</v>
      </c>
    </row>
    <row r="466" spans="3:17" ht="15">
      <c r="C466" s="610" t="s">
        <v>145</v>
      </c>
      <c r="D466" s="610" t="s">
        <v>145</v>
      </c>
      <c r="E466" s="1350" t="s">
        <v>145</v>
      </c>
      <c r="F466" s="1069" t="s">
        <v>145</v>
      </c>
      <c r="G466" s="1069" t="s">
        <v>145</v>
      </c>
      <c r="H466" s="1069" t="s">
        <v>145</v>
      </c>
      <c r="I466" s="1069" t="s">
        <v>145</v>
      </c>
      <c r="J466" s="1069" t="s">
        <v>145</v>
      </c>
      <c r="K466" s="1069" t="s">
        <v>145</v>
      </c>
      <c r="L466" s="1069" t="s">
        <v>145</v>
      </c>
      <c r="M466" s="1069" t="s">
        <v>145</v>
      </c>
      <c r="N466" s="1069" t="s">
        <v>145</v>
      </c>
      <c r="O466" s="1069" t="s">
        <v>145</v>
      </c>
      <c r="P466" s="1069" t="s">
        <v>145</v>
      </c>
      <c r="Q466" s="1069" t="s">
        <v>145</v>
      </c>
    </row>
    <row r="467" spans="3:17" ht="15">
      <c r="C467" s="610" t="s">
        <v>145</v>
      </c>
      <c r="D467" s="610" t="s">
        <v>145</v>
      </c>
      <c r="E467" s="1350" t="s">
        <v>145</v>
      </c>
      <c r="F467" s="1069" t="s">
        <v>145</v>
      </c>
      <c r="G467" s="1069" t="s">
        <v>145</v>
      </c>
      <c r="H467" s="1069" t="s">
        <v>145</v>
      </c>
      <c r="I467" s="1069" t="s">
        <v>145</v>
      </c>
      <c r="J467" s="1069" t="s">
        <v>145</v>
      </c>
      <c r="K467" s="1069" t="s">
        <v>145</v>
      </c>
      <c r="L467" s="1069" t="s">
        <v>145</v>
      </c>
      <c r="M467" s="1069" t="s">
        <v>145</v>
      </c>
      <c r="N467" s="1069" t="s">
        <v>145</v>
      </c>
      <c r="O467" s="1069" t="s">
        <v>145</v>
      </c>
      <c r="P467" s="1069" t="s">
        <v>145</v>
      </c>
      <c r="Q467" s="1069" t="s">
        <v>145</v>
      </c>
    </row>
    <row r="468" spans="3:17" ht="15">
      <c r="C468" s="610" t="s">
        <v>145</v>
      </c>
      <c r="D468" s="610" t="s">
        <v>145</v>
      </c>
      <c r="E468" s="1350" t="s">
        <v>145</v>
      </c>
      <c r="F468" s="1069" t="s">
        <v>145</v>
      </c>
      <c r="G468" s="1069" t="s">
        <v>145</v>
      </c>
      <c r="H468" s="1069" t="s">
        <v>145</v>
      </c>
      <c r="I468" s="1069" t="s">
        <v>145</v>
      </c>
      <c r="J468" s="1069" t="s">
        <v>145</v>
      </c>
      <c r="K468" s="1069" t="s">
        <v>145</v>
      </c>
      <c r="L468" s="1069" t="s">
        <v>145</v>
      </c>
      <c r="M468" s="1069" t="s">
        <v>145</v>
      </c>
      <c r="N468" s="1069" t="s">
        <v>145</v>
      </c>
      <c r="O468" s="1069" t="s">
        <v>145</v>
      </c>
      <c r="P468" s="1069" t="s">
        <v>145</v>
      </c>
      <c r="Q468" s="1069" t="s">
        <v>145</v>
      </c>
    </row>
    <row r="469" spans="3:17" ht="15">
      <c r="C469" s="610" t="s">
        <v>145</v>
      </c>
      <c r="D469" s="610" t="s">
        <v>145</v>
      </c>
      <c r="E469" s="1350" t="s">
        <v>145</v>
      </c>
      <c r="F469" s="1069" t="s">
        <v>145</v>
      </c>
      <c r="G469" s="1069" t="s">
        <v>145</v>
      </c>
      <c r="H469" s="1069" t="s">
        <v>145</v>
      </c>
      <c r="I469" s="1069" t="s">
        <v>145</v>
      </c>
      <c r="J469" s="1069" t="s">
        <v>145</v>
      </c>
      <c r="K469" s="1069" t="s">
        <v>145</v>
      </c>
      <c r="L469" s="1069" t="s">
        <v>145</v>
      </c>
      <c r="M469" s="1069" t="s">
        <v>145</v>
      </c>
      <c r="N469" s="1069" t="s">
        <v>145</v>
      </c>
      <c r="O469" s="1069" t="s">
        <v>145</v>
      </c>
      <c r="P469" s="1069" t="s">
        <v>145</v>
      </c>
      <c r="Q469" s="1069" t="s">
        <v>145</v>
      </c>
    </row>
    <row r="470" spans="3:17" ht="15">
      <c r="C470" s="610" t="s">
        <v>145</v>
      </c>
      <c r="D470" s="610" t="s">
        <v>145</v>
      </c>
      <c r="E470" s="1350" t="s">
        <v>145</v>
      </c>
      <c r="F470" s="1069" t="s">
        <v>145</v>
      </c>
      <c r="G470" s="1069" t="s">
        <v>145</v>
      </c>
      <c r="H470" s="1069" t="s">
        <v>145</v>
      </c>
      <c r="I470" s="1069" t="s">
        <v>145</v>
      </c>
      <c r="J470" s="1069" t="s">
        <v>145</v>
      </c>
      <c r="K470" s="1069" t="s">
        <v>145</v>
      </c>
      <c r="L470" s="1069" t="s">
        <v>145</v>
      </c>
      <c r="M470" s="1069" t="s">
        <v>145</v>
      </c>
      <c r="N470" s="1069" t="s">
        <v>145</v>
      </c>
      <c r="O470" s="1069" t="s">
        <v>145</v>
      </c>
      <c r="P470" s="1069" t="s">
        <v>145</v>
      </c>
      <c r="Q470" s="1069" t="s">
        <v>145</v>
      </c>
    </row>
    <row r="471" spans="3:17" ht="15">
      <c r="C471" s="610" t="s">
        <v>145</v>
      </c>
      <c r="D471" s="610" t="s">
        <v>145</v>
      </c>
      <c r="E471" s="1350" t="s">
        <v>145</v>
      </c>
      <c r="F471" s="1069" t="s">
        <v>145</v>
      </c>
      <c r="G471" s="1069" t="s">
        <v>145</v>
      </c>
      <c r="H471" s="1069" t="s">
        <v>145</v>
      </c>
      <c r="I471" s="1069" t="s">
        <v>145</v>
      </c>
      <c r="J471" s="1069" t="s">
        <v>145</v>
      </c>
      <c r="K471" s="1069" t="s">
        <v>145</v>
      </c>
      <c r="L471" s="1069" t="s">
        <v>145</v>
      </c>
      <c r="M471" s="1069" t="s">
        <v>145</v>
      </c>
      <c r="N471" s="1069" t="s">
        <v>145</v>
      </c>
      <c r="O471" s="1069" t="s">
        <v>145</v>
      </c>
      <c r="P471" s="1069" t="s">
        <v>145</v>
      </c>
      <c r="Q471" s="1069" t="s">
        <v>145</v>
      </c>
    </row>
    <row r="472" spans="3:17" ht="15">
      <c r="C472" s="610" t="s">
        <v>145</v>
      </c>
      <c r="D472" s="610" t="s">
        <v>145</v>
      </c>
      <c r="E472" s="1350" t="s">
        <v>145</v>
      </c>
      <c r="F472" s="1069" t="s">
        <v>145</v>
      </c>
      <c r="G472" s="1069" t="s">
        <v>145</v>
      </c>
      <c r="H472" s="1069" t="s">
        <v>145</v>
      </c>
      <c r="I472" s="1069" t="s">
        <v>145</v>
      </c>
      <c r="J472" s="1069" t="s">
        <v>145</v>
      </c>
      <c r="K472" s="1069" t="s">
        <v>145</v>
      </c>
      <c r="L472" s="1069" t="s">
        <v>145</v>
      </c>
      <c r="M472" s="1069" t="s">
        <v>145</v>
      </c>
      <c r="N472" s="1069" t="s">
        <v>145</v>
      </c>
      <c r="O472" s="1069" t="s">
        <v>145</v>
      </c>
      <c r="P472" s="1069" t="s">
        <v>145</v>
      </c>
      <c r="Q472" s="1069" t="s">
        <v>145</v>
      </c>
    </row>
    <row r="473" spans="3:17" ht="15">
      <c r="C473" s="610" t="s">
        <v>145</v>
      </c>
      <c r="D473" s="610" t="s">
        <v>145</v>
      </c>
      <c r="E473" s="1350" t="s">
        <v>145</v>
      </c>
      <c r="F473" s="1069" t="s">
        <v>145</v>
      </c>
      <c r="G473" s="1069" t="s">
        <v>145</v>
      </c>
      <c r="H473" s="1069" t="s">
        <v>145</v>
      </c>
      <c r="I473" s="1069" t="s">
        <v>145</v>
      </c>
      <c r="J473" s="1069" t="s">
        <v>145</v>
      </c>
      <c r="K473" s="1069" t="s">
        <v>145</v>
      </c>
      <c r="L473" s="1069" t="s">
        <v>145</v>
      </c>
      <c r="M473" s="1069" t="s">
        <v>145</v>
      </c>
      <c r="N473" s="1069" t="s">
        <v>145</v>
      </c>
      <c r="O473" s="1069" t="s">
        <v>145</v>
      </c>
      <c r="P473" s="1069" t="s">
        <v>145</v>
      </c>
      <c r="Q473" s="1069" t="s">
        <v>145</v>
      </c>
    </row>
    <row r="474" spans="3:17" ht="15">
      <c r="C474" s="610" t="s">
        <v>145</v>
      </c>
      <c r="D474" s="610" t="s">
        <v>145</v>
      </c>
      <c r="E474" s="1350" t="s">
        <v>145</v>
      </c>
      <c r="F474" s="1069" t="s">
        <v>145</v>
      </c>
      <c r="G474" s="1069" t="s">
        <v>145</v>
      </c>
      <c r="H474" s="1069" t="s">
        <v>145</v>
      </c>
      <c r="I474" s="1069" t="s">
        <v>145</v>
      </c>
      <c r="J474" s="1069" t="s">
        <v>145</v>
      </c>
      <c r="K474" s="1069" t="s">
        <v>145</v>
      </c>
      <c r="L474" s="1069" t="s">
        <v>145</v>
      </c>
      <c r="M474" s="1069" t="s">
        <v>145</v>
      </c>
      <c r="N474" s="1069" t="s">
        <v>145</v>
      </c>
      <c r="O474" s="1069" t="s">
        <v>145</v>
      </c>
      <c r="P474" s="1069" t="s">
        <v>145</v>
      </c>
      <c r="Q474" s="1069" t="s">
        <v>145</v>
      </c>
    </row>
    <row r="475" spans="3:17" ht="15">
      <c r="C475" s="610" t="s">
        <v>145</v>
      </c>
      <c r="D475" s="610" t="s">
        <v>145</v>
      </c>
      <c r="E475" s="1350" t="s">
        <v>145</v>
      </c>
      <c r="F475" s="1069" t="s">
        <v>145</v>
      </c>
      <c r="G475" s="1069" t="s">
        <v>145</v>
      </c>
      <c r="H475" s="1069" t="s">
        <v>145</v>
      </c>
      <c r="I475" s="1069" t="s">
        <v>145</v>
      </c>
      <c r="J475" s="1069" t="s">
        <v>145</v>
      </c>
      <c r="K475" s="1069" t="s">
        <v>145</v>
      </c>
      <c r="L475" s="1069" t="s">
        <v>145</v>
      </c>
      <c r="M475" s="1069" t="s">
        <v>145</v>
      </c>
      <c r="N475" s="1069" t="s">
        <v>145</v>
      </c>
      <c r="O475" s="1069" t="s">
        <v>145</v>
      </c>
      <c r="P475" s="1069" t="s">
        <v>145</v>
      </c>
      <c r="Q475" s="1069" t="s">
        <v>145</v>
      </c>
    </row>
    <row r="476" spans="3:17" ht="15">
      <c r="C476" s="610" t="s">
        <v>145</v>
      </c>
      <c r="D476" s="610" t="s">
        <v>145</v>
      </c>
      <c r="E476" s="1350" t="s">
        <v>145</v>
      </c>
      <c r="F476" s="1069" t="s">
        <v>145</v>
      </c>
      <c r="G476" s="1069" t="s">
        <v>145</v>
      </c>
      <c r="H476" s="1069" t="s">
        <v>145</v>
      </c>
      <c r="I476" s="1069" t="s">
        <v>145</v>
      </c>
      <c r="J476" s="1069" t="s">
        <v>145</v>
      </c>
      <c r="K476" s="1069" t="s">
        <v>145</v>
      </c>
      <c r="L476" s="1069" t="s">
        <v>145</v>
      </c>
      <c r="M476" s="1069" t="s">
        <v>145</v>
      </c>
      <c r="N476" s="1069" t="s">
        <v>145</v>
      </c>
      <c r="O476" s="1069" t="s">
        <v>145</v>
      </c>
      <c r="P476" s="1069" t="s">
        <v>145</v>
      </c>
      <c r="Q476" s="1069" t="s">
        <v>145</v>
      </c>
    </row>
    <row r="477" spans="3:17" ht="15">
      <c r="C477" s="610" t="s">
        <v>145</v>
      </c>
      <c r="D477" s="610" t="s">
        <v>145</v>
      </c>
      <c r="E477" s="1350" t="s">
        <v>145</v>
      </c>
      <c r="F477" s="1069" t="s">
        <v>145</v>
      </c>
      <c r="G477" s="1069" t="s">
        <v>145</v>
      </c>
      <c r="H477" s="1069" t="s">
        <v>145</v>
      </c>
      <c r="I477" s="1069" t="s">
        <v>145</v>
      </c>
      <c r="J477" s="1069" t="s">
        <v>145</v>
      </c>
      <c r="K477" s="1069" t="s">
        <v>145</v>
      </c>
      <c r="L477" s="1069" t="s">
        <v>145</v>
      </c>
      <c r="M477" s="1069" t="s">
        <v>145</v>
      </c>
      <c r="N477" s="1069" t="s">
        <v>145</v>
      </c>
      <c r="O477" s="1069" t="s">
        <v>145</v>
      </c>
      <c r="P477" s="1069" t="s">
        <v>145</v>
      </c>
      <c r="Q477" s="1069" t="s">
        <v>145</v>
      </c>
    </row>
    <row r="478" spans="3:17" ht="15">
      <c r="C478" s="610" t="s">
        <v>145</v>
      </c>
      <c r="D478" s="610" t="s">
        <v>145</v>
      </c>
      <c r="E478" s="1350" t="s">
        <v>145</v>
      </c>
      <c r="F478" s="1069" t="s">
        <v>145</v>
      </c>
      <c r="G478" s="1069" t="s">
        <v>145</v>
      </c>
      <c r="H478" s="1069" t="s">
        <v>145</v>
      </c>
      <c r="I478" s="1069" t="s">
        <v>145</v>
      </c>
      <c r="J478" s="1069" t="s">
        <v>145</v>
      </c>
      <c r="K478" s="1069" t="s">
        <v>145</v>
      </c>
      <c r="L478" s="1069" t="s">
        <v>145</v>
      </c>
      <c r="M478" s="1069" t="s">
        <v>145</v>
      </c>
      <c r="N478" s="1069" t="s">
        <v>145</v>
      </c>
      <c r="O478" s="1069" t="s">
        <v>145</v>
      </c>
      <c r="P478" s="1069" t="s">
        <v>145</v>
      </c>
      <c r="Q478" s="1069" t="s">
        <v>145</v>
      </c>
    </row>
    <row r="479" spans="3:17" ht="15">
      <c r="C479" s="610" t="s">
        <v>145</v>
      </c>
      <c r="D479" s="610" t="s">
        <v>145</v>
      </c>
      <c r="E479" s="1350" t="s">
        <v>145</v>
      </c>
      <c r="F479" s="1069" t="s">
        <v>145</v>
      </c>
      <c r="G479" s="1069" t="s">
        <v>145</v>
      </c>
      <c r="H479" s="1069" t="s">
        <v>145</v>
      </c>
      <c r="I479" s="1069" t="s">
        <v>145</v>
      </c>
      <c r="J479" s="1069" t="s">
        <v>145</v>
      </c>
      <c r="K479" s="1069" t="s">
        <v>145</v>
      </c>
      <c r="L479" s="1069" t="s">
        <v>145</v>
      </c>
      <c r="M479" s="1069" t="s">
        <v>145</v>
      </c>
      <c r="N479" s="1069" t="s">
        <v>145</v>
      </c>
      <c r="O479" s="1069" t="s">
        <v>145</v>
      </c>
      <c r="P479" s="1069" t="s">
        <v>145</v>
      </c>
      <c r="Q479" s="1069" t="s">
        <v>145</v>
      </c>
    </row>
    <row r="480" spans="3:17" ht="15">
      <c r="C480" s="610" t="s">
        <v>145</v>
      </c>
      <c r="D480" s="610" t="s">
        <v>145</v>
      </c>
      <c r="E480" s="1350" t="s">
        <v>145</v>
      </c>
      <c r="F480" s="1069" t="s">
        <v>145</v>
      </c>
      <c r="G480" s="1069" t="s">
        <v>145</v>
      </c>
      <c r="H480" s="1069" t="s">
        <v>145</v>
      </c>
      <c r="I480" s="1069" t="s">
        <v>145</v>
      </c>
      <c r="J480" s="1069" t="s">
        <v>145</v>
      </c>
      <c r="K480" s="1069" t="s">
        <v>145</v>
      </c>
      <c r="L480" s="1069" t="s">
        <v>145</v>
      </c>
      <c r="M480" s="1069" t="s">
        <v>145</v>
      </c>
      <c r="N480" s="1069" t="s">
        <v>145</v>
      </c>
      <c r="O480" s="1069" t="s">
        <v>145</v>
      </c>
      <c r="P480" s="1069" t="s">
        <v>145</v>
      </c>
      <c r="Q480" s="1069" t="s">
        <v>145</v>
      </c>
    </row>
    <row r="481" spans="3:17" ht="15">
      <c r="C481" s="610" t="s">
        <v>145</v>
      </c>
      <c r="D481" s="610" t="s">
        <v>145</v>
      </c>
      <c r="E481" s="1350" t="s">
        <v>145</v>
      </c>
      <c r="F481" s="1069" t="s">
        <v>145</v>
      </c>
      <c r="G481" s="1069" t="s">
        <v>145</v>
      </c>
      <c r="H481" s="1069" t="s">
        <v>145</v>
      </c>
      <c r="I481" s="1069" t="s">
        <v>145</v>
      </c>
      <c r="J481" s="1069" t="s">
        <v>145</v>
      </c>
      <c r="K481" s="1069" t="s">
        <v>145</v>
      </c>
      <c r="L481" s="1069" t="s">
        <v>145</v>
      </c>
      <c r="M481" s="1069" t="s">
        <v>145</v>
      </c>
      <c r="N481" s="1069" t="s">
        <v>145</v>
      </c>
      <c r="O481" s="1069" t="s">
        <v>145</v>
      </c>
      <c r="P481" s="1069" t="s">
        <v>145</v>
      </c>
      <c r="Q481" s="1069" t="s">
        <v>145</v>
      </c>
    </row>
    <row r="482" spans="3:17" ht="15">
      <c r="C482" s="610" t="s">
        <v>145</v>
      </c>
      <c r="D482" s="610" t="s">
        <v>145</v>
      </c>
      <c r="E482" s="1350" t="s">
        <v>145</v>
      </c>
      <c r="F482" s="1069" t="s">
        <v>145</v>
      </c>
      <c r="G482" s="1069" t="s">
        <v>145</v>
      </c>
      <c r="H482" s="1069" t="s">
        <v>145</v>
      </c>
      <c r="I482" s="1069" t="s">
        <v>145</v>
      </c>
      <c r="J482" s="1069" t="s">
        <v>145</v>
      </c>
      <c r="K482" s="1069" t="s">
        <v>145</v>
      </c>
      <c r="L482" s="1069" t="s">
        <v>145</v>
      </c>
      <c r="M482" s="1069" t="s">
        <v>145</v>
      </c>
      <c r="N482" s="1069" t="s">
        <v>145</v>
      </c>
      <c r="O482" s="1069" t="s">
        <v>145</v>
      </c>
      <c r="P482" s="1069" t="s">
        <v>145</v>
      </c>
      <c r="Q482" s="1069" t="s">
        <v>145</v>
      </c>
    </row>
    <row r="483" spans="3:17" ht="15">
      <c r="C483" s="610" t="s">
        <v>145</v>
      </c>
      <c r="D483" s="610" t="s">
        <v>145</v>
      </c>
      <c r="E483" s="1350" t="s">
        <v>145</v>
      </c>
      <c r="F483" s="1069" t="s">
        <v>145</v>
      </c>
      <c r="G483" s="1069" t="s">
        <v>145</v>
      </c>
      <c r="H483" s="1069" t="s">
        <v>145</v>
      </c>
      <c r="I483" s="1069" t="s">
        <v>145</v>
      </c>
      <c r="J483" s="1069" t="s">
        <v>145</v>
      </c>
      <c r="K483" s="1069" t="s">
        <v>145</v>
      </c>
      <c r="L483" s="1069" t="s">
        <v>145</v>
      </c>
      <c r="M483" s="1069" t="s">
        <v>145</v>
      </c>
      <c r="N483" s="1069" t="s">
        <v>145</v>
      </c>
      <c r="O483" s="1069" t="s">
        <v>145</v>
      </c>
      <c r="P483" s="1069" t="s">
        <v>145</v>
      </c>
      <c r="Q483" s="1069" t="s">
        <v>145</v>
      </c>
    </row>
    <row r="484" spans="3:17" ht="15">
      <c r="C484" s="610" t="s">
        <v>145</v>
      </c>
      <c r="D484" s="610" t="s">
        <v>145</v>
      </c>
      <c r="E484" s="1350" t="s">
        <v>145</v>
      </c>
      <c r="F484" s="1069" t="s">
        <v>145</v>
      </c>
      <c r="G484" s="1069" t="s">
        <v>145</v>
      </c>
      <c r="H484" s="1069" t="s">
        <v>145</v>
      </c>
      <c r="I484" s="1069" t="s">
        <v>145</v>
      </c>
      <c r="J484" s="1069" t="s">
        <v>145</v>
      </c>
      <c r="K484" s="1069" t="s">
        <v>145</v>
      </c>
      <c r="L484" s="1069" t="s">
        <v>145</v>
      </c>
      <c r="M484" s="1069" t="s">
        <v>145</v>
      </c>
      <c r="N484" s="1069" t="s">
        <v>145</v>
      </c>
      <c r="O484" s="1069" t="s">
        <v>145</v>
      </c>
      <c r="P484" s="1069" t="s">
        <v>145</v>
      </c>
      <c r="Q484" s="1069" t="s">
        <v>145</v>
      </c>
    </row>
    <row r="485" spans="3:17" ht="15">
      <c r="C485" s="610" t="s">
        <v>145</v>
      </c>
      <c r="D485" s="610" t="s">
        <v>145</v>
      </c>
      <c r="E485" s="1350" t="s">
        <v>145</v>
      </c>
      <c r="F485" s="1069" t="s">
        <v>145</v>
      </c>
      <c r="G485" s="1069" t="s">
        <v>145</v>
      </c>
      <c r="H485" s="1069" t="s">
        <v>145</v>
      </c>
      <c r="I485" s="1069" t="s">
        <v>145</v>
      </c>
      <c r="J485" s="1069" t="s">
        <v>145</v>
      </c>
      <c r="K485" s="1069" t="s">
        <v>145</v>
      </c>
      <c r="L485" s="1069" t="s">
        <v>145</v>
      </c>
      <c r="M485" s="1069" t="s">
        <v>145</v>
      </c>
      <c r="N485" s="1069" t="s">
        <v>145</v>
      </c>
      <c r="O485" s="1069" t="s">
        <v>145</v>
      </c>
      <c r="P485" s="1069" t="s">
        <v>145</v>
      </c>
      <c r="Q485" s="1069" t="s">
        <v>145</v>
      </c>
    </row>
    <row r="486" spans="3:17" ht="15">
      <c r="C486" s="610" t="s">
        <v>145</v>
      </c>
      <c r="D486" s="610" t="s">
        <v>145</v>
      </c>
      <c r="E486" s="1350" t="s">
        <v>145</v>
      </c>
      <c r="F486" s="1069" t="s">
        <v>145</v>
      </c>
      <c r="G486" s="1069" t="s">
        <v>145</v>
      </c>
      <c r="H486" s="1069" t="s">
        <v>145</v>
      </c>
      <c r="I486" s="1069" t="s">
        <v>145</v>
      </c>
      <c r="J486" s="1069" t="s">
        <v>145</v>
      </c>
      <c r="K486" s="1069" t="s">
        <v>145</v>
      </c>
      <c r="L486" s="1069" t="s">
        <v>145</v>
      </c>
      <c r="M486" s="1069" t="s">
        <v>145</v>
      </c>
      <c r="N486" s="1069" t="s">
        <v>145</v>
      </c>
      <c r="O486" s="1069" t="s">
        <v>145</v>
      </c>
      <c r="P486" s="1069" t="s">
        <v>145</v>
      </c>
      <c r="Q486" s="1069" t="s">
        <v>145</v>
      </c>
    </row>
    <row r="487" spans="3:17" ht="15">
      <c r="C487" s="610" t="s">
        <v>145</v>
      </c>
      <c r="D487" s="610" t="s">
        <v>145</v>
      </c>
      <c r="E487" s="1350" t="s">
        <v>145</v>
      </c>
      <c r="F487" s="1069" t="s">
        <v>145</v>
      </c>
      <c r="G487" s="1069" t="s">
        <v>145</v>
      </c>
      <c r="H487" s="1069" t="s">
        <v>145</v>
      </c>
      <c r="I487" s="1069" t="s">
        <v>145</v>
      </c>
      <c r="J487" s="1069" t="s">
        <v>145</v>
      </c>
      <c r="K487" s="1069" t="s">
        <v>145</v>
      </c>
      <c r="L487" s="1069" t="s">
        <v>145</v>
      </c>
      <c r="M487" s="1069" t="s">
        <v>145</v>
      </c>
      <c r="N487" s="1069" t="s">
        <v>145</v>
      </c>
      <c r="O487" s="1069" t="s">
        <v>145</v>
      </c>
      <c r="P487" s="1069" t="s">
        <v>145</v>
      </c>
      <c r="Q487" s="1069" t="s">
        <v>145</v>
      </c>
    </row>
    <row r="488" spans="3:17" ht="15">
      <c r="C488" s="610" t="s">
        <v>145</v>
      </c>
      <c r="D488" s="610" t="s">
        <v>145</v>
      </c>
      <c r="E488" s="1350" t="s">
        <v>145</v>
      </c>
      <c r="F488" s="1069" t="s">
        <v>145</v>
      </c>
      <c r="G488" s="1069" t="s">
        <v>145</v>
      </c>
      <c r="H488" s="1069" t="s">
        <v>145</v>
      </c>
      <c r="I488" s="1069" t="s">
        <v>145</v>
      </c>
      <c r="J488" s="1069" t="s">
        <v>145</v>
      </c>
      <c r="K488" s="1069" t="s">
        <v>145</v>
      </c>
      <c r="L488" s="1069" t="s">
        <v>145</v>
      </c>
      <c r="M488" s="1069" t="s">
        <v>145</v>
      </c>
      <c r="N488" s="1069" t="s">
        <v>145</v>
      </c>
      <c r="O488" s="1069" t="s">
        <v>145</v>
      </c>
      <c r="P488" s="1069" t="s">
        <v>145</v>
      </c>
      <c r="Q488" s="1069" t="s">
        <v>145</v>
      </c>
    </row>
    <row r="489" spans="3:17" ht="15">
      <c r="C489" s="610" t="s">
        <v>145</v>
      </c>
      <c r="D489" s="610" t="s">
        <v>145</v>
      </c>
      <c r="E489" s="1350" t="s">
        <v>145</v>
      </c>
      <c r="F489" s="1069" t="s">
        <v>145</v>
      </c>
      <c r="G489" s="1069" t="s">
        <v>145</v>
      </c>
      <c r="H489" s="1069" t="s">
        <v>145</v>
      </c>
      <c r="I489" s="1069" t="s">
        <v>145</v>
      </c>
      <c r="J489" s="1069" t="s">
        <v>145</v>
      </c>
      <c r="K489" s="1069" t="s">
        <v>145</v>
      </c>
      <c r="L489" s="1069" t="s">
        <v>145</v>
      </c>
      <c r="M489" s="1069" t="s">
        <v>145</v>
      </c>
      <c r="N489" s="1069" t="s">
        <v>145</v>
      </c>
      <c r="O489" s="1069" t="s">
        <v>145</v>
      </c>
      <c r="P489" s="1069" t="s">
        <v>145</v>
      </c>
      <c r="Q489" s="1069" t="s">
        <v>145</v>
      </c>
    </row>
    <row r="490" spans="3:17" ht="15">
      <c r="C490" s="610" t="s">
        <v>145</v>
      </c>
      <c r="D490" s="610" t="s">
        <v>145</v>
      </c>
      <c r="E490" s="1350" t="s">
        <v>145</v>
      </c>
      <c r="F490" s="1069" t="s">
        <v>145</v>
      </c>
      <c r="G490" s="1069" t="s">
        <v>145</v>
      </c>
      <c r="H490" s="1069" t="s">
        <v>145</v>
      </c>
      <c r="I490" s="1069" t="s">
        <v>145</v>
      </c>
      <c r="J490" s="1069" t="s">
        <v>145</v>
      </c>
      <c r="K490" s="1069" t="s">
        <v>145</v>
      </c>
      <c r="L490" s="1069" t="s">
        <v>145</v>
      </c>
      <c r="M490" s="1069" t="s">
        <v>145</v>
      </c>
      <c r="N490" s="1069" t="s">
        <v>145</v>
      </c>
      <c r="O490" s="1069" t="s">
        <v>145</v>
      </c>
      <c r="P490" s="1069" t="s">
        <v>145</v>
      </c>
      <c r="Q490" s="1069" t="s">
        <v>145</v>
      </c>
    </row>
    <row r="491" spans="3:17" ht="15">
      <c r="C491" s="610" t="s">
        <v>145</v>
      </c>
      <c r="D491" s="610" t="s">
        <v>145</v>
      </c>
      <c r="E491" s="1350" t="s">
        <v>145</v>
      </c>
      <c r="F491" s="1069" t="s">
        <v>145</v>
      </c>
      <c r="G491" s="1069" t="s">
        <v>145</v>
      </c>
      <c r="H491" s="1069" t="s">
        <v>145</v>
      </c>
      <c r="I491" s="1069" t="s">
        <v>145</v>
      </c>
      <c r="J491" s="1069" t="s">
        <v>145</v>
      </c>
      <c r="K491" s="1069" t="s">
        <v>145</v>
      </c>
      <c r="L491" s="1069" t="s">
        <v>145</v>
      </c>
      <c r="M491" s="1069" t="s">
        <v>145</v>
      </c>
      <c r="N491" s="1069" t="s">
        <v>145</v>
      </c>
      <c r="O491" s="1069" t="s">
        <v>145</v>
      </c>
      <c r="P491" s="1069" t="s">
        <v>145</v>
      </c>
      <c r="Q491" s="1069" t="s">
        <v>145</v>
      </c>
    </row>
    <row r="492" spans="3:17" ht="15">
      <c r="C492" s="610" t="s">
        <v>145</v>
      </c>
      <c r="D492" s="610" t="s">
        <v>145</v>
      </c>
      <c r="E492" s="1350" t="s">
        <v>145</v>
      </c>
      <c r="F492" s="1069" t="s">
        <v>145</v>
      </c>
      <c r="G492" s="1069" t="s">
        <v>145</v>
      </c>
      <c r="H492" s="1069" t="s">
        <v>145</v>
      </c>
      <c r="I492" s="1069" t="s">
        <v>145</v>
      </c>
      <c r="J492" s="1069" t="s">
        <v>145</v>
      </c>
      <c r="K492" s="1069" t="s">
        <v>145</v>
      </c>
      <c r="L492" s="1069" t="s">
        <v>145</v>
      </c>
      <c r="M492" s="1069" t="s">
        <v>145</v>
      </c>
      <c r="N492" s="1069" t="s">
        <v>145</v>
      </c>
      <c r="O492" s="1069" t="s">
        <v>145</v>
      </c>
      <c r="P492" s="1069" t="s">
        <v>145</v>
      </c>
      <c r="Q492" s="1069" t="s">
        <v>145</v>
      </c>
    </row>
    <row r="493" spans="3:17" ht="15">
      <c r="C493" s="610" t="s">
        <v>145</v>
      </c>
      <c r="D493" s="610" t="s">
        <v>145</v>
      </c>
      <c r="E493" s="1350" t="s">
        <v>145</v>
      </c>
      <c r="F493" s="1069" t="s">
        <v>145</v>
      </c>
      <c r="G493" s="1069" t="s">
        <v>145</v>
      </c>
      <c r="H493" s="1069" t="s">
        <v>145</v>
      </c>
      <c r="I493" s="1069" t="s">
        <v>145</v>
      </c>
      <c r="J493" s="1069" t="s">
        <v>145</v>
      </c>
      <c r="K493" s="1069" t="s">
        <v>145</v>
      </c>
      <c r="L493" s="1069" t="s">
        <v>145</v>
      </c>
      <c r="M493" s="1069" t="s">
        <v>145</v>
      </c>
      <c r="N493" s="1069" t="s">
        <v>145</v>
      </c>
      <c r="O493" s="1069" t="s">
        <v>145</v>
      </c>
      <c r="P493" s="1069" t="s">
        <v>145</v>
      </c>
      <c r="Q493" s="1069" t="s">
        <v>145</v>
      </c>
    </row>
    <row r="494" spans="3:17" ht="15">
      <c r="C494" s="610" t="s">
        <v>145</v>
      </c>
      <c r="D494" s="610" t="s">
        <v>145</v>
      </c>
      <c r="E494" s="1350" t="s">
        <v>145</v>
      </c>
      <c r="F494" s="1069" t="s">
        <v>145</v>
      </c>
      <c r="G494" s="1069" t="s">
        <v>145</v>
      </c>
      <c r="H494" s="1069" t="s">
        <v>145</v>
      </c>
      <c r="I494" s="1069" t="s">
        <v>145</v>
      </c>
      <c r="J494" s="1069" t="s">
        <v>145</v>
      </c>
      <c r="K494" s="1069" t="s">
        <v>145</v>
      </c>
      <c r="L494" s="1069" t="s">
        <v>145</v>
      </c>
      <c r="M494" s="1069" t="s">
        <v>145</v>
      </c>
      <c r="N494" s="1069" t="s">
        <v>145</v>
      </c>
      <c r="O494" s="1069" t="s">
        <v>145</v>
      </c>
      <c r="P494" s="1069" t="s">
        <v>145</v>
      </c>
      <c r="Q494" s="1069" t="s">
        <v>145</v>
      </c>
    </row>
    <row r="495" spans="3:17" ht="15">
      <c r="C495" s="610" t="s">
        <v>145</v>
      </c>
      <c r="D495" s="610" t="s">
        <v>145</v>
      </c>
      <c r="E495" s="1350" t="s">
        <v>145</v>
      </c>
      <c r="F495" s="1069" t="s">
        <v>145</v>
      </c>
      <c r="G495" s="1069" t="s">
        <v>145</v>
      </c>
      <c r="H495" s="1069" t="s">
        <v>145</v>
      </c>
      <c r="I495" s="1069" t="s">
        <v>145</v>
      </c>
      <c r="J495" s="1069" t="s">
        <v>145</v>
      </c>
      <c r="K495" s="1069" t="s">
        <v>145</v>
      </c>
      <c r="L495" s="1069" t="s">
        <v>145</v>
      </c>
      <c r="M495" s="1069" t="s">
        <v>145</v>
      </c>
      <c r="N495" s="1069" t="s">
        <v>145</v>
      </c>
      <c r="O495" s="1069" t="s">
        <v>145</v>
      </c>
      <c r="P495" s="1069" t="s">
        <v>145</v>
      </c>
      <c r="Q495" s="1069" t="s">
        <v>145</v>
      </c>
    </row>
    <row r="496" spans="3:17" ht="15">
      <c r="C496" s="610" t="s">
        <v>145</v>
      </c>
      <c r="D496" s="610" t="s">
        <v>145</v>
      </c>
      <c r="E496" s="1350" t="s">
        <v>145</v>
      </c>
      <c r="F496" s="1069" t="s">
        <v>145</v>
      </c>
      <c r="G496" s="1069" t="s">
        <v>145</v>
      </c>
      <c r="H496" s="1069" t="s">
        <v>145</v>
      </c>
      <c r="I496" s="1069" t="s">
        <v>145</v>
      </c>
      <c r="J496" s="1069" t="s">
        <v>145</v>
      </c>
      <c r="K496" s="1069" t="s">
        <v>145</v>
      </c>
      <c r="L496" s="1069" t="s">
        <v>145</v>
      </c>
      <c r="M496" s="1069" t="s">
        <v>145</v>
      </c>
      <c r="N496" s="1069" t="s">
        <v>145</v>
      </c>
      <c r="O496" s="1069" t="s">
        <v>145</v>
      </c>
      <c r="P496" s="1069" t="s">
        <v>145</v>
      </c>
      <c r="Q496" s="1069" t="s">
        <v>145</v>
      </c>
    </row>
    <row r="497" spans="3:17" ht="15">
      <c r="C497" s="610" t="s">
        <v>145</v>
      </c>
      <c r="D497" s="610" t="s">
        <v>145</v>
      </c>
      <c r="E497" s="1350" t="s">
        <v>145</v>
      </c>
      <c r="F497" s="1069" t="s">
        <v>145</v>
      </c>
      <c r="G497" s="1069" t="s">
        <v>145</v>
      </c>
      <c r="H497" s="1069" t="s">
        <v>145</v>
      </c>
      <c r="I497" s="1069" t="s">
        <v>145</v>
      </c>
      <c r="J497" s="1069" t="s">
        <v>145</v>
      </c>
      <c r="K497" s="1069" t="s">
        <v>145</v>
      </c>
      <c r="L497" s="1069" t="s">
        <v>145</v>
      </c>
      <c r="M497" s="1069" t="s">
        <v>145</v>
      </c>
      <c r="N497" s="1069" t="s">
        <v>145</v>
      </c>
      <c r="O497" s="1069" t="s">
        <v>145</v>
      </c>
      <c r="P497" s="1069" t="s">
        <v>145</v>
      </c>
      <c r="Q497" s="1069" t="s">
        <v>145</v>
      </c>
    </row>
    <row r="498" spans="3:17" ht="15">
      <c r="C498" s="610" t="s">
        <v>145</v>
      </c>
      <c r="D498" s="610" t="s">
        <v>145</v>
      </c>
      <c r="E498" s="1350" t="s">
        <v>145</v>
      </c>
      <c r="F498" s="1069" t="s">
        <v>145</v>
      </c>
      <c r="G498" s="1069" t="s">
        <v>145</v>
      </c>
      <c r="H498" s="1069" t="s">
        <v>145</v>
      </c>
      <c r="I498" s="1069" t="s">
        <v>145</v>
      </c>
      <c r="J498" s="1069" t="s">
        <v>145</v>
      </c>
      <c r="K498" s="1069" t="s">
        <v>145</v>
      </c>
      <c r="L498" s="1069" t="s">
        <v>145</v>
      </c>
      <c r="M498" s="1069" t="s">
        <v>145</v>
      </c>
      <c r="N498" s="1069" t="s">
        <v>145</v>
      </c>
      <c r="O498" s="1069" t="s">
        <v>145</v>
      </c>
      <c r="P498" s="1069" t="s">
        <v>145</v>
      </c>
      <c r="Q498" s="1069" t="s">
        <v>145</v>
      </c>
    </row>
    <row r="499" spans="3:17" ht="15">
      <c r="C499" s="610" t="s">
        <v>145</v>
      </c>
      <c r="D499" s="610" t="s">
        <v>145</v>
      </c>
      <c r="E499" s="1350" t="s">
        <v>145</v>
      </c>
      <c r="F499" s="1069" t="s">
        <v>145</v>
      </c>
      <c r="G499" s="1069" t="s">
        <v>145</v>
      </c>
      <c r="H499" s="1069" t="s">
        <v>145</v>
      </c>
      <c r="I499" s="1069" t="s">
        <v>145</v>
      </c>
      <c r="J499" s="1069" t="s">
        <v>145</v>
      </c>
      <c r="K499" s="1069" t="s">
        <v>145</v>
      </c>
      <c r="L499" s="1069" t="s">
        <v>145</v>
      </c>
      <c r="M499" s="1069" t="s">
        <v>145</v>
      </c>
      <c r="N499" s="1069" t="s">
        <v>145</v>
      </c>
      <c r="O499" s="1069" t="s">
        <v>145</v>
      </c>
      <c r="P499" s="1069" t="s">
        <v>145</v>
      </c>
      <c r="Q499" s="1069" t="s">
        <v>145</v>
      </c>
    </row>
    <row r="500" spans="3:17" ht="15">
      <c r="C500" s="610" t="s">
        <v>145</v>
      </c>
      <c r="D500" s="610" t="s">
        <v>145</v>
      </c>
      <c r="E500" s="1350" t="s">
        <v>145</v>
      </c>
      <c r="F500" s="1069" t="s">
        <v>145</v>
      </c>
      <c r="G500" s="1069" t="s">
        <v>145</v>
      </c>
      <c r="H500" s="1069" t="s">
        <v>145</v>
      </c>
      <c r="I500" s="1069" t="s">
        <v>145</v>
      </c>
      <c r="J500" s="1069" t="s">
        <v>145</v>
      </c>
      <c r="K500" s="1069" t="s">
        <v>145</v>
      </c>
      <c r="L500" s="1069" t="s">
        <v>145</v>
      </c>
      <c r="M500" s="1069" t="s">
        <v>145</v>
      </c>
      <c r="N500" s="1069" t="s">
        <v>145</v>
      </c>
      <c r="O500" s="1069" t="s">
        <v>145</v>
      </c>
      <c r="P500" s="1069" t="s">
        <v>145</v>
      </c>
      <c r="Q500" s="1069" t="s">
        <v>145</v>
      </c>
    </row>
    <row r="501" spans="3:17" ht="15">
      <c r="C501" s="610" t="s">
        <v>145</v>
      </c>
      <c r="D501" s="610" t="s">
        <v>145</v>
      </c>
      <c r="E501" s="1350" t="s">
        <v>145</v>
      </c>
      <c r="F501" s="1069" t="s">
        <v>145</v>
      </c>
      <c r="G501" s="1069" t="s">
        <v>145</v>
      </c>
      <c r="H501" s="1069" t="s">
        <v>145</v>
      </c>
      <c r="I501" s="1069" t="s">
        <v>145</v>
      </c>
      <c r="J501" s="1069" t="s">
        <v>145</v>
      </c>
      <c r="K501" s="1069" t="s">
        <v>145</v>
      </c>
      <c r="L501" s="1069" t="s">
        <v>145</v>
      </c>
      <c r="M501" s="1069" t="s">
        <v>145</v>
      </c>
      <c r="N501" s="1069" t="s">
        <v>145</v>
      </c>
      <c r="O501" s="1069" t="s">
        <v>145</v>
      </c>
      <c r="P501" s="1069" t="s">
        <v>145</v>
      </c>
      <c r="Q501" s="1069" t="s">
        <v>145</v>
      </c>
    </row>
    <row r="502" spans="3:17" ht="15">
      <c r="C502" s="610" t="s">
        <v>145</v>
      </c>
      <c r="D502" s="610" t="s">
        <v>145</v>
      </c>
      <c r="E502" s="1350" t="s">
        <v>145</v>
      </c>
      <c r="F502" s="1069" t="s">
        <v>145</v>
      </c>
      <c r="G502" s="1069" t="s">
        <v>145</v>
      </c>
      <c r="H502" s="1069" t="s">
        <v>145</v>
      </c>
      <c r="I502" s="1069" t="s">
        <v>145</v>
      </c>
      <c r="J502" s="1069" t="s">
        <v>145</v>
      </c>
      <c r="K502" s="1069" t="s">
        <v>145</v>
      </c>
      <c r="L502" s="1069" t="s">
        <v>145</v>
      </c>
      <c r="M502" s="1069" t="s">
        <v>145</v>
      </c>
      <c r="N502" s="1069" t="s">
        <v>145</v>
      </c>
      <c r="O502" s="1069" t="s">
        <v>145</v>
      </c>
      <c r="P502" s="1069" t="s">
        <v>145</v>
      </c>
      <c r="Q502" s="1069" t="s">
        <v>145</v>
      </c>
    </row>
    <row r="503" spans="3:17" ht="15">
      <c r="C503" s="610" t="s">
        <v>145</v>
      </c>
      <c r="D503" s="610" t="s">
        <v>145</v>
      </c>
      <c r="E503" s="1350" t="s">
        <v>145</v>
      </c>
      <c r="F503" s="1069" t="s">
        <v>145</v>
      </c>
      <c r="G503" s="1069" t="s">
        <v>145</v>
      </c>
      <c r="H503" s="1069" t="s">
        <v>145</v>
      </c>
      <c r="I503" s="1069" t="s">
        <v>145</v>
      </c>
      <c r="J503" s="1069" t="s">
        <v>145</v>
      </c>
      <c r="K503" s="1069" t="s">
        <v>145</v>
      </c>
      <c r="L503" s="1069" t="s">
        <v>145</v>
      </c>
      <c r="M503" s="1069" t="s">
        <v>145</v>
      </c>
      <c r="N503" s="1069" t="s">
        <v>145</v>
      </c>
      <c r="O503" s="1069" t="s">
        <v>145</v>
      </c>
      <c r="P503" s="1069" t="s">
        <v>145</v>
      </c>
      <c r="Q503" s="1069" t="s">
        <v>145</v>
      </c>
    </row>
    <row r="504" spans="3:17" ht="15">
      <c r="C504" s="610" t="s">
        <v>145</v>
      </c>
      <c r="D504" s="610" t="s">
        <v>145</v>
      </c>
      <c r="E504" s="1350" t="s">
        <v>145</v>
      </c>
      <c r="F504" s="1069" t="s">
        <v>145</v>
      </c>
      <c r="G504" s="1069" t="s">
        <v>145</v>
      </c>
      <c r="H504" s="1069" t="s">
        <v>145</v>
      </c>
      <c r="I504" s="1069" t="s">
        <v>145</v>
      </c>
      <c r="J504" s="1069" t="s">
        <v>145</v>
      </c>
      <c r="K504" s="1069" t="s">
        <v>145</v>
      </c>
      <c r="L504" s="1069" t="s">
        <v>145</v>
      </c>
      <c r="M504" s="1069" t="s">
        <v>145</v>
      </c>
      <c r="N504" s="1069" t="s">
        <v>145</v>
      </c>
      <c r="O504" s="1069" t="s">
        <v>145</v>
      </c>
      <c r="P504" s="1069" t="s">
        <v>145</v>
      </c>
      <c r="Q504" s="1069" t="s">
        <v>145</v>
      </c>
    </row>
    <row r="505" spans="3:17" ht="15">
      <c r="C505" s="610" t="s">
        <v>145</v>
      </c>
      <c r="D505" s="610" t="s">
        <v>145</v>
      </c>
      <c r="E505" s="1350" t="s">
        <v>145</v>
      </c>
      <c r="F505" s="1069" t="s">
        <v>145</v>
      </c>
      <c r="G505" s="1069" t="s">
        <v>145</v>
      </c>
      <c r="H505" s="1069" t="s">
        <v>145</v>
      </c>
      <c r="I505" s="1069" t="s">
        <v>145</v>
      </c>
      <c r="J505" s="1069" t="s">
        <v>145</v>
      </c>
      <c r="K505" s="1069" t="s">
        <v>145</v>
      </c>
      <c r="L505" s="1069" t="s">
        <v>145</v>
      </c>
      <c r="M505" s="1069" t="s">
        <v>145</v>
      </c>
      <c r="N505" s="1069" t="s">
        <v>145</v>
      </c>
      <c r="O505" s="1069" t="s">
        <v>145</v>
      </c>
      <c r="P505" s="1069" t="s">
        <v>145</v>
      </c>
      <c r="Q505" s="1069" t="s">
        <v>145</v>
      </c>
    </row>
    <row r="506" spans="3:17" ht="15">
      <c r="C506" s="610" t="s">
        <v>145</v>
      </c>
      <c r="D506" s="610" t="s">
        <v>145</v>
      </c>
      <c r="E506" s="1350" t="s">
        <v>145</v>
      </c>
      <c r="F506" s="1069" t="s">
        <v>145</v>
      </c>
      <c r="G506" s="1069" t="s">
        <v>145</v>
      </c>
      <c r="H506" s="1069" t="s">
        <v>145</v>
      </c>
      <c r="I506" s="1069" t="s">
        <v>145</v>
      </c>
      <c r="J506" s="1069" t="s">
        <v>145</v>
      </c>
      <c r="K506" s="1069" t="s">
        <v>145</v>
      </c>
      <c r="L506" s="1069" t="s">
        <v>145</v>
      </c>
      <c r="M506" s="1069" t="s">
        <v>145</v>
      </c>
      <c r="N506" s="1069" t="s">
        <v>145</v>
      </c>
      <c r="O506" s="1069" t="s">
        <v>145</v>
      </c>
      <c r="P506" s="1069" t="s">
        <v>145</v>
      </c>
      <c r="Q506" s="1069" t="s">
        <v>145</v>
      </c>
    </row>
    <row r="507" spans="3:17" ht="15">
      <c r="C507" s="610" t="s">
        <v>145</v>
      </c>
      <c r="D507" s="610" t="s">
        <v>145</v>
      </c>
      <c r="E507" s="1350" t="s">
        <v>145</v>
      </c>
      <c r="F507" s="1069" t="s">
        <v>145</v>
      </c>
      <c r="G507" s="1069" t="s">
        <v>145</v>
      </c>
      <c r="H507" s="1069" t="s">
        <v>145</v>
      </c>
      <c r="I507" s="1069" t="s">
        <v>145</v>
      </c>
      <c r="J507" s="1069" t="s">
        <v>145</v>
      </c>
      <c r="K507" s="1069" t="s">
        <v>145</v>
      </c>
      <c r="L507" s="1069" t="s">
        <v>145</v>
      </c>
      <c r="M507" s="1069" t="s">
        <v>145</v>
      </c>
      <c r="N507" s="1069" t="s">
        <v>145</v>
      </c>
      <c r="O507" s="1069" t="s">
        <v>145</v>
      </c>
      <c r="P507" s="1069" t="s">
        <v>145</v>
      </c>
      <c r="Q507" s="1069" t="s">
        <v>145</v>
      </c>
    </row>
    <row r="508" spans="3:17" ht="15">
      <c r="C508" s="610" t="s">
        <v>145</v>
      </c>
      <c r="D508" s="610" t="s">
        <v>145</v>
      </c>
      <c r="E508" s="1350" t="s">
        <v>145</v>
      </c>
      <c r="F508" s="1069" t="s">
        <v>145</v>
      </c>
      <c r="G508" s="1069" t="s">
        <v>145</v>
      </c>
      <c r="H508" s="1069" t="s">
        <v>145</v>
      </c>
      <c r="I508" s="1069" t="s">
        <v>145</v>
      </c>
      <c r="J508" s="1069" t="s">
        <v>145</v>
      </c>
      <c r="K508" s="1069" t="s">
        <v>145</v>
      </c>
      <c r="L508" s="1069" t="s">
        <v>145</v>
      </c>
      <c r="M508" s="1069" t="s">
        <v>145</v>
      </c>
      <c r="N508" s="1069" t="s">
        <v>145</v>
      </c>
      <c r="O508" s="1069" t="s">
        <v>145</v>
      </c>
      <c r="P508" s="1069" t="s">
        <v>145</v>
      </c>
      <c r="Q508" s="1069" t="s">
        <v>145</v>
      </c>
    </row>
    <row r="509" spans="3:17" ht="15">
      <c r="C509" s="610" t="s">
        <v>145</v>
      </c>
      <c r="D509" s="610" t="s">
        <v>145</v>
      </c>
      <c r="E509" s="1350" t="s">
        <v>145</v>
      </c>
      <c r="F509" s="1069" t="s">
        <v>145</v>
      </c>
      <c r="G509" s="1069" t="s">
        <v>145</v>
      </c>
      <c r="H509" s="1069" t="s">
        <v>145</v>
      </c>
      <c r="I509" s="1069" t="s">
        <v>145</v>
      </c>
      <c r="J509" s="1069" t="s">
        <v>145</v>
      </c>
      <c r="K509" s="1069" t="s">
        <v>145</v>
      </c>
      <c r="L509" s="1069" t="s">
        <v>145</v>
      </c>
      <c r="M509" s="1069" t="s">
        <v>145</v>
      </c>
      <c r="N509" s="1069" t="s">
        <v>145</v>
      </c>
      <c r="O509" s="1069" t="s">
        <v>145</v>
      </c>
      <c r="P509" s="1069" t="s">
        <v>145</v>
      </c>
      <c r="Q509" s="1069" t="s">
        <v>145</v>
      </c>
    </row>
    <row r="510" spans="3:17" ht="15">
      <c r="C510" s="610" t="s">
        <v>145</v>
      </c>
      <c r="D510" s="610" t="s">
        <v>145</v>
      </c>
      <c r="E510" s="1350" t="s">
        <v>145</v>
      </c>
      <c r="F510" s="1069" t="s">
        <v>145</v>
      </c>
      <c r="G510" s="1069" t="s">
        <v>145</v>
      </c>
      <c r="H510" s="1069" t="s">
        <v>145</v>
      </c>
      <c r="I510" s="1069" t="s">
        <v>145</v>
      </c>
      <c r="J510" s="1069" t="s">
        <v>145</v>
      </c>
      <c r="K510" s="1069" t="s">
        <v>145</v>
      </c>
      <c r="L510" s="1069" t="s">
        <v>145</v>
      </c>
      <c r="M510" s="1069" t="s">
        <v>145</v>
      </c>
      <c r="N510" s="1069" t="s">
        <v>145</v>
      </c>
      <c r="O510" s="1069" t="s">
        <v>145</v>
      </c>
      <c r="P510" s="1069" t="s">
        <v>145</v>
      </c>
      <c r="Q510" s="1069" t="s">
        <v>145</v>
      </c>
    </row>
    <row r="511" spans="3:17" ht="15">
      <c r="C511" s="610" t="s">
        <v>145</v>
      </c>
      <c r="D511" s="610" t="s">
        <v>145</v>
      </c>
      <c r="E511" s="1350" t="s">
        <v>145</v>
      </c>
      <c r="F511" s="1069" t="s">
        <v>145</v>
      </c>
      <c r="G511" s="1069" t="s">
        <v>145</v>
      </c>
      <c r="H511" s="1069" t="s">
        <v>145</v>
      </c>
      <c r="I511" s="1069" t="s">
        <v>145</v>
      </c>
      <c r="J511" s="1069" t="s">
        <v>145</v>
      </c>
      <c r="K511" s="1069" t="s">
        <v>145</v>
      </c>
      <c r="L511" s="1069" t="s">
        <v>145</v>
      </c>
      <c r="M511" s="1069" t="s">
        <v>145</v>
      </c>
      <c r="N511" s="1069" t="s">
        <v>145</v>
      </c>
      <c r="O511" s="1069" t="s">
        <v>145</v>
      </c>
      <c r="P511" s="1069" t="s">
        <v>145</v>
      </c>
      <c r="Q511" s="1069" t="s">
        <v>145</v>
      </c>
    </row>
    <row r="512" spans="3:17" ht="15">
      <c r="C512" s="610" t="s">
        <v>145</v>
      </c>
      <c r="D512" s="610" t="s">
        <v>145</v>
      </c>
      <c r="E512" s="1350" t="s">
        <v>145</v>
      </c>
      <c r="F512" s="1069" t="s">
        <v>145</v>
      </c>
      <c r="G512" s="1069" t="s">
        <v>145</v>
      </c>
      <c r="H512" s="1069" t="s">
        <v>145</v>
      </c>
      <c r="I512" s="1069" t="s">
        <v>145</v>
      </c>
      <c r="J512" s="1069" t="s">
        <v>145</v>
      </c>
      <c r="K512" s="1069" t="s">
        <v>145</v>
      </c>
      <c r="L512" s="1069" t="s">
        <v>145</v>
      </c>
      <c r="M512" s="1069" t="s">
        <v>145</v>
      </c>
      <c r="N512" s="1069" t="s">
        <v>145</v>
      </c>
      <c r="O512" s="1069" t="s">
        <v>145</v>
      </c>
      <c r="P512" s="1069" t="s">
        <v>145</v>
      </c>
      <c r="Q512" s="1069" t="s">
        <v>145</v>
      </c>
    </row>
    <row r="513" spans="3:17" ht="15">
      <c r="C513" s="610" t="s">
        <v>145</v>
      </c>
      <c r="D513" s="610" t="s">
        <v>145</v>
      </c>
      <c r="E513" s="1350" t="s">
        <v>145</v>
      </c>
      <c r="F513" s="1069" t="s">
        <v>145</v>
      </c>
      <c r="G513" s="1069" t="s">
        <v>145</v>
      </c>
      <c r="H513" s="1069" t="s">
        <v>145</v>
      </c>
      <c r="I513" s="1069" t="s">
        <v>145</v>
      </c>
      <c r="J513" s="1069" t="s">
        <v>145</v>
      </c>
      <c r="K513" s="1069" t="s">
        <v>145</v>
      </c>
      <c r="L513" s="1069" t="s">
        <v>145</v>
      </c>
      <c r="M513" s="1069" t="s">
        <v>145</v>
      </c>
      <c r="N513" s="1069" t="s">
        <v>145</v>
      </c>
      <c r="O513" s="1069" t="s">
        <v>145</v>
      </c>
      <c r="P513" s="1069" t="s">
        <v>145</v>
      </c>
      <c r="Q513" s="1069" t="s">
        <v>145</v>
      </c>
    </row>
    <row r="514" spans="3:17" ht="15">
      <c r="C514" s="610" t="s">
        <v>145</v>
      </c>
      <c r="D514" s="610" t="s">
        <v>145</v>
      </c>
      <c r="E514" s="1350" t="s">
        <v>145</v>
      </c>
      <c r="F514" s="1069" t="s">
        <v>145</v>
      </c>
      <c r="G514" s="1069" t="s">
        <v>145</v>
      </c>
      <c r="H514" s="1069" t="s">
        <v>145</v>
      </c>
      <c r="I514" s="1069" t="s">
        <v>145</v>
      </c>
      <c r="J514" s="1069" t="s">
        <v>145</v>
      </c>
      <c r="K514" s="1069" t="s">
        <v>145</v>
      </c>
      <c r="L514" s="1069" t="s">
        <v>145</v>
      </c>
      <c r="M514" s="1069" t="s">
        <v>145</v>
      </c>
      <c r="N514" s="1069" t="s">
        <v>145</v>
      </c>
      <c r="O514" s="1069" t="s">
        <v>145</v>
      </c>
      <c r="P514" s="1069" t="s">
        <v>145</v>
      </c>
      <c r="Q514" s="1069" t="s">
        <v>145</v>
      </c>
    </row>
    <row r="515" spans="3:17" ht="15">
      <c r="C515" s="610" t="s">
        <v>145</v>
      </c>
      <c r="D515" s="610" t="s">
        <v>145</v>
      </c>
      <c r="E515" s="1350" t="s">
        <v>145</v>
      </c>
      <c r="F515" s="1069" t="s">
        <v>145</v>
      </c>
      <c r="G515" s="1069" t="s">
        <v>145</v>
      </c>
      <c r="H515" s="1069" t="s">
        <v>145</v>
      </c>
      <c r="I515" s="1069" t="s">
        <v>145</v>
      </c>
      <c r="J515" s="1069" t="s">
        <v>145</v>
      </c>
      <c r="K515" s="1069" t="s">
        <v>145</v>
      </c>
      <c r="L515" s="1069" t="s">
        <v>145</v>
      </c>
      <c r="M515" s="1069" t="s">
        <v>145</v>
      </c>
      <c r="N515" s="1069" t="s">
        <v>145</v>
      </c>
      <c r="O515" s="1069" t="s">
        <v>145</v>
      </c>
      <c r="P515" s="1069" t="s">
        <v>145</v>
      </c>
      <c r="Q515" s="1069" t="s">
        <v>145</v>
      </c>
    </row>
    <row r="516" spans="3:17" ht="15">
      <c r="C516" s="610" t="s">
        <v>145</v>
      </c>
      <c r="D516" s="610" t="s">
        <v>145</v>
      </c>
      <c r="E516" s="1350" t="s">
        <v>145</v>
      </c>
      <c r="F516" s="1069" t="s">
        <v>145</v>
      </c>
      <c r="G516" s="1069" t="s">
        <v>145</v>
      </c>
      <c r="H516" s="1069" t="s">
        <v>145</v>
      </c>
      <c r="I516" s="1069" t="s">
        <v>145</v>
      </c>
      <c r="J516" s="1069" t="s">
        <v>145</v>
      </c>
      <c r="K516" s="1069" t="s">
        <v>145</v>
      </c>
      <c r="L516" s="1069" t="s">
        <v>145</v>
      </c>
      <c r="M516" s="1069" t="s">
        <v>145</v>
      </c>
      <c r="N516" s="1069" t="s">
        <v>145</v>
      </c>
      <c r="O516" s="1069" t="s">
        <v>145</v>
      </c>
      <c r="P516" s="1069" t="s">
        <v>145</v>
      </c>
      <c r="Q516" s="1069" t="s">
        <v>145</v>
      </c>
    </row>
    <row r="517" spans="3:17" ht="15">
      <c r="C517" s="610" t="s">
        <v>145</v>
      </c>
      <c r="D517" s="610" t="s">
        <v>145</v>
      </c>
      <c r="E517" s="1350" t="s">
        <v>145</v>
      </c>
      <c r="F517" s="1069" t="s">
        <v>145</v>
      </c>
      <c r="G517" s="1069" t="s">
        <v>145</v>
      </c>
      <c r="H517" s="1069" t="s">
        <v>145</v>
      </c>
      <c r="I517" s="1069" t="s">
        <v>145</v>
      </c>
      <c r="J517" s="1069" t="s">
        <v>145</v>
      </c>
      <c r="K517" s="1069" t="s">
        <v>145</v>
      </c>
      <c r="L517" s="1069" t="s">
        <v>145</v>
      </c>
      <c r="M517" s="1069" t="s">
        <v>145</v>
      </c>
      <c r="N517" s="1069" t="s">
        <v>145</v>
      </c>
      <c r="O517" s="1069" t="s">
        <v>145</v>
      </c>
      <c r="P517" s="1069" t="s">
        <v>145</v>
      </c>
      <c r="Q517" s="1069" t="s">
        <v>145</v>
      </c>
    </row>
    <row r="518" spans="3:17" ht="15">
      <c r="C518" s="610" t="s">
        <v>145</v>
      </c>
      <c r="D518" s="610" t="s">
        <v>145</v>
      </c>
      <c r="E518" s="1350" t="s">
        <v>145</v>
      </c>
      <c r="F518" s="1069" t="s">
        <v>145</v>
      </c>
      <c r="G518" s="1069" t="s">
        <v>145</v>
      </c>
      <c r="H518" s="1069" t="s">
        <v>145</v>
      </c>
      <c r="I518" s="1069" t="s">
        <v>145</v>
      </c>
      <c r="J518" s="1069" t="s">
        <v>145</v>
      </c>
      <c r="K518" s="1069" t="s">
        <v>145</v>
      </c>
      <c r="L518" s="1069" t="s">
        <v>145</v>
      </c>
      <c r="M518" s="1069" t="s">
        <v>145</v>
      </c>
      <c r="N518" s="1069" t="s">
        <v>145</v>
      </c>
      <c r="O518" s="1069" t="s">
        <v>145</v>
      </c>
      <c r="P518" s="1069" t="s">
        <v>145</v>
      </c>
      <c r="Q518" s="1069" t="s">
        <v>145</v>
      </c>
    </row>
    <row r="519" spans="3:17" ht="15">
      <c r="C519" s="610" t="s">
        <v>145</v>
      </c>
      <c r="D519" s="610" t="s">
        <v>145</v>
      </c>
      <c r="E519" s="1350" t="s">
        <v>145</v>
      </c>
      <c r="F519" s="1069" t="s">
        <v>145</v>
      </c>
      <c r="G519" s="1069" t="s">
        <v>145</v>
      </c>
      <c r="H519" s="1069" t="s">
        <v>145</v>
      </c>
      <c r="I519" s="1069" t="s">
        <v>145</v>
      </c>
      <c r="J519" s="1069" t="s">
        <v>145</v>
      </c>
      <c r="K519" s="1069" t="s">
        <v>145</v>
      </c>
      <c r="L519" s="1069" t="s">
        <v>145</v>
      </c>
      <c r="M519" s="1069" t="s">
        <v>145</v>
      </c>
      <c r="N519" s="1069" t="s">
        <v>145</v>
      </c>
      <c r="O519" s="1069" t="s">
        <v>145</v>
      </c>
      <c r="P519" s="1069" t="s">
        <v>145</v>
      </c>
      <c r="Q519" s="1069" t="s">
        <v>145</v>
      </c>
    </row>
    <row r="520" spans="3:17" ht="15">
      <c r="C520" s="610" t="s">
        <v>145</v>
      </c>
      <c r="D520" s="610" t="s">
        <v>145</v>
      </c>
      <c r="E520" s="1350" t="s">
        <v>145</v>
      </c>
      <c r="F520" s="1069" t="s">
        <v>145</v>
      </c>
      <c r="G520" s="1069" t="s">
        <v>145</v>
      </c>
      <c r="H520" s="1069" t="s">
        <v>145</v>
      </c>
      <c r="I520" s="1069" t="s">
        <v>145</v>
      </c>
      <c r="J520" s="1069" t="s">
        <v>145</v>
      </c>
      <c r="K520" s="1069" t="s">
        <v>145</v>
      </c>
      <c r="L520" s="1069" t="s">
        <v>145</v>
      </c>
      <c r="M520" s="1069" t="s">
        <v>145</v>
      </c>
      <c r="N520" s="1069" t="s">
        <v>145</v>
      </c>
      <c r="O520" s="1069" t="s">
        <v>145</v>
      </c>
      <c r="P520" s="1069" t="s">
        <v>145</v>
      </c>
      <c r="Q520" s="1069" t="s">
        <v>145</v>
      </c>
    </row>
    <row r="521" spans="3:17" ht="15">
      <c r="C521" s="610" t="s">
        <v>145</v>
      </c>
      <c r="D521" s="610" t="s">
        <v>145</v>
      </c>
      <c r="E521" s="1350" t="s">
        <v>145</v>
      </c>
      <c r="F521" s="1069" t="s">
        <v>145</v>
      </c>
      <c r="G521" s="1069" t="s">
        <v>145</v>
      </c>
      <c r="H521" s="1069" t="s">
        <v>145</v>
      </c>
      <c r="I521" s="1069" t="s">
        <v>145</v>
      </c>
      <c r="J521" s="1069" t="s">
        <v>145</v>
      </c>
      <c r="K521" s="1069" t="s">
        <v>145</v>
      </c>
      <c r="L521" s="1069" t="s">
        <v>145</v>
      </c>
      <c r="M521" s="1069" t="s">
        <v>145</v>
      </c>
      <c r="N521" s="1069" t="s">
        <v>145</v>
      </c>
      <c r="O521" s="1069" t="s">
        <v>145</v>
      </c>
      <c r="P521" s="1069" t="s">
        <v>145</v>
      </c>
      <c r="Q521" s="1069" t="s">
        <v>145</v>
      </c>
    </row>
    <row r="522" spans="3:17" ht="15">
      <c r="C522" s="610" t="s">
        <v>145</v>
      </c>
      <c r="D522" s="610" t="s">
        <v>145</v>
      </c>
      <c r="E522" s="1350" t="s">
        <v>145</v>
      </c>
      <c r="F522" s="1069" t="s">
        <v>145</v>
      </c>
      <c r="G522" s="1069" t="s">
        <v>145</v>
      </c>
      <c r="H522" s="1069" t="s">
        <v>145</v>
      </c>
      <c r="I522" s="1069" t="s">
        <v>145</v>
      </c>
      <c r="J522" s="1069" t="s">
        <v>145</v>
      </c>
      <c r="K522" s="1069" t="s">
        <v>145</v>
      </c>
      <c r="L522" s="1069" t="s">
        <v>145</v>
      </c>
      <c r="M522" s="1069" t="s">
        <v>145</v>
      </c>
      <c r="N522" s="1069" t="s">
        <v>145</v>
      </c>
      <c r="O522" s="1069" t="s">
        <v>145</v>
      </c>
      <c r="P522" s="1069" t="s">
        <v>145</v>
      </c>
      <c r="Q522" s="1069" t="s">
        <v>145</v>
      </c>
    </row>
    <row r="523" spans="3:17" ht="15">
      <c r="C523" s="610" t="s">
        <v>145</v>
      </c>
      <c r="D523" s="610" t="s">
        <v>145</v>
      </c>
      <c r="E523" s="1350" t="s">
        <v>145</v>
      </c>
      <c r="F523" s="1069" t="s">
        <v>145</v>
      </c>
      <c r="G523" s="1069" t="s">
        <v>145</v>
      </c>
      <c r="H523" s="1069" t="s">
        <v>145</v>
      </c>
      <c r="I523" s="1069" t="s">
        <v>145</v>
      </c>
      <c r="J523" s="1069" t="s">
        <v>145</v>
      </c>
      <c r="K523" s="1069" t="s">
        <v>145</v>
      </c>
      <c r="L523" s="1069" t="s">
        <v>145</v>
      </c>
      <c r="M523" s="1069" t="s">
        <v>145</v>
      </c>
      <c r="N523" s="1069" t="s">
        <v>145</v>
      </c>
      <c r="O523" s="1069" t="s">
        <v>145</v>
      </c>
      <c r="P523" s="1069" t="s">
        <v>145</v>
      </c>
      <c r="Q523" s="1069" t="s">
        <v>145</v>
      </c>
    </row>
    <row r="524" spans="3:17" ht="15">
      <c r="C524" s="610" t="s">
        <v>145</v>
      </c>
      <c r="D524" s="610" t="s">
        <v>145</v>
      </c>
      <c r="E524" s="1350" t="s">
        <v>145</v>
      </c>
      <c r="F524" s="1069" t="s">
        <v>145</v>
      </c>
      <c r="G524" s="1069" t="s">
        <v>145</v>
      </c>
      <c r="H524" s="1069" t="s">
        <v>145</v>
      </c>
      <c r="I524" s="1069" t="s">
        <v>145</v>
      </c>
      <c r="J524" s="1069" t="s">
        <v>145</v>
      </c>
      <c r="K524" s="1069" t="s">
        <v>145</v>
      </c>
      <c r="L524" s="1069" t="s">
        <v>145</v>
      </c>
      <c r="M524" s="1069" t="s">
        <v>145</v>
      </c>
      <c r="N524" s="1069" t="s">
        <v>145</v>
      </c>
      <c r="O524" s="1069" t="s">
        <v>145</v>
      </c>
      <c r="P524" s="1069" t="s">
        <v>145</v>
      </c>
      <c r="Q524" s="1069" t="s">
        <v>145</v>
      </c>
    </row>
    <row r="525" spans="3:17" ht="15">
      <c r="C525" s="610" t="s">
        <v>145</v>
      </c>
      <c r="D525" s="610" t="s">
        <v>145</v>
      </c>
      <c r="E525" s="1350" t="s">
        <v>145</v>
      </c>
      <c r="F525" s="1069" t="s">
        <v>145</v>
      </c>
      <c r="G525" s="1069" t="s">
        <v>145</v>
      </c>
      <c r="H525" s="1069" t="s">
        <v>145</v>
      </c>
      <c r="I525" s="1069" t="s">
        <v>145</v>
      </c>
      <c r="J525" s="1069" t="s">
        <v>145</v>
      </c>
      <c r="K525" s="1069" t="s">
        <v>145</v>
      </c>
      <c r="L525" s="1069" t="s">
        <v>145</v>
      </c>
      <c r="M525" s="1069" t="s">
        <v>145</v>
      </c>
      <c r="N525" s="1069" t="s">
        <v>145</v>
      </c>
      <c r="O525" s="1069" t="s">
        <v>145</v>
      </c>
      <c r="P525" s="1069" t="s">
        <v>145</v>
      </c>
      <c r="Q525" s="1069" t="s">
        <v>145</v>
      </c>
    </row>
    <row r="526" spans="3:17" ht="15">
      <c r="C526" s="610" t="s">
        <v>145</v>
      </c>
      <c r="D526" s="610" t="s">
        <v>145</v>
      </c>
      <c r="E526" s="1350" t="s">
        <v>145</v>
      </c>
      <c r="F526" s="1069" t="s">
        <v>145</v>
      </c>
      <c r="G526" s="1069" t="s">
        <v>145</v>
      </c>
      <c r="H526" s="1069" t="s">
        <v>145</v>
      </c>
      <c r="I526" s="1069" t="s">
        <v>145</v>
      </c>
      <c r="J526" s="1069" t="s">
        <v>145</v>
      </c>
      <c r="K526" s="1069" t="s">
        <v>145</v>
      </c>
      <c r="L526" s="1069" t="s">
        <v>145</v>
      </c>
      <c r="M526" s="1069" t="s">
        <v>145</v>
      </c>
      <c r="N526" s="1069" t="s">
        <v>145</v>
      </c>
      <c r="O526" s="1069" t="s">
        <v>145</v>
      </c>
      <c r="P526" s="1069" t="s">
        <v>145</v>
      </c>
      <c r="Q526" s="1069" t="s">
        <v>145</v>
      </c>
    </row>
    <row r="527" spans="3:17" ht="15">
      <c r="C527" s="610" t="s">
        <v>145</v>
      </c>
      <c r="D527" s="610" t="s">
        <v>145</v>
      </c>
      <c r="E527" s="1350" t="s">
        <v>145</v>
      </c>
      <c r="F527" s="1069" t="s">
        <v>145</v>
      </c>
      <c r="G527" s="1069" t="s">
        <v>145</v>
      </c>
      <c r="H527" s="1069" t="s">
        <v>145</v>
      </c>
      <c r="I527" s="1069" t="s">
        <v>145</v>
      </c>
      <c r="J527" s="1069" t="s">
        <v>145</v>
      </c>
      <c r="K527" s="1069" t="s">
        <v>145</v>
      </c>
      <c r="L527" s="1069" t="s">
        <v>145</v>
      </c>
      <c r="M527" s="1069" t="s">
        <v>145</v>
      </c>
      <c r="N527" s="1069" t="s">
        <v>145</v>
      </c>
      <c r="O527" s="1069" t="s">
        <v>145</v>
      </c>
      <c r="P527" s="1069" t="s">
        <v>145</v>
      </c>
      <c r="Q527" s="1069" t="s">
        <v>145</v>
      </c>
    </row>
    <row r="528" spans="3:17" ht="15">
      <c r="C528" s="610" t="s">
        <v>145</v>
      </c>
      <c r="D528" s="610" t="s">
        <v>145</v>
      </c>
      <c r="E528" s="1350" t="s">
        <v>145</v>
      </c>
      <c r="F528" s="1069" t="s">
        <v>145</v>
      </c>
      <c r="G528" s="1069" t="s">
        <v>145</v>
      </c>
      <c r="H528" s="1069" t="s">
        <v>145</v>
      </c>
      <c r="I528" s="1069" t="s">
        <v>145</v>
      </c>
      <c r="J528" s="1069" t="s">
        <v>145</v>
      </c>
      <c r="K528" s="1069" t="s">
        <v>145</v>
      </c>
      <c r="L528" s="1069" t="s">
        <v>145</v>
      </c>
      <c r="M528" s="1069" t="s">
        <v>145</v>
      </c>
      <c r="N528" s="1069" t="s">
        <v>145</v>
      </c>
      <c r="O528" s="1069" t="s">
        <v>145</v>
      </c>
      <c r="P528" s="1069" t="s">
        <v>145</v>
      </c>
      <c r="Q528" s="1069" t="s">
        <v>145</v>
      </c>
    </row>
    <row r="529" spans="3:17" ht="15">
      <c r="C529" s="610" t="s">
        <v>145</v>
      </c>
      <c r="D529" s="610" t="s">
        <v>145</v>
      </c>
      <c r="E529" s="1350" t="s">
        <v>145</v>
      </c>
      <c r="F529" s="1069" t="s">
        <v>145</v>
      </c>
      <c r="G529" s="1069" t="s">
        <v>145</v>
      </c>
      <c r="H529" s="1069" t="s">
        <v>145</v>
      </c>
      <c r="I529" s="1069" t="s">
        <v>145</v>
      </c>
      <c r="J529" s="1069" t="s">
        <v>145</v>
      </c>
      <c r="K529" s="1069" t="s">
        <v>145</v>
      </c>
      <c r="L529" s="1069" t="s">
        <v>145</v>
      </c>
      <c r="M529" s="1069" t="s">
        <v>145</v>
      </c>
      <c r="N529" s="1069" t="s">
        <v>145</v>
      </c>
      <c r="O529" s="1069" t="s">
        <v>145</v>
      </c>
      <c r="P529" s="1069" t="s">
        <v>145</v>
      </c>
      <c r="Q529" s="1069" t="s">
        <v>145</v>
      </c>
    </row>
    <row r="530" spans="3:17" ht="15">
      <c r="C530" s="610" t="s">
        <v>145</v>
      </c>
      <c r="D530" s="610" t="s">
        <v>145</v>
      </c>
      <c r="E530" s="1350" t="s">
        <v>145</v>
      </c>
      <c r="F530" s="1069" t="s">
        <v>145</v>
      </c>
      <c r="G530" s="1069" t="s">
        <v>145</v>
      </c>
      <c r="H530" s="1069" t="s">
        <v>145</v>
      </c>
      <c r="I530" s="1069" t="s">
        <v>145</v>
      </c>
      <c r="J530" s="1069" t="s">
        <v>145</v>
      </c>
      <c r="K530" s="1069" t="s">
        <v>145</v>
      </c>
      <c r="L530" s="1069" t="s">
        <v>145</v>
      </c>
      <c r="M530" s="1069" t="s">
        <v>145</v>
      </c>
      <c r="N530" s="1069" t="s">
        <v>145</v>
      </c>
      <c r="O530" s="1069" t="s">
        <v>145</v>
      </c>
      <c r="P530" s="1069" t="s">
        <v>145</v>
      </c>
      <c r="Q530" s="1069" t="s">
        <v>145</v>
      </c>
    </row>
    <row r="531" spans="3:17" ht="15">
      <c r="C531" s="610" t="s">
        <v>145</v>
      </c>
      <c r="D531" s="610" t="s">
        <v>145</v>
      </c>
      <c r="E531" s="1350" t="s">
        <v>145</v>
      </c>
      <c r="F531" s="1069" t="s">
        <v>145</v>
      </c>
      <c r="G531" s="1069" t="s">
        <v>145</v>
      </c>
      <c r="H531" s="1069" t="s">
        <v>145</v>
      </c>
      <c r="I531" s="1069" t="s">
        <v>145</v>
      </c>
      <c r="J531" s="1069" t="s">
        <v>145</v>
      </c>
      <c r="K531" s="1069" t="s">
        <v>145</v>
      </c>
      <c r="L531" s="1069" t="s">
        <v>145</v>
      </c>
      <c r="M531" s="1069" t="s">
        <v>145</v>
      </c>
      <c r="N531" s="1069" t="s">
        <v>145</v>
      </c>
      <c r="O531" s="1069" t="s">
        <v>145</v>
      </c>
      <c r="P531" s="1069" t="s">
        <v>145</v>
      </c>
      <c r="Q531" s="1069" t="s">
        <v>145</v>
      </c>
    </row>
    <row r="532" spans="3:17" ht="15">
      <c r="C532" s="610" t="s">
        <v>145</v>
      </c>
      <c r="D532" s="610" t="s">
        <v>145</v>
      </c>
      <c r="E532" s="1350" t="s">
        <v>145</v>
      </c>
      <c r="F532" s="1069" t="s">
        <v>145</v>
      </c>
      <c r="G532" s="1069" t="s">
        <v>145</v>
      </c>
      <c r="H532" s="1069" t="s">
        <v>145</v>
      </c>
      <c r="I532" s="1069" t="s">
        <v>145</v>
      </c>
      <c r="J532" s="1069" t="s">
        <v>145</v>
      </c>
      <c r="K532" s="1069" t="s">
        <v>145</v>
      </c>
      <c r="L532" s="1069" t="s">
        <v>145</v>
      </c>
      <c r="M532" s="1069" t="s">
        <v>145</v>
      </c>
      <c r="N532" s="1069" t="s">
        <v>145</v>
      </c>
      <c r="O532" s="1069" t="s">
        <v>145</v>
      </c>
      <c r="P532" s="1069" t="s">
        <v>145</v>
      </c>
      <c r="Q532" s="1069" t="s">
        <v>145</v>
      </c>
    </row>
    <row r="533" spans="3:17" ht="15">
      <c r="C533" s="610" t="s">
        <v>145</v>
      </c>
      <c r="D533" s="610" t="s">
        <v>145</v>
      </c>
      <c r="E533" s="1350" t="s">
        <v>145</v>
      </c>
      <c r="F533" s="1069" t="s">
        <v>145</v>
      </c>
      <c r="G533" s="1069" t="s">
        <v>145</v>
      </c>
      <c r="H533" s="1069" t="s">
        <v>145</v>
      </c>
      <c r="I533" s="1069" t="s">
        <v>145</v>
      </c>
      <c r="J533" s="1069" t="s">
        <v>145</v>
      </c>
      <c r="K533" s="1069" t="s">
        <v>145</v>
      </c>
      <c r="L533" s="1069" t="s">
        <v>145</v>
      </c>
      <c r="M533" s="1069" t="s">
        <v>145</v>
      </c>
      <c r="N533" s="1069" t="s">
        <v>145</v>
      </c>
      <c r="O533" s="1069" t="s">
        <v>145</v>
      </c>
      <c r="P533" s="1069" t="s">
        <v>145</v>
      </c>
      <c r="Q533" s="1069" t="s">
        <v>145</v>
      </c>
    </row>
    <row r="534" spans="3:17" ht="15">
      <c r="C534" s="610" t="s">
        <v>145</v>
      </c>
      <c r="D534" s="610" t="s">
        <v>145</v>
      </c>
      <c r="E534" s="1350" t="s">
        <v>145</v>
      </c>
      <c r="F534" s="1069" t="s">
        <v>145</v>
      </c>
      <c r="G534" s="1069" t="s">
        <v>145</v>
      </c>
      <c r="H534" s="1069" t="s">
        <v>145</v>
      </c>
      <c r="I534" s="1069" t="s">
        <v>145</v>
      </c>
      <c r="J534" s="1069" t="s">
        <v>145</v>
      </c>
      <c r="K534" s="1069" t="s">
        <v>145</v>
      </c>
      <c r="L534" s="1069" t="s">
        <v>145</v>
      </c>
      <c r="M534" s="1069" t="s">
        <v>145</v>
      </c>
      <c r="N534" s="1069" t="s">
        <v>145</v>
      </c>
      <c r="O534" s="1069" t="s">
        <v>145</v>
      </c>
      <c r="P534" s="1069" t="s">
        <v>145</v>
      </c>
      <c r="Q534" s="1069" t="s">
        <v>145</v>
      </c>
    </row>
    <row r="535" spans="3:17" ht="15">
      <c r="C535" s="610" t="s">
        <v>145</v>
      </c>
      <c r="D535" s="610" t="s">
        <v>145</v>
      </c>
      <c r="E535" s="1350" t="s">
        <v>145</v>
      </c>
      <c r="F535" s="1069" t="s">
        <v>145</v>
      </c>
      <c r="G535" s="1069" t="s">
        <v>145</v>
      </c>
      <c r="H535" s="1069" t="s">
        <v>145</v>
      </c>
      <c r="I535" s="1069" t="s">
        <v>145</v>
      </c>
      <c r="J535" s="1069" t="s">
        <v>145</v>
      </c>
      <c r="K535" s="1069" t="s">
        <v>145</v>
      </c>
      <c r="L535" s="1069" t="s">
        <v>145</v>
      </c>
      <c r="M535" s="1069" t="s">
        <v>145</v>
      </c>
      <c r="N535" s="1069" t="s">
        <v>145</v>
      </c>
      <c r="O535" s="1069" t="s">
        <v>145</v>
      </c>
      <c r="P535" s="1069" t="s">
        <v>145</v>
      </c>
      <c r="Q535" s="1069" t="s">
        <v>145</v>
      </c>
    </row>
    <row r="536" spans="3:17" ht="15">
      <c r="C536" s="610" t="s">
        <v>145</v>
      </c>
      <c r="D536" s="610" t="s">
        <v>145</v>
      </c>
      <c r="E536" s="1350" t="s">
        <v>145</v>
      </c>
      <c r="F536" s="1069" t="s">
        <v>145</v>
      </c>
      <c r="G536" s="1069" t="s">
        <v>145</v>
      </c>
      <c r="H536" s="1069" t="s">
        <v>145</v>
      </c>
      <c r="I536" s="1069" t="s">
        <v>145</v>
      </c>
      <c r="J536" s="1069" t="s">
        <v>145</v>
      </c>
      <c r="K536" s="1069" t="s">
        <v>145</v>
      </c>
      <c r="L536" s="1069" t="s">
        <v>145</v>
      </c>
      <c r="M536" s="1069" t="s">
        <v>145</v>
      </c>
      <c r="N536" s="1069" t="s">
        <v>145</v>
      </c>
      <c r="O536" s="1069" t="s">
        <v>145</v>
      </c>
      <c r="P536" s="1069" t="s">
        <v>145</v>
      </c>
      <c r="Q536" s="1069" t="s">
        <v>145</v>
      </c>
    </row>
    <row r="537" spans="3:17" ht="15">
      <c r="C537" s="610" t="s">
        <v>145</v>
      </c>
      <c r="D537" s="610" t="s">
        <v>145</v>
      </c>
      <c r="E537" s="1350" t="s">
        <v>145</v>
      </c>
      <c r="F537" s="1069" t="s">
        <v>145</v>
      </c>
      <c r="G537" s="1069" t="s">
        <v>145</v>
      </c>
      <c r="H537" s="1069" t="s">
        <v>145</v>
      </c>
      <c r="I537" s="1069" t="s">
        <v>145</v>
      </c>
      <c r="J537" s="1069" t="s">
        <v>145</v>
      </c>
      <c r="K537" s="1069" t="s">
        <v>145</v>
      </c>
      <c r="L537" s="1069" t="s">
        <v>145</v>
      </c>
      <c r="M537" s="1069" t="s">
        <v>145</v>
      </c>
      <c r="N537" s="1069" t="s">
        <v>145</v>
      </c>
      <c r="O537" s="1069" t="s">
        <v>145</v>
      </c>
      <c r="P537" s="1069" t="s">
        <v>145</v>
      </c>
      <c r="Q537" s="1069" t="s">
        <v>145</v>
      </c>
    </row>
    <row r="538" spans="3:17" ht="15">
      <c r="C538" s="610" t="s">
        <v>145</v>
      </c>
      <c r="D538" s="610" t="s">
        <v>145</v>
      </c>
      <c r="E538" s="1350" t="s">
        <v>145</v>
      </c>
      <c r="F538" s="1069" t="s">
        <v>145</v>
      </c>
      <c r="G538" s="1069" t="s">
        <v>145</v>
      </c>
      <c r="H538" s="1069" t="s">
        <v>145</v>
      </c>
      <c r="I538" s="1069" t="s">
        <v>145</v>
      </c>
      <c r="J538" s="1069" t="s">
        <v>145</v>
      </c>
      <c r="K538" s="1069" t="s">
        <v>145</v>
      </c>
      <c r="L538" s="1069" t="s">
        <v>145</v>
      </c>
      <c r="M538" s="1069" t="s">
        <v>145</v>
      </c>
      <c r="N538" s="1069" t="s">
        <v>145</v>
      </c>
      <c r="O538" s="1069" t="s">
        <v>145</v>
      </c>
      <c r="P538" s="1069" t="s">
        <v>145</v>
      </c>
      <c r="Q538" s="1069" t="s">
        <v>145</v>
      </c>
    </row>
    <row r="539" spans="3:17" ht="15">
      <c r="C539" s="610" t="s">
        <v>145</v>
      </c>
      <c r="D539" s="610" t="s">
        <v>145</v>
      </c>
      <c r="E539" s="1350" t="s">
        <v>145</v>
      </c>
      <c r="F539" s="1069" t="s">
        <v>145</v>
      </c>
      <c r="G539" s="1069" t="s">
        <v>145</v>
      </c>
      <c r="H539" s="1069" t="s">
        <v>145</v>
      </c>
      <c r="I539" s="1069" t="s">
        <v>145</v>
      </c>
      <c r="J539" s="1069" t="s">
        <v>145</v>
      </c>
      <c r="K539" s="1069" t="s">
        <v>145</v>
      </c>
      <c r="L539" s="1069" t="s">
        <v>145</v>
      </c>
      <c r="M539" s="1069" t="s">
        <v>145</v>
      </c>
      <c r="N539" s="1069" t="s">
        <v>145</v>
      </c>
      <c r="O539" s="1069" t="s">
        <v>145</v>
      </c>
      <c r="P539" s="1069" t="s">
        <v>145</v>
      </c>
      <c r="Q539" s="1069" t="s">
        <v>145</v>
      </c>
    </row>
    <row r="540" spans="3:17" ht="15">
      <c r="C540" s="610" t="s">
        <v>145</v>
      </c>
      <c r="D540" s="610" t="s">
        <v>145</v>
      </c>
      <c r="E540" s="1350" t="s">
        <v>145</v>
      </c>
      <c r="F540" s="1069" t="s">
        <v>145</v>
      </c>
      <c r="G540" s="1069" t="s">
        <v>145</v>
      </c>
      <c r="H540" s="1069" t="s">
        <v>145</v>
      </c>
      <c r="I540" s="1069" t="s">
        <v>145</v>
      </c>
      <c r="J540" s="1069" t="s">
        <v>145</v>
      </c>
      <c r="K540" s="1069" t="s">
        <v>145</v>
      </c>
      <c r="L540" s="1069" t="s">
        <v>145</v>
      </c>
      <c r="M540" s="1069" t="s">
        <v>145</v>
      </c>
      <c r="N540" s="1069" t="s">
        <v>145</v>
      </c>
      <c r="O540" s="1069" t="s">
        <v>145</v>
      </c>
      <c r="P540" s="1069" t="s">
        <v>145</v>
      </c>
      <c r="Q540" s="1069" t="s">
        <v>145</v>
      </c>
    </row>
    <row r="541" spans="3:17" ht="15">
      <c r="C541" s="610" t="s">
        <v>145</v>
      </c>
      <c r="D541" s="610" t="s">
        <v>145</v>
      </c>
      <c r="E541" s="1350" t="s">
        <v>145</v>
      </c>
      <c r="F541" s="1069" t="s">
        <v>145</v>
      </c>
      <c r="G541" s="1069" t="s">
        <v>145</v>
      </c>
      <c r="H541" s="1069" t="s">
        <v>145</v>
      </c>
      <c r="I541" s="1069" t="s">
        <v>145</v>
      </c>
      <c r="J541" s="1069" t="s">
        <v>145</v>
      </c>
      <c r="K541" s="1069" t="s">
        <v>145</v>
      </c>
      <c r="L541" s="1069" t="s">
        <v>145</v>
      </c>
      <c r="M541" s="1069" t="s">
        <v>145</v>
      </c>
      <c r="N541" s="1069" t="s">
        <v>145</v>
      </c>
      <c r="O541" s="1069" t="s">
        <v>145</v>
      </c>
      <c r="P541" s="1069" t="s">
        <v>145</v>
      </c>
      <c r="Q541" s="1069" t="s">
        <v>145</v>
      </c>
    </row>
    <row r="542" spans="3:17" ht="15">
      <c r="C542" s="610" t="s">
        <v>145</v>
      </c>
      <c r="D542" s="610" t="s">
        <v>145</v>
      </c>
      <c r="E542" s="1350" t="s">
        <v>145</v>
      </c>
      <c r="F542" s="1069" t="s">
        <v>145</v>
      </c>
      <c r="G542" s="1069" t="s">
        <v>145</v>
      </c>
      <c r="H542" s="1069" t="s">
        <v>145</v>
      </c>
      <c r="I542" s="1069" t="s">
        <v>145</v>
      </c>
      <c r="J542" s="1069" t="s">
        <v>145</v>
      </c>
      <c r="K542" s="1069" t="s">
        <v>145</v>
      </c>
      <c r="L542" s="1069" t="s">
        <v>145</v>
      </c>
      <c r="M542" s="1069" t="s">
        <v>145</v>
      </c>
      <c r="N542" s="1069" t="s">
        <v>145</v>
      </c>
      <c r="O542" s="1069" t="s">
        <v>145</v>
      </c>
      <c r="P542" s="1069" t="s">
        <v>145</v>
      </c>
      <c r="Q542" s="1069" t="s">
        <v>145</v>
      </c>
    </row>
    <row r="543" spans="3:17" ht="15">
      <c r="C543" s="610" t="s">
        <v>145</v>
      </c>
      <c r="D543" s="610" t="s">
        <v>145</v>
      </c>
      <c r="E543" s="1350" t="s">
        <v>145</v>
      </c>
      <c r="F543" s="1069" t="s">
        <v>145</v>
      </c>
      <c r="G543" s="1069" t="s">
        <v>145</v>
      </c>
      <c r="H543" s="1069" t="s">
        <v>145</v>
      </c>
      <c r="I543" s="1069" t="s">
        <v>145</v>
      </c>
      <c r="J543" s="1069" t="s">
        <v>145</v>
      </c>
      <c r="K543" s="1069" t="s">
        <v>145</v>
      </c>
      <c r="L543" s="1069" t="s">
        <v>145</v>
      </c>
      <c r="M543" s="1069" t="s">
        <v>145</v>
      </c>
      <c r="N543" s="1069" t="s">
        <v>145</v>
      </c>
      <c r="O543" s="1069" t="s">
        <v>145</v>
      </c>
      <c r="P543" s="1069" t="s">
        <v>145</v>
      </c>
      <c r="Q543" s="1069" t="s">
        <v>145</v>
      </c>
    </row>
    <row r="544" spans="3:17" ht="15">
      <c r="C544" s="610" t="s">
        <v>145</v>
      </c>
      <c r="D544" s="610" t="s">
        <v>145</v>
      </c>
      <c r="E544" s="1350" t="s">
        <v>145</v>
      </c>
      <c r="F544" s="1069" t="s">
        <v>145</v>
      </c>
      <c r="G544" s="1069" t="s">
        <v>145</v>
      </c>
      <c r="H544" s="1069" t="s">
        <v>145</v>
      </c>
      <c r="I544" s="1069" t="s">
        <v>145</v>
      </c>
      <c r="J544" s="1069" t="s">
        <v>145</v>
      </c>
      <c r="K544" s="1069" t="s">
        <v>145</v>
      </c>
      <c r="L544" s="1069" t="s">
        <v>145</v>
      </c>
      <c r="M544" s="1069" t="s">
        <v>145</v>
      </c>
      <c r="N544" s="1069" t="s">
        <v>145</v>
      </c>
      <c r="O544" s="1069" t="s">
        <v>145</v>
      </c>
      <c r="P544" s="1069" t="s">
        <v>145</v>
      </c>
      <c r="Q544" s="1069" t="s">
        <v>145</v>
      </c>
    </row>
    <row r="545" spans="3:17" ht="15">
      <c r="C545" s="610" t="s">
        <v>145</v>
      </c>
      <c r="D545" s="610" t="s">
        <v>145</v>
      </c>
      <c r="E545" s="1350" t="s">
        <v>145</v>
      </c>
      <c r="F545" s="1069" t="s">
        <v>145</v>
      </c>
      <c r="G545" s="1069" t="s">
        <v>145</v>
      </c>
      <c r="H545" s="1069" t="s">
        <v>145</v>
      </c>
      <c r="I545" s="1069" t="s">
        <v>145</v>
      </c>
      <c r="J545" s="1069" t="s">
        <v>145</v>
      </c>
      <c r="K545" s="1069" t="s">
        <v>145</v>
      </c>
      <c r="L545" s="1069" t="s">
        <v>145</v>
      </c>
      <c r="M545" s="1069" t="s">
        <v>145</v>
      </c>
      <c r="N545" s="1069" t="s">
        <v>145</v>
      </c>
      <c r="O545" s="1069" t="s">
        <v>145</v>
      </c>
      <c r="P545" s="1069" t="s">
        <v>145</v>
      </c>
      <c r="Q545" s="1069" t="s">
        <v>145</v>
      </c>
    </row>
    <row r="546" spans="3:17" ht="15">
      <c r="C546" s="610" t="s">
        <v>145</v>
      </c>
      <c r="D546" s="610" t="s">
        <v>145</v>
      </c>
      <c r="E546" s="1350" t="s">
        <v>145</v>
      </c>
      <c r="F546" s="1069" t="s">
        <v>145</v>
      </c>
      <c r="G546" s="1069" t="s">
        <v>145</v>
      </c>
      <c r="H546" s="1069" t="s">
        <v>145</v>
      </c>
      <c r="I546" s="1069" t="s">
        <v>145</v>
      </c>
      <c r="J546" s="1069" t="s">
        <v>145</v>
      </c>
      <c r="K546" s="1069" t="s">
        <v>145</v>
      </c>
      <c r="L546" s="1069" t="s">
        <v>145</v>
      </c>
      <c r="M546" s="1069" t="s">
        <v>145</v>
      </c>
      <c r="N546" s="1069" t="s">
        <v>145</v>
      </c>
      <c r="O546" s="1069" t="s">
        <v>145</v>
      </c>
      <c r="P546" s="1069" t="s">
        <v>145</v>
      </c>
      <c r="Q546" s="1069" t="s">
        <v>145</v>
      </c>
    </row>
    <row r="547" spans="3:17" ht="15">
      <c r="C547" s="610" t="s">
        <v>145</v>
      </c>
      <c r="D547" s="610" t="s">
        <v>145</v>
      </c>
      <c r="E547" s="1350" t="s">
        <v>145</v>
      </c>
      <c r="F547" s="1069" t="s">
        <v>145</v>
      </c>
      <c r="G547" s="1069" t="s">
        <v>145</v>
      </c>
      <c r="H547" s="1069" t="s">
        <v>145</v>
      </c>
      <c r="I547" s="1069" t="s">
        <v>145</v>
      </c>
      <c r="J547" s="1069" t="s">
        <v>145</v>
      </c>
      <c r="K547" s="1069" t="s">
        <v>145</v>
      </c>
      <c r="L547" s="1069" t="s">
        <v>145</v>
      </c>
      <c r="M547" s="1069" t="s">
        <v>145</v>
      </c>
      <c r="N547" s="1069" t="s">
        <v>145</v>
      </c>
      <c r="O547" s="1069" t="s">
        <v>145</v>
      </c>
      <c r="P547" s="1069" t="s">
        <v>145</v>
      </c>
      <c r="Q547" s="1069" t="s">
        <v>145</v>
      </c>
    </row>
    <row r="548" spans="3:17" ht="15">
      <c r="C548" s="610" t="s">
        <v>145</v>
      </c>
      <c r="D548" s="610" t="s">
        <v>145</v>
      </c>
      <c r="E548" s="1350" t="s">
        <v>145</v>
      </c>
      <c r="F548" s="1069" t="s">
        <v>145</v>
      </c>
      <c r="G548" s="1069" t="s">
        <v>145</v>
      </c>
      <c r="H548" s="1069" t="s">
        <v>145</v>
      </c>
      <c r="I548" s="1069" t="s">
        <v>145</v>
      </c>
      <c r="J548" s="1069" t="s">
        <v>145</v>
      </c>
      <c r="K548" s="1069" t="s">
        <v>145</v>
      </c>
      <c r="L548" s="1069" t="s">
        <v>145</v>
      </c>
      <c r="M548" s="1069" t="s">
        <v>145</v>
      </c>
      <c r="N548" s="1069" t="s">
        <v>145</v>
      </c>
      <c r="O548" s="1069" t="s">
        <v>145</v>
      </c>
      <c r="P548" s="1069" t="s">
        <v>145</v>
      </c>
      <c r="Q548" s="1069" t="s">
        <v>145</v>
      </c>
    </row>
    <row r="549" spans="3:17" ht="15">
      <c r="C549" s="610" t="s">
        <v>145</v>
      </c>
      <c r="D549" s="610" t="s">
        <v>145</v>
      </c>
      <c r="E549" s="1350" t="s">
        <v>145</v>
      </c>
      <c r="F549" s="1069" t="s">
        <v>145</v>
      </c>
      <c r="G549" s="1069" t="s">
        <v>145</v>
      </c>
      <c r="H549" s="1069" t="s">
        <v>145</v>
      </c>
      <c r="I549" s="1069" t="s">
        <v>145</v>
      </c>
      <c r="J549" s="1069" t="s">
        <v>145</v>
      </c>
      <c r="K549" s="1069" t="s">
        <v>145</v>
      </c>
      <c r="L549" s="1069" t="s">
        <v>145</v>
      </c>
      <c r="M549" s="1069" t="s">
        <v>145</v>
      </c>
      <c r="N549" s="1069" t="s">
        <v>145</v>
      </c>
      <c r="O549" s="1069" t="s">
        <v>145</v>
      </c>
      <c r="P549" s="1069" t="s">
        <v>145</v>
      </c>
      <c r="Q549" s="1069" t="s">
        <v>145</v>
      </c>
    </row>
    <row r="550" spans="3:17" ht="15">
      <c r="C550" s="610" t="s">
        <v>145</v>
      </c>
      <c r="D550" s="610" t="s">
        <v>145</v>
      </c>
      <c r="E550" s="1350" t="s">
        <v>145</v>
      </c>
      <c r="F550" s="1069" t="s">
        <v>145</v>
      </c>
      <c r="G550" s="1069" t="s">
        <v>145</v>
      </c>
      <c r="H550" s="1069" t="s">
        <v>145</v>
      </c>
      <c r="I550" s="1069" t="s">
        <v>145</v>
      </c>
      <c r="J550" s="1069" t="s">
        <v>145</v>
      </c>
      <c r="K550" s="1069" t="s">
        <v>145</v>
      </c>
      <c r="L550" s="1069" t="s">
        <v>145</v>
      </c>
      <c r="M550" s="1069" t="s">
        <v>145</v>
      </c>
      <c r="N550" s="1069" t="s">
        <v>145</v>
      </c>
      <c r="O550" s="1069" t="s">
        <v>145</v>
      </c>
      <c r="P550" s="1069" t="s">
        <v>145</v>
      </c>
      <c r="Q550" s="1069" t="s">
        <v>145</v>
      </c>
    </row>
    <row r="551" spans="3:17" ht="15">
      <c r="C551" s="610" t="s">
        <v>145</v>
      </c>
      <c r="D551" s="610" t="s">
        <v>145</v>
      </c>
      <c r="E551" s="1350" t="s">
        <v>145</v>
      </c>
      <c r="F551" s="1069" t="s">
        <v>145</v>
      </c>
      <c r="G551" s="1069" t="s">
        <v>145</v>
      </c>
      <c r="H551" s="1069" t="s">
        <v>145</v>
      </c>
      <c r="I551" s="1069" t="s">
        <v>145</v>
      </c>
      <c r="J551" s="1069" t="s">
        <v>145</v>
      </c>
      <c r="K551" s="1069" t="s">
        <v>145</v>
      </c>
      <c r="L551" s="1069" t="s">
        <v>145</v>
      </c>
      <c r="M551" s="1069" t="s">
        <v>145</v>
      </c>
      <c r="N551" s="1069" t="s">
        <v>145</v>
      </c>
      <c r="O551" s="1069" t="s">
        <v>145</v>
      </c>
      <c r="P551" s="1069" t="s">
        <v>145</v>
      </c>
      <c r="Q551" s="1069" t="s">
        <v>145</v>
      </c>
    </row>
    <row r="552" spans="3:17" ht="15">
      <c r="C552" s="610" t="s">
        <v>145</v>
      </c>
      <c r="D552" s="610" t="s">
        <v>145</v>
      </c>
      <c r="E552" s="1350" t="s">
        <v>145</v>
      </c>
      <c r="F552" s="1069" t="s">
        <v>145</v>
      </c>
      <c r="G552" s="1069" t="s">
        <v>145</v>
      </c>
      <c r="H552" s="1069" t="s">
        <v>145</v>
      </c>
      <c r="I552" s="1069" t="s">
        <v>145</v>
      </c>
      <c r="J552" s="1069" t="s">
        <v>145</v>
      </c>
      <c r="K552" s="1069" t="s">
        <v>145</v>
      </c>
      <c r="L552" s="1069" t="s">
        <v>145</v>
      </c>
      <c r="M552" s="1069" t="s">
        <v>145</v>
      </c>
      <c r="N552" s="1069" t="s">
        <v>145</v>
      </c>
      <c r="O552" s="1069" t="s">
        <v>145</v>
      </c>
      <c r="P552" s="1069" t="s">
        <v>145</v>
      </c>
      <c r="Q552" s="1069" t="s">
        <v>145</v>
      </c>
    </row>
    <row r="553" spans="3:17" ht="15">
      <c r="C553" s="610" t="s">
        <v>145</v>
      </c>
      <c r="D553" s="610" t="s">
        <v>145</v>
      </c>
      <c r="E553" s="1350" t="s">
        <v>145</v>
      </c>
      <c r="F553" s="1069" t="s">
        <v>145</v>
      </c>
      <c r="G553" s="1069" t="s">
        <v>145</v>
      </c>
      <c r="H553" s="1069" t="s">
        <v>145</v>
      </c>
      <c r="I553" s="1069" t="s">
        <v>145</v>
      </c>
      <c r="J553" s="1069" t="s">
        <v>145</v>
      </c>
      <c r="K553" s="1069" t="s">
        <v>145</v>
      </c>
      <c r="L553" s="1069" t="s">
        <v>145</v>
      </c>
      <c r="M553" s="1069" t="s">
        <v>145</v>
      </c>
      <c r="N553" s="1069" t="s">
        <v>145</v>
      </c>
      <c r="O553" s="1069" t="s">
        <v>145</v>
      </c>
      <c r="P553" s="1069" t="s">
        <v>145</v>
      </c>
      <c r="Q553" s="1069" t="s">
        <v>145</v>
      </c>
    </row>
    <row r="554" spans="3:17" ht="15">
      <c r="C554" s="610" t="s">
        <v>145</v>
      </c>
      <c r="D554" s="610" t="s">
        <v>145</v>
      </c>
      <c r="E554" s="1350" t="s">
        <v>145</v>
      </c>
      <c r="F554" s="1069" t="s">
        <v>145</v>
      </c>
      <c r="G554" s="1069" t="s">
        <v>145</v>
      </c>
      <c r="H554" s="1069" t="s">
        <v>145</v>
      </c>
      <c r="I554" s="1069" t="s">
        <v>145</v>
      </c>
      <c r="J554" s="1069" t="s">
        <v>145</v>
      </c>
      <c r="K554" s="1069" t="s">
        <v>145</v>
      </c>
      <c r="L554" s="1069" t="s">
        <v>145</v>
      </c>
      <c r="M554" s="1069" t="s">
        <v>145</v>
      </c>
      <c r="N554" s="1069" t="s">
        <v>145</v>
      </c>
      <c r="O554" s="1069" t="s">
        <v>145</v>
      </c>
      <c r="P554" s="1069" t="s">
        <v>145</v>
      </c>
      <c r="Q554" s="1069" t="s">
        <v>145</v>
      </c>
    </row>
    <row r="555" spans="3:17" ht="15">
      <c r="C555" s="610" t="s">
        <v>145</v>
      </c>
      <c r="D555" s="610" t="s">
        <v>145</v>
      </c>
      <c r="E555" s="1350" t="s">
        <v>145</v>
      </c>
      <c r="F555" s="1069" t="s">
        <v>145</v>
      </c>
      <c r="G555" s="1069" t="s">
        <v>145</v>
      </c>
      <c r="H555" s="1069" t="s">
        <v>145</v>
      </c>
      <c r="I555" s="1069" t="s">
        <v>145</v>
      </c>
      <c r="J555" s="1069" t="s">
        <v>145</v>
      </c>
      <c r="K555" s="1069" t="s">
        <v>145</v>
      </c>
      <c r="L555" s="1069" t="s">
        <v>145</v>
      </c>
      <c r="M555" s="1069" t="s">
        <v>145</v>
      </c>
      <c r="N555" s="1069" t="s">
        <v>145</v>
      </c>
      <c r="O555" s="1069" t="s">
        <v>145</v>
      </c>
      <c r="P555" s="1069" t="s">
        <v>145</v>
      </c>
      <c r="Q555" s="1069" t="s">
        <v>145</v>
      </c>
    </row>
    <row r="556" spans="3:17" ht="15">
      <c r="C556" s="610" t="s">
        <v>145</v>
      </c>
      <c r="D556" s="610" t="s">
        <v>145</v>
      </c>
      <c r="E556" s="1350" t="s">
        <v>145</v>
      </c>
      <c r="F556" s="1069" t="s">
        <v>145</v>
      </c>
      <c r="G556" s="1069" t="s">
        <v>145</v>
      </c>
      <c r="H556" s="1069" t="s">
        <v>145</v>
      </c>
      <c r="I556" s="1069" t="s">
        <v>145</v>
      </c>
      <c r="J556" s="1069" t="s">
        <v>145</v>
      </c>
      <c r="K556" s="1069" t="s">
        <v>145</v>
      </c>
      <c r="L556" s="1069" t="s">
        <v>145</v>
      </c>
      <c r="M556" s="1069" t="s">
        <v>145</v>
      </c>
      <c r="N556" s="1069" t="s">
        <v>145</v>
      </c>
      <c r="O556" s="1069" t="s">
        <v>145</v>
      </c>
      <c r="P556" s="1069" t="s">
        <v>145</v>
      </c>
      <c r="Q556" s="1069" t="s">
        <v>145</v>
      </c>
    </row>
    <row r="557" spans="3:17" ht="15">
      <c r="C557" s="610" t="s">
        <v>145</v>
      </c>
      <c r="D557" s="610" t="s">
        <v>145</v>
      </c>
      <c r="E557" s="1350" t="s">
        <v>145</v>
      </c>
      <c r="F557" s="1069" t="s">
        <v>145</v>
      </c>
      <c r="G557" s="1069" t="s">
        <v>145</v>
      </c>
      <c r="H557" s="1069" t="s">
        <v>145</v>
      </c>
      <c r="I557" s="1069" t="s">
        <v>145</v>
      </c>
      <c r="J557" s="1069" t="s">
        <v>145</v>
      </c>
      <c r="K557" s="1069" t="s">
        <v>145</v>
      </c>
      <c r="L557" s="1069" t="s">
        <v>145</v>
      </c>
      <c r="M557" s="1069" t="s">
        <v>145</v>
      </c>
      <c r="N557" s="1069" t="s">
        <v>145</v>
      </c>
      <c r="O557" s="1069" t="s">
        <v>145</v>
      </c>
      <c r="P557" s="1069" t="s">
        <v>145</v>
      </c>
      <c r="Q557" s="1069" t="s">
        <v>145</v>
      </c>
    </row>
    <row r="558" spans="3:17" ht="15">
      <c r="C558" s="610" t="s">
        <v>145</v>
      </c>
      <c r="D558" s="610" t="s">
        <v>145</v>
      </c>
      <c r="E558" s="1350" t="s">
        <v>145</v>
      </c>
      <c r="F558" s="1069" t="s">
        <v>145</v>
      </c>
      <c r="G558" s="1069" t="s">
        <v>145</v>
      </c>
      <c r="H558" s="1069" t="s">
        <v>145</v>
      </c>
      <c r="I558" s="1069" t="s">
        <v>145</v>
      </c>
      <c r="J558" s="1069" t="s">
        <v>145</v>
      </c>
      <c r="K558" s="1069" t="s">
        <v>145</v>
      </c>
      <c r="L558" s="1069" t="s">
        <v>145</v>
      </c>
      <c r="M558" s="1069" t="s">
        <v>145</v>
      </c>
      <c r="N558" s="1069" t="s">
        <v>145</v>
      </c>
      <c r="O558" s="1069" t="s">
        <v>145</v>
      </c>
      <c r="P558" s="1069" t="s">
        <v>145</v>
      </c>
      <c r="Q558" s="1069" t="s">
        <v>145</v>
      </c>
    </row>
    <row r="559" spans="3:17" ht="15">
      <c r="C559" s="610" t="s">
        <v>145</v>
      </c>
      <c r="D559" s="610" t="s">
        <v>145</v>
      </c>
      <c r="E559" s="1350" t="s">
        <v>145</v>
      </c>
      <c r="F559" s="1069" t="s">
        <v>145</v>
      </c>
      <c r="G559" s="1069" t="s">
        <v>145</v>
      </c>
      <c r="H559" s="1069" t="s">
        <v>145</v>
      </c>
      <c r="I559" s="1069" t="s">
        <v>145</v>
      </c>
      <c r="J559" s="1069" t="s">
        <v>145</v>
      </c>
      <c r="K559" s="1069" t="s">
        <v>145</v>
      </c>
      <c r="L559" s="1069" t="s">
        <v>145</v>
      </c>
      <c r="M559" s="1069" t="s">
        <v>145</v>
      </c>
      <c r="N559" s="1069" t="s">
        <v>145</v>
      </c>
      <c r="O559" s="1069" t="s">
        <v>145</v>
      </c>
      <c r="P559" s="1069" t="s">
        <v>145</v>
      </c>
      <c r="Q559" s="1069" t="s">
        <v>145</v>
      </c>
    </row>
    <row r="560" spans="3:17" ht="15">
      <c r="C560" s="610" t="s">
        <v>145</v>
      </c>
      <c r="D560" s="610" t="s">
        <v>145</v>
      </c>
      <c r="E560" s="1350" t="s">
        <v>145</v>
      </c>
      <c r="F560" s="1069" t="s">
        <v>145</v>
      </c>
      <c r="G560" s="1069" t="s">
        <v>145</v>
      </c>
      <c r="H560" s="1069" t="s">
        <v>145</v>
      </c>
      <c r="I560" s="1069" t="s">
        <v>145</v>
      </c>
      <c r="J560" s="1069" t="s">
        <v>145</v>
      </c>
      <c r="K560" s="1069" t="s">
        <v>145</v>
      </c>
      <c r="L560" s="1069" t="s">
        <v>145</v>
      </c>
      <c r="M560" s="1069" t="s">
        <v>145</v>
      </c>
      <c r="N560" s="1069" t="s">
        <v>145</v>
      </c>
      <c r="O560" s="1069" t="s">
        <v>145</v>
      </c>
      <c r="P560" s="1069" t="s">
        <v>145</v>
      </c>
      <c r="Q560" s="1069" t="s">
        <v>145</v>
      </c>
    </row>
    <row r="561" spans="3:17" ht="15">
      <c r="C561" s="610" t="s">
        <v>145</v>
      </c>
      <c r="D561" s="610" t="s">
        <v>145</v>
      </c>
      <c r="E561" s="1350" t="s">
        <v>145</v>
      </c>
      <c r="F561" s="1069" t="s">
        <v>145</v>
      </c>
      <c r="G561" s="1069" t="s">
        <v>145</v>
      </c>
      <c r="H561" s="1069" t="s">
        <v>145</v>
      </c>
      <c r="I561" s="1069" t="s">
        <v>145</v>
      </c>
      <c r="J561" s="1069" t="s">
        <v>145</v>
      </c>
      <c r="K561" s="1069" t="s">
        <v>145</v>
      </c>
      <c r="L561" s="1069" t="s">
        <v>145</v>
      </c>
      <c r="M561" s="1069" t="s">
        <v>145</v>
      </c>
      <c r="N561" s="1069" t="s">
        <v>145</v>
      </c>
      <c r="O561" s="1069" t="s">
        <v>145</v>
      </c>
      <c r="P561" s="1069" t="s">
        <v>145</v>
      </c>
      <c r="Q561" s="1069" t="s">
        <v>145</v>
      </c>
    </row>
    <row r="562" spans="3:17" ht="15">
      <c r="C562" s="610" t="s">
        <v>145</v>
      </c>
      <c r="D562" s="610" t="s">
        <v>145</v>
      </c>
      <c r="E562" s="1350" t="s">
        <v>145</v>
      </c>
      <c r="F562" s="1069" t="s">
        <v>145</v>
      </c>
      <c r="G562" s="1069" t="s">
        <v>145</v>
      </c>
      <c r="H562" s="1069" t="s">
        <v>145</v>
      </c>
      <c r="I562" s="1069" t="s">
        <v>145</v>
      </c>
      <c r="J562" s="1069" t="s">
        <v>145</v>
      </c>
      <c r="K562" s="1069" t="s">
        <v>145</v>
      </c>
      <c r="L562" s="1069" t="s">
        <v>145</v>
      </c>
      <c r="M562" s="1069" t="s">
        <v>145</v>
      </c>
      <c r="N562" s="1069" t="s">
        <v>145</v>
      </c>
      <c r="O562" s="1069" t="s">
        <v>145</v>
      </c>
      <c r="P562" s="1069" t="s">
        <v>145</v>
      </c>
      <c r="Q562" s="1069" t="s">
        <v>145</v>
      </c>
    </row>
    <row r="563" spans="3:17" ht="15">
      <c r="C563" s="610" t="s">
        <v>145</v>
      </c>
      <c r="D563" s="610" t="s">
        <v>145</v>
      </c>
      <c r="E563" s="1350" t="s">
        <v>145</v>
      </c>
      <c r="F563" s="1069" t="s">
        <v>145</v>
      </c>
      <c r="G563" s="1069" t="s">
        <v>145</v>
      </c>
      <c r="H563" s="1069" t="s">
        <v>145</v>
      </c>
      <c r="I563" s="1069" t="s">
        <v>145</v>
      </c>
      <c r="J563" s="1069" t="s">
        <v>145</v>
      </c>
      <c r="K563" s="1069" t="s">
        <v>145</v>
      </c>
      <c r="L563" s="1069" t="s">
        <v>145</v>
      </c>
      <c r="M563" s="1069" t="s">
        <v>145</v>
      </c>
      <c r="N563" s="1069" t="s">
        <v>145</v>
      </c>
      <c r="O563" s="1069" t="s">
        <v>145</v>
      </c>
      <c r="P563" s="1069" t="s">
        <v>145</v>
      </c>
      <c r="Q563" s="1069" t="s">
        <v>145</v>
      </c>
    </row>
    <row r="564" spans="3:17" ht="15">
      <c r="C564" s="610" t="s">
        <v>145</v>
      </c>
      <c r="D564" s="610" t="s">
        <v>145</v>
      </c>
      <c r="E564" s="1350" t="s">
        <v>145</v>
      </c>
      <c r="F564" s="1069" t="s">
        <v>145</v>
      </c>
      <c r="G564" s="1069" t="s">
        <v>145</v>
      </c>
      <c r="H564" s="1069" t="s">
        <v>145</v>
      </c>
      <c r="I564" s="1069" t="s">
        <v>145</v>
      </c>
      <c r="J564" s="1069" t="s">
        <v>145</v>
      </c>
      <c r="K564" s="1069" t="s">
        <v>145</v>
      </c>
      <c r="L564" s="1069" t="s">
        <v>145</v>
      </c>
      <c r="M564" s="1069" t="s">
        <v>145</v>
      </c>
      <c r="N564" s="1069" t="s">
        <v>145</v>
      </c>
      <c r="O564" s="1069" t="s">
        <v>145</v>
      </c>
      <c r="P564" s="1069" t="s">
        <v>145</v>
      </c>
      <c r="Q564" s="1069" t="s">
        <v>145</v>
      </c>
    </row>
    <row r="565" spans="3:17" ht="15">
      <c r="C565" s="610" t="s">
        <v>145</v>
      </c>
      <c r="D565" s="610" t="s">
        <v>145</v>
      </c>
      <c r="E565" s="1350" t="s">
        <v>145</v>
      </c>
      <c r="F565" s="1069" t="s">
        <v>145</v>
      </c>
      <c r="G565" s="1069" t="s">
        <v>145</v>
      </c>
      <c r="H565" s="1069" t="s">
        <v>145</v>
      </c>
      <c r="I565" s="1069" t="s">
        <v>145</v>
      </c>
      <c r="J565" s="1069" t="s">
        <v>145</v>
      </c>
      <c r="K565" s="1069" t="s">
        <v>145</v>
      </c>
      <c r="L565" s="1069" t="s">
        <v>145</v>
      </c>
      <c r="M565" s="1069" t="s">
        <v>145</v>
      </c>
      <c r="N565" s="1069" t="s">
        <v>145</v>
      </c>
      <c r="O565" s="1069" t="s">
        <v>145</v>
      </c>
      <c r="P565" s="1069" t="s">
        <v>145</v>
      </c>
      <c r="Q565" s="1069" t="s">
        <v>145</v>
      </c>
    </row>
    <row r="566" spans="3:17" ht="15">
      <c r="C566" s="610" t="s">
        <v>145</v>
      </c>
      <c r="D566" s="610" t="s">
        <v>145</v>
      </c>
      <c r="E566" s="1350" t="s">
        <v>145</v>
      </c>
      <c r="F566" s="1069" t="s">
        <v>145</v>
      </c>
      <c r="G566" s="1069" t="s">
        <v>145</v>
      </c>
      <c r="H566" s="1069" t="s">
        <v>145</v>
      </c>
      <c r="I566" s="1069" t="s">
        <v>145</v>
      </c>
      <c r="J566" s="1069" t="s">
        <v>145</v>
      </c>
      <c r="K566" s="1069" t="s">
        <v>145</v>
      </c>
      <c r="L566" s="1069" t="s">
        <v>145</v>
      </c>
      <c r="M566" s="1069" t="s">
        <v>145</v>
      </c>
      <c r="N566" s="1069" t="s">
        <v>145</v>
      </c>
      <c r="O566" s="1069" t="s">
        <v>145</v>
      </c>
      <c r="P566" s="1069" t="s">
        <v>145</v>
      </c>
      <c r="Q566" s="1069" t="s">
        <v>145</v>
      </c>
    </row>
    <row r="567" spans="3:17" ht="15">
      <c r="C567" s="610" t="s">
        <v>145</v>
      </c>
      <c r="D567" s="610" t="s">
        <v>145</v>
      </c>
      <c r="E567" s="1350" t="s">
        <v>145</v>
      </c>
      <c r="F567" s="1069" t="s">
        <v>145</v>
      </c>
      <c r="G567" s="1069" t="s">
        <v>145</v>
      </c>
      <c r="H567" s="1069" t="s">
        <v>145</v>
      </c>
      <c r="I567" s="1069" t="s">
        <v>145</v>
      </c>
      <c r="J567" s="1069" t="s">
        <v>145</v>
      </c>
      <c r="K567" s="1069" t="s">
        <v>145</v>
      </c>
      <c r="L567" s="1069" t="s">
        <v>145</v>
      </c>
      <c r="M567" s="1069" t="s">
        <v>145</v>
      </c>
      <c r="N567" s="1069" t="s">
        <v>145</v>
      </c>
      <c r="O567" s="1069" t="s">
        <v>145</v>
      </c>
      <c r="P567" s="1069" t="s">
        <v>145</v>
      </c>
      <c r="Q567" s="1069" t="s">
        <v>145</v>
      </c>
    </row>
    <row r="568" spans="3:17" ht="15">
      <c r="C568" s="610" t="s">
        <v>145</v>
      </c>
      <c r="E568" s="1350" t="s">
        <v>145</v>
      </c>
      <c r="F568" s="1069" t="s">
        <v>145</v>
      </c>
      <c r="G568" s="1069" t="s">
        <v>145</v>
      </c>
      <c r="H568" s="1069" t="s">
        <v>145</v>
      </c>
      <c r="I568" s="1069" t="s">
        <v>145</v>
      </c>
      <c r="J568" s="1069" t="s">
        <v>145</v>
      </c>
      <c r="K568" s="1069" t="s">
        <v>145</v>
      </c>
      <c r="L568" s="1069" t="s">
        <v>145</v>
      </c>
      <c r="M568" s="1069" t="s">
        <v>145</v>
      </c>
      <c r="N568" s="1069" t="s">
        <v>145</v>
      </c>
      <c r="O568" s="1069" t="s">
        <v>145</v>
      </c>
      <c r="P568" s="1069" t="s">
        <v>145</v>
      </c>
      <c r="Q568" s="1069" t="s">
        <v>145</v>
      </c>
    </row>
    <row r="569" spans="3:17" ht="15">
      <c r="C569" s="610" t="s">
        <v>145</v>
      </c>
      <c r="E569" s="1350"/>
      <c r="F569" s="1069"/>
      <c r="G569" s="1069"/>
      <c r="H569" s="1069"/>
      <c r="I569" s="1069"/>
      <c r="J569" s="1069"/>
      <c r="K569" s="1069"/>
      <c r="L569" s="1069"/>
      <c r="M569" s="1069"/>
      <c r="N569" s="1069"/>
      <c r="O569" s="1069"/>
      <c r="P569" s="1069"/>
      <c r="Q569" s="1069"/>
    </row>
  </sheetData>
  <mergeCells count="5">
    <mergeCell ref="B4:D5"/>
    <mergeCell ref="E4:N5"/>
    <mergeCell ref="C9:C10"/>
    <mergeCell ref="D9:D10"/>
    <mergeCell ref="E9:Q9"/>
  </mergeCells>
  <conditionalFormatting sqref="C12:C19">
    <cfRule type="cellIs" dxfId="2" priority="1" operator="lessThanOrEqual">
      <formula>0</formula>
    </cfRule>
  </conditionalFormatting>
  <pageMargins left="0.7" right="0.7" top="0.75" bottom="0.75" header="0.3" footer="0.3"/>
  <pageSetup paperSize="9" scale="31"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375D3-0245-4617-9FF9-73592D1416FF}">
  <sheetPr codeName="Sheet37">
    <tabColor theme="3" tint="-0.249977111117893"/>
  </sheetPr>
  <dimension ref="B1:O452"/>
  <sheetViews>
    <sheetView showGridLines="0" zoomScaleNormal="100" workbookViewId="0">
      <selection activeCell="K10" sqref="K10"/>
    </sheetView>
  </sheetViews>
  <sheetFormatPr defaultColWidth="11.42578125" defaultRowHeight="12.75"/>
  <cols>
    <col min="1" max="1" width="2.7109375" style="610" customWidth="1"/>
    <col min="2" max="2" width="6.28515625" style="610" customWidth="1"/>
    <col min="3" max="7" width="21.140625" style="610" customWidth="1"/>
    <col min="8" max="8" width="21.140625" style="972" customWidth="1"/>
    <col min="9" max="12" width="21.140625" style="610" customWidth="1"/>
    <col min="13" max="13" width="5.5703125" style="610" customWidth="1"/>
    <col min="14" max="14" width="6.85546875" style="610" customWidth="1"/>
    <col min="15" max="15" width="15.140625" style="610" bestFit="1" customWidth="1"/>
    <col min="16" max="16384" width="11.42578125" style="610"/>
  </cols>
  <sheetData>
    <row r="1" spans="2:15" ht="13.5" thickBot="1"/>
    <row r="2" spans="2:15" ht="28.5" thickTop="1">
      <c r="B2" s="1070"/>
      <c r="C2" s="828"/>
      <c r="D2" s="828"/>
      <c r="E2" s="829"/>
      <c r="F2" s="829"/>
      <c r="G2" s="829"/>
      <c r="H2" s="1359"/>
      <c r="I2" s="829"/>
      <c r="J2" s="829"/>
      <c r="K2" s="552" t="s">
        <v>235</v>
      </c>
      <c r="L2" s="636">
        <f>'Delinquencies Analysis'!Q2</f>
        <v>45747</v>
      </c>
      <c r="M2" s="1071"/>
    </row>
    <row r="3" spans="2:15" ht="14.25">
      <c r="B3" s="777"/>
      <c r="C3" s="614"/>
      <c r="D3" s="614"/>
      <c r="E3" s="614"/>
      <c r="F3" s="614"/>
      <c r="G3" s="614"/>
      <c r="H3" s="1360"/>
      <c r="I3" s="614"/>
      <c r="J3" s="614"/>
      <c r="K3" s="558" t="s">
        <v>236</v>
      </c>
      <c r="L3" s="639">
        <f>'Delinquencies Analysis'!Q3</f>
        <v>45761</v>
      </c>
      <c r="M3" s="784"/>
    </row>
    <row r="4" spans="2:15" ht="14.25">
      <c r="B4" s="2015"/>
      <c r="C4" s="2016"/>
      <c r="D4" s="2016"/>
      <c r="E4" s="2065" t="s">
        <v>592</v>
      </c>
      <c r="F4" s="2065"/>
      <c r="G4" s="2065"/>
      <c r="H4" s="2065"/>
      <c r="I4" s="2065"/>
      <c r="J4" s="2065"/>
      <c r="K4" s="558" t="s">
        <v>237</v>
      </c>
      <c r="L4" s="639">
        <f>'Delinquencies Analysis'!Q4</f>
        <v>45764</v>
      </c>
      <c r="M4" s="784"/>
    </row>
    <row r="5" spans="2:15" ht="14.25">
      <c r="B5" s="2015"/>
      <c r="C5" s="2016"/>
      <c r="D5" s="2016"/>
      <c r="E5" s="2065"/>
      <c r="F5" s="2065"/>
      <c r="G5" s="2065"/>
      <c r="H5" s="2065"/>
      <c r="I5" s="2065"/>
      <c r="J5" s="2065"/>
      <c r="K5" s="558" t="s">
        <v>238</v>
      </c>
      <c r="L5" s="639">
        <f>'Delinquencies Analysis'!Q5</f>
        <v>45775</v>
      </c>
      <c r="M5" s="784"/>
    </row>
    <row r="6" spans="2:15" ht="14.25">
      <c r="B6" s="777"/>
      <c r="C6" s="614"/>
      <c r="D6" s="614"/>
      <c r="E6" s="614"/>
      <c r="F6" s="614"/>
      <c r="G6" s="614"/>
      <c r="H6" s="1360"/>
      <c r="I6" s="614"/>
      <c r="J6" s="614"/>
      <c r="K6" s="558" t="s">
        <v>239</v>
      </c>
      <c r="L6" s="642">
        <f>'Delinquencies Analysis'!Q6</f>
        <v>6</v>
      </c>
      <c r="M6" s="784"/>
    </row>
    <row r="7" spans="2:15" ht="14.25">
      <c r="B7" s="777"/>
      <c r="C7" s="614"/>
      <c r="D7" s="614"/>
      <c r="E7" s="614"/>
      <c r="F7" s="614"/>
      <c r="G7" s="614"/>
      <c r="H7" s="1360"/>
      <c r="I7" s="614"/>
      <c r="J7" s="614"/>
      <c r="K7" s="558"/>
      <c r="L7" s="1072"/>
      <c r="M7" s="784"/>
    </row>
    <row r="8" spans="2:15" ht="14.25">
      <c r="B8" s="1073"/>
      <c r="C8" s="1074"/>
      <c r="D8" s="1074"/>
      <c r="E8" s="1074"/>
      <c r="F8" s="1074"/>
      <c r="G8" s="1074"/>
      <c r="H8" s="1361"/>
      <c r="I8" s="1074"/>
      <c r="J8" s="1074"/>
      <c r="K8" s="1075"/>
      <c r="L8" s="1076"/>
      <c r="M8" s="1077"/>
    </row>
    <row r="9" spans="2:15" ht="101.25" thickBot="1">
      <c r="B9" s="785"/>
      <c r="C9" s="1197" t="s">
        <v>577</v>
      </c>
      <c r="D9" s="1199" t="s">
        <v>593</v>
      </c>
      <c r="E9" s="1199" t="s">
        <v>594</v>
      </c>
      <c r="F9" s="1199" t="s">
        <v>595</v>
      </c>
      <c r="G9" s="1199" t="s">
        <v>596</v>
      </c>
      <c r="H9" s="1362" t="s">
        <v>597</v>
      </c>
      <c r="I9" s="1199" t="s">
        <v>598</v>
      </c>
      <c r="J9" s="1199" t="s">
        <v>599</v>
      </c>
      <c r="K9" s="1199" t="s">
        <v>600</v>
      </c>
      <c r="L9" s="1199" t="s">
        <v>601</v>
      </c>
      <c r="M9" s="790"/>
    </row>
    <row r="10" spans="2:15">
      <c r="B10" s="785"/>
      <c r="C10" s="1341">
        <f>'09 - Default &amp; Recovery Stat'!B12</f>
        <v>45747</v>
      </c>
      <c r="D10" s="1078">
        <f>IF($C10=0,"",'03 - Monthly Asset Follow up'!C17)</f>
        <v>7821840687.46</v>
      </c>
      <c r="E10" s="1079">
        <f>IF($C10=0,"",_xlfn.XLOOKUP($C10,INPUT_DATA!$CL:$CL,INPUT_DATA!DN:DN))</f>
        <v>4</v>
      </c>
      <c r="F10" s="1080">
        <f>'Key Figures'!F35</f>
        <v>394532.89</v>
      </c>
      <c r="G10" s="1081">
        <f>IF($C10=0,"",IF(G11="",E10,E10+G11))</f>
        <v>18</v>
      </c>
      <c r="H10" s="1363">
        <f>IF($C10=0,"",IF(H11="",F10,F10+H11))</f>
        <v>1621665.6</v>
      </c>
      <c r="I10" s="1082">
        <f>IF($C10=0,"",H10/'09 - Default &amp; Recovery Stat'!D12)</f>
        <v>1.9819024321355051E-4</v>
      </c>
      <c r="J10" s="1080">
        <f>IF($C10=0,"",'09 - Default &amp; Recovery Stat'!G12)</f>
        <v>115581.97</v>
      </c>
      <c r="K10" s="1080">
        <f>IF($C10=0,"",IF(K11="",J10,J10+K11))</f>
        <v>172078.25</v>
      </c>
      <c r="L10" s="1083">
        <f>IF($C10=0,"",K10/H10)</f>
        <v>0.10611204307472515</v>
      </c>
      <c r="M10" s="790"/>
      <c r="O10" s="972"/>
    </row>
    <row r="11" spans="2:15">
      <c r="B11" s="785"/>
      <c r="C11" s="1342">
        <f>'09 - Default &amp; Recovery Stat'!B13</f>
        <v>45716</v>
      </c>
      <c r="D11" s="1353">
        <f>IF($C11=0,"",'03 - Monthly Asset Follow up'!C18)</f>
        <v>7882097726.96</v>
      </c>
      <c r="E11" s="1354">
        <f>IF($C11=0,"",_xlfn.XLOOKUP($C11,INPUT_DATA!$CL:$CL,INPUT_DATA!DN:DN))</f>
        <v>2</v>
      </c>
      <c r="F11" s="1353">
        <f>IF($C11=0,"",'03 - Monthly Asset Follow up'!K18)</f>
        <v>208258.58</v>
      </c>
      <c r="G11" s="1354">
        <f t="shared" ref="G11:G15" si="0">IF($C11=0,"",IF(G12="",E11,E11+G12))</f>
        <v>14</v>
      </c>
      <c r="H11" s="1364">
        <f t="shared" ref="H11:H15" si="1">IF($C11=0,"",IF(H12="",F11,F11+H12))</f>
        <v>1227132.71</v>
      </c>
      <c r="I11" s="1355">
        <f>IF($C11=0,"",H11/'09 - Default &amp; Recovery Stat'!D13)</f>
        <v>1.4997279972529684E-4</v>
      </c>
      <c r="J11" s="1353">
        <f>IF($C11=0,"",'09 - Default &amp; Recovery Stat'!G13)</f>
        <v>3590.35</v>
      </c>
      <c r="K11" s="1353">
        <f t="shared" ref="K11:K15" si="2">IF($C11=0,"",IF(K12="",J11,J11+K12))</f>
        <v>56496.279999999992</v>
      </c>
      <c r="L11" s="1083">
        <f>IF($C11=0,"",K11/H11)</f>
        <v>4.6039258459665701E-2</v>
      </c>
      <c r="M11" s="790"/>
    </row>
    <row r="12" spans="2:15">
      <c r="B12" s="785"/>
      <c r="C12" s="1342">
        <f>'09 - Default &amp; Recovery Stat'!B14</f>
        <v>45688</v>
      </c>
      <c r="D12" s="1353">
        <f>IF($C12=0,"",'03 - Monthly Asset Follow up'!C19)</f>
        <v>7942231678.1999998</v>
      </c>
      <c r="E12" s="1354">
        <f>IF($C12=0,"",_xlfn.XLOOKUP($C12,INPUT_DATA!$CL:$CL,INPUT_DATA!DN:DN))</f>
        <v>6</v>
      </c>
      <c r="F12" s="1353">
        <f>IF($C12=0,"",'03 - Monthly Asset Follow up'!K19)</f>
        <v>411919.03</v>
      </c>
      <c r="G12" s="1354">
        <f t="shared" si="0"/>
        <v>12</v>
      </c>
      <c r="H12" s="1364">
        <f t="shared" si="1"/>
        <v>1018874.13</v>
      </c>
      <c r="I12" s="1355">
        <f>IF($C12=0,"",H12/'09 - Default &amp; Recovery Stat'!D14)</f>
        <v>1.2452068517004657E-4</v>
      </c>
      <c r="J12" s="1353">
        <f>IF($C12=0,"",'09 - Default &amp; Recovery Stat'!G14)</f>
        <v>1637.84</v>
      </c>
      <c r="K12" s="1353">
        <f t="shared" si="2"/>
        <v>52905.929999999993</v>
      </c>
      <c r="L12" s="1083">
        <f>IF($C12=0,"",K12/H12)</f>
        <v>5.1925874298133362E-2</v>
      </c>
      <c r="M12" s="790"/>
    </row>
    <row r="13" spans="2:15">
      <c r="B13" s="785"/>
      <c r="C13" s="1342">
        <f>'09 - Default &amp; Recovery Stat'!B15</f>
        <v>45657</v>
      </c>
      <c r="D13" s="1353">
        <f>IF($C13=0,"",'03 - Monthly Asset Follow up'!C20)</f>
        <v>8062678431.4300003</v>
      </c>
      <c r="E13" s="1354">
        <f>IF($C13=0,"",_xlfn.XLOOKUP($C13,INPUT_DATA!$CL:$CL,INPUT_DATA!DN:DN))</f>
        <v>3</v>
      </c>
      <c r="F13" s="1353">
        <f>IF($C13=0,"",'03 - Monthly Asset Follow up'!K20)</f>
        <v>282412.90999999997</v>
      </c>
      <c r="G13" s="1354">
        <f t="shared" si="0"/>
        <v>6</v>
      </c>
      <c r="H13" s="1364">
        <f t="shared" si="1"/>
        <v>606955.1</v>
      </c>
      <c r="I13" s="1355">
        <f>IF($C13=0,"",H13/'09 - Default &amp; Recovery Stat'!D15)</f>
        <v>7.4178411929503143E-5</v>
      </c>
      <c r="J13" s="1353">
        <f>IF($C13=0,"",'09 - Default &amp; Recovery Stat'!G15)</f>
        <v>50914.85</v>
      </c>
      <c r="K13" s="1353">
        <f t="shared" si="2"/>
        <v>51268.09</v>
      </c>
      <c r="L13" s="1083">
        <f>IF($C13=0,"",K13/H13)</f>
        <v>8.4467681382033033E-2</v>
      </c>
      <c r="M13" s="790"/>
    </row>
    <row r="14" spans="2:15">
      <c r="B14" s="785"/>
      <c r="C14" s="1342">
        <f>'09 - Default &amp; Recovery Stat'!B16</f>
        <v>45626</v>
      </c>
      <c r="D14" s="1353">
        <f>IF($C14=0,"",'03 - Monthly Asset Follow up'!C21)</f>
        <v>8120798931.6599998</v>
      </c>
      <c r="E14" s="1354">
        <f>IF($C14=0,"",_xlfn.XLOOKUP($C14,INPUT_DATA!$CL:$CL,INPUT_DATA!DN:DN))</f>
        <v>2</v>
      </c>
      <c r="F14" s="1353">
        <f>IF($C14=0,"",'03 - Monthly Asset Follow up'!K21)</f>
        <v>259157.33</v>
      </c>
      <c r="G14" s="1354">
        <f t="shared" si="0"/>
        <v>3</v>
      </c>
      <c r="H14" s="1364">
        <f t="shared" si="1"/>
        <v>324542.19</v>
      </c>
      <c r="I14" s="1355">
        <f>IF($C14=0,"",H14/'09 - Default &amp; Recovery Stat'!D16)</f>
        <v>3.9663599924151023E-5</v>
      </c>
      <c r="J14" s="1353">
        <f>IF($C14=0,"",'09 - Default &amp; Recovery Stat'!G16)</f>
        <v>-558.57000000000005</v>
      </c>
      <c r="K14" s="1353">
        <f t="shared" si="2"/>
        <v>353.2399999999999</v>
      </c>
      <c r="L14" s="1083">
        <v>0</v>
      </c>
      <c r="M14" s="790"/>
    </row>
    <row r="15" spans="2:15">
      <c r="B15" s="785"/>
      <c r="C15" s="1342">
        <f>'09 - Default &amp; Recovery Stat'!B17</f>
        <v>45596</v>
      </c>
      <c r="D15" s="1353">
        <f>IF($C15=0,"",'03 - Monthly Asset Follow up'!C22)</f>
        <v>8182368484.4700003</v>
      </c>
      <c r="E15" s="1354">
        <f>IF($C15=0,"",_xlfn.XLOOKUP($C15,INPUT_DATA!$CL:$CL,INPUT_DATA!DN:DN))</f>
        <v>1</v>
      </c>
      <c r="F15" s="1353">
        <f>IF($C15=0,"",'03 - Monthly Asset Follow up'!K22)</f>
        <v>65384.86</v>
      </c>
      <c r="G15" s="1356">
        <f t="shared" si="0"/>
        <v>1</v>
      </c>
      <c r="H15" s="1364">
        <f t="shared" si="1"/>
        <v>65384.86</v>
      </c>
      <c r="I15" s="1355">
        <f>IF($C15=0,"",H15/'09 - Default &amp; Recovery Stat'!D17)</f>
        <v>7.9909454241885314E-6</v>
      </c>
      <c r="J15" s="1357">
        <f>IF($C15=0,"",'09 - Default &amp; Recovery Stat'!G17)</f>
        <v>911.81</v>
      </c>
      <c r="K15" s="1357">
        <f t="shared" si="2"/>
        <v>911.81</v>
      </c>
      <c r="L15" s="1358">
        <f>IF($C15=0,"",K15/'09 - Default &amp; Recovery Stat'!D17)</f>
        <v>1.1143594935019123E-7</v>
      </c>
      <c r="M15" s="790"/>
    </row>
    <row r="16" spans="2:15" ht="13.5" thickBot="1">
      <c r="B16" s="798"/>
      <c r="C16" s="1066" t="s">
        <v>145</v>
      </c>
      <c r="D16" s="1067" t="s">
        <v>145</v>
      </c>
      <c r="E16" s="1067" t="s">
        <v>145</v>
      </c>
      <c r="F16" s="1067" t="s">
        <v>145</v>
      </c>
      <c r="G16" s="1067" t="s">
        <v>145</v>
      </c>
      <c r="H16" s="1365" t="s">
        <v>145</v>
      </c>
      <c r="I16" s="1067" t="s">
        <v>145</v>
      </c>
      <c r="J16" s="1067" t="s">
        <v>145</v>
      </c>
      <c r="K16" s="1067" t="s">
        <v>145</v>
      </c>
      <c r="L16" s="1067" t="s">
        <v>145</v>
      </c>
      <c r="M16" s="802"/>
    </row>
    <row r="17" spans="3:12" ht="13.5" thickTop="1">
      <c r="C17" s="610" t="s">
        <v>145</v>
      </c>
      <c r="D17" s="610" t="s">
        <v>145</v>
      </c>
      <c r="E17" s="610" t="s">
        <v>145</v>
      </c>
      <c r="F17" s="610" t="s">
        <v>145</v>
      </c>
      <c r="G17" s="610" t="s">
        <v>145</v>
      </c>
      <c r="H17" s="972" t="s">
        <v>145</v>
      </c>
      <c r="I17" s="610" t="s">
        <v>145</v>
      </c>
      <c r="J17" s="610" t="s">
        <v>145</v>
      </c>
      <c r="K17" s="610" t="s">
        <v>145</v>
      </c>
      <c r="L17" s="610" t="s">
        <v>145</v>
      </c>
    </row>
    <row r="18" spans="3:12">
      <c r="C18" s="610" t="s">
        <v>145</v>
      </c>
      <c r="D18" s="610" t="s">
        <v>145</v>
      </c>
      <c r="E18" s="610" t="s">
        <v>145</v>
      </c>
      <c r="F18" s="610" t="s">
        <v>145</v>
      </c>
      <c r="G18" s="610" t="s">
        <v>145</v>
      </c>
      <c r="H18" s="972" t="s">
        <v>145</v>
      </c>
      <c r="I18" s="610" t="s">
        <v>145</v>
      </c>
      <c r="J18" s="610" t="s">
        <v>145</v>
      </c>
      <c r="K18" s="610" t="s">
        <v>145</v>
      </c>
      <c r="L18" s="610" t="s">
        <v>145</v>
      </c>
    </row>
    <row r="19" spans="3:12">
      <c r="C19" s="610" t="s">
        <v>145</v>
      </c>
      <c r="D19" s="610" t="s">
        <v>145</v>
      </c>
      <c r="E19" s="610" t="s">
        <v>145</v>
      </c>
      <c r="F19" s="610" t="s">
        <v>145</v>
      </c>
      <c r="G19" s="610" t="s">
        <v>145</v>
      </c>
      <c r="H19" s="972" t="s">
        <v>145</v>
      </c>
      <c r="I19" s="610" t="s">
        <v>145</v>
      </c>
      <c r="J19" s="610" t="s">
        <v>145</v>
      </c>
      <c r="K19" s="610" t="s">
        <v>145</v>
      </c>
      <c r="L19" s="610" t="s">
        <v>145</v>
      </c>
    </row>
    <row r="20" spans="3:12">
      <c r="C20" s="610" t="s">
        <v>145</v>
      </c>
      <c r="D20" s="610" t="s">
        <v>145</v>
      </c>
      <c r="E20" s="610" t="s">
        <v>145</v>
      </c>
      <c r="F20" s="610" t="s">
        <v>145</v>
      </c>
      <c r="G20" s="610" t="s">
        <v>145</v>
      </c>
      <c r="H20" s="972" t="s">
        <v>145</v>
      </c>
      <c r="I20" s="610" t="s">
        <v>145</v>
      </c>
      <c r="J20" s="610" t="s">
        <v>145</v>
      </c>
      <c r="K20" s="610" t="s">
        <v>145</v>
      </c>
      <c r="L20" s="610" t="s">
        <v>145</v>
      </c>
    </row>
    <row r="21" spans="3:12">
      <c r="C21" s="610" t="s">
        <v>145</v>
      </c>
      <c r="D21" s="610" t="s">
        <v>145</v>
      </c>
      <c r="E21" s="610" t="s">
        <v>145</v>
      </c>
      <c r="F21" s="610" t="s">
        <v>145</v>
      </c>
      <c r="G21" s="610" t="s">
        <v>145</v>
      </c>
      <c r="H21" s="972" t="s">
        <v>145</v>
      </c>
      <c r="I21" s="610" t="s">
        <v>145</v>
      </c>
      <c r="J21" s="610" t="s">
        <v>145</v>
      </c>
      <c r="K21" s="610" t="s">
        <v>145</v>
      </c>
      <c r="L21" s="610" t="s">
        <v>145</v>
      </c>
    </row>
    <row r="22" spans="3:12">
      <c r="C22" s="610" t="s">
        <v>145</v>
      </c>
      <c r="D22" s="610" t="s">
        <v>145</v>
      </c>
      <c r="E22" s="610" t="s">
        <v>145</v>
      </c>
      <c r="F22" s="610" t="s">
        <v>145</v>
      </c>
      <c r="G22" s="610" t="s">
        <v>145</v>
      </c>
      <c r="H22" s="972" t="s">
        <v>145</v>
      </c>
      <c r="I22" s="610" t="s">
        <v>145</v>
      </c>
      <c r="J22" s="610" t="s">
        <v>145</v>
      </c>
      <c r="K22" s="610" t="s">
        <v>145</v>
      </c>
      <c r="L22" s="610" t="s">
        <v>145</v>
      </c>
    </row>
    <row r="23" spans="3:12">
      <c r="C23" s="610" t="s">
        <v>145</v>
      </c>
      <c r="D23" s="610" t="s">
        <v>145</v>
      </c>
      <c r="E23" s="610" t="s">
        <v>145</v>
      </c>
      <c r="F23" s="610" t="s">
        <v>145</v>
      </c>
      <c r="G23" s="610" t="s">
        <v>145</v>
      </c>
      <c r="H23" s="972" t="s">
        <v>145</v>
      </c>
      <c r="I23" s="610" t="s">
        <v>145</v>
      </c>
      <c r="J23" s="610" t="s">
        <v>145</v>
      </c>
      <c r="K23" s="610" t="s">
        <v>145</v>
      </c>
      <c r="L23" s="610" t="s">
        <v>145</v>
      </c>
    </row>
    <row r="24" spans="3:12">
      <c r="C24" s="610" t="s">
        <v>145</v>
      </c>
      <c r="D24" s="610" t="s">
        <v>145</v>
      </c>
      <c r="E24" s="610" t="s">
        <v>145</v>
      </c>
      <c r="F24" s="610" t="s">
        <v>145</v>
      </c>
      <c r="G24" s="610" t="s">
        <v>145</v>
      </c>
      <c r="H24" s="972" t="s">
        <v>145</v>
      </c>
      <c r="I24" s="610" t="s">
        <v>145</v>
      </c>
      <c r="J24" s="610" t="s">
        <v>145</v>
      </c>
      <c r="K24" s="610" t="s">
        <v>145</v>
      </c>
      <c r="L24" s="610" t="s">
        <v>145</v>
      </c>
    </row>
    <row r="25" spans="3:12">
      <c r="C25" s="610" t="s">
        <v>145</v>
      </c>
      <c r="D25" s="610" t="s">
        <v>145</v>
      </c>
      <c r="E25" s="610" t="s">
        <v>145</v>
      </c>
      <c r="F25" s="610" t="s">
        <v>145</v>
      </c>
      <c r="G25" s="610" t="s">
        <v>145</v>
      </c>
      <c r="H25" s="972" t="s">
        <v>145</v>
      </c>
      <c r="I25" s="610" t="s">
        <v>145</v>
      </c>
      <c r="J25" s="610" t="s">
        <v>145</v>
      </c>
      <c r="K25" s="610" t="s">
        <v>145</v>
      </c>
      <c r="L25" s="610" t="s">
        <v>145</v>
      </c>
    </row>
    <row r="26" spans="3:12">
      <c r="C26" s="610" t="s">
        <v>145</v>
      </c>
      <c r="D26" s="610" t="s">
        <v>145</v>
      </c>
      <c r="E26" s="610" t="s">
        <v>145</v>
      </c>
      <c r="F26" s="610" t="s">
        <v>145</v>
      </c>
      <c r="G26" s="610" t="s">
        <v>145</v>
      </c>
      <c r="H26" s="972" t="s">
        <v>145</v>
      </c>
      <c r="I26" s="610" t="s">
        <v>145</v>
      </c>
      <c r="J26" s="610" t="s">
        <v>145</v>
      </c>
      <c r="K26" s="610" t="s">
        <v>145</v>
      </c>
      <c r="L26" s="610" t="s">
        <v>145</v>
      </c>
    </row>
    <row r="27" spans="3:12">
      <c r="C27" s="610" t="s">
        <v>145</v>
      </c>
      <c r="D27" s="610" t="s">
        <v>145</v>
      </c>
      <c r="E27" s="610" t="s">
        <v>145</v>
      </c>
      <c r="F27" s="610" t="s">
        <v>145</v>
      </c>
      <c r="G27" s="610" t="s">
        <v>145</v>
      </c>
      <c r="H27" s="972" t="s">
        <v>145</v>
      </c>
      <c r="I27" s="610" t="s">
        <v>145</v>
      </c>
      <c r="J27" s="610" t="s">
        <v>145</v>
      </c>
      <c r="K27" s="610" t="s">
        <v>145</v>
      </c>
      <c r="L27" s="610" t="s">
        <v>145</v>
      </c>
    </row>
    <row r="28" spans="3:12">
      <c r="C28" s="610" t="s">
        <v>145</v>
      </c>
      <c r="D28" s="610" t="s">
        <v>145</v>
      </c>
      <c r="E28" s="610" t="s">
        <v>145</v>
      </c>
      <c r="F28" s="610" t="s">
        <v>145</v>
      </c>
      <c r="G28" s="610" t="s">
        <v>145</v>
      </c>
      <c r="H28" s="972" t="s">
        <v>145</v>
      </c>
      <c r="I28" s="610" t="s">
        <v>145</v>
      </c>
      <c r="J28" s="610" t="s">
        <v>145</v>
      </c>
      <c r="K28" s="610" t="s">
        <v>145</v>
      </c>
      <c r="L28" s="610" t="s">
        <v>145</v>
      </c>
    </row>
    <row r="29" spans="3:12">
      <c r="C29" s="610" t="s">
        <v>145</v>
      </c>
      <c r="D29" s="610" t="s">
        <v>145</v>
      </c>
      <c r="E29" s="610" t="s">
        <v>145</v>
      </c>
      <c r="F29" s="610" t="s">
        <v>145</v>
      </c>
      <c r="G29" s="610" t="s">
        <v>145</v>
      </c>
      <c r="H29" s="972" t="s">
        <v>145</v>
      </c>
      <c r="I29" s="610" t="s">
        <v>145</v>
      </c>
      <c r="J29" s="610" t="s">
        <v>145</v>
      </c>
      <c r="K29" s="610" t="s">
        <v>145</v>
      </c>
      <c r="L29" s="610" t="s">
        <v>145</v>
      </c>
    </row>
    <row r="30" spans="3:12">
      <c r="C30" s="610" t="s">
        <v>145</v>
      </c>
      <c r="D30" s="610" t="s">
        <v>145</v>
      </c>
      <c r="E30" s="610" t="s">
        <v>145</v>
      </c>
      <c r="F30" s="610" t="s">
        <v>145</v>
      </c>
      <c r="G30" s="610" t="s">
        <v>145</v>
      </c>
      <c r="H30" s="972" t="s">
        <v>145</v>
      </c>
      <c r="I30" s="610" t="s">
        <v>145</v>
      </c>
      <c r="J30" s="610" t="s">
        <v>145</v>
      </c>
      <c r="K30" s="610" t="s">
        <v>145</v>
      </c>
      <c r="L30" s="610" t="s">
        <v>145</v>
      </c>
    </row>
    <row r="31" spans="3:12">
      <c r="C31" s="610" t="s">
        <v>145</v>
      </c>
      <c r="D31" s="610" t="s">
        <v>145</v>
      </c>
      <c r="E31" s="610" t="s">
        <v>145</v>
      </c>
      <c r="F31" s="610" t="s">
        <v>145</v>
      </c>
      <c r="G31" s="610" t="s">
        <v>145</v>
      </c>
      <c r="H31" s="972" t="s">
        <v>145</v>
      </c>
      <c r="I31" s="610" t="s">
        <v>145</v>
      </c>
      <c r="J31" s="610" t="s">
        <v>145</v>
      </c>
      <c r="K31" s="610" t="s">
        <v>145</v>
      </c>
      <c r="L31" s="610" t="s">
        <v>145</v>
      </c>
    </row>
    <row r="32" spans="3:12">
      <c r="C32" s="610" t="s">
        <v>145</v>
      </c>
      <c r="D32" s="610" t="s">
        <v>145</v>
      </c>
      <c r="E32" s="610" t="s">
        <v>145</v>
      </c>
      <c r="F32" s="610" t="s">
        <v>145</v>
      </c>
      <c r="G32" s="610" t="s">
        <v>145</v>
      </c>
      <c r="H32" s="972" t="s">
        <v>145</v>
      </c>
      <c r="I32" s="610" t="s">
        <v>145</v>
      </c>
      <c r="J32" s="610" t="s">
        <v>145</v>
      </c>
      <c r="K32" s="610" t="s">
        <v>145</v>
      </c>
      <c r="L32" s="610" t="s">
        <v>145</v>
      </c>
    </row>
    <row r="33" spans="3:12">
      <c r="C33" s="610" t="s">
        <v>145</v>
      </c>
      <c r="D33" s="610" t="s">
        <v>145</v>
      </c>
      <c r="E33" s="610" t="s">
        <v>145</v>
      </c>
      <c r="F33" s="610" t="s">
        <v>145</v>
      </c>
      <c r="G33" s="610" t="s">
        <v>145</v>
      </c>
      <c r="H33" s="972" t="s">
        <v>145</v>
      </c>
      <c r="I33" s="610" t="s">
        <v>145</v>
      </c>
      <c r="J33" s="610" t="s">
        <v>145</v>
      </c>
      <c r="K33" s="610" t="s">
        <v>145</v>
      </c>
      <c r="L33" s="610" t="s">
        <v>145</v>
      </c>
    </row>
    <row r="34" spans="3:12">
      <c r="C34" s="610" t="s">
        <v>145</v>
      </c>
      <c r="D34" s="610" t="s">
        <v>145</v>
      </c>
      <c r="E34" s="610" t="s">
        <v>145</v>
      </c>
      <c r="F34" s="610" t="s">
        <v>145</v>
      </c>
      <c r="G34" s="610" t="s">
        <v>145</v>
      </c>
      <c r="H34" s="972" t="s">
        <v>145</v>
      </c>
      <c r="I34" s="610" t="s">
        <v>145</v>
      </c>
      <c r="J34" s="610" t="s">
        <v>145</v>
      </c>
      <c r="K34" s="610" t="s">
        <v>145</v>
      </c>
      <c r="L34" s="610" t="s">
        <v>145</v>
      </c>
    </row>
    <row r="35" spans="3:12">
      <c r="C35" s="610" t="s">
        <v>145</v>
      </c>
      <c r="D35" s="610" t="s">
        <v>145</v>
      </c>
      <c r="E35" s="610" t="s">
        <v>145</v>
      </c>
      <c r="F35" s="610" t="s">
        <v>145</v>
      </c>
      <c r="G35" s="610" t="s">
        <v>145</v>
      </c>
      <c r="H35" s="972" t="s">
        <v>145</v>
      </c>
      <c r="I35" s="610" t="s">
        <v>145</v>
      </c>
      <c r="J35" s="610" t="s">
        <v>145</v>
      </c>
      <c r="K35" s="610" t="s">
        <v>145</v>
      </c>
      <c r="L35" s="610" t="s">
        <v>145</v>
      </c>
    </row>
    <row r="36" spans="3:12">
      <c r="C36" s="610" t="s">
        <v>145</v>
      </c>
      <c r="D36" s="610" t="s">
        <v>145</v>
      </c>
      <c r="E36" s="610" t="s">
        <v>145</v>
      </c>
      <c r="F36" s="610" t="s">
        <v>145</v>
      </c>
      <c r="G36" s="610" t="s">
        <v>145</v>
      </c>
      <c r="H36" s="972" t="s">
        <v>145</v>
      </c>
      <c r="I36" s="610" t="s">
        <v>145</v>
      </c>
      <c r="J36" s="610" t="s">
        <v>145</v>
      </c>
      <c r="K36" s="610" t="s">
        <v>145</v>
      </c>
      <c r="L36" s="610" t="s">
        <v>145</v>
      </c>
    </row>
    <row r="37" spans="3:12">
      <c r="C37" s="610" t="s">
        <v>145</v>
      </c>
      <c r="D37" s="610" t="s">
        <v>145</v>
      </c>
      <c r="E37" s="610" t="s">
        <v>145</v>
      </c>
      <c r="F37" s="610" t="s">
        <v>145</v>
      </c>
      <c r="G37" s="610" t="s">
        <v>145</v>
      </c>
      <c r="H37" s="972" t="s">
        <v>145</v>
      </c>
      <c r="I37" s="610" t="s">
        <v>145</v>
      </c>
      <c r="J37" s="610" t="s">
        <v>145</v>
      </c>
      <c r="K37" s="610" t="s">
        <v>145</v>
      </c>
      <c r="L37" s="610" t="s">
        <v>145</v>
      </c>
    </row>
    <row r="38" spans="3:12">
      <c r="C38" s="610" t="s">
        <v>145</v>
      </c>
      <c r="D38" s="610" t="s">
        <v>145</v>
      </c>
      <c r="E38" s="610" t="s">
        <v>145</v>
      </c>
      <c r="F38" s="610" t="s">
        <v>145</v>
      </c>
      <c r="G38" s="610" t="s">
        <v>145</v>
      </c>
      <c r="H38" s="972" t="s">
        <v>145</v>
      </c>
      <c r="I38" s="610" t="s">
        <v>145</v>
      </c>
      <c r="J38" s="610" t="s">
        <v>145</v>
      </c>
      <c r="K38" s="610" t="s">
        <v>145</v>
      </c>
      <c r="L38" s="610" t="s">
        <v>145</v>
      </c>
    </row>
    <row r="39" spans="3:12">
      <c r="C39" s="610" t="s">
        <v>145</v>
      </c>
      <c r="D39" s="610" t="s">
        <v>145</v>
      </c>
      <c r="E39" s="610" t="s">
        <v>145</v>
      </c>
      <c r="F39" s="610" t="s">
        <v>145</v>
      </c>
      <c r="G39" s="610" t="s">
        <v>145</v>
      </c>
      <c r="H39" s="972" t="s">
        <v>145</v>
      </c>
      <c r="I39" s="610" t="s">
        <v>145</v>
      </c>
      <c r="J39" s="610" t="s">
        <v>145</v>
      </c>
      <c r="K39" s="610" t="s">
        <v>145</v>
      </c>
      <c r="L39" s="610" t="s">
        <v>145</v>
      </c>
    </row>
    <row r="40" spans="3:12">
      <c r="C40" s="610" t="s">
        <v>145</v>
      </c>
      <c r="D40" s="610" t="s">
        <v>145</v>
      </c>
      <c r="E40" s="610" t="s">
        <v>145</v>
      </c>
      <c r="F40" s="610" t="s">
        <v>145</v>
      </c>
      <c r="G40" s="610" t="s">
        <v>145</v>
      </c>
      <c r="H40" s="972" t="s">
        <v>145</v>
      </c>
      <c r="I40" s="610" t="s">
        <v>145</v>
      </c>
      <c r="J40" s="610" t="s">
        <v>145</v>
      </c>
      <c r="K40" s="610" t="s">
        <v>145</v>
      </c>
      <c r="L40" s="610" t="s">
        <v>145</v>
      </c>
    </row>
    <row r="41" spans="3:12">
      <c r="C41" s="610" t="s">
        <v>145</v>
      </c>
      <c r="D41" s="610" t="s">
        <v>145</v>
      </c>
      <c r="E41" s="610" t="s">
        <v>145</v>
      </c>
      <c r="F41" s="610" t="s">
        <v>145</v>
      </c>
      <c r="G41" s="610" t="s">
        <v>145</v>
      </c>
      <c r="H41" s="972" t="s">
        <v>145</v>
      </c>
      <c r="I41" s="610" t="s">
        <v>145</v>
      </c>
      <c r="J41" s="610" t="s">
        <v>145</v>
      </c>
      <c r="K41" s="610" t="s">
        <v>145</v>
      </c>
      <c r="L41" s="610" t="s">
        <v>145</v>
      </c>
    </row>
    <row r="42" spans="3:12">
      <c r="C42" s="610" t="s">
        <v>145</v>
      </c>
      <c r="D42" s="610" t="s">
        <v>145</v>
      </c>
      <c r="E42" s="610" t="s">
        <v>145</v>
      </c>
      <c r="F42" s="610" t="s">
        <v>145</v>
      </c>
      <c r="G42" s="610" t="s">
        <v>145</v>
      </c>
      <c r="H42" s="972" t="s">
        <v>145</v>
      </c>
      <c r="I42" s="610" t="s">
        <v>145</v>
      </c>
      <c r="J42" s="610" t="s">
        <v>145</v>
      </c>
      <c r="K42" s="610" t="s">
        <v>145</v>
      </c>
      <c r="L42" s="610" t="s">
        <v>145</v>
      </c>
    </row>
    <row r="43" spans="3:12">
      <c r="C43" s="610" t="s">
        <v>145</v>
      </c>
      <c r="D43" s="610" t="s">
        <v>145</v>
      </c>
      <c r="E43" s="610" t="s">
        <v>145</v>
      </c>
      <c r="F43" s="610" t="s">
        <v>145</v>
      </c>
      <c r="G43" s="610" t="s">
        <v>145</v>
      </c>
      <c r="H43" s="972" t="s">
        <v>145</v>
      </c>
      <c r="I43" s="610" t="s">
        <v>145</v>
      </c>
      <c r="J43" s="610" t="s">
        <v>145</v>
      </c>
      <c r="K43" s="610" t="s">
        <v>145</v>
      </c>
      <c r="L43" s="610" t="s">
        <v>145</v>
      </c>
    </row>
    <row r="44" spans="3:12">
      <c r="C44" s="610" t="s">
        <v>145</v>
      </c>
      <c r="D44" s="610" t="s">
        <v>145</v>
      </c>
      <c r="E44" s="610" t="s">
        <v>145</v>
      </c>
      <c r="F44" s="610" t="s">
        <v>145</v>
      </c>
      <c r="G44" s="610" t="s">
        <v>145</v>
      </c>
      <c r="H44" s="972" t="s">
        <v>145</v>
      </c>
      <c r="I44" s="610" t="s">
        <v>145</v>
      </c>
      <c r="J44" s="610" t="s">
        <v>145</v>
      </c>
      <c r="K44" s="610" t="s">
        <v>145</v>
      </c>
      <c r="L44" s="610" t="s">
        <v>145</v>
      </c>
    </row>
    <row r="45" spans="3:12">
      <c r="C45" s="610" t="s">
        <v>145</v>
      </c>
      <c r="D45" s="610" t="s">
        <v>145</v>
      </c>
      <c r="E45" s="610" t="s">
        <v>145</v>
      </c>
      <c r="F45" s="610" t="s">
        <v>145</v>
      </c>
      <c r="G45" s="610" t="s">
        <v>145</v>
      </c>
      <c r="H45" s="972" t="s">
        <v>145</v>
      </c>
      <c r="I45" s="610" t="s">
        <v>145</v>
      </c>
      <c r="J45" s="610" t="s">
        <v>145</v>
      </c>
      <c r="K45" s="610" t="s">
        <v>145</v>
      </c>
      <c r="L45" s="610" t="s">
        <v>145</v>
      </c>
    </row>
    <row r="46" spans="3:12">
      <c r="C46" s="610" t="s">
        <v>145</v>
      </c>
      <c r="D46" s="610" t="s">
        <v>145</v>
      </c>
      <c r="E46" s="610" t="s">
        <v>145</v>
      </c>
      <c r="F46" s="610" t="s">
        <v>145</v>
      </c>
      <c r="G46" s="610" t="s">
        <v>145</v>
      </c>
      <c r="H46" s="972" t="s">
        <v>145</v>
      </c>
      <c r="I46" s="610" t="s">
        <v>145</v>
      </c>
      <c r="J46" s="610" t="s">
        <v>145</v>
      </c>
      <c r="K46" s="610" t="s">
        <v>145</v>
      </c>
      <c r="L46" s="610" t="s">
        <v>145</v>
      </c>
    </row>
    <row r="47" spans="3:12">
      <c r="C47" s="610" t="s">
        <v>145</v>
      </c>
      <c r="D47" s="610" t="s">
        <v>145</v>
      </c>
      <c r="E47" s="610" t="s">
        <v>145</v>
      </c>
      <c r="F47" s="610" t="s">
        <v>145</v>
      </c>
      <c r="G47" s="610" t="s">
        <v>145</v>
      </c>
      <c r="H47" s="972" t="s">
        <v>145</v>
      </c>
      <c r="I47" s="610" t="s">
        <v>145</v>
      </c>
      <c r="J47" s="610" t="s">
        <v>145</v>
      </c>
      <c r="K47" s="610" t="s">
        <v>145</v>
      </c>
      <c r="L47" s="610" t="s">
        <v>145</v>
      </c>
    </row>
    <row r="48" spans="3:12">
      <c r="C48" s="610" t="s">
        <v>145</v>
      </c>
      <c r="D48" s="610" t="s">
        <v>145</v>
      </c>
      <c r="E48" s="610" t="s">
        <v>145</v>
      </c>
      <c r="F48" s="610" t="s">
        <v>145</v>
      </c>
      <c r="G48" s="610" t="s">
        <v>145</v>
      </c>
      <c r="H48" s="972" t="s">
        <v>145</v>
      </c>
      <c r="I48" s="610" t="s">
        <v>145</v>
      </c>
      <c r="J48" s="610" t="s">
        <v>145</v>
      </c>
      <c r="K48" s="610" t="s">
        <v>145</v>
      </c>
      <c r="L48" s="610" t="s">
        <v>145</v>
      </c>
    </row>
    <row r="49" spans="3:12">
      <c r="C49" s="610" t="s">
        <v>145</v>
      </c>
      <c r="D49" s="610" t="s">
        <v>145</v>
      </c>
      <c r="E49" s="610" t="s">
        <v>145</v>
      </c>
      <c r="F49" s="610" t="s">
        <v>145</v>
      </c>
      <c r="G49" s="610" t="s">
        <v>145</v>
      </c>
      <c r="H49" s="972" t="s">
        <v>145</v>
      </c>
      <c r="I49" s="610" t="s">
        <v>145</v>
      </c>
      <c r="J49" s="610" t="s">
        <v>145</v>
      </c>
      <c r="K49" s="610" t="s">
        <v>145</v>
      </c>
      <c r="L49" s="610" t="s">
        <v>145</v>
      </c>
    </row>
    <row r="50" spans="3:12">
      <c r="C50" s="610" t="s">
        <v>145</v>
      </c>
      <c r="D50" s="610" t="s">
        <v>145</v>
      </c>
      <c r="E50" s="610" t="s">
        <v>145</v>
      </c>
      <c r="F50" s="610" t="s">
        <v>145</v>
      </c>
      <c r="G50" s="610" t="s">
        <v>145</v>
      </c>
      <c r="H50" s="972" t="s">
        <v>145</v>
      </c>
      <c r="I50" s="610" t="s">
        <v>145</v>
      </c>
      <c r="J50" s="610" t="s">
        <v>145</v>
      </c>
      <c r="K50" s="610" t="s">
        <v>145</v>
      </c>
      <c r="L50" s="610" t="s">
        <v>145</v>
      </c>
    </row>
    <row r="51" spans="3:12">
      <c r="C51" s="610" t="s">
        <v>145</v>
      </c>
      <c r="D51" s="610" t="s">
        <v>145</v>
      </c>
      <c r="E51" s="610" t="s">
        <v>145</v>
      </c>
      <c r="F51" s="610" t="s">
        <v>145</v>
      </c>
      <c r="G51" s="610" t="s">
        <v>145</v>
      </c>
      <c r="H51" s="972" t="s">
        <v>145</v>
      </c>
      <c r="I51" s="610" t="s">
        <v>145</v>
      </c>
      <c r="J51" s="610" t="s">
        <v>145</v>
      </c>
      <c r="K51" s="610" t="s">
        <v>145</v>
      </c>
      <c r="L51" s="610" t="s">
        <v>145</v>
      </c>
    </row>
    <row r="52" spans="3:12">
      <c r="C52" s="610" t="s">
        <v>145</v>
      </c>
      <c r="D52" s="610" t="s">
        <v>145</v>
      </c>
      <c r="E52" s="610" t="s">
        <v>145</v>
      </c>
      <c r="F52" s="610" t="s">
        <v>145</v>
      </c>
      <c r="G52" s="610" t="s">
        <v>145</v>
      </c>
      <c r="H52" s="972" t="s">
        <v>145</v>
      </c>
      <c r="I52" s="610" t="s">
        <v>145</v>
      </c>
      <c r="J52" s="610" t="s">
        <v>145</v>
      </c>
      <c r="K52" s="610" t="s">
        <v>145</v>
      </c>
      <c r="L52" s="610" t="s">
        <v>145</v>
      </c>
    </row>
    <row r="53" spans="3:12">
      <c r="C53" s="610" t="s">
        <v>145</v>
      </c>
      <c r="D53" s="610" t="s">
        <v>145</v>
      </c>
      <c r="E53" s="610" t="s">
        <v>145</v>
      </c>
      <c r="F53" s="610" t="s">
        <v>145</v>
      </c>
      <c r="G53" s="610" t="s">
        <v>145</v>
      </c>
      <c r="H53" s="972" t="s">
        <v>145</v>
      </c>
      <c r="I53" s="610" t="s">
        <v>145</v>
      </c>
      <c r="J53" s="610" t="s">
        <v>145</v>
      </c>
      <c r="K53" s="610" t="s">
        <v>145</v>
      </c>
      <c r="L53" s="610" t="s">
        <v>145</v>
      </c>
    </row>
    <row r="54" spans="3:12">
      <c r="C54" s="610" t="s">
        <v>145</v>
      </c>
      <c r="D54" s="610" t="s">
        <v>145</v>
      </c>
      <c r="E54" s="610" t="s">
        <v>145</v>
      </c>
      <c r="F54" s="610" t="s">
        <v>145</v>
      </c>
      <c r="G54" s="610" t="s">
        <v>145</v>
      </c>
      <c r="H54" s="972" t="s">
        <v>145</v>
      </c>
      <c r="I54" s="610" t="s">
        <v>145</v>
      </c>
      <c r="J54" s="610" t="s">
        <v>145</v>
      </c>
      <c r="K54" s="610" t="s">
        <v>145</v>
      </c>
      <c r="L54" s="610" t="s">
        <v>145</v>
      </c>
    </row>
    <row r="55" spans="3:12">
      <c r="C55" s="610" t="s">
        <v>145</v>
      </c>
      <c r="D55" s="610" t="s">
        <v>145</v>
      </c>
      <c r="E55" s="610" t="s">
        <v>145</v>
      </c>
      <c r="F55" s="610" t="s">
        <v>145</v>
      </c>
      <c r="G55" s="610" t="s">
        <v>145</v>
      </c>
      <c r="H55" s="972" t="s">
        <v>145</v>
      </c>
      <c r="I55" s="610" t="s">
        <v>145</v>
      </c>
      <c r="J55" s="610" t="s">
        <v>145</v>
      </c>
      <c r="K55" s="610" t="s">
        <v>145</v>
      </c>
      <c r="L55" s="610" t="s">
        <v>145</v>
      </c>
    </row>
    <row r="56" spans="3:12">
      <c r="C56" s="610" t="s">
        <v>145</v>
      </c>
      <c r="D56" s="610" t="s">
        <v>145</v>
      </c>
      <c r="E56" s="610" t="s">
        <v>145</v>
      </c>
      <c r="F56" s="610" t="s">
        <v>145</v>
      </c>
      <c r="G56" s="610" t="s">
        <v>145</v>
      </c>
      <c r="H56" s="972" t="s">
        <v>145</v>
      </c>
      <c r="I56" s="610" t="s">
        <v>145</v>
      </c>
      <c r="J56" s="610" t="s">
        <v>145</v>
      </c>
      <c r="K56" s="610" t="s">
        <v>145</v>
      </c>
      <c r="L56" s="610" t="s">
        <v>145</v>
      </c>
    </row>
    <row r="57" spans="3:12">
      <c r="C57" s="610" t="s">
        <v>145</v>
      </c>
      <c r="D57" s="610" t="s">
        <v>145</v>
      </c>
      <c r="E57" s="610" t="s">
        <v>145</v>
      </c>
      <c r="F57" s="610" t="s">
        <v>145</v>
      </c>
      <c r="G57" s="610" t="s">
        <v>145</v>
      </c>
      <c r="H57" s="972" t="s">
        <v>145</v>
      </c>
      <c r="I57" s="610" t="s">
        <v>145</v>
      </c>
      <c r="J57" s="610" t="s">
        <v>145</v>
      </c>
      <c r="K57" s="610" t="s">
        <v>145</v>
      </c>
      <c r="L57" s="610" t="s">
        <v>145</v>
      </c>
    </row>
    <row r="58" spans="3:12">
      <c r="C58" s="610" t="s">
        <v>145</v>
      </c>
      <c r="D58" s="610" t="s">
        <v>145</v>
      </c>
      <c r="E58" s="610" t="s">
        <v>145</v>
      </c>
      <c r="F58" s="610" t="s">
        <v>145</v>
      </c>
      <c r="G58" s="610" t="s">
        <v>145</v>
      </c>
      <c r="H58" s="972" t="s">
        <v>145</v>
      </c>
      <c r="I58" s="610" t="s">
        <v>145</v>
      </c>
      <c r="J58" s="610" t="s">
        <v>145</v>
      </c>
      <c r="K58" s="610" t="s">
        <v>145</v>
      </c>
      <c r="L58" s="610" t="s">
        <v>145</v>
      </c>
    </row>
    <row r="59" spans="3:12">
      <c r="C59" s="610" t="s">
        <v>145</v>
      </c>
      <c r="D59" s="610" t="s">
        <v>145</v>
      </c>
      <c r="E59" s="610" t="s">
        <v>145</v>
      </c>
      <c r="F59" s="610" t="s">
        <v>145</v>
      </c>
      <c r="G59" s="610" t="s">
        <v>145</v>
      </c>
      <c r="H59" s="972" t="s">
        <v>145</v>
      </c>
      <c r="I59" s="610" t="s">
        <v>145</v>
      </c>
      <c r="J59" s="610" t="s">
        <v>145</v>
      </c>
      <c r="K59" s="610" t="s">
        <v>145</v>
      </c>
      <c r="L59" s="610" t="s">
        <v>145</v>
      </c>
    </row>
    <row r="60" spans="3:12">
      <c r="C60" s="610" t="s">
        <v>145</v>
      </c>
      <c r="D60" s="610" t="s">
        <v>145</v>
      </c>
      <c r="E60" s="610" t="s">
        <v>145</v>
      </c>
      <c r="F60" s="610" t="s">
        <v>145</v>
      </c>
      <c r="G60" s="610" t="s">
        <v>145</v>
      </c>
      <c r="H60" s="972" t="s">
        <v>145</v>
      </c>
      <c r="I60" s="610" t="s">
        <v>145</v>
      </c>
      <c r="J60" s="610" t="s">
        <v>145</v>
      </c>
      <c r="K60" s="610" t="s">
        <v>145</v>
      </c>
      <c r="L60" s="610" t="s">
        <v>145</v>
      </c>
    </row>
    <row r="61" spans="3:12">
      <c r="C61" s="610" t="s">
        <v>145</v>
      </c>
      <c r="D61" s="610" t="s">
        <v>145</v>
      </c>
      <c r="E61" s="610" t="s">
        <v>145</v>
      </c>
      <c r="F61" s="610" t="s">
        <v>145</v>
      </c>
      <c r="G61" s="610" t="s">
        <v>145</v>
      </c>
      <c r="H61" s="972" t="s">
        <v>145</v>
      </c>
      <c r="I61" s="610" t="s">
        <v>145</v>
      </c>
      <c r="J61" s="610" t="s">
        <v>145</v>
      </c>
      <c r="K61" s="610" t="s">
        <v>145</v>
      </c>
      <c r="L61" s="610" t="s">
        <v>145</v>
      </c>
    </row>
    <row r="62" spans="3:12">
      <c r="C62" s="610" t="s">
        <v>145</v>
      </c>
      <c r="D62" s="610" t="s">
        <v>145</v>
      </c>
      <c r="E62" s="610" t="s">
        <v>145</v>
      </c>
      <c r="F62" s="610" t="s">
        <v>145</v>
      </c>
      <c r="G62" s="610" t="s">
        <v>145</v>
      </c>
      <c r="H62" s="972" t="s">
        <v>145</v>
      </c>
      <c r="I62" s="610" t="s">
        <v>145</v>
      </c>
      <c r="J62" s="610" t="s">
        <v>145</v>
      </c>
      <c r="K62" s="610" t="s">
        <v>145</v>
      </c>
      <c r="L62" s="610" t="s">
        <v>145</v>
      </c>
    </row>
    <row r="63" spans="3:12">
      <c r="C63" s="610" t="s">
        <v>145</v>
      </c>
      <c r="D63" s="610" t="s">
        <v>145</v>
      </c>
      <c r="E63" s="610" t="s">
        <v>145</v>
      </c>
      <c r="F63" s="610" t="s">
        <v>145</v>
      </c>
      <c r="G63" s="610" t="s">
        <v>145</v>
      </c>
      <c r="H63" s="972" t="s">
        <v>145</v>
      </c>
      <c r="I63" s="610" t="s">
        <v>145</v>
      </c>
      <c r="J63" s="610" t="s">
        <v>145</v>
      </c>
      <c r="K63" s="610" t="s">
        <v>145</v>
      </c>
      <c r="L63" s="610" t="s">
        <v>145</v>
      </c>
    </row>
    <row r="64" spans="3:12">
      <c r="C64" s="610" t="s">
        <v>145</v>
      </c>
      <c r="D64" s="610" t="s">
        <v>145</v>
      </c>
      <c r="E64" s="610" t="s">
        <v>145</v>
      </c>
      <c r="F64" s="610" t="s">
        <v>145</v>
      </c>
      <c r="G64" s="610" t="s">
        <v>145</v>
      </c>
      <c r="H64" s="972" t="s">
        <v>145</v>
      </c>
      <c r="I64" s="610" t="s">
        <v>145</v>
      </c>
      <c r="J64" s="610" t="s">
        <v>145</v>
      </c>
      <c r="K64" s="610" t="s">
        <v>145</v>
      </c>
      <c r="L64" s="610" t="s">
        <v>145</v>
      </c>
    </row>
    <row r="65" spans="3:12">
      <c r="C65" s="610" t="s">
        <v>145</v>
      </c>
      <c r="D65" s="610" t="s">
        <v>145</v>
      </c>
      <c r="E65" s="610" t="s">
        <v>145</v>
      </c>
      <c r="F65" s="610" t="s">
        <v>145</v>
      </c>
      <c r="G65" s="610" t="s">
        <v>145</v>
      </c>
      <c r="H65" s="972" t="s">
        <v>145</v>
      </c>
      <c r="I65" s="610" t="s">
        <v>145</v>
      </c>
      <c r="J65" s="610" t="s">
        <v>145</v>
      </c>
      <c r="K65" s="610" t="s">
        <v>145</v>
      </c>
      <c r="L65" s="610" t="s">
        <v>145</v>
      </c>
    </row>
    <row r="66" spans="3:12">
      <c r="C66" s="610" t="s">
        <v>145</v>
      </c>
      <c r="D66" s="610" t="s">
        <v>145</v>
      </c>
      <c r="E66" s="610" t="s">
        <v>145</v>
      </c>
      <c r="F66" s="610" t="s">
        <v>145</v>
      </c>
      <c r="G66" s="610" t="s">
        <v>145</v>
      </c>
      <c r="H66" s="972" t="s">
        <v>145</v>
      </c>
      <c r="I66" s="610" t="s">
        <v>145</v>
      </c>
      <c r="J66" s="610" t="s">
        <v>145</v>
      </c>
      <c r="K66" s="610" t="s">
        <v>145</v>
      </c>
      <c r="L66" s="610" t="s">
        <v>145</v>
      </c>
    </row>
    <row r="67" spans="3:12">
      <c r="C67" s="610" t="s">
        <v>145</v>
      </c>
      <c r="D67" s="610" t="s">
        <v>145</v>
      </c>
      <c r="E67" s="610" t="s">
        <v>145</v>
      </c>
      <c r="F67" s="610" t="s">
        <v>145</v>
      </c>
      <c r="G67" s="610" t="s">
        <v>145</v>
      </c>
      <c r="H67" s="972" t="s">
        <v>145</v>
      </c>
      <c r="I67" s="610" t="s">
        <v>145</v>
      </c>
      <c r="J67" s="610" t="s">
        <v>145</v>
      </c>
      <c r="K67" s="610" t="s">
        <v>145</v>
      </c>
      <c r="L67" s="610" t="s">
        <v>145</v>
      </c>
    </row>
    <row r="68" spans="3:12">
      <c r="C68" s="610" t="s">
        <v>145</v>
      </c>
      <c r="D68" s="610" t="s">
        <v>145</v>
      </c>
      <c r="E68" s="610" t="s">
        <v>145</v>
      </c>
      <c r="F68" s="610" t="s">
        <v>145</v>
      </c>
      <c r="G68" s="610" t="s">
        <v>145</v>
      </c>
      <c r="H68" s="972" t="s">
        <v>145</v>
      </c>
      <c r="I68" s="610" t="s">
        <v>145</v>
      </c>
      <c r="J68" s="610" t="s">
        <v>145</v>
      </c>
      <c r="K68" s="610" t="s">
        <v>145</v>
      </c>
      <c r="L68" s="610" t="s">
        <v>145</v>
      </c>
    </row>
    <row r="69" spans="3:12">
      <c r="C69" s="610" t="s">
        <v>145</v>
      </c>
      <c r="D69" s="610" t="s">
        <v>145</v>
      </c>
      <c r="E69" s="610" t="s">
        <v>145</v>
      </c>
      <c r="F69" s="610" t="s">
        <v>145</v>
      </c>
      <c r="G69" s="610" t="s">
        <v>145</v>
      </c>
      <c r="H69" s="972" t="s">
        <v>145</v>
      </c>
      <c r="I69" s="610" t="s">
        <v>145</v>
      </c>
      <c r="J69" s="610" t="s">
        <v>145</v>
      </c>
      <c r="K69" s="610" t="s">
        <v>145</v>
      </c>
      <c r="L69" s="610" t="s">
        <v>145</v>
      </c>
    </row>
    <row r="70" spans="3:12">
      <c r="C70" s="610" t="s">
        <v>145</v>
      </c>
      <c r="D70" s="610" t="s">
        <v>145</v>
      </c>
      <c r="E70" s="610" t="s">
        <v>145</v>
      </c>
      <c r="F70" s="610" t="s">
        <v>145</v>
      </c>
      <c r="G70" s="610" t="s">
        <v>145</v>
      </c>
      <c r="H70" s="972" t="s">
        <v>145</v>
      </c>
      <c r="I70" s="610" t="s">
        <v>145</v>
      </c>
      <c r="J70" s="610" t="s">
        <v>145</v>
      </c>
      <c r="K70" s="610" t="s">
        <v>145</v>
      </c>
      <c r="L70" s="610" t="s">
        <v>145</v>
      </c>
    </row>
    <row r="71" spans="3:12">
      <c r="C71" s="610" t="s">
        <v>145</v>
      </c>
      <c r="D71" s="610" t="s">
        <v>145</v>
      </c>
      <c r="E71" s="610" t="s">
        <v>145</v>
      </c>
      <c r="F71" s="610" t="s">
        <v>145</v>
      </c>
      <c r="G71" s="610" t="s">
        <v>145</v>
      </c>
      <c r="H71" s="972" t="s">
        <v>145</v>
      </c>
      <c r="I71" s="610" t="s">
        <v>145</v>
      </c>
      <c r="J71" s="610" t="s">
        <v>145</v>
      </c>
      <c r="K71" s="610" t="s">
        <v>145</v>
      </c>
      <c r="L71" s="610" t="s">
        <v>145</v>
      </c>
    </row>
    <row r="72" spans="3:12">
      <c r="C72" s="610" t="s">
        <v>145</v>
      </c>
      <c r="D72" s="610" t="s">
        <v>145</v>
      </c>
      <c r="E72" s="610" t="s">
        <v>145</v>
      </c>
      <c r="F72" s="610" t="s">
        <v>145</v>
      </c>
      <c r="G72" s="610" t="s">
        <v>145</v>
      </c>
      <c r="H72" s="972" t="s">
        <v>145</v>
      </c>
      <c r="I72" s="610" t="s">
        <v>145</v>
      </c>
      <c r="J72" s="610" t="s">
        <v>145</v>
      </c>
      <c r="K72" s="610" t="s">
        <v>145</v>
      </c>
      <c r="L72" s="610" t="s">
        <v>145</v>
      </c>
    </row>
    <row r="73" spans="3:12">
      <c r="C73" s="610" t="s">
        <v>145</v>
      </c>
      <c r="D73" s="610" t="s">
        <v>145</v>
      </c>
      <c r="E73" s="610" t="s">
        <v>145</v>
      </c>
      <c r="F73" s="610" t="s">
        <v>145</v>
      </c>
      <c r="G73" s="610" t="s">
        <v>145</v>
      </c>
      <c r="H73" s="972" t="s">
        <v>145</v>
      </c>
      <c r="I73" s="610" t="s">
        <v>145</v>
      </c>
      <c r="J73" s="610" t="s">
        <v>145</v>
      </c>
      <c r="K73" s="610" t="s">
        <v>145</v>
      </c>
      <c r="L73" s="610" t="s">
        <v>145</v>
      </c>
    </row>
    <row r="74" spans="3:12">
      <c r="C74" s="610" t="s">
        <v>145</v>
      </c>
      <c r="D74" s="610" t="s">
        <v>145</v>
      </c>
      <c r="E74" s="610" t="s">
        <v>145</v>
      </c>
      <c r="F74" s="610" t="s">
        <v>145</v>
      </c>
      <c r="G74" s="610" t="s">
        <v>145</v>
      </c>
      <c r="H74" s="972" t="s">
        <v>145</v>
      </c>
      <c r="I74" s="610" t="s">
        <v>145</v>
      </c>
      <c r="J74" s="610" t="s">
        <v>145</v>
      </c>
      <c r="K74" s="610" t="s">
        <v>145</v>
      </c>
      <c r="L74" s="610" t="s">
        <v>145</v>
      </c>
    </row>
    <row r="75" spans="3:12">
      <c r="C75" s="610" t="s">
        <v>145</v>
      </c>
      <c r="D75" s="610" t="s">
        <v>145</v>
      </c>
      <c r="E75" s="610" t="s">
        <v>145</v>
      </c>
      <c r="F75" s="610" t="s">
        <v>145</v>
      </c>
      <c r="G75" s="610" t="s">
        <v>145</v>
      </c>
      <c r="H75" s="972" t="s">
        <v>145</v>
      </c>
      <c r="I75" s="610" t="s">
        <v>145</v>
      </c>
      <c r="J75" s="610" t="s">
        <v>145</v>
      </c>
      <c r="K75" s="610" t="s">
        <v>145</v>
      </c>
      <c r="L75" s="610" t="s">
        <v>145</v>
      </c>
    </row>
    <row r="76" spans="3:12">
      <c r="C76" s="610" t="s">
        <v>145</v>
      </c>
      <c r="D76" s="610" t="s">
        <v>145</v>
      </c>
      <c r="E76" s="610" t="s">
        <v>145</v>
      </c>
      <c r="F76" s="610" t="s">
        <v>145</v>
      </c>
      <c r="G76" s="610" t="s">
        <v>145</v>
      </c>
      <c r="H76" s="972" t="s">
        <v>145</v>
      </c>
      <c r="I76" s="610" t="s">
        <v>145</v>
      </c>
      <c r="J76" s="610" t="s">
        <v>145</v>
      </c>
      <c r="K76" s="610" t="s">
        <v>145</v>
      </c>
      <c r="L76" s="610" t="s">
        <v>145</v>
      </c>
    </row>
    <row r="77" spans="3:12">
      <c r="C77" s="610" t="s">
        <v>145</v>
      </c>
      <c r="D77" s="610" t="s">
        <v>145</v>
      </c>
      <c r="E77" s="610" t="s">
        <v>145</v>
      </c>
      <c r="F77" s="610" t="s">
        <v>145</v>
      </c>
      <c r="G77" s="610" t="s">
        <v>145</v>
      </c>
      <c r="H77" s="972" t="s">
        <v>145</v>
      </c>
      <c r="I77" s="610" t="s">
        <v>145</v>
      </c>
      <c r="J77" s="610" t="s">
        <v>145</v>
      </c>
      <c r="K77" s="610" t="s">
        <v>145</v>
      </c>
      <c r="L77" s="610" t="s">
        <v>145</v>
      </c>
    </row>
    <row r="78" spans="3:12">
      <c r="C78" s="610" t="s">
        <v>145</v>
      </c>
      <c r="D78" s="610" t="s">
        <v>145</v>
      </c>
      <c r="E78" s="610" t="s">
        <v>145</v>
      </c>
      <c r="F78" s="610" t="s">
        <v>145</v>
      </c>
      <c r="G78" s="610" t="s">
        <v>145</v>
      </c>
      <c r="H78" s="972" t="s">
        <v>145</v>
      </c>
      <c r="I78" s="610" t="s">
        <v>145</v>
      </c>
      <c r="J78" s="610" t="s">
        <v>145</v>
      </c>
      <c r="K78" s="610" t="s">
        <v>145</v>
      </c>
      <c r="L78" s="610" t="s">
        <v>145</v>
      </c>
    </row>
    <row r="79" spans="3:12">
      <c r="C79" s="610" t="s">
        <v>145</v>
      </c>
      <c r="D79" s="610" t="s">
        <v>145</v>
      </c>
      <c r="E79" s="610" t="s">
        <v>145</v>
      </c>
      <c r="F79" s="610" t="s">
        <v>145</v>
      </c>
      <c r="G79" s="610" t="s">
        <v>145</v>
      </c>
      <c r="H79" s="972" t="s">
        <v>145</v>
      </c>
      <c r="I79" s="610" t="s">
        <v>145</v>
      </c>
      <c r="J79" s="610" t="s">
        <v>145</v>
      </c>
      <c r="K79" s="610" t="s">
        <v>145</v>
      </c>
      <c r="L79" s="610" t="s">
        <v>145</v>
      </c>
    </row>
    <row r="80" spans="3:12">
      <c r="C80" s="610" t="s">
        <v>145</v>
      </c>
      <c r="D80" s="610" t="s">
        <v>145</v>
      </c>
      <c r="E80" s="610" t="s">
        <v>145</v>
      </c>
      <c r="F80" s="610" t="s">
        <v>145</v>
      </c>
      <c r="G80" s="610" t="s">
        <v>145</v>
      </c>
      <c r="H80" s="972" t="s">
        <v>145</v>
      </c>
      <c r="I80" s="610" t="s">
        <v>145</v>
      </c>
      <c r="J80" s="610" t="s">
        <v>145</v>
      </c>
      <c r="K80" s="610" t="s">
        <v>145</v>
      </c>
      <c r="L80" s="610" t="s">
        <v>145</v>
      </c>
    </row>
    <row r="81" spans="3:12">
      <c r="C81" s="610" t="s">
        <v>145</v>
      </c>
      <c r="D81" s="610" t="s">
        <v>145</v>
      </c>
      <c r="E81" s="610" t="s">
        <v>145</v>
      </c>
      <c r="F81" s="610" t="s">
        <v>145</v>
      </c>
      <c r="G81" s="610" t="s">
        <v>145</v>
      </c>
      <c r="H81" s="972" t="s">
        <v>145</v>
      </c>
      <c r="I81" s="610" t="s">
        <v>145</v>
      </c>
      <c r="J81" s="610" t="s">
        <v>145</v>
      </c>
      <c r="K81" s="610" t="s">
        <v>145</v>
      </c>
      <c r="L81" s="610" t="s">
        <v>145</v>
      </c>
    </row>
    <row r="82" spans="3:12">
      <c r="C82" s="610" t="s">
        <v>145</v>
      </c>
      <c r="D82" s="610" t="s">
        <v>145</v>
      </c>
      <c r="E82" s="610" t="s">
        <v>145</v>
      </c>
      <c r="F82" s="610" t="s">
        <v>145</v>
      </c>
      <c r="G82" s="610" t="s">
        <v>145</v>
      </c>
      <c r="H82" s="972" t="s">
        <v>145</v>
      </c>
      <c r="I82" s="610" t="s">
        <v>145</v>
      </c>
      <c r="J82" s="610" t="s">
        <v>145</v>
      </c>
      <c r="K82" s="610" t="s">
        <v>145</v>
      </c>
      <c r="L82" s="610" t="s">
        <v>145</v>
      </c>
    </row>
    <row r="83" spans="3:12">
      <c r="C83" s="610" t="s">
        <v>145</v>
      </c>
      <c r="D83" s="610" t="s">
        <v>145</v>
      </c>
      <c r="E83" s="610" t="s">
        <v>145</v>
      </c>
      <c r="F83" s="610" t="s">
        <v>145</v>
      </c>
      <c r="G83" s="610" t="s">
        <v>145</v>
      </c>
      <c r="H83" s="972" t="s">
        <v>145</v>
      </c>
      <c r="I83" s="610" t="s">
        <v>145</v>
      </c>
      <c r="J83" s="610" t="s">
        <v>145</v>
      </c>
      <c r="K83" s="610" t="s">
        <v>145</v>
      </c>
      <c r="L83" s="610" t="s">
        <v>145</v>
      </c>
    </row>
    <row r="84" spans="3:12">
      <c r="C84" s="610" t="s">
        <v>145</v>
      </c>
      <c r="D84" s="610" t="s">
        <v>145</v>
      </c>
      <c r="E84" s="610" t="s">
        <v>145</v>
      </c>
      <c r="F84" s="610" t="s">
        <v>145</v>
      </c>
      <c r="G84" s="610" t="s">
        <v>145</v>
      </c>
      <c r="H84" s="972" t="s">
        <v>145</v>
      </c>
      <c r="I84" s="610" t="s">
        <v>145</v>
      </c>
      <c r="J84" s="610" t="s">
        <v>145</v>
      </c>
      <c r="K84" s="610" t="s">
        <v>145</v>
      </c>
      <c r="L84" s="610" t="s">
        <v>145</v>
      </c>
    </row>
    <row r="85" spans="3:12">
      <c r="C85" s="610" t="s">
        <v>145</v>
      </c>
      <c r="D85" s="610" t="s">
        <v>145</v>
      </c>
      <c r="E85" s="610" t="s">
        <v>145</v>
      </c>
      <c r="F85" s="610" t="s">
        <v>145</v>
      </c>
      <c r="G85" s="610" t="s">
        <v>145</v>
      </c>
      <c r="H85" s="972" t="s">
        <v>145</v>
      </c>
      <c r="I85" s="610" t="s">
        <v>145</v>
      </c>
      <c r="J85" s="610" t="s">
        <v>145</v>
      </c>
      <c r="K85" s="610" t="s">
        <v>145</v>
      </c>
      <c r="L85" s="610" t="s">
        <v>145</v>
      </c>
    </row>
    <row r="86" spans="3:12">
      <c r="C86" s="610" t="s">
        <v>145</v>
      </c>
      <c r="D86" s="610" t="s">
        <v>145</v>
      </c>
      <c r="E86" s="610" t="s">
        <v>145</v>
      </c>
      <c r="F86" s="610" t="s">
        <v>145</v>
      </c>
      <c r="G86" s="610" t="s">
        <v>145</v>
      </c>
      <c r="H86" s="972" t="s">
        <v>145</v>
      </c>
      <c r="I86" s="610" t="s">
        <v>145</v>
      </c>
      <c r="J86" s="610" t="s">
        <v>145</v>
      </c>
      <c r="K86" s="610" t="s">
        <v>145</v>
      </c>
      <c r="L86" s="610" t="s">
        <v>145</v>
      </c>
    </row>
    <row r="87" spans="3:12">
      <c r="C87" s="610" t="s">
        <v>145</v>
      </c>
      <c r="D87" s="610" t="s">
        <v>145</v>
      </c>
      <c r="E87" s="610" t="s">
        <v>145</v>
      </c>
      <c r="F87" s="610" t="s">
        <v>145</v>
      </c>
      <c r="G87" s="610" t="s">
        <v>145</v>
      </c>
      <c r="H87" s="972" t="s">
        <v>145</v>
      </c>
      <c r="I87" s="610" t="s">
        <v>145</v>
      </c>
      <c r="J87" s="610" t="s">
        <v>145</v>
      </c>
      <c r="K87" s="610" t="s">
        <v>145</v>
      </c>
      <c r="L87" s="610" t="s">
        <v>145</v>
      </c>
    </row>
    <row r="88" spans="3:12">
      <c r="C88" s="610" t="s">
        <v>145</v>
      </c>
      <c r="D88" s="610" t="s">
        <v>145</v>
      </c>
      <c r="E88" s="610" t="s">
        <v>145</v>
      </c>
      <c r="F88" s="610" t="s">
        <v>145</v>
      </c>
      <c r="G88" s="610" t="s">
        <v>145</v>
      </c>
      <c r="H88" s="972" t="s">
        <v>145</v>
      </c>
      <c r="I88" s="610" t="s">
        <v>145</v>
      </c>
      <c r="J88" s="610" t="s">
        <v>145</v>
      </c>
      <c r="K88" s="610" t="s">
        <v>145</v>
      </c>
      <c r="L88" s="610" t="s">
        <v>145</v>
      </c>
    </row>
    <row r="89" spans="3:12">
      <c r="C89" s="610" t="s">
        <v>145</v>
      </c>
      <c r="D89" s="610" t="s">
        <v>145</v>
      </c>
      <c r="E89" s="610" t="s">
        <v>145</v>
      </c>
      <c r="F89" s="610" t="s">
        <v>145</v>
      </c>
      <c r="G89" s="610" t="s">
        <v>145</v>
      </c>
      <c r="H89" s="972" t="s">
        <v>145</v>
      </c>
      <c r="I89" s="610" t="s">
        <v>145</v>
      </c>
      <c r="J89" s="610" t="s">
        <v>145</v>
      </c>
      <c r="K89" s="610" t="s">
        <v>145</v>
      </c>
      <c r="L89" s="610" t="s">
        <v>145</v>
      </c>
    </row>
    <row r="90" spans="3:12">
      <c r="C90" s="610" t="s">
        <v>145</v>
      </c>
      <c r="D90" s="610" t="s">
        <v>145</v>
      </c>
      <c r="E90" s="610" t="s">
        <v>145</v>
      </c>
      <c r="F90" s="610" t="s">
        <v>145</v>
      </c>
      <c r="G90" s="610" t="s">
        <v>145</v>
      </c>
      <c r="H90" s="972" t="s">
        <v>145</v>
      </c>
      <c r="I90" s="610" t="s">
        <v>145</v>
      </c>
      <c r="J90" s="610" t="s">
        <v>145</v>
      </c>
      <c r="K90" s="610" t="s">
        <v>145</v>
      </c>
      <c r="L90" s="610" t="s">
        <v>145</v>
      </c>
    </row>
    <row r="91" spans="3:12">
      <c r="C91" s="610" t="s">
        <v>145</v>
      </c>
      <c r="D91" s="610" t="s">
        <v>145</v>
      </c>
      <c r="E91" s="610" t="s">
        <v>145</v>
      </c>
      <c r="F91" s="610" t="s">
        <v>145</v>
      </c>
      <c r="G91" s="610" t="s">
        <v>145</v>
      </c>
      <c r="H91" s="972" t="s">
        <v>145</v>
      </c>
      <c r="I91" s="610" t="s">
        <v>145</v>
      </c>
      <c r="J91" s="610" t="s">
        <v>145</v>
      </c>
      <c r="K91" s="610" t="s">
        <v>145</v>
      </c>
      <c r="L91" s="610" t="s">
        <v>145</v>
      </c>
    </row>
    <row r="92" spans="3:12">
      <c r="C92" s="610" t="s">
        <v>145</v>
      </c>
      <c r="D92" s="610" t="s">
        <v>145</v>
      </c>
      <c r="E92" s="610" t="s">
        <v>145</v>
      </c>
      <c r="F92" s="610" t="s">
        <v>145</v>
      </c>
      <c r="G92" s="610" t="s">
        <v>145</v>
      </c>
      <c r="H92" s="972" t="s">
        <v>145</v>
      </c>
      <c r="I92" s="610" t="s">
        <v>145</v>
      </c>
      <c r="J92" s="610" t="s">
        <v>145</v>
      </c>
      <c r="K92" s="610" t="s">
        <v>145</v>
      </c>
      <c r="L92" s="610" t="s">
        <v>145</v>
      </c>
    </row>
    <row r="93" spans="3:12">
      <c r="C93" s="610" t="s">
        <v>145</v>
      </c>
      <c r="D93" s="610" t="s">
        <v>145</v>
      </c>
      <c r="E93" s="610" t="s">
        <v>145</v>
      </c>
      <c r="F93" s="610" t="s">
        <v>145</v>
      </c>
      <c r="G93" s="610" t="s">
        <v>145</v>
      </c>
      <c r="H93" s="972" t="s">
        <v>145</v>
      </c>
      <c r="I93" s="610" t="s">
        <v>145</v>
      </c>
      <c r="J93" s="610" t="s">
        <v>145</v>
      </c>
      <c r="K93" s="610" t="s">
        <v>145</v>
      </c>
      <c r="L93" s="610" t="s">
        <v>145</v>
      </c>
    </row>
    <row r="94" spans="3:12">
      <c r="C94" s="610" t="s">
        <v>145</v>
      </c>
      <c r="D94" s="610" t="s">
        <v>145</v>
      </c>
      <c r="E94" s="610" t="s">
        <v>145</v>
      </c>
      <c r="F94" s="610" t="s">
        <v>145</v>
      </c>
      <c r="G94" s="610" t="s">
        <v>145</v>
      </c>
      <c r="H94" s="972" t="s">
        <v>145</v>
      </c>
      <c r="I94" s="610" t="s">
        <v>145</v>
      </c>
      <c r="J94" s="610" t="s">
        <v>145</v>
      </c>
      <c r="K94" s="610" t="s">
        <v>145</v>
      </c>
      <c r="L94" s="610" t="s">
        <v>145</v>
      </c>
    </row>
    <row r="95" spans="3:12">
      <c r="C95" s="610" t="s">
        <v>145</v>
      </c>
      <c r="D95" s="610" t="s">
        <v>145</v>
      </c>
      <c r="E95" s="610" t="s">
        <v>145</v>
      </c>
      <c r="F95" s="610" t="s">
        <v>145</v>
      </c>
      <c r="G95" s="610" t="s">
        <v>145</v>
      </c>
      <c r="H95" s="972" t="s">
        <v>145</v>
      </c>
      <c r="I95" s="610" t="s">
        <v>145</v>
      </c>
      <c r="J95" s="610" t="s">
        <v>145</v>
      </c>
      <c r="K95" s="610" t="s">
        <v>145</v>
      </c>
      <c r="L95" s="610" t="s">
        <v>145</v>
      </c>
    </row>
    <row r="96" spans="3:12">
      <c r="C96" s="610" t="s">
        <v>145</v>
      </c>
      <c r="D96" s="610" t="s">
        <v>145</v>
      </c>
      <c r="E96" s="610" t="s">
        <v>145</v>
      </c>
      <c r="F96" s="610" t="s">
        <v>145</v>
      </c>
      <c r="G96" s="610" t="s">
        <v>145</v>
      </c>
      <c r="H96" s="972" t="s">
        <v>145</v>
      </c>
      <c r="I96" s="610" t="s">
        <v>145</v>
      </c>
      <c r="J96" s="610" t="s">
        <v>145</v>
      </c>
      <c r="K96" s="610" t="s">
        <v>145</v>
      </c>
      <c r="L96" s="610" t="s">
        <v>145</v>
      </c>
    </row>
    <row r="97" spans="3:12">
      <c r="C97" s="610" t="s">
        <v>145</v>
      </c>
      <c r="D97" s="610" t="s">
        <v>145</v>
      </c>
      <c r="E97" s="610" t="s">
        <v>145</v>
      </c>
      <c r="F97" s="610" t="s">
        <v>145</v>
      </c>
      <c r="G97" s="610" t="s">
        <v>145</v>
      </c>
      <c r="H97" s="972" t="s">
        <v>145</v>
      </c>
      <c r="I97" s="610" t="s">
        <v>145</v>
      </c>
      <c r="J97" s="610" t="s">
        <v>145</v>
      </c>
      <c r="K97" s="610" t="s">
        <v>145</v>
      </c>
      <c r="L97" s="610" t="s">
        <v>145</v>
      </c>
    </row>
    <row r="98" spans="3:12">
      <c r="C98" s="610" t="s">
        <v>145</v>
      </c>
      <c r="D98" s="610" t="s">
        <v>145</v>
      </c>
      <c r="E98" s="610" t="s">
        <v>145</v>
      </c>
      <c r="F98" s="610" t="s">
        <v>145</v>
      </c>
      <c r="G98" s="610" t="s">
        <v>145</v>
      </c>
      <c r="H98" s="972" t="s">
        <v>145</v>
      </c>
      <c r="I98" s="610" t="s">
        <v>145</v>
      </c>
      <c r="J98" s="610" t="s">
        <v>145</v>
      </c>
      <c r="K98" s="610" t="s">
        <v>145</v>
      </c>
      <c r="L98" s="610" t="s">
        <v>145</v>
      </c>
    </row>
    <row r="99" spans="3:12">
      <c r="C99" s="610" t="s">
        <v>145</v>
      </c>
      <c r="D99" s="610" t="s">
        <v>145</v>
      </c>
      <c r="E99" s="610" t="s">
        <v>145</v>
      </c>
      <c r="F99" s="610" t="s">
        <v>145</v>
      </c>
      <c r="G99" s="610" t="s">
        <v>145</v>
      </c>
      <c r="H99" s="972" t="s">
        <v>145</v>
      </c>
      <c r="I99" s="610" t="s">
        <v>145</v>
      </c>
      <c r="J99" s="610" t="s">
        <v>145</v>
      </c>
      <c r="K99" s="610" t="s">
        <v>145</v>
      </c>
      <c r="L99" s="610" t="s">
        <v>145</v>
      </c>
    </row>
    <row r="100" spans="3:12">
      <c r="C100" s="610" t="s">
        <v>145</v>
      </c>
      <c r="D100" s="610" t="s">
        <v>145</v>
      </c>
      <c r="E100" s="610" t="s">
        <v>145</v>
      </c>
      <c r="F100" s="610" t="s">
        <v>145</v>
      </c>
      <c r="G100" s="610" t="s">
        <v>145</v>
      </c>
      <c r="H100" s="972" t="s">
        <v>145</v>
      </c>
      <c r="I100" s="610" t="s">
        <v>145</v>
      </c>
      <c r="J100" s="610" t="s">
        <v>145</v>
      </c>
      <c r="K100" s="610" t="s">
        <v>145</v>
      </c>
      <c r="L100" s="610" t="s">
        <v>145</v>
      </c>
    </row>
    <row r="101" spans="3:12">
      <c r="C101" s="610" t="s">
        <v>145</v>
      </c>
      <c r="D101" s="610" t="s">
        <v>145</v>
      </c>
      <c r="E101" s="610" t="s">
        <v>145</v>
      </c>
      <c r="F101" s="610" t="s">
        <v>145</v>
      </c>
      <c r="G101" s="610" t="s">
        <v>145</v>
      </c>
      <c r="H101" s="972" t="s">
        <v>145</v>
      </c>
      <c r="I101" s="610" t="s">
        <v>145</v>
      </c>
      <c r="J101" s="610" t="s">
        <v>145</v>
      </c>
      <c r="K101" s="610" t="s">
        <v>145</v>
      </c>
      <c r="L101" s="610" t="s">
        <v>145</v>
      </c>
    </row>
    <row r="102" spans="3:12">
      <c r="C102" s="610" t="s">
        <v>145</v>
      </c>
      <c r="D102" s="610" t="s">
        <v>145</v>
      </c>
      <c r="E102" s="610" t="s">
        <v>145</v>
      </c>
      <c r="F102" s="610" t="s">
        <v>145</v>
      </c>
      <c r="G102" s="610" t="s">
        <v>145</v>
      </c>
      <c r="H102" s="972" t="s">
        <v>145</v>
      </c>
      <c r="I102" s="610" t="s">
        <v>145</v>
      </c>
      <c r="J102" s="610" t="s">
        <v>145</v>
      </c>
      <c r="K102" s="610" t="s">
        <v>145</v>
      </c>
      <c r="L102" s="610" t="s">
        <v>145</v>
      </c>
    </row>
    <row r="103" spans="3:12">
      <c r="C103" s="610" t="s">
        <v>145</v>
      </c>
      <c r="D103" s="610" t="s">
        <v>145</v>
      </c>
      <c r="E103" s="610" t="s">
        <v>145</v>
      </c>
      <c r="F103" s="610" t="s">
        <v>145</v>
      </c>
      <c r="G103" s="610" t="s">
        <v>145</v>
      </c>
      <c r="H103" s="972" t="s">
        <v>145</v>
      </c>
      <c r="I103" s="610" t="s">
        <v>145</v>
      </c>
      <c r="J103" s="610" t="s">
        <v>145</v>
      </c>
      <c r="K103" s="610" t="s">
        <v>145</v>
      </c>
      <c r="L103" s="610" t="s">
        <v>145</v>
      </c>
    </row>
    <row r="104" spans="3:12">
      <c r="C104" s="610" t="s">
        <v>145</v>
      </c>
      <c r="D104" s="610" t="s">
        <v>145</v>
      </c>
      <c r="E104" s="610" t="s">
        <v>145</v>
      </c>
      <c r="F104" s="610" t="s">
        <v>145</v>
      </c>
      <c r="G104" s="610" t="s">
        <v>145</v>
      </c>
      <c r="H104" s="972" t="s">
        <v>145</v>
      </c>
      <c r="I104" s="610" t="s">
        <v>145</v>
      </c>
      <c r="J104" s="610" t="s">
        <v>145</v>
      </c>
      <c r="K104" s="610" t="s">
        <v>145</v>
      </c>
      <c r="L104" s="610" t="s">
        <v>145</v>
      </c>
    </row>
    <row r="105" spans="3:12">
      <c r="C105" s="610" t="s">
        <v>145</v>
      </c>
      <c r="D105" s="610" t="s">
        <v>145</v>
      </c>
      <c r="E105" s="610" t="s">
        <v>145</v>
      </c>
      <c r="F105" s="610" t="s">
        <v>145</v>
      </c>
      <c r="G105" s="610" t="s">
        <v>145</v>
      </c>
      <c r="H105" s="972" t="s">
        <v>145</v>
      </c>
      <c r="I105" s="610" t="s">
        <v>145</v>
      </c>
      <c r="J105" s="610" t="s">
        <v>145</v>
      </c>
      <c r="K105" s="610" t="s">
        <v>145</v>
      </c>
      <c r="L105" s="610" t="s">
        <v>145</v>
      </c>
    </row>
    <row r="106" spans="3:12">
      <c r="C106" s="610" t="s">
        <v>145</v>
      </c>
      <c r="D106" s="610" t="s">
        <v>145</v>
      </c>
      <c r="E106" s="610" t="s">
        <v>145</v>
      </c>
      <c r="F106" s="610" t="s">
        <v>145</v>
      </c>
      <c r="G106" s="610" t="s">
        <v>145</v>
      </c>
      <c r="H106" s="972" t="s">
        <v>145</v>
      </c>
      <c r="I106" s="610" t="s">
        <v>145</v>
      </c>
      <c r="J106" s="610" t="s">
        <v>145</v>
      </c>
      <c r="K106" s="610" t="s">
        <v>145</v>
      </c>
      <c r="L106" s="610" t="s">
        <v>145</v>
      </c>
    </row>
    <row r="107" spans="3:12">
      <c r="C107" s="610" t="s">
        <v>145</v>
      </c>
      <c r="D107" s="610" t="s">
        <v>145</v>
      </c>
      <c r="E107" s="610" t="s">
        <v>145</v>
      </c>
      <c r="F107" s="610" t="s">
        <v>145</v>
      </c>
      <c r="G107" s="610" t="s">
        <v>145</v>
      </c>
      <c r="H107" s="972" t="s">
        <v>145</v>
      </c>
      <c r="I107" s="610" t="s">
        <v>145</v>
      </c>
      <c r="J107" s="610" t="s">
        <v>145</v>
      </c>
      <c r="K107" s="610" t="s">
        <v>145</v>
      </c>
      <c r="L107" s="610" t="s">
        <v>145</v>
      </c>
    </row>
    <row r="108" spans="3:12">
      <c r="C108" s="610" t="s">
        <v>145</v>
      </c>
      <c r="D108" s="610" t="s">
        <v>145</v>
      </c>
      <c r="E108" s="610" t="s">
        <v>145</v>
      </c>
      <c r="F108" s="610" t="s">
        <v>145</v>
      </c>
      <c r="G108" s="610" t="s">
        <v>145</v>
      </c>
      <c r="H108" s="972" t="s">
        <v>145</v>
      </c>
      <c r="I108" s="610" t="s">
        <v>145</v>
      </c>
      <c r="J108" s="610" t="s">
        <v>145</v>
      </c>
      <c r="K108" s="610" t="s">
        <v>145</v>
      </c>
      <c r="L108" s="610" t="s">
        <v>145</v>
      </c>
    </row>
    <row r="109" spans="3:12">
      <c r="C109" s="610" t="s">
        <v>145</v>
      </c>
      <c r="D109" s="610" t="s">
        <v>145</v>
      </c>
      <c r="E109" s="610" t="s">
        <v>145</v>
      </c>
      <c r="F109" s="610" t="s">
        <v>145</v>
      </c>
      <c r="G109" s="610" t="s">
        <v>145</v>
      </c>
      <c r="H109" s="972" t="s">
        <v>145</v>
      </c>
      <c r="I109" s="610" t="s">
        <v>145</v>
      </c>
      <c r="J109" s="610" t="s">
        <v>145</v>
      </c>
      <c r="K109" s="610" t="s">
        <v>145</v>
      </c>
      <c r="L109" s="610" t="s">
        <v>145</v>
      </c>
    </row>
    <row r="110" spans="3:12">
      <c r="C110" s="610" t="s">
        <v>145</v>
      </c>
      <c r="D110" s="610" t="s">
        <v>145</v>
      </c>
      <c r="E110" s="610" t="s">
        <v>145</v>
      </c>
      <c r="F110" s="610" t="s">
        <v>145</v>
      </c>
      <c r="G110" s="610" t="s">
        <v>145</v>
      </c>
      <c r="H110" s="972" t="s">
        <v>145</v>
      </c>
      <c r="I110" s="610" t="s">
        <v>145</v>
      </c>
      <c r="J110" s="610" t="s">
        <v>145</v>
      </c>
      <c r="K110" s="610" t="s">
        <v>145</v>
      </c>
      <c r="L110" s="610" t="s">
        <v>145</v>
      </c>
    </row>
    <row r="111" spans="3:12">
      <c r="C111" s="610" t="s">
        <v>145</v>
      </c>
      <c r="D111" s="610" t="s">
        <v>145</v>
      </c>
      <c r="E111" s="610" t="s">
        <v>145</v>
      </c>
      <c r="F111" s="610" t="s">
        <v>145</v>
      </c>
      <c r="G111" s="610" t="s">
        <v>145</v>
      </c>
      <c r="H111" s="972" t="s">
        <v>145</v>
      </c>
      <c r="I111" s="610" t="s">
        <v>145</v>
      </c>
      <c r="J111" s="610" t="s">
        <v>145</v>
      </c>
      <c r="K111" s="610" t="s">
        <v>145</v>
      </c>
      <c r="L111" s="610" t="s">
        <v>145</v>
      </c>
    </row>
    <row r="112" spans="3:12">
      <c r="C112" s="610" t="s">
        <v>145</v>
      </c>
      <c r="D112" s="610" t="s">
        <v>145</v>
      </c>
      <c r="E112" s="610" t="s">
        <v>145</v>
      </c>
      <c r="F112" s="610" t="s">
        <v>145</v>
      </c>
      <c r="G112" s="610" t="s">
        <v>145</v>
      </c>
      <c r="H112" s="972" t="s">
        <v>145</v>
      </c>
      <c r="I112" s="610" t="s">
        <v>145</v>
      </c>
      <c r="J112" s="610" t="s">
        <v>145</v>
      </c>
      <c r="K112" s="610" t="s">
        <v>145</v>
      </c>
      <c r="L112" s="610" t="s">
        <v>145</v>
      </c>
    </row>
    <row r="113" spans="3:12">
      <c r="C113" s="610" t="s">
        <v>145</v>
      </c>
      <c r="D113" s="610" t="s">
        <v>145</v>
      </c>
      <c r="E113" s="610" t="s">
        <v>145</v>
      </c>
      <c r="F113" s="610" t="s">
        <v>145</v>
      </c>
      <c r="G113" s="610" t="s">
        <v>145</v>
      </c>
      <c r="H113" s="972" t="s">
        <v>145</v>
      </c>
      <c r="I113" s="610" t="s">
        <v>145</v>
      </c>
      <c r="J113" s="610" t="s">
        <v>145</v>
      </c>
      <c r="K113" s="610" t="s">
        <v>145</v>
      </c>
      <c r="L113" s="610" t="s">
        <v>145</v>
      </c>
    </row>
    <row r="114" spans="3:12">
      <c r="C114" s="610" t="s">
        <v>145</v>
      </c>
      <c r="D114" s="610" t="s">
        <v>145</v>
      </c>
      <c r="E114" s="610" t="s">
        <v>145</v>
      </c>
      <c r="F114" s="610" t="s">
        <v>145</v>
      </c>
      <c r="G114" s="610" t="s">
        <v>145</v>
      </c>
      <c r="H114" s="972" t="s">
        <v>145</v>
      </c>
      <c r="I114" s="610" t="s">
        <v>145</v>
      </c>
      <c r="J114" s="610" t="s">
        <v>145</v>
      </c>
      <c r="K114" s="610" t="s">
        <v>145</v>
      </c>
      <c r="L114" s="610" t="s">
        <v>145</v>
      </c>
    </row>
    <row r="115" spans="3:12">
      <c r="C115" s="610" t="s">
        <v>145</v>
      </c>
      <c r="D115" s="610" t="s">
        <v>145</v>
      </c>
      <c r="E115" s="610" t="s">
        <v>145</v>
      </c>
      <c r="F115" s="610" t="s">
        <v>145</v>
      </c>
      <c r="G115" s="610" t="s">
        <v>145</v>
      </c>
      <c r="H115" s="972" t="s">
        <v>145</v>
      </c>
      <c r="I115" s="610" t="s">
        <v>145</v>
      </c>
      <c r="J115" s="610" t="s">
        <v>145</v>
      </c>
      <c r="K115" s="610" t="s">
        <v>145</v>
      </c>
      <c r="L115" s="610" t="s">
        <v>145</v>
      </c>
    </row>
    <row r="116" spans="3:12">
      <c r="C116" s="610" t="s">
        <v>145</v>
      </c>
      <c r="D116" s="610" t="s">
        <v>145</v>
      </c>
      <c r="E116" s="610" t="s">
        <v>145</v>
      </c>
      <c r="F116" s="610" t="s">
        <v>145</v>
      </c>
      <c r="G116" s="610" t="s">
        <v>145</v>
      </c>
      <c r="H116" s="972" t="s">
        <v>145</v>
      </c>
      <c r="I116" s="610" t="s">
        <v>145</v>
      </c>
      <c r="J116" s="610" t="s">
        <v>145</v>
      </c>
      <c r="K116" s="610" t="s">
        <v>145</v>
      </c>
      <c r="L116" s="610" t="s">
        <v>145</v>
      </c>
    </row>
    <row r="117" spans="3:12">
      <c r="C117" s="610" t="s">
        <v>145</v>
      </c>
      <c r="D117" s="610" t="s">
        <v>145</v>
      </c>
      <c r="E117" s="610" t="s">
        <v>145</v>
      </c>
      <c r="F117" s="610" t="s">
        <v>145</v>
      </c>
      <c r="G117" s="610" t="s">
        <v>145</v>
      </c>
      <c r="H117" s="972" t="s">
        <v>145</v>
      </c>
      <c r="I117" s="610" t="s">
        <v>145</v>
      </c>
      <c r="J117" s="610" t="s">
        <v>145</v>
      </c>
      <c r="K117" s="610" t="s">
        <v>145</v>
      </c>
      <c r="L117" s="610" t="s">
        <v>145</v>
      </c>
    </row>
    <row r="118" spans="3:12">
      <c r="C118" s="610" t="s">
        <v>145</v>
      </c>
      <c r="D118" s="610" t="s">
        <v>145</v>
      </c>
      <c r="E118" s="610" t="s">
        <v>145</v>
      </c>
      <c r="F118" s="610" t="s">
        <v>145</v>
      </c>
      <c r="G118" s="610" t="s">
        <v>145</v>
      </c>
      <c r="H118" s="972" t="s">
        <v>145</v>
      </c>
      <c r="I118" s="610" t="s">
        <v>145</v>
      </c>
      <c r="J118" s="610" t="s">
        <v>145</v>
      </c>
      <c r="K118" s="610" t="s">
        <v>145</v>
      </c>
      <c r="L118" s="610" t="s">
        <v>145</v>
      </c>
    </row>
    <row r="119" spans="3:12">
      <c r="C119" s="610" t="s">
        <v>145</v>
      </c>
      <c r="D119" s="610" t="s">
        <v>145</v>
      </c>
      <c r="E119" s="610" t="s">
        <v>145</v>
      </c>
      <c r="F119" s="610" t="s">
        <v>145</v>
      </c>
      <c r="G119" s="610" t="s">
        <v>145</v>
      </c>
      <c r="H119" s="972" t="s">
        <v>145</v>
      </c>
      <c r="I119" s="610" t="s">
        <v>145</v>
      </c>
      <c r="J119" s="610" t="s">
        <v>145</v>
      </c>
      <c r="K119" s="610" t="s">
        <v>145</v>
      </c>
      <c r="L119" s="610" t="s">
        <v>145</v>
      </c>
    </row>
    <row r="120" spans="3:12">
      <c r="C120" s="610" t="s">
        <v>145</v>
      </c>
      <c r="D120" s="610" t="s">
        <v>145</v>
      </c>
      <c r="E120" s="610" t="s">
        <v>145</v>
      </c>
      <c r="F120" s="610" t="s">
        <v>145</v>
      </c>
      <c r="G120" s="610" t="s">
        <v>145</v>
      </c>
      <c r="H120" s="972" t="s">
        <v>145</v>
      </c>
      <c r="I120" s="610" t="s">
        <v>145</v>
      </c>
      <c r="J120" s="610" t="s">
        <v>145</v>
      </c>
      <c r="K120" s="610" t="s">
        <v>145</v>
      </c>
      <c r="L120" s="610" t="s">
        <v>145</v>
      </c>
    </row>
    <row r="121" spans="3:12">
      <c r="C121" s="610" t="s">
        <v>145</v>
      </c>
      <c r="D121" s="610" t="s">
        <v>145</v>
      </c>
      <c r="E121" s="610" t="s">
        <v>145</v>
      </c>
      <c r="F121" s="610" t="s">
        <v>145</v>
      </c>
      <c r="G121" s="610" t="s">
        <v>145</v>
      </c>
      <c r="H121" s="972" t="s">
        <v>145</v>
      </c>
      <c r="I121" s="610" t="s">
        <v>145</v>
      </c>
      <c r="J121" s="610" t="s">
        <v>145</v>
      </c>
      <c r="K121" s="610" t="s">
        <v>145</v>
      </c>
      <c r="L121" s="610" t="s">
        <v>145</v>
      </c>
    </row>
    <row r="122" spans="3:12">
      <c r="C122" s="610" t="s">
        <v>145</v>
      </c>
      <c r="D122" s="610" t="s">
        <v>145</v>
      </c>
      <c r="E122" s="610" t="s">
        <v>145</v>
      </c>
      <c r="F122" s="610" t="s">
        <v>145</v>
      </c>
      <c r="G122" s="610" t="s">
        <v>145</v>
      </c>
      <c r="H122" s="972" t="s">
        <v>145</v>
      </c>
      <c r="I122" s="610" t="s">
        <v>145</v>
      </c>
      <c r="J122" s="610" t="s">
        <v>145</v>
      </c>
      <c r="K122" s="610" t="s">
        <v>145</v>
      </c>
      <c r="L122" s="610" t="s">
        <v>145</v>
      </c>
    </row>
    <row r="123" spans="3:12">
      <c r="C123" s="610" t="s">
        <v>145</v>
      </c>
      <c r="D123" s="610" t="s">
        <v>145</v>
      </c>
      <c r="E123" s="610" t="s">
        <v>145</v>
      </c>
      <c r="F123" s="610" t="s">
        <v>145</v>
      </c>
      <c r="G123" s="610" t="s">
        <v>145</v>
      </c>
      <c r="H123" s="972" t="s">
        <v>145</v>
      </c>
      <c r="I123" s="610" t="s">
        <v>145</v>
      </c>
      <c r="J123" s="610" t="s">
        <v>145</v>
      </c>
      <c r="K123" s="610" t="s">
        <v>145</v>
      </c>
      <c r="L123" s="610" t="s">
        <v>145</v>
      </c>
    </row>
    <row r="124" spans="3:12">
      <c r="C124" s="610" t="s">
        <v>145</v>
      </c>
      <c r="D124" s="610" t="s">
        <v>145</v>
      </c>
      <c r="E124" s="610" t="s">
        <v>145</v>
      </c>
      <c r="F124" s="610" t="s">
        <v>145</v>
      </c>
      <c r="G124" s="610" t="s">
        <v>145</v>
      </c>
      <c r="H124" s="972" t="s">
        <v>145</v>
      </c>
      <c r="I124" s="610" t="s">
        <v>145</v>
      </c>
      <c r="J124" s="610" t="s">
        <v>145</v>
      </c>
      <c r="K124" s="610" t="s">
        <v>145</v>
      </c>
      <c r="L124" s="610" t="s">
        <v>145</v>
      </c>
    </row>
    <row r="125" spans="3:12">
      <c r="C125" s="610" t="s">
        <v>145</v>
      </c>
      <c r="D125" s="610" t="s">
        <v>145</v>
      </c>
      <c r="E125" s="610" t="s">
        <v>145</v>
      </c>
      <c r="F125" s="610" t="s">
        <v>145</v>
      </c>
      <c r="G125" s="610" t="s">
        <v>145</v>
      </c>
      <c r="H125" s="972" t="s">
        <v>145</v>
      </c>
      <c r="I125" s="610" t="s">
        <v>145</v>
      </c>
      <c r="J125" s="610" t="s">
        <v>145</v>
      </c>
      <c r="K125" s="610" t="s">
        <v>145</v>
      </c>
      <c r="L125" s="610" t="s">
        <v>145</v>
      </c>
    </row>
    <row r="126" spans="3:12">
      <c r="C126" s="610" t="s">
        <v>145</v>
      </c>
      <c r="D126" s="610" t="s">
        <v>145</v>
      </c>
      <c r="E126" s="610" t="s">
        <v>145</v>
      </c>
      <c r="F126" s="610" t="s">
        <v>145</v>
      </c>
      <c r="G126" s="610" t="s">
        <v>145</v>
      </c>
      <c r="H126" s="972" t="s">
        <v>145</v>
      </c>
      <c r="I126" s="610" t="s">
        <v>145</v>
      </c>
      <c r="J126" s="610" t="s">
        <v>145</v>
      </c>
      <c r="K126" s="610" t="s">
        <v>145</v>
      </c>
      <c r="L126" s="610" t="s">
        <v>145</v>
      </c>
    </row>
    <row r="127" spans="3:12">
      <c r="C127" s="610" t="s">
        <v>145</v>
      </c>
      <c r="D127" s="610" t="s">
        <v>145</v>
      </c>
      <c r="E127" s="610" t="s">
        <v>145</v>
      </c>
      <c r="F127" s="610" t="s">
        <v>145</v>
      </c>
      <c r="G127" s="610" t="s">
        <v>145</v>
      </c>
      <c r="H127" s="972" t="s">
        <v>145</v>
      </c>
      <c r="I127" s="610" t="s">
        <v>145</v>
      </c>
      <c r="J127" s="610" t="s">
        <v>145</v>
      </c>
      <c r="K127" s="610" t="s">
        <v>145</v>
      </c>
      <c r="L127" s="610" t="s">
        <v>145</v>
      </c>
    </row>
    <row r="128" spans="3:12">
      <c r="C128" s="610" t="s">
        <v>145</v>
      </c>
      <c r="D128" s="610" t="s">
        <v>145</v>
      </c>
      <c r="E128" s="610" t="s">
        <v>145</v>
      </c>
      <c r="F128" s="610" t="s">
        <v>145</v>
      </c>
      <c r="G128" s="610" t="s">
        <v>145</v>
      </c>
      <c r="H128" s="972" t="s">
        <v>145</v>
      </c>
      <c r="I128" s="610" t="s">
        <v>145</v>
      </c>
      <c r="J128" s="610" t="s">
        <v>145</v>
      </c>
      <c r="K128" s="610" t="s">
        <v>145</v>
      </c>
      <c r="L128" s="610" t="s">
        <v>145</v>
      </c>
    </row>
    <row r="129" spans="3:12">
      <c r="C129" s="610" t="s">
        <v>145</v>
      </c>
      <c r="D129" s="610" t="s">
        <v>145</v>
      </c>
      <c r="E129" s="610" t="s">
        <v>145</v>
      </c>
      <c r="F129" s="610" t="s">
        <v>145</v>
      </c>
      <c r="G129" s="610" t="s">
        <v>145</v>
      </c>
      <c r="H129" s="972" t="s">
        <v>145</v>
      </c>
      <c r="I129" s="610" t="s">
        <v>145</v>
      </c>
      <c r="J129" s="610" t="s">
        <v>145</v>
      </c>
      <c r="K129" s="610" t="s">
        <v>145</v>
      </c>
      <c r="L129" s="610" t="s">
        <v>145</v>
      </c>
    </row>
    <row r="130" spans="3:12">
      <c r="C130" s="610" t="s">
        <v>145</v>
      </c>
      <c r="D130" s="610" t="s">
        <v>145</v>
      </c>
      <c r="E130" s="610" t="s">
        <v>145</v>
      </c>
      <c r="F130" s="610" t="s">
        <v>145</v>
      </c>
      <c r="G130" s="610" t="s">
        <v>145</v>
      </c>
      <c r="H130" s="972" t="s">
        <v>145</v>
      </c>
      <c r="I130" s="610" t="s">
        <v>145</v>
      </c>
      <c r="J130" s="610" t="s">
        <v>145</v>
      </c>
      <c r="K130" s="610" t="s">
        <v>145</v>
      </c>
      <c r="L130" s="610" t="s">
        <v>145</v>
      </c>
    </row>
    <row r="131" spans="3:12">
      <c r="C131" s="610" t="s">
        <v>145</v>
      </c>
      <c r="D131" s="610" t="s">
        <v>145</v>
      </c>
      <c r="E131" s="610" t="s">
        <v>145</v>
      </c>
      <c r="F131" s="610" t="s">
        <v>145</v>
      </c>
      <c r="G131" s="610" t="s">
        <v>145</v>
      </c>
      <c r="H131" s="972" t="s">
        <v>145</v>
      </c>
      <c r="I131" s="610" t="s">
        <v>145</v>
      </c>
      <c r="J131" s="610" t="s">
        <v>145</v>
      </c>
      <c r="K131" s="610" t="s">
        <v>145</v>
      </c>
      <c r="L131" s="610" t="s">
        <v>145</v>
      </c>
    </row>
    <row r="132" spans="3:12">
      <c r="C132" s="610" t="s">
        <v>145</v>
      </c>
      <c r="D132" s="610" t="s">
        <v>145</v>
      </c>
      <c r="E132" s="610" t="s">
        <v>145</v>
      </c>
      <c r="F132" s="610" t="s">
        <v>145</v>
      </c>
      <c r="G132" s="610" t="s">
        <v>145</v>
      </c>
      <c r="H132" s="972" t="s">
        <v>145</v>
      </c>
      <c r="I132" s="610" t="s">
        <v>145</v>
      </c>
      <c r="J132" s="610" t="s">
        <v>145</v>
      </c>
      <c r="K132" s="610" t="s">
        <v>145</v>
      </c>
      <c r="L132" s="610" t="s">
        <v>145</v>
      </c>
    </row>
    <row r="133" spans="3:12">
      <c r="C133" s="610" t="s">
        <v>145</v>
      </c>
      <c r="D133" s="610" t="s">
        <v>145</v>
      </c>
      <c r="E133" s="610" t="s">
        <v>145</v>
      </c>
      <c r="F133" s="610" t="s">
        <v>145</v>
      </c>
      <c r="G133" s="610" t="s">
        <v>145</v>
      </c>
      <c r="H133" s="972" t="s">
        <v>145</v>
      </c>
      <c r="I133" s="610" t="s">
        <v>145</v>
      </c>
      <c r="J133" s="610" t="s">
        <v>145</v>
      </c>
      <c r="K133" s="610" t="s">
        <v>145</v>
      </c>
      <c r="L133" s="610" t="s">
        <v>145</v>
      </c>
    </row>
    <row r="134" spans="3:12">
      <c r="C134" s="610" t="s">
        <v>145</v>
      </c>
      <c r="D134" s="610" t="s">
        <v>145</v>
      </c>
      <c r="E134" s="610" t="s">
        <v>145</v>
      </c>
      <c r="F134" s="610" t="s">
        <v>145</v>
      </c>
      <c r="G134" s="610" t="s">
        <v>145</v>
      </c>
      <c r="H134" s="972" t="s">
        <v>145</v>
      </c>
      <c r="I134" s="610" t="s">
        <v>145</v>
      </c>
      <c r="J134" s="610" t="s">
        <v>145</v>
      </c>
      <c r="K134" s="610" t="s">
        <v>145</v>
      </c>
      <c r="L134" s="610" t="s">
        <v>145</v>
      </c>
    </row>
    <row r="135" spans="3:12">
      <c r="C135" s="610" t="s">
        <v>145</v>
      </c>
      <c r="D135" s="610" t="s">
        <v>145</v>
      </c>
      <c r="E135" s="610" t="s">
        <v>145</v>
      </c>
      <c r="F135" s="610" t="s">
        <v>145</v>
      </c>
      <c r="G135" s="610" t="s">
        <v>145</v>
      </c>
      <c r="H135" s="972" t="s">
        <v>145</v>
      </c>
      <c r="I135" s="610" t="s">
        <v>145</v>
      </c>
      <c r="J135" s="610" t="s">
        <v>145</v>
      </c>
      <c r="K135" s="610" t="s">
        <v>145</v>
      </c>
      <c r="L135" s="610" t="s">
        <v>145</v>
      </c>
    </row>
    <row r="136" spans="3:12">
      <c r="C136" s="610" t="s">
        <v>145</v>
      </c>
      <c r="D136" s="610" t="s">
        <v>145</v>
      </c>
      <c r="E136" s="610" t="s">
        <v>145</v>
      </c>
      <c r="F136" s="610" t="s">
        <v>145</v>
      </c>
      <c r="G136" s="610" t="s">
        <v>145</v>
      </c>
      <c r="H136" s="972" t="s">
        <v>145</v>
      </c>
      <c r="I136" s="610" t="s">
        <v>145</v>
      </c>
      <c r="J136" s="610" t="s">
        <v>145</v>
      </c>
      <c r="K136" s="610" t="s">
        <v>145</v>
      </c>
      <c r="L136" s="610" t="s">
        <v>145</v>
      </c>
    </row>
    <row r="137" spans="3:12">
      <c r="C137" s="610" t="s">
        <v>145</v>
      </c>
      <c r="D137" s="610" t="s">
        <v>145</v>
      </c>
      <c r="E137" s="610" t="s">
        <v>145</v>
      </c>
      <c r="F137" s="610" t="s">
        <v>145</v>
      </c>
      <c r="G137" s="610" t="s">
        <v>145</v>
      </c>
      <c r="H137" s="972" t="s">
        <v>145</v>
      </c>
      <c r="I137" s="610" t="s">
        <v>145</v>
      </c>
      <c r="J137" s="610" t="s">
        <v>145</v>
      </c>
      <c r="K137" s="610" t="s">
        <v>145</v>
      </c>
      <c r="L137" s="610" t="s">
        <v>145</v>
      </c>
    </row>
    <row r="138" spans="3:12">
      <c r="C138" s="610" t="s">
        <v>145</v>
      </c>
      <c r="D138" s="610" t="s">
        <v>145</v>
      </c>
      <c r="E138" s="610" t="s">
        <v>145</v>
      </c>
      <c r="F138" s="610" t="s">
        <v>145</v>
      </c>
      <c r="G138" s="610" t="s">
        <v>145</v>
      </c>
      <c r="H138" s="972" t="s">
        <v>145</v>
      </c>
      <c r="I138" s="610" t="s">
        <v>145</v>
      </c>
      <c r="J138" s="610" t="s">
        <v>145</v>
      </c>
      <c r="K138" s="610" t="s">
        <v>145</v>
      </c>
      <c r="L138" s="610" t="s">
        <v>145</v>
      </c>
    </row>
    <row r="139" spans="3:12">
      <c r="C139" s="610" t="s">
        <v>145</v>
      </c>
      <c r="D139" s="610" t="s">
        <v>145</v>
      </c>
      <c r="E139" s="610" t="s">
        <v>145</v>
      </c>
      <c r="F139" s="610" t="s">
        <v>145</v>
      </c>
      <c r="G139" s="610" t="s">
        <v>145</v>
      </c>
      <c r="H139" s="972" t="s">
        <v>145</v>
      </c>
      <c r="I139" s="610" t="s">
        <v>145</v>
      </c>
      <c r="J139" s="610" t="s">
        <v>145</v>
      </c>
      <c r="K139" s="610" t="s">
        <v>145</v>
      </c>
      <c r="L139" s="610" t="s">
        <v>145</v>
      </c>
    </row>
    <row r="140" spans="3:12">
      <c r="C140" s="610" t="s">
        <v>145</v>
      </c>
      <c r="D140" s="610" t="s">
        <v>145</v>
      </c>
      <c r="E140" s="610" t="s">
        <v>145</v>
      </c>
      <c r="F140" s="610" t="s">
        <v>145</v>
      </c>
      <c r="G140" s="610" t="s">
        <v>145</v>
      </c>
      <c r="H140" s="972" t="s">
        <v>145</v>
      </c>
      <c r="I140" s="610" t="s">
        <v>145</v>
      </c>
      <c r="J140" s="610" t="s">
        <v>145</v>
      </c>
      <c r="K140" s="610" t="s">
        <v>145</v>
      </c>
      <c r="L140" s="610" t="s">
        <v>145</v>
      </c>
    </row>
    <row r="141" spans="3:12">
      <c r="C141" s="610" t="s">
        <v>145</v>
      </c>
      <c r="D141" s="610" t="s">
        <v>145</v>
      </c>
      <c r="E141" s="610" t="s">
        <v>145</v>
      </c>
      <c r="F141" s="610" t="s">
        <v>145</v>
      </c>
      <c r="G141" s="610" t="s">
        <v>145</v>
      </c>
      <c r="H141" s="972" t="s">
        <v>145</v>
      </c>
      <c r="I141" s="610" t="s">
        <v>145</v>
      </c>
      <c r="J141" s="610" t="s">
        <v>145</v>
      </c>
      <c r="K141" s="610" t="s">
        <v>145</v>
      </c>
      <c r="L141" s="610" t="s">
        <v>145</v>
      </c>
    </row>
    <row r="142" spans="3:12">
      <c r="C142" s="610" t="s">
        <v>145</v>
      </c>
      <c r="D142" s="610" t="s">
        <v>145</v>
      </c>
      <c r="E142" s="610" t="s">
        <v>145</v>
      </c>
      <c r="F142" s="610" t="s">
        <v>145</v>
      </c>
      <c r="G142" s="610" t="s">
        <v>145</v>
      </c>
      <c r="H142" s="972" t="s">
        <v>145</v>
      </c>
      <c r="I142" s="610" t="s">
        <v>145</v>
      </c>
      <c r="J142" s="610" t="s">
        <v>145</v>
      </c>
      <c r="K142" s="610" t="s">
        <v>145</v>
      </c>
      <c r="L142" s="610" t="s">
        <v>145</v>
      </c>
    </row>
    <row r="143" spans="3:12">
      <c r="C143" s="610" t="s">
        <v>145</v>
      </c>
      <c r="D143" s="610" t="s">
        <v>145</v>
      </c>
      <c r="E143" s="610" t="s">
        <v>145</v>
      </c>
      <c r="F143" s="610" t="s">
        <v>145</v>
      </c>
      <c r="G143" s="610" t="s">
        <v>145</v>
      </c>
      <c r="H143" s="972" t="s">
        <v>145</v>
      </c>
      <c r="I143" s="610" t="s">
        <v>145</v>
      </c>
      <c r="J143" s="610" t="s">
        <v>145</v>
      </c>
      <c r="K143" s="610" t="s">
        <v>145</v>
      </c>
      <c r="L143" s="610" t="s">
        <v>145</v>
      </c>
    </row>
    <row r="144" spans="3:12">
      <c r="C144" s="610" t="s">
        <v>145</v>
      </c>
      <c r="D144" s="610" t="s">
        <v>145</v>
      </c>
      <c r="E144" s="610" t="s">
        <v>145</v>
      </c>
      <c r="F144" s="610" t="s">
        <v>145</v>
      </c>
      <c r="G144" s="610" t="s">
        <v>145</v>
      </c>
      <c r="H144" s="972" t="s">
        <v>145</v>
      </c>
      <c r="I144" s="610" t="s">
        <v>145</v>
      </c>
      <c r="J144" s="610" t="s">
        <v>145</v>
      </c>
      <c r="K144" s="610" t="s">
        <v>145</v>
      </c>
      <c r="L144" s="610" t="s">
        <v>145</v>
      </c>
    </row>
    <row r="145" spans="3:12">
      <c r="C145" s="610" t="s">
        <v>145</v>
      </c>
      <c r="D145" s="610" t="s">
        <v>145</v>
      </c>
      <c r="E145" s="610" t="s">
        <v>145</v>
      </c>
      <c r="F145" s="610" t="s">
        <v>145</v>
      </c>
      <c r="G145" s="610" t="s">
        <v>145</v>
      </c>
      <c r="H145" s="972" t="s">
        <v>145</v>
      </c>
      <c r="I145" s="610" t="s">
        <v>145</v>
      </c>
      <c r="J145" s="610" t="s">
        <v>145</v>
      </c>
      <c r="K145" s="610" t="s">
        <v>145</v>
      </c>
      <c r="L145" s="610" t="s">
        <v>145</v>
      </c>
    </row>
    <row r="146" spans="3:12">
      <c r="C146" s="610" t="s">
        <v>145</v>
      </c>
      <c r="D146" s="610" t="s">
        <v>145</v>
      </c>
      <c r="E146" s="610" t="s">
        <v>145</v>
      </c>
      <c r="F146" s="610" t="s">
        <v>145</v>
      </c>
      <c r="G146" s="610" t="s">
        <v>145</v>
      </c>
      <c r="H146" s="972" t="s">
        <v>145</v>
      </c>
      <c r="I146" s="610" t="s">
        <v>145</v>
      </c>
      <c r="J146" s="610" t="s">
        <v>145</v>
      </c>
      <c r="K146" s="610" t="s">
        <v>145</v>
      </c>
      <c r="L146" s="610" t="s">
        <v>145</v>
      </c>
    </row>
    <row r="147" spans="3:12">
      <c r="C147" s="610" t="s">
        <v>145</v>
      </c>
      <c r="D147" s="610" t="s">
        <v>145</v>
      </c>
      <c r="E147" s="610" t="s">
        <v>145</v>
      </c>
      <c r="F147" s="610" t="s">
        <v>145</v>
      </c>
      <c r="G147" s="610" t="s">
        <v>145</v>
      </c>
      <c r="H147" s="972" t="s">
        <v>145</v>
      </c>
      <c r="I147" s="610" t="s">
        <v>145</v>
      </c>
      <c r="J147" s="610" t="s">
        <v>145</v>
      </c>
      <c r="K147" s="610" t="s">
        <v>145</v>
      </c>
      <c r="L147" s="610" t="s">
        <v>145</v>
      </c>
    </row>
    <row r="148" spans="3:12">
      <c r="C148" s="610" t="s">
        <v>145</v>
      </c>
      <c r="D148" s="610" t="s">
        <v>145</v>
      </c>
      <c r="E148" s="610" t="s">
        <v>145</v>
      </c>
      <c r="F148" s="610" t="s">
        <v>145</v>
      </c>
      <c r="G148" s="610" t="s">
        <v>145</v>
      </c>
      <c r="H148" s="972" t="s">
        <v>145</v>
      </c>
      <c r="I148" s="610" t="s">
        <v>145</v>
      </c>
      <c r="J148" s="610" t="s">
        <v>145</v>
      </c>
      <c r="K148" s="610" t="s">
        <v>145</v>
      </c>
      <c r="L148" s="610" t="s">
        <v>145</v>
      </c>
    </row>
    <row r="149" spans="3:12">
      <c r="C149" s="610" t="s">
        <v>145</v>
      </c>
      <c r="D149" s="610" t="s">
        <v>145</v>
      </c>
      <c r="E149" s="610" t="s">
        <v>145</v>
      </c>
      <c r="F149" s="610" t="s">
        <v>145</v>
      </c>
      <c r="G149" s="610" t="s">
        <v>145</v>
      </c>
      <c r="H149" s="972" t="s">
        <v>145</v>
      </c>
      <c r="I149" s="610" t="s">
        <v>145</v>
      </c>
      <c r="J149" s="610" t="s">
        <v>145</v>
      </c>
      <c r="K149" s="610" t="s">
        <v>145</v>
      </c>
      <c r="L149" s="610" t="s">
        <v>145</v>
      </c>
    </row>
    <row r="150" spans="3:12">
      <c r="C150" s="610" t="s">
        <v>145</v>
      </c>
      <c r="D150" s="610" t="s">
        <v>145</v>
      </c>
      <c r="E150" s="610" t="s">
        <v>145</v>
      </c>
      <c r="F150" s="610" t="s">
        <v>145</v>
      </c>
      <c r="G150" s="610" t="s">
        <v>145</v>
      </c>
      <c r="H150" s="972" t="s">
        <v>145</v>
      </c>
      <c r="I150" s="610" t="s">
        <v>145</v>
      </c>
      <c r="J150" s="610" t="s">
        <v>145</v>
      </c>
      <c r="K150" s="610" t="s">
        <v>145</v>
      </c>
      <c r="L150" s="610" t="s">
        <v>145</v>
      </c>
    </row>
    <row r="151" spans="3:12">
      <c r="C151" s="610" t="s">
        <v>145</v>
      </c>
      <c r="D151" s="610" t="s">
        <v>145</v>
      </c>
      <c r="E151" s="610" t="s">
        <v>145</v>
      </c>
      <c r="F151" s="610" t="s">
        <v>145</v>
      </c>
      <c r="G151" s="610" t="s">
        <v>145</v>
      </c>
      <c r="H151" s="972" t="s">
        <v>145</v>
      </c>
      <c r="I151" s="610" t="s">
        <v>145</v>
      </c>
      <c r="J151" s="610" t="s">
        <v>145</v>
      </c>
      <c r="K151" s="610" t="s">
        <v>145</v>
      </c>
      <c r="L151" s="610" t="s">
        <v>145</v>
      </c>
    </row>
    <row r="152" spans="3:12">
      <c r="C152" s="610" t="s">
        <v>145</v>
      </c>
      <c r="D152" s="610" t="s">
        <v>145</v>
      </c>
      <c r="E152" s="610" t="s">
        <v>145</v>
      </c>
      <c r="F152" s="610" t="s">
        <v>145</v>
      </c>
      <c r="G152" s="610" t="s">
        <v>145</v>
      </c>
      <c r="H152" s="972" t="s">
        <v>145</v>
      </c>
      <c r="I152" s="610" t="s">
        <v>145</v>
      </c>
      <c r="J152" s="610" t="s">
        <v>145</v>
      </c>
      <c r="K152" s="610" t="s">
        <v>145</v>
      </c>
      <c r="L152" s="610" t="s">
        <v>145</v>
      </c>
    </row>
    <row r="153" spans="3:12">
      <c r="C153" s="610" t="s">
        <v>145</v>
      </c>
      <c r="D153" s="610" t="s">
        <v>145</v>
      </c>
      <c r="E153" s="610" t="s">
        <v>145</v>
      </c>
      <c r="F153" s="610" t="s">
        <v>145</v>
      </c>
      <c r="G153" s="610" t="s">
        <v>145</v>
      </c>
      <c r="H153" s="972" t="s">
        <v>145</v>
      </c>
      <c r="I153" s="610" t="s">
        <v>145</v>
      </c>
      <c r="J153" s="610" t="s">
        <v>145</v>
      </c>
      <c r="K153" s="610" t="s">
        <v>145</v>
      </c>
      <c r="L153" s="610" t="s">
        <v>145</v>
      </c>
    </row>
    <row r="154" spans="3:12">
      <c r="C154" s="610" t="s">
        <v>145</v>
      </c>
      <c r="D154" s="610" t="s">
        <v>145</v>
      </c>
      <c r="E154" s="610" t="s">
        <v>145</v>
      </c>
      <c r="F154" s="610" t="s">
        <v>145</v>
      </c>
      <c r="G154" s="610" t="s">
        <v>145</v>
      </c>
      <c r="H154" s="972" t="s">
        <v>145</v>
      </c>
      <c r="I154" s="610" t="s">
        <v>145</v>
      </c>
      <c r="J154" s="610" t="s">
        <v>145</v>
      </c>
      <c r="K154" s="610" t="s">
        <v>145</v>
      </c>
      <c r="L154" s="610" t="s">
        <v>145</v>
      </c>
    </row>
    <row r="155" spans="3:12">
      <c r="C155" s="610" t="s">
        <v>145</v>
      </c>
      <c r="D155" s="610" t="s">
        <v>145</v>
      </c>
      <c r="E155" s="610" t="s">
        <v>145</v>
      </c>
      <c r="F155" s="610" t="s">
        <v>145</v>
      </c>
      <c r="G155" s="610" t="s">
        <v>145</v>
      </c>
      <c r="H155" s="972" t="s">
        <v>145</v>
      </c>
      <c r="I155" s="610" t="s">
        <v>145</v>
      </c>
      <c r="J155" s="610" t="s">
        <v>145</v>
      </c>
      <c r="K155" s="610" t="s">
        <v>145</v>
      </c>
      <c r="L155" s="610" t="s">
        <v>145</v>
      </c>
    </row>
    <row r="156" spans="3:12">
      <c r="C156" s="610" t="s">
        <v>145</v>
      </c>
      <c r="D156" s="610" t="s">
        <v>145</v>
      </c>
      <c r="E156" s="610" t="s">
        <v>145</v>
      </c>
      <c r="F156" s="610" t="s">
        <v>145</v>
      </c>
      <c r="G156" s="610" t="s">
        <v>145</v>
      </c>
      <c r="H156" s="972" t="s">
        <v>145</v>
      </c>
      <c r="I156" s="610" t="s">
        <v>145</v>
      </c>
      <c r="J156" s="610" t="s">
        <v>145</v>
      </c>
      <c r="K156" s="610" t="s">
        <v>145</v>
      </c>
      <c r="L156" s="610" t="s">
        <v>145</v>
      </c>
    </row>
    <row r="157" spans="3:12">
      <c r="C157" s="610" t="s">
        <v>145</v>
      </c>
      <c r="D157" s="610" t="s">
        <v>145</v>
      </c>
      <c r="E157" s="610" t="s">
        <v>145</v>
      </c>
      <c r="F157" s="610" t="s">
        <v>145</v>
      </c>
      <c r="G157" s="610" t="s">
        <v>145</v>
      </c>
      <c r="H157" s="972" t="s">
        <v>145</v>
      </c>
      <c r="I157" s="610" t="s">
        <v>145</v>
      </c>
      <c r="J157" s="610" t="s">
        <v>145</v>
      </c>
      <c r="K157" s="610" t="s">
        <v>145</v>
      </c>
      <c r="L157" s="610" t="s">
        <v>145</v>
      </c>
    </row>
    <row r="158" spans="3:12">
      <c r="C158" s="610" t="s">
        <v>145</v>
      </c>
      <c r="D158" s="610" t="s">
        <v>145</v>
      </c>
      <c r="E158" s="610" t="s">
        <v>145</v>
      </c>
      <c r="F158" s="610" t="s">
        <v>145</v>
      </c>
      <c r="G158" s="610" t="s">
        <v>145</v>
      </c>
      <c r="H158" s="972" t="s">
        <v>145</v>
      </c>
      <c r="I158" s="610" t="s">
        <v>145</v>
      </c>
      <c r="J158" s="610" t="s">
        <v>145</v>
      </c>
      <c r="K158" s="610" t="s">
        <v>145</v>
      </c>
      <c r="L158" s="610" t="s">
        <v>145</v>
      </c>
    </row>
    <row r="159" spans="3:12">
      <c r="C159" s="610" t="s">
        <v>145</v>
      </c>
      <c r="D159" s="610" t="s">
        <v>145</v>
      </c>
      <c r="E159" s="610" t="s">
        <v>145</v>
      </c>
      <c r="F159" s="610" t="s">
        <v>145</v>
      </c>
      <c r="G159" s="610" t="s">
        <v>145</v>
      </c>
      <c r="H159" s="972" t="s">
        <v>145</v>
      </c>
      <c r="I159" s="610" t="s">
        <v>145</v>
      </c>
      <c r="J159" s="610" t="s">
        <v>145</v>
      </c>
      <c r="K159" s="610" t="s">
        <v>145</v>
      </c>
      <c r="L159" s="610" t="s">
        <v>145</v>
      </c>
    </row>
    <row r="160" spans="3:12">
      <c r="C160" s="610" t="s">
        <v>145</v>
      </c>
      <c r="D160" s="610" t="s">
        <v>145</v>
      </c>
      <c r="E160" s="610" t="s">
        <v>145</v>
      </c>
      <c r="F160" s="610" t="s">
        <v>145</v>
      </c>
      <c r="G160" s="610" t="s">
        <v>145</v>
      </c>
      <c r="H160" s="972" t="s">
        <v>145</v>
      </c>
      <c r="I160" s="610" t="s">
        <v>145</v>
      </c>
      <c r="J160" s="610" t="s">
        <v>145</v>
      </c>
      <c r="K160" s="610" t="s">
        <v>145</v>
      </c>
      <c r="L160" s="610" t="s">
        <v>145</v>
      </c>
    </row>
    <row r="161" spans="3:12">
      <c r="C161" s="610" t="s">
        <v>145</v>
      </c>
      <c r="D161" s="610" t="s">
        <v>145</v>
      </c>
      <c r="E161" s="610" t="s">
        <v>145</v>
      </c>
      <c r="F161" s="610" t="s">
        <v>145</v>
      </c>
      <c r="G161" s="610" t="s">
        <v>145</v>
      </c>
      <c r="H161" s="972" t="s">
        <v>145</v>
      </c>
      <c r="I161" s="610" t="s">
        <v>145</v>
      </c>
      <c r="J161" s="610" t="s">
        <v>145</v>
      </c>
      <c r="K161" s="610" t="s">
        <v>145</v>
      </c>
      <c r="L161" s="610" t="s">
        <v>145</v>
      </c>
    </row>
    <row r="162" spans="3:12">
      <c r="C162" s="610" t="s">
        <v>145</v>
      </c>
      <c r="D162" s="610" t="s">
        <v>145</v>
      </c>
      <c r="E162" s="610" t="s">
        <v>145</v>
      </c>
      <c r="F162" s="610" t="s">
        <v>145</v>
      </c>
      <c r="G162" s="610" t="s">
        <v>145</v>
      </c>
      <c r="H162" s="972" t="s">
        <v>145</v>
      </c>
      <c r="I162" s="610" t="s">
        <v>145</v>
      </c>
      <c r="J162" s="610" t="s">
        <v>145</v>
      </c>
      <c r="K162" s="610" t="s">
        <v>145</v>
      </c>
      <c r="L162" s="610" t="s">
        <v>145</v>
      </c>
    </row>
    <row r="163" spans="3:12">
      <c r="C163" s="610" t="s">
        <v>145</v>
      </c>
      <c r="D163" s="610" t="s">
        <v>145</v>
      </c>
      <c r="E163" s="610" t="s">
        <v>145</v>
      </c>
      <c r="F163" s="610" t="s">
        <v>145</v>
      </c>
      <c r="G163" s="610" t="s">
        <v>145</v>
      </c>
      <c r="H163" s="972" t="s">
        <v>145</v>
      </c>
      <c r="I163" s="610" t="s">
        <v>145</v>
      </c>
      <c r="J163" s="610" t="s">
        <v>145</v>
      </c>
      <c r="K163" s="610" t="s">
        <v>145</v>
      </c>
      <c r="L163" s="610" t="s">
        <v>145</v>
      </c>
    </row>
    <row r="164" spans="3:12">
      <c r="C164" s="610" t="s">
        <v>145</v>
      </c>
      <c r="D164" s="610" t="s">
        <v>145</v>
      </c>
      <c r="E164" s="610" t="s">
        <v>145</v>
      </c>
      <c r="F164" s="610" t="s">
        <v>145</v>
      </c>
      <c r="G164" s="610" t="s">
        <v>145</v>
      </c>
      <c r="H164" s="972" t="s">
        <v>145</v>
      </c>
      <c r="I164" s="610" t="s">
        <v>145</v>
      </c>
      <c r="J164" s="610" t="s">
        <v>145</v>
      </c>
      <c r="K164" s="610" t="s">
        <v>145</v>
      </c>
      <c r="L164" s="610" t="s">
        <v>145</v>
      </c>
    </row>
    <row r="165" spans="3:12">
      <c r="C165" s="610" t="s">
        <v>145</v>
      </c>
      <c r="D165" s="610" t="s">
        <v>145</v>
      </c>
      <c r="E165" s="610" t="s">
        <v>145</v>
      </c>
      <c r="F165" s="610" t="s">
        <v>145</v>
      </c>
      <c r="G165" s="610" t="s">
        <v>145</v>
      </c>
      <c r="H165" s="972" t="s">
        <v>145</v>
      </c>
      <c r="I165" s="610" t="s">
        <v>145</v>
      </c>
      <c r="J165" s="610" t="s">
        <v>145</v>
      </c>
      <c r="K165" s="610" t="s">
        <v>145</v>
      </c>
      <c r="L165" s="610" t="s">
        <v>145</v>
      </c>
    </row>
    <row r="166" spans="3:12">
      <c r="C166" s="610" t="s">
        <v>145</v>
      </c>
      <c r="D166" s="610" t="s">
        <v>145</v>
      </c>
      <c r="E166" s="610" t="s">
        <v>145</v>
      </c>
      <c r="F166" s="610" t="s">
        <v>145</v>
      </c>
      <c r="G166" s="610" t="s">
        <v>145</v>
      </c>
      <c r="H166" s="972" t="s">
        <v>145</v>
      </c>
      <c r="I166" s="610" t="s">
        <v>145</v>
      </c>
      <c r="J166" s="610" t="s">
        <v>145</v>
      </c>
      <c r="K166" s="610" t="s">
        <v>145</v>
      </c>
      <c r="L166" s="610" t="s">
        <v>145</v>
      </c>
    </row>
    <row r="167" spans="3:12">
      <c r="C167" s="610" t="s">
        <v>145</v>
      </c>
      <c r="D167" s="610" t="s">
        <v>145</v>
      </c>
      <c r="E167" s="610" t="s">
        <v>145</v>
      </c>
      <c r="F167" s="610" t="s">
        <v>145</v>
      </c>
      <c r="G167" s="610" t="s">
        <v>145</v>
      </c>
      <c r="H167" s="972" t="s">
        <v>145</v>
      </c>
      <c r="I167" s="610" t="s">
        <v>145</v>
      </c>
      <c r="J167" s="610" t="s">
        <v>145</v>
      </c>
      <c r="K167" s="610" t="s">
        <v>145</v>
      </c>
      <c r="L167" s="610" t="s">
        <v>145</v>
      </c>
    </row>
    <row r="168" spans="3:12">
      <c r="C168" s="610" t="s">
        <v>145</v>
      </c>
      <c r="D168" s="610" t="s">
        <v>145</v>
      </c>
      <c r="E168" s="610" t="s">
        <v>145</v>
      </c>
      <c r="F168" s="610" t="s">
        <v>145</v>
      </c>
      <c r="G168" s="610" t="s">
        <v>145</v>
      </c>
      <c r="H168" s="972" t="s">
        <v>145</v>
      </c>
      <c r="I168" s="610" t="s">
        <v>145</v>
      </c>
      <c r="J168" s="610" t="s">
        <v>145</v>
      </c>
      <c r="K168" s="610" t="s">
        <v>145</v>
      </c>
      <c r="L168" s="610" t="s">
        <v>145</v>
      </c>
    </row>
    <row r="169" spans="3:12">
      <c r="C169" s="610" t="s">
        <v>145</v>
      </c>
      <c r="D169" s="610" t="s">
        <v>145</v>
      </c>
      <c r="E169" s="610" t="s">
        <v>145</v>
      </c>
      <c r="F169" s="610" t="s">
        <v>145</v>
      </c>
      <c r="G169" s="610" t="s">
        <v>145</v>
      </c>
      <c r="H169" s="972" t="s">
        <v>145</v>
      </c>
      <c r="I169" s="610" t="s">
        <v>145</v>
      </c>
      <c r="J169" s="610" t="s">
        <v>145</v>
      </c>
      <c r="K169" s="610" t="s">
        <v>145</v>
      </c>
      <c r="L169" s="610" t="s">
        <v>145</v>
      </c>
    </row>
    <row r="170" spans="3:12">
      <c r="C170" s="610" t="s">
        <v>145</v>
      </c>
      <c r="D170" s="610" t="s">
        <v>145</v>
      </c>
      <c r="E170" s="610" t="s">
        <v>145</v>
      </c>
      <c r="F170" s="610" t="s">
        <v>145</v>
      </c>
      <c r="G170" s="610" t="s">
        <v>145</v>
      </c>
      <c r="H170" s="972" t="s">
        <v>145</v>
      </c>
      <c r="I170" s="610" t="s">
        <v>145</v>
      </c>
      <c r="J170" s="610" t="s">
        <v>145</v>
      </c>
      <c r="K170" s="610" t="s">
        <v>145</v>
      </c>
      <c r="L170" s="610" t="s">
        <v>145</v>
      </c>
    </row>
    <row r="171" spans="3:12">
      <c r="C171" s="610" t="s">
        <v>145</v>
      </c>
      <c r="D171" s="610" t="s">
        <v>145</v>
      </c>
      <c r="E171" s="610" t="s">
        <v>145</v>
      </c>
      <c r="F171" s="610" t="s">
        <v>145</v>
      </c>
      <c r="G171" s="610" t="s">
        <v>145</v>
      </c>
      <c r="H171" s="972" t="s">
        <v>145</v>
      </c>
      <c r="I171" s="610" t="s">
        <v>145</v>
      </c>
      <c r="J171" s="610" t="s">
        <v>145</v>
      </c>
      <c r="K171" s="610" t="s">
        <v>145</v>
      </c>
      <c r="L171" s="610" t="s">
        <v>145</v>
      </c>
    </row>
    <row r="172" spans="3:12">
      <c r="C172" s="610" t="s">
        <v>145</v>
      </c>
      <c r="D172" s="610" t="s">
        <v>145</v>
      </c>
      <c r="E172" s="610" t="s">
        <v>145</v>
      </c>
      <c r="F172" s="610" t="s">
        <v>145</v>
      </c>
      <c r="G172" s="610" t="s">
        <v>145</v>
      </c>
      <c r="H172" s="972" t="s">
        <v>145</v>
      </c>
      <c r="I172" s="610" t="s">
        <v>145</v>
      </c>
      <c r="J172" s="610" t="s">
        <v>145</v>
      </c>
      <c r="K172" s="610" t="s">
        <v>145</v>
      </c>
      <c r="L172" s="610" t="s">
        <v>145</v>
      </c>
    </row>
    <row r="173" spans="3:12">
      <c r="C173" s="610" t="s">
        <v>145</v>
      </c>
      <c r="D173" s="610" t="s">
        <v>145</v>
      </c>
      <c r="E173" s="610" t="s">
        <v>145</v>
      </c>
      <c r="F173" s="610" t="s">
        <v>145</v>
      </c>
      <c r="G173" s="610" t="s">
        <v>145</v>
      </c>
      <c r="H173" s="972" t="s">
        <v>145</v>
      </c>
      <c r="I173" s="610" t="s">
        <v>145</v>
      </c>
      <c r="J173" s="610" t="s">
        <v>145</v>
      </c>
      <c r="K173" s="610" t="s">
        <v>145</v>
      </c>
      <c r="L173" s="610" t="s">
        <v>145</v>
      </c>
    </row>
    <row r="174" spans="3:12">
      <c r="C174" s="610" t="s">
        <v>145</v>
      </c>
      <c r="D174" s="610" t="s">
        <v>145</v>
      </c>
      <c r="E174" s="610" t="s">
        <v>145</v>
      </c>
      <c r="F174" s="610" t="s">
        <v>145</v>
      </c>
      <c r="G174" s="610" t="s">
        <v>145</v>
      </c>
      <c r="H174" s="972" t="s">
        <v>145</v>
      </c>
      <c r="I174" s="610" t="s">
        <v>145</v>
      </c>
      <c r="J174" s="610" t="s">
        <v>145</v>
      </c>
      <c r="K174" s="610" t="s">
        <v>145</v>
      </c>
      <c r="L174" s="610" t="s">
        <v>145</v>
      </c>
    </row>
    <row r="175" spans="3:12">
      <c r="C175" s="610" t="s">
        <v>145</v>
      </c>
      <c r="D175" s="610" t="s">
        <v>145</v>
      </c>
      <c r="E175" s="610" t="s">
        <v>145</v>
      </c>
      <c r="F175" s="610" t="s">
        <v>145</v>
      </c>
      <c r="G175" s="610" t="s">
        <v>145</v>
      </c>
      <c r="H175" s="972" t="s">
        <v>145</v>
      </c>
      <c r="I175" s="610" t="s">
        <v>145</v>
      </c>
      <c r="J175" s="610" t="s">
        <v>145</v>
      </c>
      <c r="K175" s="610" t="s">
        <v>145</v>
      </c>
      <c r="L175" s="610" t="s">
        <v>145</v>
      </c>
    </row>
    <row r="176" spans="3:12">
      <c r="C176" s="610" t="s">
        <v>145</v>
      </c>
      <c r="D176" s="610" t="s">
        <v>145</v>
      </c>
      <c r="E176" s="610" t="s">
        <v>145</v>
      </c>
      <c r="F176" s="610" t="s">
        <v>145</v>
      </c>
      <c r="G176" s="610" t="s">
        <v>145</v>
      </c>
      <c r="H176" s="972" t="s">
        <v>145</v>
      </c>
      <c r="I176" s="610" t="s">
        <v>145</v>
      </c>
      <c r="J176" s="610" t="s">
        <v>145</v>
      </c>
      <c r="K176" s="610" t="s">
        <v>145</v>
      </c>
      <c r="L176" s="610" t="s">
        <v>145</v>
      </c>
    </row>
    <row r="177" spans="3:12">
      <c r="C177" s="610" t="s">
        <v>145</v>
      </c>
      <c r="D177" s="610" t="s">
        <v>145</v>
      </c>
      <c r="E177" s="610" t="s">
        <v>145</v>
      </c>
      <c r="F177" s="610" t="s">
        <v>145</v>
      </c>
      <c r="G177" s="610" t="s">
        <v>145</v>
      </c>
      <c r="H177" s="972" t="s">
        <v>145</v>
      </c>
      <c r="I177" s="610" t="s">
        <v>145</v>
      </c>
      <c r="J177" s="610" t="s">
        <v>145</v>
      </c>
      <c r="K177" s="610" t="s">
        <v>145</v>
      </c>
      <c r="L177" s="610" t="s">
        <v>145</v>
      </c>
    </row>
    <row r="178" spans="3:12">
      <c r="C178" s="610" t="s">
        <v>145</v>
      </c>
      <c r="D178" s="610" t="s">
        <v>145</v>
      </c>
      <c r="E178" s="610" t="s">
        <v>145</v>
      </c>
      <c r="F178" s="610" t="s">
        <v>145</v>
      </c>
      <c r="G178" s="610" t="s">
        <v>145</v>
      </c>
      <c r="H178" s="972" t="s">
        <v>145</v>
      </c>
      <c r="I178" s="610" t="s">
        <v>145</v>
      </c>
      <c r="J178" s="610" t="s">
        <v>145</v>
      </c>
      <c r="K178" s="610" t="s">
        <v>145</v>
      </c>
      <c r="L178" s="610" t="s">
        <v>145</v>
      </c>
    </row>
    <row r="179" spans="3:12">
      <c r="C179" s="610" t="s">
        <v>145</v>
      </c>
      <c r="D179" s="610" t="s">
        <v>145</v>
      </c>
      <c r="E179" s="610" t="s">
        <v>145</v>
      </c>
      <c r="F179" s="610" t="s">
        <v>145</v>
      </c>
      <c r="G179" s="610" t="s">
        <v>145</v>
      </c>
      <c r="H179" s="972" t="s">
        <v>145</v>
      </c>
      <c r="I179" s="610" t="s">
        <v>145</v>
      </c>
      <c r="J179" s="610" t="s">
        <v>145</v>
      </c>
      <c r="K179" s="610" t="s">
        <v>145</v>
      </c>
      <c r="L179" s="610" t="s">
        <v>145</v>
      </c>
    </row>
    <row r="180" spans="3:12">
      <c r="C180" s="610" t="s">
        <v>145</v>
      </c>
      <c r="D180" s="610" t="s">
        <v>145</v>
      </c>
      <c r="E180" s="610" t="s">
        <v>145</v>
      </c>
      <c r="F180" s="610" t="s">
        <v>145</v>
      </c>
      <c r="G180" s="610" t="s">
        <v>145</v>
      </c>
      <c r="H180" s="972" t="s">
        <v>145</v>
      </c>
      <c r="I180" s="610" t="s">
        <v>145</v>
      </c>
      <c r="J180" s="610" t="s">
        <v>145</v>
      </c>
      <c r="K180" s="610" t="s">
        <v>145</v>
      </c>
      <c r="L180" s="610" t="s">
        <v>145</v>
      </c>
    </row>
    <row r="181" spans="3:12">
      <c r="C181" s="610" t="s">
        <v>145</v>
      </c>
      <c r="D181" s="610" t="s">
        <v>145</v>
      </c>
      <c r="E181" s="610" t="s">
        <v>145</v>
      </c>
      <c r="F181" s="610" t="s">
        <v>145</v>
      </c>
      <c r="G181" s="610" t="s">
        <v>145</v>
      </c>
      <c r="H181" s="972" t="s">
        <v>145</v>
      </c>
      <c r="I181" s="610" t="s">
        <v>145</v>
      </c>
      <c r="J181" s="610" t="s">
        <v>145</v>
      </c>
      <c r="K181" s="610" t="s">
        <v>145</v>
      </c>
      <c r="L181" s="610" t="s">
        <v>145</v>
      </c>
    </row>
    <row r="182" spans="3:12">
      <c r="C182" s="610" t="s">
        <v>145</v>
      </c>
      <c r="D182" s="610" t="s">
        <v>145</v>
      </c>
      <c r="E182" s="610" t="s">
        <v>145</v>
      </c>
      <c r="F182" s="610" t="s">
        <v>145</v>
      </c>
      <c r="G182" s="610" t="s">
        <v>145</v>
      </c>
      <c r="H182" s="972" t="s">
        <v>145</v>
      </c>
      <c r="I182" s="610" t="s">
        <v>145</v>
      </c>
      <c r="J182" s="610" t="s">
        <v>145</v>
      </c>
      <c r="K182" s="610" t="s">
        <v>145</v>
      </c>
      <c r="L182" s="610" t="s">
        <v>145</v>
      </c>
    </row>
    <row r="183" spans="3:12">
      <c r="C183" s="610" t="s">
        <v>145</v>
      </c>
      <c r="D183" s="610" t="s">
        <v>145</v>
      </c>
      <c r="E183" s="610" t="s">
        <v>145</v>
      </c>
      <c r="F183" s="610" t="s">
        <v>145</v>
      </c>
      <c r="G183" s="610" t="s">
        <v>145</v>
      </c>
      <c r="H183" s="972" t="s">
        <v>145</v>
      </c>
      <c r="I183" s="610" t="s">
        <v>145</v>
      </c>
      <c r="J183" s="610" t="s">
        <v>145</v>
      </c>
      <c r="K183" s="610" t="s">
        <v>145</v>
      </c>
      <c r="L183" s="610" t="s">
        <v>145</v>
      </c>
    </row>
    <row r="184" spans="3:12">
      <c r="C184" s="610" t="s">
        <v>145</v>
      </c>
      <c r="D184" s="610" t="s">
        <v>145</v>
      </c>
      <c r="E184" s="610" t="s">
        <v>145</v>
      </c>
      <c r="F184" s="610" t="s">
        <v>145</v>
      </c>
      <c r="G184" s="610" t="s">
        <v>145</v>
      </c>
      <c r="H184" s="972" t="s">
        <v>145</v>
      </c>
      <c r="I184" s="610" t="s">
        <v>145</v>
      </c>
      <c r="J184" s="610" t="s">
        <v>145</v>
      </c>
      <c r="K184" s="610" t="s">
        <v>145</v>
      </c>
      <c r="L184" s="610" t="s">
        <v>145</v>
      </c>
    </row>
    <row r="185" spans="3:12">
      <c r="C185" s="610" t="s">
        <v>145</v>
      </c>
      <c r="D185" s="610" t="s">
        <v>145</v>
      </c>
      <c r="E185" s="610" t="s">
        <v>145</v>
      </c>
      <c r="F185" s="610" t="s">
        <v>145</v>
      </c>
      <c r="G185" s="610" t="s">
        <v>145</v>
      </c>
      <c r="H185" s="972" t="s">
        <v>145</v>
      </c>
      <c r="I185" s="610" t="s">
        <v>145</v>
      </c>
      <c r="J185" s="610" t="s">
        <v>145</v>
      </c>
      <c r="K185" s="610" t="s">
        <v>145</v>
      </c>
      <c r="L185" s="610" t="s">
        <v>145</v>
      </c>
    </row>
    <row r="186" spans="3:12">
      <c r="C186" s="610" t="s">
        <v>145</v>
      </c>
      <c r="D186" s="610" t="s">
        <v>145</v>
      </c>
      <c r="E186" s="610" t="s">
        <v>145</v>
      </c>
      <c r="F186" s="610" t="s">
        <v>145</v>
      </c>
      <c r="G186" s="610" t="s">
        <v>145</v>
      </c>
      <c r="H186" s="972" t="s">
        <v>145</v>
      </c>
      <c r="I186" s="610" t="s">
        <v>145</v>
      </c>
      <c r="J186" s="610" t="s">
        <v>145</v>
      </c>
      <c r="K186" s="610" t="s">
        <v>145</v>
      </c>
      <c r="L186" s="610" t="s">
        <v>145</v>
      </c>
    </row>
    <row r="187" spans="3:12">
      <c r="C187" s="610" t="s">
        <v>145</v>
      </c>
      <c r="D187" s="610" t="s">
        <v>145</v>
      </c>
      <c r="E187" s="610" t="s">
        <v>145</v>
      </c>
      <c r="F187" s="610" t="s">
        <v>145</v>
      </c>
      <c r="G187" s="610" t="s">
        <v>145</v>
      </c>
      <c r="H187" s="972" t="s">
        <v>145</v>
      </c>
      <c r="I187" s="610" t="s">
        <v>145</v>
      </c>
      <c r="J187" s="610" t="s">
        <v>145</v>
      </c>
      <c r="K187" s="610" t="s">
        <v>145</v>
      </c>
      <c r="L187" s="610" t="s">
        <v>145</v>
      </c>
    </row>
    <row r="188" spans="3:12">
      <c r="C188" s="610" t="s">
        <v>145</v>
      </c>
      <c r="D188" s="610" t="s">
        <v>145</v>
      </c>
      <c r="E188" s="610" t="s">
        <v>145</v>
      </c>
      <c r="F188" s="610" t="s">
        <v>145</v>
      </c>
      <c r="G188" s="610" t="s">
        <v>145</v>
      </c>
      <c r="H188" s="972" t="s">
        <v>145</v>
      </c>
      <c r="I188" s="610" t="s">
        <v>145</v>
      </c>
      <c r="J188" s="610" t="s">
        <v>145</v>
      </c>
      <c r="K188" s="610" t="s">
        <v>145</v>
      </c>
      <c r="L188" s="610" t="s">
        <v>145</v>
      </c>
    </row>
    <row r="189" spans="3:12">
      <c r="C189" s="610" t="s">
        <v>145</v>
      </c>
      <c r="D189" s="610" t="s">
        <v>145</v>
      </c>
      <c r="E189" s="610" t="s">
        <v>145</v>
      </c>
      <c r="F189" s="610" t="s">
        <v>145</v>
      </c>
      <c r="G189" s="610" t="s">
        <v>145</v>
      </c>
      <c r="H189" s="972" t="s">
        <v>145</v>
      </c>
      <c r="I189" s="610" t="s">
        <v>145</v>
      </c>
      <c r="J189" s="610" t="s">
        <v>145</v>
      </c>
      <c r="K189" s="610" t="s">
        <v>145</v>
      </c>
      <c r="L189" s="610" t="s">
        <v>145</v>
      </c>
    </row>
    <row r="190" spans="3:12">
      <c r="C190" s="610" t="s">
        <v>145</v>
      </c>
      <c r="D190" s="610" t="s">
        <v>145</v>
      </c>
      <c r="E190" s="610" t="s">
        <v>145</v>
      </c>
      <c r="F190" s="610" t="s">
        <v>145</v>
      </c>
      <c r="G190" s="610" t="s">
        <v>145</v>
      </c>
      <c r="H190" s="972" t="s">
        <v>145</v>
      </c>
      <c r="I190" s="610" t="s">
        <v>145</v>
      </c>
      <c r="J190" s="610" t="s">
        <v>145</v>
      </c>
      <c r="K190" s="610" t="s">
        <v>145</v>
      </c>
      <c r="L190" s="610" t="s">
        <v>145</v>
      </c>
    </row>
    <row r="191" spans="3:12">
      <c r="C191" s="610" t="s">
        <v>145</v>
      </c>
      <c r="D191" s="610" t="s">
        <v>145</v>
      </c>
      <c r="E191" s="610" t="s">
        <v>145</v>
      </c>
      <c r="F191" s="610" t="s">
        <v>145</v>
      </c>
      <c r="G191" s="610" t="s">
        <v>145</v>
      </c>
      <c r="H191" s="972" t="s">
        <v>145</v>
      </c>
      <c r="I191" s="610" t="s">
        <v>145</v>
      </c>
      <c r="J191" s="610" t="s">
        <v>145</v>
      </c>
      <c r="K191" s="610" t="s">
        <v>145</v>
      </c>
      <c r="L191" s="610" t="s">
        <v>145</v>
      </c>
    </row>
    <row r="192" spans="3:12">
      <c r="C192" s="610" t="s">
        <v>145</v>
      </c>
      <c r="D192" s="610" t="s">
        <v>145</v>
      </c>
      <c r="E192" s="610" t="s">
        <v>145</v>
      </c>
      <c r="F192" s="610" t="s">
        <v>145</v>
      </c>
      <c r="G192" s="610" t="s">
        <v>145</v>
      </c>
      <c r="H192" s="972" t="s">
        <v>145</v>
      </c>
      <c r="I192" s="610" t="s">
        <v>145</v>
      </c>
      <c r="J192" s="610" t="s">
        <v>145</v>
      </c>
      <c r="K192" s="610" t="s">
        <v>145</v>
      </c>
      <c r="L192" s="610" t="s">
        <v>145</v>
      </c>
    </row>
    <row r="193" spans="3:12">
      <c r="C193" s="610" t="s">
        <v>145</v>
      </c>
      <c r="D193" s="610" t="s">
        <v>145</v>
      </c>
      <c r="E193" s="610" t="s">
        <v>145</v>
      </c>
      <c r="F193" s="610" t="s">
        <v>145</v>
      </c>
      <c r="G193" s="610" t="s">
        <v>145</v>
      </c>
      <c r="H193" s="972" t="s">
        <v>145</v>
      </c>
      <c r="I193" s="610" t="s">
        <v>145</v>
      </c>
      <c r="J193" s="610" t="s">
        <v>145</v>
      </c>
      <c r="K193" s="610" t="s">
        <v>145</v>
      </c>
      <c r="L193" s="610" t="s">
        <v>145</v>
      </c>
    </row>
    <row r="194" spans="3:12">
      <c r="C194" s="610" t="s">
        <v>145</v>
      </c>
      <c r="D194" s="610" t="s">
        <v>145</v>
      </c>
      <c r="E194" s="610" t="s">
        <v>145</v>
      </c>
      <c r="F194" s="610" t="s">
        <v>145</v>
      </c>
      <c r="G194" s="610" t="s">
        <v>145</v>
      </c>
      <c r="H194" s="972" t="s">
        <v>145</v>
      </c>
      <c r="I194" s="610" t="s">
        <v>145</v>
      </c>
      <c r="J194" s="610" t="s">
        <v>145</v>
      </c>
      <c r="K194" s="610" t="s">
        <v>145</v>
      </c>
      <c r="L194" s="610" t="s">
        <v>145</v>
      </c>
    </row>
    <row r="195" spans="3:12">
      <c r="C195" s="610" t="s">
        <v>145</v>
      </c>
      <c r="D195" s="610" t="s">
        <v>145</v>
      </c>
      <c r="E195" s="610" t="s">
        <v>145</v>
      </c>
      <c r="F195" s="610" t="s">
        <v>145</v>
      </c>
      <c r="G195" s="610" t="s">
        <v>145</v>
      </c>
      <c r="H195" s="972" t="s">
        <v>145</v>
      </c>
      <c r="I195" s="610" t="s">
        <v>145</v>
      </c>
      <c r="J195" s="610" t="s">
        <v>145</v>
      </c>
      <c r="K195" s="610" t="s">
        <v>145</v>
      </c>
      <c r="L195" s="610" t="s">
        <v>145</v>
      </c>
    </row>
    <row r="196" spans="3:12">
      <c r="C196" s="610" t="s">
        <v>145</v>
      </c>
      <c r="D196" s="610" t="s">
        <v>145</v>
      </c>
      <c r="E196" s="610" t="s">
        <v>145</v>
      </c>
      <c r="F196" s="610" t="s">
        <v>145</v>
      </c>
      <c r="G196" s="610" t="s">
        <v>145</v>
      </c>
      <c r="H196" s="972" t="s">
        <v>145</v>
      </c>
      <c r="I196" s="610" t="s">
        <v>145</v>
      </c>
      <c r="J196" s="610" t="s">
        <v>145</v>
      </c>
      <c r="K196" s="610" t="s">
        <v>145</v>
      </c>
      <c r="L196" s="610" t="s">
        <v>145</v>
      </c>
    </row>
    <row r="197" spans="3:12">
      <c r="C197" s="610" t="s">
        <v>145</v>
      </c>
      <c r="D197" s="610" t="s">
        <v>145</v>
      </c>
      <c r="E197" s="610" t="s">
        <v>145</v>
      </c>
      <c r="F197" s="610" t="s">
        <v>145</v>
      </c>
      <c r="G197" s="610" t="s">
        <v>145</v>
      </c>
      <c r="H197" s="972" t="s">
        <v>145</v>
      </c>
      <c r="I197" s="610" t="s">
        <v>145</v>
      </c>
      <c r="J197" s="610" t="s">
        <v>145</v>
      </c>
      <c r="K197" s="610" t="s">
        <v>145</v>
      </c>
      <c r="L197" s="610" t="s">
        <v>145</v>
      </c>
    </row>
    <row r="198" spans="3:12">
      <c r="C198" s="610" t="s">
        <v>145</v>
      </c>
      <c r="D198" s="610" t="s">
        <v>145</v>
      </c>
      <c r="E198" s="610" t="s">
        <v>145</v>
      </c>
      <c r="F198" s="610" t="s">
        <v>145</v>
      </c>
      <c r="G198" s="610" t="s">
        <v>145</v>
      </c>
      <c r="H198" s="972" t="s">
        <v>145</v>
      </c>
      <c r="I198" s="610" t="s">
        <v>145</v>
      </c>
      <c r="J198" s="610" t="s">
        <v>145</v>
      </c>
      <c r="K198" s="610" t="s">
        <v>145</v>
      </c>
      <c r="L198" s="610" t="s">
        <v>145</v>
      </c>
    </row>
    <row r="199" spans="3:12">
      <c r="C199" s="610" t="s">
        <v>145</v>
      </c>
      <c r="D199" s="610" t="s">
        <v>145</v>
      </c>
      <c r="E199" s="610" t="s">
        <v>145</v>
      </c>
      <c r="F199" s="610" t="s">
        <v>145</v>
      </c>
      <c r="G199" s="610" t="s">
        <v>145</v>
      </c>
      <c r="H199" s="972" t="s">
        <v>145</v>
      </c>
      <c r="I199" s="610" t="s">
        <v>145</v>
      </c>
      <c r="J199" s="610" t="s">
        <v>145</v>
      </c>
      <c r="K199" s="610" t="s">
        <v>145</v>
      </c>
      <c r="L199" s="610" t="s">
        <v>145</v>
      </c>
    </row>
    <row r="200" spans="3:12">
      <c r="C200" s="610" t="s">
        <v>145</v>
      </c>
      <c r="D200" s="610" t="s">
        <v>145</v>
      </c>
      <c r="E200" s="610" t="s">
        <v>145</v>
      </c>
      <c r="F200" s="610" t="s">
        <v>145</v>
      </c>
      <c r="G200" s="610" t="s">
        <v>145</v>
      </c>
      <c r="H200" s="972" t="s">
        <v>145</v>
      </c>
      <c r="I200" s="610" t="s">
        <v>145</v>
      </c>
      <c r="J200" s="610" t="s">
        <v>145</v>
      </c>
      <c r="K200" s="610" t="s">
        <v>145</v>
      </c>
      <c r="L200" s="610" t="s">
        <v>145</v>
      </c>
    </row>
    <row r="201" spans="3:12">
      <c r="C201" s="610" t="s">
        <v>145</v>
      </c>
      <c r="D201" s="610" t="s">
        <v>145</v>
      </c>
      <c r="E201" s="610" t="s">
        <v>145</v>
      </c>
      <c r="F201" s="610" t="s">
        <v>145</v>
      </c>
      <c r="G201" s="610" t="s">
        <v>145</v>
      </c>
      <c r="H201" s="972" t="s">
        <v>145</v>
      </c>
      <c r="I201" s="610" t="s">
        <v>145</v>
      </c>
      <c r="J201" s="610" t="s">
        <v>145</v>
      </c>
      <c r="K201" s="610" t="s">
        <v>145</v>
      </c>
      <c r="L201" s="610" t="s">
        <v>145</v>
      </c>
    </row>
    <row r="202" spans="3:12">
      <c r="C202" s="610" t="s">
        <v>145</v>
      </c>
      <c r="D202" s="610" t="s">
        <v>145</v>
      </c>
      <c r="E202" s="610" t="s">
        <v>145</v>
      </c>
      <c r="F202" s="610" t="s">
        <v>145</v>
      </c>
      <c r="G202" s="610" t="s">
        <v>145</v>
      </c>
      <c r="H202" s="972" t="s">
        <v>145</v>
      </c>
      <c r="I202" s="610" t="s">
        <v>145</v>
      </c>
      <c r="J202" s="610" t="s">
        <v>145</v>
      </c>
      <c r="K202" s="610" t="s">
        <v>145</v>
      </c>
      <c r="L202" s="610" t="s">
        <v>145</v>
      </c>
    </row>
    <row r="203" spans="3:12">
      <c r="C203" s="610" t="s">
        <v>145</v>
      </c>
      <c r="D203" s="610" t="s">
        <v>145</v>
      </c>
      <c r="E203" s="610" t="s">
        <v>145</v>
      </c>
      <c r="F203" s="610" t="s">
        <v>145</v>
      </c>
      <c r="G203" s="610" t="s">
        <v>145</v>
      </c>
      <c r="H203" s="972" t="s">
        <v>145</v>
      </c>
      <c r="I203" s="610" t="s">
        <v>145</v>
      </c>
      <c r="J203" s="610" t="s">
        <v>145</v>
      </c>
      <c r="K203" s="610" t="s">
        <v>145</v>
      </c>
      <c r="L203" s="610" t="s">
        <v>145</v>
      </c>
    </row>
    <row r="204" spans="3:12">
      <c r="C204" s="610" t="s">
        <v>145</v>
      </c>
      <c r="D204" s="610" t="s">
        <v>145</v>
      </c>
      <c r="E204" s="610" t="s">
        <v>145</v>
      </c>
      <c r="F204" s="610" t="s">
        <v>145</v>
      </c>
      <c r="G204" s="610" t="s">
        <v>145</v>
      </c>
      <c r="H204" s="972" t="s">
        <v>145</v>
      </c>
      <c r="I204" s="610" t="s">
        <v>145</v>
      </c>
      <c r="J204" s="610" t="s">
        <v>145</v>
      </c>
      <c r="K204" s="610" t="s">
        <v>145</v>
      </c>
      <c r="L204" s="610" t="s">
        <v>145</v>
      </c>
    </row>
    <row r="205" spans="3:12">
      <c r="C205" s="610" t="s">
        <v>145</v>
      </c>
      <c r="D205" s="610" t="s">
        <v>145</v>
      </c>
      <c r="E205" s="610" t="s">
        <v>145</v>
      </c>
      <c r="F205" s="610" t="s">
        <v>145</v>
      </c>
      <c r="G205" s="610" t="s">
        <v>145</v>
      </c>
      <c r="H205" s="972" t="s">
        <v>145</v>
      </c>
      <c r="I205" s="610" t="s">
        <v>145</v>
      </c>
      <c r="J205" s="610" t="s">
        <v>145</v>
      </c>
      <c r="K205" s="610" t="s">
        <v>145</v>
      </c>
      <c r="L205" s="610" t="s">
        <v>145</v>
      </c>
    </row>
    <row r="206" spans="3:12">
      <c r="C206" s="610" t="s">
        <v>145</v>
      </c>
      <c r="D206" s="610" t="s">
        <v>145</v>
      </c>
      <c r="E206" s="610" t="s">
        <v>145</v>
      </c>
      <c r="F206" s="610" t="s">
        <v>145</v>
      </c>
      <c r="G206" s="610" t="s">
        <v>145</v>
      </c>
      <c r="H206" s="972" t="s">
        <v>145</v>
      </c>
      <c r="I206" s="610" t="s">
        <v>145</v>
      </c>
      <c r="J206" s="610" t="s">
        <v>145</v>
      </c>
      <c r="K206" s="610" t="s">
        <v>145</v>
      </c>
      <c r="L206" s="610" t="s">
        <v>145</v>
      </c>
    </row>
    <row r="207" spans="3:12">
      <c r="C207" s="610" t="s">
        <v>145</v>
      </c>
      <c r="D207" s="610" t="s">
        <v>145</v>
      </c>
      <c r="E207" s="610" t="s">
        <v>145</v>
      </c>
      <c r="F207" s="610" t="s">
        <v>145</v>
      </c>
      <c r="G207" s="610" t="s">
        <v>145</v>
      </c>
      <c r="H207" s="972" t="s">
        <v>145</v>
      </c>
      <c r="I207" s="610" t="s">
        <v>145</v>
      </c>
      <c r="J207" s="610" t="s">
        <v>145</v>
      </c>
      <c r="K207" s="610" t="s">
        <v>145</v>
      </c>
      <c r="L207" s="610" t="s">
        <v>145</v>
      </c>
    </row>
    <row r="208" spans="3:12">
      <c r="C208" s="610" t="s">
        <v>145</v>
      </c>
      <c r="D208" s="610" t="s">
        <v>145</v>
      </c>
      <c r="E208" s="610" t="s">
        <v>145</v>
      </c>
      <c r="F208" s="610" t="s">
        <v>145</v>
      </c>
      <c r="G208" s="610" t="s">
        <v>145</v>
      </c>
      <c r="H208" s="972" t="s">
        <v>145</v>
      </c>
      <c r="I208" s="610" t="s">
        <v>145</v>
      </c>
      <c r="J208" s="610" t="s">
        <v>145</v>
      </c>
      <c r="K208" s="610" t="s">
        <v>145</v>
      </c>
      <c r="L208" s="610" t="s">
        <v>145</v>
      </c>
    </row>
    <row r="209" spans="3:12">
      <c r="C209" s="610" t="s">
        <v>145</v>
      </c>
      <c r="D209" s="610" t="s">
        <v>145</v>
      </c>
      <c r="E209" s="610" t="s">
        <v>145</v>
      </c>
      <c r="F209" s="610" t="s">
        <v>145</v>
      </c>
      <c r="G209" s="610" t="s">
        <v>145</v>
      </c>
      <c r="H209" s="972" t="s">
        <v>145</v>
      </c>
      <c r="I209" s="610" t="s">
        <v>145</v>
      </c>
      <c r="J209" s="610" t="s">
        <v>145</v>
      </c>
      <c r="K209" s="610" t="s">
        <v>145</v>
      </c>
      <c r="L209" s="610" t="s">
        <v>145</v>
      </c>
    </row>
    <row r="210" spans="3:12">
      <c r="C210" s="610" t="s">
        <v>145</v>
      </c>
      <c r="D210" s="610" t="s">
        <v>145</v>
      </c>
      <c r="E210" s="610" t="s">
        <v>145</v>
      </c>
      <c r="F210" s="610" t="s">
        <v>145</v>
      </c>
      <c r="G210" s="610" t="s">
        <v>145</v>
      </c>
      <c r="H210" s="972" t="s">
        <v>145</v>
      </c>
      <c r="I210" s="610" t="s">
        <v>145</v>
      </c>
      <c r="J210" s="610" t="s">
        <v>145</v>
      </c>
      <c r="K210" s="610" t="s">
        <v>145</v>
      </c>
      <c r="L210" s="610" t="s">
        <v>145</v>
      </c>
    </row>
    <row r="211" spans="3:12">
      <c r="C211" s="610" t="s">
        <v>145</v>
      </c>
      <c r="D211" s="610" t="s">
        <v>145</v>
      </c>
      <c r="E211" s="610" t="s">
        <v>145</v>
      </c>
      <c r="F211" s="610" t="s">
        <v>145</v>
      </c>
      <c r="G211" s="610" t="s">
        <v>145</v>
      </c>
      <c r="H211" s="972" t="s">
        <v>145</v>
      </c>
      <c r="I211" s="610" t="s">
        <v>145</v>
      </c>
      <c r="J211" s="610" t="s">
        <v>145</v>
      </c>
      <c r="K211" s="610" t="s">
        <v>145</v>
      </c>
      <c r="L211" s="610" t="s">
        <v>145</v>
      </c>
    </row>
    <row r="212" spans="3:12">
      <c r="C212" s="610" t="s">
        <v>145</v>
      </c>
      <c r="D212" s="610" t="s">
        <v>145</v>
      </c>
      <c r="E212" s="610" t="s">
        <v>145</v>
      </c>
      <c r="F212" s="610" t="s">
        <v>145</v>
      </c>
      <c r="G212" s="610" t="s">
        <v>145</v>
      </c>
      <c r="H212" s="972" t="s">
        <v>145</v>
      </c>
      <c r="I212" s="610" t="s">
        <v>145</v>
      </c>
      <c r="J212" s="610" t="s">
        <v>145</v>
      </c>
      <c r="K212" s="610" t="s">
        <v>145</v>
      </c>
      <c r="L212" s="610" t="s">
        <v>145</v>
      </c>
    </row>
    <row r="213" spans="3:12">
      <c r="C213" s="610" t="s">
        <v>145</v>
      </c>
      <c r="D213" s="610" t="s">
        <v>145</v>
      </c>
      <c r="E213" s="610" t="s">
        <v>145</v>
      </c>
      <c r="F213" s="610" t="s">
        <v>145</v>
      </c>
      <c r="G213" s="610" t="s">
        <v>145</v>
      </c>
      <c r="H213" s="972" t="s">
        <v>145</v>
      </c>
      <c r="I213" s="610" t="s">
        <v>145</v>
      </c>
      <c r="J213" s="610" t="s">
        <v>145</v>
      </c>
      <c r="K213" s="610" t="s">
        <v>145</v>
      </c>
      <c r="L213" s="610" t="s">
        <v>145</v>
      </c>
    </row>
    <row r="214" spans="3:12">
      <c r="C214" s="610" t="s">
        <v>145</v>
      </c>
      <c r="D214" s="610" t="s">
        <v>145</v>
      </c>
      <c r="E214" s="610" t="s">
        <v>145</v>
      </c>
      <c r="F214" s="610" t="s">
        <v>145</v>
      </c>
      <c r="G214" s="610" t="s">
        <v>145</v>
      </c>
      <c r="H214" s="972" t="s">
        <v>145</v>
      </c>
      <c r="I214" s="610" t="s">
        <v>145</v>
      </c>
      <c r="J214" s="610" t="s">
        <v>145</v>
      </c>
      <c r="K214" s="610" t="s">
        <v>145</v>
      </c>
      <c r="L214" s="610" t="s">
        <v>145</v>
      </c>
    </row>
    <row r="215" spans="3:12">
      <c r="C215" s="610" t="s">
        <v>145</v>
      </c>
      <c r="D215" s="610" t="s">
        <v>145</v>
      </c>
      <c r="E215" s="610" t="s">
        <v>145</v>
      </c>
      <c r="F215" s="610" t="s">
        <v>145</v>
      </c>
      <c r="G215" s="610" t="s">
        <v>145</v>
      </c>
      <c r="H215" s="972" t="s">
        <v>145</v>
      </c>
      <c r="I215" s="610" t="s">
        <v>145</v>
      </c>
      <c r="J215" s="610" t="s">
        <v>145</v>
      </c>
      <c r="K215" s="610" t="s">
        <v>145</v>
      </c>
      <c r="L215" s="610" t="s">
        <v>145</v>
      </c>
    </row>
    <row r="216" spans="3:12">
      <c r="C216" s="610" t="s">
        <v>145</v>
      </c>
      <c r="D216" s="610" t="s">
        <v>145</v>
      </c>
      <c r="E216" s="610" t="s">
        <v>145</v>
      </c>
      <c r="F216" s="610" t="s">
        <v>145</v>
      </c>
      <c r="G216" s="610" t="s">
        <v>145</v>
      </c>
      <c r="H216" s="972" t="s">
        <v>145</v>
      </c>
      <c r="I216" s="610" t="s">
        <v>145</v>
      </c>
      <c r="J216" s="610" t="s">
        <v>145</v>
      </c>
      <c r="K216" s="610" t="s">
        <v>145</v>
      </c>
      <c r="L216" s="610" t="s">
        <v>145</v>
      </c>
    </row>
    <row r="217" spans="3:12">
      <c r="C217" s="610" t="s">
        <v>145</v>
      </c>
      <c r="D217" s="610" t="s">
        <v>145</v>
      </c>
      <c r="E217" s="610" t="s">
        <v>145</v>
      </c>
      <c r="F217" s="610" t="s">
        <v>145</v>
      </c>
      <c r="G217" s="610" t="s">
        <v>145</v>
      </c>
      <c r="H217" s="972" t="s">
        <v>145</v>
      </c>
      <c r="I217" s="610" t="s">
        <v>145</v>
      </c>
      <c r="J217" s="610" t="s">
        <v>145</v>
      </c>
      <c r="K217" s="610" t="s">
        <v>145</v>
      </c>
      <c r="L217" s="610" t="s">
        <v>145</v>
      </c>
    </row>
    <row r="218" spans="3:12">
      <c r="C218" s="610" t="s">
        <v>145</v>
      </c>
      <c r="D218" s="610" t="s">
        <v>145</v>
      </c>
      <c r="E218" s="610" t="s">
        <v>145</v>
      </c>
      <c r="F218" s="610" t="s">
        <v>145</v>
      </c>
      <c r="G218" s="610" t="s">
        <v>145</v>
      </c>
      <c r="H218" s="972" t="s">
        <v>145</v>
      </c>
      <c r="I218" s="610" t="s">
        <v>145</v>
      </c>
      <c r="J218" s="610" t="s">
        <v>145</v>
      </c>
      <c r="K218" s="610" t="s">
        <v>145</v>
      </c>
      <c r="L218" s="610" t="s">
        <v>145</v>
      </c>
    </row>
    <row r="219" spans="3:12">
      <c r="C219" s="610" t="s">
        <v>145</v>
      </c>
      <c r="D219" s="610" t="s">
        <v>145</v>
      </c>
      <c r="E219" s="610" t="s">
        <v>145</v>
      </c>
      <c r="F219" s="610" t="s">
        <v>145</v>
      </c>
      <c r="G219" s="610" t="s">
        <v>145</v>
      </c>
      <c r="H219" s="972" t="s">
        <v>145</v>
      </c>
      <c r="I219" s="610" t="s">
        <v>145</v>
      </c>
      <c r="J219" s="610" t="s">
        <v>145</v>
      </c>
      <c r="K219" s="610" t="s">
        <v>145</v>
      </c>
      <c r="L219" s="610" t="s">
        <v>145</v>
      </c>
    </row>
    <row r="220" spans="3:12">
      <c r="C220" s="610" t="s">
        <v>145</v>
      </c>
      <c r="D220" s="610" t="s">
        <v>145</v>
      </c>
      <c r="E220" s="610" t="s">
        <v>145</v>
      </c>
      <c r="F220" s="610" t="s">
        <v>145</v>
      </c>
      <c r="G220" s="610" t="s">
        <v>145</v>
      </c>
      <c r="H220" s="972" t="s">
        <v>145</v>
      </c>
      <c r="I220" s="610" t="s">
        <v>145</v>
      </c>
      <c r="J220" s="610" t="s">
        <v>145</v>
      </c>
      <c r="K220" s="610" t="s">
        <v>145</v>
      </c>
      <c r="L220" s="610" t="s">
        <v>145</v>
      </c>
    </row>
    <row r="221" spans="3:12">
      <c r="C221" s="610" t="s">
        <v>145</v>
      </c>
      <c r="D221" s="610" t="s">
        <v>145</v>
      </c>
      <c r="E221" s="610" t="s">
        <v>145</v>
      </c>
      <c r="F221" s="610" t="s">
        <v>145</v>
      </c>
      <c r="G221" s="610" t="s">
        <v>145</v>
      </c>
      <c r="H221" s="972" t="s">
        <v>145</v>
      </c>
      <c r="I221" s="610" t="s">
        <v>145</v>
      </c>
      <c r="J221" s="610" t="s">
        <v>145</v>
      </c>
      <c r="K221" s="610" t="s">
        <v>145</v>
      </c>
      <c r="L221" s="610" t="s">
        <v>145</v>
      </c>
    </row>
    <row r="222" spans="3:12">
      <c r="C222" s="610" t="s">
        <v>145</v>
      </c>
      <c r="D222" s="610" t="s">
        <v>145</v>
      </c>
      <c r="E222" s="610" t="s">
        <v>145</v>
      </c>
      <c r="F222" s="610" t="s">
        <v>145</v>
      </c>
      <c r="G222" s="610" t="s">
        <v>145</v>
      </c>
      <c r="H222" s="972" t="s">
        <v>145</v>
      </c>
      <c r="I222" s="610" t="s">
        <v>145</v>
      </c>
      <c r="J222" s="610" t="s">
        <v>145</v>
      </c>
      <c r="K222" s="610" t="s">
        <v>145</v>
      </c>
      <c r="L222" s="610" t="s">
        <v>145</v>
      </c>
    </row>
    <row r="223" spans="3:12">
      <c r="C223" s="610" t="s">
        <v>145</v>
      </c>
      <c r="D223" s="610" t="s">
        <v>145</v>
      </c>
      <c r="E223" s="610" t="s">
        <v>145</v>
      </c>
      <c r="F223" s="610" t="s">
        <v>145</v>
      </c>
      <c r="G223" s="610" t="s">
        <v>145</v>
      </c>
      <c r="H223" s="972" t="s">
        <v>145</v>
      </c>
      <c r="I223" s="610" t="s">
        <v>145</v>
      </c>
      <c r="J223" s="610" t="s">
        <v>145</v>
      </c>
      <c r="K223" s="610" t="s">
        <v>145</v>
      </c>
      <c r="L223" s="610" t="s">
        <v>145</v>
      </c>
    </row>
    <row r="224" spans="3:12">
      <c r="C224" s="610" t="s">
        <v>145</v>
      </c>
      <c r="D224" s="610" t="s">
        <v>145</v>
      </c>
      <c r="E224" s="610" t="s">
        <v>145</v>
      </c>
      <c r="F224" s="610" t="s">
        <v>145</v>
      </c>
      <c r="G224" s="610" t="s">
        <v>145</v>
      </c>
      <c r="H224" s="972" t="s">
        <v>145</v>
      </c>
      <c r="I224" s="610" t="s">
        <v>145</v>
      </c>
      <c r="J224" s="610" t="s">
        <v>145</v>
      </c>
      <c r="K224" s="610" t="s">
        <v>145</v>
      </c>
      <c r="L224" s="610" t="s">
        <v>145</v>
      </c>
    </row>
    <row r="225" spans="3:12">
      <c r="C225" s="610" t="s">
        <v>145</v>
      </c>
      <c r="D225" s="610" t="s">
        <v>145</v>
      </c>
      <c r="E225" s="610" t="s">
        <v>145</v>
      </c>
      <c r="F225" s="610" t="s">
        <v>145</v>
      </c>
      <c r="G225" s="610" t="s">
        <v>145</v>
      </c>
      <c r="H225" s="972" t="s">
        <v>145</v>
      </c>
      <c r="I225" s="610" t="s">
        <v>145</v>
      </c>
      <c r="J225" s="610" t="s">
        <v>145</v>
      </c>
      <c r="K225" s="610" t="s">
        <v>145</v>
      </c>
      <c r="L225" s="610" t="s">
        <v>145</v>
      </c>
    </row>
    <row r="226" spans="3:12">
      <c r="C226" s="610" t="s">
        <v>145</v>
      </c>
      <c r="D226" s="610" t="s">
        <v>145</v>
      </c>
      <c r="E226" s="610" t="s">
        <v>145</v>
      </c>
      <c r="F226" s="610" t="s">
        <v>145</v>
      </c>
      <c r="G226" s="610" t="s">
        <v>145</v>
      </c>
      <c r="H226" s="972" t="s">
        <v>145</v>
      </c>
      <c r="I226" s="610" t="s">
        <v>145</v>
      </c>
      <c r="J226" s="610" t="s">
        <v>145</v>
      </c>
      <c r="K226" s="610" t="s">
        <v>145</v>
      </c>
      <c r="L226" s="610" t="s">
        <v>145</v>
      </c>
    </row>
    <row r="227" spans="3:12">
      <c r="C227" s="610" t="s">
        <v>145</v>
      </c>
      <c r="D227" s="610" t="s">
        <v>145</v>
      </c>
      <c r="E227" s="610" t="s">
        <v>145</v>
      </c>
      <c r="F227" s="610" t="s">
        <v>145</v>
      </c>
      <c r="G227" s="610" t="s">
        <v>145</v>
      </c>
      <c r="H227" s="972" t="s">
        <v>145</v>
      </c>
      <c r="I227" s="610" t="s">
        <v>145</v>
      </c>
      <c r="J227" s="610" t="s">
        <v>145</v>
      </c>
      <c r="K227" s="610" t="s">
        <v>145</v>
      </c>
      <c r="L227" s="610" t="s">
        <v>145</v>
      </c>
    </row>
    <row r="228" spans="3:12">
      <c r="C228" s="610" t="s">
        <v>145</v>
      </c>
      <c r="D228" s="610" t="s">
        <v>145</v>
      </c>
      <c r="E228" s="610" t="s">
        <v>145</v>
      </c>
      <c r="F228" s="610" t="s">
        <v>145</v>
      </c>
      <c r="G228" s="610" t="s">
        <v>145</v>
      </c>
      <c r="H228" s="972" t="s">
        <v>145</v>
      </c>
      <c r="I228" s="610" t="s">
        <v>145</v>
      </c>
      <c r="J228" s="610" t="s">
        <v>145</v>
      </c>
      <c r="K228" s="610" t="s">
        <v>145</v>
      </c>
      <c r="L228" s="610" t="s">
        <v>145</v>
      </c>
    </row>
    <row r="229" spans="3:12">
      <c r="C229" s="610" t="s">
        <v>145</v>
      </c>
      <c r="D229" s="610" t="s">
        <v>145</v>
      </c>
      <c r="E229" s="610" t="s">
        <v>145</v>
      </c>
      <c r="F229" s="610" t="s">
        <v>145</v>
      </c>
      <c r="G229" s="610" t="s">
        <v>145</v>
      </c>
      <c r="H229" s="972" t="s">
        <v>145</v>
      </c>
      <c r="I229" s="610" t="s">
        <v>145</v>
      </c>
      <c r="J229" s="610" t="s">
        <v>145</v>
      </c>
      <c r="K229" s="610" t="s">
        <v>145</v>
      </c>
      <c r="L229" s="610" t="s">
        <v>145</v>
      </c>
    </row>
    <row r="230" spans="3:12">
      <c r="C230" s="610" t="s">
        <v>145</v>
      </c>
      <c r="D230" s="610" t="s">
        <v>145</v>
      </c>
      <c r="E230" s="610" t="s">
        <v>145</v>
      </c>
      <c r="F230" s="610" t="s">
        <v>145</v>
      </c>
      <c r="G230" s="610" t="s">
        <v>145</v>
      </c>
      <c r="H230" s="972" t="s">
        <v>145</v>
      </c>
      <c r="I230" s="610" t="s">
        <v>145</v>
      </c>
      <c r="J230" s="610" t="s">
        <v>145</v>
      </c>
      <c r="K230" s="610" t="s">
        <v>145</v>
      </c>
      <c r="L230" s="610" t="s">
        <v>145</v>
      </c>
    </row>
    <row r="231" spans="3:12">
      <c r="C231" s="610" t="s">
        <v>145</v>
      </c>
      <c r="D231" s="610" t="s">
        <v>145</v>
      </c>
      <c r="E231" s="610" t="s">
        <v>145</v>
      </c>
      <c r="F231" s="610" t="s">
        <v>145</v>
      </c>
      <c r="G231" s="610" t="s">
        <v>145</v>
      </c>
      <c r="H231" s="972" t="s">
        <v>145</v>
      </c>
      <c r="I231" s="610" t="s">
        <v>145</v>
      </c>
      <c r="J231" s="610" t="s">
        <v>145</v>
      </c>
      <c r="K231" s="610" t="s">
        <v>145</v>
      </c>
      <c r="L231" s="610" t="s">
        <v>145</v>
      </c>
    </row>
    <row r="232" spans="3:12">
      <c r="C232" s="610" t="s">
        <v>145</v>
      </c>
      <c r="D232" s="610" t="s">
        <v>145</v>
      </c>
      <c r="E232" s="610" t="s">
        <v>145</v>
      </c>
      <c r="F232" s="610" t="s">
        <v>145</v>
      </c>
      <c r="G232" s="610" t="s">
        <v>145</v>
      </c>
      <c r="H232" s="972" t="s">
        <v>145</v>
      </c>
      <c r="I232" s="610" t="s">
        <v>145</v>
      </c>
      <c r="J232" s="610" t="s">
        <v>145</v>
      </c>
      <c r="K232" s="610" t="s">
        <v>145</v>
      </c>
      <c r="L232" s="610" t="s">
        <v>145</v>
      </c>
    </row>
    <row r="233" spans="3:12">
      <c r="C233" s="610" t="s">
        <v>145</v>
      </c>
      <c r="D233" s="610" t="s">
        <v>145</v>
      </c>
      <c r="E233" s="610" t="s">
        <v>145</v>
      </c>
      <c r="F233" s="610" t="s">
        <v>145</v>
      </c>
      <c r="G233" s="610" t="s">
        <v>145</v>
      </c>
      <c r="H233" s="972" t="s">
        <v>145</v>
      </c>
      <c r="I233" s="610" t="s">
        <v>145</v>
      </c>
      <c r="J233" s="610" t="s">
        <v>145</v>
      </c>
      <c r="K233" s="610" t="s">
        <v>145</v>
      </c>
      <c r="L233" s="610" t="s">
        <v>145</v>
      </c>
    </row>
    <row r="234" spans="3:12">
      <c r="C234" s="610" t="s">
        <v>145</v>
      </c>
      <c r="D234" s="610" t="s">
        <v>145</v>
      </c>
      <c r="E234" s="610" t="s">
        <v>145</v>
      </c>
      <c r="F234" s="610" t="s">
        <v>145</v>
      </c>
      <c r="G234" s="610" t="s">
        <v>145</v>
      </c>
      <c r="H234" s="972" t="s">
        <v>145</v>
      </c>
      <c r="I234" s="610" t="s">
        <v>145</v>
      </c>
      <c r="J234" s="610" t="s">
        <v>145</v>
      </c>
      <c r="K234" s="610" t="s">
        <v>145</v>
      </c>
      <c r="L234" s="610" t="s">
        <v>145</v>
      </c>
    </row>
    <row r="235" spans="3:12">
      <c r="C235" s="610" t="s">
        <v>145</v>
      </c>
      <c r="D235" s="610" t="s">
        <v>145</v>
      </c>
      <c r="E235" s="610" t="s">
        <v>145</v>
      </c>
      <c r="F235" s="610" t="s">
        <v>145</v>
      </c>
      <c r="G235" s="610" t="s">
        <v>145</v>
      </c>
      <c r="H235" s="972" t="s">
        <v>145</v>
      </c>
      <c r="I235" s="610" t="s">
        <v>145</v>
      </c>
      <c r="J235" s="610" t="s">
        <v>145</v>
      </c>
      <c r="K235" s="610" t="s">
        <v>145</v>
      </c>
      <c r="L235" s="610" t="s">
        <v>145</v>
      </c>
    </row>
    <row r="236" spans="3:12">
      <c r="C236" s="610" t="s">
        <v>145</v>
      </c>
      <c r="D236" s="610" t="s">
        <v>145</v>
      </c>
      <c r="E236" s="610" t="s">
        <v>145</v>
      </c>
      <c r="F236" s="610" t="s">
        <v>145</v>
      </c>
      <c r="G236" s="610" t="s">
        <v>145</v>
      </c>
      <c r="H236" s="972" t="s">
        <v>145</v>
      </c>
      <c r="I236" s="610" t="s">
        <v>145</v>
      </c>
      <c r="J236" s="610" t="s">
        <v>145</v>
      </c>
      <c r="K236" s="610" t="s">
        <v>145</v>
      </c>
      <c r="L236" s="610" t="s">
        <v>145</v>
      </c>
    </row>
    <row r="237" spans="3:12">
      <c r="C237" s="610" t="s">
        <v>145</v>
      </c>
      <c r="D237" s="610" t="s">
        <v>145</v>
      </c>
      <c r="E237" s="610" t="s">
        <v>145</v>
      </c>
      <c r="F237" s="610" t="s">
        <v>145</v>
      </c>
      <c r="G237" s="610" t="s">
        <v>145</v>
      </c>
      <c r="H237" s="972" t="s">
        <v>145</v>
      </c>
      <c r="I237" s="610" t="s">
        <v>145</v>
      </c>
      <c r="J237" s="610" t="s">
        <v>145</v>
      </c>
      <c r="K237" s="610" t="s">
        <v>145</v>
      </c>
      <c r="L237" s="610" t="s">
        <v>145</v>
      </c>
    </row>
    <row r="238" spans="3:12">
      <c r="C238" s="610" t="s">
        <v>145</v>
      </c>
      <c r="D238" s="610" t="s">
        <v>145</v>
      </c>
      <c r="E238" s="610" t="s">
        <v>145</v>
      </c>
      <c r="F238" s="610" t="s">
        <v>145</v>
      </c>
      <c r="G238" s="610" t="s">
        <v>145</v>
      </c>
      <c r="H238" s="972" t="s">
        <v>145</v>
      </c>
      <c r="I238" s="610" t="s">
        <v>145</v>
      </c>
      <c r="J238" s="610" t="s">
        <v>145</v>
      </c>
      <c r="K238" s="610" t="s">
        <v>145</v>
      </c>
      <c r="L238" s="610" t="s">
        <v>145</v>
      </c>
    </row>
    <row r="239" spans="3:12">
      <c r="C239" s="610" t="s">
        <v>145</v>
      </c>
      <c r="D239" s="610" t="s">
        <v>145</v>
      </c>
      <c r="E239" s="610" t="s">
        <v>145</v>
      </c>
      <c r="F239" s="610" t="s">
        <v>145</v>
      </c>
      <c r="G239" s="610" t="s">
        <v>145</v>
      </c>
      <c r="H239" s="972" t="s">
        <v>145</v>
      </c>
      <c r="I239" s="610" t="s">
        <v>145</v>
      </c>
      <c r="J239" s="610" t="s">
        <v>145</v>
      </c>
      <c r="K239" s="610" t="s">
        <v>145</v>
      </c>
      <c r="L239" s="610" t="s">
        <v>145</v>
      </c>
    </row>
    <row r="240" spans="3:12">
      <c r="C240" s="610" t="s">
        <v>145</v>
      </c>
      <c r="D240" s="610" t="s">
        <v>145</v>
      </c>
      <c r="E240" s="610" t="s">
        <v>145</v>
      </c>
      <c r="F240" s="610" t="s">
        <v>145</v>
      </c>
      <c r="G240" s="610" t="s">
        <v>145</v>
      </c>
      <c r="H240" s="972" t="s">
        <v>145</v>
      </c>
      <c r="I240" s="610" t="s">
        <v>145</v>
      </c>
      <c r="J240" s="610" t="s">
        <v>145</v>
      </c>
      <c r="K240" s="610" t="s">
        <v>145</v>
      </c>
      <c r="L240" s="610" t="s">
        <v>145</v>
      </c>
    </row>
    <row r="241" spans="3:12">
      <c r="C241" s="610" t="s">
        <v>145</v>
      </c>
      <c r="D241" s="610" t="s">
        <v>145</v>
      </c>
      <c r="E241" s="610" t="s">
        <v>145</v>
      </c>
      <c r="F241" s="610" t="s">
        <v>145</v>
      </c>
      <c r="G241" s="610" t="s">
        <v>145</v>
      </c>
      <c r="H241" s="972" t="s">
        <v>145</v>
      </c>
      <c r="I241" s="610" t="s">
        <v>145</v>
      </c>
      <c r="J241" s="610" t="s">
        <v>145</v>
      </c>
      <c r="K241" s="610" t="s">
        <v>145</v>
      </c>
      <c r="L241" s="610" t="s">
        <v>145</v>
      </c>
    </row>
    <row r="242" spans="3:12">
      <c r="C242" s="610" t="s">
        <v>145</v>
      </c>
      <c r="D242" s="610" t="s">
        <v>145</v>
      </c>
      <c r="E242" s="610" t="s">
        <v>145</v>
      </c>
      <c r="F242" s="610" t="s">
        <v>145</v>
      </c>
      <c r="G242" s="610" t="s">
        <v>145</v>
      </c>
      <c r="H242" s="972" t="s">
        <v>145</v>
      </c>
      <c r="I242" s="610" t="s">
        <v>145</v>
      </c>
      <c r="J242" s="610" t="s">
        <v>145</v>
      </c>
      <c r="K242" s="610" t="s">
        <v>145</v>
      </c>
      <c r="L242" s="610" t="s">
        <v>145</v>
      </c>
    </row>
    <row r="243" spans="3:12">
      <c r="C243" s="610" t="s">
        <v>145</v>
      </c>
      <c r="D243" s="610" t="s">
        <v>145</v>
      </c>
      <c r="E243" s="610" t="s">
        <v>145</v>
      </c>
      <c r="F243" s="610" t="s">
        <v>145</v>
      </c>
      <c r="G243" s="610" t="s">
        <v>145</v>
      </c>
      <c r="H243" s="972" t="s">
        <v>145</v>
      </c>
      <c r="I243" s="610" t="s">
        <v>145</v>
      </c>
      <c r="J243" s="610" t="s">
        <v>145</v>
      </c>
      <c r="K243" s="610" t="s">
        <v>145</v>
      </c>
      <c r="L243" s="610" t="s">
        <v>145</v>
      </c>
    </row>
    <row r="244" spans="3:12">
      <c r="C244" s="610" t="s">
        <v>145</v>
      </c>
      <c r="D244" s="610" t="s">
        <v>145</v>
      </c>
      <c r="E244" s="610" t="s">
        <v>145</v>
      </c>
      <c r="F244" s="610" t="s">
        <v>145</v>
      </c>
      <c r="G244" s="610" t="s">
        <v>145</v>
      </c>
      <c r="H244" s="972" t="s">
        <v>145</v>
      </c>
      <c r="I244" s="610" t="s">
        <v>145</v>
      </c>
      <c r="J244" s="610" t="s">
        <v>145</v>
      </c>
      <c r="K244" s="610" t="s">
        <v>145</v>
      </c>
      <c r="L244" s="610" t="s">
        <v>145</v>
      </c>
    </row>
    <row r="245" spans="3:12">
      <c r="C245" s="610" t="s">
        <v>145</v>
      </c>
      <c r="D245" s="610" t="s">
        <v>145</v>
      </c>
      <c r="E245" s="610" t="s">
        <v>145</v>
      </c>
      <c r="F245" s="610" t="s">
        <v>145</v>
      </c>
      <c r="G245" s="610" t="s">
        <v>145</v>
      </c>
      <c r="H245" s="972" t="s">
        <v>145</v>
      </c>
      <c r="I245" s="610" t="s">
        <v>145</v>
      </c>
      <c r="J245" s="610" t="s">
        <v>145</v>
      </c>
      <c r="K245" s="610" t="s">
        <v>145</v>
      </c>
      <c r="L245" s="610" t="s">
        <v>145</v>
      </c>
    </row>
    <row r="246" spans="3:12">
      <c r="C246" s="610" t="s">
        <v>145</v>
      </c>
      <c r="D246" s="610" t="s">
        <v>145</v>
      </c>
      <c r="E246" s="610" t="s">
        <v>145</v>
      </c>
      <c r="F246" s="610" t="s">
        <v>145</v>
      </c>
      <c r="G246" s="610" t="s">
        <v>145</v>
      </c>
      <c r="H246" s="972" t="s">
        <v>145</v>
      </c>
      <c r="I246" s="610" t="s">
        <v>145</v>
      </c>
      <c r="J246" s="610" t="s">
        <v>145</v>
      </c>
      <c r="K246" s="610" t="s">
        <v>145</v>
      </c>
      <c r="L246" s="610" t="s">
        <v>145</v>
      </c>
    </row>
    <row r="247" spans="3:12">
      <c r="C247" s="610" t="s">
        <v>145</v>
      </c>
      <c r="D247" s="610" t="s">
        <v>145</v>
      </c>
      <c r="E247" s="610" t="s">
        <v>145</v>
      </c>
      <c r="F247" s="610" t="s">
        <v>145</v>
      </c>
      <c r="G247" s="610" t="s">
        <v>145</v>
      </c>
      <c r="H247" s="972" t="s">
        <v>145</v>
      </c>
      <c r="I247" s="610" t="s">
        <v>145</v>
      </c>
      <c r="J247" s="610" t="s">
        <v>145</v>
      </c>
      <c r="K247" s="610" t="s">
        <v>145</v>
      </c>
      <c r="L247" s="610" t="s">
        <v>145</v>
      </c>
    </row>
    <row r="248" spans="3:12">
      <c r="C248" s="610" t="s">
        <v>145</v>
      </c>
      <c r="D248" s="610" t="s">
        <v>145</v>
      </c>
      <c r="E248" s="610" t="s">
        <v>145</v>
      </c>
      <c r="F248" s="610" t="s">
        <v>145</v>
      </c>
      <c r="G248" s="610" t="s">
        <v>145</v>
      </c>
      <c r="H248" s="972" t="s">
        <v>145</v>
      </c>
      <c r="I248" s="610" t="s">
        <v>145</v>
      </c>
      <c r="J248" s="610" t="s">
        <v>145</v>
      </c>
      <c r="K248" s="610" t="s">
        <v>145</v>
      </c>
      <c r="L248" s="610" t="s">
        <v>145</v>
      </c>
    </row>
    <row r="249" spans="3:12">
      <c r="C249" s="610" t="s">
        <v>145</v>
      </c>
      <c r="D249" s="610" t="s">
        <v>145</v>
      </c>
      <c r="E249" s="610" t="s">
        <v>145</v>
      </c>
      <c r="F249" s="610" t="s">
        <v>145</v>
      </c>
      <c r="G249" s="610" t="s">
        <v>145</v>
      </c>
      <c r="H249" s="972" t="s">
        <v>145</v>
      </c>
      <c r="I249" s="610" t="s">
        <v>145</v>
      </c>
      <c r="J249" s="610" t="s">
        <v>145</v>
      </c>
      <c r="K249" s="610" t="s">
        <v>145</v>
      </c>
      <c r="L249" s="610" t="s">
        <v>145</v>
      </c>
    </row>
    <row r="250" spans="3:12">
      <c r="C250" s="610" t="s">
        <v>145</v>
      </c>
      <c r="D250" s="610" t="s">
        <v>145</v>
      </c>
      <c r="E250" s="610" t="s">
        <v>145</v>
      </c>
      <c r="F250" s="610" t="s">
        <v>145</v>
      </c>
      <c r="G250" s="610" t="s">
        <v>145</v>
      </c>
      <c r="H250" s="972" t="s">
        <v>145</v>
      </c>
      <c r="I250" s="610" t="s">
        <v>145</v>
      </c>
      <c r="J250" s="610" t="s">
        <v>145</v>
      </c>
      <c r="K250" s="610" t="s">
        <v>145</v>
      </c>
      <c r="L250" s="610" t="s">
        <v>145</v>
      </c>
    </row>
    <row r="251" spans="3:12">
      <c r="C251" s="610" t="s">
        <v>145</v>
      </c>
      <c r="D251" s="610" t="s">
        <v>145</v>
      </c>
      <c r="E251" s="610" t="s">
        <v>145</v>
      </c>
      <c r="F251" s="610" t="s">
        <v>145</v>
      </c>
      <c r="G251" s="610" t="s">
        <v>145</v>
      </c>
      <c r="H251" s="972" t="s">
        <v>145</v>
      </c>
      <c r="I251" s="610" t="s">
        <v>145</v>
      </c>
      <c r="J251" s="610" t="s">
        <v>145</v>
      </c>
      <c r="K251" s="610" t="s">
        <v>145</v>
      </c>
      <c r="L251" s="610" t="s">
        <v>145</v>
      </c>
    </row>
    <row r="252" spans="3:12">
      <c r="C252" s="610" t="s">
        <v>145</v>
      </c>
      <c r="D252" s="610" t="s">
        <v>145</v>
      </c>
      <c r="E252" s="610" t="s">
        <v>145</v>
      </c>
      <c r="F252" s="610" t="s">
        <v>145</v>
      </c>
      <c r="G252" s="610" t="s">
        <v>145</v>
      </c>
      <c r="H252" s="972" t="s">
        <v>145</v>
      </c>
      <c r="I252" s="610" t="s">
        <v>145</v>
      </c>
      <c r="J252" s="610" t="s">
        <v>145</v>
      </c>
      <c r="K252" s="610" t="s">
        <v>145</v>
      </c>
      <c r="L252" s="610" t="s">
        <v>145</v>
      </c>
    </row>
    <row r="253" spans="3:12">
      <c r="C253" s="610" t="s">
        <v>145</v>
      </c>
      <c r="D253" s="610" t="s">
        <v>145</v>
      </c>
      <c r="E253" s="610" t="s">
        <v>145</v>
      </c>
      <c r="F253" s="610" t="s">
        <v>145</v>
      </c>
      <c r="G253" s="610" t="s">
        <v>145</v>
      </c>
      <c r="H253" s="972" t="s">
        <v>145</v>
      </c>
      <c r="I253" s="610" t="s">
        <v>145</v>
      </c>
      <c r="J253" s="610" t="s">
        <v>145</v>
      </c>
      <c r="K253" s="610" t="s">
        <v>145</v>
      </c>
      <c r="L253" s="610" t="s">
        <v>145</v>
      </c>
    </row>
    <row r="254" spans="3:12">
      <c r="C254" s="610" t="s">
        <v>145</v>
      </c>
      <c r="D254" s="610" t="s">
        <v>145</v>
      </c>
      <c r="E254" s="610" t="s">
        <v>145</v>
      </c>
      <c r="F254" s="610" t="s">
        <v>145</v>
      </c>
      <c r="G254" s="610" t="s">
        <v>145</v>
      </c>
      <c r="H254" s="972" t="s">
        <v>145</v>
      </c>
      <c r="I254" s="610" t="s">
        <v>145</v>
      </c>
      <c r="J254" s="610" t="s">
        <v>145</v>
      </c>
      <c r="K254" s="610" t="s">
        <v>145</v>
      </c>
      <c r="L254" s="610" t="s">
        <v>145</v>
      </c>
    </row>
    <row r="255" spans="3:12">
      <c r="C255" s="610" t="s">
        <v>145</v>
      </c>
      <c r="D255" s="610" t="s">
        <v>145</v>
      </c>
      <c r="E255" s="610" t="s">
        <v>145</v>
      </c>
      <c r="F255" s="610" t="s">
        <v>145</v>
      </c>
      <c r="G255" s="610" t="s">
        <v>145</v>
      </c>
      <c r="H255" s="972" t="s">
        <v>145</v>
      </c>
      <c r="I255" s="610" t="s">
        <v>145</v>
      </c>
      <c r="J255" s="610" t="s">
        <v>145</v>
      </c>
      <c r="K255" s="610" t="s">
        <v>145</v>
      </c>
      <c r="L255" s="610" t="s">
        <v>145</v>
      </c>
    </row>
    <row r="256" spans="3:12">
      <c r="C256" s="610" t="s">
        <v>145</v>
      </c>
      <c r="D256" s="610" t="s">
        <v>145</v>
      </c>
      <c r="E256" s="610" t="s">
        <v>145</v>
      </c>
      <c r="F256" s="610" t="s">
        <v>145</v>
      </c>
      <c r="G256" s="610" t="s">
        <v>145</v>
      </c>
      <c r="H256" s="972" t="s">
        <v>145</v>
      </c>
      <c r="I256" s="610" t="s">
        <v>145</v>
      </c>
      <c r="J256" s="610" t="s">
        <v>145</v>
      </c>
      <c r="K256" s="610" t="s">
        <v>145</v>
      </c>
      <c r="L256" s="610" t="s">
        <v>145</v>
      </c>
    </row>
    <row r="257" spans="3:12">
      <c r="C257" s="610" t="s">
        <v>145</v>
      </c>
      <c r="D257" s="610" t="s">
        <v>145</v>
      </c>
      <c r="E257" s="610" t="s">
        <v>145</v>
      </c>
      <c r="F257" s="610" t="s">
        <v>145</v>
      </c>
      <c r="G257" s="610" t="s">
        <v>145</v>
      </c>
      <c r="H257" s="972" t="s">
        <v>145</v>
      </c>
      <c r="I257" s="610" t="s">
        <v>145</v>
      </c>
      <c r="J257" s="610" t="s">
        <v>145</v>
      </c>
      <c r="K257" s="610" t="s">
        <v>145</v>
      </c>
      <c r="L257" s="610" t="s">
        <v>145</v>
      </c>
    </row>
    <row r="258" spans="3:12">
      <c r="C258" s="610" t="s">
        <v>145</v>
      </c>
      <c r="D258" s="610" t="s">
        <v>145</v>
      </c>
      <c r="E258" s="610" t="s">
        <v>145</v>
      </c>
      <c r="F258" s="610" t="s">
        <v>145</v>
      </c>
      <c r="G258" s="610" t="s">
        <v>145</v>
      </c>
      <c r="H258" s="972" t="s">
        <v>145</v>
      </c>
      <c r="I258" s="610" t="s">
        <v>145</v>
      </c>
      <c r="J258" s="610" t="s">
        <v>145</v>
      </c>
      <c r="K258" s="610" t="s">
        <v>145</v>
      </c>
      <c r="L258" s="610" t="s">
        <v>145</v>
      </c>
    </row>
    <row r="259" spans="3:12">
      <c r="C259" s="610" t="s">
        <v>145</v>
      </c>
      <c r="D259" s="610" t="s">
        <v>145</v>
      </c>
      <c r="E259" s="610" t="s">
        <v>145</v>
      </c>
      <c r="F259" s="610" t="s">
        <v>145</v>
      </c>
      <c r="G259" s="610" t="s">
        <v>145</v>
      </c>
      <c r="H259" s="972" t="s">
        <v>145</v>
      </c>
      <c r="I259" s="610" t="s">
        <v>145</v>
      </c>
      <c r="J259" s="610" t="s">
        <v>145</v>
      </c>
      <c r="K259" s="610" t="s">
        <v>145</v>
      </c>
      <c r="L259" s="610" t="s">
        <v>145</v>
      </c>
    </row>
    <row r="260" spans="3:12">
      <c r="C260" s="610" t="s">
        <v>145</v>
      </c>
      <c r="D260" s="610" t="s">
        <v>145</v>
      </c>
      <c r="E260" s="610" t="s">
        <v>145</v>
      </c>
      <c r="F260" s="610" t="s">
        <v>145</v>
      </c>
      <c r="G260" s="610" t="s">
        <v>145</v>
      </c>
      <c r="H260" s="972" t="s">
        <v>145</v>
      </c>
      <c r="I260" s="610" t="s">
        <v>145</v>
      </c>
      <c r="J260" s="610" t="s">
        <v>145</v>
      </c>
      <c r="K260" s="610" t="s">
        <v>145</v>
      </c>
      <c r="L260" s="610" t="s">
        <v>145</v>
      </c>
    </row>
    <row r="261" spans="3:12">
      <c r="C261" s="610" t="s">
        <v>145</v>
      </c>
      <c r="D261" s="610" t="s">
        <v>145</v>
      </c>
      <c r="E261" s="610" t="s">
        <v>145</v>
      </c>
      <c r="F261" s="610" t="s">
        <v>145</v>
      </c>
      <c r="G261" s="610" t="s">
        <v>145</v>
      </c>
      <c r="H261" s="972" t="s">
        <v>145</v>
      </c>
      <c r="I261" s="610" t="s">
        <v>145</v>
      </c>
      <c r="J261" s="610" t="s">
        <v>145</v>
      </c>
      <c r="K261" s="610" t="s">
        <v>145</v>
      </c>
      <c r="L261" s="610" t="s">
        <v>145</v>
      </c>
    </row>
    <row r="262" spans="3:12">
      <c r="C262" s="610" t="s">
        <v>145</v>
      </c>
      <c r="D262" s="610" t="s">
        <v>145</v>
      </c>
      <c r="E262" s="610" t="s">
        <v>145</v>
      </c>
      <c r="F262" s="610" t="s">
        <v>145</v>
      </c>
      <c r="G262" s="610" t="s">
        <v>145</v>
      </c>
      <c r="H262" s="972" t="s">
        <v>145</v>
      </c>
      <c r="I262" s="610" t="s">
        <v>145</v>
      </c>
      <c r="J262" s="610" t="s">
        <v>145</v>
      </c>
      <c r="K262" s="610" t="s">
        <v>145</v>
      </c>
      <c r="L262" s="610" t="s">
        <v>145</v>
      </c>
    </row>
    <row r="263" spans="3:12">
      <c r="C263" s="610" t="s">
        <v>145</v>
      </c>
      <c r="D263" s="610" t="s">
        <v>145</v>
      </c>
      <c r="E263" s="610" t="s">
        <v>145</v>
      </c>
      <c r="F263" s="610" t="s">
        <v>145</v>
      </c>
      <c r="G263" s="610" t="s">
        <v>145</v>
      </c>
      <c r="H263" s="972" t="s">
        <v>145</v>
      </c>
      <c r="I263" s="610" t="s">
        <v>145</v>
      </c>
      <c r="J263" s="610" t="s">
        <v>145</v>
      </c>
      <c r="K263" s="610" t="s">
        <v>145</v>
      </c>
      <c r="L263" s="610" t="s">
        <v>145</v>
      </c>
    </row>
    <row r="264" spans="3:12">
      <c r="C264" s="610" t="s">
        <v>145</v>
      </c>
      <c r="D264" s="610" t="s">
        <v>145</v>
      </c>
      <c r="E264" s="610" t="s">
        <v>145</v>
      </c>
      <c r="F264" s="610" t="s">
        <v>145</v>
      </c>
      <c r="G264" s="610" t="s">
        <v>145</v>
      </c>
      <c r="H264" s="972" t="s">
        <v>145</v>
      </c>
      <c r="I264" s="610" t="s">
        <v>145</v>
      </c>
      <c r="J264" s="610" t="s">
        <v>145</v>
      </c>
      <c r="K264" s="610" t="s">
        <v>145</v>
      </c>
      <c r="L264" s="610" t="s">
        <v>145</v>
      </c>
    </row>
    <row r="265" spans="3:12">
      <c r="C265" s="610" t="s">
        <v>145</v>
      </c>
      <c r="D265" s="610" t="s">
        <v>145</v>
      </c>
      <c r="E265" s="610" t="s">
        <v>145</v>
      </c>
      <c r="F265" s="610" t="s">
        <v>145</v>
      </c>
      <c r="G265" s="610" t="s">
        <v>145</v>
      </c>
      <c r="H265" s="972" t="s">
        <v>145</v>
      </c>
      <c r="I265" s="610" t="s">
        <v>145</v>
      </c>
      <c r="J265" s="610" t="s">
        <v>145</v>
      </c>
      <c r="K265" s="610" t="s">
        <v>145</v>
      </c>
      <c r="L265" s="610" t="s">
        <v>145</v>
      </c>
    </row>
    <row r="266" spans="3:12">
      <c r="C266" s="610" t="s">
        <v>145</v>
      </c>
      <c r="D266" s="610" t="s">
        <v>145</v>
      </c>
      <c r="E266" s="610" t="s">
        <v>145</v>
      </c>
      <c r="F266" s="610" t="s">
        <v>145</v>
      </c>
      <c r="G266" s="610" t="s">
        <v>145</v>
      </c>
      <c r="H266" s="972" t="s">
        <v>145</v>
      </c>
      <c r="I266" s="610" t="s">
        <v>145</v>
      </c>
      <c r="J266" s="610" t="s">
        <v>145</v>
      </c>
      <c r="K266" s="610" t="s">
        <v>145</v>
      </c>
      <c r="L266" s="610" t="s">
        <v>145</v>
      </c>
    </row>
    <row r="267" spans="3:12">
      <c r="C267" s="610" t="s">
        <v>145</v>
      </c>
      <c r="D267" s="610" t="s">
        <v>145</v>
      </c>
      <c r="E267" s="610" t="s">
        <v>145</v>
      </c>
      <c r="F267" s="610" t="s">
        <v>145</v>
      </c>
      <c r="G267" s="610" t="s">
        <v>145</v>
      </c>
      <c r="H267" s="972" t="s">
        <v>145</v>
      </c>
      <c r="I267" s="610" t="s">
        <v>145</v>
      </c>
      <c r="J267" s="610" t="s">
        <v>145</v>
      </c>
      <c r="K267" s="610" t="s">
        <v>145</v>
      </c>
      <c r="L267" s="610" t="s">
        <v>145</v>
      </c>
    </row>
    <row r="268" spans="3:12">
      <c r="C268" s="610" t="s">
        <v>145</v>
      </c>
      <c r="D268" s="610" t="s">
        <v>145</v>
      </c>
      <c r="E268" s="610" t="s">
        <v>145</v>
      </c>
      <c r="F268" s="610" t="s">
        <v>145</v>
      </c>
      <c r="G268" s="610" t="s">
        <v>145</v>
      </c>
      <c r="H268" s="972" t="s">
        <v>145</v>
      </c>
      <c r="I268" s="610" t="s">
        <v>145</v>
      </c>
      <c r="J268" s="610" t="s">
        <v>145</v>
      </c>
      <c r="K268" s="610" t="s">
        <v>145</v>
      </c>
      <c r="L268" s="610" t="s">
        <v>145</v>
      </c>
    </row>
    <row r="269" spans="3:12">
      <c r="C269" s="610" t="s">
        <v>145</v>
      </c>
      <c r="D269" s="610" t="s">
        <v>145</v>
      </c>
      <c r="E269" s="610" t="s">
        <v>145</v>
      </c>
      <c r="F269" s="610" t="s">
        <v>145</v>
      </c>
      <c r="G269" s="610" t="s">
        <v>145</v>
      </c>
      <c r="H269" s="972" t="s">
        <v>145</v>
      </c>
      <c r="I269" s="610" t="s">
        <v>145</v>
      </c>
      <c r="J269" s="610" t="s">
        <v>145</v>
      </c>
      <c r="K269" s="610" t="s">
        <v>145</v>
      </c>
      <c r="L269" s="610" t="s">
        <v>145</v>
      </c>
    </row>
    <row r="270" spans="3:12">
      <c r="C270" s="610" t="s">
        <v>145</v>
      </c>
      <c r="D270" s="610" t="s">
        <v>145</v>
      </c>
      <c r="E270" s="610" t="s">
        <v>145</v>
      </c>
      <c r="F270" s="610" t="s">
        <v>145</v>
      </c>
      <c r="G270" s="610" t="s">
        <v>145</v>
      </c>
      <c r="H270" s="972" t="s">
        <v>145</v>
      </c>
      <c r="I270" s="610" t="s">
        <v>145</v>
      </c>
      <c r="J270" s="610" t="s">
        <v>145</v>
      </c>
      <c r="K270" s="610" t="s">
        <v>145</v>
      </c>
      <c r="L270" s="610" t="s">
        <v>145</v>
      </c>
    </row>
    <row r="271" spans="3:12">
      <c r="C271" s="610" t="s">
        <v>145</v>
      </c>
      <c r="D271" s="610" t="s">
        <v>145</v>
      </c>
      <c r="E271" s="610" t="s">
        <v>145</v>
      </c>
      <c r="F271" s="610" t="s">
        <v>145</v>
      </c>
      <c r="G271" s="610" t="s">
        <v>145</v>
      </c>
      <c r="H271" s="972" t="s">
        <v>145</v>
      </c>
      <c r="I271" s="610" t="s">
        <v>145</v>
      </c>
      <c r="J271" s="610" t="s">
        <v>145</v>
      </c>
      <c r="K271" s="610" t="s">
        <v>145</v>
      </c>
      <c r="L271" s="610" t="s">
        <v>145</v>
      </c>
    </row>
    <row r="272" spans="3:12">
      <c r="C272" s="610" t="s">
        <v>145</v>
      </c>
      <c r="D272" s="610" t="s">
        <v>145</v>
      </c>
      <c r="E272" s="610" t="s">
        <v>145</v>
      </c>
      <c r="F272" s="610" t="s">
        <v>145</v>
      </c>
      <c r="G272" s="610" t="s">
        <v>145</v>
      </c>
      <c r="H272" s="972" t="s">
        <v>145</v>
      </c>
      <c r="I272" s="610" t="s">
        <v>145</v>
      </c>
      <c r="J272" s="610" t="s">
        <v>145</v>
      </c>
      <c r="K272" s="610" t="s">
        <v>145</v>
      </c>
      <c r="L272" s="610" t="s">
        <v>145</v>
      </c>
    </row>
    <row r="273" spans="3:12">
      <c r="C273" s="610" t="s">
        <v>145</v>
      </c>
      <c r="D273" s="610" t="s">
        <v>145</v>
      </c>
      <c r="E273" s="610" t="s">
        <v>145</v>
      </c>
      <c r="F273" s="610" t="s">
        <v>145</v>
      </c>
      <c r="G273" s="610" t="s">
        <v>145</v>
      </c>
      <c r="H273" s="972" t="s">
        <v>145</v>
      </c>
      <c r="I273" s="610" t="s">
        <v>145</v>
      </c>
      <c r="J273" s="610" t="s">
        <v>145</v>
      </c>
      <c r="K273" s="610" t="s">
        <v>145</v>
      </c>
      <c r="L273" s="610" t="s">
        <v>145</v>
      </c>
    </row>
    <row r="274" spans="3:12">
      <c r="C274" s="610" t="s">
        <v>145</v>
      </c>
      <c r="D274" s="610" t="s">
        <v>145</v>
      </c>
      <c r="E274" s="610" t="s">
        <v>145</v>
      </c>
      <c r="F274" s="610" t="s">
        <v>145</v>
      </c>
      <c r="G274" s="610" t="s">
        <v>145</v>
      </c>
      <c r="H274" s="972" t="s">
        <v>145</v>
      </c>
      <c r="I274" s="610" t="s">
        <v>145</v>
      </c>
      <c r="J274" s="610" t="s">
        <v>145</v>
      </c>
      <c r="K274" s="610" t="s">
        <v>145</v>
      </c>
      <c r="L274" s="610" t="s">
        <v>145</v>
      </c>
    </row>
    <row r="275" spans="3:12">
      <c r="C275" s="610" t="s">
        <v>145</v>
      </c>
      <c r="D275" s="610" t="s">
        <v>145</v>
      </c>
      <c r="E275" s="610" t="s">
        <v>145</v>
      </c>
      <c r="F275" s="610" t="s">
        <v>145</v>
      </c>
      <c r="G275" s="610" t="s">
        <v>145</v>
      </c>
      <c r="H275" s="972" t="s">
        <v>145</v>
      </c>
      <c r="I275" s="610" t="s">
        <v>145</v>
      </c>
      <c r="J275" s="610" t="s">
        <v>145</v>
      </c>
      <c r="K275" s="610" t="s">
        <v>145</v>
      </c>
      <c r="L275" s="610" t="s">
        <v>145</v>
      </c>
    </row>
    <row r="276" spans="3:12">
      <c r="C276" s="610" t="s">
        <v>145</v>
      </c>
      <c r="D276" s="610" t="s">
        <v>145</v>
      </c>
      <c r="E276" s="610" t="s">
        <v>145</v>
      </c>
      <c r="F276" s="610" t="s">
        <v>145</v>
      </c>
      <c r="G276" s="610" t="s">
        <v>145</v>
      </c>
      <c r="H276" s="972" t="s">
        <v>145</v>
      </c>
      <c r="I276" s="610" t="s">
        <v>145</v>
      </c>
      <c r="J276" s="610" t="s">
        <v>145</v>
      </c>
      <c r="K276" s="610" t="s">
        <v>145</v>
      </c>
      <c r="L276" s="610" t="s">
        <v>145</v>
      </c>
    </row>
    <row r="277" spans="3:12">
      <c r="C277" s="610" t="s">
        <v>145</v>
      </c>
      <c r="D277" s="610" t="s">
        <v>145</v>
      </c>
      <c r="E277" s="610" t="s">
        <v>145</v>
      </c>
      <c r="F277" s="610" t="s">
        <v>145</v>
      </c>
      <c r="G277" s="610" t="s">
        <v>145</v>
      </c>
      <c r="H277" s="972" t="s">
        <v>145</v>
      </c>
      <c r="I277" s="610" t="s">
        <v>145</v>
      </c>
      <c r="J277" s="610" t="s">
        <v>145</v>
      </c>
      <c r="K277" s="610" t="s">
        <v>145</v>
      </c>
      <c r="L277" s="610" t="s">
        <v>145</v>
      </c>
    </row>
    <row r="278" spans="3:12">
      <c r="C278" s="610" t="s">
        <v>145</v>
      </c>
      <c r="D278" s="610" t="s">
        <v>145</v>
      </c>
      <c r="E278" s="610" t="s">
        <v>145</v>
      </c>
      <c r="F278" s="610" t="s">
        <v>145</v>
      </c>
      <c r="G278" s="610" t="s">
        <v>145</v>
      </c>
      <c r="H278" s="972" t="s">
        <v>145</v>
      </c>
      <c r="I278" s="610" t="s">
        <v>145</v>
      </c>
      <c r="J278" s="610" t="s">
        <v>145</v>
      </c>
      <c r="K278" s="610" t="s">
        <v>145</v>
      </c>
      <c r="L278" s="610" t="s">
        <v>145</v>
      </c>
    </row>
    <row r="279" spans="3:12">
      <c r="C279" s="610" t="s">
        <v>145</v>
      </c>
      <c r="D279" s="610" t="s">
        <v>145</v>
      </c>
      <c r="E279" s="610" t="s">
        <v>145</v>
      </c>
      <c r="F279" s="610" t="s">
        <v>145</v>
      </c>
      <c r="G279" s="610" t="s">
        <v>145</v>
      </c>
      <c r="H279" s="972" t="s">
        <v>145</v>
      </c>
      <c r="I279" s="610" t="s">
        <v>145</v>
      </c>
      <c r="J279" s="610" t="s">
        <v>145</v>
      </c>
      <c r="K279" s="610" t="s">
        <v>145</v>
      </c>
      <c r="L279" s="610" t="s">
        <v>145</v>
      </c>
    </row>
    <row r="280" spans="3:12">
      <c r="C280" s="610" t="s">
        <v>145</v>
      </c>
      <c r="D280" s="610" t="s">
        <v>145</v>
      </c>
      <c r="E280" s="610" t="s">
        <v>145</v>
      </c>
      <c r="F280" s="610" t="s">
        <v>145</v>
      </c>
      <c r="G280" s="610" t="s">
        <v>145</v>
      </c>
      <c r="H280" s="972" t="s">
        <v>145</v>
      </c>
      <c r="I280" s="610" t="s">
        <v>145</v>
      </c>
      <c r="J280" s="610" t="s">
        <v>145</v>
      </c>
      <c r="K280" s="610" t="s">
        <v>145</v>
      </c>
      <c r="L280" s="610" t="s">
        <v>145</v>
      </c>
    </row>
    <row r="281" spans="3:12">
      <c r="C281" s="610" t="s">
        <v>145</v>
      </c>
      <c r="D281" s="610" t="s">
        <v>145</v>
      </c>
      <c r="E281" s="610" t="s">
        <v>145</v>
      </c>
      <c r="F281" s="610" t="s">
        <v>145</v>
      </c>
      <c r="G281" s="610" t="s">
        <v>145</v>
      </c>
      <c r="H281" s="972" t="s">
        <v>145</v>
      </c>
      <c r="I281" s="610" t="s">
        <v>145</v>
      </c>
      <c r="J281" s="610" t="s">
        <v>145</v>
      </c>
      <c r="K281" s="610" t="s">
        <v>145</v>
      </c>
      <c r="L281" s="610" t="s">
        <v>145</v>
      </c>
    </row>
    <row r="282" spans="3:12">
      <c r="C282" s="610" t="s">
        <v>145</v>
      </c>
      <c r="D282" s="610" t="s">
        <v>145</v>
      </c>
      <c r="E282" s="610" t="s">
        <v>145</v>
      </c>
      <c r="F282" s="610" t="s">
        <v>145</v>
      </c>
      <c r="G282" s="610" t="s">
        <v>145</v>
      </c>
      <c r="H282" s="972" t="s">
        <v>145</v>
      </c>
      <c r="I282" s="610" t="s">
        <v>145</v>
      </c>
      <c r="J282" s="610" t="s">
        <v>145</v>
      </c>
      <c r="K282" s="610" t="s">
        <v>145</v>
      </c>
      <c r="L282" s="610" t="s">
        <v>145</v>
      </c>
    </row>
    <row r="283" spans="3:12">
      <c r="C283" s="610" t="s">
        <v>145</v>
      </c>
      <c r="D283" s="610" t="s">
        <v>145</v>
      </c>
      <c r="E283" s="610" t="s">
        <v>145</v>
      </c>
      <c r="F283" s="610" t="s">
        <v>145</v>
      </c>
      <c r="G283" s="610" t="s">
        <v>145</v>
      </c>
      <c r="H283" s="972" t="s">
        <v>145</v>
      </c>
      <c r="I283" s="610" t="s">
        <v>145</v>
      </c>
      <c r="J283" s="610" t="s">
        <v>145</v>
      </c>
      <c r="K283" s="610" t="s">
        <v>145</v>
      </c>
      <c r="L283" s="610" t="s">
        <v>145</v>
      </c>
    </row>
    <row r="284" spans="3:12">
      <c r="C284" s="610" t="s">
        <v>145</v>
      </c>
      <c r="D284" s="610" t="s">
        <v>145</v>
      </c>
      <c r="E284" s="610" t="s">
        <v>145</v>
      </c>
      <c r="F284" s="610" t="s">
        <v>145</v>
      </c>
      <c r="G284" s="610" t="s">
        <v>145</v>
      </c>
      <c r="H284" s="972" t="s">
        <v>145</v>
      </c>
      <c r="I284" s="610" t="s">
        <v>145</v>
      </c>
      <c r="J284" s="610" t="s">
        <v>145</v>
      </c>
      <c r="K284" s="610" t="s">
        <v>145</v>
      </c>
      <c r="L284" s="610" t="s">
        <v>145</v>
      </c>
    </row>
    <row r="285" spans="3:12">
      <c r="C285" s="610" t="s">
        <v>145</v>
      </c>
      <c r="D285" s="610" t="s">
        <v>145</v>
      </c>
      <c r="E285" s="610" t="s">
        <v>145</v>
      </c>
      <c r="F285" s="610" t="s">
        <v>145</v>
      </c>
      <c r="G285" s="610" t="s">
        <v>145</v>
      </c>
      <c r="H285" s="972" t="s">
        <v>145</v>
      </c>
      <c r="I285" s="610" t="s">
        <v>145</v>
      </c>
      <c r="J285" s="610" t="s">
        <v>145</v>
      </c>
      <c r="K285" s="610" t="s">
        <v>145</v>
      </c>
      <c r="L285" s="610" t="s">
        <v>145</v>
      </c>
    </row>
    <row r="286" spans="3:12">
      <c r="C286" s="610" t="s">
        <v>145</v>
      </c>
      <c r="D286" s="610" t="s">
        <v>145</v>
      </c>
      <c r="E286" s="610" t="s">
        <v>145</v>
      </c>
      <c r="F286" s="610" t="s">
        <v>145</v>
      </c>
      <c r="G286" s="610" t="s">
        <v>145</v>
      </c>
      <c r="H286" s="972" t="s">
        <v>145</v>
      </c>
      <c r="I286" s="610" t="s">
        <v>145</v>
      </c>
      <c r="J286" s="610" t="s">
        <v>145</v>
      </c>
      <c r="K286" s="610" t="s">
        <v>145</v>
      </c>
      <c r="L286" s="610" t="s">
        <v>145</v>
      </c>
    </row>
    <row r="287" spans="3:12">
      <c r="C287" s="610" t="s">
        <v>145</v>
      </c>
      <c r="D287" s="610" t="s">
        <v>145</v>
      </c>
      <c r="E287" s="610" t="s">
        <v>145</v>
      </c>
      <c r="F287" s="610" t="s">
        <v>145</v>
      </c>
      <c r="G287" s="610" t="s">
        <v>145</v>
      </c>
      <c r="H287" s="972" t="s">
        <v>145</v>
      </c>
      <c r="I287" s="610" t="s">
        <v>145</v>
      </c>
      <c r="J287" s="610" t="s">
        <v>145</v>
      </c>
      <c r="K287" s="610" t="s">
        <v>145</v>
      </c>
      <c r="L287" s="610" t="s">
        <v>145</v>
      </c>
    </row>
    <row r="288" spans="3:12">
      <c r="C288" s="610" t="s">
        <v>145</v>
      </c>
      <c r="D288" s="610" t="s">
        <v>145</v>
      </c>
      <c r="E288" s="610" t="s">
        <v>145</v>
      </c>
      <c r="F288" s="610" t="s">
        <v>145</v>
      </c>
      <c r="G288" s="610" t="s">
        <v>145</v>
      </c>
      <c r="H288" s="972" t="s">
        <v>145</v>
      </c>
      <c r="I288" s="610" t="s">
        <v>145</v>
      </c>
      <c r="J288" s="610" t="s">
        <v>145</v>
      </c>
      <c r="K288" s="610" t="s">
        <v>145</v>
      </c>
      <c r="L288" s="610" t="s">
        <v>145</v>
      </c>
    </row>
    <row r="289" spans="3:12">
      <c r="C289" s="610" t="s">
        <v>145</v>
      </c>
      <c r="D289" s="610" t="s">
        <v>145</v>
      </c>
      <c r="E289" s="610" t="s">
        <v>145</v>
      </c>
      <c r="F289" s="610" t="s">
        <v>145</v>
      </c>
      <c r="G289" s="610" t="s">
        <v>145</v>
      </c>
      <c r="H289" s="972" t="s">
        <v>145</v>
      </c>
      <c r="I289" s="610" t="s">
        <v>145</v>
      </c>
      <c r="J289" s="610" t="s">
        <v>145</v>
      </c>
      <c r="K289" s="610" t="s">
        <v>145</v>
      </c>
      <c r="L289" s="610" t="s">
        <v>145</v>
      </c>
    </row>
    <row r="290" spans="3:12">
      <c r="C290" s="610" t="s">
        <v>145</v>
      </c>
      <c r="D290" s="610" t="s">
        <v>145</v>
      </c>
      <c r="E290" s="610" t="s">
        <v>145</v>
      </c>
      <c r="F290" s="610" t="s">
        <v>145</v>
      </c>
      <c r="G290" s="610" t="s">
        <v>145</v>
      </c>
      <c r="H290" s="972" t="s">
        <v>145</v>
      </c>
      <c r="I290" s="610" t="s">
        <v>145</v>
      </c>
      <c r="J290" s="610" t="s">
        <v>145</v>
      </c>
      <c r="K290" s="610" t="s">
        <v>145</v>
      </c>
      <c r="L290" s="610" t="s">
        <v>145</v>
      </c>
    </row>
    <row r="291" spans="3:12">
      <c r="C291" s="610" t="s">
        <v>145</v>
      </c>
      <c r="D291" s="610" t="s">
        <v>145</v>
      </c>
      <c r="E291" s="610" t="s">
        <v>145</v>
      </c>
      <c r="F291" s="610" t="s">
        <v>145</v>
      </c>
      <c r="G291" s="610" t="s">
        <v>145</v>
      </c>
      <c r="H291" s="972" t="s">
        <v>145</v>
      </c>
      <c r="I291" s="610" t="s">
        <v>145</v>
      </c>
      <c r="J291" s="610" t="s">
        <v>145</v>
      </c>
      <c r="K291" s="610" t="s">
        <v>145</v>
      </c>
      <c r="L291" s="610" t="s">
        <v>145</v>
      </c>
    </row>
    <row r="292" spans="3:12">
      <c r="C292" s="610" t="s">
        <v>145</v>
      </c>
      <c r="D292" s="610" t="s">
        <v>145</v>
      </c>
      <c r="E292" s="610" t="s">
        <v>145</v>
      </c>
      <c r="F292" s="610" t="s">
        <v>145</v>
      </c>
      <c r="G292" s="610" t="s">
        <v>145</v>
      </c>
      <c r="H292" s="972" t="s">
        <v>145</v>
      </c>
      <c r="I292" s="610" t="s">
        <v>145</v>
      </c>
      <c r="J292" s="610" t="s">
        <v>145</v>
      </c>
      <c r="K292" s="610" t="s">
        <v>145</v>
      </c>
      <c r="L292" s="610" t="s">
        <v>145</v>
      </c>
    </row>
    <row r="293" spans="3:12">
      <c r="C293" s="610" t="s">
        <v>145</v>
      </c>
      <c r="D293" s="610" t="s">
        <v>145</v>
      </c>
      <c r="E293" s="610" t="s">
        <v>145</v>
      </c>
      <c r="F293" s="610" t="s">
        <v>145</v>
      </c>
      <c r="G293" s="610" t="s">
        <v>145</v>
      </c>
      <c r="H293" s="972" t="s">
        <v>145</v>
      </c>
      <c r="I293" s="610" t="s">
        <v>145</v>
      </c>
      <c r="J293" s="610" t="s">
        <v>145</v>
      </c>
      <c r="K293" s="610" t="s">
        <v>145</v>
      </c>
      <c r="L293" s="610" t="s">
        <v>145</v>
      </c>
    </row>
    <row r="294" spans="3:12">
      <c r="C294" s="610" t="s">
        <v>145</v>
      </c>
      <c r="D294" s="610" t="s">
        <v>145</v>
      </c>
      <c r="E294" s="610" t="s">
        <v>145</v>
      </c>
      <c r="F294" s="610" t="s">
        <v>145</v>
      </c>
      <c r="G294" s="610" t="s">
        <v>145</v>
      </c>
      <c r="H294" s="972" t="s">
        <v>145</v>
      </c>
      <c r="I294" s="610" t="s">
        <v>145</v>
      </c>
      <c r="J294" s="610" t="s">
        <v>145</v>
      </c>
      <c r="K294" s="610" t="s">
        <v>145</v>
      </c>
      <c r="L294" s="610" t="s">
        <v>145</v>
      </c>
    </row>
    <row r="295" spans="3:12">
      <c r="C295" s="610" t="s">
        <v>145</v>
      </c>
      <c r="D295" s="610" t="s">
        <v>145</v>
      </c>
      <c r="E295" s="610" t="s">
        <v>145</v>
      </c>
      <c r="F295" s="610" t="s">
        <v>145</v>
      </c>
      <c r="G295" s="610" t="s">
        <v>145</v>
      </c>
      <c r="H295" s="972" t="s">
        <v>145</v>
      </c>
      <c r="I295" s="610" t="s">
        <v>145</v>
      </c>
      <c r="J295" s="610" t="s">
        <v>145</v>
      </c>
      <c r="K295" s="610" t="s">
        <v>145</v>
      </c>
      <c r="L295" s="610" t="s">
        <v>145</v>
      </c>
    </row>
    <row r="296" spans="3:12">
      <c r="C296" s="610" t="s">
        <v>145</v>
      </c>
      <c r="D296" s="610" t="s">
        <v>145</v>
      </c>
      <c r="E296" s="610" t="s">
        <v>145</v>
      </c>
      <c r="F296" s="610" t="s">
        <v>145</v>
      </c>
      <c r="G296" s="610" t="s">
        <v>145</v>
      </c>
      <c r="H296" s="972" t="s">
        <v>145</v>
      </c>
      <c r="I296" s="610" t="s">
        <v>145</v>
      </c>
      <c r="J296" s="610" t="s">
        <v>145</v>
      </c>
      <c r="K296" s="610" t="s">
        <v>145</v>
      </c>
      <c r="L296" s="610" t="s">
        <v>145</v>
      </c>
    </row>
    <row r="297" spans="3:12">
      <c r="C297" s="610" t="s">
        <v>145</v>
      </c>
      <c r="D297" s="610" t="s">
        <v>145</v>
      </c>
      <c r="E297" s="610" t="s">
        <v>145</v>
      </c>
      <c r="F297" s="610" t="s">
        <v>145</v>
      </c>
      <c r="G297" s="610" t="s">
        <v>145</v>
      </c>
      <c r="H297" s="972" t="s">
        <v>145</v>
      </c>
      <c r="I297" s="610" t="s">
        <v>145</v>
      </c>
      <c r="J297" s="610" t="s">
        <v>145</v>
      </c>
      <c r="K297" s="610" t="s">
        <v>145</v>
      </c>
      <c r="L297" s="610" t="s">
        <v>145</v>
      </c>
    </row>
    <row r="298" spans="3:12">
      <c r="C298" s="610" t="s">
        <v>145</v>
      </c>
      <c r="D298" s="610" t="s">
        <v>145</v>
      </c>
      <c r="E298" s="610" t="s">
        <v>145</v>
      </c>
      <c r="F298" s="610" t="s">
        <v>145</v>
      </c>
      <c r="G298" s="610" t="s">
        <v>145</v>
      </c>
      <c r="H298" s="972" t="s">
        <v>145</v>
      </c>
      <c r="I298" s="610" t="s">
        <v>145</v>
      </c>
      <c r="J298" s="610" t="s">
        <v>145</v>
      </c>
      <c r="K298" s="610" t="s">
        <v>145</v>
      </c>
      <c r="L298" s="610" t="s">
        <v>145</v>
      </c>
    </row>
    <row r="299" spans="3:12">
      <c r="C299" s="610" t="s">
        <v>145</v>
      </c>
      <c r="D299" s="610" t="s">
        <v>145</v>
      </c>
      <c r="E299" s="610" t="s">
        <v>145</v>
      </c>
      <c r="F299" s="610" t="s">
        <v>145</v>
      </c>
      <c r="G299" s="610" t="s">
        <v>145</v>
      </c>
      <c r="H299" s="972" t="s">
        <v>145</v>
      </c>
      <c r="I299" s="610" t="s">
        <v>145</v>
      </c>
      <c r="J299" s="610" t="s">
        <v>145</v>
      </c>
      <c r="K299" s="610" t="s">
        <v>145</v>
      </c>
      <c r="L299" s="610" t="s">
        <v>145</v>
      </c>
    </row>
    <row r="300" spans="3:12">
      <c r="C300" s="610" t="s">
        <v>145</v>
      </c>
      <c r="D300" s="610" t="s">
        <v>145</v>
      </c>
      <c r="E300" s="610" t="s">
        <v>145</v>
      </c>
      <c r="F300" s="610" t="s">
        <v>145</v>
      </c>
      <c r="G300" s="610" t="s">
        <v>145</v>
      </c>
      <c r="H300" s="972" t="s">
        <v>145</v>
      </c>
      <c r="I300" s="610" t="s">
        <v>145</v>
      </c>
      <c r="J300" s="610" t="s">
        <v>145</v>
      </c>
      <c r="K300" s="610" t="s">
        <v>145</v>
      </c>
      <c r="L300" s="610" t="s">
        <v>145</v>
      </c>
    </row>
    <row r="301" spans="3:12">
      <c r="C301" s="610" t="s">
        <v>145</v>
      </c>
      <c r="D301" s="610" t="s">
        <v>145</v>
      </c>
      <c r="E301" s="610" t="s">
        <v>145</v>
      </c>
      <c r="F301" s="610" t="s">
        <v>145</v>
      </c>
      <c r="G301" s="610" t="s">
        <v>145</v>
      </c>
      <c r="H301" s="972" t="s">
        <v>145</v>
      </c>
      <c r="I301" s="610" t="s">
        <v>145</v>
      </c>
      <c r="J301" s="610" t="s">
        <v>145</v>
      </c>
      <c r="K301" s="610" t="s">
        <v>145</v>
      </c>
      <c r="L301" s="610" t="s">
        <v>145</v>
      </c>
    </row>
    <row r="302" spans="3:12">
      <c r="C302" s="610" t="s">
        <v>145</v>
      </c>
      <c r="D302" s="610" t="s">
        <v>145</v>
      </c>
      <c r="E302" s="610" t="s">
        <v>145</v>
      </c>
      <c r="F302" s="610" t="s">
        <v>145</v>
      </c>
      <c r="G302" s="610" t="s">
        <v>145</v>
      </c>
      <c r="H302" s="972" t="s">
        <v>145</v>
      </c>
      <c r="I302" s="610" t="s">
        <v>145</v>
      </c>
      <c r="J302" s="610" t="s">
        <v>145</v>
      </c>
      <c r="K302" s="610" t="s">
        <v>145</v>
      </c>
      <c r="L302" s="610" t="s">
        <v>145</v>
      </c>
    </row>
    <row r="303" spans="3:12">
      <c r="C303" s="610" t="s">
        <v>145</v>
      </c>
      <c r="D303" s="610" t="s">
        <v>145</v>
      </c>
      <c r="E303" s="610" t="s">
        <v>145</v>
      </c>
      <c r="F303" s="610" t="s">
        <v>145</v>
      </c>
      <c r="G303" s="610" t="s">
        <v>145</v>
      </c>
      <c r="H303" s="972" t="s">
        <v>145</v>
      </c>
      <c r="I303" s="610" t="s">
        <v>145</v>
      </c>
      <c r="J303" s="610" t="s">
        <v>145</v>
      </c>
      <c r="K303" s="610" t="s">
        <v>145</v>
      </c>
      <c r="L303" s="610" t="s">
        <v>145</v>
      </c>
    </row>
    <row r="304" spans="3:12">
      <c r="C304" s="610" t="s">
        <v>145</v>
      </c>
      <c r="D304" s="610" t="s">
        <v>145</v>
      </c>
      <c r="E304" s="610" t="s">
        <v>145</v>
      </c>
      <c r="F304" s="610" t="s">
        <v>145</v>
      </c>
      <c r="G304" s="610" t="s">
        <v>145</v>
      </c>
      <c r="H304" s="972" t="s">
        <v>145</v>
      </c>
      <c r="I304" s="610" t="s">
        <v>145</v>
      </c>
      <c r="J304" s="610" t="s">
        <v>145</v>
      </c>
      <c r="K304" s="610" t="s">
        <v>145</v>
      </c>
      <c r="L304" s="610" t="s">
        <v>145</v>
      </c>
    </row>
    <row r="305" spans="3:12">
      <c r="C305" s="610" t="s">
        <v>145</v>
      </c>
      <c r="D305" s="610" t="s">
        <v>145</v>
      </c>
      <c r="E305" s="610" t="s">
        <v>145</v>
      </c>
      <c r="F305" s="610" t="s">
        <v>145</v>
      </c>
      <c r="G305" s="610" t="s">
        <v>145</v>
      </c>
      <c r="H305" s="972" t="s">
        <v>145</v>
      </c>
      <c r="I305" s="610" t="s">
        <v>145</v>
      </c>
      <c r="J305" s="610" t="s">
        <v>145</v>
      </c>
      <c r="K305" s="610" t="s">
        <v>145</v>
      </c>
      <c r="L305" s="610" t="s">
        <v>145</v>
      </c>
    </row>
    <row r="306" spans="3:12">
      <c r="C306" s="610" t="s">
        <v>145</v>
      </c>
      <c r="D306" s="610" t="s">
        <v>145</v>
      </c>
      <c r="E306" s="610" t="s">
        <v>145</v>
      </c>
      <c r="F306" s="610" t="s">
        <v>145</v>
      </c>
      <c r="G306" s="610" t="s">
        <v>145</v>
      </c>
      <c r="H306" s="972" t="s">
        <v>145</v>
      </c>
      <c r="I306" s="610" t="s">
        <v>145</v>
      </c>
      <c r="J306" s="610" t="s">
        <v>145</v>
      </c>
      <c r="K306" s="610" t="s">
        <v>145</v>
      </c>
      <c r="L306" s="610" t="s">
        <v>145</v>
      </c>
    </row>
    <row r="307" spans="3:12">
      <c r="C307" s="610" t="s">
        <v>145</v>
      </c>
      <c r="D307" s="610" t="s">
        <v>145</v>
      </c>
      <c r="E307" s="610" t="s">
        <v>145</v>
      </c>
      <c r="F307" s="610" t="s">
        <v>145</v>
      </c>
      <c r="G307" s="610" t="s">
        <v>145</v>
      </c>
      <c r="H307" s="972" t="s">
        <v>145</v>
      </c>
      <c r="I307" s="610" t="s">
        <v>145</v>
      </c>
      <c r="J307" s="610" t="s">
        <v>145</v>
      </c>
      <c r="K307" s="610" t="s">
        <v>145</v>
      </c>
      <c r="L307" s="610" t="s">
        <v>145</v>
      </c>
    </row>
    <row r="308" spans="3:12">
      <c r="C308" s="610" t="s">
        <v>145</v>
      </c>
      <c r="D308" s="610" t="s">
        <v>145</v>
      </c>
      <c r="E308" s="610" t="s">
        <v>145</v>
      </c>
      <c r="F308" s="610" t="s">
        <v>145</v>
      </c>
      <c r="G308" s="610" t="s">
        <v>145</v>
      </c>
      <c r="H308" s="972" t="s">
        <v>145</v>
      </c>
      <c r="I308" s="610" t="s">
        <v>145</v>
      </c>
      <c r="J308" s="610" t="s">
        <v>145</v>
      </c>
      <c r="K308" s="610" t="s">
        <v>145</v>
      </c>
      <c r="L308" s="610" t="s">
        <v>145</v>
      </c>
    </row>
    <row r="309" spans="3:12">
      <c r="C309" s="610" t="s">
        <v>145</v>
      </c>
      <c r="D309" s="610" t="s">
        <v>145</v>
      </c>
      <c r="E309" s="610" t="s">
        <v>145</v>
      </c>
      <c r="F309" s="610" t="s">
        <v>145</v>
      </c>
      <c r="G309" s="610" t="s">
        <v>145</v>
      </c>
      <c r="H309" s="972" t="s">
        <v>145</v>
      </c>
      <c r="I309" s="610" t="s">
        <v>145</v>
      </c>
      <c r="J309" s="610" t="s">
        <v>145</v>
      </c>
      <c r="K309" s="610" t="s">
        <v>145</v>
      </c>
      <c r="L309" s="610" t="s">
        <v>145</v>
      </c>
    </row>
    <row r="310" spans="3:12">
      <c r="C310" s="610" t="s">
        <v>145</v>
      </c>
      <c r="D310" s="610" t="s">
        <v>145</v>
      </c>
      <c r="E310" s="610" t="s">
        <v>145</v>
      </c>
      <c r="F310" s="610" t="s">
        <v>145</v>
      </c>
      <c r="G310" s="610" t="s">
        <v>145</v>
      </c>
      <c r="H310" s="972" t="s">
        <v>145</v>
      </c>
      <c r="I310" s="610" t="s">
        <v>145</v>
      </c>
      <c r="J310" s="610" t="s">
        <v>145</v>
      </c>
      <c r="K310" s="610" t="s">
        <v>145</v>
      </c>
      <c r="L310" s="610" t="s">
        <v>145</v>
      </c>
    </row>
    <row r="311" spans="3:12">
      <c r="C311" s="610" t="s">
        <v>145</v>
      </c>
      <c r="D311" s="610" t="s">
        <v>145</v>
      </c>
      <c r="E311" s="610" t="s">
        <v>145</v>
      </c>
      <c r="F311" s="610" t="s">
        <v>145</v>
      </c>
      <c r="G311" s="610" t="s">
        <v>145</v>
      </c>
      <c r="H311" s="972" t="s">
        <v>145</v>
      </c>
      <c r="I311" s="610" t="s">
        <v>145</v>
      </c>
      <c r="J311" s="610" t="s">
        <v>145</v>
      </c>
      <c r="K311" s="610" t="s">
        <v>145</v>
      </c>
      <c r="L311" s="610" t="s">
        <v>145</v>
      </c>
    </row>
    <row r="312" spans="3:12">
      <c r="C312" s="610" t="s">
        <v>145</v>
      </c>
      <c r="D312" s="610" t="s">
        <v>145</v>
      </c>
      <c r="E312" s="610" t="s">
        <v>145</v>
      </c>
      <c r="F312" s="610" t="s">
        <v>145</v>
      </c>
      <c r="G312" s="610" t="s">
        <v>145</v>
      </c>
      <c r="H312" s="972" t="s">
        <v>145</v>
      </c>
      <c r="I312" s="610" t="s">
        <v>145</v>
      </c>
      <c r="J312" s="610" t="s">
        <v>145</v>
      </c>
      <c r="K312" s="610" t="s">
        <v>145</v>
      </c>
      <c r="L312" s="610" t="s">
        <v>145</v>
      </c>
    </row>
    <row r="313" spans="3:12">
      <c r="C313" s="610" t="s">
        <v>145</v>
      </c>
      <c r="D313" s="610" t="s">
        <v>145</v>
      </c>
      <c r="E313" s="610" t="s">
        <v>145</v>
      </c>
      <c r="F313" s="610" t="s">
        <v>145</v>
      </c>
      <c r="G313" s="610" t="s">
        <v>145</v>
      </c>
      <c r="H313" s="972" t="s">
        <v>145</v>
      </c>
      <c r="I313" s="610" t="s">
        <v>145</v>
      </c>
      <c r="J313" s="610" t="s">
        <v>145</v>
      </c>
      <c r="K313" s="610" t="s">
        <v>145</v>
      </c>
      <c r="L313" s="610" t="s">
        <v>145</v>
      </c>
    </row>
    <row r="314" spans="3:12">
      <c r="C314" s="610" t="s">
        <v>145</v>
      </c>
      <c r="D314" s="610" t="s">
        <v>145</v>
      </c>
      <c r="E314" s="610" t="s">
        <v>145</v>
      </c>
      <c r="F314" s="610" t="s">
        <v>145</v>
      </c>
      <c r="G314" s="610" t="s">
        <v>145</v>
      </c>
      <c r="H314" s="972" t="s">
        <v>145</v>
      </c>
      <c r="I314" s="610" t="s">
        <v>145</v>
      </c>
      <c r="J314" s="610" t="s">
        <v>145</v>
      </c>
      <c r="K314" s="610" t="s">
        <v>145</v>
      </c>
      <c r="L314" s="610" t="s">
        <v>145</v>
      </c>
    </row>
    <row r="315" spans="3:12">
      <c r="C315" s="610" t="s">
        <v>145</v>
      </c>
      <c r="D315" s="610" t="s">
        <v>145</v>
      </c>
      <c r="E315" s="610" t="s">
        <v>145</v>
      </c>
      <c r="F315" s="610" t="s">
        <v>145</v>
      </c>
      <c r="G315" s="610" t="s">
        <v>145</v>
      </c>
      <c r="H315" s="972" t="s">
        <v>145</v>
      </c>
      <c r="I315" s="610" t="s">
        <v>145</v>
      </c>
      <c r="J315" s="610" t="s">
        <v>145</v>
      </c>
      <c r="K315" s="610" t="s">
        <v>145</v>
      </c>
      <c r="L315" s="610" t="s">
        <v>145</v>
      </c>
    </row>
    <row r="316" spans="3:12">
      <c r="C316" s="610" t="s">
        <v>145</v>
      </c>
      <c r="D316" s="610" t="s">
        <v>145</v>
      </c>
      <c r="E316" s="610" t="s">
        <v>145</v>
      </c>
      <c r="F316" s="610" t="s">
        <v>145</v>
      </c>
      <c r="G316" s="610" t="s">
        <v>145</v>
      </c>
      <c r="H316" s="972" t="s">
        <v>145</v>
      </c>
      <c r="I316" s="610" t="s">
        <v>145</v>
      </c>
      <c r="J316" s="610" t="s">
        <v>145</v>
      </c>
      <c r="K316" s="610" t="s">
        <v>145</v>
      </c>
      <c r="L316" s="610" t="s">
        <v>145</v>
      </c>
    </row>
    <row r="317" spans="3:12">
      <c r="C317" s="610" t="s">
        <v>145</v>
      </c>
      <c r="D317" s="610" t="s">
        <v>145</v>
      </c>
      <c r="E317" s="610" t="s">
        <v>145</v>
      </c>
      <c r="F317" s="610" t="s">
        <v>145</v>
      </c>
      <c r="G317" s="610" t="s">
        <v>145</v>
      </c>
      <c r="H317" s="972" t="s">
        <v>145</v>
      </c>
      <c r="I317" s="610" t="s">
        <v>145</v>
      </c>
      <c r="J317" s="610" t="s">
        <v>145</v>
      </c>
      <c r="K317" s="610" t="s">
        <v>145</v>
      </c>
      <c r="L317" s="610" t="s">
        <v>145</v>
      </c>
    </row>
    <row r="318" spans="3:12">
      <c r="C318" s="610" t="s">
        <v>145</v>
      </c>
      <c r="D318" s="610" t="s">
        <v>145</v>
      </c>
      <c r="E318" s="610" t="s">
        <v>145</v>
      </c>
      <c r="F318" s="610" t="s">
        <v>145</v>
      </c>
      <c r="G318" s="610" t="s">
        <v>145</v>
      </c>
      <c r="H318" s="972" t="s">
        <v>145</v>
      </c>
      <c r="I318" s="610" t="s">
        <v>145</v>
      </c>
      <c r="J318" s="610" t="s">
        <v>145</v>
      </c>
      <c r="K318" s="610" t="s">
        <v>145</v>
      </c>
      <c r="L318" s="610" t="s">
        <v>145</v>
      </c>
    </row>
    <row r="319" spans="3:12">
      <c r="C319" s="610" t="s">
        <v>145</v>
      </c>
      <c r="D319" s="610" t="s">
        <v>145</v>
      </c>
      <c r="E319" s="610" t="s">
        <v>145</v>
      </c>
      <c r="F319" s="610" t="s">
        <v>145</v>
      </c>
      <c r="G319" s="610" t="s">
        <v>145</v>
      </c>
      <c r="H319" s="972" t="s">
        <v>145</v>
      </c>
      <c r="I319" s="610" t="s">
        <v>145</v>
      </c>
      <c r="J319" s="610" t="s">
        <v>145</v>
      </c>
      <c r="K319" s="610" t="s">
        <v>145</v>
      </c>
      <c r="L319" s="610" t="s">
        <v>145</v>
      </c>
    </row>
    <row r="320" spans="3:12">
      <c r="C320" s="610" t="s">
        <v>145</v>
      </c>
      <c r="D320" s="610" t="s">
        <v>145</v>
      </c>
      <c r="E320" s="610" t="s">
        <v>145</v>
      </c>
      <c r="F320" s="610" t="s">
        <v>145</v>
      </c>
      <c r="G320" s="610" t="s">
        <v>145</v>
      </c>
      <c r="H320" s="972" t="s">
        <v>145</v>
      </c>
      <c r="I320" s="610" t="s">
        <v>145</v>
      </c>
      <c r="J320" s="610" t="s">
        <v>145</v>
      </c>
      <c r="K320" s="610" t="s">
        <v>145</v>
      </c>
      <c r="L320" s="610" t="s">
        <v>145</v>
      </c>
    </row>
    <row r="321" spans="3:12">
      <c r="C321" s="610" t="s">
        <v>145</v>
      </c>
      <c r="D321" s="610" t="s">
        <v>145</v>
      </c>
      <c r="E321" s="610" t="s">
        <v>145</v>
      </c>
      <c r="F321" s="610" t="s">
        <v>145</v>
      </c>
      <c r="G321" s="610" t="s">
        <v>145</v>
      </c>
      <c r="H321" s="972" t="s">
        <v>145</v>
      </c>
      <c r="I321" s="610" t="s">
        <v>145</v>
      </c>
      <c r="J321" s="610" t="s">
        <v>145</v>
      </c>
      <c r="K321" s="610" t="s">
        <v>145</v>
      </c>
      <c r="L321" s="610" t="s">
        <v>145</v>
      </c>
    </row>
    <row r="322" spans="3:12">
      <c r="C322" s="610" t="s">
        <v>145</v>
      </c>
      <c r="D322" s="610" t="s">
        <v>145</v>
      </c>
      <c r="E322" s="610" t="s">
        <v>145</v>
      </c>
      <c r="F322" s="610" t="s">
        <v>145</v>
      </c>
      <c r="G322" s="610" t="s">
        <v>145</v>
      </c>
      <c r="H322" s="972" t="s">
        <v>145</v>
      </c>
      <c r="I322" s="610" t="s">
        <v>145</v>
      </c>
      <c r="J322" s="610" t="s">
        <v>145</v>
      </c>
      <c r="K322" s="610" t="s">
        <v>145</v>
      </c>
      <c r="L322" s="610" t="s">
        <v>145</v>
      </c>
    </row>
    <row r="323" spans="3:12">
      <c r="C323" s="610" t="s">
        <v>145</v>
      </c>
      <c r="D323" s="610" t="s">
        <v>145</v>
      </c>
      <c r="E323" s="610" t="s">
        <v>145</v>
      </c>
      <c r="F323" s="610" t="s">
        <v>145</v>
      </c>
      <c r="G323" s="610" t="s">
        <v>145</v>
      </c>
      <c r="H323" s="972" t="s">
        <v>145</v>
      </c>
      <c r="I323" s="610" t="s">
        <v>145</v>
      </c>
      <c r="J323" s="610" t="s">
        <v>145</v>
      </c>
      <c r="K323" s="610" t="s">
        <v>145</v>
      </c>
      <c r="L323" s="610" t="s">
        <v>145</v>
      </c>
    </row>
    <row r="324" spans="3:12">
      <c r="C324" s="610" t="s">
        <v>145</v>
      </c>
      <c r="D324" s="610" t="s">
        <v>145</v>
      </c>
      <c r="E324" s="610" t="s">
        <v>145</v>
      </c>
      <c r="F324" s="610" t="s">
        <v>145</v>
      </c>
      <c r="G324" s="610" t="s">
        <v>145</v>
      </c>
      <c r="H324" s="972" t="s">
        <v>145</v>
      </c>
      <c r="I324" s="610" t="s">
        <v>145</v>
      </c>
      <c r="J324" s="610" t="s">
        <v>145</v>
      </c>
      <c r="K324" s="610" t="s">
        <v>145</v>
      </c>
      <c r="L324" s="610" t="s">
        <v>145</v>
      </c>
    </row>
    <row r="325" spans="3:12">
      <c r="C325" s="610" t="s">
        <v>145</v>
      </c>
      <c r="D325" s="610" t="s">
        <v>145</v>
      </c>
      <c r="E325" s="610" t="s">
        <v>145</v>
      </c>
      <c r="F325" s="610" t="s">
        <v>145</v>
      </c>
      <c r="G325" s="610" t="s">
        <v>145</v>
      </c>
      <c r="H325" s="972" t="s">
        <v>145</v>
      </c>
      <c r="I325" s="610" t="s">
        <v>145</v>
      </c>
      <c r="J325" s="610" t="s">
        <v>145</v>
      </c>
      <c r="K325" s="610" t="s">
        <v>145</v>
      </c>
      <c r="L325" s="610" t="s">
        <v>145</v>
      </c>
    </row>
    <row r="326" spans="3:12">
      <c r="C326" s="610" t="s">
        <v>145</v>
      </c>
      <c r="D326" s="610" t="s">
        <v>145</v>
      </c>
      <c r="E326" s="610" t="s">
        <v>145</v>
      </c>
      <c r="F326" s="610" t="s">
        <v>145</v>
      </c>
      <c r="G326" s="610" t="s">
        <v>145</v>
      </c>
      <c r="H326" s="972" t="s">
        <v>145</v>
      </c>
      <c r="I326" s="610" t="s">
        <v>145</v>
      </c>
      <c r="J326" s="610" t="s">
        <v>145</v>
      </c>
      <c r="K326" s="610" t="s">
        <v>145</v>
      </c>
      <c r="L326" s="610" t="s">
        <v>145</v>
      </c>
    </row>
    <row r="327" spans="3:12">
      <c r="C327" s="610" t="s">
        <v>145</v>
      </c>
      <c r="D327" s="610" t="s">
        <v>145</v>
      </c>
      <c r="E327" s="610" t="s">
        <v>145</v>
      </c>
      <c r="F327" s="610" t="s">
        <v>145</v>
      </c>
      <c r="G327" s="610" t="s">
        <v>145</v>
      </c>
      <c r="H327" s="972" t="s">
        <v>145</v>
      </c>
      <c r="I327" s="610" t="s">
        <v>145</v>
      </c>
      <c r="J327" s="610" t="s">
        <v>145</v>
      </c>
      <c r="K327" s="610" t="s">
        <v>145</v>
      </c>
      <c r="L327" s="610" t="s">
        <v>145</v>
      </c>
    </row>
    <row r="328" spans="3:12">
      <c r="C328" s="610" t="s">
        <v>145</v>
      </c>
      <c r="D328" s="610" t="s">
        <v>145</v>
      </c>
      <c r="E328" s="610" t="s">
        <v>145</v>
      </c>
      <c r="F328" s="610" t="s">
        <v>145</v>
      </c>
      <c r="G328" s="610" t="s">
        <v>145</v>
      </c>
      <c r="H328" s="972" t="s">
        <v>145</v>
      </c>
      <c r="I328" s="610" t="s">
        <v>145</v>
      </c>
      <c r="J328" s="610" t="s">
        <v>145</v>
      </c>
      <c r="K328" s="610" t="s">
        <v>145</v>
      </c>
      <c r="L328" s="610" t="s">
        <v>145</v>
      </c>
    </row>
    <row r="329" spans="3:12">
      <c r="C329" s="610" t="s">
        <v>145</v>
      </c>
      <c r="D329" s="610" t="s">
        <v>145</v>
      </c>
      <c r="E329" s="610" t="s">
        <v>145</v>
      </c>
      <c r="F329" s="610" t="s">
        <v>145</v>
      </c>
      <c r="G329" s="610" t="s">
        <v>145</v>
      </c>
      <c r="H329" s="972" t="s">
        <v>145</v>
      </c>
      <c r="I329" s="610" t="s">
        <v>145</v>
      </c>
      <c r="J329" s="610" t="s">
        <v>145</v>
      </c>
      <c r="K329" s="610" t="s">
        <v>145</v>
      </c>
      <c r="L329" s="610" t="s">
        <v>145</v>
      </c>
    </row>
    <row r="330" spans="3:12">
      <c r="C330" s="610" t="s">
        <v>145</v>
      </c>
      <c r="D330" s="610" t="s">
        <v>145</v>
      </c>
      <c r="E330" s="610" t="s">
        <v>145</v>
      </c>
      <c r="F330" s="610" t="s">
        <v>145</v>
      </c>
      <c r="G330" s="610" t="s">
        <v>145</v>
      </c>
      <c r="H330" s="972" t="s">
        <v>145</v>
      </c>
      <c r="I330" s="610" t="s">
        <v>145</v>
      </c>
      <c r="J330" s="610" t="s">
        <v>145</v>
      </c>
      <c r="K330" s="610" t="s">
        <v>145</v>
      </c>
      <c r="L330" s="610" t="s">
        <v>145</v>
      </c>
    </row>
    <row r="331" spans="3:12">
      <c r="C331" s="610" t="s">
        <v>145</v>
      </c>
      <c r="D331" s="610" t="s">
        <v>145</v>
      </c>
      <c r="E331" s="610" t="s">
        <v>145</v>
      </c>
      <c r="F331" s="610" t="s">
        <v>145</v>
      </c>
      <c r="G331" s="610" t="s">
        <v>145</v>
      </c>
      <c r="H331" s="972" t="s">
        <v>145</v>
      </c>
      <c r="I331" s="610" t="s">
        <v>145</v>
      </c>
      <c r="J331" s="610" t="s">
        <v>145</v>
      </c>
      <c r="K331" s="610" t="s">
        <v>145</v>
      </c>
      <c r="L331" s="610" t="s">
        <v>145</v>
      </c>
    </row>
    <row r="332" spans="3:12">
      <c r="C332" s="610" t="s">
        <v>145</v>
      </c>
      <c r="D332" s="610" t="s">
        <v>145</v>
      </c>
      <c r="E332" s="610" t="s">
        <v>145</v>
      </c>
      <c r="F332" s="610" t="s">
        <v>145</v>
      </c>
      <c r="G332" s="610" t="s">
        <v>145</v>
      </c>
      <c r="H332" s="972" t="s">
        <v>145</v>
      </c>
      <c r="I332" s="610" t="s">
        <v>145</v>
      </c>
      <c r="J332" s="610" t="s">
        <v>145</v>
      </c>
      <c r="K332" s="610" t="s">
        <v>145</v>
      </c>
      <c r="L332" s="610" t="s">
        <v>145</v>
      </c>
    </row>
    <row r="333" spans="3:12">
      <c r="C333" s="610" t="s">
        <v>145</v>
      </c>
      <c r="D333" s="610" t="s">
        <v>145</v>
      </c>
      <c r="E333" s="610" t="s">
        <v>145</v>
      </c>
      <c r="F333" s="610" t="s">
        <v>145</v>
      </c>
      <c r="G333" s="610" t="s">
        <v>145</v>
      </c>
      <c r="H333" s="972" t="s">
        <v>145</v>
      </c>
      <c r="I333" s="610" t="s">
        <v>145</v>
      </c>
      <c r="J333" s="610" t="s">
        <v>145</v>
      </c>
      <c r="K333" s="610" t="s">
        <v>145</v>
      </c>
      <c r="L333" s="610" t="s">
        <v>145</v>
      </c>
    </row>
    <row r="334" spans="3:12">
      <c r="C334" s="610" t="s">
        <v>145</v>
      </c>
      <c r="D334" s="610" t="s">
        <v>145</v>
      </c>
      <c r="E334" s="610" t="s">
        <v>145</v>
      </c>
      <c r="F334" s="610" t="s">
        <v>145</v>
      </c>
      <c r="G334" s="610" t="s">
        <v>145</v>
      </c>
      <c r="H334" s="972" t="s">
        <v>145</v>
      </c>
      <c r="I334" s="610" t="s">
        <v>145</v>
      </c>
      <c r="J334" s="610" t="s">
        <v>145</v>
      </c>
      <c r="K334" s="610" t="s">
        <v>145</v>
      </c>
      <c r="L334" s="610" t="s">
        <v>145</v>
      </c>
    </row>
    <row r="335" spans="3:12">
      <c r="C335" s="610" t="s">
        <v>145</v>
      </c>
      <c r="D335" s="610" t="s">
        <v>145</v>
      </c>
      <c r="E335" s="610" t="s">
        <v>145</v>
      </c>
      <c r="F335" s="610" t="s">
        <v>145</v>
      </c>
      <c r="G335" s="610" t="s">
        <v>145</v>
      </c>
      <c r="H335" s="972" t="s">
        <v>145</v>
      </c>
      <c r="I335" s="610" t="s">
        <v>145</v>
      </c>
      <c r="J335" s="610" t="s">
        <v>145</v>
      </c>
      <c r="K335" s="610" t="s">
        <v>145</v>
      </c>
      <c r="L335" s="610" t="s">
        <v>145</v>
      </c>
    </row>
    <row r="336" spans="3:12">
      <c r="C336" s="610" t="s">
        <v>145</v>
      </c>
      <c r="D336" s="610" t="s">
        <v>145</v>
      </c>
      <c r="E336" s="610" t="s">
        <v>145</v>
      </c>
      <c r="F336" s="610" t="s">
        <v>145</v>
      </c>
      <c r="G336" s="610" t="s">
        <v>145</v>
      </c>
      <c r="H336" s="972" t="s">
        <v>145</v>
      </c>
      <c r="I336" s="610" t="s">
        <v>145</v>
      </c>
      <c r="J336" s="610" t="s">
        <v>145</v>
      </c>
      <c r="K336" s="610" t="s">
        <v>145</v>
      </c>
      <c r="L336" s="610" t="s">
        <v>145</v>
      </c>
    </row>
    <row r="337" spans="3:12">
      <c r="C337" s="610" t="s">
        <v>145</v>
      </c>
      <c r="D337" s="610" t="s">
        <v>145</v>
      </c>
      <c r="E337" s="610" t="s">
        <v>145</v>
      </c>
      <c r="F337" s="610" t="s">
        <v>145</v>
      </c>
      <c r="G337" s="610" t="s">
        <v>145</v>
      </c>
      <c r="H337" s="972" t="s">
        <v>145</v>
      </c>
      <c r="I337" s="610" t="s">
        <v>145</v>
      </c>
      <c r="J337" s="610" t="s">
        <v>145</v>
      </c>
      <c r="K337" s="610" t="s">
        <v>145</v>
      </c>
      <c r="L337" s="610" t="s">
        <v>145</v>
      </c>
    </row>
    <row r="338" spans="3:12">
      <c r="C338" s="610" t="s">
        <v>145</v>
      </c>
      <c r="D338" s="610" t="s">
        <v>145</v>
      </c>
      <c r="E338" s="610" t="s">
        <v>145</v>
      </c>
      <c r="F338" s="610" t="s">
        <v>145</v>
      </c>
      <c r="G338" s="610" t="s">
        <v>145</v>
      </c>
      <c r="H338" s="972" t="s">
        <v>145</v>
      </c>
      <c r="I338" s="610" t="s">
        <v>145</v>
      </c>
      <c r="J338" s="610" t="s">
        <v>145</v>
      </c>
      <c r="K338" s="610" t="s">
        <v>145</v>
      </c>
      <c r="L338" s="610" t="s">
        <v>145</v>
      </c>
    </row>
    <row r="339" spans="3:12">
      <c r="C339" s="610" t="s">
        <v>145</v>
      </c>
      <c r="D339" s="610" t="s">
        <v>145</v>
      </c>
      <c r="E339" s="610" t="s">
        <v>145</v>
      </c>
      <c r="F339" s="610" t="s">
        <v>145</v>
      </c>
      <c r="G339" s="610" t="s">
        <v>145</v>
      </c>
      <c r="H339" s="972" t="s">
        <v>145</v>
      </c>
      <c r="I339" s="610" t="s">
        <v>145</v>
      </c>
      <c r="J339" s="610" t="s">
        <v>145</v>
      </c>
      <c r="K339" s="610" t="s">
        <v>145</v>
      </c>
      <c r="L339" s="610" t="s">
        <v>145</v>
      </c>
    </row>
    <row r="340" spans="3:12">
      <c r="C340" s="610" t="s">
        <v>145</v>
      </c>
      <c r="D340" s="610" t="s">
        <v>145</v>
      </c>
      <c r="E340" s="610" t="s">
        <v>145</v>
      </c>
      <c r="F340" s="610" t="s">
        <v>145</v>
      </c>
      <c r="G340" s="610" t="s">
        <v>145</v>
      </c>
      <c r="H340" s="972" t="s">
        <v>145</v>
      </c>
      <c r="I340" s="610" t="s">
        <v>145</v>
      </c>
      <c r="J340" s="610" t="s">
        <v>145</v>
      </c>
      <c r="K340" s="610" t="s">
        <v>145</v>
      </c>
      <c r="L340" s="610" t="s">
        <v>145</v>
      </c>
    </row>
    <row r="341" spans="3:12">
      <c r="C341" s="610" t="s">
        <v>145</v>
      </c>
      <c r="D341" s="610" t="s">
        <v>145</v>
      </c>
      <c r="E341" s="610" t="s">
        <v>145</v>
      </c>
      <c r="F341" s="610" t="s">
        <v>145</v>
      </c>
      <c r="G341" s="610" t="s">
        <v>145</v>
      </c>
      <c r="H341" s="972" t="s">
        <v>145</v>
      </c>
      <c r="I341" s="610" t="s">
        <v>145</v>
      </c>
      <c r="J341" s="610" t="s">
        <v>145</v>
      </c>
      <c r="K341" s="610" t="s">
        <v>145</v>
      </c>
      <c r="L341" s="610" t="s">
        <v>145</v>
      </c>
    </row>
    <row r="342" spans="3:12">
      <c r="C342" s="610" t="s">
        <v>145</v>
      </c>
      <c r="D342" s="610" t="s">
        <v>145</v>
      </c>
      <c r="E342" s="610" t="s">
        <v>145</v>
      </c>
      <c r="F342" s="610" t="s">
        <v>145</v>
      </c>
      <c r="G342" s="610" t="s">
        <v>145</v>
      </c>
      <c r="H342" s="972" t="s">
        <v>145</v>
      </c>
      <c r="I342" s="610" t="s">
        <v>145</v>
      </c>
      <c r="J342" s="610" t="s">
        <v>145</v>
      </c>
      <c r="K342" s="610" t="s">
        <v>145</v>
      </c>
      <c r="L342" s="610" t="s">
        <v>145</v>
      </c>
    </row>
    <row r="343" spans="3:12">
      <c r="C343" s="610" t="s">
        <v>145</v>
      </c>
      <c r="D343" s="610" t="s">
        <v>145</v>
      </c>
      <c r="E343" s="610" t="s">
        <v>145</v>
      </c>
      <c r="F343" s="610" t="s">
        <v>145</v>
      </c>
      <c r="G343" s="610" t="s">
        <v>145</v>
      </c>
      <c r="H343" s="972" t="s">
        <v>145</v>
      </c>
      <c r="I343" s="610" t="s">
        <v>145</v>
      </c>
      <c r="J343" s="610" t="s">
        <v>145</v>
      </c>
      <c r="K343" s="610" t="s">
        <v>145</v>
      </c>
      <c r="L343" s="610" t="s">
        <v>145</v>
      </c>
    </row>
    <row r="344" spans="3:12">
      <c r="C344" s="610" t="s">
        <v>145</v>
      </c>
      <c r="D344" s="610" t="s">
        <v>145</v>
      </c>
      <c r="E344" s="610" t="s">
        <v>145</v>
      </c>
      <c r="F344" s="610" t="s">
        <v>145</v>
      </c>
      <c r="G344" s="610" t="s">
        <v>145</v>
      </c>
      <c r="H344" s="972" t="s">
        <v>145</v>
      </c>
      <c r="I344" s="610" t="s">
        <v>145</v>
      </c>
      <c r="J344" s="610" t="s">
        <v>145</v>
      </c>
      <c r="K344" s="610" t="s">
        <v>145</v>
      </c>
      <c r="L344" s="610" t="s">
        <v>145</v>
      </c>
    </row>
    <row r="345" spans="3:12">
      <c r="C345" s="610" t="s">
        <v>145</v>
      </c>
      <c r="D345" s="610" t="s">
        <v>145</v>
      </c>
      <c r="E345" s="610" t="s">
        <v>145</v>
      </c>
      <c r="F345" s="610" t="s">
        <v>145</v>
      </c>
      <c r="G345" s="610" t="s">
        <v>145</v>
      </c>
      <c r="H345" s="972" t="s">
        <v>145</v>
      </c>
      <c r="I345" s="610" t="s">
        <v>145</v>
      </c>
      <c r="J345" s="610" t="s">
        <v>145</v>
      </c>
      <c r="K345" s="610" t="s">
        <v>145</v>
      </c>
      <c r="L345" s="610" t="s">
        <v>145</v>
      </c>
    </row>
    <row r="346" spans="3:12">
      <c r="C346" s="610" t="s">
        <v>145</v>
      </c>
      <c r="D346" s="610" t="s">
        <v>145</v>
      </c>
      <c r="E346" s="610" t="s">
        <v>145</v>
      </c>
      <c r="F346" s="610" t="s">
        <v>145</v>
      </c>
      <c r="G346" s="610" t="s">
        <v>145</v>
      </c>
      <c r="H346" s="972" t="s">
        <v>145</v>
      </c>
      <c r="I346" s="610" t="s">
        <v>145</v>
      </c>
      <c r="J346" s="610" t="s">
        <v>145</v>
      </c>
      <c r="K346" s="610" t="s">
        <v>145</v>
      </c>
      <c r="L346" s="610" t="s">
        <v>145</v>
      </c>
    </row>
    <row r="347" spans="3:12">
      <c r="C347" s="610" t="s">
        <v>145</v>
      </c>
      <c r="D347" s="610" t="s">
        <v>145</v>
      </c>
      <c r="E347" s="610" t="s">
        <v>145</v>
      </c>
      <c r="F347" s="610" t="s">
        <v>145</v>
      </c>
      <c r="G347" s="610" t="s">
        <v>145</v>
      </c>
      <c r="H347" s="972" t="s">
        <v>145</v>
      </c>
      <c r="I347" s="610" t="s">
        <v>145</v>
      </c>
      <c r="J347" s="610" t="s">
        <v>145</v>
      </c>
      <c r="K347" s="610" t="s">
        <v>145</v>
      </c>
      <c r="L347" s="610" t="s">
        <v>145</v>
      </c>
    </row>
    <row r="348" spans="3:12">
      <c r="C348" s="610" t="s">
        <v>145</v>
      </c>
      <c r="D348" s="610" t="s">
        <v>145</v>
      </c>
      <c r="E348" s="610" t="s">
        <v>145</v>
      </c>
      <c r="F348" s="610" t="s">
        <v>145</v>
      </c>
      <c r="G348" s="610" t="s">
        <v>145</v>
      </c>
      <c r="H348" s="972" t="s">
        <v>145</v>
      </c>
      <c r="I348" s="610" t="s">
        <v>145</v>
      </c>
      <c r="J348" s="610" t="s">
        <v>145</v>
      </c>
      <c r="K348" s="610" t="s">
        <v>145</v>
      </c>
      <c r="L348" s="610" t="s">
        <v>145</v>
      </c>
    </row>
    <row r="349" spans="3:12">
      <c r="C349" s="610" t="s">
        <v>145</v>
      </c>
      <c r="D349" s="610" t="s">
        <v>145</v>
      </c>
      <c r="E349" s="610" t="s">
        <v>145</v>
      </c>
      <c r="F349" s="610" t="s">
        <v>145</v>
      </c>
      <c r="G349" s="610" t="s">
        <v>145</v>
      </c>
      <c r="H349" s="972" t="s">
        <v>145</v>
      </c>
      <c r="I349" s="610" t="s">
        <v>145</v>
      </c>
      <c r="J349" s="610" t="s">
        <v>145</v>
      </c>
      <c r="K349" s="610" t="s">
        <v>145</v>
      </c>
      <c r="L349" s="610" t="s">
        <v>145</v>
      </c>
    </row>
    <row r="350" spans="3:12">
      <c r="C350" s="610" t="s">
        <v>145</v>
      </c>
      <c r="D350" s="610" t="s">
        <v>145</v>
      </c>
      <c r="E350" s="610" t="s">
        <v>145</v>
      </c>
      <c r="F350" s="610" t="s">
        <v>145</v>
      </c>
      <c r="G350" s="610" t="s">
        <v>145</v>
      </c>
      <c r="H350" s="972" t="s">
        <v>145</v>
      </c>
      <c r="I350" s="610" t="s">
        <v>145</v>
      </c>
      <c r="J350" s="610" t="s">
        <v>145</v>
      </c>
      <c r="K350" s="610" t="s">
        <v>145</v>
      </c>
      <c r="L350" s="610" t="s">
        <v>145</v>
      </c>
    </row>
    <row r="351" spans="3:12">
      <c r="C351" s="610" t="s">
        <v>145</v>
      </c>
      <c r="D351" s="610" t="s">
        <v>145</v>
      </c>
      <c r="E351" s="610" t="s">
        <v>145</v>
      </c>
      <c r="F351" s="610" t="s">
        <v>145</v>
      </c>
      <c r="G351" s="610" t="s">
        <v>145</v>
      </c>
      <c r="H351" s="972" t="s">
        <v>145</v>
      </c>
      <c r="I351" s="610" t="s">
        <v>145</v>
      </c>
      <c r="J351" s="610" t="s">
        <v>145</v>
      </c>
      <c r="K351" s="610" t="s">
        <v>145</v>
      </c>
      <c r="L351" s="610" t="s">
        <v>145</v>
      </c>
    </row>
    <row r="352" spans="3:12">
      <c r="C352" s="610" t="s">
        <v>145</v>
      </c>
      <c r="D352" s="610" t="s">
        <v>145</v>
      </c>
      <c r="E352" s="610" t="s">
        <v>145</v>
      </c>
      <c r="F352" s="610" t="s">
        <v>145</v>
      </c>
      <c r="G352" s="610" t="s">
        <v>145</v>
      </c>
      <c r="H352" s="972" t="s">
        <v>145</v>
      </c>
      <c r="I352" s="610" t="s">
        <v>145</v>
      </c>
      <c r="J352" s="610" t="s">
        <v>145</v>
      </c>
      <c r="K352" s="610" t="s">
        <v>145</v>
      </c>
      <c r="L352" s="610" t="s">
        <v>145</v>
      </c>
    </row>
    <row r="353" spans="3:12">
      <c r="C353" s="610" t="s">
        <v>145</v>
      </c>
      <c r="D353" s="610" t="s">
        <v>145</v>
      </c>
      <c r="E353" s="610" t="s">
        <v>145</v>
      </c>
      <c r="F353" s="610" t="s">
        <v>145</v>
      </c>
      <c r="G353" s="610" t="s">
        <v>145</v>
      </c>
      <c r="H353" s="972" t="s">
        <v>145</v>
      </c>
      <c r="I353" s="610" t="s">
        <v>145</v>
      </c>
      <c r="J353" s="610" t="s">
        <v>145</v>
      </c>
      <c r="K353" s="610" t="s">
        <v>145</v>
      </c>
      <c r="L353" s="610" t="s">
        <v>145</v>
      </c>
    </row>
    <row r="354" spans="3:12">
      <c r="C354" s="610" t="s">
        <v>145</v>
      </c>
      <c r="D354" s="610" t="s">
        <v>145</v>
      </c>
      <c r="E354" s="610" t="s">
        <v>145</v>
      </c>
      <c r="F354" s="610" t="s">
        <v>145</v>
      </c>
      <c r="G354" s="610" t="s">
        <v>145</v>
      </c>
      <c r="H354" s="972" t="s">
        <v>145</v>
      </c>
      <c r="I354" s="610" t="s">
        <v>145</v>
      </c>
      <c r="J354" s="610" t="s">
        <v>145</v>
      </c>
      <c r="K354" s="610" t="s">
        <v>145</v>
      </c>
      <c r="L354" s="610" t="s">
        <v>145</v>
      </c>
    </row>
    <row r="355" spans="3:12">
      <c r="C355" s="610" t="s">
        <v>145</v>
      </c>
      <c r="D355" s="610" t="s">
        <v>145</v>
      </c>
      <c r="E355" s="610" t="s">
        <v>145</v>
      </c>
      <c r="F355" s="610" t="s">
        <v>145</v>
      </c>
      <c r="G355" s="610" t="s">
        <v>145</v>
      </c>
      <c r="H355" s="972" t="s">
        <v>145</v>
      </c>
      <c r="I355" s="610" t="s">
        <v>145</v>
      </c>
      <c r="J355" s="610" t="s">
        <v>145</v>
      </c>
      <c r="K355" s="610" t="s">
        <v>145</v>
      </c>
      <c r="L355" s="610" t="s">
        <v>145</v>
      </c>
    </row>
    <row r="356" spans="3:12">
      <c r="C356" s="610" t="s">
        <v>145</v>
      </c>
      <c r="D356" s="610" t="s">
        <v>145</v>
      </c>
      <c r="E356" s="610" t="s">
        <v>145</v>
      </c>
      <c r="F356" s="610" t="s">
        <v>145</v>
      </c>
      <c r="G356" s="610" t="s">
        <v>145</v>
      </c>
      <c r="H356" s="972" t="s">
        <v>145</v>
      </c>
      <c r="I356" s="610" t="s">
        <v>145</v>
      </c>
      <c r="J356" s="610" t="s">
        <v>145</v>
      </c>
      <c r="K356" s="610" t="s">
        <v>145</v>
      </c>
      <c r="L356" s="610" t="s">
        <v>145</v>
      </c>
    </row>
    <row r="357" spans="3:12">
      <c r="C357" s="610" t="s">
        <v>145</v>
      </c>
      <c r="D357" s="610" t="s">
        <v>145</v>
      </c>
      <c r="E357" s="610" t="s">
        <v>145</v>
      </c>
      <c r="F357" s="610" t="s">
        <v>145</v>
      </c>
      <c r="G357" s="610" t="s">
        <v>145</v>
      </c>
      <c r="H357" s="972" t="s">
        <v>145</v>
      </c>
      <c r="I357" s="610" t="s">
        <v>145</v>
      </c>
      <c r="J357" s="610" t="s">
        <v>145</v>
      </c>
      <c r="K357" s="610" t="s">
        <v>145</v>
      </c>
      <c r="L357" s="610" t="s">
        <v>145</v>
      </c>
    </row>
    <row r="358" spans="3:12">
      <c r="C358" s="610" t="s">
        <v>145</v>
      </c>
      <c r="D358" s="610" t="s">
        <v>145</v>
      </c>
      <c r="E358" s="610" t="s">
        <v>145</v>
      </c>
      <c r="F358" s="610" t="s">
        <v>145</v>
      </c>
      <c r="G358" s="610" t="s">
        <v>145</v>
      </c>
      <c r="H358" s="972" t="s">
        <v>145</v>
      </c>
      <c r="I358" s="610" t="s">
        <v>145</v>
      </c>
      <c r="J358" s="610" t="s">
        <v>145</v>
      </c>
      <c r="K358" s="610" t="s">
        <v>145</v>
      </c>
      <c r="L358" s="610" t="s">
        <v>145</v>
      </c>
    </row>
    <row r="359" spans="3:12">
      <c r="C359" s="610" t="s">
        <v>145</v>
      </c>
      <c r="D359" s="610" t="s">
        <v>145</v>
      </c>
      <c r="E359" s="610" t="s">
        <v>145</v>
      </c>
      <c r="F359" s="610" t="s">
        <v>145</v>
      </c>
      <c r="G359" s="610" t="s">
        <v>145</v>
      </c>
      <c r="H359" s="972" t="s">
        <v>145</v>
      </c>
      <c r="I359" s="610" t="s">
        <v>145</v>
      </c>
      <c r="J359" s="610" t="s">
        <v>145</v>
      </c>
      <c r="K359" s="610" t="s">
        <v>145</v>
      </c>
      <c r="L359" s="610" t="s">
        <v>145</v>
      </c>
    </row>
    <row r="360" spans="3:12">
      <c r="C360" s="610" t="s">
        <v>145</v>
      </c>
      <c r="D360" s="610" t="s">
        <v>145</v>
      </c>
      <c r="E360" s="610" t="s">
        <v>145</v>
      </c>
      <c r="F360" s="610" t="s">
        <v>145</v>
      </c>
      <c r="G360" s="610" t="s">
        <v>145</v>
      </c>
      <c r="H360" s="972" t="s">
        <v>145</v>
      </c>
      <c r="I360" s="610" t="s">
        <v>145</v>
      </c>
      <c r="J360" s="610" t="s">
        <v>145</v>
      </c>
      <c r="K360" s="610" t="s">
        <v>145</v>
      </c>
      <c r="L360" s="610" t="s">
        <v>145</v>
      </c>
    </row>
    <row r="361" spans="3:12">
      <c r="C361" s="610" t="s">
        <v>145</v>
      </c>
      <c r="D361" s="610" t="s">
        <v>145</v>
      </c>
      <c r="E361" s="610" t="s">
        <v>145</v>
      </c>
      <c r="F361" s="610" t="s">
        <v>145</v>
      </c>
      <c r="G361" s="610" t="s">
        <v>145</v>
      </c>
      <c r="H361" s="972" t="s">
        <v>145</v>
      </c>
      <c r="I361" s="610" t="s">
        <v>145</v>
      </c>
      <c r="J361" s="610" t="s">
        <v>145</v>
      </c>
      <c r="K361" s="610" t="s">
        <v>145</v>
      </c>
      <c r="L361" s="610" t="s">
        <v>145</v>
      </c>
    </row>
    <row r="362" spans="3:12">
      <c r="C362" s="610" t="s">
        <v>145</v>
      </c>
      <c r="D362" s="610" t="s">
        <v>145</v>
      </c>
      <c r="E362" s="610" t="s">
        <v>145</v>
      </c>
      <c r="F362" s="610" t="s">
        <v>145</v>
      </c>
      <c r="G362" s="610" t="s">
        <v>145</v>
      </c>
      <c r="H362" s="972" t="s">
        <v>145</v>
      </c>
      <c r="I362" s="610" t="s">
        <v>145</v>
      </c>
      <c r="J362" s="610" t="s">
        <v>145</v>
      </c>
      <c r="K362" s="610" t="s">
        <v>145</v>
      </c>
      <c r="L362" s="610" t="s">
        <v>145</v>
      </c>
    </row>
    <row r="363" spans="3:12">
      <c r="C363" s="610" t="s">
        <v>145</v>
      </c>
      <c r="D363" s="610" t="s">
        <v>145</v>
      </c>
      <c r="E363" s="610" t="s">
        <v>145</v>
      </c>
      <c r="F363" s="610" t="s">
        <v>145</v>
      </c>
      <c r="G363" s="610" t="s">
        <v>145</v>
      </c>
      <c r="H363" s="972" t="s">
        <v>145</v>
      </c>
      <c r="I363" s="610" t="s">
        <v>145</v>
      </c>
      <c r="J363" s="610" t="s">
        <v>145</v>
      </c>
      <c r="K363" s="610" t="s">
        <v>145</v>
      </c>
      <c r="L363" s="610" t="s">
        <v>145</v>
      </c>
    </row>
    <row r="364" spans="3:12">
      <c r="C364" s="610" t="s">
        <v>145</v>
      </c>
      <c r="D364" s="610" t="s">
        <v>145</v>
      </c>
      <c r="E364" s="610" t="s">
        <v>145</v>
      </c>
      <c r="F364" s="610" t="s">
        <v>145</v>
      </c>
      <c r="G364" s="610" t="s">
        <v>145</v>
      </c>
      <c r="H364" s="972" t="s">
        <v>145</v>
      </c>
      <c r="I364" s="610" t="s">
        <v>145</v>
      </c>
      <c r="J364" s="610" t="s">
        <v>145</v>
      </c>
      <c r="K364" s="610" t="s">
        <v>145</v>
      </c>
      <c r="L364" s="610" t="s">
        <v>145</v>
      </c>
    </row>
    <row r="365" spans="3:12">
      <c r="C365" s="610" t="s">
        <v>145</v>
      </c>
      <c r="D365" s="610" t="s">
        <v>145</v>
      </c>
      <c r="E365" s="610" t="s">
        <v>145</v>
      </c>
      <c r="F365" s="610" t="s">
        <v>145</v>
      </c>
      <c r="G365" s="610" t="s">
        <v>145</v>
      </c>
      <c r="H365" s="972" t="s">
        <v>145</v>
      </c>
      <c r="I365" s="610" t="s">
        <v>145</v>
      </c>
      <c r="J365" s="610" t="s">
        <v>145</v>
      </c>
      <c r="K365" s="610" t="s">
        <v>145</v>
      </c>
      <c r="L365" s="610" t="s">
        <v>145</v>
      </c>
    </row>
    <row r="366" spans="3:12">
      <c r="C366" s="610" t="s">
        <v>145</v>
      </c>
      <c r="D366" s="610" t="s">
        <v>145</v>
      </c>
      <c r="E366" s="610" t="s">
        <v>145</v>
      </c>
      <c r="F366" s="610" t="s">
        <v>145</v>
      </c>
      <c r="G366" s="610" t="s">
        <v>145</v>
      </c>
      <c r="H366" s="972" t="s">
        <v>145</v>
      </c>
      <c r="I366" s="610" t="s">
        <v>145</v>
      </c>
      <c r="J366" s="610" t="s">
        <v>145</v>
      </c>
      <c r="K366" s="610" t="s">
        <v>145</v>
      </c>
      <c r="L366" s="610" t="s">
        <v>145</v>
      </c>
    </row>
    <row r="367" spans="3:12">
      <c r="C367" s="610" t="s">
        <v>145</v>
      </c>
      <c r="D367" s="610" t="s">
        <v>145</v>
      </c>
      <c r="E367" s="610" t="s">
        <v>145</v>
      </c>
      <c r="F367" s="610" t="s">
        <v>145</v>
      </c>
      <c r="G367" s="610" t="s">
        <v>145</v>
      </c>
      <c r="H367" s="972" t="s">
        <v>145</v>
      </c>
      <c r="I367" s="610" t="s">
        <v>145</v>
      </c>
      <c r="J367" s="610" t="s">
        <v>145</v>
      </c>
      <c r="K367" s="610" t="s">
        <v>145</v>
      </c>
      <c r="L367" s="610" t="s">
        <v>145</v>
      </c>
    </row>
    <row r="368" spans="3:12">
      <c r="C368" s="610" t="s">
        <v>145</v>
      </c>
      <c r="D368" s="610" t="s">
        <v>145</v>
      </c>
      <c r="E368" s="610" t="s">
        <v>145</v>
      </c>
      <c r="F368" s="610" t="s">
        <v>145</v>
      </c>
      <c r="G368" s="610" t="s">
        <v>145</v>
      </c>
      <c r="H368" s="972" t="s">
        <v>145</v>
      </c>
      <c r="I368" s="610" t="s">
        <v>145</v>
      </c>
      <c r="J368" s="610" t="s">
        <v>145</v>
      </c>
      <c r="K368" s="610" t="s">
        <v>145</v>
      </c>
      <c r="L368" s="610" t="s">
        <v>145</v>
      </c>
    </row>
    <row r="369" spans="3:12">
      <c r="C369" s="610" t="s">
        <v>145</v>
      </c>
      <c r="D369" s="610" t="s">
        <v>145</v>
      </c>
      <c r="E369" s="610" t="s">
        <v>145</v>
      </c>
      <c r="F369" s="610" t="s">
        <v>145</v>
      </c>
      <c r="G369" s="610" t="s">
        <v>145</v>
      </c>
      <c r="H369" s="972" t="s">
        <v>145</v>
      </c>
      <c r="I369" s="610" t="s">
        <v>145</v>
      </c>
      <c r="J369" s="610" t="s">
        <v>145</v>
      </c>
      <c r="K369" s="610" t="s">
        <v>145</v>
      </c>
      <c r="L369" s="610" t="s">
        <v>145</v>
      </c>
    </row>
    <row r="370" spans="3:12">
      <c r="C370" s="610" t="s">
        <v>145</v>
      </c>
      <c r="D370" s="610" t="s">
        <v>145</v>
      </c>
      <c r="E370" s="610" t="s">
        <v>145</v>
      </c>
      <c r="F370" s="610" t="s">
        <v>145</v>
      </c>
      <c r="G370" s="610" t="s">
        <v>145</v>
      </c>
      <c r="H370" s="972" t="s">
        <v>145</v>
      </c>
      <c r="I370" s="610" t="s">
        <v>145</v>
      </c>
      <c r="J370" s="610" t="s">
        <v>145</v>
      </c>
      <c r="K370" s="610" t="s">
        <v>145</v>
      </c>
      <c r="L370" s="610" t="s">
        <v>145</v>
      </c>
    </row>
    <row r="371" spans="3:12">
      <c r="C371" s="610" t="s">
        <v>145</v>
      </c>
      <c r="D371" s="610" t="s">
        <v>145</v>
      </c>
      <c r="E371" s="610" t="s">
        <v>145</v>
      </c>
      <c r="F371" s="610" t="s">
        <v>145</v>
      </c>
      <c r="G371" s="610" t="s">
        <v>145</v>
      </c>
      <c r="H371" s="972" t="s">
        <v>145</v>
      </c>
      <c r="I371" s="610" t="s">
        <v>145</v>
      </c>
      <c r="J371" s="610" t="s">
        <v>145</v>
      </c>
      <c r="K371" s="610" t="s">
        <v>145</v>
      </c>
      <c r="L371" s="610" t="s">
        <v>145</v>
      </c>
    </row>
    <row r="372" spans="3:12">
      <c r="C372" s="610" t="s">
        <v>145</v>
      </c>
      <c r="D372" s="610" t="s">
        <v>145</v>
      </c>
      <c r="E372" s="610" t="s">
        <v>145</v>
      </c>
      <c r="F372" s="610" t="s">
        <v>145</v>
      </c>
      <c r="G372" s="610" t="s">
        <v>145</v>
      </c>
      <c r="H372" s="972" t="s">
        <v>145</v>
      </c>
      <c r="I372" s="610" t="s">
        <v>145</v>
      </c>
      <c r="J372" s="610" t="s">
        <v>145</v>
      </c>
      <c r="K372" s="610" t="s">
        <v>145</v>
      </c>
      <c r="L372" s="610" t="s">
        <v>145</v>
      </c>
    </row>
    <row r="373" spans="3:12">
      <c r="C373" s="610" t="s">
        <v>145</v>
      </c>
      <c r="D373" s="610" t="s">
        <v>145</v>
      </c>
      <c r="E373" s="610" t="s">
        <v>145</v>
      </c>
      <c r="F373" s="610" t="s">
        <v>145</v>
      </c>
      <c r="G373" s="610" t="s">
        <v>145</v>
      </c>
      <c r="H373" s="972" t="s">
        <v>145</v>
      </c>
      <c r="I373" s="610" t="s">
        <v>145</v>
      </c>
      <c r="J373" s="610" t="s">
        <v>145</v>
      </c>
      <c r="K373" s="610" t="s">
        <v>145</v>
      </c>
      <c r="L373" s="610" t="s">
        <v>145</v>
      </c>
    </row>
    <row r="374" spans="3:12">
      <c r="C374" s="610" t="s">
        <v>145</v>
      </c>
      <c r="D374" s="610" t="s">
        <v>145</v>
      </c>
      <c r="E374" s="610" t="s">
        <v>145</v>
      </c>
      <c r="F374" s="610" t="s">
        <v>145</v>
      </c>
      <c r="G374" s="610" t="s">
        <v>145</v>
      </c>
      <c r="H374" s="972" t="s">
        <v>145</v>
      </c>
      <c r="I374" s="610" t="s">
        <v>145</v>
      </c>
      <c r="J374" s="610" t="s">
        <v>145</v>
      </c>
      <c r="K374" s="610" t="s">
        <v>145</v>
      </c>
      <c r="L374" s="610" t="s">
        <v>145</v>
      </c>
    </row>
    <row r="375" spans="3:12">
      <c r="C375" s="610" t="s">
        <v>145</v>
      </c>
      <c r="D375" s="610" t="s">
        <v>145</v>
      </c>
      <c r="E375" s="610" t="s">
        <v>145</v>
      </c>
      <c r="F375" s="610" t="s">
        <v>145</v>
      </c>
      <c r="G375" s="610" t="s">
        <v>145</v>
      </c>
      <c r="H375" s="972" t="s">
        <v>145</v>
      </c>
      <c r="I375" s="610" t="s">
        <v>145</v>
      </c>
      <c r="J375" s="610" t="s">
        <v>145</v>
      </c>
      <c r="K375" s="610" t="s">
        <v>145</v>
      </c>
      <c r="L375" s="610" t="s">
        <v>145</v>
      </c>
    </row>
    <row r="376" spans="3:12">
      <c r="C376" s="610" t="s">
        <v>145</v>
      </c>
      <c r="D376" s="610" t="s">
        <v>145</v>
      </c>
      <c r="E376" s="610" t="s">
        <v>145</v>
      </c>
      <c r="F376" s="610" t="s">
        <v>145</v>
      </c>
      <c r="G376" s="610" t="s">
        <v>145</v>
      </c>
      <c r="H376" s="972" t="s">
        <v>145</v>
      </c>
      <c r="I376" s="610" t="s">
        <v>145</v>
      </c>
      <c r="J376" s="610" t="s">
        <v>145</v>
      </c>
      <c r="K376" s="610" t="s">
        <v>145</v>
      </c>
      <c r="L376" s="610" t="s">
        <v>145</v>
      </c>
    </row>
    <row r="377" spans="3:12">
      <c r="C377" s="610" t="s">
        <v>145</v>
      </c>
      <c r="D377" s="610" t="s">
        <v>145</v>
      </c>
      <c r="E377" s="610" t="s">
        <v>145</v>
      </c>
      <c r="F377" s="610" t="s">
        <v>145</v>
      </c>
      <c r="G377" s="610" t="s">
        <v>145</v>
      </c>
      <c r="H377" s="972" t="s">
        <v>145</v>
      </c>
      <c r="I377" s="610" t="s">
        <v>145</v>
      </c>
      <c r="J377" s="610" t="s">
        <v>145</v>
      </c>
      <c r="K377" s="610" t="s">
        <v>145</v>
      </c>
      <c r="L377" s="610" t="s">
        <v>145</v>
      </c>
    </row>
    <row r="378" spans="3:12">
      <c r="C378" s="610" t="s">
        <v>145</v>
      </c>
      <c r="D378" s="610" t="s">
        <v>145</v>
      </c>
      <c r="E378" s="610" t="s">
        <v>145</v>
      </c>
      <c r="F378" s="610" t="s">
        <v>145</v>
      </c>
      <c r="G378" s="610" t="s">
        <v>145</v>
      </c>
      <c r="H378" s="972" t="s">
        <v>145</v>
      </c>
      <c r="I378" s="610" t="s">
        <v>145</v>
      </c>
      <c r="J378" s="610" t="s">
        <v>145</v>
      </c>
      <c r="K378" s="610" t="s">
        <v>145</v>
      </c>
      <c r="L378" s="610" t="s">
        <v>145</v>
      </c>
    </row>
    <row r="379" spans="3:12">
      <c r="C379" s="610" t="s">
        <v>145</v>
      </c>
      <c r="D379" s="610" t="s">
        <v>145</v>
      </c>
      <c r="E379" s="610" t="s">
        <v>145</v>
      </c>
      <c r="F379" s="610" t="s">
        <v>145</v>
      </c>
      <c r="G379" s="610" t="s">
        <v>145</v>
      </c>
      <c r="H379" s="972" t="s">
        <v>145</v>
      </c>
      <c r="I379" s="610" t="s">
        <v>145</v>
      </c>
      <c r="J379" s="610" t="s">
        <v>145</v>
      </c>
      <c r="K379" s="610" t="s">
        <v>145</v>
      </c>
      <c r="L379" s="610" t="s">
        <v>145</v>
      </c>
    </row>
    <row r="380" spans="3:12">
      <c r="C380" s="610" t="s">
        <v>145</v>
      </c>
      <c r="D380" s="610" t="s">
        <v>145</v>
      </c>
      <c r="E380" s="610" t="s">
        <v>145</v>
      </c>
      <c r="F380" s="610" t="s">
        <v>145</v>
      </c>
      <c r="G380" s="610" t="s">
        <v>145</v>
      </c>
      <c r="H380" s="972" t="s">
        <v>145</v>
      </c>
      <c r="I380" s="610" t="s">
        <v>145</v>
      </c>
      <c r="J380" s="610" t="s">
        <v>145</v>
      </c>
      <c r="K380" s="610" t="s">
        <v>145</v>
      </c>
      <c r="L380" s="610" t="s">
        <v>145</v>
      </c>
    </row>
    <row r="381" spans="3:12">
      <c r="C381" s="610" t="s">
        <v>145</v>
      </c>
      <c r="D381" s="610" t="s">
        <v>145</v>
      </c>
      <c r="E381" s="610" t="s">
        <v>145</v>
      </c>
      <c r="F381" s="610" t="s">
        <v>145</v>
      </c>
      <c r="G381" s="610" t="s">
        <v>145</v>
      </c>
      <c r="H381" s="972" t="s">
        <v>145</v>
      </c>
      <c r="I381" s="610" t="s">
        <v>145</v>
      </c>
      <c r="J381" s="610" t="s">
        <v>145</v>
      </c>
      <c r="K381" s="610" t="s">
        <v>145</v>
      </c>
      <c r="L381" s="610" t="s">
        <v>145</v>
      </c>
    </row>
    <row r="382" spans="3:12">
      <c r="C382" s="610" t="s">
        <v>145</v>
      </c>
      <c r="D382" s="610" t="s">
        <v>145</v>
      </c>
      <c r="E382" s="610" t="s">
        <v>145</v>
      </c>
      <c r="F382" s="610" t="s">
        <v>145</v>
      </c>
      <c r="G382" s="610" t="s">
        <v>145</v>
      </c>
      <c r="H382" s="972" t="s">
        <v>145</v>
      </c>
      <c r="I382" s="610" t="s">
        <v>145</v>
      </c>
      <c r="J382" s="610" t="s">
        <v>145</v>
      </c>
      <c r="K382" s="610" t="s">
        <v>145</v>
      </c>
      <c r="L382" s="610" t="s">
        <v>145</v>
      </c>
    </row>
    <row r="383" spans="3:12">
      <c r="C383" s="610" t="s">
        <v>145</v>
      </c>
      <c r="D383" s="610" t="s">
        <v>145</v>
      </c>
      <c r="E383" s="610" t="s">
        <v>145</v>
      </c>
      <c r="F383" s="610" t="s">
        <v>145</v>
      </c>
      <c r="G383" s="610" t="s">
        <v>145</v>
      </c>
      <c r="H383" s="972" t="s">
        <v>145</v>
      </c>
      <c r="I383" s="610" t="s">
        <v>145</v>
      </c>
      <c r="J383" s="610" t="s">
        <v>145</v>
      </c>
      <c r="K383" s="610" t="s">
        <v>145</v>
      </c>
      <c r="L383" s="610" t="s">
        <v>145</v>
      </c>
    </row>
    <row r="384" spans="3:12">
      <c r="C384" s="610" t="s">
        <v>145</v>
      </c>
      <c r="D384" s="610" t="s">
        <v>145</v>
      </c>
      <c r="E384" s="610" t="s">
        <v>145</v>
      </c>
      <c r="F384" s="610" t="s">
        <v>145</v>
      </c>
      <c r="G384" s="610" t="s">
        <v>145</v>
      </c>
      <c r="H384" s="972" t="s">
        <v>145</v>
      </c>
      <c r="I384" s="610" t="s">
        <v>145</v>
      </c>
      <c r="J384" s="610" t="s">
        <v>145</v>
      </c>
      <c r="K384" s="610" t="s">
        <v>145</v>
      </c>
      <c r="L384" s="610" t="s">
        <v>145</v>
      </c>
    </row>
    <row r="385" spans="3:12">
      <c r="C385" s="610" t="s">
        <v>145</v>
      </c>
      <c r="D385" s="610" t="s">
        <v>145</v>
      </c>
      <c r="E385" s="610" t="s">
        <v>145</v>
      </c>
      <c r="F385" s="610" t="s">
        <v>145</v>
      </c>
      <c r="G385" s="610" t="s">
        <v>145</v>
      </c>
      <c r="H385" s="972" t="s">
        <v>145</v>
      </c>
      <c r="I385" s="610" t="s">
        <v>145</v>
      </c>
      <c r="J385" s="610" t="s">
        <v>145</v>
      </c>
      <c r="K385" s="610" t="s">
        <v>145</v>
      </c>
      <c r="L385" s="610" t="s">
        <v>145</v>
      </c>
    </row>
    <row r="386" spans="3:12">
      <c r="C386" s="610" t="s">
        <v>145</v>
      </c>
      <c r="D386" s="610" t="s">
        <v>145</v>
      </c>
      <c r="E386" s="610" t="s">
        <v>145</v>
      </c>
      <c r="F386" s="610" t="s">
        <v>145</v>
      </c>
      <c r="G386" s="610" t="s">
        <v>145</v>
      </c>
      <c r="H386" s="972" t="s">
        <v>145</v>
      </c>
      <c r="I386" s="610" t="s">
        <v>145</v>
      </c>
      <c r="J386" s="610" t="s">
        <v>145</v>
      </c>
      <c r="K386" s="610" t="s">
        <v>145</v>
      </c>
      <c r="L386" s="610" t="s">
        <v>145</v>
      </c>
    </row>
    <row r="387" spans="3:12">
      <c r="C387" s="610" t="s">
        <v>145</v>
      </c>
      <c r="D387" s="610" t="s">
        <v>145</v>
      </c>
      <c r="E387" s="610" t="s">
        <v>145</v>
      </c>
      <c r="F387" s="610" t="s">
        <v>145</v>
      </c>
      <c r="G387" s="610" t="s">
        <v>145</v>
      </c>
      <c r="H387" s="972" t="s">
        <v>145</v>
      </c>
      <c r="I387" s="610" t="s">
        <v>145</v>
      </c>
      <c r="J387" s="610" t="s">
        <v>145</v>
      </c>
      <c r="K387" s="610" t="s">
        <v>145</v>
      </c>
      <c r="L387" s="610" t="s">
        <v>145</v>
      </c>
    </row>
    <row r="388" spans="3:12">
      <c r="C388" s="610" t="s">
        <v>145</v>
      </c>
      <c r="D388" s="610" t="s">
        <v>145</v>
      </c>
      <c r="E388" s="610" t="s">
        <v>145</v>
      </c>
      <c r="F388" s="610" t="s">
        <v>145</v>
      </c>
      <c r="G388" s="610" t="s">
        <v>145</v>
      </c>
      <c r="H388" s="972" t="s">
        <v>145</v>
      </c>
      <c r="I388" s="610" t="s">
        <v>145</v>
      </c>
      <c r="J388" s="610" t="s">
        <v>145</v>
      </c>
      <c r="K388" s="610" t="s">
        <v>145</v>
      </c>
      <c r="L388" s="610" t="s">
        <v>145</v>
      </c>
    </row>
    <row r="389" spans="3:12">
      <c r="C389" s="610" t="s">
        <v>145</v>
      </c>
      <c r="D389" s="610" t="s">
        <v>145</v>
      </c>
      <c r="E389" s="610" t="s">
        <v>145</v>
      </c>
      <c r="F389" s="610" t="s">
        <v>145</v>
      </c>
      <c r="G389" s="610" t="s">
        <v>145</v>
      </c>
      <c r="H389" s="972" t="s">
        <v>145</v>
      </c>
      <c r="I389" s="610" t="s">
        <v>145</v>
      </c>
      <c r="J389" s="610" t="s">
        <v>145</v>
      </c>
      <c r="K389" s="610" t="s">
        <v>145</v>
      </c>
      <c r="L389" s="610" t="s">
        <v>145</v>
      </c>
    </row>
    <row r="390" spans="3:12">
      <c r="C390" s="610" t="s">
        <v>145</v>
      </c>
      <c r="D390" s="610" t="s">
        <v>145</v>
      </c>
      <c r="E390" s="610" t="s">
        <v>145</v>
      </c>
      <c r="F390" s="610" t="s">
        <v>145</v>
      </c>
      <c r="G390" s="610" t="s">
        <v>145</v>
      </c>
      <c r="H390" s="972" t="s">
        <v>145</v>
      </c>
      <c r="I390" s="610" t="s">
        <v>145</v>
      </c>
      <c r="J390" s="610" t="s">
        <v>145</v>
      </c>
      <c r="K390" s="610" t="s">
        <v>145</v>
      </c>
      <c r="L390" s="610" t="s">
        <v>145</v>
      </c>
    </row>
    <row r="391" spans="3:12">
      <c r="C391" s="610" t="s">
        <v>145</v>
      </c>
      <c r="D391" s="610" t="s">
        <v>145</v>
      </c>
      <c r="E391" s="610" t="s">
        <v>145</v>
      </c>
      <c r="F391" s="610" t="s">
        <v>145</v>
      </c>
      <c r="G391" s="610" t="s">
        <v>145</v>
      </c>
      <c r="H391" s="972" t="s">
        <v>145</v>
      </c>
      <c r="I391" s="610" t="s">
        <v>145</v>
      </c>
      <c r="J391" s="610" t="s">
        <v>145</v>
      </c>
      <c r="K391" s="610" t="s">
        <v>145</v>
      </c>
      <c r="L391" s="610" t="s">
        <v>145</v>
      </c>
    </row>
    <row r="392" spans="3:12">
      <c r="C392" s="610" t="s">
        <v>145</v>
      </c>
      <c r="D392" s="610" t="s">
        <v>145</v>
      </c>
      <c r="E392" s="610" t="s">
        <v>145</v>
      </c>
      <c r="F392" s="610" t="s">
        <v>145</v>
      </c>
      <c r="G392" s="610" t="s">
        <v>145</v>
      </c>
      <c r="H392" s="972" t="s">
        <v>145</v>
      </c>
      <c r="I392" s="610" t="s">
        <v>145</v>
      </c>
      <c r="J392" s="610" t="s">
        <v>145</v>
      </c>
      <c r="K392" s="610" t="s">
        <v>145</v>
      </c>
      <c r="L392" s="610" t="s">
        <v>145</v>
      </c>
    </row>
    <row r="393" spans="3:12">
      <c r="C393" s="610" t="s">
        <v>145</v>
      </c>
      <c r="D393" s="610" t="s">
        <v>145</v>
      </c>
      <c r="E393" s="610" t="s">
        <v>145</v>
      </c>
      <c r="F393" s="610" t="s">
        <v>145</v>
      </c>
      <c r="G393" s="610" t="s">
        <v>145</v>
      </c>
      <c r="H393" s="972" t="s">
        <v>145</v>
      </c>
      <c r="I393" s="610" t="s">
        <v>145</v>
      </c>
      <c r="J393" s="610" t="s">
        <v>145</v>
      </c>
      <c r="K393" s="610" t="s">
        <v>145</v>
      </c>
      <c r="L393" s="610" t="s">
        <v>145</v>
      </c>
    </row>
    <row r="394" spans="3:12">
      <c r="C394" s="610" t="s">
        <v>145</v>
      </c>
      <c r="D394" s="610" t="s">
        <v>145</v>
      </c>
      <c r="E394" s="610" t="s">
        <v>145</v>
      </c>
      <c r="F394" s="610" t="s">
        <v>145</v>
      </c>
      <c r="G394" s="610" t="s">
        <v>145</v>
      </c>
      <c r="H394" s="972" t="s">
        <v>145</v>
      </c>
      <c r="I394" s="610" t="s">
        <v>145</v>
      </c>
      <c r="J394" s="610" t="s">
        <v>145</v>
      </c>
      <c r="K394" s="610" t="s">
        <v>145</v>
      </c>
      <c r="L394" s="610" t="s">
        <v>145</v>
      </c>
    </row>
    <row r="395" spans="3:12">
      <c r="C395" s="610" t="s">
        <v>145</v>
      </c>
      <c r="D395" s="610" t="s">
        <v>145</v>
      </c>
      <c r="E395" s="610" t="s">
        <v>145</v>
      </c>
      <c r="F395" s="610" t="s">
        <v>145</v>
      </c>
      <c r="G395" s="610" t="s">
        <v>145</v>
      </c>
      <c r="H395" s="972" t="s">
        <v>145</v>
      </c>
      <c r="I395" s="610" t="s">
        <v>145</v>
      </c>
      <c r="J395" s="610" t="s">
        <v>145</v>
      </c>
      <c r="K395" s="610" t="s">
        <v>145</v>
      </c>
      <c r="L395" s="610" t="s">
        <v>145</v>
      </c>
    </row>
    <row r="396" spans="3:12">
      <c r="C396" s="610" t="s">
        <v>145</v>
      </c>
      <c r="D396" s="610" t="s">
        <v>145</v>
      </c>
      <c r="E396" s="610" t="s">
        <v>145</v>
      </c>
      <c r="F396" s="610" t="s">
        <v>145</v>
      </c>
      <c r="G396" s="610" t="s">
        <v>145</v>
      </c>
      <c r="H396" s="972" t="s">
        <v>145</v>
      </c>
      <c r="I396" s="610" t="s">
        <v>145</v>
      </c>
      <c r="J396" s="610" t="s">
        <v>145</v>
      </c>
      <c r="K396" s="610" t="s">
        <v>145</v>
      </c>
      <c r="L396" s="610" t="s">
        <v>145</v>
      </c>
    </row>
    <row r="397" spans="3:12">
      <c r="C397" s="610" t="s">
        <v>145</v>
      </c>
      <c r="D397" s="610" t="s">
        <v>145</v>
      </c>
      <c r="E397" s="610" t="s">
        <v>145</v>
      </c>
      <c r="F397" s="610" t="s">
        <v>145</v>
      </c>
      <c r="G397" s="610" t="s">
        <v>145</v>
      </c>
      <c r="H397" s="972" t="s">
        <v>145</v>
      </c>
      <c r="I397" s="610" t="s">
        <v>145</v>
      </c>
      <c r="J397" s="610" t="s">
        <v>145</v>
      </c>
      <c r="K397" s="610" t="s">
        <v>145</v>
      </c>
      <c r="L397" s="610" t="s">
        <v>145</v>
      </c>
    </row>
    <row r="398" spans="3:12">
      <c r="C398" s="610" t="s">
        <v>145</v>
      </c>
      <c r="D398" s="610" t="s">
        <v>145</v>
      </c>
      <c r="E398" s="610" t="s">
        <v>145</v>
      </c>
      <c r="F398" s="610" t="s">
        <v>145</v>
      </c>
      <c r="G398" s="610" t="s">
        <v>145</v>
      </c>
      <c r="H398" s="972" t="s">
        <v>145</v>
      </c>
      <c r="I398" s="610" t="s">
        <v>145</v>
      </c>
      <c r="J398" s="610" t="s">
        <v>145</v>
      </c>
      <c r="K398" s="610" t="s">
        <v>145</v>
      </c>
      <c r="L398" s="610" t="s">
        <v>145</v>
      </c>
    </row>
    <row r="399" spans="3:12">
      <c r="C399" s="610" t="s">
        <v>145</v>
      </c>
      <c r="D399" s="610" t="s">
        <v>145</v>
      </c>
      <c r="E399" s="610" t="s">
        <v>145</v>
      </c>
      <c r="F399" s="610" t="s">
        <v>145</v>
      </c>
      <c r="G399" s="610" t="s">
        <v>145</v>
      </c>
      <c r="H399" s="972" t="s">
        <v>145</v>
      </c>
      <c r="I399" s="610" t="s">
        <v>145</v>
      </c>
      <c r="J399" s="610" t="s">
        <v>145</v>
      </c>
      <c r="K399" s="610" t="s">
        <v>145</v>
      </c>
      <c r="L399" s="610" t="s">
        <v>145</v>
      </c>
    </row>
    <row r="400" spans="3:12">
      <c r="C400" s="610" t="s">
        <v>145</v>
      </c>
      <c r="D400" s="610" t="s">
        <v>145</v>
      </c>
      <c r="E400" s="610" t="s">
        <v>145</v>
      </c>
      <c r="F400" s="610" t="s">
        <v>145</v>
      </c>
      <c r="G400" s="610" t="s">
        <v>145</v>
      </c>
      <c r="H400" s="972" t="s">
        <v>145</v>
      </c>
      <c r="I400" s="610" t="s">
        <v>145</v>
      </c>
      <c r="J400" s="610" t="s">
        <v>145</v>
      </c>
      <c r="K400" s="610" t="s">
        <v>145</v>
      </c>
      <c r="L400" s="610" t="s">
        <v>145</v>
      </c>
    </row>
    <row r="401" spans="3:12">
      <c r="C401" s="610" t="s">
        <v>145</v>
      </c>
      <c r="D401" s="610" t="s">
        <v>145</v>
      </c>
      <c r="E401" s="610" t="s">
        <v>145</v>
      </c>
      <c r="F401" s="610" t="s">
        <v>145</v>
      </c>
      <c r="G401" s="610" t="s">
        <v>145</v>
      </c>
      <c r="H401" s="972" t="s">
        <v>145</v>
      </c>
      <c r="I401" s="610" t="s">
        <v>145</v>
      </c>
      <c r="J401" s="610" t="s">
        <v>145</v>
      </c>
      <c r="K401" s="610" t="s">
        <v>145</v>
      </c>
      <c r="L401" s="610" t="s">
        <v>145</v>
      </c>
    </row>
    <row r="402" spans="3:12">
      <c r="C402" s="610" t="s">
        <v>145</v>
      </c>
      <c r="D402" s="610" t="s">
        <v>145</v>
      </c>
      <c r="E402" s="610" t="s">
        <v>145</v>
      </c>
      <c r="F402" s="610" t="s">
        <v>145</v>
      </c>
      <c r="G402" s="610" t="s">
        <v>145</v>
      </c>
      <c r="H402" s="972" t="s">
        <v>145</v>
      </c>
      <c r="I402" s="610" t="s">
        <v>145</v>
      </c>
      <c r="J402" s="610" t="s">
        <v>145</v>
      </c>
      <c r="K402" s="610" t="s">
        <v>145</v>
      </c>
      <c r="L402" s="610" t="s">
        <v>145</v>
      </c>
    </row>
    <row r="403" spans="3:12">
      <c r="C403" s="610" t="s">
        <v>145</v>
      </c>
      <c r="D403" s="610" t="s">
        <v>145</v>
      </c>
      <c r="E403" s="610" t="s">
        <v>145</v>
      </c>
      <c r="F403" s="610" t="s">
        <v>145</v>
      </c>
      <c r="G403" s="610" t="s">
        <v>145</v>
      </c>
      <c r="H403" s="972" t="s">
        <v>145</v>
      </c>
      <c r="I403" s="610" t="s">
        <v>145</v>
      </c>
      <c r="J403" s="610" t="s">
        <v>145</v>
      </c>
      <c r="K403" s="610" t="s">
        <v>145</v>
      </c>
      <c r="L403" s="610" t="s">
        <v>145</v>
      </c>
    </row>
    <row r="404" spans="3:12">
      <c r="C404" s="610" t="s">
        <v>145</v>
      </c>
      <c r="D404" s="610" t="s">
        <v>145</v>
      </c>
      <c r="E404" s="610" t="s">
        <v>145</v>
      </c>
      <c r="F404" s="610" t="s">
        <v>145</v>
      </c>
      <c r="G404" s="610" t="s">
        <v>145</v>
      </c>
      <c r="H404" s="972" t="s">
        <v>145</v>
      </c>
      <c r="I404" s="610" t="s">
        <v>145</v>
      </c>
      <c r="J404" s="610" t="s">
        <v>145</v>
      </c>
      <c r="K404" s="610" t="s">
        <v>145</v>
      </c>
      <c r="L404" s="610" t="s">
        <v>145</v>
      </c>
    </row>
    <row r="405" spans="3:12">
      <c r="C405" s="610" t="s">
        <v>145</v>
      </c>
      <c r="D405" s="610" t="s">
        <v>145</v>
      </c>
      <c r="E405" s="610" t="s">
        <v>145</v>
      </c>
      <c r="F405" s="610" t="s">
        <v>145</v>
      </c>
      <c r="G405" s="610" t="s">
        <v>145</v>
      </c>
      <c r="H405" s="972" t="s">
        <v>145</v>
      </c>
      <c r="I405" s="610" t="s">
        <v>145</v>
      </c>
      <c r="J405" s="610" t="s">
        <v>145</v>
      </c>
      <c r="K405" s="610" t="s">
        <v>145</v>
      </c>
      <c r="L405" s="610" t="s">
        <v>145</v>
      </c>
    </row>
    <row r="406" spans="3:12">
      <c r="C406" s="610" t="s">
        <v>145</v>
      </c>
      <c r="D406" s="610" t="s">
        <v>145</v>
      </c>
      <c r="E406" s="610" t="s">
        <v>145</v>
      </c>
      <c r="F406" s="610" t="s">
        <v>145</v>
      </c>
      <c r="G406" s="610" t="s">
        <v>145</v>
      </c>
      <c r="H406" s="972" t="s">
        <v>145</v>
      </c>
      <c r="I406" s="610" t="s">
        <v>145</v>
      </c>
      <c r="J406" s="610" t="s">
        <v>145</v>
      </c>
      <c r="K406" s="610" t="s">
        <v>145</v>
      </c>
      <c r="L406" s="610" t="s">
        <v>145</v>
      </c>
    </row>
    <row r="407" spans="3:12">
      <c r="C407" s="610" t="s">
        <v>145</v>
      </c>
      <c r="D407" s="610" t="s">
        <v>145</v>
      </c>
      <c r="E407" s="610" t="s">
        <v>145</v>
      </c>
      <c r="F407" s="610" t="s">
        <v>145</v>
      </c>
      <c r="G407" s="610" t="s">
        <v>145</v>
      </c>
      <c r="H407" s="972" t="s">
        <v>145</v>
      </c>
      <c r="I407" s="610" t="s">
        <v>145</v>
      </c>
      <c r="J407" s="610" t="s">
        <v>145</v>
      </c>
      <c r="K407" s="610" t="s">
        <v>145</v>
      </c>
      <c r="L407" s="610" t="s">
        <v>145</v>
      </c>
    </row>
    <row r="408" spans="3:12">
      <c r="C408" s="610" t="s">
        <v>145</v>
      </c>
      <c r="D408" s="610" t="s">
        <v>145</v>
      </c>
      <c r="E408" s="610" t="s">
        <v>145</v>
      </c>
      <c r="F408" s="610" t="s">
        <v>145</v>
      </c>
      <c r="G408" s="610" t="s">
        <v>145</v>
      </c>
      <c r="H408" s="972" t="s">
        <v>145</v>
      </c>
      <c r="I408" s="610" t="s">
        <v>145</v>
      </c>
      <c r="J408" s="610" t="s">
        <v>145</v>
      </c>
      <c r="K408" s="610" t="s">
        <v>145</v>
      </c>
      <c r="L408" s="610" t="s">
        <v>145</v>
      </c>
    </row>
    <row r="409" spans="3:12">
      <c r="C409" s="610" t="s">
        <v>145</v>
      </c>
      <c r="D409" s="610" t="s">
        <v>145</v>
      </c>
      <c r="E409" s="610" t="s">
        <v>145</v>
      </c>
      <c r="F409" s="610" t="s">
        <v>145</v>
      </c>
      <c r="G409" s="610" t="s">
        <v>145</v>
      </c>
      <c r="H409" s="972" t="s">
        <v>145</v>
      </c>
      <c r="I409" s="610" t="s">
        <v>145</v>
      </c>
      <c r="J409" s="610" t="s">
        <v>145</v>
      </c>
      <c r="K409" s="610" t="s">
        <v>145</v>
      </c>
      <c r="L409" s="610" t="s">
        <v>145</v>
      </c>
    </row>
    <row r="410" spans="3:12">
      <c r="C410" s="610" t="s">
        <v>145</v>
      </c>
      <c r="D410" s="610" t="s">
        <v>145</v>
      </c>
      <c r="E410" s="610" t="s">
        <v>145</v>
      </c>
      <c r="F410" s="610" t="s">
        <v>145</v>
      </c>
      <c r="G410" s="610" t="s">
        <v>145</v>
      </c>
      <c r="H410" s="972" t="s">
        <v>145</v>
      </c>
      <c r="I410" s="610" t="s">
        <v>145</v>
      </c>
      <c r="J410" s="610" t="s">
        <v>145</v>
      </c>
      <c r="K410" s="610" t="s">
        <v>145</v>
      </c>
      <c r="L410" s="610" t="s">
        <v>145</v>
      </c>
    </row>
    <row r="411" spans="3:12">
      <c r="C411" s="610" t="s">
        <v>145</v>
      </c>
      <c r="D411" s="610" t="s">
        <v>145</v>
      </c>
      <c r="E411" s="610" t="s">
        <v>145</v>
      </c>
      <c r="F411" s="610" t="s">
        <v>145</v>
      </c>
      <c r="G411" s="610" t="s">
        <v>145</v>
      </c>
      <c r="H411" s="972" t="s">
        <v>145</v>
      </c>
      <c r="I411" s="610" t="s">
        <v>145</v>
      </c>
      <c r="J411" s="610" t="s">
        <v>145</v>
      </c>
      <c r="K411" s="610" t="s">
        <v>145</v>
      </c>
      <c r="L411" s="610" t="s">
        <v>145</v>
      </c>
    </row>
    <row r="412" spans="3:12">
      <c r="C412" s="610" t="s">
        <v>145</v>
      </c>
      <c r="D412" s="610" t="s">
        <v>145</v>
      </c>
      <c r="E412" s="610" t="s">
        <v>145</v>
      </c>
      <c r="F412" s="610" t="s">
        <v>145</v>
      </c>
      <c r="G412" s="610" t="s">
        <v>145</v>
      </c>
      <c r="H412" s="972" t="s">
        <v>145</v>
      </c>
      <c r="I412" s="610" t="s">
        <v>145</v>
      </c>
      <c r="J412" s="610" t="s">
        <v>145</v>
      </c>
      <c r="K412" s="610" t="s">
        <v>145</v>
      </c>
      <c r="L412" s="610" t="s">
        <v>145</v>
      </c>
    </row>
    <row r="413" spans="3:12">
      <c r="C413" s="610" t="s">
        <v>145</v>
      </c>
      <c r="D413" s="610" t="s">
        <v>145</v>
      </c>
      <c r="E413" s="610" t="s">
        <v>145</v>
      </c>
      <c r="F413" s="610" t="s">
        <v>145</v>
      </c>
      <c r="G413" s="610" t="s">
        <v>145</v>
      </c>
      <c r="H413" s="972" t="s">
        <v>145</v>
      </c>
      <c r="I413" s="610" t="s">
        <v>145</v>
      </c>
      <c r="J413" s="610" t="s">
        <v>145</v>
      </c>
      <c r="K413" s="610" t="s">
        <v>145</v>
      </c>
      <c r="L413" s="610" t="s">
        <v>145</v>
      </c>
    </row>
    <row r="414" spans="3:12">
      <c r="C414" s="610" t="s">
        <v>145</v>
      </c>
      <c r="D414" s="610" t="s">
        <v>145</v>
      </c>
      <c r="E414" s="610" t="s">
        <v>145</v>
      </c>
      <c r="F414" s="610" t="s">
        <v>145</v>
      </c>
      <c r="G414" s="610" t="s">
        <v>145</v>
      </c>
      <c r="H414" s="972" t="s">
        <v>145</v>
      </c>
      <c r="I414" s="610" t="s">
        <v>145</v>
      </c>
      <c r="J414" s="610" t="s">
        <v>145</v>
      </c>
      <c r="K414" s="610" t="s">
        <v>145</v>
      </c>
      <c r="L414" s="610" t="s">
        <v>145</v>
      </c>
    </row>
    <row r="415" spans="3:12">
      <c r="C415" s="610" t="s">
        <v>145</v>
      </c>
      <c r="D415" s="610" t="s">
        <v>145</v>
      </c>
      <c r="E415" s="610" t="s">
        <v>145</v>
      </c>
      <c r="F415" s="610" t="s">
        <v>145</v>
      </c>
      <c r="G415" s="610" t="s">
        <v>145</v>
      </c>
      <c r="H415" s="972" t="s">
        <v>145</v>
      </c>
      <c r="I415" s="610" t="s">
        <v>145</v>
      </c>
      <c r="J415" s="610" t="s">
        <v>145</v>
      </c>
      <c r="K415" s="610" t="s">
        <v>145</v>
      </c>
      <c r="L415" s="610" t="s">
        <v>145</v>
      </c>
    </row>
    <row r="416" spans="3:12">
      <c r="C416" s="610" t="s">
        <v>145</v>
      </c>
      <c r="D416" s="610" t="s">
        <v>145</v>
      </c>
      <c r="E416" s="610" t="s">
        <v>145</v>
      </c>
      <c r="F416" s="610" t="s">
        <v>145</v>
      </c>
      <c r="G416" s="610" t="s">
        <v>145</v>
      </c>
      <c r="H416" s="972" t="s">
        <v>145</v>
      </c>
      <c r="I416" s="610" t="s">
        <v>145</v>
      </c>
      <c r="J416" s="610" t="s">
        <v>145</v>
      </c>
      <c r="K416" s="610" t="s">
        <v>145</v>
      </c>
      <c r="L416" s="610" t="s">
        <v>145</v>
      </c>
    </row>
    <row r="417" spans="3:12">
      <c r="C417" s="610" t="s">
        <v>145</v>
      </c>
      <c r="D417" s="610" t="s">
        <v>145</v>
      </c>
      <c r="E417" s="610" t="s">
        <v>145</v>
      </c>
      <c r="F417" s="610" t="s">
        <v>145</v>
      </c>
      <c r="G417" s="610" t="s">
        <v>145</v>
      </c>
      <c r="H417" s="972" t="s">
        <v>145</v>
      </c>
      <c r="I417" s="610" t="s">
        <v>145</v>
      </c>
      <c r="J417" s="610" t="s">
        <v>145</v>
      </c>
      <c r="K417" s="610" t="s">
        <v>145</v>
      </c>
      <c r="L417" s="610" t="s">
        <v>145</v>
      </c>
    </row>
    <row r="418" spans="3:12">
      <c r="C418" s="610" t="s">
        <v>145</v>
      </c>
      <c r="D418" s="610" t="s">
        <v>145</v>
      </c>
      <c r="E418" s="610" t="s">
        <v>145</v>
      </c>
      <c r="F418" s="610" t="s">
        <v>145</v>
      </c>
      <c r="G418" s="610" t="s">
        <v>145</v>
      </c>
      <c r="H418" s="972" t="s">
        <v>145</v>
      </c>
      <c r="I418" s="610" t="s">
        <v>145</v>
      </c>
      <c r="J418" s="610" t="s">
        <v>145</v>
      </c>
      <c r="K418" s="610" t="s">
        <v>145</v>
      </c>
      <c r="L418" s="610" t="s">
        <v>145</v>
      </c>
    </row>
    <row r="419" spans="3:12">
      <c r="C419" s="610" t="s">
        <v>145</v>
      </c>
      <c r="D419" s="610" t="s">
        <v>145</v>
      </c>
      <c r="E419" s="610" t="s">
        <v>145</v>
      </c>
      <c r="F419" s="610" t="s">
        <v>145</v>
      </c>
      <c r="G419" s="610" t="s">
        <v>145</v>
      </c>
      <c r="H419" s="972" t="s">
        <v>145</v>
      </c>
      <c r="I419" s="610" t="s">
        <v>145</v>
      </c>
      <c r="J419" s="610" t="s">
        <v>145</v>
      </c>
      <c r="K419" s="610" t="s">
        <v>145</v>
      </c>
      <c r="L419" s="610" t="s">
        <v>145</v>
      </c>
    </row>
    <row r="420" spans="3:12">
      <c r="C420" s="610" t="s">
        <v>145</v>
      </c>
      <c r="D420" s="610" t="s">
        <v>145</v>
      </c>
      <c r="E420" s="610" t="s">
        <v>145</v>
      </c>
      <c r="F420" s="610" t="s">
        <v>145</v>
      </c>
      <c r="G420" s="610" t="s">
        <v>145</v>
      </c>
      <c r="H420" s="972" t="s">
        <v>145</v>
      </c>
      <c r="I420" s="610" t="s">
        <v>145</v>
      </c>
      <c r="J420" s="610" t="s">
        <v>145</v>
      </c>
      <c r="K420" s="610" t="s">
        <v>145</v>
      </c>
      <c r="L420" s="610" t="s">
        <v>145</v>
      </c>
    </row>
    <row r="421" spans="3:12">
      <c r="C421" s="610" t="s">
        <v>145</v>
      </c>
      <c r="D421" s="610" t="s">
        <v>145</v>
      </c>
      <c r="E421" s="610" t="s">
        <v>145</v>
      </c>
      <c r="F421" s="610" t="s">
        <v>145</v>
      </c>
      <c r="G421" s="610" t="s">
        <v>145</v>
      </c>
      <c r="H421" s="972" t="s">
        <v>145</v>
      </c>
      <c r="I421" s="610" t="s">
        <v>145</v>
      </c>
      <c r="J421" s="610" t="s">
        <v>145</v>
      </c>
      <c r="K421" s="610" t="s">
        <v>145</v>
      </c>
      <c r="L421" s="610" t="s">
        <v>145</v>
      </c>
    </row>
    <row r="422" spans="3:12">
      <c r="C422" s="610" t="s">
        <v>145</v>
      </c>
      <c r="D422" s="610" t="s">
        <v>145</v>
      </c>
      <c r="E422" s="610" t="s">
        <v>145</v>
      </c>
      <c r="F422" s="610" t="s">
        <v>145</v>
      </c>
      <c r="G422" s="610" t="s">
        <v>145</v>
      </c>
      <c r="H422" s="972" t="s">
        <v>145</v>
      </c>
      <c r="I422" s="610" t="s">
        <v>145</v>
      </c>
      <c r="J422" s="610" t="s">
        <v>145</v>
      </c>
      <c r="K422" s="610" t="s">
        <v>145</v>
      </c>
      <c r="L422" s="610" t="s">
        <v>145</v>
      </c>
    </row>
    <row r="423" spans="3:12">
      <c r="C423" s="610" t="s">
        <v>145</v>
      </c>
      <c r="D423" s="610" t="s">
        <v>145</v>
      </c>
      <c r="E423" s="610" t="s">
        <v>145</v>
      </c>
      <c r="F423" s="610" t="s">
        <v>145</v>
      </c>
      <c r="G423" s="610" t="s">
        <v>145</v>
      </c>
      <c r="H423" s="972" t="s">
        <v>145</v>
      </c>
      <c r="I423" s="610" t="s">
        <v>145</v>
      </c>
      <c r="J423" s="610" t="s">
        <v>145</v>
      </c>
      <c r="K423" s="610" t="s">
        <v>145</v>
      </c>
      <c r="L423" s="610" t="s">
        <v>145</v>
      </c>
    </row>
    <row r="424" spans="3:12">
      <c r="C424" s="610" t="s">
        <v>145</v>
      </c>
      <c r="D424" s="610" t="s">
        <v>145</v>
      </c>
      <c r="E424" s="610" t="s">
        <v>145</v>
      </c>
      <c r="F424" s="610" t="s">
        <v>145</v>
      </c>
      <c r="G424" s="610" t="s">
        <v>145</v>
      </c>
      <c r="H424" s="972" t="s">
        <v>145</v>
      </c>
      <c r="I424" s="610" t="s">
        <v>145</v>
      </c>
      <c r="J424" s="610" t="s">
        <v>145</v>
      </c>
      <c r="K424" s="610" t="s">
        <v>145</v>
      </c>
      <c r="L424" s="610" t="s">
        <v>145</v>
      </c>
    </row>
    <row r="425" spans="3:12">
      <c r="C425" s="610" t="s">
        <v>145</v>
      </c>
      <c r="D425" s="610" t="s">
        <v>145</v>
      </c>
      <c r="E425" s="610" t="s">
        <v>145</v>
      </c>
      <c r="F425" s="610" t="s">
        <v>145</v>
      </c>
      <c r="G425" s="610" t="s">
        <v>145</v>
      </c>
      <c r="H425" s="972" t="s">
        <v>145</v>
      </c>
      <c r="I425" s="610" t="s">
        <v>145</v>
      </c>
      <c r="J425" s="610" t="s">
        <v>145</v>
      </c>
      <c r="K425" s="610" t="s">
        <v>145</v>
      </c>
      <c r="L425" s="610" t="s">
        <v>145</v>
      </c>
    </row>
    <row r="426" spans="3:12">
      <c r="C426" s="610" t="s">
        <v>145</v>
      </c>
      <c r="D426" s="610" t="s">
        <v>145</v>
      </c>
      <c r="E426" s="610" t="s">
        <v>145</v>
      </c>
      <c r="F426" s="610" t="s">
        <v>145</v>
      </c>
      <c r="G426" s="610" t="s">
        <v>145</v>
      </c>
      <c r="H426" s="972" t="s">
        <v>145</v>
      </c>
      <c r="I426" s="610" t="s">
        <v>145</v>
      </c>
      <c r="J426" s="610" t="s">
        <v>145</v>
      </c>
      <c r="K426" s="610" t="s">
        <v>145</v>
      </c>
      <c r="L426" s="610" t="s">
        <v>145</v>
      </c>
    </row>
    <row r="427" spans="3:12">
      <c r="C427" s="610" t="s">
        <v>145</v>
      </c>
      <c r="D427" s="610" t="s">
        <v>145</v>
      </c>
      <c r="E427" s="610" t="s">
        <v>145</v>
      </c>
      <c r="F427" s="610" t="s">
        <v>145</v>
      </c>
      <c r="G427" s="610" t="s">
        <v>145</v>
      </c>
      <c r="H427" s="972" t="s">
        <v>145</v>
      </c>
      <c r="I427" s="610" t="s">
        <v>145</v>
      </c>
      <c r="J427" s="610" t="s">
        <v>145</v>
      </c>
      <c r="K427" s="610" t="s">
        <v>145</v>
      </c>
      <c r="L427" s="610" t="s">
        <v>145</v>
      </c>
    </row>
    <row r="428" spans="3:12">
      <c r="C428" s="610" t="s">
        <v>145</v>
      </c>
      <c r="D428" s="610" t="s">
        <v>145</v>
      </c>
      <c r="E428" s="610" t="s">
        <v>145</v>
      </c>
      <c r="F428" s="610" t="s">
        <v>145</v>
      </c>
      <c r="G428" s="610" t="s">
        <v>145</v>
      </c>
      <c r="H428" s="972" t="s">
        <v>145</v>
      </c>
      <c r="I428" s="610" t="s">
        <v>145</v>
      </c>
      <c r="J428" s="610" t="s">
        <v>145</v>
      </c>
      <c r="K428" s="610" t="s">
        <v>145</v>
      </c>
      <c r="L428" s="610" t="s">
        <v>145</v>
      </c>
    </row>
    <row r="429" spans="3:12">
      <c r="C429" s="610" t="s">
        <v>145</v>
      </c>
      <c r="D429" s="610" t="s">
        <v>145</v>
      </c>
      <c r="E429" s="610" t="s">
        <v>145</v>
      </c>
      <c r="F429" s="610" t="s">
        <v>145</v>
      </c>
      <c r="G429" s="610" t="s">
        <v>145</v>
      </c>
      <c r="H429" s="972" t="s">
        <v>145</v>
      </c>
      <c r="I429" s="610" t="s">
        <v>145</v>
      </c>
      <c r="J429" s="610" t="s">
        <v>145</v>
      </c>
      <c r="K429" s="610" t="s">
        <v>145</v>
      </c>
      <c r="L429" s="610" t="s">
        <v>145</v>
      </c>
    </row>
    <row r="430" spans="3:12">
      <c r="C430" s="610" t="s">
        <v>145</v>
      </c>
      <c r="D430" s="610" t="s">
        <v>145</v>
      </c>
      <c r="E430" s="610" t="s">
        <v>145</v>
      </c>
      <c r="F430" s="610" t="s">
        <v>145</v>
      </c>
      <c r="G430" s="610" t="s">
        <v>145</v>
      </c>
      <c r="H430" s="972" t="s">
        <v>145</v>
      </c>
      <c r="I430" s="610" t="s">
        <v>145</v>
      </c>
      <c r="J430" s="610" t="s">
        <v>145</v>
      </c>
      <c r="K430" s="610" t="s">
        <v>145</v>
      </c>
      <c r="L430" s="610" t="s">
        <v>145</v>
      </c>
    </row>
    <row r="431" spans="3:12">
      <c r="C431" s="610" t="s">
        <v>145</v>
      </c>
      <c r="D431" s="610" t="s">
        <v>145</v>
      </c>
      <c r="E431" s="610" t="s">
        <v>145</v>
      </c>
      <c r="F431" s="610" t="s">
        <v>145</v>
      </c>
      <c r="G431" s="610" t="s">
        <v>145</v>
      </c>
      <c r="H431" s="972" t="s">
        <v>145</v>
      </c>
      <c r="I431" s="610" t="s">
        <v>145</v>
      </c>
      <c r="J431" s="610" t="s">
        <v>145</v>
      </c>
      <c r="K431" s="610" t="s">
        <v>145</v>
      </c>
      <c r="L431" s="610" t="s">
        <v>145</v>
      </c>
    </row>
    <row r="432" spans="3:12">
      <c r="C432" s="610" t="s">
        <v>145</v>
      </c>
      <c r="D432" s="610" t="s">
        <v>145</v>
      </c>
      <c r="E432" s="610" t="s">
        <v>145</v>
      </c>
      <c r="F432" s="610" t="s">
        <v>145</v>
      </c>
      <c r="G432" s="610" t="s">
        <v>145</v>
      </c>
      <c r="H432" s="972" t="s">
        <v>145</v>
      </c>
      <c r="I432" s="610" t="s">
        <v>145</v>
      </c>
      <c r="J432" s="610" t="s">
        <v>145</v>
      </c>
      <c r="K432" s="610" t="s">
        <v>145</v>
      </c>
      <c r="L432" s="610" t="s">
        <v>145</v>
      </c>
    </row>
    <row r="433" spans="3:12">
      <c r="C433" s="610" t="s">
        <v>145</v>
      </c>
      <c r="D433" s="610" t="s">
        <v>145</v>
      </c>
      <c r="E433" s="610" t="s">
        <v>145</v>
      </c>
      <c r="F433" s="610" t="s">
        <v>145</v>
      </c>
      <c r="G433" s="610" t="s">
        <v>145</v>
      </c>
      <c r="H433" s="972" t="s">
        <v>145</v>
      </c>
      <c r="I433" s="610" t="s">
        <v>145</v>
      </c>
      <c r="J433" s="610" t="s">
        <v>145</v>
      </c>
      <c r="K433" s="610" t="s">
        <v>145</v>
      </c>
      <c r="L433" s="610" t="s">
        <v>145</v>
      </c>
    </row>
    <row r="434" spans="3:12">
      <c r="C434" s="610" t="s">
        <v>145</v>
      </c>
      <c r="D434" s="610" t="s">
        <v>145</v>
      </c>
      <c r="E434" s="610" t="s">
        <v>145</v>
      </c>
      <c r="F434" s="610" t="s">
        <v>145</v>
      </c>
      <c r="G434" s="610" t="s">
        <v>145</v>
      </c>
      <c r="H434" s="972" t="s">
        <v>145</v>
      </c>
      <c r="I434" s="610" t="s">
        <v>145</v>
      </c>
      <c r="J434" s="610" t="s">
        <v>145</v>
      </c>
      <c r="K434" s="610" t="s">
        <v>145</v>
      </c>
      <c r="L434" s="610" t="s">
        <v>145</v>
      </c>
    </row>
    <row r="435" spans="3:12">
      <c r="C435" s="610" t="s">
        <v>145</v>
      </c>
      <c r="D435" s="610" t="s">
        <v>145</v>
      </c>
      <c r="E435" s="610" t="s">
        <v>145</v>
      </c>
      <c r="F435" s="610" t="s">
        <v>145</v>
      </c>
      <c r="G435" s="610" t="s">
        <v>145</v>
      </c>
      <c r="H435" s="972" t="s">
        <v>145</v>
      </c>
      <c r="I435" s="610" t="s">
        <v>145</v>
      </c>
      <c r="J435" s="610" t="s">
        <v>145</v>
      </c>
      <c r="K435" s="610" t="s">
        <v>145</v>
      </c>
      <c r="L435" s="610" t="s">
        <v>145</v>
      </c>
    </row>
    <row r="436" spans="3:12">
      <c r="C436" s="610" t="s">
        <v>145</v>
      </c>
      <c r="D436" s="610" t="s">
        <v>145</v>
      </c>
      <c r="E436" s="610" t="s">
        <v>145</v>
      </c>
      <c r="F436" s="610" t="s">
        <v>145</v>
      </c>
      <c r="G436" s="610" t="s">
        <v>145</v>
      </c>
      <c r="H436" s="972" t="s">
        <v>145</v>
      </c>
      <c r="I436" s="610" t="s">
        <v>145</v>
      </c>
      <c r="J436" s="610" t="s">
        <v>145</v>
      </c>
      <c r="K436" s="610" t="s">
        <v>145</v>
      </c>
      <c r="L436" s="610" t="s">
        <v>145</v>
      </c>
    </row>
    <row r="437" spans="3:12">
      <c r="C437" s="610" t="s">
        <v>145</v>
      </c>
      <c r="D437" s="610" t="s">
        <v>145</v>
      </c>
      <c r="E437" s="610" t="s">
        <v>145</v>
      </c>
      <c r="F437" s="610" t="s">
        <v>145</v>
      </c>
      <c r="G437" s="610" t="s">
        <v>145</v>
      </c>
      <c r="H437" s="972" t="s">
        <v>145</v>
      </c>
      <c r="I437" s="610" t="s">
        <v>145</v>
      </c>
      <c r="J437" s="610" t="s">
        <v>145</v>
      </c>
      <c r="K437" s="610" t="s">
        <v>145</v>
      </c>
      <c r="L437" s="610" t="s">
        <v>145</v>
      </c>
    </row>
    <row r="438" spans="3:12">
      <c r="C438" s="610" t="s">
        <v>145</v>
      </c>
      <c r="D438" s="610" t="s">
        <v>145</v>
      </c>
      <c r="E438" s="610" t="s">
        <v>145</v>
      </c>
      <c r="F438" s="610" t="s">
        <v>145</v>
      </c>
      <c r="G438" s="610" t="s">
        <v>145</v>
      </c>
      <c r="H438" s="972" t="s">
        <v>145</v>
      </c>
      <c r="I438" s="610" t="s">
        <v>145</v>
      </c>
      <c r="J438" s="610" t="s">
        <v>145</v>
      </c>
      <c r="K438" s="610" t="s">
        <v>145</v>
      </c>
      <c r="L438" s="610" t="s">
        <v>145</v>
      </c>
    </row>
    <row r="439" spans="3:12">
      <c r="C439" s="610" t="s">
        <v>145</v>
      </c>
      <c r="D439" s="610" t="s">
        <v>145</v>
      </c>
      <c r="E439" s="610" t="s">
        <v>145</v>
      </c>
      <c r="F439" s="610" t="s">
        <v>145</v>
      </c>
      <c r="G439" s="610" t="s">
        <v>145</v>
      </c>
      <c r="H439" s="972" t="s">
        <v>145</v>
      </c>
      <c r="I439" s="610" t="s">
        <v>145</v>
      </c>
      <c r="J439" s="610" t="s">
        <v>145</v>
      </c>
      <c r="K439" s="610" t="s">
        <v>145</v>
      </c>
      <c r="L439" s="610" t="s">
        <v>145</v>
      </c>
    </row>
    <row r="440" spans="3:12">
      <c r="C440" s="610" t="s">
        <v>145</v>
      </c>
      <c r="D440" s="610" t="s">
        <v>145</v>
      </c>
      <c r="E440" s="610" t="s">
        <v>145</v>
      </c>
      <c r="F440" s="610" t="s">
        <v>145</v>
      </c>
      <c r="G440" s="610" t="s">
        <v>145</v>
      </c>
      <c r="H440" s="972" t="s">
        <v>145</v>
      </c>
      <c r="I440" s="610" t="s">
        <v>145</v>
      </c>
      <c r="J440" s="610" t="s">
        <v>145</v>
      </c>
      <c r="K440" s="610" t="s">
        <v>145</v>
      </c>
      <c r="L440" s="610" t="s">
        <v>145</v>
      </c>
    </row>
    <row r="441" spans="3:12">
      <c r="C441" s="610" t="s">
        <v>145</v>
      </c>
      <c r="D441" s="610" t="s">
        <v>145</v>
      </c>
      <c r="E441" s="610" t="s">
        <v>145</v>
      </c>
      <c r="F441" s="610" t="s">
        <v>145</v>
      </c>
      <c r="G441" s="610" t="s">
        <v>145</v>
      </c>
      <c r="H441" s="972" t="s">
        <v>145</v>
      </c>
      <c r="I441" s="610" t="s">
        <v>145</v>
      </c>
      <c r="J441" s="610" t="s">
        <v>145</v>
      </c>
      <c r="K441" s="610" t="s">
        <v>145</v>
      </c>
      <c r="L441" s="610" t="s">
        <v>145</v>
      </c>
    </row>
    <row r="442" spans="3:12">
      <c r="C442" s="610" t="s">
        <v>145</v>
      </c>
      <c r="D442" s="610" t="s">
        <v>145</v>
      </c>
      <c r="E442" s="610" t="s">
        <v>145</v>
      </c>
      <c r="F442" s="610" t="s">
        <v>145</v>
      </c>
      <c r="G442" s="610" t="s">
        <v>145</v>
      </c>
      <c r="H442" s="972" t="s">
        <v>145</v>
      </c>
      <c r="I442" s="610" t="s">
        <v>145</v>
      </c>
      <c r="J442" s="610" t="s">
        <v>145</v>
      </c>
      <c r="K442" s="610" t="s">
        <v>145</v>
      </c>
      <c r="L442" s="610" t="s">
        <v>145</v>
      </c>
    </row>
    <row r="443" spans="3:12">
      <c r="C443" s="610" t="s">
        <v>145</v>
      </c>
      <c r="D443" s="610" t="s">
        <v>145</v>
      </c>
      <c r="E443" s="610" t="s">
        <v>145</v>
      </c>
      <c r="F443" s="610" t="s">
        <v>145</v>
      </c>
      <c r="G443" s="610" t="s">
        <v>145</v>
      </c>
      <c r="H443" s="972" t="s">
        <v>145</v>
      </c>
      <c r="I443" s="610" t="s">
        <v>145</v>
      </c>
      <c r="J443" s="610" t="s">
        <v>145</v>
      </c>
      <c r="K443" s="610" t="s">
        <v>145</v>
      </c>
      <c r="L443" s="610" t="s">
        <v>145</v>
      </c>
    </row>
    <row r="444" spans="3:12">
      <c r="C444" s="610" t="s">
        <v>145</v>
      </c>
      <c r="D444" s="610" t="s">
        <v>145</v>
      </c>
      <c r="E444" s="610" t="s">
        <v>145</v>
      </c>
      <c r="F444" s="610" t="s">
        <v>145</v>
      </c>
      <c r="G444" s="610" t="s">
        <v>145</v>
      </c>
      <c r="H444" s="972" t="s">
        <v>145</v>
      </c>
      <c r="I444" s="610" t="s">
        <v>145</v>
      </c>
      <c r="J444" s="610" t="s">
        <v>145</v>
      </c>
      <c r="K444" s="610" t="s">
        <v>145</v>
      </c>
      <c r="L444" s="610" t="s">
        <v>145</v>
      </c>
    </row>
    <row r="445" spans="3:12">
      <c r="C445" s="610" t="s">
        <v>145</v>
      </c>
      <c r="D445" s="610" t="s">
        <v>145</v>
      </c>
      <c r="E445" s="610" t="s">
        <v>145</v>
      </c>
      <c r="F445" s="610" t="s">
        <v>145</v>
      </c>
      <c r="G445" s="610" t="s">
        <v>145</v>
      </c>
      <c r="H445" s="972" t="s">
        <v>145</v>
      </c>
      <c r="I445" s="610" t="s">
        <v>145</v>
      </c>
      <c r="J445" s="610" t="s">
        <v>145</v>
      </c>
      <c r="K445" s="610" t="s">
        <v>145</v>
      </c>
      <c r="L445" s="610" t="s">
        <v>145</v>
      </c>
    </row>
    <row r="446" spans="3:12">
      <c r="C446" s="610" t="s">
        <v>145</v>
      </c>
      <c r="D446" s="610" t="s">
        <v>145</v>
      </c>
      <c r="E446" s="610" t="s">
        <v>145</v>
      </c>
      <c r="F446" s="610" t="s">
        <v>145</v>
      </c>
      <c r="G446" s="610" t="s">
        <v>145</v>
      </c>
      <c r="H446" s="972" t="s">
        <v>145</v>
      </c>
      <c r="I446" s="610" t="s">
        <v>145</v>
      </c>
      <c r="J446" s="610" t="s">
        <v>145</v>
      </c>
      <c r="K446" s="610" t="s">
        <v>145</v>
      </c>
      <c r="L446" s="610" t="s">
        <v>145</v>
      </c>
    </row>
    <row r="447" spans="3:12">
      <c r="C447" s="610" t="s">
        <v>145</v>
      </c>
      <c r="D447" s="610" t="s">
        <v>145</v>
      </c>
      <c r="E447" s="610" t="s">
        <v>145</v>
      </c>
      <c r="F447" s="610" t="s">
        <v>145</v>
      </c>
      <c r="G447" s="610" t="s">
        <v>145</v>
      </c>
      <c r="H447" s="972" t="s">
        <v>145</v>
      </c>
      <c r="I447" s="610" t="s">
        <v>145</v>
      </c>
      <c r="J447" s="610" t="s">
        <v>145</v>
      </c>
      <c r="K447" s="610" t="s">
        <v>145</v>
      </c>
      <c r="L447" s="610" t="s">
        <v>145</v>
      </c>
    </row>
    <row r="448" spans="3:12">
      <c r="C448" s="610" t="s">
        <v>145</v>
      </c>
      <c r="D448" s="610" t="s">
        <v>145</v>
      </c>
      <c r="E448" s="610" t="s">
        <v>145</v>
      </c>
      <c r="F448" s="610" t="s">
        <v>145</v>
      </c>
      <c r="G448" s="610" t="s">
        <v>145</v>
      </c>
      <c r="H448" s="972" t="s">
        <v>145</v>
      </c>
      <c r="I448" s="610" t="s">
        <v>145</v>
      </c>
      <c r="J448" s="610" t="s">
        <v>145</v>
      </c>
      <c r="K448" s="610" t="s">
        <v>145</v>
      </c>
      <c r="L448" s="610" t="s">
        <v>145</v>
      </c>
    </row>
    <row r="449" spans="3:12">
      <c r="C449" s="610" t="s">
        <v>145</v>
      </c>
      <c r="D449" s="610" t="s">
        <v>145</v>
      </c>
      <c r="E449" s="610" t="s">
        <v>145</v>
      </c>
      <c r="F449" s="610" t="s">
        <v>145</v>
      </c>
      <c r="G449" s="610" t="s">
        <v>145</v>
      </c>
      <c r="H449" s="972" t="s">
        <v>145</v>
      </c>
      <c r="I449" s="610" t="s">
        <v>145</v>
      </c>
      <c r="J449" s="610" t="s">
        <v>145</v>
      </c>
      <c r="K449" s="610" t="s">
        <v>145</v>
      </c>
      <c r="L449" s="610" t="s">
        <v>145</v>
      </c>
    </row>
    <row r="450" spans="3:12">
      <c r="C450" s="610" t="s">
        <v>145</v>
      </c>
      <c r="D450" s="610" t="s">
        <v>145</v>
      </c>
      <c r="E450" s="610" t="s">
        <v>145</v>
      </c>
      <c r="F450" s="610" t="s">
        <v>145</v>
      </c>
      <c r="G450" s="610" t="s">
        <v>145</v>
      </c>
      <c r="H450" s="972" t="s">
        <v>145</v>
      </c>
      <c r="I450" s="610" t="s">
        <v>145</v>
      </c>
      <c r="J450" s="610" t="s">
        <v>145</v>
      </c>
      <c r="K450" s="610" t="s">
        <v>145</v>
      </c>
      <c r="L450" s="610" t="s">
        <v>145</v>
      </c>
    </row>
    <row r="451" spans="3:12">
      <c r="C451" s="610" t="s">
        <v>145</v>
      </c>
      <c r="D451" s="610" t="s">
        <v>145</v>
      </c>
      <c r="E451" s="610" t="s">
        <v>145</v>
      </c>
      <c r="F451" s="610" t="s">
        <v>145</v>
      </c>
      <c r="G451" s="610" t="s">
        <v>145</v>
      </c>
      <c r="H451" s="972" t="s">
        <v>145</v>
      </c>
      <c r="I451" s="610" t="s">
        <v>145</v>
      </c>
      <c r="J451" s="610" t="s">
        <v>145</v>
      </c>
      <c r="K451" s="610" t="s">
        <v>145</v>
      </c>
      <c r="L451" s="610" t="s">
        <v>145</v>
      </c>
    </row>
    <row r="452" spans="3:12">
      <c r="D452" s="610" t="s">
        <v>145</v>
      </c>
      <c r="E452" s="610" t="s">
        <v>145</v>
      </c>
      <c r="F452" s="610" t="s">
        <v>145</v>
      </c>
      <c r="G452" s="610" t="s">
        <v>145</v>
      </c>
      <c r="H452" s="972" t="s">
        <v>145</v>
      </c>
      <c r="I452" s="610" t="s">
        <v>145</v>
      </c>
      <c r="J452" s="610" t="s">
        <v>145</v>
      </c>
      <c r="K452" s="610" t="s">
        <v>145</v>
      </c>
      <c r="L452" s="610" t="s">
        <v>145</v>
      </c>
    </row>
  </sheetData>
  <mergeCells count="2">
    <mergeCell ref="B4:D5"/>
    <mergeCell ref="E4:J5"/>
  </mergeCells>
  <conditionalFormatting sqref="C11:C15">
    <cfRule type="cellIs" dxfId="1" priority="1" operator="lessThanOrEqual">
      <formula>0</formula>
    </cfRule>
  </conditionalFormatting>
  <pageMargins left="0.7" right="0.7" top="0.75" bottom="0.75" header="0.3" footer="0.3"/>
  <pageSetup paperSize="9" scale="38"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4C3A-F67F-4AD8-A8EB-3A4F289D631E}">
  <sheetPr codeName="Sheet38">
    <tabColor theme="3" tint="-0.249977111117893"/>
  </sheetPr>
  <dimension ref="B1:I1135"/>
  <sheetViews>
    <sheetView showGridLines="0" view="pageBreakPreview" zoomScale="80" zoomScaleNormal="80" zoomScaleSheetLayoutView="80" workbookViewId="0">
      <selection activeCell="C12" sqref="C12"/>
    </sheetView>
  </sheetViews>
  <sheetFormatPr defaultColWidth="11.42578125" defaultRowHeight="12.75"/>
  <cols>
    <col min="1" max="1" width="2.7109375" style="610" customWidth="1"/>
    <col min="2" max="2" width="6.28515625" style="610" customWidth="1"/>
    <col min="3" max="8" width="28.5703125" style="610" customWidth="1"/>
    <col min="9" max="9" width="13.7109375" style="610" customWidth="1"/>
    <col min="10" max="10" width="7.42578125" style="610" customWidth="1"/>
    <col min="11" max="16384" width="11.42578125" style="610"/>
  </cols>
  <sheetData>
    <row r="1" spans="2:9" ht="13.5" thickBot="1"/>
    <row r="2" spans="2:9" ht="28.5" thickTop="1">
      <c r="B2" s="1212"/>
      <c r="C2" s="1084"/>
      <c r="D2" s="1084"/>
      <c r="E2" s="775"/>
      <c r="F2" s="775"/>
      <c r="G2" s="775"/>
      <c r="H2" s="552" t="s">
        <v>235</v>
      </c>
      <c r="I2" s="553">
        <f>'Default &amp; Recovery Analysis'!L2</f>
        <v>45747</v>
      </c>
    </row>
    <row r="3" spans="2:9" ht="14.25">
      <c r="B3" s="641"/>
      <c r="C3" s="779"/>
      <c r="D3" s="779"/>
      <c r="E3" s="614"/>
      <c r="F3" s="614"/>
      <c r="G3" s="614"/>
      <c r="H3" s="558" t="s">
        <v>236</v>
      </c>
      <c r="I3" s="559">
        <f>'Default &amp; Recovery Analysis'!L3</f>
        <v>45761</v>
      </c>
    </row>
    <row r="4" spans="2:9" ht="23.25">
      <c r="B4" s="2015"/>
      <c r="C4" s="2016"/>
      <c r="D4" s="2016"/>
      <c r="E4" s="2065" t="s">
        <v>602</v>
      </c>
      <c r="F4" s="2065"/>
      <c r="G4" s="1061"/>
      <c r="H4" s="558" t="s">
        <v>237</v>
      </c>
      <c r="I4" s="559">
        <f>'Default &amp; Recovery Analysis'!L4</f>
        <v>45764</v>
      </c>
    </row>
    <row r="5" spans="2:9" ht="23.25">
      <c r="B5" s="2015"/>
      <c r="C5" s="2016"/>
      <c r="D5" s="2016"/>
      <c r="E5" s="2065"/>
      <c r="F5" s="2065"/>
      <c r="G5" s="1061"/>
      <c r="H5" s="558" t="s">
        <v>238</v>
      </c>
      <c r="I5" s="559">
        <f>'Default &amp; Recovery Analysis'!L5</f>
        <v>45775</v>
      </c>
    </row>
    <row r="6" spans="2:9" ht="14.25">
      <c r="B6" s="777"/>
      <c r="C6" s="614"/>
      <c r="D6" s="614"/>
      <c r="E6" s="614"/>
      <c r="F6" s="614"/>
      <c r="G6" s="614"/>
      <c r="H6" s="558" t="s">
        <v>239</v>
      </c>
      <c r="I6" s="561">
        <f>'Default &amp; Recovery Analysis'!L6</f>
        <v>6</v>
      </c>
    </row>
    <row r="7" spans="2:9" ht="14.25">
      <c r="B7" s="777"/>
      <c r="C7" s="614"/>
      <c r="D7" s="614"/>
      <c r="E7" s="614"/>
      <c r="F7" s="614"/>
      <c r="G7" s="614"/>
      <c r="H7" s="614"/>
      <c r="I7" s="784"/>
    </row>
    <row r="8" spans="2:9">
      <c r="B8" s="1085"/>
      <c r="C8" s="1086"/>
      <c r="D8" s="1087"/>
      <c r="E8" s="1087"/>
      <c r="F8" s="1087"/>
      <c r="G8" s="1087"/>
      <c r="H8" s="1087"/>
      <c r="I8" s="1088"/>
    </row>
    <row r="9" spans="2:9" ht="38.25" thickBot="1">
      <c r="B9" s="785"/>
      <c r="C9" s="1199" t="s">
        <v>577</v>
      </c>
      <c r="D9" s="1199" t="s">
        <v>603</v>
      </c>
      <c r="E9" s="1199" t="s">
        <v>604</v>
      </c>
      <c r="F9" s="1199" t="s">
        <v>605</v>
      </c>
      <c r="G9" s="1199" t="s">
        <v>606</v>
      </c>
      <c r="H9" s="1199" t="s">
        <v>607</v>
      </c>
      <c r="I9" s="790"/>
    </row>
    <row r="10" spans="2:9">
      <c r="B10" s="1368">
        <f>I6</f>
        <v>6</v>
      </c>
      <c r="C10" s="1341">
        <f>'06 - Prepayment Rate'!B12</f>
        <v>45747</v>
      </c>
      <c r="D10" s="1078">
        <f>'Default &amp; Recovery Analysis'!D10</f>
        <v>7821840687.46</v>
      </c>
      <c r="E10" s="1078">
        <f>IF($C10=0,"",'06 - Prepayment Rate'!E12)</f>
        <v>15107591.52</v>
      </c>
      <c r="F10" s="1082">
        <f>'06 - Prepayment Rate'!D12</f>
        <v>1.9314624426217909E-3</v>
      </c>
      <c r="G10" s="1089">
        <f>F10*12</f>
        <v>2.3177549311461491E-2</v>
      </c>
      <c r="H10" s="1089">
        <f>((1+E10/D10)^12)-1</f>
        <v>2.3425357525328261E-2</v>
      </c>
      <c r="I10" s="790"/>
    </row>
    <row r="11" spans="2:9">
      <c r="B11" s="785"/>
      <c r="C11" s="1342"/>
      <c r="D11" s="1353"/>
      <c r="E11" s="1353"/>
      <c r="F11" s="1355"/>
      <c r="G11" s="1366"/>
      <c r="H11" s="1366"/>
      <c r="I11" s="790"/>
    </row>
    <row r="12" spans="2:9">
      <c r="B12" s="785"/>
      <c r="C12" s="1342"/>
      <c r="D12" s="1353"/>
      <c r="E12" s="1353"/>
      <c r="F12" s="1355"/>
      <c r="G12" s="1366"/>
      <c r="H12" s="1366"/>
      <c r="I12" s="790"/>
    </row>
    <row r="13" spans="2:9">
      <c r="B13" s="785"/>
      <c r="C13" s="1342"/>
      <c r="D13" s="1353"/>
      <c r="E13" s="1353"/>
      <c r="F13" s="1355"/>
      <c r="G13" s="1366"/>
      <c r="H13" s="1366"/>
      <c r="I13" s="790"/>
    </row>
    <row r="14" spans="2:9">
      <c r="B14" s="785"/>
      <c r="C14" s="1342"/>
      <c r="D14" s="1353"/>
      <c r="E14" s="1353"/>
      <c r="F14" s="1358"/>
      <c r="G14" s="1367"/>
      <c r="H14" s="1367"/>
      <c r="I14" s="790"/>
    </row>
    <row r="15" spans="2:9" ht="13.5" thickBot="1">
      <c r="B15" s="798"/>
      <c r="C15" s="1066"/>
      <c r="D15" s="1067"/>
      <c r="E15" s="1067"/>
      <c r="F15" s="1067"/>
      <c r="G15" s="1090"/>
      <c r="H15" s="1090"/>
      <c r="I15" s="802"/>
    </row>
    <row r="16" spans="2:9" ht="13.5" thickTop="1">
      <c r="C16" s="610" t="s">
        <v>145</v>
      </c>
      <c r="D16" s="610" t="s">
        <v>145</v>
      </c>
      <c r="E16" s="610" t="s">
        <v>145</v>
      </c>
      <c r="F16" s="610" t="s">
        <v>145</v>
      </c>
      <c r="G16" s="1091" t="s">
        <v>145</v>
      </c>
      <c r="H16" s="1091" t="s">
        <v>145</v>
      </c>
    </row>
    <row r="17" spans="3:8">
      <c r="C17" s="610" t="s">
        <v>145</v>
      </c>
      <c r="D17" s="610" t="s">
        <v>145</v>
      </c>
      <c r="E17" s="610" t="s">
        <v>145</v>
      </c>
      <c r="F17" s="610" t="s">
        <v>145</v>
      </c>
      <c r="G17" s="1091" t="s">
        <v>145</v>
      </c>
      <c r="H17" s="1091" t="s">
        <v>145</v>
      </c>
    </row>
    <row r="18" spans="3:8">
      <c r="C18" s="610" t="s">
        <v>145</v>
      </c>
      <c r="D18" s="610" t="s">
        <v>145</v>
      </c>
      <c r="E18" s="610" t="s">
        <v>145</v>
      </c>
      <c r="F18" s="610" t="s">
        <v>145</v>
      </c>
      <c r="G18" s="1091" t="s">
        <v>145</v>
      </c>
      <c r="H18" s="1091" t="s">
        <v>145</v>
      </c>
    </row>
    <row r="19" spans="3:8">
      <c r="C19" s="610" t="s">
        <v>145</v>
      </c>
      <c r="D19" s="610" t="s">
        <v>145</v>
      </c>
      <c r="E19" s="610" t="s">
        <v>145</v>
      </c>
      <c r="F19" s="610" t="s">
        <v>145</v>
      </c>
      <c r="G19" s="1091" t="s">
        <v>145</v>
      </c>
      <c r="H19" s="1091" t="s">
        <v>145</v>
      </c>
    </row>
    <row r="20" spans="3:8">
      <c r="C20" s="610" t="s">
        <v>145</v>
      </c>
      <c r="D20" s="610" t="s">
        <v>145</v>
      </c>
      <c r="E20" s="610" t="s">
        <v>145</v>
      </c>
      <c r="F20" s="610" t="s">
        <v>145</v>
      </c>
      <c r="G20" s="1091" t="s">
        <v>145</v>
      </c>
      <c r="H20" s="1091" t="s">
        <v>145</v>
      </c>
    </row>
    <row r="21" spans="3:8">
      <c r="C21" s="610" t="s">
        <v>145</v>
      </c>
      <c r="D21" s="610" t="s">
        <v>145</v>
      </c>
      <c r="E21" s="610" t="s">
        <v>145</v>
      </c>
      <c r="F21" s="610" t="s">
        <v>145</v>
      </c>
      <c r="G21" s="1091" t="s">
        <v>145</v>
      </c>
      <c r="H21" s="1091" t="s">
        <v>145</v>
      </c>
    </row>
    <row r="22" spans="3:8">
      <c r="C22" s="610" t="s">
        <v>145</v>
      </c>
      <c r="D22" s="610" t="s">
        <v>145</v>
      </c>
      <c r="E22" s="610" t="s">
        <v>145</v>
      </c>
      <c r="F22" s="610" t="s">
        <v>145</v>
      </c>
      <c r="G22" s="1091" t="s">
        <v>145</v>
      </c>
      <c r="H22" s="1091" t="s">
        <v>145</v>
      </c>
    </row>
    <row r="23" spans="3:8">
      <c r="C23" s="610" t="s">
        <v>145</v>
      </c>
      <c r="D23" s="610" t="s">
        <v>145</v>
      </c>
      <c r="E23" s="610" t="s">
        <v>145</v>
      </c>
      <c r="F23" s="610" t="s">
        <v>145</v>
      </c>
      <c r="G23" s="1091" t="s">
        <v>145</v>
      </c>
      <c r="H23" s="1091" t="s">
        <v>145</v>
      </c>
    </row>
    <row r="24" spans="3:8">
      <c r="C24" s="610" t="s">
        <v>145</v>
      </c>
      <c r="D24" s="610" t="s">
        <v>145</v>
      </c>
      <c r="E24" s="610" t="s">
        <v>145</v>
      </c>
      <c r="F24" s="610" t="s">
        <v>145</v>
      </c>
      <c r="G24" s="1091" t="s">
        <v>145</v>
      </c>
      <c r="H24" s="1091" t="s">
        <v>145</v>
      </c>
    </row>
    <row r="25" spans="3:8">
      <c r="C25" s="610" t="s">
        <v>145</v>
      </c>
      <c r="D25" s="610" t="s">
        <v>145</v>
      </c>
      <c r="E25" s="610" t="s">
        <v>145</v>
      </c>
      <c r="F25" s="610" t="s">
        <v>145</v>
      </c>
      <c r="G25" s="1091" t="s">
        <v>145</v>
      </c>
      <c r="H25" s="1091" t="s">
        <v>145</v>
      </c>
    </row>
    <row r="26" spans="3:8">
      <c r="C26" s="610" t="s">
        <v>145</v>
      </c>
      <c r="D26" s="610" t="s">
        <v>145</v>
      </c>
      <c r="E26" s="610" t="s">
        <v>145</v>
      </c>
      <c r="F26" s="610" t="s">
        <v>145</v>
      </c>
      <c r="G26" s="1091" t="s">
        <v>145</v>
      </c>
      <c r="H26" s="1091" t="s">
        <v>145</v>
      </c>
    </row>
    <row r="27" spans="3:8">
      <c r="C27" s="610" t="s">
        <v>145</v>
      </c>
      <c r="D27" s="610" t="s">
        <v>145</v>
      </c>
      <c r="E27" s="610" t="s">
        <v>145</v>
      </c>
      <c r="F27" s="610" t="s">
        <v>145</v>
      </c>
      <c r="G27" s="1091" t="s">
        <v>145</v>
      </c>
      <c r="H27" s="1091" t="s">
        <v>145</v>
      </c>
    </row>
    <row r="28" spans="3:8">
      <c r="C28" s="610" t="s">
        <v>145</v>
      </c>
      <c r="D28" s="610" t="s">
        <v>145</v>
      </c>
      <c r="E28" s="610" t="s">
        <v>145</v>
      </c>
      <c r="F28" s="610" t="s">
        <v>145</v>
      </c>
      <c r="G28" s="1091" t="s">
        <v>145</v>
      </c>
      <c r="H28" s="1091" t="s">
        <v>145</v>
      </c>
    </row>
    <row r="29" spans="3:8">
      <c r="C29" s="610" t="s">
        <v>145</v>
      </c>
      <c r="D29" s="610" t="s">
        <v>145</v>
      </c>
      <c r="E29" s="610" t="s">
        <v>145</v>
      </c>
      <c r="F29" s="610" t="s">
        <v>145</v>
      </c>
      <c r="G29" s="1091" t="s">
        <v>145</v>
      </c>
      <c r="H29" s="1091" t="s">
        <v>145</v>
      </c>
    </row>
    <row r="30" spans="3:8">
      <c r="C30" s="610" t="s">
        <v>145</v>
      </c>
      <c r="D30" s="610" t="s">
        <v>145</v>
      </c>
      <c r="E30" s="610" t="s">
        <v>145</v>
      </c>
      <c r="F30" s="610" t="s">
        <v>145</v>
      </c>
      <c r="G30" s="1091" t="s">
        <v>145</v>
      </c>
      <c r="H30" s="1091" t="s">
        <v>145</v>
      </c>
    </row>
    <row r="31" spans="3:8">
      <c r="C31" s="610" t="s">
        <v>145</v>
      </c>
      <c r="D31" s="610" t="s">
        <v>145</v>
      </c>
      <c r="E31" s="610" t="s">
        <v>145</v>
      </c>
      <c r="F31" s="610" t="s">
        <v>145</v>
      </c>
      <c r="G31" s="1091" t="s">
        <v>145</v>
      </c>
      <c r="H31" s="1091" t="s">
        <v>145</v>
      </c>
    </row>
    <row r="32" spans="3:8">
      <c r="C32" s="610" t="s">
        <v>145</v>
      </c>
      <c r="D32" s="610" t="s">
        <v>145</v>
      </c>
      <c r="E32" s="610" t="s">
        <v>145</v>
      </c>
      <c r="F32" s="610" t="s">
        <v>145</v>
      </c>
      <c r="G32" s="1091" t="s">
        <v>145</v>
      </c>
      <c r="H32" s="1091" t="s">
        <v>145</v>
      </c>
    </row>
    <row r="33" spans="3:8">
      <c r="C33" s="610" t="s">
        <v>145</v>
      </c>
      <c r="D33" s="610" t="s">
        <v>145</v>
      </c>
      <c r="E33" s="610" t="s">
        <v>145</v>
      </c>
      <c r="F33" s="610" t="s">
        <v>145</v>
      </c>
      <c r="G33" s="1091" t="s">
        <v>145</v>
      </c>
      <c r="H33" s="1091" t="s">
        <v>145</v>
      </c>
    </row>
    <row r="34" spans="3:8">
      <c r="C34" s="610" t="s">
        <v>145</v>
      </c>
      <c r="D34" s="610" t="s">
        <v>145</v>
      </c>
      <c r="E34" s="610" t="s">
        <v>145</v>
      </c>
      <c r="F34" s="610" t="s">
        <v>145</v>
      </c>
      <c r="G34" s="1091" t="s">
        <v>145</v>
      </c>
      <c r="H34" s="1091" t="s">
        <v>145</v>
      </c>
    </row>
    <row r="35" spans="3:8">
      <c r="C35" s="610" t="s">
        <v>145</v>
      </c>
      <c r="D35" s="610" t="s">
        <v>145</v>
      </c>
      <c r="E35" s="610" t="s">
        <v>145</v>
      </c>
      <c r="F35" s="610" t="s">
        <v>145</v>
      </c>
      <c r="G35" s="1091" t="s">
        <v>145</v>
      </c>
      <c r="H35" s="1091" t="s">
        <v>145</v>
      </c>
    </row>
    <row r="36" spans="3:8">
      <c r="C36" s="610" t="s">
        <v>145</v>
      </c>
      <c r="D36" s="610" t="s">
        <v>145</v>
      </c>
      <c r="E36" s="610" t="s">
        <v>145</v>
      </c>
      <c r="F36" s="610" t="s">
        <v>145</v>
      </c>
      <c r="G36" s="1091" t="s">
        <v>145</v>
      </c>
      <c r="H36" s="1091" t="s">
        <v>145</v>
      </c>
    </row>
    <row r="37" spans="3:8">
      <c r="C37" s="610" t="s">
        <v>145</v>
      </c>
      <c r="D37" s="610" t="s">
        <v>145</v>
      </c>
      <c r="E37" s="610" t="s">
        <v>145</v>
      </c>
      <c r="F37" s="610" t="s">
        <v>145</v>
      </c>
      <c r="G37" s="1091" t="s">
        <v>145</v>
      </c>
      <c r="H37" s="1091" t="s">
        <v>145</v>
      </c>
    </row>
    <row r="38" spans="3:8">
      <c r="C38" s="610" t="s">
        <v>145</v>
      </c>
      <c r="D38" s="610" t="s">
        <v>145</v>
      </c>
      <c r="E38" s="610" t="s">
        <v>145</v>
      </c>
      <c r="F38" s="610" t="s">
        <v>145</v>
      </c>
      <c r="G38" s="1091" t="s">
        <v>145</v>
      </c>
      <c r="H38" s="1091" t="s">
        <v>145</v>
      </c>
    </row>
    <row r="39" spans="3:8">
      <c r="C39" s="610" t="s">
        <v>145</v>
      </c>
      <c r="D39" s="610" t="s">
        <v>145</v>
      </c>
      <c r="E39" s="610" t="s">
        <v>145</v>
      </c>
      <c r="F39" s="610" t="s">
        <v>145</v>
      </c>
      <c r="G39" s="1091" t="s">
        <v>145</v>
      </c>
      <c r="H39" s="1091" t="s">
        <v>145</v>
      </c>
    </row>
    <row r="40" spans="3:8">
      <c r="C40" s="610" t="s">
        <v>145</v>
      </c>
      <c r="D40" s="610" t="s">
        <v>145</v>
      </c>
      <c r="E40" s="610" t="s">
        <v>145</v>
      </c>
      <c r="F40" s="610" t="s">
        <v>145</v>
      </c>
      <c r="G40" s="1091" t="s">
        <v>145</v>
      </c>
      <c r="H40" s="1091" t="s">
        <v>145</v>
      </c>
    </row>
    <row r="41" spans="3:8">
      <c r="C41" s="610" t="s">
        <v>145</v>
      </c>
      <c r="D41" s="610" t="s">
        <v>145</v>
      </c>
      <c r="E41" s="610" t="s">
        <v>145</v>
      </c>
      <c r="F41" s="610" t="s">
        <v>145</v>
      </c>
      <c r="G41" s="1091" t="s">
        <v>145</v>
      </c>
      <c r="H41" s="1091" t="s">
        <v>145</v>
      </c>
    </row>
    <row r="42" spans="3:8">
      <c r="C42" s="610" t="s">
        <v>145</v>
      </c>
      <c r="D42" s="610" t="s">
        <v>145</v>
      </c>
      <c r="E42" s="610" t="s">
        <v>145</v>
      </c>
      <c r="F42" s="610" t="s">
        <v>145</v>
      </c>
      <c r="G42" s="1091" t="s">
        <v>145</v>
      </c>
      <c r="H42" s="1091" t="s">
        <v>145</v>
      </c>
    </row>
    <row r="43" spans="3:8">
      <c r="C43" s="610" t="s">
        <v>145</v>
      </c>
      <c r="D43" s="610" t="s">
        <v>145</v>
      </c>
      <c r="E43" s="610" t="s">
        <v>145</v>
      </c>
      <c r="F43" s="610" t="s">
        <v>145</v>
      </c>
      <c r="G43" s="1091" t="s">
        <v>145</v>
      </c>
      <c r="H43" s="1091" t="s">
        <v>145</v>
      </c>
    </row>
    <row r="44" spans="3:8">
      <c r="C44" s="610" t="s">
        <v>145</v>
      </c>
      <c r="D44" s="610" t="s">
        <v>145</v>
      </c>
      <c r="E44" s="610" t="s">
        <v>145</v>
      </c>
      <c r="F44" s="610" t="s">
        <v>145</v>
      </c>
      <c r="G44" s="1091" t="s">
        <v>145</v>
      </c>
      <c r="H44" s="1091" t="s">
        <v>145</v>
      </c>
    </row>
    <row r="45" spans="3:8">
      <c r="C45" s="610" t="s">
        <v>145</v>
      </c>
      <c r="D45" s="610" t="s">
        <v>145</v>
      </c>
      <c r="E45" s="610" t="s">
        <v>145</v>
      </c>
      <c r="F45" s="610" t="s">
        <v>145</v>
      </c>
      <c r="G45" s="1091" t="s">
        <v>145</v>
      </c>
      <c r="H45" s="1091" t="s">
        <v>145</v>
      </c>
    </row>
    <row r="46" spans="3:8">
      <c r="C46" s="610" t="s">
        <v>145</v>
      </c>
      <c r="D46" s="610" t="s">
        <v>145</v>
      </c>
      <c r="E46" s="610" t="s">
        <v>145</v>
      </c>
      <c r="F46" s="610" t="s">
        <v>145</v>
      </c>
      <c r="G46" s="1091" t="s">
        <v>145</v>
      </c>
      <c r="H46" s="1091" t="s">
        <v>145</v>
      </c>
    </row>
    <row r="47" spans="3:8">
      <c r="C47" s="610" t="s">
        <v>145</v>
      </c>
      <c r="D47" s="610" t="s">
        <v>145</v>
      </c>
      <c r="E47" s="610" t="s">
        <v>145</v>
      </c>
      <c r="F47" s="610" t="s">
        <v>145</v>
      </c>
      <c r="G47" s="1091" t="s">
        <v>145</v>
      </c>
      <c r="H47" s="1091" t="s">
        <v>145</v>
      </c>
    </row>
    <row r="48" spans="3:8">
      <c r="C48" s="610" t="s">
        <v>145</v>
      </c>
      <c r="D48" s="610" t="s">
        <v>145</v>
      </c>
      <c r="E48" s="610" t="s">
        <v>145</v>
      </c>
      <c r="F48" s="610" t="s">
        <v>145</v>
      </c>
      <c r="G48" s="1091" t="s">
        <v>145</v>
      </c>
      <c r="H48" s="1091" t="s">
        <v>145</v>
      </c>
    </row>
    <row r="49" spans="3:8">
      <c r="C49" s="610" t="s">
        <v>145</v>
      </c>
      <c r="D49" s="610" t="s">
        <v>145</v>
      </c>
      <c r="E49" s="610" t="s">
        <v>145</v>
      </c>
      <c r="F49" s="610" t="s">
        <v>145</v>
      </c>
      <c r="G49" s="1091" t="s">
        <v>145</v>
      </c>
      <c r="H49" s="1091" t="s">
        <v>145</v>
      </c>
    </row>
    <row r="50" spans="3:8">
      <c r="C50" s="610" t="s">
        <v>145</v>
      </c>
      <c r="D50" s="610" t="s">
        <v>145</v>
      </c>
      <c r="E50" s="610" t="s">
        <v>145</v>
      </c>
      <c r="F50" s="610" t="s">
        <v>145</v>
      </c>
      <c r="G50" s="1091" t="s">
        <v>145</v>
      </c>
      <c r="H50" s="1091" t="s">
        <v>145</v>
      </c>
    </row>
    <row r="51" spans="3:8">
      <c r="C51" s="610" t="s">
        <v>145</v>
      </c>
      <c r="D51" s="610" t="s">
        <v>145</v>
      </c>
      <c r="E51" s="610" t="s">
        <v>145</v>
      </c>
      <c r="F51" s="610" t="s">
        <v>145</v>
      </c>
      <c r="G51" s="1091" t="s">
        <v>145</v>
      </c>
      <c r="H51" s="1091" t="s">
        <v>145</v>
      </c>
    </row>
    <row r="52" spans="3:8">
      <c r="C52" s="610" t="s">
        <v>145</v>
      </c>
      <c r="D52" s="610" t="s">
        <v>145</v>
      </c>
      <c r="E52" s="610" t="s">
        <v>145</v>
      </c>
      <c r="F52" s="610" t="s">
        <v>145</v>
      </c>
      <c r="G52" s="1091" t="s">
        <v>145</v>
      </c>
      <c r="H52" s="1091" t="s">
        <v>145</v>
      </c>
    </row>
    <row r="53" spans="3:8">
      <c r="C53" s="610" t="s">
        <v>145</v>
      </c>
      <c r="D53" s="610" t="s">
        <v>145</v>
      </c>
      <c r="E53" s="610" t="s">
        <v>145</v>
      </c>
      <c r="F53" s="610" t="s">
        <v>145</v>
      </c>
      <c r="G53" s="1091" t="s">
        <v>145</v>
      </c>
      <c r="H53" s="1091" t="s">
        <v>145</v>
      </c>
    </row>
    <row r="54" spans="3:8">
      <c r="C54" s="610" t="s">
        <v>145</v>
      </c>
      <c r="D54" s="610" t="s">
        <v>145</v>
      </c>
      <c r="E54" s="610" t="s">
        <v>145</v>
      </c>
      <c r="F54" s="610" t="s">
        <v>145</v>
      </c>
      <c r="G54" s="1091" t="s">
        <v>145</v>
      </c>
      <c r="H54" s="1091" t="s">
        <v>145</v>
      </c>
    </row>
    <row r="55" spans="3:8">
      <c r="C55" s="610" t="s">
        <v>145</v>
      </c>
      <c r="D55" s="610" t="s">
        <v>145</v>
      </c>
      <c r="E55" s="610" t="s">
        <v>145</v>
      </c>
      <c r="F55" s="610" t="s">
        <v>145</v>
      </c>
      <c r="G55" s="1091" t="s">
        <v>145</v>
      </c>
      <c r="H55" s="1091" t="s">
        <v>145</v>
      </c>
    </row>
    <row r="56" spans="3:8">
      <c r="C56" s="610" t="s">
        <v>145</v>
      </c>
      <c r="D56" s="610" t="s">
        <v>145</v>
      </c>
      <c r="E56" s="610" t="s">
        <v>145</v>
      </c>
      <c r="F56" s="610" t="s">
        <v>145</v>
      </c>
      <c r="G56" s="1091" t="s">
        <v>145</v>
      </c>
      <c r="H56" s="1091" t="s">
        <v>145</v>
      </c>
    </row>
    <row r="57" spans="3:8">
      <c r="C57" s="610" t="s">
        <v>145</v>
      </c>
      <c r="D57" s="610" t="s">
        <v>145</v>
      </c>
      <c r="E57" s="610" t="s">
        <v>145</v>
      </c>
      <c r="F57" s="610" t="s">
        <v>145</v>
      </c>
      <c r="G57" s="1091" t="s">
        <v>145</v>
      </c>
      <c r="H57" s="1091" t="s">
        <v>145</v>
      </c>
    </row>
    <row r="58" spans="3:8">
      <c r="C58" s="610" t="s">
        <v>145</v>
      </c>
      <c r="D58" s="610" t="s">
        <v>145</v>
      </c>
      <c r="E58" s="610" t="s">
        <v>145</v>
      </c>
      <c r="F58" s="610" t="s">
        <v>145</v>
      </c>
      <c r="G58" s="1091" t="s">
        <v>145</v>
      </c>
      <c r="H58" s="1091" t="s">
        <v>145</v>
      </c>
    </row>
    <row r="59" spans="3:8">
      <c r="C59" s="610" t="s">
        <v>145</v>
      </c>
      <c r="D59" s="610" t="s">
        <v>145</v>
      </c>
      <c r="E59" s="610" t="s">
        <v>145</v>
      </c>
      <c r="F59" s="610" t="s">
        <v>145</v>
      </c>
      <c r="G59" s="1091" t="s">
        <v>145</v>
      </c>
      <c r="H59" s="1091" t="s">
        <v>145</v>
      </c>
    </row>
    <row r="60" spans="3:8">
      <c r="C60" s="610" t="s">
        <v>145</v>
      </c>
      <c r="D60" s="610" t="s">
        <v>145</v>
      </c>
      <c r="E60" s="610" t="s">
        <v>145</v>
      </c>
      <c r="F60" s="610" t="s">
        <v>145</v>
      </c>
      <c r="G60" s="1091" t="s">
        <v>145</v>
      </c>
      <c r="H60" s="1091" t="s">
        <v>145</v>
      </c>
    </row>
    <row r="61" spans="3:8">
      <c r="C61" s="610" t="s">
        <v>145</v>
      </c>
      <c r="D61" s="610" t="s">
        <v>145</v>
      </c>
      <c r="E61" s="610" t="s">
        <v>145</v>
      </c>
      <c r="F61" s="610" t="s">
        <v>145</v>
      </c>
      <c r="G61" s="1091" t="s">
        <v>145</v>
      </c>
      <c r="H61" s="1091" t="s">
        <v>145</v>
      </c>
    </row>
    <row r="62" spans="3:8">
      <c r="C62" s="610" t="s">
        <v>145</v>
      </c>
      <c r="D62" s="610" t="s">
        <v>145</v>
      </c>
      <c r="E62" s="610" t="s">
        <v>145</v>
      </c>
      <c r="F62" s="610" t="s">
        <v>145</v>
      </c>
      <c r="G62" s="1091" t="s">
        <v>145</v>
      </c>
      <c r="H62" s="1091" t="s">
        <v>145</v>
      </c>
    </row>
    <row r="63" spans="3:8">
      <c r="C63" s="610" t="s">
        <v>145</v>
      </c>
      <c r="D63" s="610" t="s">
        <v>145</v>
      </c>
      <c r="E63" s="610" t="s">
        <v>145</v>
      </c>
      <c r="F63" s="610" t="s">
        <v>145</v>
      </c>
      <c r="G63" s="1091" t="s">
        <v>145</v>
      </c>
      <c r="H63" s="1091" t="s">
        <v>145</v>
      </c>
    </row>
    <row r="64" spans="3:8">
      <c r="C64" s="610" t="s">
        <v>145</v>
      </c>
      <c r="D64" s="610" t="s">
        <v>145</v>
      </c>
      <c r="E64" s="610" t="s">
        <v>145</v>
      </c>
      <c r="F64" s="610" t="s">
        <v>145</v>
      </c>
      <c r="G64" s="1091" t="s">
        <v>145</v>
      </c>
      <c r="H64" s="1091" t="s">
        <v>145</v>
      </c>
    </row>
    <row r="65" spans="3:8">
      <c r="C65" s="610" t="s">
        <v>145</v>
      </c>
      <c r="D65" s="610" t="s">
        <v>145</v>
      </c>
      <c r="E65" s="610" t="s">
        <v>145</v>
      </c>
      <c r="F65" s="610" t="s">
        <v>145</v>
      </c>
      <c r="G65" s="1091" t="s">
        <v>145</v>
      </c>
      <c r="H65" s="1091" t="s">
        <v>145</v>
      </c>
    </row>
    <row r="66" spans="3:8">
      <c r="C66" s="610" t="s">
        <v>145</v>
      </c>
      <c r="D66" s="610" t="s">
        <v>145</v>
      </c>
      <c r="E66" s="610" t="s">
        <v>145</v>
      </c>
      <c r="F66" s="610" t="s">
        <v>145</v>
      </c>
      <c r="G66" s="1091" t="s">
        <v>145</v>
      </c>
      <c r="H66" s="1091" t="s">
        <v>145</v>
      </c>
    </row>
    <row r="67" spans="3:8">
      <c r="C67" s="610" t="s">
        <v>145</v>
      </c>
      <c r="D67" s="610" t="s">
        <v>145</v>
      </c>
      <c r="E67" s="610" t="s">
        <v>145</v>
      </c>
      <c r="F67" s="610" t="s">
        <v>145</v>
      </c>
      <c r="G67" s="1091" t="s">
        <v>145</v>
      </c>
      <c r="H67" s="1091" t="s">
        <v>145</v>
      </c>
    </row>
    <row r="68" spans="3:8">
      <c r="C68" s="610" t="s">
        <v>145</v>
      </c>
      <c r="D68" s="610" t="s">
        <v>145</v>
      </c>
      <c r="E68" s="610" t="s">
        <v>145</v>
      </c>
      <c r="F68" s="610" t="s">
        <v>145</v>
      </c>
      <c r="G68" s="1091" t="s">
        <v>145</v>
      </c>
      <c r="H68" s="1091" t="s">
        <v>145</v>
      </c>
    </row>
    <row r="69" spans="3:8">
      <c r="C69" s="610" t="s">
        <v>145</v>
      </c>
      <c r="D69" s="610" t="s">
        <v>145</v>
      </c>
      <c r="E69" s="610" t="s">
        <v>145</v>
      </c>
      <c r="F69" s="610" t="s">
        <v>145</v>
      </c>
      <c r="G69" s="1091" t="s">
        <v>145</v>
      </c>
      <c r="H69" s="1091" t="s">
        <v>145</v>
      </c>
    </row>
    <row r="70" spans="3:8">
      <c r="C70" s="610" t="s">
        <v>145</v>
      </c>
      <c r="D70" s="610" t="s">
        <v>145</v>
      </c>
      <c r="E70" s="610" t="s">
        <v>145</v>
      </c>
      <c r="F70" s="610" t="s">
        <v>145</v>
      </c>
      <c r="G70" s="1091" t="s">
        <v>145</v>
      </c>
      <c r="H70" s="1091" t="s">
        <v>145</v>
      </c>
    </row>
    <row r="71" spans="3:8">
      <c r="C71" s="610" t="s">
        <v>145</v>
      </c>
      <c r="D71" s="610" t="s">
        <v>145</v>
      </c>
      <c r="E71" s="610" t="s">
        <v>145</v>
      </c>
      <c r="F71" s="610" t="s">
        <v>145</v>
      </c>
      <c r="G71" s="1091" t="s">
        <v>145</v>
      </c>
      <c r="H71" s="1091" t="s">
        <v>145</v>
      </c>
    </row>
    <row r="72" spans="3:8">
      <c r="C72" s="610" t="s">
        <v>145</v>
      </c>
      <c r="D72" s="610" t="s">
        <v>145</v>
      </c>
      <c r="E72" s="610" t="s">
        <v>145</v>
      </c>
      <c r="F72" s="610" t="s">
        <v>145</v>
      </c>
      <c r="G72" s="1091" t="s">
        <v>145</v>
      </c>
      <c r="H72" s="1091" t="s">
        <v>145</v>
      </c>
    </row>
    <row r="73" spans="3:8">
      <c r="C73" s="610" t="s">
        <v>145</v>
      </c>
      <c r="D73" s="610" t="s">
        <v>145</v>
      </c>
      <c r="E73" s="610" t="s">
        <v>145</v>
      </c>
      <c r="F73" s="610" t="s">
        <v>145</v>
      </c>
      <c r="G73" s="1091" t="s">
        <v>145</v>
      </c>
      <c r="H73" s="1091" t="s">
        <v>145</v>
      </c>
    </row>
    <row r="74" spans="3:8">
      <c r="C74" s="610" t="s">
        <v>145</v>
      </c>
      <c r="D74" s="610" t="s">
        <v>145</v>
      </c>
      <c r="E74" s="610" t="s">
        <v>145</v>
      </c>
      <c r="F74" s="610" t="s">
        <v>145</v>
      </c>
      <c r="G74" s="1091" t="s">
        <v>145</v>
      </c>
      <c r="H74" s="1091" t="s">
        <v>145</v>
      </c>
    </row>
    <row r="75" spans="3:8">
      <c r="C75" s="610" t="s">
        <v>145</v>
      </c>
      <c r="D75" s="610" t="s">
        <v>145</v>
      </c>
      <c r="E75" s="610" t="s">
        <v>145</v>
      </c>
      <c r="F75" s="610" t="s">
        <v>145</v>
      </c>
      <c r="G75" s="1091" t="s">
        <v>145</v>
      </c>
      <c r="H75" s="1091" t="s">
        <v>145</v>
      </c>
    </row>
    <row r="76" spans="3:8">
      <c r="C76" s="610" t="s">
        <v>145</v>
      </c>
      <c r="D76" s="610" t="s">
        <v>145</v>
      </c>
      <c r="E76" s="610" t="s">
        <v>145</v>
      </c>
      <c r="F76" s="610" t="s">
        <v>145</v>
      </c>
      <c r="G76" s="1091" t="s">
        <v>145</v>
      </c>
      <c r="H76" s="1091" t="s">
        <v>145</v>
      </c>
    </row>
    <row r="77" spans="3:8">
      <c r="C77" s="610" t="s">
        <v>145</v>
      </c>
      <c r="D77" s="610" t="s">
        <v>145</v>
      </c>
      <c r="E77" s="610" t="s">
        <v>145</v>
      </c>
      <c r="F77" s="610" t="s">
        <v>145</v>
      </c>
      <c r="G77" s="1091" t="s">
        <v>145</v>
      </c>
      <c r="H77" s="1091" t="s">
        <v>145</v>
      </c>
    </row>
    <row r="78" spans="3:8">
      <c r="C78" s="610" t="s">
        <v>145</v>
      </c>
      <c r="D78" s="610" t="s">
        <v>145</v>
      </c>
      <c r="E78" s="610" t="s">
        <v>145</v>
      </c>
      <c r="F78" s="610" t="s">
        <v>145</v>
      </c>
      <c r="G78" s="1091" t="s">
        <v>145</v>
      </c>
      <c r="H78" s="1091" t="s">
        <v>145</v>
      </c>
    </row>
    <row r="79" spans="3:8">
      <c r="C79" s="610" t="s">
        <v>145</v>
      </c>
      <c r="D79" s="610" t="s">
        <v>145</v>
      </c>
      <c r="E79" s="610" t="s">
        <v>145</v>
      </c>
      <c r="F79" s="610" t="s">
        <v>145</v>
      </c>
      <c r="G79" s="1091" t="s">
        <v>145</v>
      </c>
      <c r="H79" s="1091" t="s">
        <v>145</v>
      </c>
    </row>
    <row r="80" spans="3:8">
      <c r="C80" s="610" t="s">
        <v>145</v>
      </c>
      <c r="D80" s="610" t="s">
        <v>145</v>
      </c>
      <c r="E80" s="610" t="s">
        <v>145</v>
      </c>
      <c r="F80" s="610" t="s">
        <v>145</v>
      </c>
      <c r="G80" s="1091" t="s">
        <v>145</v>
      </c>
      <c r="H80" s="1091" t="s">
        <v>145</v>
      </c>
    </row>
    <row r="81" spans="3:8">
      <c r="C81" s="610" t="s">
        <v>145</v>
      </c>
      <c r="D81" s="610" t="s">
        <v>145</v>
      </c>
      <c r="E81" s="610" t="s">
        <v>145</v>
      </c>
      <c r="F81" s="610" t="s">
        <v>145</v>
      </c>
      <c r="G81" s="1091" t="s">
        <v>145</v>
      </c>
      <c r="H81" s="1091" t="s">
        <v>145</v>
      </c>
    </row>
    <row r="82" spans="3:8">
      <c r="C82" s="610" t="s">
        <v>145</v>
      </c>
      <c r="D82" s="610" t="s">
        <v>145</v>
      </c>
      <c r="E82" s="610" t="s">
        <v>145</v>
      </c>
      <c r="F82" s="610" t="s">
        <v>145</v>
      </c>
      <c r="G82" s="1091" t="s">
        <v>145</v>
      </c>
      <c r="H82" s="1091" t="s">
        <v>145</v>
      </c>
    </row>
    <row r="83" spans="3:8">
      <c r="C83" s="610" t="s">
        <v>145</v>
      </c>
      <c r="D83" s="610" t="s">
        <v>145</v>
      </c>
      <c r="E83" s="610" t="s">
        <v>145</v>
      </c>
      <c r="F83" s="610" t="s">
        <v>145</v>
      </c>
      <c r="G83" s="1091" t="s">
        <v>145</v>
      </c>
      <c r="H83" s="1091" t="s">
        <v>145</v>
      </c>
    </row>
    <row r="84" spans="3:8">
      <c r="C84" s="610" t="s">
        <v>145</v>
      </c>
      <c r="D84" s="610" t="s">
        <v>145</v>
      </c>
      <c r="E84" s="610" t="s">
        <v>145</v>
      </c>
      <c r="F84" s="610" t="s">
        <v>145</v>
      </c>
      <c r="G84" s="1091" t="s">
        <v>145</v>
      </c>
      <c r="H84" s="1091" t="s">
        <v>145</v>
      </c>
    </row>
    <row r="85" spans="3:8">
      <c r="C85" s="610" t="s">
        <v>145</v>
      </c>
      <c r="D85" s="610" t="s">
        <v>145</v>
      </c>
      <c r="E85" s="610" t="s">
        <v>145</v>
      </c>
      <c r="F85" s="610" t="s">
        <v>145</v>
      </c>
      <c r="G85" s="1091" t="s">
        <v>145</v>
      </c>
      <c r="H85" s="1091" t="s">
        <v>145</v>
      </c>
    </row>
    <row r="86" spans="3:8">
      <c r="C86" s="610" t="s">
        <v>145</v>
      </c>
      <c r="D86" s="610" t="s">
        <v>145</v>
      </c>
      <c r="E86" s="610" t="s">
        <v>145</v>
      </c>
      <c r="F86" s="610" t="s">
        <v>145</v>
      </c>
      <c r="G86" s="1091" t="s">
        <v>145</v>
      </c>
      <c r="H86" s="1091" t="s">
        <v>145</v>
      </c>
    </row>
    <row r="87" spans="3:8">
      <c r="C87" s="610" t="s">
        <v>145</v>
      </c>
      <c r="D87" s="610" t="s">
        <v>145</v>
      </c>
      <c r="E87" s="610" t="s">
        <v>145</v>
      </c>
      <c r="F87" s="610" t="s">
        <v>145</v>
      </c>
      <c r="G87" s="1091" t="s">
        <v>145</v>
      </c>
      <c r="H87" s="1091" t="s">
        <v>145</v>
      </c>
    </row>
    <row r="88" spans="3:8">
      <c r="C88" s="610" t="s">
        <v>145</v>
      </c>
      <c r="D88" s="610" t="s">
        <v>145</v>
      </c>
      <c r="E88" s="610" t="s">
        <v>145</v>
      </c>
      <c r="F88" s="610" t="s">
        <v>145</v>
      </c>
      <c r="G88" s="1091" t="s">
        <v>145</v>
      </c>
      <c r="H88" s="1091" t="s">
        <v>145</v>
      </c>
    </row>
    <row r="89" spans="3:8">
      <c r="C89" s="610" t="s">
        <v>145</v>
      </c>
      <c r="D89" s="610" t="s">
        <v>145</v>
      </c>
      <c r="E89" s="610" t="s">
        <v>145</v>
      </c>
      <c r="F89" s="610" t="s">
        <v>145</v>
      </c>
      <c r="G89" s="1091" t="s">
        <v>145</v>
      </c>
      <c r="H89" s="1091" t="s">
        <v>145</v>
      </c>
    </row>
    <row r="90" spans="3:8">
      <c r="C90" s="610" t="s">
        <v>145</v>
      </c>
      <c r="D90" s="610" t="s">
        <v>145</v>
      </c>
      <c r="E90" s="610" t="s">
        <v>145</v>
      </c>
      <c r="F90" s="610" t="s">
        <v>145</v>
      </c>
      <c r="G90" s="1091" t="s">
        <v>145</v>
      </c>
      <c r="H90" s="1091" t="s">
        <v>145</v>
      </c>
    </row>
    <row r="91" spans="3:8">
      <c r="C91" s="610" t="s">
        <v>145</v>
      </c>
      <c r="D91" s="610" t="s">
        <v>145</v>
      </c>
      <c r="E91" s="610" t="s">
        <v>145</v>
      </c>
      <c r="F91" s="610" t="s">
        <v>145</v>
      </c>
      <c r="G91" s="1091" t="s">
        <v>145</v>
      </c>
      <c r="H91" s="1091" t="s">
        <v>145</v>
      </c>
    </row>
    <row r="92" spans="3:8">
      <c r="C92" s="610" t="s">
        <v>145</v>
      </c>
      <c r="D92" s="610" t="s">
        <v>145</v>
      </c>
      <c r="E92" s="610" t="s">
        <v>145</v>
      </c>
      <c r="F92" s="610" t="s">
        <v>145</v>
      </c>
      <c r="G92" s="1091" t="s">
        <v>145</v>
      </c>
      <c r="H92" s="1091" t="s">
        <v>145</v>
      </c>
    </row>
    <row r="93" spans="3:8">
      <c r="C93" s="610" t="s">
        <v>145</v>
      </c>
      <c r="D93" s="610" t="s">
        <v>145</v>
      </c>
      <c r="E93" s="610" t="s">
        <v>145</v>
      </c>
      <c r="F93" s="610" t="s">
        <v>145</v>
      </c>
      <c r="G93" s="1091" t="s">
        <v>145</v>
      </c>
      <c r="H93" s="1091" t="s">
        <v>145</v>
      </c>
    </row>
    <row r="94" spans="3:8">
      <c r="C94" s="610" t="s">
        <v>145</v>
      </c>
      <c r="D94" s="610" t="s">
        <v>145</v>
      </c>
      <c r="E94" s="610" t="s">
        <v>145</v>
      </c>
      <c r="F94" s="610" t="s">
        <v>145</v>
      </c>
      <c r="G94" s="1091" t="s">
        <v>145</v>
      </c>
      <c r="H94" s="1091" t="s">
        <v>145</v>
      </c>
    </row>
    <row r="95" spans="3:8">
      <c r="C95" s="610" t="s">
        <v>145</v>
      </c>
      <c r="D95" s="610" t="s">
        <v>145</v>
      </c>
      <c r="E95" s="610" t="s">
        <v>145</v>
      </c>
      <c r="F95" s="610" t="s">
        <v>145</v>
      </c>
      <c r="G95" s="1091" t="s">
        <v>145</v>
      </c>
      <c r="H95" s="1091" t="s">
        <v>145</v>
      </c>
    </row>
    <row r="96" spans="3:8">
      <c r="C96" s="610" t="s">
        <v>145</v>
      </c>
      <c r="D96" s="610" t="s">
        <v>145</v>
      </c>
      <c r="E96" s="610" t="s">
        <v>145</v>
      </c>
      <c r="F96" s="610" t="s">
        <v>145</v>
      </c>
      <c r="G96" s="1091" t="s">
        <v>145</v>
      </c>
      <c r="H96" s="1091" t="s">
        <v>145</v>
      </c>
    </row>
    <row r="97" spans="3:8">
      <c r="C97" s="610" t="s">
        <v>145</v>
      </c>
      <c r="D97" s="610" t="s">
        <v>145</v>
      </c>
      <c r="E97" s="610" t="s">
        <v>145</v>
      </c>
      <c r="F97" s="610" t="s">
        <v>145</v>
      </c>
      <c r="G97" s="1091" t="s">
        <v>145</v>
      </c>
      <c r="H97" s="1091" t="s">
        <v>145</v>
      </c>
    </row>
    <row r="98" spans="3:8">
      <c r="C98" s="610" t="s">
        <v>145</v>
      </c>
      <c r="D98" s="610" t="s">
        <v>145</v>
      </c>
      <c r="E98" s="610" t="s">
        <v>145</v>
      </c>
      <c r="F98" s="610" t="s">
        <v>145</v>
      </c>
      <c r="G98" s="1091" t="s">
        <v>145</v>
      </c>
      <c r="H98" s="1091" t="s">
        <v>145</v>
      </c>
    </row>
    <row r="99" spans="3:8">
      <c r="C99" s="610" t="s">
        <v>145</v>
      </c>
      <c r="D99" s="610" t="s">
        <v>145</v>
      </c>
      <c r="E99" s="610" t="s">
        <v>145</v>
      </c>
      <c r="F99" s="610" t="s">
        <v>145</v>
      </c>
      <c r="G99" s="1091" t="s">
        <v>145</v>
      </c>
      <c r="H99" s="1091" t="s">
        <v>145</v>
      </c>
    </row>
    <row r="100" spans="3:8">
      <c r="C100" s="610" t="s">
        <v>145</v>
      </c>
      <c r="D100" s="610" t="s">
        <v>145</v>
      </c>
      <c r="E100" s="610" t="s">
        <v>145</v>
      </c>
      <c r="F100" s="610" t="s">
        <v>145</v>
      </c>
      <c r="G100" s="1091" t="s">
        <v>145</v>
      </c>
      <c r="H100" s="1091" t="s">
        <v>145</v>
      </c>
    </row>
    <row r="101" spans="3:8">
      <c r="C101" s="610" t="s">
        <v>145</v>
      </c>
      <c r="D101" s="610" t="s">
        <v>145</v>
      </c>
      <c r="E101" s="610" t="s">
        <v>145</v>
      </c>
      <c r="F101" s="610" t="s">
        <v>145</v>
      </c>
      <c r="G101" s="1091" t="s">
        <v>145</v>
      </c>
      <c r="H101" s="1091" t="s">
        <v>145</v>
      </c>
    </row>
    <row r="102" spans="3:8">
      <c r="C102" s="610" t="s">
        <v>145</v>
      </c>
      <c r="D102" s="610" t="s">
        <v>145</v>
      </c>
      <c r="E102" s="610" t="s">
        <v>145</v>
      </c>
      <c r="F102" s="610" t="s">
        <v>145</v>
      </c>
      <c r="G102" s="1091" t="s">
        <v>145</v>
      </c>
      <c r="H102" s="1091" t="s">
        <v>145</v>
      </c>
    </row>
    <row r="103" spans="3:8">
      <c r="C103" s="610" t="s">
        <v>145</v>
      </c>
      <c r="D103" s="610" t="s">
        <v>145</v>
      </c>
      <c r="E103" s="610" t="s">
        <v>145</v>
      </c>
      <c r="F103" s="610" t="s">
        <v>145</v>
      </c>
      <c r="G103" s="1091" t="s">
        <v>145</v>
      </c>
      <c r="H103" s="1091" t="s">
        <v>145</v>
      </c>
    </row>
    <row r="104" spans="3:8">
      <c r="C104" s="610" t="s">
        <v>145</v>
      </c>
      <c r="D104" s="610" t="s">
        <v>145</v>
      </c>
      <c r="E104" s="610" t="s">
        <v>145</v>
      </c>
      <c r="F104" s="610" t="s">
        <v>145</v>
      </c>
      <c r="G104" s="1091" t="s">
        <v>145</v>
      </c>
      <c r="H104" s="1091" t="s">
        <v>145</v>
      </c>
    </row>
    <row r="105" spans="3:8">
      <c r="C105" s="610" t="s">
        <v>145</v>
      </c>
      <c r="D105" s="610" t="s">
        <v>145</v>
      </c>
      <c r="E105" s="610" t="s">
        <v>145</v>
      </c>
      <c r="F105" s="610" t="s">
        <v>145</v>
      </c>
      <c r="G105" s="1091" t="s">
        <v>145</v>
      </c>
      <c r="H105" s="1091" t="s">
        <v>145</v>
      </c>
    </row>
    <row r="106" spans="3:8">
      <c r="C106" s="610" t="s">
        <v>145</v>
      </c>
      <c r="D106" s="610" t="s">
        <v>145</v>
      </c>
      <c r="E106" s="610" t="s">
        <v>145</v>
      </c>
      <c r="F106" s="610" t="s">
        <v>145</v>
      </c>
      <c r="G106" s="1091" t="s">
        <v>145</v>
      </c>
      <c r="H106" s="1091" t="s">
        <v>145</v>
      </c>
    </row>
    <row r="107" spans="3:8">
      <c r="C107" s="610" t="s">
        <v>145</v>
      </c>
      <c r="D107" s="610" t="s">
        <v>145</v>
      </c>
      <c r="E107" s="610" t="s">
        <v>145</v>
      </c>
      <c r="F107" s="610" t="s">
        <v>145</v>
      </c>
      <c r="G107" s="1091" t="s">
        <v>145</v>
      </c>
      <c r="H107" s="1091" t="s">
        <v>145</v>
      </c>
    </row>
    <row r="108" spans="3:8">
      <c r="C108" s="610" t="s">
        <v>145</v>
      </c>
      <c r="D108" s="610" t="s">
        <v>145</v>
      </c>
      <c r="E108" s="610" t="s">
        <v>145</v>
      </c>
      <c r="F108" s="610" t="s">
        <v>145</v>
      </c>
      <c r="G108" s="1091" t="s">
        <v>145</v>
      </c>
      <c r="H108" s="1091" t="s">
        <v>145</v>
      </c>
    </row>
    <row r="109" spans="3:8">
      <c r="C109" s="610" t="s">
        <v>145</v>
      </c>
      <c r="D109" s="610" t="s">
        <v>145</v>
      </c>
      <c r="E109" s="610" t="s">
        <v>145</v>
      </c>
      <c r="F109" s="610" t="s">
        <v>145</v>
      </c>
      <c r="G109" s="1091" t="s">
        <v>145</v>
      </c>
      <c r="H109" s="1091" t="s">
        <v>145</v>
      </c>
    </row>
    <row r="110" spans="3:8">
      <c r="C110" s="610" t="s">
        <v>145</v>
      </c>
      <c r="D110" s="610" t="s">
        <v>145</v>
      </c>
      <c r="E110" s="610" t="s">
        <v>145</v>
      </c>
      <c r="F110" s="610" t="s">
        <v>145</v>
      </c>
      <c r="G110" s="1091" t="s">
        <v>145</v>
      </c>
      <c r="H110" s="1091" t="s">
        <v>145</v>
      </c>
    </row>
    <row r="111" spans="3:8">
      <c r="C111" s="610" t="s">
        <v>145</v>
      </c>
      <c r="D111" s="610" t="s">
        <v>145</v>
      </c>
      <c r="E111" s="610" t="s">
        <v>145</v>
      </c>
      <c r="F111" s="610" t="s">
        <v>145</v>
      </c>
      <c r="G111" s="1091" t="s">
        <v>145</v>
      </c>
      <c r="H111" s="1091" t="s">
        <v>145</v>
      </c>
    </row>
    <row r="112" spans="3:8">
      <c r="C112" s="610" t="s">
        <v>145</v>
      </c>
      <c r="D112" s="610" t="s">
        <v>145</v>
      </c>
      <c r="E112" s="610" t="s">
        <v>145</v>
      </c>
      <c r="F112" s="610" t="s">
        <v>145</v>
      </c>
      <c r="G112" s="1091" t="s">
        <v>145</v>
      </c>
      <c r="H112" s="1091" t="s">
        <v>145</v>
      </c>
    </row>
    <row r="113" spans="3:8">
      <c r="C113" s="610" t="s">
        <v>145</v>
      </c>
      <c r="D113" s="610" t="s">
        <v>145</v>
      </c>
      <c r="E113" s="610" t="s">
        <v>145</v>
      </c>
      <c r="F113" s="610" t="s">
        <v>145</v>
      </c>
      <c r="G113" s="1091" t="s">
        <v>145</v>
      </c>
      <c r="H113" s="1091" t="s">
        <v>145</v>
      </c>
    </row>
    <row r="114" spans="3:8">
      <c r="C114" s="610" t="s">
        <v>145</v>
      </c>
      <c r="D114" s="610" t="s">
        <v>145</v>
      </c>
      <c r="E114" s="610" t="s">
        <v>145</v>
      </c>
      <c r="F114" s="610" t="s">
        <v>145</v>
      </c>
      <c r="G114" s="1091" t="s">
        <v>145</v>
      </c>
      <c r="H114" s="1091" t="s">
        <v>145</v>
      </c>
    </row>
    <row r="115" spans="3:8">
      <c r="C115" s="610" t="s">
        <v>145</v>
      </c>
      <c r="D115" s="610" t="s">
        <v>145</v>
      </c>
      <c r="E115" s="610" t="s">
        <v>145</v>
      </c>
      <c r="F115" s="610" t="s">
        <v>145</v>
      </c>
      <c r="G115" s="1091" t="s">
        <v>145</v>
      </c>
      <c r="H115" s="1091" t="s">
        <v>145</v>
      </c>
    </row>
    <row r="116" spans="3:8">
      <c r="C116" s="610" t="s">
        <v>145</v>
      </c>
      <c r="D116" s="610" t="s">
        <v>145</v>
      </c>
      <c r="E116" s="610" t="s">
        <v>145</v>
      </c>
      <c r="F116" s="610" t="s">
        <v>145</v>
      </c>
      <c r="G116" s="1091" t="s">
        <v>145</v>
      </c>
      <c r="H116" s="1091" t="s">
        <v>145</v>
      </c>
    </row>
    <row r="117" spans="3:8">
      <c r="C117" s="610" t="s">
        <v>145</v>
      </c>
      <c r="D117" s="610" t="s">
        <v>145</v>
      </c>
      <c r="E117" s="610" t="s">
        <v>145</v>
      </c>
      <c r="F117" s="610" t="s">
        <v>145</v>
      </c>
      <c r="G117" s="1091" t="s">
        <v>145</v>
      </c>
      <c r="H117" s="1091" t="s">
        <v>145</v>
      </c>
    </row>
    <row r="118" spans="3:8">
      <c r="C118" s="610" t="s">
        <v>145</v>
      </c>
      <c r="D118" s="610" t="s">
        <v>145</v>
      </c>
      <c r="E118" s="610" t="s">
        <v>145</v>
      </c>
      <c r="F118" s="610" t="s">
        <v>145</v>
      </c>
      <c r="G118" s="1091" t="s">
        <v>145</v>
      </c>
      <c r="H118" s="1091" t="s">
        <v>145</v>
      </c>
    </row>
    <row r="119" spans="3:8">
      <c r="C119" s="610" t="s">
        <v>145</v>
      </c>
      <c r="D119" s="610" t="s">
        <v>145</v>
      </c>
      <c r="E119" s="610" t="s">
        <v>145</v>
      </c>
      <c r="F119" s="610" t="s">
        <v>145</v>
      </c>
      <c r="G119" s="1091" t="s">
        <v>145</v>
      </c>
      <c r="H119" s="1091" t="s">
        <v>145</v>
      </c>
    </row>
    <row r="120" spans="3:8">
      <c r="C120" s="610" t="s">
        <v>145</v>
      </c>
      <c r="D120" s="610" t="s">
        <v>145</v>
      </c>
      <c r="E120" s="610" t="s">
        <v>145</v>
      </c>
      <c r="F120" s="610" t="s">
        <v>145</v>
      </c>
      <c r="G120" s="1091" t="s">
        <v>145</v>
      </c>
      <c r="H120" s="1091" t="s">
        <v>145</v>
      </c>
    </row>
    <row r="121" spans="3:8">
      <c r="C121" s="610" t="s">
        <v>145</v>
      </c>
      <c r="D121" s="610" t="s">
        <v>145</v>
      </c>
      <c r="E121" s="610" t="s">
        <v>145</v>
      </c>
      <c r="F121" s="610" t="s">
        <v>145</v>
      </c>
      <c r="G121" s="1091" t="s">
        <v>145</v>
      </c>
      <c r="H121" s="1091" t="s">
        <v>145</v>
      </c>
    </row>
    <row r="122" spans="3:8">
      <c r="C122" s="610" t="s">
        <v>145</v>
      </c>
      <c r="D122" s="610" t="s">
        <v>145</v>
      </c>
      <c r="E122" s="610" t="s">
        <v>145</v>
      </c>
      <c r="F122" s="610" t="s">
        <v>145</v>
      </c>
      <c r="G122" s="1091" t="s">
        <v>145</v>
      </c>
      <c r="H122" s="1091" t="s">
        <v>145</v>
      </c>
    </row>
    <row r="123" spans="3:8">
      <c r="C123" s="610" t="s">
        <v>145</v>
      </c>
      <c r="D123" s="610" t="s">
        <v>145</v>
      </c>
      <c r="E123" s="610" t="s">
        <v>145</v>
      </c>
      <c r="F123" s="610" t="s">
        <v>145</v>
      </c>
      <c r="G123" s="1091" t="s">
        <v>145</v>
      </c>
      <c r="H123" s="1091" t="s">
        <v>145</v>
      </c>
    </row>
    <row r="124" spans="3:8">
      <c r="C124" s="610" t="s">
        <v>145</v>
      </c>
      <c r="D124" s="610" t="s">
        <v>145</v>
      </c>
      <c r="E124" s="610" t="s">
        <v>145</v>
      </c>
      <c r="F124" s="610" t="s">
        <v>145</v>
      </c>
      <c r="G124" s="1091" t="s">
        <v>145</v>
      </c>
      <c r="H124" s="1091" t="s">
        <v>145</v>
      </c>
    </row>
    <row r="125" spans="3:8">
      <c r="C125" s="610" t="s">
        <v>145</v>
      </c>
      <c r="D125" s="610" t="s">
        <v>145</v>
      </c>
      <c r="E125" s="610" t="s">
        <v>145</v>
      </c>
      <c r="F125" s="610" t="s">
        <v>145</v>
      </c>
      <c r="G125" s="1091" t="s">
        <v>145</v>
      </c>
      <c r="H125" s="1091" t="s">
        <v>145</v>
      </c>
    </row>
    <row r="126" spans="3:8">
      <c r="C126" s="610" t="s">
        <v>145</v>
      </c>
      <c r="D126" s="610" t="s">
        <v>145</v>
      </c>
      <c r="E126" s="610" t="s">
        <v>145</v>
      </c>
      <c r="F126" s="610" t="s">
        <v>145</v>
      </c>
      <c r="G126" s="1091" t="s">
        <v>145</v>
      </c>
      <c r="H126" s="1091" t="s">
        <v>145</v>
      </c>
    </row>
    <row r="127" spans="3:8">
      <c r="C127" s="610" t="s">
        <v>145</v>
      </c>
      <c r="D127" s="610" t="s">
        <v>145</v>
      </c>
      <c r="E127" s="610" t="s">
        <v>145</v>
      </c>
      <c r="F127" s="610" t="s">
        <v>145</v>
      </c>
      <c r="G127" s="1091" t="s">
        <v>145</v>
      </c>
      <c r="H127" s="1091" t="s">
        <v>145</v>
      </c>
    </row>
    <row r="128" spans="3:8">
      <c r="C128" s="610" t="s">
        <v>145</v>
      </c>
      <c r="D128" s="610" t="s">
        <v>145</v>
      </c>
      <c r="E128" s="610" t="s">
        <v>145</v>
      </c>
      <c r="F128" s="610" t="s">
        <v>145</v>
      </c>
      <c r="G128" s="1091" t="s">
        <v>145</v>
      </c>
      <c r="H128" s="1091" t="s">
        <v>145</v>
      </c>
    </row>
    <row r="129" spans="3:8">
      <c r="C129" s="610" t="s">
        <v>145</v>
      </c>
      <c r="D129" s="610" t="s">
        <v>145</v>
      </c>
      <c r="E129" s="610" t="s">
        <v>145</v>
      </c>
      <c r="F129" s="610" t="s">
        <v>145</v>
      </c>
      <c r="G129" s="1091" t="s">
        <v>145</v>
      </c>
      <c r="H129" s="1091" t="s">
        <v>145</v>
      </c>
    </row>
    <row r="130" spans="3:8">
      <c r="C130" s="610" t="s">
        <v>145</v>
      </c>
      <c r="D130" s="610" t="s">
        <v>145</v>
      </c>
      <c r="E130" s="610" t="s">
        <v>145</v>
      </c>
      <c r="F130" s="610" t="s">
        <v>145</v>
      </c>
      <c r="G130" s="1091" t="s">
        <v>145</v>
      </c>
      <c r="H130" s="1091" t="s">
        <v>145</v>
      </c>
    </row>
    <row r="131" spans="3:8">
      <c r="C131" s="610" t="s">
        <v>145</v>
      </c>
      <c r="D131" s="610" t="s">
        <v>145</v>
      </c>
      <c r="E131" s="610" t="s">
        <v>145</v>
      </c>
      <c r="F131" s="610" t="s">
        <v>145</v>
      </c>
      <c r="G131" s="1091" t="s">
        <v>145</v>
      </c>
      <c r="H131" s="1091" t="s">
        <v>145</v>
      </c>
    </row>
    <row r="132" spans="3:8">
      <c r="C132" s="610" t="s">
        <v>145</v>
      </c>
      <c r="D132" s="610" t="s">
        <v>145</v>
      </c>
      <c r="E132" s="610" t="s">
        <v>145</v>
      </c>
      <c r="F132" s="610" t="s">
        <v>145</v>
      </c>
      <c r="G132" s="1091" t="s">
        <v>145</v>
      </c>
      <c r="H132" s="1091" t="s">
        <v>145</v>
      </c>
    </row>
    <row r="133" spans="3:8">
      <c r="C133" s="610" t="s">
        <v>145</v>
      </c>
      <c r="D133" s="610" t="s">
        <v>145</v>
      </c>
      <c r="E133" s="610" t="s">
        <v>145</v>
      </c>
      <c r="F133" s="610" t="s">
        <v>145</v>
      </c>
      <c r="G133" s="1091" t="s">
        <v>145</v>
      </c>
      <c r="H133" s="1091" t="s">
        <v>145</v>
      </c>
    </row>
    <row r="134" spans="3:8">
      <c r="C134" s="610" t="s">
        <v>145</v>
      </c>
      <c r="D134" s="610" t="s">
        <v>145</v>
      </c>
      <c r="E134" s="610" t="s">
        <v>145</v>
      </c>
      <c r="F134" s="610" t="s">
        <v>145</v>
      </c>
      <c r="G134" s="1091" t="s">
        <v>145</v>
      </c>
      <c r="H134" s="1091" t="s">
        <v>145</v>
      </c>
    </row>
    <row r="135" spans="3:8">
      <c r="C135" s="610" t="s">
        <v>145</v>
      </c>
      <c r="D135" s="610" t="s">
        <v>145</v>
      </c>
      <c r="E135" s="610" t="s">
        <v>145</v>
      </c>
      <c r="F135" s="610" t="s">
        <v>145</v>
      </c>
      <c r="G135" s="1091" t="s">
        <v>145</v>
      </c>
      <c r="H135" s="1091" t="s">
        <v>145</v>
      </c>
    </row>
    <row r="136" spans="3:8">
      <c r="C136" s="610" t="s">
        <v>145</v>
      </c>
      <c r="D136" s="610" t="s">
        <v>145</v>
      </c>
      <c r="E136" s="610" t="s">
        <v>145</v>
      </c>
      <c r="F136" s="610" t="s">
        <v>145</v>
      </c>
      <c r="G136" s="1091" t="s">
        <v>145</v>
      </c>
      <c r="H136" s="1091" t="s">
        <v>145</v>
      </c>
    </row>
    <row r="137" spans="3:8">
      <c r="C137" s="610" t="s">
        <v>145</v>
      </c>
      <c r="D137" s="610" t="s">
        <v>145</v>
      </c>
      <c r="E137" s="610" t="s">
        <v>145</v>
      </c>
      <c r="F137" s="610" t="s">
        <v>145</v>
      </c>
      <c r="G137" s="1091" t="s">
        <v>145</v>
      </c>
      <c r="H137" s="1091" t="s">
        <v>145</v>
      </c>
    </row>
    <row r="138" spans="3:8">
      <c r="C138" s="610" t="s">
        <v>145</v>
      </c>
      <c r="D138" s="610" t="s">
        <v>145</v>
      </c>
      <c r="E138" s="610" t="s">
        <v>145</v>
      </c>
      <c r="F138" s="610" t="s">
        <v>145</v>
      </c>
      <c r="G138" s="1091" t="s">
        <v>145</v>
      </c>
      <c r="H138" s="1091" t="s">
        <v>145</v>
      </c>
    </row>
    <row r="139" spans="3:8">
      <c r="C139" s="610" t="s">
        <v>145</v>
      </c>
      <c r="D139" s="610" t="s">
        <v>145</v>
      </c>
      <c r="E139" s="610" t="s">
        <v>145</v>
      </c>
      <c r="F139" s="610" t="s">
        <v>145</v>
      </c>
      <c r="G139" s="1091" t="s">
        <v>145</v>
      </c>
      <c r="H139" s="1091" t="s">
        <v>145</v>
      </c>
    </row>
    <row r="140" spans="3:8">
      <c r="C140" s="610" t="s">
        <v>145</v>
      </c>
      <c r="D140" s="610" t="s">
        <v>145</v>
      </c>
      <c r="E140" s="610" t="s">
        <v>145</v>
      </c>
      <c r="F140" s="610" t="s">
        <v>145</v>
      </c>
      <c r="G140" s="1091" t="s">
        <v>145</v>
      </c>
      <c r="H140" s="1091" t="s">
        <v>145</v>
      </c>
    </row>
    <row r="141" spans="3:8">
      <c r="C141" s="610" t="s">
        <v>145</v>
      </c>
      <c r="D141" s="610" t="s">
        <v>145</v>
      </c>
      <c r="E141" s="610" t="s">
        <v>145</v>
      </c>
      <c r="F141" s="610" t="s">
        <v>145</v>
      </c>
      <c r="G141" s="1091" t="s">
        <v>145</v>
      </c>
      <c r="H141" s="1091" t="s">
        <v>145</v>
      </c>
    </row>
    <row r="142" spans="3:8">
      <c r="C142" s="610" t="s">
        <v>145</v>
      </c>
      <c r="D142" s="610" t="s">
        <v>145</v>
      </c>
      <c r="E142" s="610" t="s">
        <v>145</v>
      </c>
      <c r="F142" s="610" t="s">
        <v>145</v>
      </c>
      <c r="G142" s="1091" t="s">
        <v>145</v>
      </c>
      <c r="H142" s="1091" t="s">
        <v>145</v>
      </c>
    </row>
    <row r="143" spans="3:8">
      <c r="C143" s="610" t="s">
        <v>145</v>
      </c>
      <c r="D143" s="610" t="s">
        <v>145</v>
      </c>
      <c r="E143" s="610" t="s">
        <v>145</v>
      </c>
      <c r="F143" s="610" t="s">
        <v>145</v>
      </c>
      <c r="G143" s="1091" t="s">
        <v>145</v>
      </c>
      <c r="H143" s="1091" t="s">
        <v>145</v>
      </c>
    </row>
    <row r="144" spans="3:8">
      <c r="C144" s="610" t="s">
        <v>145</v>
      </c>
      <c r="D144" s="610" t="s">
        <v>145</v>
      </c>
      <c r="E144" s="610" t="s">
        <v>145</v>
      </c>
      <c r="F144" s="610" t="s">
        <v>145</v>
      </c>
      <c r="G144" s="1091" t="s">
        <v>145</v>
      </c>
      <c r="H144" s="1091" t="s">
        <v>145</v>
      </c>
    </row>
    <row r="145" spans="3:8">
      <c r="C145" s="610" t="s">
        <v>145</v>
      </c>
      <c r="D145" s="610" t="s">
        <v>145</v>
      </c>
      <c r="E145" s="610" t="s">
        <v>145</v>
      </c>
      <c r="F145" s="610" t="s">
        <v>145</v>
      </c>
      <c r="G145" s="1091" t="s">
        <v>145</v>
      </c>
      <c r="H145" s="1091" t="s">
        <v>145</v>
      </c>
    </row>
    <row r="146" spans="3:8">
      <c r="C146" s="610" t="s">
        <v>145</v>
      </c>
      <c r="D146" s="610" t="s">
        <v>145</v>
      </c>
      <c r="E146" s="610" t="s">
        <v>145</v>
      </c>
      <c r="F146" s="610" t="s">
        <v>145</v>
      </c>
      <c r="G146" s="1091" t="s">
        <v>145</v>
      </c>
      <c r="H146" s="1091" t="s">
        <v>145</v>
      </c>
    </row>
    <row r="147" spans="3:8">
      <c r="C147" s="610" t="s">
        <v>145</v>
      </c>
      <c r="D147" s="610" t="s">
        <v>145</v>
      </c>
      <c r="E147" s="610" t="s">
        <v>145</v>
      </c>
      <c r="F147" s="610" t="s">
        <v>145</v>
      </c>
      <c r="G147" s="1091" t="s">
        <v>145</v>
      </c>
      <c r="H147" s="1091" t="s">
        <v>145</v>
      </c>
    </row>
    <row r="148" spans="3:8">
      <c r="C148" s="610" t="s">
        <v>145</v>
      </c>
      <c r="D148" s="610" t="s">
        <v>145</v>
      </c>
      <c r="E148" s="610" t="s">
        <v>145</v>
      </c>
      <c r="F148" s="610" t="s">
        <v>145</v>
      </c>
      <c r="G148" s="1091" t="s">
        <v>145</v>
      </c>
      <c r="H148" s="1091" t="s">
        <v>145</v>
      </c>
    </row>
    <row r="149" spans="3:8">
      <c r="C149" s="610" t="s">
        <v>145</v>
      </c>
      <c r="D149" s="610" t="s">
        <v>145</v>
      </c>
      <c r="E149" s="610" t="s">
        <v>145</v>
      </c>
      <c r="F149" s="610" t="s">
        <v>145</v>
      </c>
      <c r="G149" s="1091" t="s">
        <v>145</v>
      </c>
      <c r="H149" s="1091" t="s">
        <v>145</v>
      </c>
    </row>
    <row r="150" spans="3:8">
      <c r="C150" s="610" t="s">
        <v>145</v>
      </c>
      <c r="D150" s="610" t="s">
        <v>145</v>
      </c>
      <c r="E150" s="610" t="s">
        <v>145</v>
      </c>
      <c r="F150" s="610" t="s">
        <v>145</v>
      </c>
      <c r="G150" s="1091" t="s">
        <v>145</v>
      </c>
      <c r="H150" s="1091" t="s">
        <v>145</v>
      </c>
    </row>
    <row r="151" spans="3:8">
      <c r="C151" s="610" t="s">
        <v>145</v>
      </c>
      <c r="D151" s="610" t="s">
        <v>145</v>
      </c>
      <c r="E151" s="610" t="s">
        <v>145</v>
      </c>
      <c r="F151" s="610" t="s">
        <v>145</v>
      </c>
      <c r="G151" s="1091" t="s">
        <v>145</v>
      </c>
      <c r="H151" s="1091" t="s">
        <v>145</v>
      </c>
    </row>
    <row r="152" spans="3:8">
      <c r="C152" s="610" t="s">
        <v>145</v>
      </c>
      <c r="D152" s="610" t="s">
        <v>145</v>
      </c>
      <c r="E152" s="610" t="s">
        <v>145</v>
      </c>
      <c r="F152" s="610" t="s">
        <v>145</v>
      </c>
      <c r="G152" s="1091" t="s">
        <v>145</v>
      </c>
      <c r="H152" s="1091" t="s">
        <v>145</v>
      </c>
    </row>
    <row r="153" spans="3:8">
      <c r="C153" s="610" t="s">
        <v>145</v>
      </c>
      <c r="D153" s="610" t="s">
        <v>145</v>
      </c>
      <c r="E153" s="610" t="s">
        <v>145</v>
      </c>
      <c r="F153" s="610" t="s">
        <v>145</v>
      </c>
      <c r="G153" s="1091" t="s">
        <v>145</v>
      </c>
      <c r="H153" s="1091" t="s">
        <v>145</v>
      </c>
    </row>
    <row r="154" spans="3:8">
      <c r="C154" s="610" t="s">
        <v>145</v>
      </c>
      <c r="D154" s="610" t="s">
        <v>145</v>
      </c>
      <c r="E154" s="610" t="s">
        <v>145</v>
      </c>
      <c r="F154" s="610" t="s">
        <v>145</v>
      </c>
      <c r="G154" s="1091" t="s">
        <v>145</v>
      </c>
      <c r="H154" s="1091" t="s">
        <v>145</v>
      </c>
    </row>
    <row r="155" spans="3:8">
      <c r="C155" s="610" t="s">
        <v>145</v>
      </c>
      <c r="D155" s="610" t="s">
        <v>145</v>
      </c>
      <c r="E155" s="610" t="s">
        <v>145</v>
      </c>
      <c r="F155" s="610" t="s">
        <v>145</v>
      </c>
      <c r="G155" s="1091" t="s">
        <v>145</v>
      </c>
      <c r="H155" s="1091" t="s">
        <v>145</v>
      </c>
    </row>
    <row r="156" spans="3:8">
      <c r="C156" s="610" t="s">
        <v>145</v>
      </c>
      <c r="D156" s="610" t="s">
        <v>145</v>
      </c>
      <c r="E156" s="610" t="s">
        <v>145</v>
      </c>
      <c r="F156" s="610" t="s">
        <v>145</v>
      </c>
      <c r="G156" s="1091" t="s">
        <v>145</v>
      </c>
      <c r="H156" s="1091" t="s">
        <v>145</v>
      </c>
    </row>
    <row r="157" spans="3:8">
      <c r="C157" s="610" t="s">
        <v>145</v>
      </c>
      <c r="D157" s="610" t="s">
        <v>145</v>
      </c>
      <c r="E157" s="610" t="s">
        <v>145</v>
      </c>
      <c r="F157" s="610" t="s">
        <v>145</v>
      </c>
      <c r="G157" s="1091" t="s">
        <v>145</v>
      </c>
      <c r="H157" s="1091" t="s">
        <v>145</v>
      </c>
    </row>
    <row r="158" spans="3:8">
      <c r="C158" s="610" t="s">
        <v>145</v>
      </c>
      <c r="D158" s="610" t="s">
        <v>145</v>
      </c>
      <c r="E158" s="610" t="s">
        <v>145</v>
      </c>
      <c r="F158" s="610" t="s">
        <v>145</v>
      </c>
      <c r="G158" s="1091" t="s">
        <v>145</v>
      </c>
      <c r="H158" s="1091" t="s">
        <v>145</v>
      </c>
    </row>
    <row r="159" spans="3:8">
      <c r="C159" s="610" t="s">
        <v>145</v>
      </c>
      <c r="D159" s="610" t="s">
        <v>145</v>
      </c>
      <c r="E159" s="610" t="s">
        <v>145</v>
      </c>
      <c r="F159" s="610" t="s">
        <v>145</v>
      </c>
      <c r="G159" s="1091" t="s">
        <v>145</v>
      </c>
      <c r="H159" s="1091" t="s">
        <v>145</v>
      </c>
    </row>
    <row r="160" spans="3:8">
      <c r="C160" s="610" t="s">
        <v>145</v>
      </c>
      <c r="D160" s="610" t="s">
        <v>145</v>
      </c>
      <c r="E160" s="610" t="s">
        <v>145</v>
      </c>
      <c r="F160" s="610" t="s">
        <v>145</v>
      </c>
      <c r="G160" s="1091" t="s">
        <v>145</v>
      </c>
      <c r="H160" s="1091" t="s">
        <v>145</v>
      </c>
    </row>
    <row r="161" spans="3:8">
      <c r="C161" s="610" t="s">
        <v>145</v>
      </c>
      <c r="D161" s="610" t="s">
        <v>145</v>
      </c>
      <c r="E161" s="610" t="s">
        <v>145</v>
      </c>
      <c r="F161" s="610" t="s">
        <v>145</v>
      </c>
      <c r="G161" s="1091" t="s">
        <v>145</v>
      </c>
      <c r="H161" s="1091" t="s">
        <v>145</v>
      </c>
    </row>
    <row r="162" spans="3:8">
      <c r="C162" s="610" t="s">
        <v>145</v>
      </c>
      <c r="D162" s="610" t="s">
        <v>145</v>
      </c>
      <c r="E162" s="610" t="s">
        <v>145</v>
      </c>
      <c r="F162" s="610" t="s">
        <v>145</v>
      </c>
      <c r="G162" s="1091" t="s">
        <v>145</v>
      </c>
      <c r="H162" s="1091" t="s">
        <v>145</v>
      </c>
    </row>
    <row r="163" spans="3:8">
      <c r="C163" s="610" t="s">
        <v>145</v>
      </c>
      <c r="D163" s="610" t="s">
        <v>145</v>
      </c>
      <c r="E163" s="610" t="s">
        <v>145</v>
      </c>
      <c r="F163" s="610" t="s">
        <v>145</v>
      </c>
      <c r="G163" s="1091" t="s">
        <v>145</v>
      </c>
      <c r="H163" s="1091" t="s">
        <v>145</v>
      </c>
    </row>
    <row r="164" spans="3:8">
      <c r="C164" s="610" t="s">
        <v>145</v>
      </c>
      <c r="D164" s="610" t="s">
        <v>145</v>
      </c>
      <c r="E164" s="610" t="s">
        <v>145</v>
      </c>
      <c r="F164" s="610" t="s">
        <v>145</v>
      </c>
      <c r="G164" s="1091" t="s">
        <v>145</v>
      </c>
      <c r="H164" s="1091" t="s">
        <v>145</v>
      </c>
    </row>
    <row r="165" spans="3:8">
      <c r="C165" s="610" t="s">
        <v>145</v>
      </c>
      <c r="D165" s="610" t="s">
        <v>145</v>
      </c>
      <c r="E165" s="610" t="s">
        <v>145</v>
      </c>
      <c r="F165" s="610" t="s">
        <v>145</v>
      </c>
      <c r="G165" s="1091" t="s">
        <v>145</v>
      </c>
      <c r="H165" s="1091" t="s">
        <v>145</v>
      </c>
    </row>
    <row r="166" spans="3:8">
      <c r="C166" s="610" t="s">
        <v>145</v>
      </c>
      <c r="D166" s="610" t="s">
        <v>145</v>
      </c>
      <c r="E166" s="610" t="s">
        <v>145</v>
      </c>
      <c r="F166" s="610" t="s">
        <v>145</v>
      </c>
      <c r="G166" s="1091" t="s">
        <v>145</v>
      </c>
      <c r="H166" s="1091" t="s">
        <v>145</v>
      </c>
    </row>
    <row r="167" spans="3:8">
      <c r="C167" s="610" t="s">
        <v>145</v>
      </c>
      <c r="D167" s="610" t="s">
        <v>145</v>
      </c>
      <c r="E167" s="610" t="s">
        <v>145</v>
      </c>
      <c r="F167" s="610" t="s">
        <v>145</v>
      </c>
      <c r="G167" s="1091" t="s">
        <v>145</v>
      </c>
      <c r="H167" s="1091" t="s">
        <v>145</v>
      </c>
    </row>
    <row r="168" spans="3:8">
      <c r="C168" s="610" t="s">
        <v>145</v>
      </c>
      <c r="D168" s="610" t="s">
        <v>145</v>
      </c>
      <c r="E168" s="610" t="s">
        <v>145</v>
      </c>
      <c r="F168" s="610" t="s">
        <v>145</v>
      </c>
      <c r="G168" s="1091" t="s">
        <v>145</v>
      </c>
      <c r="H168" s="1091" t="s">
        <v>145</v>
      </c>
    </row>
    <row r="169" spans="3:8">
      <c r="C169" s="610" t="s">
        <v>145</v>
      </c>
      <c r="D169" s="610" t="s">
        <v>145</v>
      </c>
      <c r="E169" s="610" t="s">
        <v>145</v>
      </c>
      <c r="F169" s="610" t="s">
        <v>145</v>
      </c>
      <c r="G169" s="1091" t="s">
        <v>145</v>
      </c>
      <c r="H169" s="1091" t="s">
        <v>145</v>
      </c>
    </row>
    <row r="170" spans="3:8">
      <c r="C170" s="610" t="s">
        <v>145</v>
      </c>
      <c r="D170" s="610" t="s">
        <v>145</v>
      </c>
      <c r="E170" s="610" t="s">
        <v>145</v>
      </c>
      <c r="F170" s="610" t="s">
        <v>145</v>
      </c>
      <c r="G170" s="1091" t="s">
        <v>145</v>
      </c>
      <c r="H170" s="1091" t="s">
        <v>145</v>
      </c>
    </row>
    <row r="171" spans="3:8">
      <c r="C171" s="610" t="s">
        <v>145</v>
      </c>
      <c r="D171" s="610" t="s">
        <v>145</v>
      </c>
      <c r="E171" s="610" t="s">
        <v>145</v>
      </c>
      <c r="F171" s="610" t="s">
        <v>145</v>
      </c>
      <c r="G171" s="1091" t="s">
        <v>145</v>
      </c>
      <c r="H171" s="1091" t="s">
        <v>145</v>
      </c>
    </row>
    <row r="172" spans="3:8">
      <c r="C172" s="610" t="s">
        <v>145</v>
      </c>
      <c r="D172" s="610" t="s">
        <v>145</v>
      </c>
      <c r="E172" s="610" t="s">
        <v>145</v>
      </c>
      <c r="F172" s="610" t="s">
        <v>145</v>
      </c>
      <c r="G172" s="1091" t="s">
        <v>145</v>
      </c>
      <c r="H172" s="1091" t="s">
        <v>145</v>
      </c>
    </row>
    <row r="173" spans="3:8">
      <c r="C173" s="610" t="s">
        <v>145</v>
      </c>
      <c r="D173" s="610" t="s">
        <v>145</v>
      </c>
      <c r="E173" s="610" t="s">
        <v>145</v>
      </c>
      <c r="F173" s="610" t="s">
        <v>145</v>
      </c>
      <c r="G173" s="1091" t="s">
        <v>145</v>
      </c>
      <c r="H173" s="1091" t="s">
        <v>145</v>
      </c>
    </row>
    <row r="174" spans="3:8">
      <c r="C174" s="610" t="s">
        <v>145</v>
      </c>
      <c r="D174" s="610" t="s">
        <v>145</v>
      </c>
      <c r="E174" s="610" t="s">
        <v>145</v>
      </c>
      <c r="F174" s="610" t="s">
        <v>145</v>
      </c>
      <c r="G174" s="1091" t="s">
        <v>145</v>
      </c>
      <c r="H174" s="1091" t="s">
        <v>145</v>
      </c>
    </row>
    <row r="175" spans="3:8">
      <c r="C175" s="610" t="s">
        <v>145</v>
      </c>
      <c r="D175" s="610" t="s">
        <v>145</v>
      </c>
      <c r="E175" s="610" t="s">
        <v>145</v>
      </c>
      <c r="F175" s="610" t="s">
        <v>145</v>
      </c>
      <c r="G175" s="1091" t="s">
        <v>145</v>
      </c>
      <c r="H175" s="1091" t="s">
        <v>145</v>
      </c>
    </row>
    <row r="176" spans="3:8">
      <c r="C176" s="610" t="s">
        <v>145</v>
      </c>
      <c r="D176" s="610" t="s">
        <v>145</v>
      </c>
      <c r="E176" s="610" t="s">
        <v>145</v>
      </c>
      <c r="F176" s="610" t="s">
        <v>145</v>
      </c>
      <c r="G176" s="1091" t="s">
        <v>145</v>
      </c>
      <c r="H176" s="1091" t="s">
        <v>145</v>
      </c>
    </row>
    <row r="177" spans="3:8">
      <c r="C177" s="610" t="s">
        <v>145</v>
      </c>
      <c r="D177" s="610" t="s">
        <v>145</v>
      </c>
      <c r="E177" s="610" t="s">
        <v>145</v>
      </c>
      <c r="F177" s="610" t="s">
        <v>145</v>
      </c>
      <c r="G177" s="1091" t="s">
        <v>145</v>
      </c>
      <c r="H177" s="1091" t="s">
        <v>145</v>
      </c>
    </row>
    <row r="178" spans="3:8">
      <c r="C178" s="610" t="s">
        <v>145</v>
      </c>
      <c r="D178" s="610" t="s">
        <v>145</v>
      </c>
      <c r="E178" s="610" t="s">
        <v>145</v>
      </c>
      <c r="F178" s="610" t="s">
        <v>145</v>
      </c>
      <c r="G178" s="1091" t="s">
        <v>145</v>
      </c>
      <c r="H178" s="1091" t="s">
        <v>145</v>
      </c>
    </row>
    <row r="179" spans="3:8">
      <c r="C179" s="610" t="s">
        <v>145</v>
      </c>
      <c r="D179" s="610" t="s">
        <v>145</v>
      </c>
      <c r="E179" s="610" t="s">
        <v>145</v>
      </c>
      <c r="F179" s="610" t="s">
        <v>145</v>
      </c>
      <c r="G179" s="1091" t="s">
        <v>145</v>
      </c>
      <c r="H179" s="1091" t="s">
        <v>145</v>
      </c>
    </row>
    <row r="180" spans="3:8">
      <c r="C180" s="610" t="s">
        <v>145</v>
      </c>
      <c r="D180" s="610" t="s">
        <v>145</v>
      </c>
      <c r="E180" s="610" t="s">
        <v>145</v>
      </c>
      <c r="F180" s="610" t="s">
        <v>145</v>
      </c>
      <c r="G180" s="1091" t="s">
        <v>145</v>
      </c>
      <c r="H180" s="1091" t="s">
        <v>145</v>
      </c>
    </row>
    <row r="181" spans="3:8">
      <c r="C181" s="610" t="s">
        <v>145</v>
      </c>
      <c r="D181" s="610" t="s">
        <v>145</v>
      </c>
      <c r="E181" s="610" t="s">
        <v>145</v>
      </c>
      <c r="F181" s="610" t="s">
        <v>145</v>
      </c>
      <c r="G181" s="1091" t="s">
        <v>145</v>
      </c>
      <c r="H181" s="1091" t="s">
        <v>145</v>
      </c>
    </row>
    <row r="182" spans="3:8">
      <c r="C182" s="610" t="s">
        <v>145</v>
      </c>
      <c r="D182" s="610" t="s">
        <v>145</v>
      </c>
      <c r="E182" s="610" t="s">
        <v>145</v>
      </c>
      <c r="F182" s="610" t="s">
        <v>145</v>
      </c>
      <c r="G182" s="1091" t="s">
        <v>145</v>
      </c>
      <c r="H182" s="1091" t="s">
        <v>145</v>
      </c>
    </row>
    <row r="183" spans="3:8">
      <c r="C183" s="610" t="s">
        <v>145</v>
      </c>
      <c r="D183" s="610" t="s">
        <v>145</v>
      </c>
      <c r="E183" s="610" t="s">
        <v>145</v>
      </c>
      <c r="F183" s="610" t="s">
        <v>145</v>
      </c>
      <c r="G183" s="1091" t="s">
        <v>145</v>
      </c>
      <c r="H183" s="1091" t="s">
        <v>145</v>
      </c>
    </row>
    <row r="184" spans="3:8">
      <c r="C184" s="610" t="s">
        <v>145</v>
      </c>
      <c r="D184" s="610" t="s">
        <v>145</v>
      </c>
      <c r="E184" s="610" t="s">
        <v>145</v>
      </c>
      <c r="F184" s="610" t="s">
        <v>145</v>
      </c>
      <c r="G184" s="1091" t="s">
        <v>145</v>
      </c>
      <c r="H184" s="1091" t="s">
        <v>145</v>
      </c>
    </row>
    <row r="185" spans="3:8">
      <c r="C185" s="610" t="s">
        <v>145</v>
      </c>
      <c r="D185" s="610" t="s">
        <v>145</v>
      </c>
      <c r="E185" s="610" t="s">
        <v>145</v>
      </c>
      <c r="F185" s="610" t="s">
        <v>145</v>
      </c>
      <c r="G185" s="1091" t="s">
        <v>145</v>
      </c>
      <c r="H185" s="1091" t="s">
        <v>145</v>
      </c>
    </row>
    <row r="186" spans="3:8">
      <c r="C186" s="610" t="s">
        <v>145</v>
      </c>
      <c r="D186" s="610" t="s">
        <v>145</v>
      </c>
      <c r="E186" s="610" t="s">
        <v>145</v>
      </c>
      <c r="F186" s="610" t="s">
        <v>145</v>
      </c>
      <c r="G186" s="1091" t="s">
        <v>145</v>
      </c>
      <c r="H186" s="1091" t="s">
        <v>145</v>
      </c>
    </row>
    <row r="187" spans="3:8">
      <c r="C187" s="610" t="s">
        <v>145</v>
      </c>
      <c r="D187" s="610" t="s">
        <v>145</v>
      </c>
      <c r="E187" s="610" t="s">
        <v>145</v>
      </c>
      <c r="F187" s="610" t="s">
        <v>145</v>
      </c>
      <c r="G187" s="1091" t="s">
        <v>145</v>
      </c>
      <c r="H187" s="1091" t="s">
        <v>145</v>
      </c>
    </row>
    <row r="188" spans="3:8">
      <c r="C188" s="610" t="s">
        <v>145</v>
      </c>
      <c r="D188" s="610" t="s">
        <v>145</v>
      </c>
      <c r="E188" s="610" t="s">
        <v>145</v>
      </c>
      <c r="F188" s="610" t="s">
        <v>145</v>
      </c>
      <c r="G188" s="1091" t="s">
        <v>145</v>
      </c>
      <c r="H188" s="1091" t="s">
        <v>145</v>
      </c>
    </row>
    <row r="189" spans="3:8">
      <c r="C189" s="610" t="s">
        <v>145</v>
      </c>
      <c r="D189" s="610" t="s">
        <v>145</v>
      </c>
      <c r="E189" s="610" t="s">
        <v>145</v>
      </c>
      <c r="F189" s="610" t="s">
        <v>145</v>
      </c>
      <c r="G189" s="1091" t="s">
        <v>145</v>
      </c>
      <c r="H189" s="1091" t="s">
        <v>145</v>
      </c>
    </row>
    <row r="190" spans="3:8">
      <c r="C190" s="610" t="s">
        <v>145</v>
      </c>
      <c r="D190" s="610" t="s">
        <v>145</v>
      </c>
      <c r="E190" s="610" t="s">
        <v>145</v>
      </c>
      <c r="F190" s="610" t="s">
        <v>145</v>
      </c>
      <c r="G190" s="1091" t="s">
        <v>145</v>
      </c>
      <c r="H190" s="1091" t="s">
        <v>145</v>
      </c>
    </row>
    <row r="191" spans="3:8">
      <c r="C191" s="610" t="s">
        <v>145</v>
      </c>
      <c r="D191" s="610" t="s">
        <v>145</v>
      </c>
      <c r="E191" s="610" t="s">
        <v>145</v>
      </c>
      <c r="F191" s="610" t="s">
        <v>145</v>
      </c>
      <c r="G191" s="1091" t="s">
        <v>145</v>
      </c>
      <c r="H191" s="1091" t="s">
        <v>145</v>
      </c>
    </row>
    <row r="192" spans="3:8">
      <c r="C192" s="610" t="s">
        <v>145</v>
      </c>
      <c r="D192" s="610" t="s">
        <v>145</v>
      </c>
      <c r="E192" s="610" t="s">
        <v>145</v>
      </c>
      <c r="F192" s="610" t="s">
        <v>145</v>
      </c>
      <c r="G192" s="1091" t="s">
        <v>145</v>
      </c>
      <c r="H192" s="1091" t="s">
        <v>145</v>
      </c>
    </row>
    <row r="193" spans="3:8">
      <c r="C193" s="610" t="s">
        <v>145</v>
      </c>
      <c r="D193" s="610" t="s">
        <v>145</v>
      </c>
      <c r="E193" s="610" t="s">
        <v>145</v>
      </c>
      <c r="F193" s="610" t="s">
        <v>145</v>
      </c>
      <c r="G193" s="1091" t="s">
        <v>145</v>
      </c>
      <c r="H193" s="1091" t="s">
        <v>145</v>
      </c>
    </row>
    <row r="194" spans="3:8">
      <c r="C194" s="610" t="s">
        <v>145</v>
      </c>
      <c r="D194" s="610" t="s">
        <v>145</v>
      </c>
      <c r="E194" s="610" t="s">
        <v>145</v>
      </c>
      <c r="F194" s="610" t="s">
        <v>145</v>
      </c>
      <c r="G194" s="1091" t="s">
        <v>145</v>
      </c>
      <c r="H194" s="1091" t="s">
        <v>145</v>
      </c>
    </row>
    <row r="195" spans="3:8">
      <c r="C195" s="610" t="s">
        <v>145</v>
      </c>
      <c r="D195" s="610" t="s">
        <v>145</v>
      </c>
      <c r="E195" s="610" t="s">
        <v>145</v>
      </c>
      <c r="F195" s="610" t="s">
        <v>145</v>
      </c>
      <c r="G195" s="1091" t="s">
        <v>145</v>
      </c>
      <c r="H195" s="1091" t="s">
        <v>145</v>
      </c>
    </row>
    <row r="196" spans="3:8">
      <c r="C196" s="610" t="s">
        <v>145</v>
      </c>
      <c r="D196" s="610" t="s">
        <v>145</v>
      </c>
      <c r="E196" s="610" t="s">
        <v>145</v>
      </c>
      <c r="F196" s="610" t="s">
        <v>145</v>
      </c>
      <c r="G196" s="1091" t="s">
        <v>145</v>
      </c>
      <c r="H196" s="1091" t="s">
        <v>145</v>
      </c>
    </row>
    <row r="197" spans="3:8">
      <c r="C197" s="610" t="s">
        <v>145</v>
      </c>
      <c r="D197" s="610" t="s">
        <v>145</v>
      </c>
      <c r="E197" s="610" t="s">
        <v>145</v>
      </c>
      <c r="F197" s="610" t="s">
        <v>145</v>
      </c>
      <c r="G197" s="1091" t="s">
        <v>145</v>
      </c>
      <c r="H197" s="1091" t="s">
        <v>145</v>
      </c>
    </row>
    <row r="198" spans="3:8">
      <c r="C198" s="610" t="s">
        <v>145</v>
      </c>
      <c r="D198" s="610" t="s">
        <v>145</v>
      </c>
      <c r="E198" s="610" t="s">
        <v>145</v>
      </c>
      <c r="F198" s="610" t="s">
        <v>145</v>
      </c>
      <c r="G198" s="1091" t="s">
        <v>145</v>
      </c>
      <c r="H198" s="1091" t="s">
        <v>145</v>
      </c>
    </row>
    <row r="199" spans="3:8">
      <c r="C199" s="610" t="s">
        <v>145</v>
      </c>
      <c r="D199" s="610" t="s">
        <v>145</v>
      </c>
      <c r="E199" s="610" t="s">
        <v>145</v>
      </c>
      <c r="F199" s="610" t="s">
        <v>145</v>
      </c>
      <c r="G199" s="1091" t="s">
        <v>145</v>
      </c>
      <c r="H199" s="1091" t="s">
        <v>145</v>
      </c>
    </row>
    <row r="200" spans="3:8">
      <c r="C200" s="610" t="s">
        <v>145</v>
      </c>
      <c r="D200" s="610" t="s">
        <v>145</v>
      </c>
      <c r="E200" s="610" t="s">
        <v>145</v>
      </c>
      <c r="F200" s="610" t="s">
        <v>145</v>
      </c>
      <c r="G200" s="1091" t="s">
        <v>145</v>
      </c>
      <c r="H200" s="1091" t="s">
        <v>145</v>
      </c>
    </row>
    <row r="201" spans="3:8">
      <c r="C201" s="610" t="s">
        <v>145</v>
      </c>
      <c r="D201" s="610" t="s">
        <v>145</v>
      </c>
      <c r="E201" s="610" t="s">
        <v>145</v>
      </c>
      <c r="F201" s="610" t="s">
        <v>145</v>
      </c>
      <c r="G201" s="1091" t="s">
        <v>145</v>
      </c>
      <c r="H201" s="1091" t="s">
        <v>145</v>
      </c>
    </row>
    <row r="202" spans="3:8">
      <c r="C202" s="610" t="s">
        <v>145</v>
      </c>
      <c r="D202" s="610" t="s">
        <v>145</v>
      </c>
      <c r="E202" s="610" t="s">
        <v>145</v>
      </c>
      <c r="F202" s="610" t="s">
        <v>145</v>
      </c>
      <c r="G202" s="1091" t="s">
        <v>145</v>
      </c>
      <c r="H202" s="1091" t="s">
        <v>145</v>
      </c>
    </row>
    <row r="203" spans="3:8">
      <c r="C203" s="610" t="s">
        <v>145</v>
      </c>
      <c r="D203" s="610" t="s">
        <v>145</v>
      </c>
      <c r="E203" s="610" t="s">
        <v>145</v>
      </c>
      <c r="F203" s="610" t="s">
        <v>145</v>
      </c>
      <c r="G203" s="1091" t="s">
        <v>145</v>
      </c>
      <c r="H203" s="1091" t="s">
        <v>145</v>
      </c>
    </row>
    <row r="204" spans="3:8">
      <c r="C204" s="610" t="s">
        <v>145</v>
      </c>
      <c r="D204" s="610" t="s">
        <v>145</v>
      </c>
      <c r="E204" s="610" t="s">
        <v>145</v>
      </c>
      <c r="F204" s="610" t="s">
        <v>145</v>
      </c>
      <c r="G204" s="1091" t="s">
        <v>145</v>
      </c>
      <c r="H204" s="1091" t="s">
        <v>145</v>
      </c>
    </row>
    <row r="205" spans="3:8">
      <c r="C205" s="610" t="s">
        <v>145</v>
      </c>
      <c r="D205" s="610" t="s">
        <v>145</v>
      </c>
      <c r="E205" s="610" t="s">
        <v>145</v>
      </c>
      <c r="F205" s="610" t="s">
        <v>145</v>
      </c>
      <c r="G205" s="1091" t="s">
        <v>145</v>
      </c>
      <c r="H205" s="1091" t="s">
        <v>145</v>
      </c>
    </row>
    <row r="206" spans="3:8">
      <c r="C206" s="610" t="s">
        <v>145</v>
      </c>
      <c r="D206" s="610" t="s">
        <v>145</v>
      </c>
      <c r="E206" s="610" t="s">
        <v>145</v>
      </c>
      <c r="F206" s="610" t="s">
        <v>145</v>
      </c>
      <c r="G206" s="1091" t="s">
        <v>145</v>
      </c>
      <c r="H206" s="1091" t="s">
        <v>145</v>
      </c>
    </row>
    <row r="207" spans="3:8">
      <c r="C207" s="610" t="s">
        <v>145</v>
      </c>
      <c r="D207" s="610" t="s">
        <v>145</v>
      </c>
      <c r="E207" s="610" t="s">
        <v>145</v>
      </c>
      <c r="F207" s="610" t="s">
        <v>145</v>
      </c>
      <c r="G207" s="1091" t="s">
        <v>145</v>
      </c>
      <c r="H207" s="1091" t="s">
        <v>145</v>
      </c>
    </row>
    <row r="208" spans="3:8">
      <c r="C208" s="610" t="s">
        <v>145</v>
      </c>
      <c r="D208" s="610" t="s">
        <v>145</v>
      </c>
      <c r="E208" s="610" t="s">
        <v>145</v>
      </c>
      <c r="F208" s="610" t="s">
        <v>145</v>
      </c>
      <c r="G208" s="1091" t="s">
        <v>145</v>
      </c>
      <c r="H208" s="1091" t="s">
        <v>145</v>
      </c>
    </row>
    <row r="209" spans="3:8">
      <c r="C209" s="610" t="s">
        <v>145</v>
      </c>
      <c r="D209" s="610" t="s">
        <v>145</v>
      </c>
      <c r="E209" s="610" t="s">
        <v>145</v>
      </c>
      <c r="F209" s="610" t="s">
        <v>145</v>
      </c>
      <c r="G209" s="1091" t="s">
        <v>145</v>
      </c>
      <c r="H209" s="1091" t="s">
        <v>145</v>
      </c>
    </row>
    <row r="210" spans="3:8">
      <c r="C210" s="610" t="s">
        <v>145</v>
      </c>
      <c r="D210" s="610" t="s">
        <v>145</v>
      </c>
      <c r="E210" s="610" t="s">
        <v>145</v>
      </c>
      <c r="F210" s="610" t="s">
        <v>145</v>
      </c>
      <c r="G210" s="1091" t="s">
        <v>145</v>
      </c>
      <c r="H210" s="1091" t="s">
        <v>145</v>
      </c>
    </row>
    <row r="211" spans="3:8">
      <c r="C211" s="610" t="s">
        <v>145</v>
      </c>
      <c r="D211" s="610" t="s">
        <v>145</v>
      </c>
      <c r="E211" s="610" t="s">
        <v>145</v>
      </c>
      <c r="F211" s="610" t="s">
        <v>145</v>
      </c>
      <c r="G211" s="1091" t="s">
        <v>145</v>
      </c>
      <c r="H211" s="1091" t="s">
        <v>145</v>
      </c>
    </row>
    <row r="212" spans="3:8">
      <c r="C212" s="610" t="s">
        <v>145</v>
      </c>
      <c r="D212" s="610" t="s">
        <v>145</v>
      </c>
      <c r="E212" s="610" t="s">
        <v>145</v>
      </c>
      <c r="F212" s="610" t="s">
        <v>145</v>
      </c>
      <c r="G212" s="1091" t="s">
        <v>145</v>
      </c>
      <c r="H212" s="1091" t="s">
        <v>145</v>
      </c>
    </row>
    <row r="213" spans="3:8">
      <c r="C213" s="610" t="s">
        <v>145</v>
      </c>
      <c r="D213" s="610" t="s">
        <v>145</v>
      </c>
      <c r="E213" s="610" t="s">
        <v>145</v>
      </c>
      <c r="F213" s="610" t="s">
        <v>145</v>
      </c>
      <c r="G213" s="1091" t="s">
        <v>145</v>
      </c>
      <c r="H213" s="1091" t="s">
        <v>145</v>
      </c>
    </row>
    <row r="214" spans="3:8">
      <c r="C214" s="610" t="s">
        <v>145</v>
      </c>
      <c r="D214" s="610" t="s">
        <v>145</v>
      </c>
      <c r="E214" s="610" t="s">
        <v>145</v>
      </c>
      <c r="F214" s="610" t="s">
        <v>145</v>
      </c>
      <c r="G214" s="1091" t="s">
        <v>145</v>
      </c>
      <c r="H214" s="1091" t="s">
        <v>145</v>
      </c>
    </row>
    <row r="215" spans="3:8">
      <c r="C215" s="610" t="s">
        <v>145</v>
      </c>
      <c r="D215" s="610" t="s">
        <v>145</v>
      </c>
      <c r="E215" s="610" t="s">
        <v>145</v>
      </c>
      <c r="F215" s="610" t="s">
        <v>145</v>
      </c>
      <c r="G215" s="1091" t="s">
        <v>145</v>
      </c>
      <c r="H215" s="1091" t="s">
        <v>145</v>
      </c>
    </row>
    <row r="216" spans="3:8">
      <c r="C216" s="610" t="s">
        <v>145</v>
      </c>
      <c r="D216" s="610" t="s">
        <v>145</v>
      </c>
      <c r="E216" s="610" t="s">
        <v>145</v>
      </c>
      <c r="F216" s="610" t="s">
        <v>145</v>
      </c>
      <c r="G216" s="1091" t="s">
        <v>145</v>
      </c>
      <c r="H216" s="1091" t="s">
        <v>145</v>
      </c>
    </row>
    <row r="217" spans="3:8">
      <c r="C217" s="610" t="s">
        <v>145</v>
      </c>
      <c r="D217" s="610" t="s">
        <v>145</v>
      </c>
      <c r="E217" s="610" t="s">
        <v>145</v>
      </c>
      <c r="F217" s="610" t="s">
        <v>145</v>
      </c>
      <c r="G217" s="1091" t="s">
        <v>145</v>
      </c>
      <c r="H217" s="1091" t="s">
        <v>145</v>
      </c>
    </row>
    <row r="218" spans="3:8">
      <c r="C218" s="610" t="s">
        <v>145</v>
      </c>
      <c r="D218" s="610" t="s">
        <v>145</v>
      </c>
      <c r="E218" s="610" t="s">
        <v>145</v>
      </c>
      <c r="F218" s="610" t="s">
        <v>145</v>
      </c>
      <c r="G218" s="1091" t="s">
        <v>145</v>
      </c>
      <c r="H218" s="1091" t="s">
        <v>145</v>
      </c>
    </row>
    <row r="219" spans="3:8">
      <c r="C219" s="610" t="s">
        <v>145</v>
      </c>
      <c r="D219" s="610" t="s">
        <v>145</v>
      </c>
      <c r="E219" s="610" t="s">
        <v>145</v>
      </c>
      <c r="F219" s="610" t="s">
        <v>145</v>
      </c>
      <c r="G219" s="1091" t="s">
        <v>145</v>
      </c>
      <c r="H219" s="1091" t="s">
        <v>145</v>
      </c>
    </row>
    <row r="220" spans="3:8">
      <c r="C220" s="610" t="s">
        <v>145</v>
      </c>
      <c r="D220" s="610" t="s">
        <v>145</v>
      </c>
      <c r="E220" s="610" t="s">
        <v>145</v>
      </c>
      <c r="F220" s="610" t="s">
        <v>145</v>
      </c>
      <c r="G220" s="1091" t="s">
        <v>145</v>
      </c>
      <c r="H220" s="1091" t="s">
        <v>145</v>
      </c>
    </row>
    <row r="221" spans="3:8">
      <c r="C221" s="610" t="s">
        <v>145</v>
      </c>
      <c r="D221" s="610" t="s">
        <v>145</v>
      </c>
      <c r="E221" s="610" t="s">
        <v>145</v>
      </c>
      <c r="F221" s="610" t="s">
        <v>145</v>
      </c>
      <c r="G221" s="1091" t="s">
        <v>145</v>
      </c>
      <c r="H221" s="1091" t="s">
        <v>145</v>
      </c>
    </row>
    <row r="222" spans="3:8">
      <c r="C222" s="610" t="s">
        <v>145</v>
      </c>
      <c r="D222" s="610" t="s">
        <v>145</v>
      </c>
      <c r="E222" s="610" t="s">
        <v>145</v>
      </c>
      <c r="F222" s="610" t="s">
        <v>145</v>
      </c>
      <c r="G222" s="1091" t="s">
        <v>145</v>
      </c>
      <c r="H222" s="1091" t="s">
        <v>145</v>
      </c>
    </row>
    <row r="223" spans="3:8">
      <c r="C223" s="610" t="s">
        <v>145</v>
      </c>
      <c r="D223" s="610" t="s">
        <v>145</v>
      </c>
      <c r="E223" s="610" t="s">
        <v>145</v>
      </c>
      <c r="F223" s="610" t="s">
        <v>145</v>
      </c>
      <c r="G223" s="610" t="s">
        <v>145</v>
      </c>
      <c r="H223" s="610" t="s">
        <v>145</v>
      </c>
    </row>
    <row r="224" spans="3:8">
      <c r="C224" s="610" t="s">
        <v>145</v>
      </c>
      <c r="D224" s="610" t="s">
        <v>145</v>
      </c>
      <c r="E224" s="610" t="s">
        <v>145</v>
      </c>
      <c r="F224" s="610" t="s">
        <v>145</v>
      </c>
      <c r="G224" s="610" t="s">
        <v>145</v>
      </c>
      <c r="H224" s="610" t="s">
        <v>145</v>
      </c>
    </row>
    <row r="225" spans="3:8">
      <c r="C225" s="610" t="s">
        <v>145</v>
      </c>
      <c r="D225" s="610" t="s">
        <v>145</v>
      </c>
      <c r="E225" s="610" t="s">
        <v>145</v>
      </c>
      <c r="F225" s="610" t="s">
        <v>145</v>
      </c>
      <c r="G225" s="610" t="s">
        <v>145</v>
      </c>
      <c r="H225" s="610" t="s">
        <v>145</v>
      </c>
    </row>
    <row r="226" spans="3:8">
      <c r="C226" s="610" t="s">
        <v>145</v>
      </c>
      <c r="D226" s="610" t="s">
        <v>145</v>
      </c>
      <c r="E226" s="610" t="s">
        <v>145</v>
      </c>
      <c r="F226" s="610" t="s">
        <v>145</v>
      </c>
      <c r="G226" s="610" t="s">
        <v>145</v>
      </c>
      <c r="H226" s="610" t="s">
        <v>145</v>
      </c>
    </row>
    <row r="227" spans="3:8">
      <c r="C227" s="610" t="s">
        <v>145</v>
      </c>
      <c r="D227" s="610" t="s">
        <v>145</v>
      </c>
      <c r="E227" s="610" t="s">
        <v>145</v>
      </c>
      <c r="F227" s="610" t="s">
        <v>145</v>
      </c>
      <c r="G227" s="610" t="s">
        <v>145</v>
      </c>
      <c r="H227" s="610" t="s">
        <v>145</v>
      </c>
    </row>
    <row r="228" spans="3:8">
      <c r="C228" s="610" t="s">
        <v>145</v>
      </c>
      <c r="D228" s="610" t="s">
        <v>145</v>
      </c>
      <c r="E228" s="610" t="s">
        <v>145</v>
      </c>
      <c r="F228" s="610" t="s">
        <v>145</v>
      </c>
      <c r="G228" s="610" t="s">
        <v>145</v>
      </c>
      <c r="H228" s="610" t="s">
        <v>145</v>
      </c>
    </row>
    <row r="229" spans="3:8">
      <c r="C229" s="610" t="s">
        <v>145</v>
      </c>
      <c r="D229" s="610" t="s">
        <v>145</v>
      </c>
      <c r="E229" s="610" t="s">
        <v>145</v>
      </c>
      <c r="F229" s="610" t="s">
        <v>145</v>
      </c>
      <c r="G229" s="610" t="s">
        <v>145</v>
      </c>
      <c r="H229" s="610" t="s">
        <v>145</v>
      </c>
    </row>
    <row r="230" spans="3:8">
      <c r="C230" s="610" t="s">
        <v>145</v>
      </c>
      <c r="D230" s="610" t="s">
        <v>145</v>
      </c>
      <c r="E230" s="610" t="s">
        <v>145</v>
      </c>
      <c r="F230" s="610" t="s">
        <v>145</v>
      </c>
      <c r="G230" s="610" t="s">
        <v>145</v>
      </c>
      <c r="H230" s="610" t="s">
        <v>145</v>
      </c>
    </row>
    <row r="231" spans="3:8">
      <c r="C231" s="610" t="s">
        <v>145</v>
      </c>
      <c r="D231" s="610" t="s">
        <v>145</v>
      </c>
      <c r="E231" s="610" t="s">
        <v>145</v>
      </c>
      <c r="F231" s="610" t="s">
        <v>145</v>
      </c>
      <c r="G231" s="610" t="s">
        <v>145</v>
      </c>
      <c r="H231" s="610" t="s">
        <v>145</v>
      </c>
    </row>
    <row r="232" spans="3:8">
      <c r="C232" s="610" t="s">
        <v>145</v>
      </c>
      <c r="D232" s="610" t="s">
        <v>145</v>
      </c>
      <c r="E232" s="610" t="s">
        <v>145</v>
      </c>
      <c r="F232" s="610" t="s">
        <v>145</v>
      </c>
      <c r="G232" s="610" t="s">
        <v>145</v>
      </c>
      <c r="H232" s="610" t="s">
        <v>145</v>
      </c>
    </row>
    <row r="233" spans="3:8">
      <c r="C233" s="610" t="s">
        <v>145</v>
      </c>
      <c r="D233" s="610" t="s">
        <v>145</v>
      </c>
      <c r="E233" s="610" t="s">
        <v>145</v>
      </c>
      <c r="F233" s="610" t="s">
        <v>145</v>
      </c>
      <c r="G233" s="610" t="s">
        <v>145</v>
      </c>
      <c r="H233" s="610" t="s">
        <v>145</v>
      </c>
    </row>
    <row r="234" spans="3:8">
      <c r="C234" s="610" t="s">
        <v>145</v>
      </c>
      <c r="D234" s="610" t="s">
        <v>145</v>
      </c>
      <c r="E234" s="610" t="s">
        <v>145</v>
      </c>
      <c r="F234" s="610" t="s">
        <v>145</v>
      </c>
      <c r="G234" s="610" t="s">
        <v>145</v>
      </c>
      <c r="H234" s="610" t="s">
        <v>145</v>
      </c>
    </row>
    <row r="235" spans="3:8">
      <c r="C235" s="610" t="s">
        <v>145</v>
      </c>
      <c r="D235" s="610" t="s">
        <v>145</v>
      </c>
      <c r="E235" s="610" t="s">
        <v>145</v>
      </c>
      <c r="F235" s="610" t="s">
        <v>145</v>
      </c>
      <c r="G235" s="610" t="s">
        <v>145</v>
      </c>
      <c r="H235" s="610" t="s">
        <v>145</v>
      </c>
    </row>
    <row r="236" spans="3:8">
      <c r="C236" s="610" t="s">
        <v>145</v>
      </c>
      <c r="D236" s="610" t="s">
        <v>145</v>
      </c>
      <c r="E236" s="610" t="s">
        <v>145</v>
      </c>
      <c r="F236" s="610" t="s">
        <v>145</v>
      </c>
      <c r="G236" s="610" t="s">
        <v>145</v>
      </c>
      <c r="H236" s="610" t="s">
        <v>145</v>
      </c>
    </row>
    <row r="237" spans="3:8">
      <c r="C237" s="610" t="s">
        <v>145</v>
      </c>
      <c r="D237" s="610" t="s">
        <v>145</v>
      </c>
      <c r="E237" s="610" t="s">
        <v>145</v>
      </c>
      <c r="F237" s="610" t="s">
        <v>145</v>
      </c>
      <c r="G237" s="610" t="s">
        <v>145</v>
      </c>
      <c r="H237" s="610" t="s">
        <v>145</v>
      </c>
    </row>
    <row r="238" spans="3:8">
      <c r="C238" s="610" t="s">
        <v>145</v>
      </c>
      <c r="D238" s="610" t="s">
        <v>145</v>
      </c>
      <c r="E238" s="610" t="s">
        <v>145</v>
      </c>
      <c r="F238" s="610" t="s">
        <v>145</v>
      </c>
      <c r="G238" s="610" t="s">
        <v>145</v>
      </c>
      <c r="H238" s="610" t="s">
        <v>145</v>
      </c>
    </row>
    <row r="239" spans="3:8">
      <c r="C239" s="610" t="s">
        <v>145</v>
      </c>
      <c r="D239" s="610" t="s">
        <v>145</v>
      </c>
      <c r="E239" s="610" t="s">
        <v>145</v>
      </c>
      <c r="F239" s="610" t="s">
        <v>145</v>
      </c>
      <c r="G239" s="610" t="s">
        <v>145</v>
      </c>
      <c r="H239" s="610" t="s">
        <v>145</v>
      </c>
    </row>
    <row r="240" spans="3:8">
      <c r="C240" s="610" t="s">
        <v>145</v>
      </c>
      <c r="D240" s="610" t="s">
        <v>145</v>
      </c>
      <c r="E240" s="610" t="s">
        <v>145</v>
      </c>
      <c r="F240" s="610" t="s">
        <v>145</v>
      </c>
      <c r="G240" s="610" t="s">
        <v>145</v>
      </c>
      <c r="H240" s="610" t="s">
        <v>145</v>
      </c>
    </row>
    <row r="241" spans="3:8">
      <c r="C241" s="610" t="s">
        <v>145</v>
      </c>
      <c r="D241" s="610" t="s">
        <v>145</v>
      </c>
      <c r="E241" s="610" t="s">
        <v>145</v>
      </c>
      <c r="F241" s="610" t="s">
        <v>145</v>
      </c>
      <c r="G241" s="610" t="s">
        <v>145</v>
      </c>
      <c r="H241" s="610" t="s">
        <v>145</v>
      </c>
    </row>
    <row r="242" spans="3:8">
      <c r="C242" s="610" t="s">
        <v>145</v>
      </c>
      <c r="D242" s="610" t="s">
        <v>145</v>
      </c>
      <c r="E242" s="610" t="s">
        <v>145</v>
      </c>
      <c r="F242" s="610" t="s">
        <v>145</v>
      </c>
      <c r="G242" s="610" t="s">
        <v>145</v>
      </c>
      <c r="H242" s="610" t="s">
        <v>145</v>
      </c>
    </row>
    <row r="243" spans="3:8">
      <c r="C243" s="610" t="s">
        <v>145</v>
      </c>
      <c r="D243" s="610" t="s">
        <v>145</v>
      </c>
      <c r="E243" s="610" t="s">
        <v>145</v>
      </c>
      <c r="F243" s="610" t="s">
        <v>145</v>
      </c>
      <c r="G243" s="610" t="s">
        <v>145</v>
      </c>
      <c r="H243" s="610" t="s">
        <v>145</v>
      </c>
    </row>
    <row r="244" spans="3:8">
      <c r="C244" s="610" t="s">
        <v>145</v>
      </c>
      <c r="D244" s="610" t="s">
        <v>145</v>
      </c>
      <c r="E244" s="610" t="s">
        <v>145</v>
      </c>
      <c r="F244" s="610" t="s">
        <v>145</v>
      </c>
      <c r="G244" s="610" t="s">
        <v>145</v>
      </c>
      <c r="H244" s="610" t="s">
        <v>145</v>
      </c>
    </row>
    <row r="245" spans="3:8">
      <c r="C245" s="610" t="s">
        <v>145</v>
      </c>
      <c r="D245" s="610" t="s">
        <v>145</v>
      </c>
      <c r="E245" s="610" t="s">
        <v>145</v>
      </c>
      <c r="F245" s="610" t="s">
        <v>145</v>
      </c>
      <c r="G245" s="610" t="s">
        <v>145</v>
      </c>
      <c r="H245" s="610" t="s">
        <v>145</v>
      </c>
    </row>
    <row r="246" spans="3:8">
      <c r="C246" s="610" t="s">
        <v>145</v>
      </c>
      <c r="D246" s="610" t="s">
        <v>145</v>
      </c>
      <c r="E246" s="610" t="s">
        <v>145</v>
      </c>
      <c r="F246" s="610" t="s">
        <v>145</v>
      </c>
      <c r="G246" s="610" t="s">
        <v>145</v>
      </c>
      <c r="H246" s="610" t="s">
        <v>145</v>
      </c>
    </row>
    <row r="247" spans="3:8">
      <c r="C247" s="610" t="s">
        <v>145</v>
      </c>
      <c r="D247" s="610" t="s">
        <v>145</v>
      </c>
      <c r="E247" s="610" t="s">
        <v>145</v>
      </c>
      <c r="F247" s="610" t="s">
        <v>145</v>
      </c>
      <c r="G247" s="610" t="s">
        <v>145</v>
      </c>
      <c r="H247" s="610" t="s">
        <v>145</v>
      </c>
    </row>
    <row r="248" spans="3:8">
      <c r="C248" s="610" t="s">
        <v>145</v>
      </c>
      <c r="D248" s="610" t="s">
        <v>145</v>
      </c>
      <c r="E248" s="610" t="s">
        <v>145</v>
      </c>
      <c r="F248" s="610" t="s">
        <v>145</v>
      </c>
      <c r="G248" s="610" t="s">
        <v>145</v>
      </c>
      <c r="H248" s="610" t="s">
        <v>145</v>
      </c>
    </row>
    <row r="249" spans="3:8">
      <c r="C249" s="610" t="s">
        <v>145</v>
      </c>
      <c r="D249" s="610" t="s">
        <v>145</v>
      </c>
      <c r="E249" s="610" t="s">
        <v>145</v>
      </c>
      <c r="F249" s="610" t="s">
        <v>145</v>
      </c>
      <c r="G249" s="610" t="s">
        <v>145</v>
      </c>
      <c r="H249" s="610" t="s">
        <v>145</v>
      </c>
    </row>
    <row r="250" spans="3:8">
      <c r="C250" s="610" t="s">
        <v>145</v>
      </c>
      <c r="D250" s="610" t="s">
        <v>145</v>
      </c>
      <c r="E250" s="610" t="s">
        <v>145</v>
      </c>
      <c r="F250" s="610" t="s">
        <v>145</v>
      </c>
      <c r="G250" s="610" t="s">
        <v>145</v>
      </c>
      <c r="H250" s="610" t="s">
        <v>145</v>
      </c>
    </row>
    <row r="251" spans="3:8">
      <c r="C251" s="610" t="s">
        <v>145</v>
      </c>
      <c r="D251" s="610" t="s">
        <v>145</v>
      </c>
      <c r="E251" s="610" t="s">
        <v>145</v>
      </c>
      <c r="F251" s="610" t="s">
        <v>145</v>
      </c>
      <c r="G251" s="610" t="s">
        <v>145</v>
      </c>
      <c r="H251" s="610" t="s">
        <v>145</v>
      </c>
    </row>
    <row r="252" spans="3:8">
      <c r="C252" s="610" t="s">
        <v>145</v>
      </c>
      <c r="D252" s="610" t="s">
        <v>145</v>
      </c>
      <c r="E252" s="610" t="s">
        <v>145</v>
      </c>
      <c r="F252" s="610" t="s">
        <v>145</v>
      </c>
      <c r="G252" s="610" t="s">
        <v>145</v>
      </c>
      <c r="H252" s="610" t="s">
        <v>145</v>
      </c>
    </row>
    <row r="253" spans="3:8">
      <c r="C253" s="610" t="s">
        <v>145</v>
      </c>
      <c r="D253" s="610" t="s">
        <v>145</v>
      </c>
      <c r="E253" s="610" t="s">
        <v>145</v>
      </c>
      <c r="F253" s="610" t="s">
        <v>145</v>
      </c>
      <c r="G253" s="610" t="s">
        <v>145</v>
      </c>
      <c r="H253" s="610" t="s">
        <v>145</v>
      </c>
    </row>
    <row r="254" spans="3:8">
      <c r="C254" s="610" t="s">
        <v>145</v>
      </c>
      <c r="D254" s="610" t="s">
        <v>145</v>
      </c>
      <c r="E254" s="610" t="s">
        <v>145</v>
      </c>
      <c r="F254" s="610" t="s">
        <v>145</v>
      </c>
      <c r="G254" s="610" t="s">
        <v>145</v>
      </c>
      <c r="H254" s="610" t="s">
        <v>145</v>
      </c>
    </row>
    <row r="255" spans="3:8">
      <c r="C255" s="610" t="s">
        <v>145</v>
      </c>
      <c r="D255" s="610" t="s">
        <v>145</v>
      </c>
      <c r="E255" s="610" t="s">
        <v>145</v>
      </c>
      <c r="F255" s="610" t="s">
        <v>145</v>
      </c>
      <c r="G255" s="610" t="s">
        <v>145</v>
      </c>
      <c r="H255" s="610" t="s">
        <v>145</v>
      </c>
    </row>
    <row r="256" spans="3:8">
      <c r="C256" s="610" t="s">
        <v>145</v>
      </c>
      <c r="D256" s="610" t="s">
        <v>145</v>
      </c>
      <c r="E256" s="610" t="s">
        <v>145</v>
      </c>
      <c r="F256" s="610" t="s">
        <v>145</v>
      </c>
      <c r="G256" s="610" t="s">
        <v>145</v>
      </c>
      <c r="H256" s="610" t="s">
        <v>145</v>
      </c>
    </row>
    <row r="257" spans="3:8">
      <c r="C257" s="610" t="s">
        <v>145</v>
      </c>
      <c r="D257" s="610" t="s">
        <v>145</v>
      </c>
      <c r="E257" s="610" t="s">
        <v>145</v>
      </c>
      <c r="F257" s="610" t="s">
        <v>145</v>
      </c>
      <c r="G257" s="610" t="s">
        <v>145</v>
      </c>
      <c r="H257" s="610" t="s">
        <v>145</v>
      </c>
    </row>
    <row r="258" spans="3:8">
      <c r="C258" s="610" t="s">
        <v>145</v>
      </c>
      <c r="D258" s="610" t="s">
        <v>145</v>
      </c>
      <c r="E258" s="610" t="s">
        <v>145</v>
      </c>
      <c r="F258" s="610" t="s">
        <v>145</v>
      </c>
      <c r="G258" s="610" t="s">
        <v>145</v>
      </c>
      <c r="H258" s="610" t="s">
        <v>145</v>
      </c>
    </row>
    <row r="259" spans="3:8">
      <c r="C259" s="610" t="s">
        <v>145</v>
      </c>
      <c r="D259" s="610" t="s">
        <v>145</v>
      </c>
      <c r="E259" s="610" t="s">
        <v>145</v>
      </c>
      <c r="F259" s="610" t="s">
        <v>145</v>
      </c>
      <c r="G259" s="610" t="s">
        <v>145</v>
      </c>
      <c r="H259" s="610" t="s">
        <v>145</v>
      </c>
    </row>
    <row r="260" spans="3:8">
      <c r="C260" s="610" t="s">
        <v>145</v>
      </c>
      <c r="D260" s="610" t="s">
        <v>145</v>
      </c>
      <c r="E260" s="610" t="s">
        <v>145</v>
      </c>
      <c r="F260" s="610" t="s">
        <v>145</v>
      </c>
      <c r="G260" s="610" t="s">
        <v>145</v>
      </c>
      <c r="H260" s="610" t="s">
        <v>145</v>
      </c>
    </row>
    <row r="261" spans="3:8">
      <c r="C261" s="610" t="s">
        <v>145</v>
      </c>
      <c r="D261" s="610" t="s">
        <v>145</v>
      </c>
      <c r="E261" s="610" t="s">
        <v>145</v>
      </c>
      <c r="F261" s="610" t="s">
        <v>145</v>
      </c>
      <c r="G261" s="610" t="s">
        <v>145</v>
      </c>
      <c r="H261" s="610" t="s">
        <v>145</v>
      </c>
    </row>
    <row r="262" spans="3:8">
      <c r="C262" s="610" t="s">
        <v>145</v>
      </c>
      <c r="D262" s="610" t="s">
        <v>145</v>
      </c>
      <c r="E262" s="610" t="s">
        <v>145</v>
      </c>
      <c r="F262" s="610" t="s">
        <v>145</v>
      </c>
      <c r="G262" s="610" t="s">
        <v>145</v>
      </c>
      <c r="H262" s="610" t="s">
        <v>145</v>
      </c>
    </row>
    <row r="263" spans="3:8">
      <c r="C263" s="610" t="s">
        <v>145</v>
      </c>
      <c r="D263" s="610" t="s">
        <v>145</v>
      </c>
      <c r="E263" s="610" t="s">
        <v>145</v>
      </c>
      <c r="F263" s="610" t="s">
        <v>145</v>
      </c>
      <c r="G263" s="610" t="s">
        <v>145</v>
      </c>
      <c r="H263" s="610" t="s">
        <v>145</v>
      </c>
    </row>
    <row r="264" spans="3:8">
      <c r="C264" s="610" t="s">
        <v>145</v>
      </c>
      <c r="D264" s="610" t="s">
        <v>145</v>
      </c>
      <c r="E264" s="610" t="s">
        <v>145</v>
      </c>
      <c r="F264" s="610" t="s">
        <v>145</v>
      </c>
      <c r="G264" s="610" t="s">
        <v>145</v>
      </c>
      <c r="H264" s="610" t="s">
        <v>145</v>
      </c>
    </row>
    <row r="265" spans="3:8">
      <c r="C265" s="610" t="s">
        <v>145</v>
      </c>
      <c r="D265" s="610" t="s">
        <v>145</v>
      </c>
      <c r="E265" s="610" t="s">
        <v>145</v>
      </c>
      <c r="F265" s="610" t="s">
        <v>145</v>
      </c>
      <c r="G265" s="610" t="s">
        <v>145</v>
      </c>
      <c r="H265" s="610" t="s">
        <v>145</v>
      </c>
    </row>
    <row r="266" spans="3:8">
      <c r="C266" s="610" t="s">
        <v>145</v>
      </c>
      <c r="D266" s="610" t="s">
        <v>145</v>
      </c>
      <c r="E266" s="610" t="s">
        <v>145</v>
      </c>
      <c r="F266" s="610" t="s">
        <v>145</v>
      </c>
      <c r="G266" s="610" t="s">
        <v>145</v>
      </c>
      <c r="H266" s="610" t="s">
        <v>145</v>
      </c>
    </row>
    <row r="267" spans="3:8">
      <c r="C267" s="610" t="s">
        <v>145</v>
      </c>
      <c r="D267" s="610" t="s">
        <v>145</v>
      </c>
      <c r="E267" s="610" t="s">
        <v>145</v>
      </c>
      <c r="F267" s="610" t="s">
        <v>145</v>
      </c>
      <c r="G267" s="610" t="s">
        <v>145</v>
      </c>
      <c r="H267" s="610" t="s">
        <v>145</v>
      </c>
    </row>
    <row r="268" spans="3:8">
      <c r="C268" s="610" t="s">
        <v>145</v>
      </c>
      <c r="D268" s="610" t="s">
        <v>145</v>
      </c>
      <c r="E268" s="610" t="s">
        <v>145</v>
      </c>
      <c r="F268" s="610" t="s">
        <v>145</v>
      </c>
      <c r="G268" s="610" t="s">
        <v>145</v>
      </c>
      <c r="H268" s="610" t="s">
        <v>145</v>
      </c>
    </row>
    <row r="269" spans="3:8">
      <c r="C269" s="610" t="s">
        <v>145</v>
      </c>
      <c r="D269" s="610" t="s">
        <v>145</v>
      </c>
      <c r="E269" s="610" t="s">
        <v>145</v>
      </c>
      <c r="F269" s="610" t="s">
        <v>145</v>
      </c>
      <c r="G269" s="610" t="s">
        <v>145</v>
      </c>
      <c r="H269" s="610" t="s">
        <v>145</v>
      </c>
    </row>
    <row r="270" spans="3:8">
      <c r="C270" s="610" t="s">
        <v>145</v>
      </c>
      <c r="D270" s="610" t="s">
        <v>145</v>
      </c>
      <c r="E270" s="610" t="s">
        <v>145</v>
      </c>
      <c r="F270" s="610" t="s">
        <v>145</v>
      </c>
      <c r="G270" s="610" t="s">
        <v>145</v>
      </c>
      <c r="H270" s="610" t="s">
        <v>145</v>
      </c>
    </row>
    <row r="271" spans="3:8">
      <c r="C271" s="610" t="s">
        <v>145</v>
      </c>
      <c r="D271" s="610" t="s">
        <v>145</v>
      </c>
      <c r="E271" s="610" t="s">
        <v>145</v>
      </c>
      <c r="F271" s="610" t="s">
        <v>145</v>
      </c>
      <c r="G271" s="610" t="s">
        <v>145</v>
      </c>
      <c r="H271" s="610" t="s">
        <v>145</v>
      </c>
    </row>
    <row r="272" spans="3:8">
      <c r="C272" s="610" t="s">
        <v>145</v>
      </c>
      <c r="D272" s="610" t="s">
        <v>145</v>
      </c>
      <c r="E272" s="610" t="s">
        <v>145</v>
      </c>
      <c r="F272" s="610" t="s">
        <v>145</v>
      </c>
      <c r="G272" s="610" t="s">
        <v>145</v>
      </c>
      <c r="H272" s="610" t="s">
        <v>145</v>
      </c>
    </row>
    <row r="273" spans="3:8">
      <c r="C273" s="610" t="s">
        <v>145</v>
      </c>
      <c r="D273" s="610" t="s">
        <v>145</v>
      </c>
      <c r="E273" s="610" t="s">
        <v>145</v>
      </c>
      <c r="F273" s="610" t="s">
        <v>145</v>
      </c>
      <c r="G273" s="610" t="s">
        <v>145</v>
      </c>
      <c r="H273" s="610" t="s">
        <v>145</v>
      </c>
    </row>
    <row r="274" spans="3:8">
      <c r="C274" s="610" t="s">
        <v>145</v>
      </c>
      <c r="D274" s="610" t="s">
        <v>145</v>
      </c>
      <c r="E274" s="610" t="s">
        <v>145</v>
      </c>
      <c r="F274" s="610" t="s">
        <v>145</v>
      </c>
      <c r="G274" s="610" t="s">
        <v>145</v>
      </c>
      <c r="H274" s="610" t="s">
        <v>145</v>
      </c>
    </row>
    <row r="275" spans="3:8">
      <c r="C275" s="610" t="s">
        <v>145</v>
      </c>
      <c r="D275" s="610" t="s">
        <v>145</v>
      </c>
      <c r="E275" s="610" t="s">
        <v>145</v>
      </c>
      <c r="F275" s="610" t="s">
        <v>145</v>
      </c>
      <c r="G275" s="610" t="s">
        <v>145</v>
      </c>
      <c r="H275" s="610" t="s">
        <v>145</v>
      </c>
    </row>
    <row r="276" spans="3:8">
      <c r="C276" s="610" t="s">
        <v>145</v>
      </c>
      <c r="D276" s="610" t="s">
        <v>145</v>
      </c>
      <c r="E276" s="610" t="s">
        <v>145</v>
      </c>
      <c r="F276" s="610" t="s">
        <v>145</v>
      </c>
      <c r="G276" s="610" t="s">
        <v>145</v>
      </c>
      <c r="H276" s="610" t="s">
        <v>145</v>
      </c>
    </row>
    <row r="277" spans="3:8">
      <c r="C277" s="610" t="s">
        <v>145</v>
      </c>
      <c r="D277" s="610" t="s">
        <v>145</v>
      </c>
      <c r="E277" s="610" t="s">
        <v>145</v>
      </c>
      <c r="F277" s="610" t="s">
        <v>145</v>
      </c>
      <c r="G277" s="610" t="s">
        <v>145</v>
      </c>
      <c r="H277" s="610" t="s">
        <v>145</v>
      </c>
    </row>
    <row r="278" spans="3:8">
      <c r="C278" s="610" t="s">
        <v>145</v>
      </c>
      <c r="D278" s="610" t="s">
        <v>145</v>
      </c>
      <c r="E278" s="610" t="s">
        <v>145</v>
      </c>
      <c r="F278" s="610" t="s">
        <v>145</v>
      </c>
      <c r="G278" s="610" t="s">
        <v>145</v>
      </c>
      <c r="H278" s="610" t="s">
        <v>145</v>
      </c>
    </row>
    <row r="279" spans="3:8">
      <c r="C279" s="610" t="s">
        <v>145</v>
      </c>
      <c r="D279" s="610" t="s">
        <v>145</v>
      </c>
      <c r="E279" s="610" t="s">
        <v>145</v>
      </c>
      <c r="F279" s="610" t="s">
        <v>145</v>
      </c>
      <c r="G279" s="610" t="s">
        <v>145</v>
      </c>
      <c r="H279" s="610" t="s">
        <v>145</v>
      </c>
    </row>
    <row r="280" spans="3:8">
      <c r="C280" s="610" t="s">
        <v>145</v>
      </c>
      <c r="D280" s="610" t="s">
        <v>145</v>
      </c>
      <c r="E280" s="610" t="s">
        <v>145</v>
      </c>
      <c r="F280" s="610" t="s">
        <v>145</v>
      </c>
      <c r="G280" s="610" t="s">
        <v>145</v>
      </c>
      <c r="H280" s="610" t="s">
        <v>145</v>
      </c>
    </row>
    <row r="281" spans="3:8">
      <c r="C281" s="610" t="s">
        <v>145</v>
      </c>
      <c r="D281" s="610" t="s">
        <v>145</v>
      </c>
      <c r="E281" s="610" t="s">
        <v>145</v>
      </c>
      <c r="F281" s="610" t="s">
        <v>145</v>
      </c>
      <c r="G281" s="610" t="s">
        <v>145</v>
      </c>
      <c r="H281" s="610" t="s">
        <v>145</v>
      </c>
    </row>
    <row r="282" spans="3:8">
      <c r="C282" s="610" t="s">
        <v>145</v>
      </c>
      <c r="D282" s="610" t="s">
        <v>145</v>
      </c>
      <c r="E282" s="610" t="s">
        <v>145</v>
      </c>
      <c r="F282" s="610" t="s">
        <v>145</v>
      </c>
      <c r="G282" s="610" t="s">
        <v>145</v>
      </c>
      <c r="H282" s="610" t="s">
        <v>145</v>
      </c>
    </row>
    <row r="283" spans="3:8">
      <c r="C283" s="610" t="s">
        <v>145</v>
      </c>
      <c r="D283" s="610" t="s">
        <v>145</v>
      </c>
      <c r="E283" s="610" t="s">
        <v>145</v>
      </c>
      <c r="F283" s="610" t="s">
        <v>145</v>
      </c>
      <c r="G283" s="610" t="s">
        <v>145</v>
      </c>
      <c r="H283" s="610" t="s">
        <v>145</v>
      </c>
    </row>
    <row r="284" spans="3:8">
      <c r="C284" s="610" t="s">
        <v>145</v>
      </c>
      <c r="D284" s="610" t="s">
        <v>145</v>
      </c>
      <c r="E284" s="610" t="s">
        <v>145</v>
      </c>
      <c r="F284" s="610" t="s">
        <v>145</v>
      </c>
      <c r="G284" s="610" t="s">
        <v>145</v>
      </c>
      <c r="H284" s="610" t="s">
        <v>145</v>
      </c>
    </row>
    <row r="285" spans="3:8">
      <c r="C285" s="610" t="s">
        <v>145</v>
      </c>
      <c r="D285" s="610" t="s">
        <v>145</v>
      </c>
      <c r="E285" s="610" t="s">
        <v>145</v>
      </c>
      <c r="F285" s="610" t="s">
        <v>145</v>
      </c>
      <c r="G285" s="610" t="s">
        <v>145</v>
      </c>
      <c r="H285" s="610" t="s">
        <v>145</v>
      </c>
    </row>
    <row r="286" spans="3:8">
      <c r="C286" s="610" t="s">
        <v>145</v>
      </c>
      <c r="D286" s="610" t="s">
        <v>145</v>
      </c>
      <c r="E286" s="610" t="s">
        <v>145</v>
      </c>
      <c r="F286" s="610" t="s">
        <v>145</v>
      </c>
      <c r="G286" s="610" t="s">
        <v>145</v>
      </c>
      <c r="H286" s="610" t="s">
        <v>145</v>
      </c>
    </row>
    <row r="287" spans="3:8">
      <c r="C287" s="610" t="s">
        <v>145</v>
      </c>
      <c r="D287" s="610" t="s">
        <v>145</v>
      </c>
      <c r="E287" s="610" t="s">
        <v>145</v>
      </c>
      <c r="F287" s="610" t="s">
        <v>145</v>
      </c>
      <c r="G287" s="610" t="s">
        <v>145</v>
      </c>
      <c r="H287" s="610" t="s">
        <v>145</v>
      </c>
    </row>
    <row r="288" spans="3:8">
      <c r="C288" s="610" t="s">
        <v>145</v>
      </c>
      <c r="D288" s="610" t="s">
        <v>145</v>
      </c>
      <c r="E288" s="610" t="s">
        <v>145</v>
      </c>
      <c r="F288" s="610" t="s">
        <v>145</v>
      </c>
      <c r="G288" s="610" t="s">
        <v>145</v>
      </c>
      <c r="H288" s="610" t="s">
        <v>145</v>
      </c>
    </row>
    <row r="289" spans="3:8">
      <c r="C289" s="610" t="s">
        <v>145</v>
      </c>
      <c r="D289" s="610" t="s">
        <v>145</v>
      </c>
      <c r="E289" s="610" t="s">
        <v>145</v>
      </c>
      <c r="F289" s="610" t="s">
        <v>145</v>
      </c>
      <c r="G289" s="610" t="s">
        <v>145</v>
      </c>
      <c r="H289" s="610" t="s">
        <v>145</v>
      </c>
    </row>
    <row r="290" spans="3:8">
      <c r="C290" s="610" t="s">
        <v>145</v>
      </c>
      <c r="D290" s="610" t="s">
        <v>145</v>
      </c>
      <c r="E290" s="610" t="s">
        <v>145</v>
      </c>
      <c r="F290" s="610" t="s">
        <v>145</v>
      </c>
      <c r="G290" s="610" t="s">
        <v>145</v>
      </c>
      <c r="H290" s="610" t="s">
        <v>145</v>
      </c>
    </row>
    <row r="291" spans="3:8">
      <c r="C291" s="610" t="s">
        <v>145</v>
      </c>
      <c r="D291" s="610" t="s">
        <v>145</v>
      </c>
      <c r="E291" s="610" t="s">
        <v>145</v>
      </c>
      <c r="F291" s="610" t="s">
        <v>145</v>
      </c>
      <c r="G291" s="610" t="s">
        <v>145</v>
      </c>
      <c r="H291" s="610" t="s">
        <v>145</v>
      </c>
    </row>
    <row r="292" spans="3:8">
      <c r="C292" s="610" t="s">
        <v>145</v>
      </c>
      <c r="D292" s="610" t="s">
        <v>145</v>
      </c>
      <c r="E292" s="610" t="s">
        <v>145</v>
      </c>
      <c r="F292" s="610" t="s">
        <v>145</v>
      </c>
      <c r="G292" s="610" t="s">
        <v>145</v>
      </c>
      <c r="H292" s="610" t="s">
        <v>145</v>
      </c>
    </row>
    <row r="293" spans="3:8">
      <c r="C293" s="610" t="s">
        <v>145</v>
      </c>
      <c r="D293" s="610" t="s">
        <v>145</v>
      </c>
      <c r="E293" s="610" t="s">
        <v>145</v>
      </c>
      <c r="F293" s="610" t="s">
        <v>145</v>
      </c>
      <c r="G293" s="610" t="s">
        <v>145</v>
      </c>
      <c r="H293" s="610" t="s">
        <v>145</v>
      </c>
    </row>
    <row r="294" spans="3:8">
      <c r="C294" s="610" t="s">
        <v>145</v>
      </c>
      <c r="D294" s="610" t="s">
        <v>145</v>
      </c>
      <c r="E294" s="610" t="s">
        <v>145</v>
      </c>
      <c r="F294" s="610" t="s">
        <v>145</v>
      </c>
      <c r="G294" s="610" t="s">
        <v>145</v>
      </c>
      <c r="H294" s="610" t="s">
        <v>145</v>
      </c>
    </row>
    <row r="295" spans="3:8">
      <c r="C295" s="610" t="s">
        <v>145</v>
      </c>
      <c r="D295" s="610" t="s">
        <v>145</v>
      </c>
      <c r="E295" s="610" t="s">
        <v>145</v>
      </c>
      <c r="F295" s="610" t="s">
        <v>145</v>
      </c>
      <c r="G295" s="610" t="s">
        <v>145</v>
      </c>
      <c r="H295" s="610" t="s">
        <v>145</v>
      </c>
    </row>
    <row r="296" spans="3:8">
      <c r="C296" s="610" t="s">
        <v>145</v>
      </c>
      <c r="D296" s="610" t="s">
        <v>145</v>
      </c>
      <c r="E296" s="610" t="s">
        <v>145</v>
      </c>
      <c r="F296" s="610" t="s">
        <v>145</v>
      </c>
      <c r="G296" s="610" t="s">
        <v>145</v>
      </c>
      <c r="H296" s="610" t="s">
        <v>145</v>
      </c>
    </row>
    <row r="297" spans="3:8">
      <c r="C297" s="610" t="s">
        <v>145</v>
      </c>
      <c r="D297" s="610" t="s">
        <v>145</v>
      </c>
      <c r="E297" s="610" t="s">
        <v>145</v>
      </c>
      <c r="F297" s="610" t="s">
        <v>145</v>
      </c>
      <c r="G297" s="610" t="s">
        <v>145</v>
      </c>
      <c r="H297" s="610" t="s">
        <v>145</v>
      </c>
    </row>
    <row r="298" spans="3:8">
      <c r="C298" s="610" t="s">
        <v>145</v>
      </c>
      <c r="D298" s="610" t="s">
        <v>145</v>
      </c>
      <c r="E298" s="610" t="s">
        <v>145</v>
      </c>
      <c r="F298" s="610" t="s">
        <v>145</v>
      </c>
      <c r="G298" s="610" t="s">
        <v>145</v>
      </c>
      <c r="H298" s="610" t="s">
        <v>145</v>
      </c>
    </row>
    <row r="299" spans="3:8">
      <c r="C299" s="610" t="s">
        <v>145</v>
      </c>
      <c r="D299" s="610" t="s">
        <v>145</v>
      </c>
      <c r="E299" s="610" t="s">
        <v>145</v>
      </c>
      <c r="F299" s="610" t="s">
        <v>145</v>
      </c>
      <c r="G299" s="610" t="s">
        <v>145</v>
      </c>
      <c r="H299" s="610" t="s">
        <v>145</v>
      </c>
    </row>
    <row r="300" spans="3:8">
      <c r="C300" s="610" t="s">
        <v>145</v>
      </c>
      <c r="D300" s="610" t="s">
        <v>145</v>
      </c>
      <c r="E300" s="610" t="s">
        <v>145</v>
      </c>
      <c r="F300" s="610" t="s">
        <v>145</v>
      </c>
      <c r="G300" s="610" t="s">
        <v>145</v>
      </c>
      <c r="H300" s="610" t="s">
        <v>145</v>
      </c>
    </row>
    <row r="301" spans="3:8">
      <c r="C301" s="610" t="s">
        <v>145</v>
      </c>
      <c r="D301" s="610" t="s">
        <v>145</v>
      </c>
      <c r="E301" s="610" t="s">
        <v>145</v>
      </c>
      <c r="F301" s="610" t="s">
        <v>145</v>
      </c>
      <c r="G301" s="610" t="s">
        <v>145</v>
      </c>
      <c r="H301" s="610" t="s">
        <v>145</v>
      </c>
    </row>
    <row r="302" spans="3:8">
      <c r="C302" s="610" t="s">
        <v>145</v>
      </c>
      <c r="D302" s="610" t="s">
        <v>145</v>
      </c>
      <c r="E302" s="610" t="s">
        <v>145</v>
      </c>
      <c r="F302" s="610" t="s">
        <v>145</v>
      </c>
      <c r="G302" s="610" t="s">
        <v>145</v>
      </c>
      <c r="H302" s="610" t="s">
        <v>145</v>
      </c>
    </row>
    <row r="303" spans="3:8">
      <c r="C303" s="610" t="s">
        <v>145</v>
      </c>
      <c r="D303" s="610" t="s">
        <v>145</v>
      </c>
      <c r="E303" s="610" t="s">
        <v>145</v>
      </c>
      <c r="F303" s="610" t="s">
        <v>145</v>
      </c>
      <c r="G303" s="610" t="s">
        <v>145</v>
      </c>
      <c r="H303" s="610" t="s">
        <v>145</v>
      </c>
    </row>
    <row r="304" spans="3:8">
      <c r="C304" s="610" t="s">
        <v>145</v>
      </c>
      <c r="D304" s="610" t="s">
        <v>145</v>
      </c>
      <c r="E304" s="610" t="s">
        <v>145</v>
      </c>
      <c r="F304" s="610" t="s">
        <v>145</v>
      </c>
      <c r="G304" s="610" t="s">
        <v>145</v>
      </c>
      <c r="H304" s="610" t="s">
        <v>145</v>
      </c>
    </row>
    <row r="305" spans="3:8">
      <c r="C305" s="610" t="s">
        <v>145</v>
      </c>
      <c r="D305" s="610" t="s">
        <v>145</v>
      </c>
      <c r="E305" s="610" t="s">
        <v>145</v>
      </c>
      <c r="F305" s="610" t="s">
        <v>145</v>
      </c>
      <c r="G305" s="610" t="s">
        <v>145</v>
      </c>
      <c r="H305" s="610" t="s">
        <v>145</v>
      </c>
    </row>
    <row r="306" spans="3:8">
      <c r="C306" s="610" t="s">
        <v>145</v>
      </c>
      <c r="D306" s="610" t="s">
        <v>145</v>
      </c>
      <c r="E306" s="610" t="s">
        <v>145</v>
      </c>
      <c r="F306" s="610" t="s">
        <v>145</v>
      </c>
      <c r="G306" s="610" t="s">
        <v>145</v>
      </c>
      <c r="H306" s="610" t="s">
        <v>145</v>
      </c>
    </row>
    <row r="307" spans="3:8">
      <c r="C307" s="610" t="s">
        <v>145</v>
      </c>
      <c r="D307" s="610" t="s">
        <v>145</v>
      </c>
      <c r="E307" s="610" t="s">
        <v>145</v>
      </c>
      <c r="F307" s="610" t="s">
        <v>145</v>
      </c>
      <c r="G307" s="610" t="s">
        <v>145</v>
      </c>
      <c r="H307" s="610" t="s">
        <v>145</v>
      </c>
    </row>
    <row r="308" spans="3:8">
      <c r="C308" s="610" t="s">
        <v>145</v>
      </c>
      <c r="D308" s="610" t="s">
        <v>145</v>
      </c>
      <c r="E308" s="610" t="s">
        <v>145</v>
      </c>
      <c r="F308" s="610" t="s">
        <v>145</v>
      </c>
      <c r="G308" s="610" t="s">
        <v>145</v>
      </c>
      <c r="H308" s="610" t="s">
        <v>145</v>
      </c>
    </row>
    <row r="309" spans="3:8">
      <c r="C309" s="610" t="s">
        <v>145</v>
      </c>
      <c r="D309" s="610" t="s">
        <v>145</v>
      </c>
      <c r="E309" s="610" t="s">
        <v>145</v>
      </c>
      <c r="F309" s="610" t="s">
        <v>145</v>
      </c>
      <c r="G309" s="610" t="s">
        <v>145</v>
      </c>
      <c r="H309" s="610" t="s">
        <v>145</v>
      </c>
    </row>
    <row r="310" spans="3:8">
      <c r="C310" s="610" t="s">
        <v>145</v>
      </c>
      <c r="D310" s="610" t="s">
        <v>145</v>
      </c>
      <c r="E310" s="610" t="s">
        <v>145</v>
      </c>
      <c r="F310" s="610" t="s">
        <v>145</v>
      </c>
      <c r="G310" s="610" t="s">
        <v>145</v>
      </c>
      <c r="H310" s="610" t="s">
        <v>145</v>
      </c>
    </row>
    <row r="311" spans="3:8">
      <c r="C311" s="610" t="s">
        <v>145</v>
      </c>
      <c r="D311" s="610" t="s">
        <v>145</v>
      </c>
      <c r="E311" s="610" t="s">
        <v>145</v>
      </c>
      <c r="F311" s="610" t="s">
        <v>145</v>
      </c>
      <c r="G311" s="610" t="s">
        <v>145</v>
      </c>
      <c r="H311" s="610" t="s">
        <v>145</v>
      </c>
    </row>
    <row r="312" spans="3:8">
      <c r="C312" s="610" t="s">
        <v>145</v>
      </c>
      <c r="D312" s="610" t="s">
        <v>145</v>
      </c>
      <c r="E312" s="610" t="s">
        <v>145</v>
      </c>
      <c r="F312" s="610" t="s">
        <v>145</v>
      </c>
      <c r="G312" s="610" t="s">
        <v>145</v>
      </c>
      <c r="H312" s="610" t="s">
        <v>145</v>
      </c>
    </row>
    <row r="313" spans="3:8">
      <c r="C313" s="610" t="s">
        <v>145</v>
      </c>
      <c r="D313" s="610" t="s">
        <v>145</v>
      </c>
      <c r="E313" s="610" t="s">
        <v>145</v>
      </c>
      <c r="F313" s="610" t="s">
        <v>145</v>
      </c>
      <c r="G313" s="610" t="s">
        <v>145</v>
      </c>
      <c r="H313" s="610" t="s">
        <v>145</v>
      </c>
    </row>
    <row r="314" spans="3:8">
      <c r="C314" s="610" t="s">
        <v>145</v>
      </c>
      <c r="D314" s="610" t="s">
        <v>145</v>
      </c>
      <c r="E314" s="610" t="s">
        <v>145</v>
      </c>
      <c r="F314" s="610" t="s">
        <v>145</v>
      </c>
      <c r="G314" s="610" t="s">
        <v>145</v>
      </c>
      <c r="H314" s="610" t="s">
        <v>145</v>
      </c>
    </row>
    <row r="315" spans="3:8">
      <c r="C315" s="610" t="s">
        <v>145</v>
      </c>
      <c r="D315" s="610" t="s">
        <v>145</v>
      </c>
      <c r="E315" s="610" t="s">
        <v>145</v>
      </c>
      <c r="F315" s="610" t="s">
        <v>145</v>
      </c>
      <c r="G315" s="610" t="s">
        <v>145</v>
      </c>
      <c r="H315" s="610" t="s">
        <v>145</v>
      </c>
    </row>
    <row r="316" spans="3:8">
      <c r="C316" s="610" t="s">
        <v>145</v>
      </c>
      <c r="D316" s="610" t="s">
        <v>145</v>
      </c>
      <c r="E316" s="610" t="s">
        <v>145</v>
      </c>
      <c r="F316" s="610" t="s">
        <v>145</v>
      </c>
      <c r="G316" s="610" t="s">
        <v>145</v>
      </c>
      <c r="H316" s="610" t="s">
        <v>145</v>
      </c>
    </row>
    <row r="317" spans="3:8">
      <c r="C317" s="610" t="s">
        <v>145</v>
      </c>
      <c r="D317" s="610" t="s">
        <v>145</v>
      </c>
      <c r="E317" s="610" t="s">
        <v>145</v>
      </c>
      <c r="F317" s="610" t="s">
        <v>145</v>
      </c>
      <c r="G317" s="610" t="s">
        <v>145</v>
      </c>
      <c r="H317" s="610" t="s">
        <v>145</v>
      </c>
    </row>
    <row r="318" spans="3:8">
      <c r="C318" s="610" t="s">
        <v>145</v>
      </c>
      <c r="D318" s="610" t="s">
        <v>145</v>
      </c>
      <c r="E318" s="610" t="s">
        <v>145</v>
      </c>
      <c r="F318" s="610" t="s">
        <v>145</v>
      </c>
      <c r="G318" s="610" t="s">
        <v>145</v>
      </c>
      <c r="H318" s="610" t="s">
        <v>145</v>
      </c>
    </row>
    <row r="319" spans="3:8">
      <c r="C319" s="610" t="s">
        <v>145</v>
      </c>
      <c r="D319" s="610" t="s">
        <v>145</v>
      </c>
      <c r="E319" s="610" t="s">
        <v>145</v>
      </c>
      <c r="F319" s="610" t="s">
        <v>145</v>
      </c>
      <c r="G319" s="610" t="s">
        <v>145</v>
      </c>
      <c r="H319" s="610" t="s">
        <v>145</v>
      </c>
    </row>
    <row r="320" spans="3:8">
      <c r="C320" s="610" t="s">
        <v>145</v>
      </c>
      <c r="D320" s="610" t="s">
        <v>145</v>
      </c>
      <c r="E320" s="610" t="s">
        <v>145</v>
      </c>
      <c r="F320" s="610" t="s">
        <v>145</v>
      </c>
      <c r="G320" s="610" t="s">
        <v>145</v>
      </c>
      <c r="H320" s="610" t="s">
        <v>145</v>
      </c>
    </row>
    <row r="321" spans="3:8">
      <c r="C321" s="610" t="s">
        <v>145</v>
      </c>
      <c r="D321" s="610" t="s">
        <v>145</v>
      </c>
      <c r="E321" s="610" t="s">
        <v>145</v>
      </c>
      <c r="F321" s="610" t="s">
        <v>145</v>
      </c>
      <c r="G321" s="610" t="s">
        <v>145</v>
      </c>
      <c r="H321" s="610" t="s">
        <v>145</v>
      </c>
    </row>
    <row r="322" spans="3:8">
      <c r="C322" s="610" t="s">
        <v>145</v>
      </c>
      <c r="D322" s="610" t="s">
        <v>145</v>
      </c>
      <c r="E322" s="610" t="s">
        <v>145</v>
      </c>
      <c r="F322" s="610" t="s">
        <v>145</v>
      </c>
      <c r="G322" s="610" t="s">
        <v>145</v>
      </c>
      <c r="H322" s="610" t="s">
        <v>145</v>
      </c>
    </row>
    <row r="323" spans="3:8">
      <c r="C323" s="610" t="s">
        <v>145</v>
      </c>
      <c r="D323" s="610" t="s">
        <v>145</v>
      </c>
      <c r="E323" s="610" t="s">
        <v>145</v>
      </c>
      <c r="F323" s="610" t="s">
        <v>145</v>
      </c>
      <c r="G323" s="610" t="s">
        <v>145</v>
      </c>
      <c r="H323" s="610" t="s">
        <v>145</v>
      </c>
    </row>
    <row r="324" spans="3:8">
      <c r="C324" s="610" t="s">
        <v>145</v>
      </c>
      <c r="D324" s="610" t="s">
        <v>145</v>
      </c>
      <c r="E324" s="610" t="s">
        <v>145</v>
      </c>
      <c r="F324" s="610" t="s">
        <v>145</v>
      </c>
      <c r="G324" s="610" t="s">
        <v>145</v>
      </c>
      <c r="H324" s="610" t="s">
        <v>145</v>
      </c>
    </row>
    <row r="325" spans="3:8">
      <c r="C325" s="610" t="s">
        <v>145</v>
      </c>
      <c r="D325" s="610" t="s">
        <v>145</v>
      </c>
      <c r="E325" s="610" t="s">
        <v>145</v>
      </c>
      <c r="F325" s="610" t="s">
        <v>145</v>
      </c>
      <c r="G325" s="610" t="s">
        <v>145</v>
      </c>
      <c r="H325" s="610" t="s">
        <v>145</v>
      </c>
    </row>
    <row r="326" spans="3:8">
      <c r="C326" s="610" t="s">
        <v>145</v>
      </c>
      <c r="D326" s="610" t="s">
        <v>145</v>
      </c>
      <c r="E326" s="610" t="s">
        <v>145</v>
      </c>
      <c r="F326" s="610" t="s">
        <v>145</v>
      </c>
      <c r="G326" s="610" t="s">
        <v>145</v>
      </c>
      <c r="H326" s="610" t="s">
        <v>145</v>
      </c>
    </row>
    <row r="327" spans="3:8">
      <c r="C327" s="610" t="s">
        <v>145</v>
      </c>
      <c r="D327" s="610" t="s">
        <v>145</v>
      </c>
      <c r="E327" s="610" t="s">
        <v>145</v>
      </c>
      <c r="F327" s="610" t="s">
        <v>145</v>
      </c>
      <c r="G327" s="610" t="s">
        <v>145</v>
      </c>
      <c r="H327" s="610" t="s">
        <v>145</v>
      </c>
    </row>
    <row r="328" spans="3:8">
      <c r="C328" s="610" t="s">
        <v>145</v>
      </c>
      <c r="D328" s="610" t="s">
        <v>145</v>
      </c>
      <c r="E328" s="610" t="s">
        <v>145</v>
      </c>
      <c r="F328" s="610" t="s">
        <v>145</v>
      </c>
      <c r="G328" s="610" t="s">
        <v>145</v>
      </c>
      <c r="H328" s="610" t="s">
        <v>145</v>
      </c>
    </row>
    <row r="329" spans="3:8">
      <c r="C329" s="610" t="s">
        <v>145</v>
      </c>
      <c r="D329" s="610" t="s">
        <v>145</v>
      </c>
      <c r="E329" s="610" t="s">
        <v>145</v>
      </c>
      <c r="F329" s="610" t="s">
        <v>145</v>
      </c>
      <c r="G329" s="610" t="s">
        <v>145</v>
      </c>
      <c r="H329" s="610" t="s">
        <v>145</v>
      </c>
    </row>
    <row r="330" spans="3:8">
      <c r="C330" s="610" t="s">
        <v>145</v>
      </c>
      <c r="D330" s="610" t="s">
        <v>145</v>
      </c>
      <c r="E330" s="610" t="s">
        <v>145</v>
      </c>
      <c r="F330" s="610" t="s">
        <v>145</v>
      </c>
      <c r="G330" s="610" t="s">
        <v>145</v>
      </c>
      <c r="H330" s="610" t="s">
        <v>145</v>
      </c>
    </row>
    <row r="331" spans="3:8">
      <c r="C331" s="610" t="s">
        <v>145</v>
      </c>
      <c r="D331" s="610" t="s">
        <v>145</v>
      </c>
      <c r="E331" s="610" t="s">
        <v>145</v>
      </c>
      <c r="F331" s="610" t="s">
        <v>145</v>
      </c>
      <c r="G331" s="610" t="s">
        <v>145</v>
      </c>
      <c r="H331" s="610" t="s">
        <v>145</v>
      </c>
    </row>
    <row r="332" spans="3:8">
      <c r="C332" s="610" t="s">
        <v>145</v>
      </c>
      <c r="D332" s="610" t="s">
        <v>145</v>
      </c>
      <c r="E332" s="610" t="s">
        <v>145</v>
      </c>
      <c r="F332" s="610" t="s">
        <v>145</v>
      </c>
      <c r="G332" s="610" t="s">
        <v>145</v>
      </c>
      <c r="H332" s="610" t="s">
        <v>145</v>
      </c>
    </row>
    <row r="333" spans="3:8">
      <c r="C333" s="610" t="s">
        <v>145</v>
      </c>
      <c r="D333" s="610" t="s">
        <v>145</v>
      </c>
      <c r="E333" s="610" t="s">
        <v>145</v>
      </c>
      <c r="F333" s="610" t="s">
        <v>145</v>
      </c>
      <c r="G333" s="610" t="s">
        <v>145</v>
      </c>
      <c r="H333" s="610" t="s">
        <v>145</v>
      </c>
    </row>
    <row r="334" spans="3:8">
      <c r="C334" s="610" t="s">
        <v>145</v>
      </c>
      <c r="D334" s="610" t="s">
        <v>145</v>
      </c>
      <c r="E334" s="610" t="s">
        <v>145</v>
      </c>
      <c r="F334" s="610" t="s">
        <v>145</v>
      </c>
      <c r="G334" s="610" t="s">
        <v>145</v>
      </c>
      <c r="H334" s="610" t="s">
        <v>145</v>
      </c>
    </row>
    <row r="335" spans="3:8">
      <c r="C335" s="610" t="s">
        <v>145</v>
      </c>
      <c r="D335" s="610" t="s">
        <v>145</v>
      </c>
      <c r="E335" s="610" t="s">
        <v>145</v>
      </c>
      <c r="F335" s="610" t="s">
        <v>145</v>
      </c>
      <c r="G335" s="610" t="s">
        <v>145</v>
      </c>
      <c r="H335" s="610" t="s">
        <v>145</v>
      </c>
    </row>
    <row r="336" spans="3:8">
      <c r="C336" s="610" t="s">
        <v>145</v>
      </c>
      <c r="D336" s="610" t="s">
        <v>145</v>
      </c>
      <c r="E336" s="610" t="s">
        <v>145</v>
      </c>
      <c r="F336" s="610" t="s">
        <v>145</v>
      </c>
      <c r="G336" s="610" t="s">
        <v>145</v>
      </c>
      <c r="H336" s="610" t="s">
        <v>145</v>
      </c>
    </row>
    <row r="337" spans="3:8">
      <c r="C337" s="610" t="s">
        <v>145</v>
      </c>
      <c r="D337" s="610" t="s">
        <v>145</v>
      </c>
      <c r="E337" s="610" t="s">
        <v>145</v>
      </c>
      <c r="F337" s="610" t="s">
        <v>145</v>
      </c>
      <c r="G337" s="610" t="s">
        <v>145</v>
      </c>
      <c r="H337" s="610" t="s">
        <v>145</v>
      </c>
    </row>
    <row r="338" spans="3:8">
      <c r="C338" s="610" t="s">
        <v>145</v>
      </c>
      <c r="D338" s="610" t="s">
        <v>145</v>
      </c>
      <c r="E338" s="610" t="s">
        <v>145</v>
      </c>
      <c r="F338" s="610" t="s">
        <v>145</v>
      </c>
      <c r="G338" s="610" t="s">
        <v>145</v>
      </c>
      <c r="H338" s="610" t="s">
        <v>145</v>
      </c>
    </row>
    <row r="339" spans="3:8">
      <c r="C339" s="610" t="s">
        <v>145</v>
      </c>
      <c r="D339" s="610" t="s">
        <v>145</v>
      </c>
      <c r="E339" s="610" t="s">
        <v>145</v>
      </c>
      <c r="F339" s="610" t="s">
        <v>145</v>
      </c>
      <c r="G339" s="610" t="s">
        <v>145</v>
      </c>
      <c r="H339" s="610" t="s">
        <v>145</v>
      </c>
    </row>
    <row r="340" spans="3:8">
      <c r="C340" s="610" t="s">
        <v>145</v>
      </c>
      <c r="D340" s="610" t="s">
        <v>145</v>
      </c>
      <c r="E340" s="610" t="s">
        <v>145</v>
      </c>
      <c r="F340" s="610" t="s">
        <v>145</v>
      </c>
      <c r="G340" s="610" t="s">
        <v>145</v>
      </c>
      <c r="H340" s="610" t="s">
        <v>145</v>
      </c>
    </row>
    <row r="341" spans="3:8">
      <c r="C341" s="610" t="s">
        <v>145</v>
      </c>
      <c r="D341" s="610" t="s">
        <v>145</v>
      </c>
      <c r="E341" s="610" t="s">
        <v>145</v>
      </c>
      <c r="F341" s="610" t="s">
        <v>145</v>
      </c>
      <c r="G341" s="610" t="s">
        <v>145</v>
      </c>
      <c r="H341" s="610" t="s">
        <v>145</v>
      </c>
    </row>
    <row r="342" spans="3:8">
      <c r="C342" s="610" t="s">
        <v>145</v>
      </c>
      <c r="D342" s="610" t="s">
        <v>145</v>
      </c>
      <c r="E342" s="610" t="s">
        <v>145</v>
      </c>
      <c r="F342" s="610" t="s">
        <v>145</v>
      </c>
      <c r="G342" s="610" t="s">
        <v>145</v>
      </c>
      <c r="H342" s="610" t="s">
        <v>145</v>
      </c>
    </row>
    <row r="343" spans="3:8">
      <c r="C343" s="610" t="s">
        <v>145</v>
      </c>
      <c r="D343" s="610" t="s">
        <v>145</v>
      </c>
      <c r="E343" s="610" t="s">
        <v>145</v>
      </c>
      <c r="F343" s="610" t="s">
        <v>145</v>
      </c>
      <c r="G343" s="610" t="s">
        <v>145</v>
      </c>
      <c r="H343" s="610" t="s">
        <v>145</v>
      </c>
    </row>
    <row r="344" spans="3:8">
      <c r="C344" s="610" t="s">
        <v>145</v>
      </c>
      <c r="D344" s="610" t="s">
        <v>145</v>
      </c>
      <c r="E344" s="610" t="s">
        <v>145</v>
      </c>
      <c r="F344" s="610" t="s">
        <v>145</v>
      </c>
      <c r="G344" s="610" t="s">
        <v>145</v>
      </c>
      <c r="H344" s="610" t="s">
        <v>145</v>
      </c>
    </row>
    <row r="345" spans="3:8">
      <c r="C345" s="610" t="s">
        <v>145</v>
      </c>
      <c r="D345" s="610" t="s">
        <v>145</v>
      </c>
      <c r="E345" s="610" t="s">
        <v>145</v>
      </c>
      <c r="F345" s="610" t="s">
        <v>145</v>
      </c>
      <c r="G345" s="610" t="s">
        <v>145</v>
      </c>
      <c r="H345" s="610" t="s">
        <v>145</v>
      </c>
    </row>
    <row r="346" spans="3:8">
      <c r="C346" s="610" t="s">
        <v>145</v>
      </c>
      <c r="D346" s="610" t="s">
        <v>145</v>
      </c>
      <c r="E346" s="610" t="s">
        <v>145</v>
      </c>
      <c r="F346" s="610" t="s">
        <v>145</v>
      </c>
      <c r="G346" s="610" t="s">
        <v>145</v>
      </c>
      <c r="H346" s="610" t="s">
        <v>145</v>
      </c>
    </row>
    <row r="347" spans="3:8">
      <c r="C347" s="610" t="s">
        <v>145</v>
      </c>
      <c r="D347" s="610" t="s">
        <v>145</v>
      </c>
      <c r="E347" s="610" t="s">
        <v>145</v>
      </c>
      <c r="F347" s="610" t="s">
        <v>145</v>
      </c>
      <c r="G347" s="610" t="s">
        <v>145</v>
      </c>
      <c r="H347" s="610" t="s">
        <v>145</v>
      </c>
    </row>
    <row r="348" spans="3:8">
      <c r="C348" s="610" t="s">
        <v>145</v>
      </c>
      <c r="D348" s="610" t="s">
        <v>145</v>
      </c>
      <c r="E348" s="610" t="s">
        <v>145</v>
      </c>
      <c r="F348" s="610" t="s">
        <v>145</v>
      </c>
      <c r="G348" s="610" t="s">
        <v>145</v>
      </c>
      <c r="H348" s="610" t="s">
        <v>145</v>
      </c>
    </row>
    <row r="349" spans="3:8">
      <c r="C349" s="610" t="s">
        <v>145</v>
      </c>
      <c r="D349" s="610" t="s">
        <v>145</v>
      </c>
      <c r="E349" s="610" t="s">
        <v>145</v>
      </c>
      <c r="F349" s="610" t="s">
        <v>145</v>
      </c>
      <c r="G349" s="610" t="s">
        <v>145</v>
      </c>
      <c r="H349" s="610" t="s">
        <v>145</v>
      </c>
    </row>
    <row r="350" spans="3:8">
      <c r="C350" s="610" t="s">
        <v>145</v>
      </c>
      <c r="D350" s="610" t="s">
        <v>145</v>
      </c>
      <c r="E350" s="610" t="s">
        <v>145</v>
      </c>
      <c r="F350" s="610" t="s">
        <v>145</v>
      </c>
      <c r="G350" s="610" t="s">
        <v>145</v>
      </c>
      <c r="H350" s="610" t="s">
        <v>145</v>
      </c>
    </row>
    <row r="351" spans="3:8">
      <c r="C351" s="610" t="s">
        <v>145</v>
      </c>
      <c r="D351" s="610" t="s">
        <v>145</v>
      </c>
      <c r="E351" s="610" t="s">
        <v>145</v>
      </c>
      <c r="F351" s="610" t="s">
        <v>145</v>
      </c>
      <c r="G351" s="610" t="s">
        <v>145</v>
      </c>
      <c r="H351" s="610" t="s">
        <v>145</v>
      </c>
    </row>
    <row r="352" spans="3:8">
      <c r="C352" s="610" t="s">
        <v>145</v>
      </c>
      <c r="D352" s="610" t="s">
        <v>145</v>
      </c>
      <c r="E352" s="610" t="s">
        <v>145</v>
      </c>
      <c r="F352" s="610" t="s">
        <v>145</v>
      </c>
      <c r="G352" s="610" t="s">
        <v>145</v>
      </c>
      <c r="H352" s="610" t="s">
        <v>145</v>
      </c>
    </row>
    <row r="353" spans="3:8">
      <c r="C353" s="610" t="s">
        <v>145</v>
      </c>
      <c r="D353" s="610" t="s">
        <v>145</v>
      </c>
      <c r="E353" s="610" t="s">
        <v>145</v>
      </c>
      <c r="F353" s="610" t="s">
        <v>145</v>
      </c>
      <c r="G353" s="610" t="s">
        <v>145</v>
      </c>
      <c r="H353" s="610" t="s">
        <v>145</v>
      </c>
    </row>
    <row r="354" spans="3:8">
      <c r="C354" s="610" t="s">
        <v>145</v>
      </c>
      <c r="D354" s="610" t="s">
        <v>145</v>
      </c>
      <c r="E354" s="610" t="s">
        <v>145</v>
      </c>
      <c r="F354" s="610" t="s">
        <v>145</v>
      </c>
      <c r="G354" s="610" t="s">
        <v>145</v>
      </c>
      <c r="H354" s="610" t="s">
        <v>145</v>
      </c>
    </row>
    <row r="355" spans="3:8">
      <c r="C355" s="610" t="s">
        <v>145</v>
      </c>
      <c r="D355" s="610" t="s">
        <v>145</v>
      </c>
      <c r="E355" s="610" t="s">
        <v>145</v>
      </c>
      <c r="F355" s="610" t="s">
        <v>145</v>
      </c>
      <c r="G355" s="610" t="s">
        <v>145</v>
      </c>
      <c r="H355" s="610" t="s">
        <v>145</v>
      </c>
    </row>
    <row r="356" spans="3:8">
      <c r="C356" s="610" t="s">
        <v>145</v>
      </c>
      <c r="D356" s="610" t="s">
        <v>145</v>
      </c>
      <c r="E356" s="610" t="s">
        <v>145</v>
      </c>
      <c r="F356" s="610" t="s">
        <v>145</v>
      </c>
      <c r="G356" s="610" t="s">
        <v>145</v>
      </c>
      <c r="H356" s="610" t="s">
        <v>145</v>
      </c>
    </row>
    <row r="357" spans="3:8">
      <c r="C357" s="610" t="s">
        <v>145</v>
      </c>
      <c r="D357" s="610" t="s">
        <v>145</v>
      </c>
      <c r="E357" s="610" t="s">
        <v>145</v>
      </c>
      <c r="F357" s="610" t="s">
        <v>145</v>
      </c>
      <c r="G357" s="610" t="s">
        <v>145</v>
      </c>
      <c r="H357" s="610" t="s">
        <v>145</v>
      </c>
    </row>
    <row r="358" spans="3:8">
      <c r="C358" s="610" t="s">
        <v>145</v>
      </c>
      <c r="D358" s="610" t="s">
        <v>145</v>
      </c>
      <c r="E358" s="610" t="s">
        <v>145</v>
      </c>
      <c r="F358" s="610" t="s">
        <v>145</v>
      </c>
      <c r="G358" s="610" t="s">
        <v>145</v>
      </c>
      <c r="H358" s="610" t="s">
        <v>145</v>
      </c>
    </row>
    <row r="359" spans="3:8">
      <c r="C359" s="610" t="s">
        <v>145</v>
      </c>
      <c r="D359" s="610" t="s">
        <v>145</v>
      </c>
      <c r="E359" s="610" t="s">
        <v>145</v>
      </c>
      <c r="F359" s="610" t="s">
        <v>145</v>
      </c>
      <c r="G359" s="610" t="s">
        <v>145</v>
      </c>
      <c r="H359" s="610" t="s">
        <v>145</v>
      </c>
    </row>
    <row r="360" spans="3:8">
      <c r="C360" s="610" t="s">
        <v>145</v>
      </c>
      <c r="D360" s="610" t="s">
        <v>145</v>
      </c>
      <c r="E360" s="610" t="s">
        <v>145</v>
      </c>
      <c r="F360" s="610" t="s">
        <v>145</v>
      </c>
      <c r="G360" s="610" t="s">
        <v>145</v>
      </c>
      <c r="H360" s="610" t="s">
        <v>145</v>
      </c>
    </row>
    <row r="361" spans="3:8">
      <c r="C361" s="610" t="s">
        <v>145</v>
      </c>
      <c r="D361" s="610" t="s">
        <v>145</v>
      </c>
      <c r="E361" s="610" t="s">
        <v>145</v>
      </c>
      <c r="F361" s="610" t="s">
        <v>145</v>
      </c>
      <c r="G361" s="610" t="s">
        <v>145</v>
      </c>
      <c r="H361" s="610" t="s">
        <v>145</v>
      </c>
    </row>
    <row r="362" spans="3:8">
      <c r="C362" s="610" t="s">
        <v>145</v>
      </c>
      <c r="D362" s="610" t="s">
        <v>145</v>
      </c>
      <c r="E362" s="610" t="s">
        <v>145</v>
      </c>
      <c r="F362" s="610" t="s">
        <v>145</v>
      </c>
      <c r="G362" s="610" t="s">
        <v>145</v>
      </c>
      <c r="H362" s="610" t="s">
        <v>145</v>
      </c>
    </row>
    <row r="363" spans="3:8">
      <c r="C363" s="610" t="s">
        <v>145</v>
      </c>
      <c r="D363" s="610" t="s">
        <v>145</v>
      </c>
      <c r="E363" s="610" t="s">
        <v>145</v>
      </c>
      <c r="F363" s="610" t="s">
        <v>145</v>
      </c>
      <c r="G363" s="610" t="s">
        <v>145</v>
      </c>
      <c r="H363" s="610" t="s">
        <v>145</v>
      </c>
    </row>
    <row r="364" spans="3:8">
      <c r="C364" s="610" t="s">
        <v>145</v>
      </c>
      <c r="D364" s="610" t="s">
        <v>145</v>
      </c>
      <c r="E364" s="610" t="s">
        <v>145</v>
      </c>
      <c r="F364" s="610" t="s">
        <v>145</v>
      </c>
      <c r="G364" s="610" t="s">
        <v>145</v>
      </c>
      <c r="H364" s="610" t="s">
        <v>145</v>
      </c>
    </row>
    <row r="365" spans="3:8">
      <c r="C365" s="610" t="s">
        <v>145</v>
      </c>
      <c r="D365" s="610" t="s">
        <v>145</v>
      </c>
      <c r="E365" s="610" t="s">
        <v>145</v>
      </c>
      <c r="F365" s="610" t="s">
        <v>145</v>
      </c>
      <c r="G365" s="610" t="s">
        <v>145</v>
      </c>
      <c r="H365" s="610" t="s">
        <v>145</v>
      </c>
    </row>
    <row r="366" spans="3:8">
      <c r="C366" s="610" t="s">
        <v>145</v>
      </c>
      <c r="D366" s="610" t="s">
        <v>145</v>
      </c>
      <c r="E366" s="610" t="s">
        <v>145</v>
      </c>
      <c r="F366" s="610" t="s">
        <v>145</v>
      </c>
      <c r="G366" s="610" t="s">
        <v>145</v>
      </c>
      <c r="H366" s="610" t="s">
        <v>145</v>
      </c>
    </row>
    <row r="367" spans="3:8">
      <c r="C367" s="610" t="s">
        <v>145</v>
      </c>
      <c r="D367" s="610" t="s">
        <v>145</v>
      </c>
      <c r="E367" s="610" t="s">
        <v>145</v>
      </c>
      <c r="F367" s="610" t="s">
        <v>145</v>
      </c>
      <c r="G367" s="610" t="s">
        <v>145</v>
      </c>
      <c r="H367" s="610" t="s">
        <v>145</v>
      </c>
    </row>
    <row r="368" spans="3:8">
      <c r="C368" s="610" t="s">
        <v>145</v>
      </c>
      <c r="D368" s="610" t="s">
        <v>145</v>
      </c>
      <c r="E368" s="610" t="s">
        <v>145</v>
      </c>
      <c r="F368" s="610" t="s">
        <v>145</v>
      </c>
      <c r="G368" s="610" t="s">
        <v>145</v>
      </c>
      <c r="H368" s="610" t="s">
        <v>145</v>
      </c>
    </row>
    <row r="369" spans="3:8">
      <c r="C369" s="610" t="s">
        <v>145</v>
      </c>
      <c r="D369" s="610" t="s">
        <v>145</v>
      </c>
      <c r="E369" s="610" t="s">
        <v>145</v>
      </c>
      <c r="F369" s="610" t="s">
        <v>145</v>
      </c>
      <c r="G369" s="610" t="s">
        <v>145</v>
      </c>
      <c r="H369" s="610" t="s">
        <v>145</v>
      </c>
    </row>
    <row r="370" spans="3:8">
      <c r="C370" s="610" t="s">
        <v>145</v>
      </c>
      <c r="D370" s="610" t="s">
        <v>145</v>
      </c>
      <c r="E370" s="610" t="s">
        <v>145</v>
      </c>
      <c r="F370" s="610" t="s">
        <v>145</v>
      </c>
      <c r="G370" s="610" t="s">
        <v>145</v>
      </c>
      <c r="H370" s="610" t="s">
        <v>145</v>
      </c>
    </row>
    <row r="371" spans="3:8">
      <c r="C371" s="610" t="s">
        <v>145</v>
      </c>
      <c r="D371" s="610" t="s">
        <v>145</v>
      </c>
      <c r="E371" s="610" t="s">
        <v>145</v>
      </c>
      <c r="F371" s="610" t="s">
        <v>145</v>
      </c>
      <c r="G371" s="610" t="s">
        <v>145</v>
      </c>
      <c r="H371" s="610" t="s">
        <v>145</v>
      </c>
    </row>
    <row r="372" spans="3:8">
      <c r="C372" s="610" t="s">
        <v>145</v>
      </c>
      <c r="D372" s="610" t="s">
        <v>145</v>
      </c>
      <c r="E372" s="610" t="s">
        <v>145</v>
      </c>
      <c r="F372" s="610" t="s">
        <v>145</v>
      </c>
      <c r="G372" s="610" t="s">
        <v>145</v>
      </c>
      <c r="H372" s="610" t="s">
        <v>145</v>
      </c>
    </row>
    <row r="373" spans="3:8">
      <c r="C373" s="610" t="s">
        <v>145</v>
      </c>
      <c r="D373" s="610" t="s">
        <v>145</v>
      </c>
      <c r="E373" s="610" t="s">
        <v>145</v>
      </c>
      <c r="F373" s="610" t="s">
        <v>145</v>
      </c>
      <c r="G373" s="610" t="s">
        <v>145</v>
      </c>
      <c r="H373" s="610" t="s">
        <v>145</v>
      </c>
    </row>
    <row r="374" spans="3:8">
      <c r="C374" s="610" t="s">
        <v>145</v>
      </c>
      <c r="D374" s="610" t="s">
        <v>145</v>
      </c>
      <c r="E374" s="610" t="s">
        <v>145</v>
      </c>
      <c r="F374" s="610" t="s">
        <v>145</v>
      </c>
      <c r="G374" s="610" t="s">
        <v>145</v>
      </c>
      <c r="H374" s="610" t="s">
        <v>145</v>
      </c>
    </row>
    <row r="375" spans="3:8">
      <c r="C375" s="610" t="s">
        <v>145</v>
      </c>
      <c r="D375" s="610" t="s">
        <v>145</v>
      </c>
      <c r="E375" s="610" t="s">
        <v>145</v>
      </c>
      <c r="F375" s="610" t="s">
        <v>145</v>
      </c>
      <c r="G375" s="610" t="s">
        <v>145</v>
      </c>
      <c r="H375" s="610" t="s">
        <v>145</v>
      </c>
    </row>
    <row r="376" spans="3:8">
      <c r="C376" s="610" t="s">
        <v>145</v>
      </c>
      <c r="D376" s="610" t="s">
        <v>145</v>
      </c>
      <c r="E376" s="610" t="s">
        <v>145</v>
      </c>
      <c r="F376" s="610" t="s">
        <v>145</v>
      </c>
      <c r="G376" s="610" t="s">
        <v>145</v>
      </c>
      <c r="H376" s="610" t="s">
        <v>145</v>
      </c>
    </row>
    <row r="377" spans="3:8">
      <c r="C377" s="610" t="s">
        <v>145</v>
      </c>
      <c r="D377" s="610" t="s">
        <v>145</v>
      </c>
      <c r="E377" s="610" t="s">
        <v>145</v>
      </c>
      <c r="F377" s="610" t="s">
        <v>145</v>
      </c>
      <c r="G377" s="610" t="s">
        <v>145</v>
      </c>
      <c r="H377" s="610" t="s">
        <v>145</v>
      </c>
    </row>
    <row r="378" spans="3:8">
      <c r="C378" s="610" t="s">
        <v>145</v>
      </c>
      <c r="D378" s="610" t="s">
        <v>145</v>
      </c>
      <c r="E378" s="610" t="s">
        <v>145</v>
      </c>
      <c r="F378" s="610" t="s">
        <v>145</v>
      </c>
      <c r="G378" s="610" t="s">
        <v>145</v>
      </c>
      <c r="H378" s="610" t="s">
        <v>145</v>
      </c>
    </row>
    <row r="379" spans="3:8">
      <c r="C379" s="610" t="s">
        <v>145</v>
      </c>
      <c r="D379" s="610" t="s">
        <v>145</v>
      </c>
      <c r="E379" s="610" t="s">
        <v>145</v>
      </c>
      <c r="F379" s="610" t="s">
        <v>145</v>
      </c>
      <c r="G379" s="610" t="s">
        <v>145</v>
      </c>
      <c r="H379" s="610" t="s">
        <v>145</v>
      </c>
    </row>
    <row r="380" spans="3:8">
      <c r="C380" s="610" t="s">
        <v>145</v>
      </c>
      <c r="D380" s="610" t="s">
        <v>145</v>
      </c>
      <c r="E380" s="610" t="s">
        <v>145</v>
      </c>
      <c r="F380" s="610" t="s">
        <v>145</v>
      </c>
      <c r="G380" s="610" t="s">
        <v>145</v>
      </c>
      <c r="H380" s="610" t="s">
        <v>145</v>
      </c>
    </row>
    <row r="381" spans="3:8">
      <c r="C381" s="610" t="s">
        <v>145</v>
      </c>
      <c r="D381" s="610" t="s">
        <v>145</v>
      </c>
      <c r="E381" s="610" t="s">
        <v>145</v>
      </c>
      <c r="F381" s="610" t="s">
        <v>145</v>
      </c>
      <c r="G381" s="610" t="s">
        <v>145</v>
      </c>
      <c r="H381" s="610" t="s">
        <v>145</v>
      </c>
    </row>
    <row r="382" spans="3:8">
      <c r="C382" s="610" t="s">
        <v>145</v>
      </c>
      <c r="D382" s="610" t="s">
        <v>145</v>
      </c>
      <c r="E382" s="610" t="s">
        <v>145</v>
      </c>
      <c r="F382" s="610" t="s">
        <v>145</v>
      </c>
      <c r="G382" s="610" t="s">
        <v>145</v>
      </c>
      <c r="H382" s="610" t="s">
        <v>145</v>
      </c>
    </row>
    <row r="383" spans="3:8">
      <c r="C383" s="610" t="s">
        <v>145</v>
      </c>
      <c r="D383" s="610" t="s">
        <v>145</v>
      </c>
      <c r="E383" s="610" t="s">
        <v>145</v>
      </c>
      <c r="F383" s="610" t="s">
        <v>145</v>
      </c>
      <c r="G383" s="610" t="s">
        <v>145</v>
      </c>
      <c r="H383" s="610" t="s">
        <v>145</v>
      </c>
    </row>
    <row r="384" spans="3:8">
      <c r="C384" s="610" t="s">
        <v>145</v>
      </c>
      <c r="D384" s="610" t="s">
        <v>145</v>
      </c>
      <c r="E384" s="610" t="s">
        <v>145</v>
      </c>
      <c r="F384" s="610" t="s">
        <v>145</v>
      </c>
      <c r="G384" s="610" t="s">
        <v>145</v>
      </c>
      <c r="H384" s="610" t="s">
        <v>145</v>
      </c>
    </row>
    <row r="385" spans="3:8">
      <c r="C385" s="610" t="s">
        <v>145</v>
      </c>
      <c r="D385" s="610" t="s">
        <v>145</v>
      </c>
      <c r="E385" s="610" t="s">
        <v>145</v>
      </c>
      <c r="F385" s="610" t="s">
        <v>145</v>
      </c>
      <c r="G385" s="610" t="s">
        <v>145</v>
      </c>
      <c r="H385" s="610" t="s">
        <v>145</v>
      </c>
    </row>
    <row r="386" spans="3:8">
      <c r="C386" s="610" t="s">
        <v>145</v>
      </c>
      <c r="D386" s="610" t="s">
        <v>145</v>
      </c>
      <c r="E386" s="610" t="s">
        <v>145</v>
      </c>
      <c r="F386" s="610" t="s">
        <v>145</v>
      </c>
      <c r="G386" s="610" t="s">
        <v>145</v>
      </c>
      <c r="H386" s="610" t="s">
        <v>145</v>
      </c>
    </row>
    <row r="387" spans="3:8">
      <c r="C387" s="610" t="s">
        <v>145</v>
      </c>
      <c r="D387" s="610" t="s">
        <v>145</v>
      </c>
      <c r="E387" s="610" t="s">
        <v>145</v>
      </c>
      <c r="F387" s="610" t="s">
        <v>145</v>
      </c>
      <c r="G387" s="610" t="s">
        <v>145</v>
      </c>
      <c r="H387" s="610" t="s">
        <v>145</v>
      </c>
    </row>
    <row r="388" spans="3:8">
      <c r="C388" s="610" t="s">
        <v>145</v>
      </c>
      <c r="D388" s="610" t="s">
        <v>145</v>
      </c>
      <c r="E388" s="610" t="s">
        <v>145</v>
      </c>
      <c r="F388" s="610" t="s">
        <v>145</v>
      </c>
      <c r="G388" s="610" t="s">
        <v>145</v>
      </c>
      <c r="H388" s="610" t="s">
        <v>145</v>
      </c>
    </row>
    <row r="389" spans="3:8">
      <c r="C389" s="610" t="s">
        <v>145</v>
      </c>
      <c r="D389" s="610" t="s">
        <v>145</v>
      </c>
      <c r="E389" s="610" t="s">
        <v>145</v>
      </c>
      <c r="F389" s="610" t="s">
        <v>145</v>
      </c>
      <c r="G389" s="610" t="s">
        <v>145</v>
      </c>
      <c r="H389" s="610" t="s">
        <v>145</v>
      </c>
    </row>
    <row r="390" spans="3:8">
      <c r="C390" s="610" t="s">
        <v>145</v>
      </c>
      <c r="D390" s="610" t="s">
        <v>145</v>
      </c>
      <c r="E390" s="610" t="s">
        <v>145</v>
      </c>
      <c r="F390" s="610" t="s">
        <v>145</v>
      </c>
      <c r="G390" s="610" t="s">
        <v>145</v>
      </c>
      <c r="H390" s="610" t="s">
        <v>145</v>
      </c>
    </row>
    <row r="391" spans="3:8">
      <c r="C391" s="610" t="s">
        <v>145</v>
      </c>
      <c r="D391" s="610" t="s">
        <v>145</v>
      </c>
      <c r="E391" s="610" t="s">
        <v>145</v>
      </c>
      <c r="F391" s="610" t="s">
        <v>145</v>
      </c>
      <c r="G391" s="610" t="s">
        <v>145</v>
      </c>
      <c r="H391" s="610" t="s">
        <v>145</v>
      </c>
    </row>
    <row r="392" spans="3:8">
      <c r="C392" s="610" t="s">
        <v>145</v>
      </c>
      <c r="D392" s="610" t="s">
        <v>145</v>
      </c>
      <c r="E392" s="610" t="s">
        <v>145</v>
      </c>
      <c r="F392" s="610" t="s">
        <v>145</v>
      </c>
      <c r="G392" s="610" t="s">
        <v>145</v>
      </c>
      <c r="H392" s="610" t="s">
        <v>145</v>
      </c>
    </row>
    <row r="393" spans="3:8">
      <c r="C393" s="610" t="s">
        <v>145</v>
      </c>
      <c r="D393" s="610" t="s">
        <v>145</v>
      </c>
      <c r="E393" s="610" t="s">
        <v>145</v>
      </c>
      <c r="F393" s="610" t="s">
        <v>145</v>
      </c>
      <c r="G393" s="610" t="s">
        <v>145</v>
      </c>
      <c r="H393" s="610" t="s">
        <v>145</v>
      </c>
    </row>
    <row r="394" spans="3:8">
      <c r="C394" s="610" t="s">
        <v>145</v>
      </c>
      <c r="D394" s="610" t="s">
        <v>145</v>
      </c>
      <c r="E394" s="610" t="s">
        <v>145</v>
      </c>
      <c r="F394" s="610" t="s">
        <v>145</v>
      </c>
      <c r="G394" s="610" t="s">
        <v>145</v>
      </c>
      <c r="H394" s="610" t="s">
        <v>145</v>
      </c>
    </row>
    <row r="395" spans="3:8">
      <c r="C395" s="610" t="s">
        <v>145</v>
      </c>
      <c r="D395" s="610" t="s">
        <v>145</v>
      </c>
      <c r="E395" s="610" t="s">
        <v>145</v>
      </c>
      <c r="F395" s="610" t="s">
        <v>145</v>
      </c>
      <c r="G395" s="610" t="s">
        <v>145</v>
      </c>
      <c r="H395" s="610" t="s">
        <v>145</v>
      </c>
    </row>
    <row r="396" spans="3:8">
      <c r="C396" s="610" t="s">
        <v>145</v>
      </c>
      <c r="D396" s="610" t="s">
        <v>145</v>
      </c>
      <c r="E396" s="610" t="s">
        <v>145</v>
      </c>
      <c r="F396" s="610" t="s">
        <v>145</v>
      </c>
      <c r="G396" s="610" t="s">
        <v>145</v>
      </c>
      <c r="H396" s="610" t="s">
        <v>145</v>
      </c>
    </row>
    <row r="397" spans="3:8">
      <c r="C397" s="610" t="s">
        <v>145</v>
      </c>
      <c r="D397" s="610" t="s">
        <v>145</v>
      </c>
      <c r="E397" s="610" t="s">
        <v>145</v>
      </c>
      <c r="F397" s="610" t="s">
        <v>145</v>
      </c>
      <c r="G397" s="610" t="s">
        <v>145</v>
      </c>
      <c r="H397" s="610" t="s">
        <v>145</v>
      </c>
    </row>
    <row r="398" spans="3:8">
      <c r="C398" s="610" t="s">
        <v>145</v>
      </c>
      <c r="D398" s="610" t="s">
        <v>145</v>
      </c>
      <c r="E398" s="610" t="s">
        <v>145</v>
      </c>
      <c r="F398" s="610" t="s">
        <v>145</v>
      </c>
      <c r="G398" s="610" t="s">
        <v>145</v>
      </c>
      <c r="H398" s="610" t="s">
        <v>145</v>
      </c>
    </row>
    <row r="399" spans="3:8">
      <c r="C399" s="610" t="s">
        <v>145</v>
      </c>
      <c r="D399" s="610" t="s">
        <v>145</v>
      </c>
      <c r="E399" s="610" t="s">
        <v>145</v>
      </c>
      <c r="F399" s="610" t="s">
        <v>145</v>
      </c>
      <c r="G399" s="610" t="s">
        <v>145</v>
      </c>
      <c r="H399" s="610" t="s">
        <v>145</v>
      </c>
    </row>
    <row r="400" spans="3:8">
      <c r="C400" s="610" t="s">
        <v>145</v>
      </c>
      <c r="D400" s="610" t="s">
        <v>145</v>
      </c>
      <c r="E400" s="610" t="s">
        <v>145</v>
      </c>
      <c r="F400" s="610" t="s">
        <v>145</v>
      </c>
      <c r="G400" s="610" t="s">
        <v>145</v>
      </c>
      <c r="H400" s="610" t="s">
        <v>145</v>
      </c>
    </row>
    <row r="401" spans="3:8">
      <c r="C401" s="610" t="s">
        <v>145</v>
      </c>
      <c r="D401" s="610" t="s">
        <v>145</v>
      </c>
      <c r="E401" s="610" t="s">
        <v>145</v>
      </c>
      <c r="F401" s="610" t="s">
        <v>145</v>
      </c>
      <c r="G401" s="610" t="s">
        <v>145</v>
      </c>
      <c r="H401" s="610" t="s">
        <v>145</v>
      </c>
    </row>
    <row r="402" spans="3:8">
      <c r="C402" s="610" t="s">
        <v>145</v>
      </c>
      <c r="D402" s="610" t="s">
        <v>145</v>
      </c>
      <c r="E402" s="610" t="s">
        <v>145</v>
      </c>
      <c r="F402" s="610" t="s">
        <v>145</v>
      </c>
      <c r="G402" s="610" t="s">
        <v>145</v>
      </c>
      <c r="H402" s="610" t="s">
        <v>145</v>
      </c>
    </row>
    <row r="403" spans="3:8">
      <c r="C403" s="610" t="s">
        <v>145</v>
      </c>
      <c r="D403" s="610" t="s">
        <v>145</v>
      </c>
      <c r="E403" s="610" t="s">
        <v>145</v>
      </c>
      <c r="F403" s="610" t="s">
        <v>145</v>
      </c>
      <c r="G403" s="610" t="s">
        <v>145</v>
      </c>
      <c r="H403" s="610" t="s">
        <v>145</v>
      </c>
    </row>
    <row r="404" spans="3:8">
      <c r="C404" s="610" t="s">
        <v>145</v>
      </c>
      <c r="D404" s="610" t="s">
        <v>145</v>
      </c>
      <c r="E404" s="610" t="s">
        <v>145</v>
      </c>
      <c r="F404" s="610" t="s">
        <v>145</v>
      </c>
      <c r="G404" s="610" t="s">
        <v>145</v>
      </c>
      <c r="H404" s="610" t="s">
        <v>145</v>
      </c>
    </row>
    <row r="405" spans="3:8">
      <c r="C405" s="610" t="s">
        <v>145</v>
      </c>
      <c r="D405" s="610" t="s">
        <v>145</v>
      </c>
      <c r="E405" s="610" t="s">
        <v>145</v>
      </c>
      <c r="F405" s="610" t="s">
        <v>145</v>
      </c>
      <c r="G405" s="610" t="s">
        <v>145</v>
      </c>
      <c r="H405" s="610" t="s">
        <v>145</v>
      </c>
    </row>
    <row r="406" spans="3:8">
      <c r="C406" s="610" t="s">
        <v>145</v>
      </c>
      <c r="D406" s="610" t="s">
        <v>145</v>
      </c>
      <c r="E406" s="610" t="s">
        <v>145</v>
      </c>
      <c r="F406" s="610" t="s">
        <v>145</v>
      </c>
      <c r="G406" s="610" t="s">
        <v>145</v>
      </c>
      <c r="H406" s="610" t="s">
        <v>145</v>
      </c>
    </row>
    <row r="407" spans="3:8">
      <c r="C407" s="610" t="s">
        <v>145</v>
      </c>
      <c r="D407" s="610" t="s">
        <v>145</v>
      </c>
      <c r="E407" s="610" t="s">
        <v>145</v>
      </c>
      <c r="F407" s="610" t="s">
        <v>145</v>
      </c>
      <c r="G407" s="610" t="s">
        <v>145</v>
      </c>
      <c r="H407" s="610" t="s">
        <v>145</v>
      </c>
    </row>
    <row r="408" spans="3:8">
      <c r="C408" s="610" t="s">
        <v>145</v>
      </c>
      <c r="D408" s="610" t="s">
        <v>145</v>
      </c>
      <c r="E408" s="610" t="s">
        <v>145</v>
      </c>
      <c r="F408" s="610" t="s">
        <v>145</v>
      </c>
      <c r="G408" s="610" t="s">
        <v>145</v>
      </c>
      <c r="H408" s="610" t="s">
        <v>145</v>
      </c>
    </row>
    <row r="409" spans="3:8">
      <c r="C409" s="610" t="s">
        <v>145</v>
      </c>
      <c r="D409" s="610" t="s">
        <v>145</v>
      </c>
      <c r="E409" s="610" t="s">
        <v>145</v>
      </c>
      <c r="F409" s="610" t="s">
        <v>145</v>
      </c>
      <c r="G409" s="610" t="s">
        <v>145</v>
      </c>
      <c r="H409" s="610" t="s">
        <v>145</v>
      </c>
    </row>
    <row r="410" spans="3:8">
      <c r="C410" s="610" t="s">
        <v>145</v>
      </c>
      <c r="D410" s="610" t="s">
        <v>145</v>
      </c>
      <c r="E410" s="610" t="s">
        <v>145</v>
      </c>
      <c r="F410" s="610" t="s">
        <v>145</v>
      </c>
      <c r="G410" s="610" t="s">
        <v>145</v>
      </c>
      <c r="H410" s="610" t="s">
        <v>145</v>
      </c>
    </row>
    <row r="411" spans="3:8">
      <c r="C411" s="610" t="s">
        <v>145</v>
      </c>
      <c r="D411" s="610" t="s">
        <v>145</v>
      </c>
      <c r="E411" s="610" t="s">
        <v>145</v>
      </c>
      <c r="F411" s="610" t="s">
        <v>145</v>
      </c>
      <c r="G411" s="610" t="s">
        <v>145</v>
      </c>
      <c r="H411" s="610" t="s">
        <v>145</v>
      </c>
    </row>
    <row r="412" spans="3:8">
      <c r="C412" s="610" t="s">
        <v>145</v>
      </c>
      <c r="D412" s="610" t="s">
        <v>145</v>
      </c>
      <c r="E412" s="610" t="s">
        <v>145</v>
      </c>
      <c r="F412" s="610" t="s">
        <v>145</v>
      </c>
      <c r="G412" s="610" t="s">
        <v>145</v>
      </c>
      <c r="H412" s="610" t="s">
        <v>145</v>
      </c>
    </row>
    <row r="413" spans="3:8">
      <c r="C413" s="610" t="s">
        <v>145</v>
      </c>
      <c r="D413" s="610" t="s">
        <v>145</v>
      </c>
      <c r="E413" s="610" t="s">
        <v>145</v>
      </c>
      <c r="F413" s="610" t="s">
        <v>145</v>
      </c>
      <c r="G413" s="610" t="s">
        <v>145</v>
      </c>
      <c r="H413" s="610" t="s">
        <v>145</v>
      </c>
    </row>
    <row r="414" spans="3:8">
      <c r="C414" s="610" t="s">
        <v>145</v>
      </c>
      <c r="D414" s="610" t="s">
        <v>145</v>
      </c>
      <c r="E414" s="610" t="s">
        <v>145</v>
      </c>
      <c r="F414" s="610" t="s">
        <v>145</v>
      </c>
      <c r="G414" s="610" t="s">
        <v>145</v>
      </c>
      <c r="H414" s="610" t="s">
        <v>145</v>
      </c>
    </row>
    <row r="415" spans="3:8">
      <c r="C415" s="610" t="s">
        <v>145</v>
      </c>
      <c r="D415" s="610" t="s">
        <v>145</v>
      </c>
      <c r="E415" s="610" t="s">
        <v>145</v>
      </c>
      <c r="F415" s="610" t="s">
        <v>145</v>
      </c>
      <c r="G415" s="610" t="s">
        <v>145</v>
      </c>
      <c r="H415" s="610" t="s">
        <v>145</v>
      </c>
    </row>
    <row r="416" spans="3:8">
      <c r="C416" s="610" t="s">
        <v>145</v>
      </c>
      <c r="D416" s="610" t="s">
        <v>145</v>
      </c>
      <c r="E416" s="610" t="s">
        <v>145</v>
      </c>
      <c r="F416" s="610" t="s">
        <v>145</v>
      </c>
      <c r="G416" s="610" t="s">
        <v>145</v>
      </c>
      <c r="H416" s="610" t="s">
        <v>145</v>
      </c>
    </row>
    <row r="417" spans="3:8">
      <c r="C417" s="610" t="s">
        <v>145</v>
      </c>
      <c r="D417" s="610" t="s">
        <v>145</v>
      </c>
      <c r="E417" s="610" t="s">
        <v>145</v>
      </c>
      <c r="F417" s="610" t="s">
        <v>145</v>
      </c>
      <c r="G417" s="610" t="s">
        <v>145</v>
      </c>
      <c r="H417" s="610" t="s">
        <v>145</v>
      </c>
    </row>
    <row r="418" spans="3:8">
      <c r="C418" s="610" t="s">
        <v>145</v>
      </c>
      <c r="D418" s="610" t="s">
        <v>145</v>
      </c>
      <c r="E418" s="610" t="s">
        <v>145</v>
      </c>
      <c r="F418" s="610" t="s">
        <v>145</v>
      </c>
      <c r="G418" s="610" t="s">
        <v>145</v>
      </c>
      <c r="H418" s="610" t="s">
        <v>145</v>
      </c>
    </row>
    <row r="419" spans="3:8">
      <c r="C419" s="610" t="s">
        <v>145</v>
      </c>
      <c r="D419" s="610" t="s">
        <v>145</v>
      </c>
      <c r="E419" s="610" t="s">
        <v>145</v>
      </c>
      <c r="F419" s="610" t="s">
        <v>145</v>
      </c>
      <c r="G419" s="610" t="s">
        <v>145</v>
      </c>
      <c r="H419" s="610" t="s">
        <v>145</v>
      </c>
    </row>
    <row r="420" spans="3:8">
      <c r="C420" s="610" t="s">
        <v>145</v>
      </c>
      <c r="D420" s="610" t="s">
        <v>145</v>
      </c>
      <c r="E420" s="610" t="s">
        <v>145</v>
      </c>
      <c r="F420" s="610" t="s">
        <v>145</v>
      </c>
      <c r="G420" s="610" t="s">
        <v>145</v>
      </c>
      <c r="H420" s="610" t="s">
        <v>145</v>
      </c>
    </row>
    <row r="421" spans="3:8">
      <c r="C421" s="610" t="s">
        <v>145</v>
      </c>
      <c r="D421" s="610" t="s">
        <v>145</v>
      </c>
      <c r="E421" s="610" t="s">
        <v>145</v>
      </c>
      <c r="F421" s="610" t="s">
        <v>145</v>
      </c>
      <c r="G421" s="610" t="s">
        <v>145</v>
      </c>
      <c r="H421" s="610" t="s">
        <v>145</v>
      </c>
    </row>
    <row r="422" spans="3:8">
      <c r="C422" s="610" t="s">
        <v>145</v>
      </c>
      <c r="D422" s="610" t="s">
        <v>145</v>
      </c>
      <c r="E422" s="610" t="s">
        <v>145</v>
      </c>
      <c r="F422" s="610" t="s">
        <v>145</v>
      </c>
      <c r="G422" s="610" t="s">
        <v>145</v>
      </c>
      <c r="H422" s="610" t="s">
        <v>145</v>
      </c>
    </row>
    <row r="423" spans="3:8">
      <c r="C423" s="610" t="s">
        <v>145</v>
      </c>
      <c r="D423" s="610" t="s">
        <v>145</v>
      </c>
      <c r="E423" s="610" t="s">
        <v>145</v>
      </c>
      <c r="F423" s="610" t="s">
        <v>145</v>
      </c>
      <c r="G423" s="610" t="s">
        <v>145</v>
      </c>
      <c r="H423" s="610" t="s">
        <v>145</v>
      </c>
    </row>
    <row r="424" spans="3:8">
      <c r="C424" s="610" t="s">
        <v>145</v>
      </c>
      <c r="D424" s="610" t="s">
        <v>145</v>
      </c>
      <c r="E424" s="610" t="s">
        <v>145</v>
      </c>
      <c r="F424" s="610" t="s">
        <v>145</v>
      </c>
      <c r="G424" s="610" t="s">
        <v>145</v>
      </c>
      <c r="H424" s="610" t="s">
        <v>145</v>
      </c>
    </row>
    <row r="425" spans="3:8">
      <c r="C425" s="610" t="s">
        <v>145</v>
      </c>
      <c r="D425" s="610" t="s">
        <v>145</v>
      </c>
      <c r="E425" s="610" t="s">
        <v>145</v>
      </c>
      <c r="F425" s="610" t="s">
        <v>145</v>
      </c>
      <c r="G425" s="610" t="s">
        <v>145</v>
      </c>
      <c r="H425" s="610" t="s">
        <v>145</v>
      </c>
    </row>
    <row r="426" spans="3:8">
      <c r="C426" s="610" t="s">
        <v>145</v>
      </c>
      <c r="D426" s="610" t="s">
        <v>145</v>
      </c>
      <c r="E426" s="610" t="s">
        <v>145</v>
      </c>
      <c r="F426" s="610" t="s">
        <v>145</v>
      </c>
      <c r="G426" s="610" t="s">
        <v>145</v>
      </c>
      <c r="H426" s="610" t="s">
        <v>145</v>
      </c>
    </row>
    <row r="427" spans="3:8">
      <c r="C427" s="610" t="s">
        <v>145</v>
      </c>
      <c r="D427" s="610" t="s">
        <v>145</v>
      </c>
      <c r="E427" s="610" t="s">
        <v>145</v>
      </c>
      <c r="F427" s="610" t="s">
        <v>145</v>
      </c>
      <c r="G427" s="610" t="s">
        <v>145</v>
      </c>
      <c r="H427" s="610" t="s">
        <v>145</v>
      </c>
    </row>
    <row r="428" spans="3:8">
      <c r="C428" s="610" t="s">
        <v>145</v>
      </c>
      <c r="D428" s="610" t="s">
        <v>145</v>
      </c>
      <c r="E428" s="610" t="s">
        <v>145</v>
      </c>
      <c r="F428" s="610" t="s">
        <v>145</v>
      </c>
      <c r="G428" s="610" t="s">
        <v>145</v>
      </c>
      <c r="H428" s="610" t="s">
        <v>145</v>
      </c>
    </row>
    <row r="429" spans="3:8">
      <c r="C429" s="610" t="s">
        <v>145</v>
      </c>
      <c r="D429" s="610" t="s">
        <v>145</v>
      </c>
      <c r="E429" s="610" t="s">
        <v>145</v>
      </c>
      <c r="F429" s="610" t="s">
        <v>145</v>
      </c>
      <c r="G429" s="610" t="s">
        <v>145</v>
      </c>
      <c r="H429" s="610" t="s">
        <v>145</v>
      </c>
    </row>
    <row r="430" spans="3:8">
      <c r="C430" s="610" t="s">
        <v>145</v>
      </c>
      <c r="D430" s="610" t="s">
        <v>145</v>
      </c>
      <c r="E430" s="610" t="s">
        <v>145</v>
      </c>
      <c r="F430" s="610" t="s">
        <v>145</v>
      </c>
      <c r="G430" s="610" t="s">
        <v>145</v>
      </c>
      <c r="H430" s="610" t="s">
        <v>145</v>
      </c>
    </row>
    <row r="431" spans="3:8">
      <c r="C431" s="610" t="s">
        <v>145</v>
      </c>
      <c r="D431" s="610" t="s">
        <v>145</v>
      </c>
      <c r="E431" s="610" t="s">
        <v>145</v>
      </c>
      <c r="F431" s="610" t="s">
        <v>145</v>
      </c>
      <c r="G431" s="610" t="s">
        <v>145</v>
      </c>
      <c r="H431" s="610" t="s">
        <v>145</v>
      </c>
    </row>
    <row r="432" spans="3:8">
      <c r="C432" s="610" t="s">
        <v>145</v>
      </c>
      <c r="D432" s="610" t="s">
        <v>145</v>
      </c>
      <c r="E432" s="610" t="s">
        <v>145</v>
      </c>
      <c r="F432" s="610" t="s">
        <v>145</v>
      </c>
      <c r="G432" s="610" t="s">
        <v>145</v>
      </c>
      <c r="H432" s="610" t="s">
        <v>145</v>
      </c>
    </row>
    <row r="433" spans="3:8">
      <c r="C433" s="610" t="s">
        <v>145</v>
      </c>
      <c r="D433" s="610" t="s">
        <v>145</v>
      </c>
      <c r="E433" s="610" t="s">
        <v>145</v>
      </c>
      <c r="F433" s="610" t="s">
        <v>145</v>
      </c>
      <c r="G433" s="610" t="s">
        <v>145</v>
      </c>
      <c r="H433" s="610" t="s">
        <v>145</v>
      </c>
    </row>
    <row r="434" spans="3:8">
      <c r="C434" s="610" t="s">
        <v>145</v>
      </c>
      <c r="D434" s="610" t="s">
        <v>145</v>
      </c>
      <c r="E434" s="610" t="s">
        <v>145</v>
      </c>
      <c r="F434" s="610" t="s">
        <v>145</v>
      </c>
      <c r="G434" s="610" t="s">
        <v>145</v>
      </c>
      <c r="H434" s="610" t="s">
        <v>145</v>
      </c>
    </row>
    <row r="435" spans="3:8">
      <c r="C435" s="610" t="s">
        <v>145</v>
      </c>
      <c r="D435" s="610" t="s">
        <v>145</v>
      </c>
      <c r="E435" s="610" t="s">
        <v>145</v>
      </c>
      <c r="F435" s="610" t="s">
        <v>145</v>
      </c>
      <c r="G435" s="610" t="s">
        <v>145</v>
      </c>
      <c r="H435" s="610" t="s">
        <v>145</v>
      </c>
    </row>
    <row r="436" spans="3:8">
      <c r="C436" s="610" t="s">
        <v>145</v>
      </c>
      <c r="D436" s="610" t="s">
        <v>145</v>
      </c>
      <c r="E436" s="610" t="s">
        <v>145</v>
      </c>
      <c r="F436" s="610" t="s">
        <v>145</v>
      </c>
      <c r="G436" s="610" t="s">
        <v>145</v>
      </c>
      <c r="H436" s="610" t="s">
        <v>145</v>
      </c>
    </row>
    <row r="437" spans="3:8">
      <c r="C437" s="610" t="s">
        <v>145</v>
      </c>
      <c r="D437" s="610" t="s">
        <v>145</v>
      </c>
      <c r="E437" s="610" t="s">
        <v>145</v>
      </c>
      <c r="F437" s="610" t="s">
        <v>145</v>
      </c>
      <c r="G437" s="610" t="s">
        <v>145</v>
      </c>
      <c r="H437" s="610" t="s">
        <v>145</v>
      </c>
    </row>
    <row r="438" spans="3:8">
      <c r="C438" s="610" t="s">
        <v>145</v>
      </c>
      <c r="D438" s="610" t="s">
        <v>145</v>
      </c>
      <c r="E438" s="610" t="s">
        <v>145</v>
      </c>
      <c r="F438" s="610" t="s">
        <v>145</v>
      </c>
      <c r="G438" s="610" t="s">
        <v>145</v>
      </c>
      <c r="H438" s="610" t="s">
        <v>145</v>
      </c>
    </row>
    <row r="439" spans="3:8">
      <c r="C439" s="610" t="s">
        <v>145</v>
      </c>
      <c r="D439" s="610" t="s">
        <v>145</v>
      </c>
      <c r="E439" s="610" t="s">
        <v>145</v>
      </c>
      <c r="F439" s="610" t="s">
        <v>145</v>
      </c>
      <c r="G439" s="610" t="s">
        <v>145</v>
      </c>
      <c r="H439" s="610" t="s">
        <v>145</v>
      </c>
    </row>
    <row r="440" spans="3:8">
      <c r="C440" s="610" t="s">
        <v>145</v>
      </c>
      <c r="D440" s="610" t="s">
        <v>145</v>
      </c>
      <c r="E440" s="610" t="s">
        <v>145</v>
      </c>
      <c r="F440" s="610" t="s">
        <v>145</v>
      </c>
      <c r="G440" s="610" t="s">
        <v>145</v>
      </c>
      <c r="H440" s="610" t="s">
        <v>145</v>
      </c>
    </row>
    <row r="441" spans="3:8">
      <c r="C441" s="610" t="s">
        <v>145</v>
      </c>
      <c r="D441" s="610" t="s">
        <v>145</v>
      </c>
      <c r="E441" s="610" t="s">
        <v>145</v>
      </c>
      <c r="F441" s="610" t="s">
        <v>145</v>
      </c>
      <c r="G441" s="610" t="s">
        <v>145</v>
      </c>
      <c r="H441" s="610" t="s">
        <v>145</v>
      </c>
    </row>
    <row r="442" spans="3:8">
      <c r="C442" s="610" t="s">
        <v>145</v>
      </c>
      <c r="D442" s="610" t="s">
        <v>145</v>
      </c>
      <c r="E442" s="610" t="s">
        <v>145</v>
      </c>
      <c r="F442" s="610" t="s">
        <v>145</v>
      </c>
      <c r="G442" s="610" t="s">
        <v>145</v>
      </c>
      <c r="H442" s="610" t="s">
        <v>145</v>
      </c>
    </row>
    <row r="443" spans="3:8">
      <c r="C443" s="610" t="s">
        <v>145</v>
      </c>
      <c r="D443" s="610" t="s">
        <v>145</v>
      </c>
      <c r="E443" s="610" t="s">
        <v>145</v>
      </c>
      <c r="F443" s="610" t="s">
        <v>145</v>
      </c>
      <c r="G443" s="610" t="s">
        <v>145</v>
      </c>
      <c r="H443" s="610" t="s">
        <v>145</v>
      </c>
    </row>
    <row r="444" spans="3:8">
      <c r="C444" s="610" t="s">
        <v>145</v>
      </c>
      <c r="D444" s="610" t="s">
        <v>145</v>
      </c>
      <c r="E444" s="610" t="s">
        <v>145</v>
      </c>
      <c r="F444" s="610" t="s">
        <v>145</v>
      </c>
      <c r="G444" s="610" t="s">
        <v>145</v>
      </c>
      <c r="H444" s="610" t="s">
        <v>145</v>
      </c>
    </row>
    <row r="445" spans="3:8">
      <c r="C445" s="610" t="s">
        <v>145</v>
      </c>
      <c r="D445" s="610" t="s">
        <v>145</v>
      </c>
      <c r="E445" s="610" t="s">
        <v>145</v>
      </c>
      <c r="F445" s="610" t="s">
        <v>145</v>
      </c>
      <c r="G445" s="610" t="s">
        <v>145</v>
      </c>
      <c r="H445" s="610" t="s">
        <v>145</v>
      </c>
    </row>
    <row r="446" spans="3:8">
      <c r="C446" s="610" t="s">
        <v>145</v>
      </c>
      <c r="D446" s="610" t="s">
        <v>145</v>
      </c>
      <c r="E446" s="610" t="s">
        <v>145</v>
      </c>
      <c r="F446" s="610" t="s">
        <v>145</v>
      </c>
      <c r="G446" s="610" t="s">
        <v>145</v>
      </c>
      <c r="H446" s="610" t="s">
        <v>145</v>
      </c>
    </row>
    <row r="447" spans="3:8">
      <c r="C447" s="610" t="s">
        <v>145</v>
      </c>
      <c r="D447" s="610" t="s">
        <v>145</v>
      </c>
      <c r="E447" s="610" t="s">
        <v>145</v>
      </c>
      <c r="F447" s="610" t="s">
        <v>145</v>
      </c>
      <c r="G447" s="610" t="s">
        <v>145</v>
      </c>
      <c r="H447" s="610" t="s">
        <v>145</v>
      </c>
    </row>
    <row r="448" spans="3:8">
      <c r="C448" s="610" t="s">
        <v>145</v>
      </c>
      <c r="D448" s="610" t="s">
        <v>145</v>
      </c>
      <c r="E448" s="610" t="s">
        <v>145</v>
      </c>
      <c r="F448" s="610" t="s">
        <v>145</v>
      </c>
      <c r="G448" s="610" t="s">
        <v>145</v>
      </c>
      <c r="H448" s="610" t="s">
        <v>145</v>
      </c>
    </row>
    <row r="449" spans="3:8">
      <c r="C449" s="610" t="s">
        <v>145</v>
      </c>
      <c r="D449" s="610" t="s">
        <v>145</v>
      </c>
      <c r="E449" s="610" t="s">
        <v>145</v>
      </c>
      <c r="F449" s="610" t="s">
        <v>145</v>
      </c>
      <c r="G449" s="610" t="s">
        <v>145</v>
      </c>
      <c r="H449" s="610" t="s">
        <v>145</v>
      </c>
    </row>
    <row r="450" spans="3:8">
      <c r="C450" s="610" t="s">
        <v>145</v>
      </c>
      <c r="D450" s="610" t="s">
        <v>145</v>
      </c>
      <c r="E450" s="610" t="s">
        <v>145</v>
      </c>
      <c r="F450" s="610" t="s">
        <v>145</v>
      </c>
      <c r="G450" s="610" t="s">
        <v>145</v>
      </c>
      <c r="H450" s="610" t="s">
        <v>145</v>
      </c>
    </row>
    <row r="451" spans="3:8">
      <c r="C451" s="610" t="s">
        <v>145</v>
      </c>
      <c r="D451" s="610" t="s">
        <v>145</v>
      </c>
      <c r="E451" s="610" t="s">
        <v>145</v>
      </c>
      <c r="F451" s="610" t="s">
        <v>145</v>
      </c>
      <c r="G451" s="610" t="s">
        <v>145</v>
      </c>
      <c r="H451" s="610" t="s">
        <v>145</v>
      </c>
    </row>
    <row r="452" spans="3:8">
      <c r="C452" s="610" t="s">
        <v>145</v>
      </c>
      <c r="D452" s="610" t="s">
        <v>145</v>
      </c>
      <c r="E452" s="610" t="s">
        <v>145</v>
      </c>
      <c r="F452" s="610" t="s">
        <v>145</v>
      </c>
      <c r="G452" s="610" t="s">
        <v>145</v>
      </c>
      <c r="H452" s="610" t="s">
        <v>145</v>
      </c>
    </row>
    <row r="453" spans="3:8">
      <c r="C453" s="610" t="s">
        <v>145</v>
      </c>
      <c r="D453" s="610" t="s">
        <v>145</v>
      </c>
      <c r="E453" s="610" t="s">
        <v>145</v>
      </c>
      <c r="F453" s="610" t="s">
        <v>145</v>
      </c>
      <c r="G453" s="610" t="s">
        <v>145</v>
      </c>
      <c r="H453" s="610" t="s">
        <v>145</v>
      </c>
    </row>
    <row r="454" spans="3:8">
      <c r="C454" s="610" t="s">
        <v>145</v>
      </c>
      <c r="D454" s="610" t="s">
        <v>145</v>
      </c>
      <c r="E454" s="610" t="s">
        <v>145</v>
      </c>
      <c r="F454" s="610" t="s">
        <v>145</v>
      </c>
      <c r="G454" s="610" t="s">
        <v>145</v>
      </c>
      <c r="H454" s="610" t="s">
        <v>145</v>
      </c>
    </row>
    <row r="455" spans="3:8">
      <c r="C455" s="610" t="s">
        <v>145</v>
      </c>
      <c r="D455" s="610" t="s">
        <v>145</v>
      </c>
      <c r="E455" s="610" t="s">
        <v>145</v>
      </c>
      <c r="F455" s="610" t="s">
        <v>145</v>
      </c>
      <c r="G455" s="610" t="s">
        <v>145</v>
      </c>
      <c r="H455" s="610" t="s">
        <v>145</v>
      </c>
    </row>
    <row r="456" spans="3:8">
      <c r="C456" s="610" t="s">
        <v>145</v>
      </c>
      <c r="D456" s="610" t="s">
        <v>145</v>
      </c>
      <c r="E456" s="610" t="s">
        <v>145</v>
      </c>
      <c r="F456" s="610" t="s">
        <v>145</v>
      </c>
      <c r="G456" s="610" t="s">
        <v>145</v>
      </c>
      <c r="H456" s="610" t="s">
        <v>145</v>
      </c>
    </row>
    <row r="457" spans="3:8">
      <c r="C457" s="610" t="s">
        <v>145</v>
      </c>
      <c r="D457" s="610" t="s">
        <v>145</v>
      </c>
      <c r="E457" s="610" t="s">
        <v>145</v>
      </c>
      <c r="F457" s="610" t="s">
        <v>145</v>
      </c>
      <c r="G457" s="610" t="s">
        <v>145</v>
      </c>
      <c r="H457" s="610" t="s">
        <v>145</v>
      </c>
    </row>
    <row r="458" spans="3:8">
      <c r="C458" s="610" t="s">
        <v>145</v>
      </c>
      <c r="D458" s="610" t="s">
        <v>145</v>
      </c>
      <c r="E458" s="610" t="s">
        <v>145</v>
      </c>
      <c r="F458" s="610" t="s">
        <v>145</v>
      </c>
      <c r="G458" s="610" t="s">
        <v>145</v>
      </c>
      <c r="H458" s="610" t="s">
        <v>145</v>
      </c>
    </row>
    <row r="459" spans="3:8">
      <c r="C459" s="610" t="s">
        <v>145</v>
      </c>
      <c r="D459" s="610" t="s">
        <v>145</v>
      </c>
      <c r="E459" s="610" t="s">
        <v>145</v>
      </c>
      <c r="F459" s="610" t="s">
        <v>145</v>
      </c>
      <c r="G459" s="610" t="s">
        <v>145</v>
      </c>
      <c r="H459" s="610" t="s">
        <v>145</v>
      </c>
    </row>
    <row r="460" spans="3:8">
      <c r="C460" s="610" t="s">
        <v>145</v>
      </c>
      <c r="D460" s="610" t="s">
        <v>145</v>
      </c>
      <c r="E460" s="610" t="s">
        <v>145</v>
      </c>
      <c r="F460" s="610" t="s">
        <v>145</v>
      </c>
      <c r="G460" s="610" t="s">
        <v>145</v>
      </c>
      <c r="H460" s="610" t="s">
        <v>145</v>
      </c>
    </row>
    <row r="461" spans="3:8">
      <c r="C461" s="610" t="s">
        <v>145</v>
      </c>
      <c r="D461" s="610" t="s">
        <v>145</v>
      </c>
      <c r="E461" s="610" t="s">
        <v>145</v>
      </c>
      <c r="F461" s="610" t="s">
        <v>145</v>
      </c>
      <c r="G461" s="610" t="s">
        <v>145</v>
      </c>
      <c r="H461" s="610" t="s">
        <v>145</v>
      </c>
    </row>
    <row r="462" spans="3:8">
      <c r="C462" s="610" t="s">
        <v>145</v>
      </c>
      <c r="D462" s="610" t="s">
        <v>145</v>
      </c>
      <c r="E462" s="610" t="s">
        <v>145</v>
      </c>
      <c r="F462" s="610" t="s">
        <v>145</v>
      </c>
      <c r="G462" s="610" t="s">
        <v>145</v>
      </c>
      <c r="H462" s="610" t="s">
        <v>145</v>
      </c>
    </row>
    <row r="463" spans="3:8">
      <c r="C463" s="610" t="s">
        <v>145</v>
      </c>
      <c r="D463" s="610" t="s">
        <v>145</v>
      </c>
      <c r="E463" s="610" t="s">
        <v>145</v>
      </c>
      <c r="F463" s="610" t="s">
        <v>145</v>
      </c>
      <c r="G463" s="610" t="s">
        <v>145</v>
      </c>
      <c r="H463" s="610" t="s">
        <v>145</v>
      </c>
    </row>
    <row r="464" spans="3:8">
      <c r="C464" s="610" t="s">
        <v>145</v>
      </c>
      <c r="D464" s="610" t="s">
        <v>145</v>
      </c>
      <c r="E464" s="610" t="s">
        <v>145</v>
      </c>
      <c r="F464" s="610" t="s">
        <v>145</v>
      </c>
      <c r="G464" s="610" t="s">
        <v>145</v>
      </c>
      <c r="H464" s="610" t="s">
        <v>145</v>
      </c>
    </row>
    <row r="465" spans="3:8">
      <c r="C465" s="610" t="s">
        <v>145</v>
      </c>
      <c r="D465" s="610" t="s">
        <v>145</v>
      </c>
      <c r="E465" s="610" t="s">
        <v>145</v>
      </c>
      <c r="F465" s="610" t="s">
        <v>145</v>
      </c>
      <c r="G465" s="610" t="s">
        <v>145</v>
      </c>
      <c r="H465" s="610" t="s">
        <v>145</v>
      </c>
    </row>
    <row r="466" spans="3:8">
      <c r="C466" s="610" t="s">
        <v>145</v>
      </c>
      <c r="D466" s="610" t="s">
        <v>145</v>
      </c>
      <c r="E466" s="610" t="s">
        <v>145</v>
      </c>
      <c r="F466" s="610" t="s">
        <v>145</v>
      </c>
      <c r="G466" s="610" t="s">
        <v>145</v>
      </c>
      <c r="H466" s="610" t="s">
        <v>145</v>
      </c>
    </row>
    <row r="467" spans="3:8">
      <c r="C467" s="610" t="s">
        <v>145</v>
      </c>
      <c r="D467" s="610" t="s">
        <v>145</v>
      </c>
      <c r="E467" s="610" t="s">
        <v>145</v>
      </c>
      <c r="F467" s="610" t="s">
        <v>145</v>
      </c>
      <c r="G467" s="610" t="s">
        <v>145</v>
      </c>
      <c r="H467" s="610" t="s">
        <v>145</v>
      </c>
    </row>
    <row r="468" spans="3:8">
      <c r="C468" s="610" t="s">
        <v>145</v>
      </c>
      <c r="D468" s="610" t="s">
        <v>145</v>
      </c>
      <c r="E468" s="610" t="s">
        <v>145</v>
      </c>
      <c r="F468" s="610" t="s">
        <v>145</v>
      </c>
      <c r="G468" s="610" t="s">
        <v>145</v>
      </c>
      <c r="H468" s="610" t="s">
        <v>145</v>
      </c>
    </row>
    <row r="469" spans="3:8">
      <c r="C469" s="610" t="s">
        <v>145</v>
      </c>
      <c r="D469" s="610" t="s">
        <v>145</v>
      </c>
      <c r="E469" s="610" t="s">
        <v>145</v>
      </c>
      <c r="F469" s="610" t="s">
        <v>145</v>
      </c>
      <c r="G469" s="610" t="s">
        <v>145</v>
      </c>
      <c r="H469" s="610" t="s">
        <v>145</v>
      </c>
    </row>
    <row r="470" spans="3:8">
      <c r="C470" s="610" t="s">
        <v>145</v>
      </c>
      <c r="D470" s="610" t="s">
        <v>145</v>
      </c>
      <c r="E470" s="610" t="s">
        <v>145</v>
      </c>
      <c r="F470" s="610" t="s">
        <v>145</v>
      </c>
      <c r="G470" s="610" t="s">
        <v>145</v>
      </c>
      <c r="H470" s="610" t="s">
        <v>145</v>
      </c>
    </row>
    <row r="471" spans="3:8">
      <c r="C471" s="610" t="s">
        <v>145</v>
      </c>
      <c r="D471" s="610" t="s">
        <v>145</v>
      </c>
      <c r="E471" s="610" t="s">
        <v>145</v>
      </c>
      <c r="F471" s="610" t="s">
        <v>145</v>
      </c>
      <c r="G471" s="610" t="s">
        <v>145</v>
      </c>
      <c r="H471" s="610" t="s">
        <v>145</v>
      </c>
    </row>
    <row r="472" spans="3:8">
      <c r="C472" s="610" t="s">
        <v>145</v>
      </c>
      <c r="D472" s="610" t="s">
        <v>145</v>
      </c>
      <c r="E472" s="610" t="s">
        <v>145</v>
      </c>
      <c r="F472" s="610" t="s">
        <v>145</v>
      </c>
      <c r="G472" s="610" t="s">
        <v>145</v>
      </c>
      <c r="H472" s="610" t="s">
        <v>145</v>
      </c>
    </row>
    <row r="473" spans="3:8">
      <c r="C473" s="610" t="s">
        <v>145</v>
      </c>
      <c r="D473" s="610" t="s">
        <v>145</v>
      </c>
      <c r="E473" s="610" t="s">
        <v>145</v>
      </c>
      <c r="F473" s="610" t="s">
        <v>145</v>
      </c>
      <c r="G473" s="610" t="s">
        <v>145</v>
      </c>
      <c r="H473" s="610" t="s">
        <v>145</v>
      </c>
    </row>
    <row r="474" spans="3:8">
      <c r="C474" s="610" t="s">
        <v>145</v>
      </c>
      <c r="D474" s="610" t="s">
        <v>145</v>
      </c>
      <c r="E474" s="610" t="s">
        <v>145</v>
      </c>
      <c r="F474" s="610" t="s">
        <v>145</v>
      </c>
      <c r="G474" s="610" t="s">
        <v>145</v>
      </c>
      <c r="H474" s="610" t="s">
        <v>145</v>
      </c>
    </row>
    <row r="475" spans="3:8">
      <c r="C475" s="610" t="s">
        <v>145</v>
      </c>
      <c r="D475" s="610" t="s">
        <v>145</v>
      </c>
      <c r="E475" s="610" t="s">
        <v>145</v>
      </c>
      <c r="F475" s="610" t="s">
        <v>145</v>
      </c>
      <c r="G475" s="610" t="s">
        <v>145</v>
      </c>
      <c r="H475" s="610" t="s">
        <v>145</v>
      </c>
    </row>
    <row r="476" spans="3:8">
      <c r="C476" s="610" t="s">
        <v>145</v>
      </c>
      <c r="D476" s="610" t="s">
        <v>145</v>
      </c>
      <c r="E476" s="610" t="s">
        <v>145</v>
      </c>
      <c r="F476" s="610" t="s">
        <v>145</v>
      </c>
      <c r="G476" s="610" t="s">
        <v>145</v>
      </c>
      <c r="H476" s="610" t="s">
        <v>145</v>
      </c>
    </row>
    <row r="477" spans="3:8">
      <c r="C477" s="610" t="s">
        <v>145</v>
      </c>
      <c r="D477" s="610" t="s">
        <v>145</v>
      </c>
      <c r="E477" s="610" t="s">
        <v>145</v>
      </c>
      <c r="F477" s="610" t="s">
        <v>145</v>
      </c>
      <c r="G477" s="610" t="s">
        <v>145</v>
      </c>
      <c r="H477" s="610" t="s">
        <v>145</v>
      </c>
    </row>
    <row r="478" spans="3:8">
      <c r="C478" s="610" t="s">
        <v>145</v>
      </c>
      <c r="D478" s="610" t="s">
        <v>145</v>
      </c>
      <c r="E478" s="610" t="s">
        <v>145</v>
      </c>
      <c r="F478" s="610" t="s">
        <v>145</v>
      </c>
      <c r="G478" s="610" t="s">
        <v>145</v>
      </c>
      <c r="H478" s="610" t="s">
        <v>145</v>
      </c>
    </row>
    <row r="479" spans="3:8">
      <c r="C479" s="610" t="s">
        <v>145</v>
      </c>
      <c r="D479" s="610" t="s">
        <v>145</v>
      </c>
      <c r="E479" s="610" t="s">
        <v>145</v>
      </c>
      <c r="F479" s="610" t="s">
        <v>145</v>
      </c>
      <c r="G479" s="610" t="s">
        <v>145</v>
      </c>
      <c r="H479" s="610" t="s">
        <v>145</v>
      </c>
    </row>
    <row r="480" spans="3:8">
      <c r="C480" s="610" t="s">
        <v>145</v>
      </c>
      <c r="D480" s="610" t="s">
        <v>145</v>
      </c>
      <c r="E480" s="610" t="s">
        <v>145</v>
      </c>
      <c r="F480" s="610" t="s">
        <v>145</v>
      </c>
      <c r="G480" s="610" t="s">
        <v>145</v>
      </c>
      <c r="H480" s="610" t="s">
        <v>145</v>
      </c>
    </row>
    <row r="481" spans="3:8">
      <c r="C481" s="610" t="s">
        <v>145</v>
      </c>
      <c r="D481" s="610" t="s">
        <v>145</v>
      </c>
      <c r="E481" s="610" t="s">
        <v>145</v>
      </c>
      <c r="F481" s="610" t="s">
        <v>145</v>
      </c>
      <c r="G481" s="610" t="s">
        <v>145</v>
      </c>
      <c r="H481" s="610" t="s">
        <v>145</v>
      </c>
    </row>
    <row r="482" spans="3:8">
      <c r="C482" s="610" t="s">
        <v>145</v>
      </c>
      <c r="D482" s="610" t="s">
        <v>145</v>
      </c>
      <c r="E482" s="610" t="s">
        <v>145</v>
      </c>
      <c r="F482" s="610" t="s">
        <v>145</v>
      </c>
      <c r="G482" s="610" t="s">
        <v>145</v>
      </c>
      <c r="H482" s="610" t="s">
        <v>145</v>
      </c>
    </row>
    <row r="483" spans="3:8">
      <c r="C483" s="610" t="s">
        <v>145</v>
      </c>
      <c r="D483" s="610" t="s">
        <v>145</v>
      </c>
      <c r="E483" s="610" t="s">
        <v>145</v>
      </c>
      <c r="F483" s="610" t="s">
        <v>145</v>
      </c>
      <c r="G483" s="610" t="s">
        <v>145</v>
      </c>
      <c r="H483" s="610" t="s">
        <v>145</v>
      </c>
    </row>
    <row r="484" spans="3:8">
      <c r="C484" s="610" t="s">
        <v>145</v>
      </c>
      <c r="D484" s="610" t="s">
        <v>145</v>
      </c>
      <c r="E484" s="610" t="s">
        <v>145</v>
      </c>
      <c r="F484" s="610" t="s">
        <v>145</v>
      </c>
      <c r="G484" s="610" t="s">
        <v>145</v>
      </c>
      <c r="H484" s="610" t="s">
        <v>145</v>
      </c>
    </row>
    <row r="485" spans="3:8">
      <c r="C485" s="610" t="s">
        <v>145</v>
      </c>
      <c r="D485" s="610" t="s">
        <v>145</v>
      </c>
      <c r="E485" s="610" t="s">
        <v>145</v>
      </c>
      <c r="F485" s="610" t="s">
        <v>145</v>
      </c>
      <c r="G485" s="610" t="s">
        <v>145</v>
      </c>
      <c r="H485" s="610" t="s">
        <v>145</v>
      </c>
    </row>
    <row r="486" spans="3:8">
      <c r="C486" s="610" t="s">
        <v>145</v>
      </c>
      <c r="D486" s="610" t="s">
        <v>145</v>
      </c>
      <c r="E486" s="610" t="s">
        <v>145</v>
      </c>
      <c r="F486" s="610" t="s">
        <v>145</v>
      </c>
      <c r="G486" s="610" t="s">
        <v>145</v>
      </c>
      <c r="H486" s="610" t="s">
        <v>145</v>
      </c>
    </row>
    <row r="487" spans="3:8">
      <c r="C487" s="610" t="s">
        <v>145</v>
      </c>
      <c r="D487" s="610" t="s">
        <v>145</v>
      </c>
      <c r="E487" s="610" t="s">
        <v>145</v>
      </c>
      <c r="F487" s="610" t="s">
        <v>145</v>
      </c>
      <c r="G487" s="610" t="s">
        <v>145</v>
      </c>
      <c r="H487" s="610" t="s">
        <v>145</v>
      </c>
    </row>
    <row r="488" spans="3:8">
      <c r="C488" s="610" t="s">
        <v>145</v>
      </c>
      <c r="D488" s="610" t="s">
        <v>145</v>
      </c>
      <c r="E488" s="610" t="s">
        <v>145</v>
      </c>
      <c r="F488" s="610" t="s">
        <v>145</v>
      </c>
      <c r="G488" s="610" t="s">
        <v>145</v>
      </c>
      <c r="H488" s="610" t="s">
        <v>145</v>
      </c>
    </row>
    <row r="489" spans="3:8">
      <c r="C489" s="610" t="s">
        <v>145</v>
      </c>
      <c r="D489" s="610" t="s">
        <v>145</v>
      </c>
      <c r="E489" s="610" t="s">
        <v>145</v>
      </c>
      <c r="F489" s="610" t="s">
        <v>145</v>
      </c>
      <c r="G489" s="610" t="s">
        <v>145</v>
      </c>
      <c r="H489" s="610" t="s">
        <v>145</v>
      </c>
    </row>
    <row r="490" spans="3:8">
      <c r="C490" s="610" t="s">
        <v>145</v>
      </c>
      <c r="D490" s="610" t="s">
        <v>145</v>
      </c>
      <c r="E490" s="610" t="s">
        <v>145</v>
      </c>
      <c r="F490" s="610" t="s">
        <v>145</v>
      </c>
      <c r="G490" s="610" t="s">
        <v>145</v>
      </c>
      <c r="H490" s="610" t="s">
        <v>145</v>
      </c>
    </row>
    <row r="491" spans="3:8">
      <c r="C491" s="610" t="s">
        <v>145</v>
      </c>
      <c r="D491" s="610" t="s">
        <v>145</v>
      </c>
      <c r="E491" s="610" t="s">
        <v>145</v>
      </c>
      <c r="F491" s="610" t="s">
        <v>145</v>
      </c>
      <c r="G491" s="610" t="s">
        <v>145</v>
      </c>
      <c r="H491" s="610" t="s">
        <v>145</v>
      </c>
    </row>
    <row r="492" spans="3:8">
      <c r="C492" s="610" t="s">
        <v>145</v>
      </c>
      <c r="D492" s="610" t="s">
        <v>145</v>
      </c>
      <c r="E492" s="610" t="s">
        <v>145</v>
      </c>
      <c r="F492" s="610" t="s">
        <v>145</v>
      </c>
      <c r="G492" s="610" t="s">
        <v>145</v>
      </c>
      <c r="H492" s="610" t="s">
        <v>145</v>
      </c>
    </row>
    <row r="493" spans="3:8">
      <c r="C493" s="610" t="s">
        <v>145</v>
      </c>
      <c r="D493" s="610" t="s">
        <v>145</v>
      </c>
      <c r="E493" s="610" t="s">
        <v>145</v>
      </c>
      <c r="F493" s="610" t="s">
        <v>145</v>
      </c>
      <c r="G493" s="610" t="s">
        <v>145</v>
      </c>
      <c r="H493" s="610" t="s">
        <v>145</v>
      </c>
    </row>
    <row r="494" spans="3:8">
      <c r="C494" s="610" t="s">
        <v>145</v>
      </c>
      <c r="D494" s="610" t="s">
        <v>145</v>
      </c>
      <c r="E494" s="610" t="s">
        <v>145</v>
      </c>
      <c r="F494" s="610" t="s">
        <v>145</v>
      </c>
      <c r="G494" s="610" t="s">
        <v>145</v>
      </c>
      <c r="H494" s="610" t="s">
        <v>145</v>
      </c>
    </row>
    <row r="495" spans="3:8">
      <c r="C495" s="610" t="s">
        <v>145</v>
      </c>
      <c r="D495" s="610" t="s">
        <v>145</v>
      </c>
      <c r="E495" s="610" t="s">
        <v>145</v>
      </c>
      <c r="F495" s="610" t="s">
        <v>145</v>
      </c>
      <c r="G495" s="610" t="s">
        <v>145</v>
      </c>
      <c r="H495" s="610" t="s">
        <v>145</v>
      </c>
    </row>
    <row r="496" spans="3:8">
      <c r="C496" s="610" t="s">
        <v>145</v>
      </c>
      <c r="D496" s="610" t="s">
        <v>145</v>
      </c>
      <c r="E496" s="610" t="s">
        <v>145</v>
      </c>
      <c r="F496" s="610" t="s">
        <v>145</v>
      </c>
      <c r="G496" s="610" t="s">
        <v>145</v>
      </c>
      <c r="H496" s="610" t="s">
        <v>145</v>
      </c>
    </row>
    <row r="497" spans="3:8">
      <c r="C497" s="610" t="s">
        <v>145</v>
      </c>
      <c r="D497" s="610" t="s">
        <v>145</v>
      </c>
      <c r="E497" s="610" t="s">
        <v>145</v>
      </c>
      <c r="F497" s="610" t="s">
        <v>145</v>
      </c>
      <c r="G497" s="610" t="s">
        <v>145</v>
      </c>
      <c r="H497" s="610" t="s">
        <v>145</v>
      </c>
    </row>
    <row r="498" spans="3:8">
      <c r="C498" s="610" t="s">
        <v>145</v>
      </c>
      <c r="D498" s="610" t="s">
        <v>145</v>
      </c>
      <c r="E498" s="610" t="s">
        <v>145</v>
      </c>
      <c r="F498" s="610" t="s">
        <v>145</v>
      </c>
      <c r="G498" s="610" t="s">
        <v>145</v>
      </c>
      <c r="H498" s="610" t="s">
        <v>145</v>
      </c>
    </row>
    <row r="499" spans="3:8">
      <c r="C499" s="610" t="s">
        <v>145</v>
      </c>
      <c r="D499" s="610" t="s">
        <v>145</v>
      </c>
      <c r="E499" s="610" t="s">
        <v>145</v>
      </c>
      <c r="F499" s="610" t="s">
        <v>145</v>
      </c>
      <c r="G499" s="610" t="s">
        <v>145</v>
      </c>
      <c r="H499" s="610" t="s">
        <v>145</v>
      </c>
    </row>
    <row r="500" spans="3:8">
      <c r="C500" s="610" t="s">
        <v>145</v>
      </c>
      <c r="D500" s="610" t="s">
        <v>145</v>
      </c>
      <c r="E500" s="610" t="s">
        <v>145</v>
      </c>
      <c r="F500" s="610" t="s">
        <v>145</v>
      </c>
      <c r="G500" s="610" t="s">
        <v>145</v>
      </c>
      <c r="H500" s="610" t="s">
        <v>145</v>
      </c>
    </row>
    <row r="501" spans="3:8">
      <c r="C501" s="610" t="s">
        <v>145</v>
      </c>
      <c r="D501" s="610" t="s">
        <v>145</v>
      </c>
      <c r="E501" s="610" t="s">
        <v>145</v>
      </c>
      <c r="F501" s="610" t="s">
        <v>145</v>
      </c>
      <c r="G501" s="610" t="s">
        <v>145</v>
      </c>
      <c r="H501" s="610" t="s">
        <v>145</v>
      </c>
    </row>
    <row r="502" spans="3:8">
      <c r="C502" s="610" t="s">
        <v>145</v>
      </c>
      <c r="D502" s="610" t="s">
        <v>145</v>
      </c>
      <c r="E502" s="610" t="s">
        <v>145</v>
      </c>
      <c r="F502" s="610" t="s">
        <v>145</v>
      </c>
      <c r="G502" s="610" t="s">
        <v>145</v>
      </c>
      <c r="H502" s="610" t="s">
        <v>145</v>
      </c>
    </row>
    <row r="503" spans="3:8">
      <c r="C503" s="610" t="s">
        <v>145</v>
      </c>
      <c r="D503" s="610" t="s">
        <v>145</v>
      </c>
      <c r="E503" s="610" t="s">
        <v>145</v>
      </c>
      <c r="F503" s="610" t="s">
        <v>145</v>
      </c>
      <c r="G503" s="610" t="s">
        <v>145</v>
      </c>
      <c r="H503" s="610" t="s">
        <v>145</v>
      </c>
    </row>
    <row r="504" spans="3:8">
      <c r="C504" s="610" t="s">
        <v>145</v>
      </c>
      <c r="D504" s="610" t="s">
        <v>145</v>
      </c>
      <c r="E504" s="610" t="s">
        <v>145</v>
      </c>
      <c r="F504" s="610" t="s">
        <v>145</v>
      </c>
      <c r="G504" s="610" t="s">
        <v>145</v>
      </c>
      <c r="H504" s="610" t="s">
        <v>145</v>
      </c>
    </row>
    <row r="505" spans="3:8">
      <c r="C505" s="610" t="s">
        <v>145</v>
      </c>
      <c r="D505" s="610" t="s">
        <v>145</v>
      </c>
      <c r="E505" s="610" t="s">
        <v>145</v>
      </c>
      <c r="F505" s="610" t="s">
        <v>145</v>
      </c>
      <c r="G505" s="610" t="s">
        <v>145</v>
      </c>
      <c r="H505" s="610" t="s">
        <v>145</v>
      </c>
    </row>
    <row r="506" spans="3:8">
      <c r="C506" s="610" t="s">
        <v>145</v>
      </c>
      <c r="D506" s="610" t="s">
        <v>145</v>
      </c>
      <c r="E506" s="610" t="s">
        <v>145</v>
      </c>
      <c r="F506" s="610" t="s">
        <v>145</v>
      </c>
      <c r="G506" s="610" t="s">
        <v>145</v>
      </c>
      <c r="H506" s="610" t="s">
        <v>145</v>
      </c>
    </row>
    <row r="507" spans="3:8">
      <c r="C507" s="610" t="s">
        <v>145</v>
      </c>
      <c r="D507" s="610" t="s">
        <v>145</v>
      </c>
      <c r="E507" s="610" t="s">
        <v>145</v>
      </c>
      <c r="F507" s="610" t="s">
        <v>145</v>
      </c>
      <c r="G507" s="610" t="s">
        <v>145</v>
      </c>
      <c r="H507" s="610" t="s">
        <v>145</v>
      </c>
    </row>
    <row r="508" spans="3:8">
      <c r="C508" s="610" t="s">
        <v>145</v>
      </c>
      <c r="D508" s="610" t="s">
        <v>145</v>
      </c>
      <c r="E508" s="610" t="s">
        <v>145</v>
      </c>
      <c r="F508" s="610" t="s">
        <v>145</v>
      </c>
      <c r="G508" s="610" t="s">
        <v>145</v>
      </c>
      <c r="H508" s="610" t="s">
        <v>145</v>
      </c>
    </row>
    <row r="509" spans="3:8">
      <c r="C509" s="610" t="s">
        <v>145</v>
      </c>
      <c r="D509" s="610" t="s">
        <v>145</v>
      </c>
      <c r="E509" s="610" t="s">
        <v>145</v>
      </c>
      <c r="F509" s="610" t="s">
        <v>145</v>
      </c>
      <c r="G509" s="610" t="s">
        <v>145</v>
      </c>
      <c r="H509" s="610" t="s">
        <v>145</v>
      </c>
    </row>
    <row r="510" spans="3:8">
      <c r="C510" s="610" t="s">
        <v>145</v>
      </c>
      <c r="D510" s="610" t="s">
        <v>145</v>
      </c>
      <c r="E510" s="610" t="s">
        <v>145</v>
      </c>
      <c r="F510" s="610" t="s">
        <v>145</v>
      </c>
      <c r="G510" s="610" t="s">
        <v>145</v>
      </c>
      <c r="H510" s="610" t="s">
        <v>145</v>
      </c>
    </row>
    <row r="511" spans="3:8">
      <c r="C511" s="610" t="s">
        <v>145</v>
      </c>
      <c r="D511" s="610" t="s">
        <v>145</v>
      </c>
      <c r="E511" s="610" t="s">
        <v>145</v>
      </c>
      <c r="F511" s="610" t="s">
        <v>145</v>
      </c>
      <c r="G511" s="610" t="s">
        <v>145</v>
      </c>
      <c r="H511" s="610" t="s">
        <v>145</v>
      </c>
    </row>
    <row r="512" spans="3:8">
      <c r="C512" s="610" t="s">
        <v>145</v>
      </c>
      <c r="D512" s="610" t="s">
        <v>145</v>
      </c>
      <c r="E512" s="610" t="s">
        <v>145</v>
      </c>
      <c r="F512" s="610" t="s">
        <v>145</v>
      </c>
      <c r="G512" s="610" t="s">
        <v>145</v>
      </c>
      <c r="H512" s="610" t="s">
        <v>145</v>
      </c>
    </row>
    <row r="513" spans="3:8">
      <c r="C513" s="610" t="s">
        <v>145</v>
      </c>
      <c r="D513" s="610" t="s">
        <v>145</v>
      </c>
      <c r="E513" s="610" t="s">
        <v>145</v>
      </c>
      <c r="F513" s="610" t="s">
        <v>145</v>
      </c>
      <c r="G513" s="610" t="s">
        <v>145</v>
      </c>
      <c r="H513" s="610" t="s">
        <v>145</v>
      </c>
    </row>
    <row r="514" spans="3:8">
      <c r="C514" s="610" t="s">
        <v>145</v>
      </c>
      <c r="D514" s="610" t="s">
        <v>145</v>
      </c>
      <c r="E514" s="610" t="s">
        <v>145</v>
      </c>
      <c r="F514" s="610" t="s">
        <v>145</v>
      </c>
      <c r="G514" s="610" t="s">
        <v>145</v>
      </c>
      <c r="H514" s="610" t="s">
        <v>145</v>
      </c>
    </row>
    <row r="515" spans="3:8">
      <c r="C515" s="610" t="s">
        <v>145</v>
      </c>
      <c r="D515" s="610" t="s">
        <v>145</v>
      </c>
      <c r="E515" s="610" t="s">
        <v>145</v>
      </c>
      <c r="F515" s="610" t="s">
        <v>145</v>
      </c>
      <c r="G515" s="610" t="s">
        <v>145</v>
      </c>
      <c r="H515" s="610" t="s">
        <v>145</v>
      </c>
    </row>
    <row r="516" spans="3:8">
      <c r="C516" s="610" t="s">
        <v>145</v>
      </c>
      <c r="D516" s="610" t="s">
        <v>145</v>
      </c>
      <c r="E516" s="610" t="s">
        <v>145</v>
      </c>
      <c r="F516" s="610" t="s">
        <v>145</v>
      </c>
      <c r="G516" s="610" t="s">
        <v>145</v>
      </c>
      <c r="H516" s="610" t="s">
        <v>145</v>
      </c>
    </row>
    <row r="517" spans="3:8">
      <c r="C517" s="610" t="s">
        <v>145</v>
      </c>
      <c r="D517" s="610" t="s">
        <v>145</v>
      </c>
      <c r="E517" s="610" t="s">
        <v>145</v>
      </c>
      <c r="F517" s="610" t="s">
        <v>145</v>
      </c>
      <c r="G517" s="610" t="s">
        <v>145</v>
      </c>
      <c r="H517" s="610" t="s">
        <v>145</v>
      </c>
    </row>
    <row r="518" spans="3:8">
      <c r="C518" s="610" t="s">
        <v>145</v>
      </c>
      <c r="D518" s="610" t="s">
        <v>145</v>
      </c>
      <c r="E518" s="610" t="s">
        <v>145</v>
      </c>
      <c r="F518" s="610" t="s">
        <v>145</v>
      </c>
      <c r="G518" s="610" t="s">
        <v>145</v>
      </c>
      <c r="H518" s="610" t="s">
        <v>145</v>
      </c>
    </row>
    <row r="519" spans="3:8">
      <c r="C519" s="610" t="s">
        <v>145</v>
      </c>
      <c r="D519" s="610" t="s">
        <v>145</v>
      </c>
      <c r="E519" s="610" t="s">
        <v>145</v>
      </c>
      <c r="F519" s="610" t="s">
        <v>145</v>
      </c>
      <c r="G519" s="610" t="s">
        <v>145</v>
      </c>
      <c r="H519" s="610" t="s">
        <v>145</v>
      </c>
    </row>
    <row r="520" spans="3:8">
      <c r="C520" s="610" t="s">
        <v>145</v>
      </c>
      <c r="D520" s="610" t="s">
        <v>145</v>
      </c>
      <c r="E520" s="610" t="s">
        <v>145</v>
      </c>
      <c r="F520" s="610" t="s">
        <v>145</v>
      </c>
      <c r="G520" s="610" t="s">
        <v>145</v>
      </c>
      <c r="H520" s="610" t="s">
        <v>145</v>
      </c>
    </row>
    <row r="521" spans="3:8">
      <c r="C521" s="610" t="s">
        <v>145</v>
      </c>
      <c r="D521" s="610" t="s">
        <v>145</v>
      </c>
      <c r="E521" s="610" t="s">
        <v>145</v>
      </c>
      <c r="F521" s="610" t="s">
        <v>145</v>
      </c>
      <c r="G521" s="610" t="s">
        <v>145</v>
      </c>
      <c r="H521" s="610" t="s">
        <v>145</v>
      </c>
    </row>
    <row r="522" spans="3:8">
      <c r="C522" s="610" t="s">
        <v>145</v>
      </c>
      <c r="D522" s="610" t="s">
        <v>145</v>
      </c>
      <c r="E522" s="610" t="s">
        <v>145</v>
      </c>
      <c r="F522" s="610" t="s">
        <v>145</v>
      </c>
      <c r="G522" s="610" t="s">
        <v>145</v>
      </c>
      <c r="H522" s="610" t="s">
        <v>145</v>
      </c>
    </row>
    <row r="523" spans="3:8">
      <c r="C523" s="610" t="s">
        <v>145</v>
      </c>
      <c r="D523" s="610" t="s">
        <v>145</v>
      </c>
      <c r="E523" s="610" t="s">
        <v>145</v>
      </c>
      <c r="F523" s="610" t="s">
        <v>145</v>
      </c>
      <c r="G523" s="610" t="s">
        <v>145</v>
      </c>
      <c r="H523" s="610" t="s">
        <v>145</v>
      </c>
    </row>
    <row r="524" spans="3:8">
      <c r="C524" s="610" t="s">
        <v>145</v>
      </c>
      <c r="D524" s="610" t="s">
        <v>145</v>
      </c>
      <c r="E524" s="610" t="s">
        <v>145</v>
      </c>
      <c r="F524" s="610" t="s">
        <v>145</v>
      </c>
      <c r="G524" s="610" t="s">
        <v>145</v>
      </c>
      <c r="H524" s="610" t="s">
        <v>145</v>
      </c>
    </row>
    <row r="525" spans="3:8">
      <c r="C525" s="610" t="s">
        <v>145</v>
      </c>
      <c r="D525" s="610" t="s">
        <v>145</v>
      </c>
      <c r="E525" s="610" t="s">
        <v>145</v>
      </c>
      <c r="F525" s="610" t="s">
        <v>145</v>
      </c>
      <c r="G525" s="610" t="s">
        <v>145</v>
      </c>
      <c r="H525" s="610" t="s">
        <v>145</v>
      </c>
    </row>
    <row r="526" spans="3:8">
      <c r="C526" s="610" t="s">
        <v>145</v>
      </c>
      <c r="D526" s="610" t="s">
        <v>145</v>
      </c>
      <c r="E526" s="610" t="s">
        <v>145</v>
      </c>
      <c r="F526" s="610" t="s">
        <v>145</v>
      </c>
      <c r="G526" s="610" t="s">
        <v>145</v>
      </c>
      <c r="H526" s="610" t="s">
        <v>145</v>
      </c>
    </row>
    <row r="527" spans="3:8">
      <c r="C527" s="610" t="s">
        <v>145</v>
      </c>
      <c r="D527" s="610" t="s">
        <v>145</v>
      </c>
      <c r="E527" s="610" t="s">
        <v>145</v>
      </c>
      <c r="F527" s="610" t="s">
        <v>145</v>
      </c>
      <c r="G527" s="610" t="s">
        <v>145</v>
      </c>
      <c r="H527" s="610" t="s">
        <v>145</v>
      </c>
    </row>
    <row r="528" spans="3:8">
      <c r="C528" s="610" t="s">
        <v>145</v>
      </c>
      <c r="D528" s="610" t="s">
        <v>145</v>
      </c>
      <c r="E528" s="610" t="s">
        <v>145</v>
      </c>
      <c r="F528" s="610" t="s">
        <v>145</v>
      </c>
      <c r="G528" s="610" t="s">
        <v>145</v>
      </c>
      <c r="H528" s="610" t="s">
        <v>145</v>
      </c>
    </row>
    <row r="529" spans="3:8">
      <c r="C529" s="610" t="s">
        <v>145</v>
      </c>
      <c r="D529" s="610" t="s">
        <v>145</v>
      </c>
      <c r="E529" s="610" t="s">
        <v>145</v>
      </c>
      <c r="F529" s="610" t="s">
        <v>145</v>
      </c>
      <c r="G529" s="610" t="s">
        <v>145</v>
      </c>
      <c r="H529" s="610" t="s">
        <v>145</v>
      </c>
    </row>
    <row r="530" spans="3:8">
      <c r="C530" s="610" t="s">
        <v>145</v>
      </c>
      <c r="D530" s="610" t="s">
        <v>145</v>
      </c>
      <c r="E530" s="610" t="s">
        <v>145</v>
      </c>
      <c r="F530" s="610" t="s">
        <v>145</v>
      </c>
      <c r="G530" s="610" t="s">
        <v>145</v>
      </c>
      <c r="H530" s="610" t="s">
        <v>145</v>
      </c>
    </row>
    <row r="531" spans="3:8">
      <c r="C531" s="610" t="s">
        <v>145</v>
      </c>
      <c r="D531" s="610" t="s">
        <v>145</v>
      </c>
      <c r="E531" s="610" t="s">
        <v>145</v>
      </c>
      <c r="F531" s="610" t="s">
        <v>145</v>
      </c>
      <c r="G531" s="610" t="s">
        <v>145</v>
      </c>
      <c r="H531" s="610" t="s">
        <v>145</v>
      </c>
    </row>
    <row r="532" spans="3:8">
      <c r="C532" s="610" t="s">
        <v>145</v>
      </c>
      <c r="D532" s="610" t="s">
        <v>145</v>
      </c>
      <c r="E532" s="610" t="s">
        <v>145</v>
      </c>
      <c r="F532" s="610" t="s">
        <v>145</v>
      </c>
      <c r="G532" s="610" t="s">
        <v>145</v>
      </c>
      <c r="H532" s="610" t="s">
        <v>145</v>
      </c>
    </row>
    <row r="533" spans="3:8">
      <c r="C533" s="610" t="s">
        <v>145</v>
      </c>
      <c r="D533" s="610" t="s">
        <v>145</v>
      </c>
      <c r="E533" s="610" t="s">
        <v>145</v>
      </c>
      <c r="F533" s="610" t="s">
        <v>145</v>
      </c>
      <c r="G533" s="610" t="s">
        <v>145</v>
      </c>
      <c r="H533" s="610" t="s">
        <v>145</v>
      </c>
    </row>
    <row r="534" spans="3:8">
      <c r="C534" s="610" t="s">
        <v>145</v>
      </c>
      <c r="D534" s="610" t="s">
        <v>145</v>
      </c>
      <c r="E534" s="610" t="s">
        <v>145</v>
      </c>
      <c r="F534" s="610" t="s">
        <v>145</v>
      </c>
      <c r="G534" s="610" t="s">
        <v>145</v>
      </c>
      <c r="H534" s="610" t="s">
        <v>145</v>
      </c>
    </row>
    <row r="535" spans="3:8">
      <c r="C535" s="610" t="s">
        <v>145</v>
      </c>
      <c r="D535" s="610" t="s">
        <v>145</v>
      </c>
      <c r="E535" s="610" t="s">
        <v>145</v>
      </c>
      <c r="F535" s="610" t="s">
        <v>145</v>
      </c>
      <c r="G535" s="610" t="s">
        <v>145</v>
      </c>
      <c r="H535" s="610" t="s">
        <v>145</v>
      </c>
    </row>
    <row r="536" spans="3:8">
      <c r="C536" s="610" t="s">
        <v>145</v>
      </c>
      <c r="D536" s="610" t="s">
        <v>145</v>
      </c>
      <c r="E536" s="610" t="s">
        <v>145</v>
      </c>
      <c r="F536" s="610" t="s">
        <v>145</v>
      </c>
      <c r="G536" s="610" t="s">
        <v>145</v>
      </c>
      <c r="H536" s="610" t="s">
        <v>145</v>
      </c>
    </row>
    <row r="537" spans="3:8">
      <c r="C537" s="610" t="s">
        <v>145</v>
      </c>
      <c r="D537" s="610" t="s">
        <v>145</v>
      </c>
      <c r="E537" s="610" t="s">
        <v>145</v>
      </c>
      <c r="F537" s="610" t="s">
        <v>145</v>
      </c>
      <c r="G537" s="610" t="s">
        <v>145</v>
      </c>
      <c r="H537" s="610" t="s">
        <v>145</v>
      </c>
    </row>
    <row r="538" spans="3:8">
      <c r="C538" s="610" t="s">
        <v>145</v>
      </c>
      <c r="D538" s="610" t="s">
        <v>145</v>
      </c>
      <c r="E538" s="610" t="s">
        <v>145</v>
      </c>
      <c r="F538" s="610" t="s">
        <v>145</v>
      </c>
      <c r="G538" s="610" t="s">
        <v>145</v>
      </c>
      <c r="H538" s="610" t="s">
        <v>145</v>
      </c>
    </row>
    <row r="539" spans="3:8">
      <c r="C539" s="610" t="s">
        <v>145</v>
      </c>
      <c r="D539" s="610" t="s">
        <v>145</v>
      </c>
      <c r="E539" s="610" t="s">
        <v>145</v>
      </c>
      <c r="F539" s="610" t="s">
        <v>145</v>
      </c>
      <c r="G539" s="610" t="s">
        <v>145</v>
      </c>
      <c r="H539" s="610" t="s">
        <v>145</v>
      </c>
    </row>
    <row r="540" spans="3:8">
      <c r="C540" s="610" t="s">
        <v>145</v>
      </c>
      <c r="D540" s="610" t="s">
        <v>145</v>
      </c>
      <c r="E540" s="610" t="s">
        <v>145</v>
      </c>
      <c r="F540" s="610" t="s">
        <v>145</v>
      </c>
      <c r="G540" s="610" t="s">
        <v>145</v>
      </c>
      <c r="H540" s="610" t="s">
        <v>145</v>
      </c>
    </row>
    <row r="541" spans="3:8">
      <c r="C541" s="610" t="s">
        <v>145</v>
      </c>
      <c r="D541" s="610" t="s">
        <v>145</v>
      </c>
      <c r="E541" s="610" t="s">
        <v>145</v>
      </c>
      <c r="F541" s="610" t="s">
        <v>145</v>
      </c>
      <c r="G541" s="610" t="s">
        <v>145</v>
      </c>
      <c r="H541" s="610" t="s">
        <v>145</v>
      </c>
    </row>
    <row r="542" spans="3:8">
      <c r="C542" s="610" t="s">
        <v>145</v>
      </c>
      <c r="D542" s="610" t="s">
        <v>145</v>
      </c>
      <c r="E542" s="610" t="s">
        <v>145</v>
      </c>
      <c r="F542" s="610" t="s">
        <v>145</v>
      </c>
      <c r="G542" s="610" t="s">
        <v>145</v>
      </c>
      <c r="H542" s="610" t="s">
        <v>145</v>
      </c>
    </row>
    <row r="543" spans="3:8">
      <c r="C543" s="610" t="s">
        <v>145</v>
      </c>
      <c r="D543" s="610" t="s">
        <v>145</v>
      </c>
      <c r="E543" s="610" t="s">
        <v>145</v>
      </c>
      <c r="F543" s="610" t="s">
        <v>145</v>
      </c>
      <c r="G543" s="610" t="s">
        <v>145</v>
      </c>
      <c r="H543" s="610" t="s">
        <v>145</v>
      </c>
    </row>
    <row r="544" spans="3:8">
      <c r="C544" s="610" t="s">
        <v>145</v>
      </c>
      <c r="D544" s="610" t="s">
        <v>145</v>
      </c>
      <c r="E544" s="610" t="s">
        <v>145</v>
      </c>
      <c r="F544" s="610" t="s">
        <v>145</v>
      </c>
      <c r="G544" s="610" t="s">
        <v>145</v>
      </c>
      <c r="H544" s="610" t="s">
        <v>145</v>
      </c>
    </row>
    <row r="545" spans="3:8">
      <c r="C545" s="610" t="s">
        <v>145</v>
      </c>
      <c r="D545" s="610" t="s">
        <v>145</v>
      </c>
      <c r="E545" s="610" t="s">
        <v>145</v>
      </c>
      <c r="F545" s="610" t="s">
        <v>145</v>
      </c>
      <c r="G545" s="610" t="s">
        <v>145</v>
      </c>
      <c r="H545" s="610" t="s">
        <v>145</v>
      </c>
    </row>
    <row r="546" spans="3:8">
      <c r="C546" s="610" t="s">
        <v>145</v>
      </c>
      <c r="D546" s="610" t="s">
        <v>145</v>
      </c>
      <c r="E546" s="610" t="s">
        <v>145</v>
      </c>
      <c r="F546" s="610" t="s">
        <v>145</v>
      </c>
      <c r="G546" s="610" t="s">
        <v>145</v>
      </c>
      <c r="H546" s="610" t="s">
        <v>145</v>
      </c>
    </row>
    <row r="547" spans="3:8">
      <c r="C547" s="610" t="s">
        <v>145</v>
      </c>
      <c r="D547" s="610" t="s">
        <v>145</v>
      </c>
      <c r="E547" s="610" t="s">
        <v>145</v>
      </c>
      <c r="F547" s="610" t="s">
        <v>145</v>
      </c>
      <c r="G547" s="610" t="s">
        <v>145</v>
      </c>
      <c r="H547" s="610" t="s">
        <v>145</v>
      </c>
    </row>
    <row r="548" spans="3:8">
      <c r="C548" s="610" t="s">
        <v>145</v>
      </c>
      <c r="D548" s="610" t="s">
        <v>145</v>
      </c>
      <c r="E548" s="610" t="s">
        <v>145</v>
      </c>
      <c r="F548" s="610" t="s">
        <v>145</v>
      </c>
      <c r="G548" s="610" t="s">
        <v>145</v>
      </c>
      <c r="H548" s="610" t="s">
        <v>145</v>
      </c>
    </row>
    <row r="549" spans="3:8">
      <c r="C549" s="610" t="s">
        <v>145</v>
      </c>
      <c r="D549" s="610" t="s">
        <v>145</v>
      </c>
      <c r="E549" s="610" t="s">
        <v>145</v>
      </c>
      <c r="F549" s="610" t="s">
        <v>145</v>
      </c>
      <c r="G549" s="610" t="s">
        <v>145</v>
      </c>
      <c r="H549" s="610" t="s">
        <v>145</v>
      </c>
    </row>
    <row r="550" spans="3:8">
      <c r="C550" s="610" t="s">
        <v>145</v>
      </c>
      <c r="D550" s="610" t="s">
        <v>145</v>
      </c>
      <c r="E550" s="610" t="s">
        <v>145</v>
      </c>
      <c r="F550" s="610" t="s">
        <v>145</v>
      </c>
      <c r="G550" s="610" t="s">
        <v>145</v>
      </c>
      <c r="H550" s="610" t="s">
        <v>145</v>
      </c>
    </row>
    <row r="551" spans="3:8">
      <c r="C551" s="610" t="s">
        <v>145</v>
      </c>
      <c r="D551" s="610" t="s">
        <v>145</v>
      </c>
      <c r="E551" s="610" t="s">
        <v>145</v>
      </c>
      <c r="F551" s="610" t="s">
        <v>145</v>
      </c>
      <c r="G551" s="610" t="s">
        <v>145</v>
      </c>
      <c r="H551" s="610" t="s">
        <v>145</v>
      </c>
    </row>
    <row r="552" spans="3:8">
      <c r="C552" s="610" t="s">
        <v>145</v>
      </c>
      <c r="D552" s="610" t="s">
        <v>145</v>
      </c>
      <c r="E552" s="610" t="s">
        <v>145</v>
      </c>
      <c r="F552" s="610" t="s">
        <v>145</v>
      </c>
      <c r="G552" s="610" t="s">
        <v>145</v>
      </c>
      <c r="H552" s="610" t="s">
        <v>145</v>
      </c>
    </row>
    <row r="553" spans="3:8">
      <c r="C553" s="610" t="s">
        <v>145</v>
      </c>
      <c r="D553" s="610" t="s">
        <v>145</v>
      </c>
      <c r="E553" s="610" t="s">
        <v>145</v>
      </c>
      <c r="F553" s="610" t="s">
        <v>145</v>
      </c>
      <c r="G553" s="610" t="s">
        <v>145</v>
      </c>
      <c r="H553" s="610" t="s">
        <v>145</v>
      </c>
    </row>
    <row r="554" spans="3:8">
      <c r="C554" s="610" t="s">
        <v>145</v>
      </c>
      <c r="D554" s="610" t="s">
        <v>145</v>
      </c>
      <c r="E554" s="610" t="s">
        <v>145</v>
      </c>
      <c r="F554" s="610" t="s">
        <v>145</v>
      </c>
      <c r="G554" s="610" t="s">
        <v>145</v>
      </c>
      <c r="H554" s="610" t="s">
        <v>145</v>
      </c>
    </row>
    <row r="555" spans="3:8">
      <c r="C555" s="610" t="s">
        <v>145</v>
      </c>
      <c r="D555" s="610" t="s">
        <v>145</v>
      </c>
      <c r="E555" s="610" t="s">
        <v>145</v>
      </c>
      <c r="F555" s="610" t="s">
        <v>145</v>
      </c>
      <c r="G555" s="610" t="s">
        <v>145</v>
      </c>
      <c r="H555" s="610" t="s">
        <v>145</v>
      </c>
    </row>
    <row r="556" spans="3:8">
      <c r="C556" s="610" t="s">
        <v>145</v>
      </c>
      <c r="D556" s="610" t="s">
        <v>145</v>
      </c>
      <c r="E556" s="610" t="s">
        <v>145</v>
      </c>
      <c r="F556" s="610" t="s">
        <v>145</v>
      </c>
      <c r="G556" s="610" t="s">
        <v>145</v>
      </c>
      <c r="H556" s="610" t="s">
        <v>145</v>
      </c>
    </row>
    <row r="557" spans="3:8">
      <c r="C557" s="610" t="s">
        <v>145</v>
      </c>
      <c r="D557" s="610" t="s">
        <v>145</v>
      </c>
      <c r="E557" s="610" t="s">
        <v>145</v>
      </c>
      <c r="F557" s="610" t="s">
        <v>145</v>
      </c>
      <c r="G557" s="610" t="s">
        <v>145</v>
      </c>
      <c r="H557" s="610" t="s">
        <v>145</v>
      </c>
    </row>
    <row r="558" spans="3:8">
      <c r="C558" s="610" t="s">
        <v>145</v>
      </c>
      <c r="D558" s="610" t="s">
        <v>145</v>
      </c>
      <c r="E558" s="610" t="s">
        <v>145</v>
      </c>
      <c r="F558" s="610" t="s">
        <v>145</v>
      </c>
      <c r="G558" s="610" t="s">
        <v>145</v>
      </c>
      <c r="H558" s="610" t="s">
        <v>145</v>
      </c>
    </row>
    <row r="559" spans="3:8">
      <c r="C559" s="610" t="s">
        <v>145</v>
      </c>
      <c r="D559" s="610" t="s">
        <v>145</v>
      </c>
      <c r="E559" s="610" t="s">
        <v>145</v>
      </c>
      <c r="F559" s="610" t="s">
        <v>145</v>
      </c>
      <c r="G559" s="610" t="s">
        <v>145</v>
      </c>
      <c r="H559" s="610" t="s">
        <v>145</v>
      </c>
    </row>
    <row r="560" spans="3:8">
      <c r="C560" s="610" t="s">
        <v>145</v>
      </c>
      <c r="D560" s="610" t="s">
        <v>145</v>
      </c>
      <c r="E560" s="610" t="s">
        <v>145</v>
      </c>
      <c r="F560" s="610" t="s">
        <v>145</v>
      </c>
      <c r="G560" s="610" t="s">
        <v>145</v>
      </c>
      <c r="H560" s="610" t="s">
        <v>145</v>
      </c>
    </row>
    <row r="561" spans="3:8">
      <c r="C561" s="610" t="s">
        <v>145</v>
      </c>
      <c r="D561" s="610" t="s">
        <v>145</v>
      </c>
      <c r="E561" s="610" t="s">
        <v>145</v>
      </c>
      <c r="F561" s="610" t="s">
        <v>145</v>
      </c>
      <c r="G561" s="610" t="s">
        <v>145</v>
      </c>
      <c r="H561" s="610" t="s">
        <v>145</v>
      </c>
    </row>
    <row r="562" spans="3:8">
      <c r="C562" s="610" t="s">
        <v>145</v>
      </c>
      <c r="D562" s="610" t="s">
        <v>145</v>
      </c>
      <c r="E562" s="610" t="s">
        <v>145</v>
      </c>
      <c r="F562" s="610" t="s">
        <v>145</v>
      </c>
      <c r="G562" s="610" t="s">
        <v>145</v>
      </c>
      <c r="H562" s="610" t="s">
        <v>145</v>
      </c>
    </row>
    <row r="563" spans="3:8">
      <c r="C563" s="610" t="s">
        <v>145</v>
      </c>
      <c r="D563" s="610" t="s">
        <v>145</v>
      </c>
      <c r="E563" s="610" t="s">
        <v>145</v>
      </c>
      <c r="F563" s="610" t="s">
        <v>145</v>
      </c>
      <c r="G563" s="610" t="s">
        <v>145</v>
      </c>
      <c r="H563" s="610" t="s">
        <v>145</v>
      </c>
    </row>
    <row r="564" spans="3:8">
      <c r="C564" s="610" t="s">
        <v>145</v>
      </c>
      <c r="D564" s="610" t="s">
        <v>145</v>
      </c>
      <c r="E564" s="610" t="s">
        <v>145</v>
      </c>
      <c r="F564" s="610" t="s">
        <v>145</v>
      </c>
      <c r="G564" s="610" t="s">
        <v>145</v>
      </c>
      <c r="H564" s="610" t="s">
        <v>145</v>
      </c>
    </row>
    <row r="565" spans="3:8">
      <c r="C565" s="610" t="s">
        <v>145</v>
      </c>
      <c r="D565" s="610" t="s">
        <v>145</v>
      </c>
      <c r="E565" s="610" t="s">
        <v>145</v>
      </c>
      <c r="F565" s="610" t="s">
        <v>145</v>
      </c>
      <c r="G565" s="610" t="s">
        <v>145</v>
      </c>
      <c r="H565" s="610" t="s">
        <v>145</v>
      </c>
    </row>
    <row r="566" spans="3:8">
      <c r="C566" s="610" t="s">
        <v>145</v>
      </c>
      <c r="D566" s="610" t="s">
        <v>145</v>
      </c>
      <c r="E566" s="610" t="s">
        <v>145</v>
      </c>
      <c r="F566" s="610" t="s">
        <v>145</v>
      </c>
      <c r="G566" s="610" t="s">
        <v>145</v>
      </c>
      <c r="H566" s="610" t="s">
        <v>145</v>
      </c>
    </row>
    <row r="567" spans="3:8">
      <c r="C567" s="610" t="s">
        <v>145</v>
      </c>
      <c r="D567" s="610" t="s">
        <v>145</v>
      </c>
      <c r="E567" s="610" t="s">
        <v>145</v>
      </c>
      <c r="F567" s="610" t="s">
        <v>145</v>
      </c>
      <c r="G567" s="610" t="s">
        <v>145</v>
      </c>
      <c r="H567" s="610" t="s">
        <v>145</v>
      </c>
    </row>
    <row r="568" spans="3:8">
      <c r="C568" s="610" t="s">
        <v>145</v>
      </c>
      <c r="D568" s="610" t="s">
        <v>145</v>
      </c>
      <c r="E568" s="610" t="s">
        <v>145</v>
      </c>
      <c r="F568" s="610" t="s">
        <v>145</v>
      </c>
      <c r="G568" s="610" t="s">
        <v>145</v>
      </c>
      <c r="H568" s="610" t="s">
        <v>145</v>
      </c>
    </row>
    <row r="569" spans="3:8">
      <c r="C569" s="610" t="s">
        <v>145</v>
      </c>
      <c r="D569" s="610" t="s">
        <v>145</v>
      </c>
      <c r="E569" s="610" t="s">
        <v>145</v>
      </c>
      <c r="F569" s="610" t="s">
        <v>145</v>
      </c>
      <c r="G569" s="610" t="s">
        <v>145</v>
      </c>
      <c r="H569" s="610" t="s">
        <v>145</v>
      </c>
    </row>
    <row r="570" spans="3:8">
      <c r="C570" s="610" t="s">
        <v>145</v>
      </c>
      <c r="D570" s="610" t="s">
        <v>145</v>
      </c>
      <c r="E570" s="610" t="s">
        <v>145</v>
      </c>
      <c r="F570" s="610" t="s">
        <v>145</v>
      </c>
      <c r="G570" s="610" t="s">
        <v>145</v>
      </c>
      <c r="H570" s="610" t="s">
        <v>145</v>
      </c>
    </row>
    <row r="571" spans="3:8">
      <c r="C571" s="610" t="s">
        <v>145</v>
      </c>
      <c r="D571" s="610" t="s">
        <v>145</v>
      </c>
      <c r="E571" s="610" t="s">
        <v>145</v>
      </c>
      <c r="F571" s="610" t="s">
        <v>145</v>
      </c>
      <c r="G571" s="610" t="s">
        <v>145</v>
      </c>
      <c r="H571" s="610" t="s">
        <v>145</v>
      </c>
    </row>
    <row r="572" spans="3:8">
      <c r="C572" s="610" t="s">
        <v>145</v>
      </c>
      <c r="D572" s="610" t="s">
        <v>145</v>
      </c>
      <c r="E572" s="610" t="s">
        <v>145</v>
      </c>
      <c r="F572" s="610" t="s">
        <v>145</v>
      </c>
      <c r="G572" s="610" t="s">
        <v>145</v>
      </c>
      <c r="H572" s="610" t="s">
        <v>145</v>
      </c>
    </row>
    <row r="573" spans="3:8">
      <c r="C573" s="610" t="s">
        <v>145</v>
      </c>
      <c r="D573" s="610" t="s">
        <v>145</v>
      </c>
      <c r="E573" s="610" t="s">
        <v>145</v>
      </c>
      <c r="F573" s="610" t="s">
        <v>145</v>
      </c>
      <c r="G573" s="610" t="s">
        <v>145</v>
      </c>
      <c r="H573" s="610" t="s">
        <v>145</v>
      </c>
    </row>
    <row r="574" spans="3:8">
      <c r="C574" s="610" t="s">
        <v>145</v>
      </c>
      <c r="D574" s="610" t="s">
        <v>145</v>
      </c>
      <c r="E574" s="610" t="s">
        <v>145</v>
      </c>
      <c r="F574" s="610" t="s">
        <v>145</v>
      </c>
      <c r="G574" s="610" t="s">
        <v>145</v>
      </c>
      <c r="H574" s="610" t="s">
        <v>145</v>
      </c>
    </row>
    <row r="575" spans="3:8">
      <c r="C575" s="610" t="s">
        <v>145</v>
      </c>
      <c r="D575" s="610" t="s">
        <v>145</v>
      </c>
      <c r="E575" s="610" t="s">
        <v>145</v>
      </c>
      <c r="F575" s="610" t="s">
        <v>145</v>
      </c>
      <c r="G575" s="610" t="s">
        <v>145</v>
      </c>
      <c r="H575" s="610" t="s">
        <v>145</v>
      </c>
    </row>
    <row r="576" spans="3:8">
      <c r="C576" s="610" t="s">
        <v>145</v>
      </c>
      <c r="D576" s="610" t="s">
        <v>145</v>
      </c>
      <c r="E576" s="610" t="s">
        <v>145</v>
      </c>
      <c r="F576" s="610" t="s">
        <v>145</v>
      </c>
      <c r="G576" s="610" t="s">
        <v>145</v>
      </c>
      <c r="H576" s="610" t="s">
        <v>145</v>
      </c>
    </row>
    <row r="577" spans="3:8">
      <c r="C577" s="610" t="s">
        <v>145</v>
      </c>
      <c r="D577" s="610" t="s">
        <v>145</v>
      </c>
      <c r="E577" s="610" t="s">
        <v>145</v>
      </c>
      <c r="F577" s="610" t="s">
        <v>145</v>
      </c>
      <c r="G577" s="610" t="s">
        <v>145</v>
      </c>
      <c r="H577" s="610" t="s">
        <v>145</v>
      </c>
    </row>
    <row r="578" spans="3:8">
      <c r="C578" s="610" t="s">
        <v>145</v>
      </c>
      <c r="D578" s="610" t="s">
        <v>145</v>
      </c>
      <c r="E578" s="610" t="s">
        <v>145</v>
      </c>
      <c r="F578" s="610" t="s">
        <v>145</v>
      </c>
      <c r="G578" s="610" t="s">
        <v>145</v>
      </c>
      <c r="H578" s="610" t="s">
        <v>145</v>
      </c>
    </row>
    <row r="579" spans="3:8">
      <c r="C579" s="610" t="s">
        <v>145</v>
      </c>
      <c r="D579" s="610" t="s">
        <v>145</v>
      </c>
      <c r="E579" s="610" t="s">
        <v>145</v>
      </c>
      <c r="F579" s="610" t="s">
        <v>145</v>
      </c>
      <c r="G579" s="610" t="s">
        <v>145</v>
      </c>
      <c r="H579" s="610" t="s">
        <v>145</v>
      </c>
    </row>
    <row r="580" spans="3:8">
      <c r="C580" s="610" t="s">
        <v>145</v>
      </c>
      <c r="D580" s="610" t="s">
        <v>145</v>
      </c>
      <c r="E580" s="610" t="s">
        <v>145</v>
      </c>
      <c r="F580" s="610" t="s">
        <v>145</v>
      </c>
      <c r="G580" s="610" t="s">
        <v>145</v>
      </c>
      <c r="H580" s="610" t="s">
        <v>145</v>
      </c>
    </row>
    <row r="581" spans="3:8">
      <c r="C581" s="610" t="s">
        <v>145</v>
      </c>
      <c r="D581" s="610" t="s">
        <v>145</v>
      </c>
      <c r="E581" s="610" t="s">
        <v>145</v>
      </c>
      <c r="F581" s="610" t="s">
        <v>145</v>
      </c>
      <c r="G581" s="610" t="s">
        <v>145</v>
      </c>
      <c r="H581" s="610" t="s">
        <v>145</v>
      </c>
    </row>
    <row r="582" spans="3:8">
      <c r="C582" s="610" t="s">
        <v>145</v>
      </c>
      <c r="D582" s="610" t="s">
        <v>145</v>
      </c>
      <c r="E582" s="610" t="s">
        <v>145</v>
      </c>
      <c r="F582" s="610" t="s">
        <v>145</v>
      </c>
      <c r="G582" s="610" t="s">
        <v>145</v>
      </c>
      <c r="H582" s="610" t="s">
        <v>145</v>
      </c>
    </row>
    <row r="583" spans="3:8">
      <c r="C583" s="610" t="s">
        <v>145</v>
      </c>
      <c r="D583" s="610" t="s">
        <v>145</v>
      </c>
      <c r="E583" s="610" t="s">
        <v>145</v>
      </c>
      <c r="F583" s="610" t="s">
        <v>145</v>
      </c>
      <c r="G583" s="610" t="s">
        <v>145</v>
      </c>
      <c r="H583" s="610" t="s">
        <v>145</v>
      </c>
    </row>
    <row r="584" spans="3:8">
      <c r="C584" s="610" t="s">
        <v>145</v>
      </c>
      <c r="D584" s="610" t="s">
        <v>145</v>
      </c>
      <c r="E584" s="610" t="s">
        <v>145</v>
      </c>
      <c r="F584" s="610" t="s">
        <v>145</v>
      </c>
      <c r="G584" s="610" t="s">
        <v>145</v>
      </c>
      <c r="H584" s="610" t="s">
        <v>145</v>
      </c>
    </row>
    <row r="585" spans="3:8">
      <c r="C585" s="610" t="s">
        <v>145</v>
      </c>
      <c r="D585" s="610" t="s">
        <v>145</v>
      </c>
      <c r="E585" s="610" t="s">
        <v>145</v>
      </c>
      <c r="F585" s="610" t="s">
        <v>145</v>
      </c>
      <c r="G585" s="610" t="s">
        <v>145</v>
      </c>
      <c r="H585" s="610" t="s">
        <v>145</v>
      </c>
    </row>
    <row r="586" spans="3:8">
      <c r="C586" s="610" t="s">
        <v>145</v>
      </c>
      <c r="D586" s="610" t="s">
        <v>145</v>
      </c>
      <c r="E586" s="610" t="s">
        <v>145</v>
      </c>
      <c r="F586" s="610" t="s">
        <v>145</v>
      </c>
      <c r="G586" s="610" t="s">
        <v>145</v>
      </c>
      <c r="H586" s="610" t="s">
        <v>145</v>
      </c>
    </row>
    <row r="587" spans="3:8">
      <c r="C587" s="610" t="s">
        <v>145</v>
      </c>
      <c r="D587" s="610" t="s">
        <v>145</v>
      </c>
      <c r="E587" s="610" t="s">
        <v>145</v>
      </c>
      <c r="F587" s="610" t="s">
        <v>145</v>
      </c>
      <c r="G587" s="610" t="s">
        <v>145</v>
      </c>
      <c r="H587" s="610" t="s">
        <v>145</v>
      </c>
    </row>
    <row r="588" spans="3:8">
      <c r="C588" s="610" t="s">
        <v>145</v>
      </c>
      <c r="D588" s="610" t="s">
        <v>145</v>
      </c>
      <c r="E588" s="610" t="s">
        <v>145</v>
      </c>
      <c r="F588" s="610" t="s">
        <v>145</v>
      </c>
      <c r="G588" s="610" t="s">
        <v>145</v>
      </c>
      <c r="H588" s="610" t="s">
        <v>145</v>
      </c>
    </row>
    <row r="589" spans="3:8">
      <c r="C589" s="610" t="s">
        <v>145</v>
      </c>
      <c r="D589" s="610" t="s">
        <v>145</v>
      </c>
      <c r="E589" s="610" t="s">
        <v>145</v>
      </c>
      <c r="F589" s="610" t="s">
        <v>145</v>
      </c>
      <c r="G589" s="610" t="s">
        <v>145</v>
      </c>
      <c r="H589" s="610" t="s">
        <v>145</v>
      </c>
    </row>
    <row r="590" spans="3:8">
      <c r="C590" s="610" t="s">
        <v>145</v>
      </c>
      <c r="D590" s="610" t="s">
        <v>145</v>
      </c>
      <c r="E590" s="610" t="s">
        <v>145</v>
      </c>
      <c r="F590" s="610" t="s">
        <v>145</v>
      </c>
      <c r="G590" s="610" t="s">
        <v>145</v>
      </c>
      <c r="H590" s="610" t="s">
        <v>145</v>
      </c>
    </row>
    <row r="591" spans="3:8">
      <c r="C591" s="610" t="s">
        <v>145</v>
      </c>
      <c r="D591" s="610" t="s">
        <v>145</v>
      </c>
      <c r="E591" s="610" t="s">
        <v>145</v>
      </c>
      <c r="F591" s="610" t="s">
        <v>145</v>
      </c>
      <c r="G591" s="610" t="s">
        <v>145</v>
      </c>
      <c r="H591" s="610" t="s">
        <v>145</v>
      </c>
    </row>
    <row r="592" spans="3:8">
      <c r="C592" s="610" t="s">
        <v>145</v>
      </c>
      <c r="D592" s="610" t="s">
        <v>145</v>
      </c>
      <c r="E592" s="610" t="s">
        <v>145</v>
      </c>
      <c r="F592" s="610" t="s">
        <v>145</v>
      </c>
      <c r="G592" s="610" t="s">
        <v>145</v>
      </c>
      <c r="H592" s="610" t="s">
        <v>145</v>
      </c>
    </row>
    <row r="593" spans="3:8">
      <c r="C593" s="610" t="s">
        <v>145</v>
      </c>
      <c r="D593" s="610" t="s">
        <v>145</v>
      </c>
      <c r="E593" s="610" t="s">
        <v>145</v>
      </c>
      <c r="F593" s="610" t="s">
        <v>145</v>
      </c>
      <c r="G593" s="610" t="s">
        <v>145</v>
      </c>
      <c r="H593" s="610" t="s">
        <v>145</v>
      </c>
    </row>
    <row r="594" spans="3:8">
      <c r="C594" s="610" t="s">
        <v>145</v>
      </c>
      <c r="D594" s="610" t="s">
        <v>145</v>
      </c>
      <c r="E594" s="610" t="s">
        <v>145</v>
      </c>
      <c r="F594" s="610" t="s">
        <v>145</v>
      </c>
      <c r="G594" s="610" t="s">
        <v>145</v>
      </c>
      <c r="H594" s="610" t="s">
        <v>145</v>
      </c>
    </row>
    <row r="595" spans="3:8">
      <c r="C595" s="610" t="s">
        <v>145</v>
      </c>
      <c r="D595" s="610" t="s">
        <v>145</v>
      </c>
      <c r="E595" s="610" t="s">
        <v>145</v>
      </c>
      <c r="F595" s="610" t="s">
        <v>145</v>
      </c>
      <c r="G595" s="610" t="s">
        <v>145</v>
      </c>
      <c r="H595" s="610" t="s">
        <v>145</v>
      </c>
    </row>
    <row r="596" spans="3:8">
      <c r="C596" s="610" t="s">
        <v>145</v>
      </c>
      <c r="D596" s="610" t="s">
        <v>145</v>
      </c>
      <c r="E596" s="610" t="s">
        <v>145</v>
      </c>
      <c r="F596" s="610" t="s">
        <v>145</v>
      </c>
      <c r="G596" s="610" t="s">
        <v>145</v>
      </c>
      <c r="H596" s="610" t="s">
        <v>145</v>
      </c>
    </row>
    <row r="597" spans="3:8">
      <c r="C597" s="610" t="s">
        <v>145</v>
      </c>
      <c r="D597" s="610" t="s">
        <v>145</v>
      </c>
      <c r="E597" s="610" t="s">
        <v>145</v>
      </c>
      <c r="F597" s="610" t="s">
        <v>145</v>
      </c>
      <c r="G597" s="610" t="s">
        <v>145</v>
      </c>
      <c r="H597" s="610" t="s">
        <v>145</v>
      </c>
    </row>
    <row r="598" spans="3:8">
      <c r="C598" s="610" t="s">
        <v>145</v>
      </c>
      <c r="D598" s="610" t="s">
        <v>145</v>
      </c>
      <c r="E598" s="610" t="s">
        <v>145</v>
      </c>
      <c r="F598" s="610" t="s">
        <v>145</v>
      </c>
      <c r="G598" s="610" t="s">
        <v>145</v>
      </c>
      <c r="H598" s="610" t="s">
        <v>145</v>
      </c>
    </row>
    <row r="599" spans="3:8">
      <c r="C599" s="610" t="s">
        <v>145</v>
      </c>
      <c r="D599" s="610" t="s">
        <v>145</v>
      </c>
      <c r="E599" s="610" t="s">
        <v>145</v>
      </c>
      <c r="F599" s="610" t="s">
        <v>145</v>
      </c>
      <c r="G599" s="610" t="s">
        <v>145</v>
      </c>
      <c r="H599" s="610" t="s">
        <v>145</v>
      </c>
    </row>
    <row r="600" spans="3:8">
      <c r="C600" s="610" t="s">
        <v>145</v>
      </c>
      <c r="D600" s="610" t="s">
        <v>145</v>
      </c>
      <c r="E600" s="610" t="s">
        <v>145</v>
      </c>
      <c r="F600" s="610" t="s">
        <v>145</v>
      </c>
      <c r="G600" s="610" t="s">
        <v>145</v>
      </c>
      <c r="H600" s="610" t="s">
        <v>145</v>
      </c>
    </row>
    <row r="601" spans="3:8">
      <c r="C601" s="610" t="s">
        <v>145</v>
      </c>
      <c r="D601" s="610" t="s">
        <v>145</v>
      </c>
      <c r="E601" s="610" t="s">
        <v>145</v>
      </c>
      <c r="F601" s="610" t="s">
        <v>145</v>
      </c>
      <c r="G601" s="610" t="s">
        <v>145</v>
      </c>
      <c r="H601" s="610" t="s">
        <v>145</v>
      </c>
    </row>
    <row r="602" spans="3:8">
      <c r="C602" s="610" t="s">
        <v>145</v>
      </c>
      <c r="D602" s="610" t="s">
        <v>145</v>
      </c>
      <c r="E602" s="610" t="s">
        <v>145</v>
      </c>
      <c r="F602" s="610" t="s">
        <v>145</v>
      </c>
      <c r="G602" s="610" t="s">
        <v>145</v>
      </c>
      <c r="H602" s="610" t="s">
        <v>145</v>
      </c>
    </row>
    <row r="603" spans="3:8">
      <c r="C603" s="610" t="s">
        <v>145</v>
      </c>
      <c r="D603" s="610" t="s">
        <v>145</v>
      </c>
      <c r="E603" s="610" t="s">
        <v>145</v>
      </c>
      <c r="F603" s="610" t="s">
        <v>145</v>
      </c>
      <c r="G603" s="610" t="s">
        <v>145</v>
      </c>
      <c r="H603" s="610" t="s">
        <v>145</v>
      </c>
    </row>
    <row r="604" spans="3:8">
      <c r="C604" s="610" t="s">
        <v>145</v>
      </c>
      <c r="D604" s="610" t="s">
        <v>145</v>
      </c>
      <c r="E604" s="610" t="s">
        <v>145</v>
      </c>
      <c r="F604" s="610" t="s">
        <v>145</v>
      </c>
      <c r="G604" s="610" t="s">
        <v>145</v>
      </c>
      <c r="H604" s="610" t="s">
        <v>145</v>
      </c>
    </row>
    <row r="605" spans="3:8">
      <c r="C605" s="610" t="s">
        <v>145</v>
      </c>
      <c r="D605" s="610" t="s">
        <v>145</v>
      </c>
      <c r="E605" s="610" t="s">
        <v>145</v>
      </c>
      <c r="F605" s="610" t="s">
        <v>145</v>
      </c>
      <c r="G605" s="610" t="s">
        <v>145</v>
      </c>
      <c r="H605" s="610" t="s">
        <v>145</v>
      </c>
    </row>
    <row r="606" spans="3:8">
      <c r="C606" s="610" t="s">
        <v>145</v>
      </c>
      <c r="D606" s="610" t="s">
        <v>145</v>
      </c>
      <c r="E606" s="610" t="s">
        <v>145</v>
      </c>
      <c r="F606" s="610" t="s">
        <v>145</v>
      </c>
      <c r="G606" s="610" t="s">
        <v>145</v>
      </c>
      <c r="H606" s="610" t="s">
        <v>145</v>
      </c>
    </row>
    <row r="607" spans="3:8">
      <c r="C607" s="610" t="s">
        <v>145</v>
      </c>
      <c r="D607" s="610" t="s">
        <v>145</v>
      </c>
      <c r="E607" s="610" t="s">
        <v>145</v>
      </c>
      <c r="F607" s="610" t="s">
        <v>145</v>
      </c>
      <c r="G607" s="610" t="s">
        <v>145</v>
      </c>
      <c r="H607" s="610" t="s">
        <v>145</v>
      </c>
    </row>
    <row r="608" spans="3:8">
      <c r="C608" s="610" t="s">
        <v>145</v>
      </c>
      <c r="D608" s="610" t="s">
        <v>145</v>
      </c>
      <c r="E608" s="610" t="s">
        <v>145</v>
      </c>
      <c r="F608" s="610" t="s">
        <v>145</v>
      </c>
      <c r="G608" s="610" t="s">
        <v>145</v>
      </c>
      <c r="H608" s="610" t="s">
        <v>145</v>
      </c>
    </row>
    <row r="609" spans="3:8">
      <c r="C609" s="610" t="s">
        <v>145</v>
      </c>
      <c r="D609" s="610" t="s">
        <v>145</v>
      </c>
      <c r="E609" s="610" t="s">
        <v>145</v>
      </c>
      <c r="F609" s="610" t="s">
        <v>145</v>
      </c>
      <c r="G609" s="610" t="s">
        <v>145</v>
      </c>
      <c r="H609" s="610" t="s">
        <v>145</v>
      </c>
    </row>
    <row r="610" spans="3:8">
      <c r="C610" s="610" t="s">
        <v>145</v>
      </c>
      <c r="D610" s="610" t="s">
        <v>145</v>
      </c>
      <c r="E610" s="610" t="s">
        <v>145</v>
      </c>
      <c r="F610" s="610" t="s">
        <v>145</v>
      </c>
      <c r="G610" s="610" t="s">
        <v>145</v>
      </c>
      <c r="H610" s="610" t="s">
        <v>145</v>
      </c>
    </row>
    <row r="611" spans="3:8">
      <c r="C611" s="610" t="s">
        <v>145</v>
      </c>
      <c r="D611" s="610" t="s">
        <v>145</v>
      </c>
      <c r="E611" s="610" t="s">
        <v>145</v>
      </c>
      <c r="F611" s="610" t="s">
        <v>145</v>
      </c>
      <c r="G611" s="610" t="s">
        <v>145</v>
      </c>
      <c r="H611" s="610" t="s">
        <v>145</v>
      </c>
    </row>
    <row r="612" spans="3:8">
      <c r="C612" s="610" t="s">
        <v>145</v>
      </c>
      <c r="D612" s="610" t="s">
        <v>145</v>
      </c>
      <c r="E612" s="610" t="s">
        <v>145</v>
      </c>
      <c r="F612" s="610" t="s">
        <v>145</v>
      </c>
      <c r="G612" s="610" t="s">
        <v>145</v>
      </c>
      <c r="H612" s="610" t="s">
        <v>145</v>
      </c>
    </row>
    <row r="613" spans="3:8">
      <c r="C613" s="610" t="s">
        <v>145</v>
      </c>
      <c r="D613" s="610" t="s">
        <v>145</v>
      </c>
      <c r="E613" s="610" t="s">
        <v>145</v>
      </c>
      <c r="F613" s="610" t="s">
        <v>145</v>
      </c>
      <c r="G613" s="610" t="s">
        <v>145</v>
      </c>
      <c r="H613" s="610" t="s">
        <v>145</v>
      </c>
    </row>
    <row r="614" spans="3:8">
      <c r="C614" s="610" t="s">
        <v>145</v>
      </c>
      <c r="D614" s="610" t="s">
        <v>145</v>
      </c>
      <c r="E614" s="610" t="s">
        <v>145</v>
      </c>
      <c r="F614" s="610" t="s">
        <v>145</v>
      </c>
      <c r="G614" s="610" t="s">
        <v>145</v>
      </c>
      <c r="H614" s="610" t="s">
        <v>145</v>
      </c>
    </row>
    <row r="615" spans="3:8">
      <c r="C615" s="610" t="s">
        <v>145</v>
      </c>
      <c r="D615" s="610" t="s">
        <v>145</v>
      </c>
      <c r="E615" s="610" t="s">
        <v>145</v>
      </c>
      <c r="F615" s="610" t="s">
        <v>145</v>
      </c>
      <c r="G615" s="610" t="s">
        <v>145</v>
      </c>
      <c r="H615" s="610" t="s">
        <v>145</v>
      </c>
    </row>
    <row r="616" spans="3:8">
      <c r="C616" s="610" t="s">
        <v>145</v>
      </c>
      <c r="D616" s="610" t="s">
        <v>145</v>
      </c>
      <c r="E616" s="610" t="s">
        <v>145</v>
      </c>
      <c r="F616" s="610" t="s">
        <v>145</v>
      </c>
      <c r="G616" s="610" t="s">
        <v>145</v>
      </c>
      <c r="H616" s="610" t="s">
        <v>145</v>
      </c>
    </row>
    <row r="617" spans="3:8">
      <c r="C617" s="610" t="s">
        <v>145</v>
      </c>
      <c r="D617" s="610" t="s">
        <v>145</v>
      </c>
      <c r="E617" s="610" t="s">
        <v>145</v>
      </c>
      <c r="F617" s="610" t="s">
        <v>145</v>
      </c>
      <c r="G617" s="610" t="s">
        <v>145</v>
      </c>
      <c r="H617" s="610" t="s">
        <v>145</v>
      </c>
    </row>
    <row r="618" spans="3:8">
      <c r="C618" s="610" t="s">
        <v>145</v>
      </c>
      <c r="D618" s="610" t="s">
        <v>145</v>
      </c>
      <c r="E618" s="610" t="s">
        <v>145</v>
      </c>
      <c r="F618" s="610" t="s">
        <v>145</v>
      </c>
      <c r="G618" s="610" t="s">
        <v>145</v>
      </c>
      <c r="H618" s="610" t="s">
        <v>145</v>
      </c>
    </row>
    <row r="619" spans="3:8">
      <c r="C619" s="610" t="s">
        <v>145</v>
      </c>
      <c r="D619" s="610" t="s">
        <v>145</v>
      </c>
      <c r="E619" s="610" t="s">
        <v>145</v>
      </c>
      <c r="F619" s="610" t="s">
        <v>145</v>
      </c>
      <c r="G619" s="610" t="s">
        <v>145</v>
      </c>
      <c r="H619" s="610" t="s">
        <v>145</v>
      </c>
    </row>
    <row r="620" spans="3:8">
      <c r="C620" s="610" t="s">
        <v>145</v>
      </c>
      <c r="D620" s="610" t="s">
        <v>145</v>
      </c>
      <c r="E620" s="610" t="s">
        <v>145</v>
      </c>
      <c r="F620" s="610" t="s">
        <v>145</v>
      </c>
      <c r="G620" s="610" t="s">
        <v>145</v>
      </c>
      <c r="H620" s="610" t="s">
        <v>145</v>
      </c>
    </row>
    <row r="621" spans="3:8">
      <c r="C621" s="610" t="s">
        <v>145</v>
      </c>
      <c r="D621" s="610" t="s">
        <v>145</v>
      </c>
      <c r="E621" s="610" t="s">
        <v>145</v>
      </c>
      <c r="F621" s="610" t="s">
        <v>145</v>
      </c>
      <c r="G621" s="610" t="s">
        <v>145</v>
      </c>
      <c r="H621" s="610" t="s">
        <v>145</v>
      </c>
    </row>
    <row r="622" spans="3:8">
      <c r="C622" s="610" t="s">
        <v>145</v>
      </c>
      <c r="D622" s="610" t="s">
        <v>145</v>
      </c>
      <c r="E622" s="610" t="s">
        <v>145</v>
      </c>
      <c r="F622" s="610" t="s">
        <v>145</v>
      </c>
      <c r="G622" s="610" t="s">
        <v>145</v>
      </c>
      <c r="H622" s="610" t="s">
        <v>145</v>
      </c>
    </row>
    <row r="623" spans="3:8">
      <c r="C623" s="610" t="s">
        <v>145</v>
      </c>
      <c r="D623" s="610" t="s">
        <v>145</v>
      </c>
      <c r="E623" s="610" t="s">
        <v>145</v>
      </c>
      <c r="F623" s="610" t="s">
        <v>145</v>
      </c>
      <c r="G623" s="610" t="s">
        <v>145</v>
      </c>
      <c r="H623" s="610" t="s">
        <v>145</v>
      </c>
    </row>
    <row r="624" spans="3:8">
      <c r="C624" s="610" t="s">
        <v>145</v>
      </c>
      <c r="D624" s="610" t="s">
        <v>145</v>
      </c>
      <c r="E624" s="610" t="s">
        <v>145</v>
      </c>
      <c r="F624" s="610" t="s">
        <v>145</v>
      </c>
      <c r="G624" s="610" t="s">
        <v>145</v>
      </c>
      <c r="H624" s="610" t="s">
        <v>145</v>
      </c>
    </row>
    <row r="625" spans="3:8">
      <c r="C625" s="610" t="s">
        <v>145</v>
      </c>
      <c r="D625" s="610" t="s">
        <v>145</v>
      </c>
      <c r="E625" s="610" t="s">
        <v>145</v>
      </c>
      <c r="F625" s="610" t="s">
        <v>145</v>
      </c>
      <c r="G625" s="610" t="s">
        <v>145</v>
      </c>
      <c r="H625" s="610" t="s">
        <v>145</v>
      </c>
    </row>
    <row r="626" spans="3:8">
      <c r="C626" s="610" t="s">
        <v>145</v>
      </c>
      <c r="D626" s="610" t="s">
        <v>145</v>
      </c>
      <c r="E626" s="610" t="s">
        <v>145</v>
      </c>
      <c r="F626" s="610" t="s">
        <v>145</v>
      </c>
      <c r="G626" s="610" t="s">
        <v>145</v>
      </c>
      <c r="H626" s="610" t="s">
        <v>145</v>
      </c>
    </row>
    <row r="627" spans="3:8">
      <c r="C627" s="610" t="s">
        <v>145</v>
      </c>
      <c r="D627" s="610" t="s">
        <v>145</v>
      </c>
      <c r="E627" s="610" t="s">
        <v>145</v>
      </c>
      <c r="F627" s="610" t="s">
        <v>145</v>
      </c>
      <c r="G627" s="610" t="s">
        <v>145</v>
      </c>
      <c r="H627" s="610" t="s">
        <v>145</v>
      </c>
    </row>
    <row r="628" spans="3:8">
      <c r="C628" s="610" t="s">
        <v>145</v>
      </c>
      <c r="D628" s="610" t="s">
        <v>145</v>
      </c>
      <c r="E628" s="610" t="s">
        <v>145</v>
      </c>
      <c r="F628" s="610" t="s">
        <v>145</v>
      </c>
      <c r="G628" s="610" t="s">
        <v>145</v>
      </c>
      <c r="H628" s="610" t="s">
        <v>145</v>
      </c>
    </row>
    <row r="629" spans="3:8">
      <c r="C629" s="610" t="s">
        <v>145</v>
      </c>
      <c r="D629" s="610" t="s">
        <v>145</v>
      </c>
      <c r="E629" s="610" t="s">
        <v>145</v>
      </c>
      <c r="F629" s="610" t="s">
        <v>145</v>
      </c>
      <c r="G629" s="610" t="s">
        <v>145</v>
      </c>
      <c r="H629" s="610" t="s">
        <v>145</v>
      </c>
    </row>
    <row r="630" spans="3:8">
      <c r="C630" s="610" t="s">
        <v>145</v>
      </c>
      <c r="D630" s="610" t="s">
        <v>145</v>
      </c>
      <c r="E630" s="610" t="s">
        <v>145</v>
      </c>
      <c r="F630" s="610" t="s">
        <v>145</v>
      </c>
      <c r="G630" s="610" t="s">
        <v>145</v>
      </c>
      <c r="H630" s="610" t="s">
        <v>145</v>
      </c>
    </row>
    <row r="631" spans="3:8">
      <c r="C631" s="610" t="s">
        <v>145</v>
      </c>
      <c r="D631" s="610" t="s">
        <v>145</v>
      </c>
      <c r="E631" s="610" t="s">
        <v>145</v>
      </c>
      <c r="F631" s="610" t="s">
        <v>145</v>
      </c>
      <c r="G631" s="610" t="s">
        <v>145</v>
      </c>
      <c r="H631" s="610" t="s">
        <v>145</v>
      </c>
    </row>
    <row r="632" spans="3:8">
      <c r="C632" s="610" t="s">
        <v>145</v>
      </c>
      <c r="D632" s="610" t="s">
        <v>145</v>
      </c>
      <c r="E632" s="610" t="s">
        <v>145</v>
      </c>
      <c r="F632" s="610" t="s">
        <v>145</v>
      </c>
      <c r="G632" s="610" t="s">
        <v>145</v>
      </c>
      <c r="H632" s="610" t="s">
        <v>145</v>
      </c>
    </row>
    <row r="633" spans="3:8">
      <c r="C633" s="610" t="s">
        <v>145</v>
      </c>
      <c r="D633" s="610" t="s">
        <v>145</v>
      </c>
      <c r="E633" s="610" t="s">
        <v>145</v>
      </c>
      <c r="F633" s="610" t="s">
        <v>145</v>
      </c>
      <c r="G633" s="610" t="s">
        <v>145</v>
      </c>
      <c r="H633" s="610" t="s">
        <v>145</v>
      </c>
    </row>
    <row r="634" spans="3:8">
      <c r="C634" s="610" t="s">
        <v>145</v>
      </c>
      <c r="D634" s="610" t="s">
        <v>145</v>
      </c>
      <c r="E634" s="610" t="s">
        <v>145</v>
      </c>
      <c r="F634" s="610" t="s">
        <v>145</v>
      </c>
      <c r="G634" s="610" t="s">
        <v>145</v>
      </c>
      <c r="H634" s="610" t="s">
        <v>145</v>
      </c>
    </row>
    <row r="635" spans="3:8">
      <c r="C635" s="610" t="s">
        <v>145</v>
      </c>
      <c r="D635" s="610" t="s">
        <v>145</v>
      </c>
      <c r="E635" s="610" t="s">
        <v>145</v>
      </c>
      <c r="F635" s="610" t="s">
        <v>145</v>
      </c>
      <c r="G635" s="610" t="s">
        <v>145</v>
      </c>
      <c r="H635" s="610" t="s">
        <v>145</v>
      </c>
    </row>
    <row r="636" spans="3:8">
      <c r="C636" s="610" t="s">
        <v>145</v>
      </c>
      <c r="D636" s="610" t="s">
        <v>145</v>
      </c>
      <c r="E636" s="610" t="s">
        <v>145</v>
      </c>
      <c r="F636" s="610" t="s">
        <v>145</v>
      </c>
      <c r="G636" s="610" t="s">
        <v>145</v>
      </c>
      <c r="H636" s="610" t="s">
        <v>145</v>
      </c>
    </row>
    <row r="637" spans="3:8">
      <c r="C637" s="610" t="s">
        <v>145</v>
      </c>
      <c r="D637" s="610" t="s">
        <v>145</v>
      </c>
      <c r="E637" s="610" t="s">
        <v>145</v>
      </c>
      <c r="F637" s="610" t="s">
        <v>145</v>
      </c>
      <c r="G637" s="610" t="s">
        <v>145</v>
      </c>
      <c r="H637" s="610" t="s">
        <v>145</v>
      </c>
    </row>
    <row r="638" spans="3:8">
      <c r="C638" s="610" t="s">
        <v>145</v>
      </c>
      <c r="D638" s="610" t="s">
        <v>145</v>
      </c>
      <c r="E638" s="610" t="s">
        <v>145</v>
      </c>
      <c r="F638" s="610" t="s">
        <v>145</v>
      </c>
      <c r="G638" s="610" t="s">
        <v>145</v>
      </c>
      <c r="H638" s="610" t="s">
        <v>145</v>
      </c>
    </row>
    <row r="639" spans="3:8">
      <c r="C639" s="610" t="s">
        <v>145</v>
      </c>
      <c r="D639" s="610" t="s">
        <v>145</v>
      </c>
      <c r="E639" s="610" t="s">
        <v>145</v>
      </c>
      <c r="F639" s="610" t="s">
        <v>145</v>
      </c>
      <c r="G639" s="610" t="s">
        <v>145</v>
      </c>
      <c r="H639" s="610" t="s">
        <v>145</v>
      </c>
    </row>
    <row r="640" spans="3:8">
      <c r="C640" s="610" t="s">
        <v>145</v>
      </c>
      <c r="D640" s="610" t="s">
        <v>145</v>
      </c>
      <c r="E640" s="610" t="s">
        <v>145</v>
      </c>
      <c r="F640" s="610" t="s">
        <v>145</v>
      </c>
      <c r="G640" s="610" t="s">
        <v>145</v>
      </c>
      <c r="H640" s="610" t="s">
        <v>145</v>
      </c>
    </row>
    <row r="641" spans="3:8">
      <c r="C641" s="610" t="s">
        <v>145</v>
      </c>
      <c r="D641" s="610" t="s">
        <v>145</v>
      </c>
      <c r="E641" s="610" t="s">
        <v>145</v>
      </c>
      <c r="F641" s="610" t="s">
        <v>145</v>
      </c>
      <c r="G641" s="610" t="s">
        <v>145</v>
      </c>
      <c r="H641" s="610" t="s">
        <v>145</v>
      </c>
    </row>
    <row r="642" spans="3:8">
      <c r="C642" s="610" t="s">
        <v>145</v>
      </c>
      <c r="D642" s="610" t="s">
        <v>145</v>
      </c>
      <c r="E642" s="610" t="s">
        <v>145</v>
      </c>
      <c r="F642" s="610" t="s">
        <v>145</v>
      </c>
      <c r="G642" s="610" t="s">
        <v>145</v>
      </c>
      <c r="H642" s="610" t="s">
        <v>145</v>
      </c>
    </row>
    <row r="643" spans="3:8">
      <c r="C643" s="610" t="s">
        <v>145</v>
      </c>
      <c r="D643" s="610" t="s">
        <v>145</v>
      </c>
      <c r="E643" s="610" t="s">
        <v>145</v>
      </c>
      <c r="F643" s="610" t="s">
        <v>145</v>
      </c>
      <c r="G643" s="610" t="s">
        <v>145</v>
      </c>
      <c r="H643" s="610" t="s">
        <v>145</v>
      </c>
    </row>
    <row r="644" spans="3:8">
      <c r="C644" s="610" t="s">
        <v>145</v>
      </c>
      <c r="D644" s="610" t="s">
        <v>145</v>
      </c>
      <c r="E644" s="610" t="s">
        <v>145</v>
      </c>
      <c r="F644" s="610" t="s">
        <v>145</v>
      </c>
      <c r="G644" s="610" t="s">
        <v>145</v>
      </c>
      <c r="H644" s="610" t="s">
        <v>145</v>
      </c>
    </row>
    <row r="645" spans="3:8">
      <c r="C645" s="610" t="s">
        <v>145</v>
      </c>
      <c r="D645" s="610" t="s">
        <v>145</v>
      </c>
      <c r="E645" s="610" t="s">
        <v>145</v>
      </c>
      <c r="F645" s="610" t="s">
        <v>145</v>
      </c>
      <c r="G645" s="610" t="s">
        <v>145</v>
      </c>
      <c r="H645" s="610" t="s">
        <v>145</v>
      </c>
    </row>
    <row r="646" spans="3:8">
      <c r="C646" s="610" t="s">
        <v>145</v>
      </c>
      <c r="D646" s="610" t="s">
        <v>145</v>
      </c>
      <c r="E646" s="610" t="s">
        <v>145</v>
      </c>
      <c r="F646" s="610" t="s">
        <v>145</v>
      </c>
      <c r="G646" s="610" t="s">
        <v>145</v>
      </c>
      <c r="H646" s="610" t="s">
        <v>145</v>
      </c>
    </row>
    <row r="647" spans="3:8">
      <c r="C647" s="610" t="s">
        <v>145</v>
      </c>
      <c r="D647" s="610" t="s">
        <v>145</v>
      </c>
      <c r="E647" s="610" t="s">
        <v>145</v>
      </c>
      <c r="F647" s="610" t="s">
        <v>145</v>
      </c>
      <c r="G647" s="610" t="s">
        <v>145</v>
      </c>
      <c r="H647" s="610" t="s">
        <v>145</v>
      </c>
    </row>
    <row r="648" spans="3:8">
      <c r="C648" s="610" t="s">
        <v>145</v>
      </c>
      <c r="D648" s="610" t="s">
        <v>145</v>
      </c>
      <c r="E648" s="610" t="s">
        <v>145</v>
      </c>
      <c r="F648" s="610" t="s">
        <v>145</v>
      </c>
      <c r="G648" s="610" t="s">
        <v>145</v>
      </c>
      <c r="H648" s="610" t="s">
        <v>145</v>
      </c>
    </row>
    <row r="649" spans="3:8">
      <c r="C649" s="610" t="s">
        <v>145</v>
      </c>
      <c r="D649" s="610" t="s">
        <v>145</v>
      </c>
      <c r="E649" s="610" t="s">
        <v>145</v>
      </c>
      <c r="F649" s="610" t="s">
        <v>145</v>
      </c>
      <c r="G649" s="610" t="s">
        <v>145</v>
      </c>
      <c r="H649" s="610" t="s">
        <v>145</v>
      </c>
    </row>
    <row r="650" spans="3:8">
      <c r="C650" s="610" t="s">
        <v>145</v>
      </c>
      <c r="D650" s="610" t="s">
        <v>145</v>
      </c>
      <c r="E650" s="610" t="s">
        <v>145</v>
      </c>
      <c r="F650" s="610" t="s">
        <v>145</v>
      </c>
      <c r="G650" s="610" t="s">
        <v>145</v>
      </c>
      <c r="H650" s="610" t="s">
        <v>145</v>
      </c>
    </row>
    <row r="651" spans="3:8">
      <c r="C651" s="610" t="s">
        <v>145</v>
      </c>
      <c r="D651" s="610" t="s">
        <v>145</v>
      </c>
      <c r="E651" s="610" t="s">
        <v>145</v>
      </c>
      <c r="F651" s="610" t="s">
        <v>145</v>
      </c>
      <c r="G651" s="610" t="s">
        <v>145</v>
      </c>
      <c r="H651" s="610" t="s">
        <v>145</v>
      </c>
    </row>
    <row r="652" spans="3:8">
      <c r="C652" s="610" t="s">
        <v>145</v>
      </c>
      <c r="D652" s="610" t="s">
        <v>145</v>
      </c>
      <c r="E652" s="610" t="s">
        <v>145</v>
      </c>
      <c r="F652" s="610" t="s">
        <v>145</v>
      </c>
      <c r="G652" s="610" t="s">
        <v>145</v>
      </c>
      <c r="H652" s="610" t="s">
        <v>145</v>
      </c>
    </row>
    <row r="653" spans="3:8">
      <c r="C653" s="610" t="s">
        <v>145</v>
      </c>
      <c r="D653" s="610" t="s">
        <v>145</v>
      </c>
      <c r="E653" s="610" t="s">
        <v>145</v>
      </c>
      <c r="F653" s="610" t="s">
        <v>145</v>
      </c>
      <c r="G653" s="610" t="s">
        <v>145</v>
      </c>
      <c r="H653" s="610" t="s">
        <v>145</v>
      </c>
    </row>
    <row r="654" spans="3:8">
      <c r="C654" s="610" t="s">
        <v>145</v>
      </c>
      <c r="D654" s="610" t="s">
        <v>145</v>
      </c>
      <c r="E654" s="610" t="s">
        <v>145</v>
      </c>
      <c r="F654" s="610" t="s">
        <v>145</v>
      </c>
      <c r="G654" s="610" t="s">
        <v>145</v>
      </c>
      <c r="H654" s="610" t="s">
        <v>145</v>
      </c>
    </row>
    <row r="655" spans="3:8">
      <c r="C655" s="610" t="s">
        <v>145</v>
      </c>
      <c r="D655" s="610" t="s">
        <v>145</v>
      </c>
      <c r="E655" s="610" t="s">
        <v>145</v>
      </c>
      <c r="F655" s="610" t="s">
        <v>145</v>
      </c>
      <c r="G655" s="610" t="s">
        <v>145</v>
      </c>
      <c r="H655" s="610" t="s">
        <v>145</v>
      </c>
    </row>
    <row r="656" spans="3:8">
      <c r="C656" s="610" t="s">
        <v>145</v>
      </c>
      <c r="D656" s="610" t="s">
        <v>145</v>
      </c>
      <c r="E656" s="610" t="s">
        <v>145</v>
      </c>
      <c r="F656" s="610" t="s">
        <v>145</v>
      </c>
      <c r="G656" s="610" t="s">
        <v>145</v>
      </c>
      <c r="H656" s="610" t="s">
        <v>145</v>
      </c>
    </row>
    <row r="657" spans="3:8">
      <c r="C657" s="610" t="s">
        <v>145</v>
      </c>
      <c r="D657" s="610" t="s">
        <v>145</v>
      </c>
      <c r="E657" s="610" t="s">
        <v>145</v>
      </c>
      <c r="F657" s="610" t="s">
        <v>145</v>
      </c>
      <c r="G657" s="610" t="s">
        <v>145</v>
      </c>
      <c r="H657" s="610" t="s">
        <v>145</v>
      </c>
    </row>
    <row r="658" spans="3:8">
      <c r="C658" s="610" t="s">
        <v>145</v>
      </c>
      <c r="D658" s="610" t="s">
        <v>145</v>
      </c>
      <c r="E658" s="610" t="s">
        <v>145</v>
      </c>
      <c r="F658" s="610" t="s">
        <v>145</v>
      </c>
      <c r="G658" s="610" t="s">
        <v>145</v>
      </c>
      <c r="H658" s="610" t="s">
        <v>145</v>
      </c>
    </row>
    <row r="659" spans="3:8">
      <c r="C659" s="610" t="s">
        <v>145</v>
      </c>
      <c r="D659" s="610" t="s">
        <v>145</v>
      </c>
      <c r="E659" s="610" t="s">
        <v>145</v>
      </c>
      <c r="F659" s="610" t="s">
        <v>145</v>
      </c>
      <c r="G659" s="610" t="s">
        <v>145</v>
      </c>
      <c r="H659" s="610" t="s">
        <v>145</v>
      </c>
    </row>
    <row r="660" spans="3:8">
      <c r="C660" s="610" t="s">
        <v>145</v>
      </c>
      <c r="D660" s="610" t="s">
        <v>145</v>
      </c>
      <c r="E660" s="610" t="s">
        <v>145</v>
      </c>
      <c r="F660" s="610" t="s">
        <v>145</v>
      </c>
      <c r="G660" s="610" t="s">
        <v>145</v>
      </c>
      <c r="H660" s="610" t="s">
        <v>145</v>
      </c>
    </row>
    <row r="661" spans="3:8">
      <c r="C661" s="610" t="s">
        <v>145</v>
      </c>
      <c r="D661" s="610" t="s">
        <v>145</v>
      </c>
      <c r="E661" s="610" t="s">
        <v>145</v>
      </c>
      <c r="F661" s="610" t="s">
        <v>145</v>
      </c>
      <c r="G661" s="610" t="s">
        <v>145</v>
      </c>
      <c r="H661" s="610" t="s">
        <v>145</v>
      </c>
    </row>
    <row r="662" spans="3:8">
      <c r="C662" s="610" t="s">
        <v>145</v>
      </c>
      <c r="D662" s="610" t="s">
        <v>145</v>
      </c>
      <c r="E662" s="610" t="s">
        <v>145</v>
      </c>
      <c r="F662" s="610" t="s">
        <v>145</v>
      </c>
      <c r="G662" s="610" t="s">
        <v>145</v>
      </c>
      <c r="H662" s="610" t="s">
        <v>145</v>
      </c>
    </row>
    <row r="663" spans="3:8">
      <c r="C663" s="610" t="s">
        <v>145</v>
      </c>
      <c r="D663" s="610" t="s">
        <v>145</v>
      </c>
      <c r="E663" s="610" t="s">
        <v>145</v>
      </c>
      <c r="F663" s="610" t="s">
        <v>145</v>
      </c>
      <c r="G663" s="610" t="s">
        <v>145</v>
      </c>
      <c r="H663" s="610" t="s">
        <v>145</v>
      </c>
    </row>
    <row r="664" spans="3:8">
      <c r="C664" s="610" t="s">
        <v>145</v>
      </c>
      <c r="D664" s="610" t="s">
        <v>145</v>
      </c>
      <c r="E664" s="610" t="s">
        <v>145</v>
      </c>
      <c r="F664" s="610" t="s">
        <v>145</v>
      </c>
      <c r="G664" s="610" t="s">
        <v>145</v>
      </c>
      <c r="H664" s="610" t="s">
        <v>145</v>
      </c>
    </row>
    <row r="665" spans="3:8">
      <c r="C665" s="610" t="s">
        <v>145</v>
      </c>
      <c r="D665" s="610" t="s">
        <v>145</v>
      </c>
      <c r="E665" s="610" t="s">
        <v>145</v>
      </c>
      <c r="F665" s="610" t="s">
        <v>145</v>
      </c>
      <c r="G665" s="610" t="s">
        <v>145</v>
      </c>
      <c r="H665" s="610" t="s">
        <v>145</v>
      </c>
    </row>
    <row r="666" spans="3:8">
      <c r="C666" s="610" t="s">
        <v>145</v>
      </c>
      <c r="D666" s="610" t="s">
        <v>145</v>
      </c>
      <c r="E666" s="610" t="s">
        <v>145</v>
      </c>
      <c r="F666" s="610" t="s">
        <v>145</v>
      </c>
      <c r="G666" s="610" t="s">
        <v>145</v>
      </c>
      <c r="H666" s="610" t="s">
        <v>145</v>
      </c>
    </row>
    <row r="667" spans="3:8">
      <c r="C667" s="610" t="s">
        <v>145</v>
      </c>
      <c r="D667" s="610" t="s">
        <v>145</v>
      </c>
      <c r="E667" s="610" t="s">
        <v>145</v>
      </c>
      <c r="F667" s="610" t="s">
        <v>145</v>
      </c>
      <c r="G667" s="610" t="s">
        <v>145</v>
      </c>
      <c r="H667" s="610" t="s">
        <v>145</v>
      </c>
    </row>
    <row r="668" spans="3:8">
      <c r="C668" s="610" t="s">
        <v>145</v>
      </c>
      <c r="D668" s="610" t="s">
        <v>145</v>
      </c>
      <c r="E668" s="610" t="s">
        <v>145</v>
      </c>
      <c r="F668" s="610" t="s">
        <v>145</v>
      </c>
      <c r="G668" s="610" t="s">
        <v>145</v>
      </c>
      <c r="H668" s="610" t="s">
        <v>145</v>
      </c>
    </row>
    <row r="669" spans="3:8">
      <c r="C669" s="610" t="s">
        <v>145</v>
      </c>
      <c r="D669" s="610" t="s">
        <v>145</v>
      </c>
      <c r="E669" s="610" t="s">
        <v>145</v>
      </c>
      <c r="F669" s="610" t="s">
        <v>145</v>
      </c>
      <c r="G669" s="610" t="s">
        <v>145</v>
      </c>
      <c r="H669" s="610" t="s">
        <v>145</v>
      </c>
    </row>
    <row r="670" spans="3:8">
      <c r="C670" s="610" t="s">
        <v>145</v>
      </c>
      <c r="D670" s="610" t="s">
        <v>145</v>
      </c>
      <c r="E670" s="610" t="s">
        <v>145</v>
      </c>
      <c r="F670" s="610" t="s">
        <v>145</v>
      </c>
      <c r="G670" s="610" t="s">
        <v>145</v>
      </c>
      <c r="H670" s="610" t="s">
        <v>145</v>
      </c>
    </row>
    <row r="671" spans="3:8">
      <c r="C671" s="610" t="s">
        <v>145</v>
      </c>
      <c r="D671" s="610" t="s">
        <v>145</v>
      </c>
      <c r="E671" s="610" t="s">
        <v>145</v>
      </c>
      <c r="F671" s="610" t="s">
        <v>145</v>
      </c>
      <c r="G671" s="610" t="s">
        <v>145</v>
      </c>
      <c r="H671" s="610" t="s">
        <v>145</v>
      </c>
    </row>
    <row r="672" spans="3:8">
      <c r="C672" s="610" t="s">
        <v>145</v>
      </c>
      <c r="D672" s="610" t="s">
        <v>145</v>
      </c>
      <c r="E672" s="610" t="s">
        <v>145</v>
      </c>
      <c r="F672" s="610" t="s">
        <v>145</v>
      </c>
      <c r="G672" s="610" t="s">
        <v>145</v>
      </c>
      <c r="H672" s="610" t="s">
        <v>145</v>
      </c>
    </row>
    <row r="673" spans="3:8">
      <c r="C673" s="610" t="s">
        <v>145</v>
      </c>
      <c r="D673" s="610" t="s">
        <v>145</v>
      </c>
      <c r="E673" s="610" t="s">
        <v>145</v>
      </c>
      <c r="F673" s="610" t="s">
        <v>145</v>
      </c>
      <c r="G673" s="610" t="s">
        <v>145</v>
      </c>
      <c r="H673" s="610" t="s">
        <v>145</v>
      </c>
    </row>
    <row r="674" spans="3:8">
      <c r="C674" s="610" t="s">
        <v>145</v>
      </c>
      <c r="D674" s="610" t="s">
        <v>145</v>
      </c>
      <c r="E674" s="610" t="s">
        <v>145</v>
      </c>
      <c r="F674" s="610" t="s">
        <v>145</v>
      </c>
      <c r="G674" s="610" t="s">
        <v>145</v>
      </c>
      <c r="H674" s="610" t="s">
        <v>145</v>
      </c>
    </row>
    <row r="675" spans="3:8">
      <c r="C675" s="610" t="s">
        <v>145</v>
      </c>
      <c r="D675" s="610" t="s">
        <v>145</v>
      </c>
      <c r="E675" s="610" t="s">
        <v>145</v>
      </c>
      <c r="F675" s="610" t="s">
        <v>145</v>
      </c>
      <c r="G675" s="610" t="s">
        <v>145</v>
      </c>
      <c r="H675" s="610" t="s">
        <v>145</v>
      </c>
    </row>
    <row r="676" spans="3:8">
      <c r="C676" s="610" t="s">
        <v>145</v>
      </c>
      <c r="D676" s="610" t="s">
        <v>145</v>
      </c>
      <c r="E676" s="610" t="s">
        <v>145</v>
      </c>
      <c r="F676" s="610" t="s">
        <v>145</v>
      </c>
      <c r="G676" s="610" t="s">
        <v>145</v>
      </c>
      <c r="H676" s="610" t="s">
        <v>145</v>
      </c>
    </row>
    <row r="677" spans="3:8">
      <c r="C677" s="610" t="s">
        <v>145</v>
      </c>
      <c r="D677" s="610" t="s">
        <v>145</v>
      </c>
      <c r="E677" s="610" t="s">
        <v>145</v>
      </c>
      <c r="F677" s="610" t="s">
        <v>145</v>
      </c>
      <c r="G677" s="610" t="s">
        <v>145</v>
      </c>
      <c r="H677" s="610" t="s">
        <v>145</v>
      </c>
    </row>
    <row r="678" spans="3:8">
      <c r="C678" s="610" t="s">
        <v>145</v>
      </c>
      <c r="D678" s="610" t="s">
        <v>145</v>
      </c>
      <c r="E678" s="610" t="s">
        <v>145</v>
      </c>
      <c r="F678" s="610" t="s">
        <v>145</v>
      </c>
      <c r="G678" s="610" t="s">
        <v>145</v>
      </c>
      <c r="H678" s="610" t="s">
        <v>145</v>
      </c>
    </row>
    <row r="679" spans="3:8">
      <c r="C679" s="610" t="s">
        <v>145</v>
      </c>
      <c r="D679" s="610" t="s">
        <v>145</v>
      </c>
      <c r="E679" s="610" t="s">
        <v>145</v>
      </c>
      <c r="F679" s="610" t="s">
        <v>145</v>
      </c>
      <c r="G679" s="610" t="s">
        <v>145</v>
      </c>
      <c r="H679" s="610" t="s">
        <v>145</v>
      </c>
    </row>
    <row r="680" spans="3:8">
      <c r="C680" s="610" t="s">
        <v>145</v>
      </c>
      <c r="D680" s="610" t="s">
        <v>145</v>
      </c>
      <c r="E680" s="610" t="s">
        <v>145</v>
      </c>
      <c r="F680" s="610" t="s">
        <v>145</v>
      </c>
      <c r="G680" s="610" t="s">
        <v>145</v>
      </c>
      <c r="H680" s="610" t="s">
        <v>145</v>
      </c>
    </row>
    <row r="681" spans="3:8">
      <c r="C681" s="610" t="s">
        <v>145</v>
      </c>
      <c r="D681" s="610" t="s">
        <v>145</v>
      </c>
      <c r="E681" s="610" t="s">
        <v>145</v>
      </c>
      <c r="F681" s="610" t="s">
        <v>145</v>
      </c>
      <c r="G681" s="610" t="s">
        <v>145</v>
      </c>
      <c r="H681" s="610" t="s">
        <v>145</v>
      </c>
    </row>
    <row r="682" spans="3:8">
      <c r="C682" s="610" t="s">
        <v>145</v>
      </c>
      <c r="D682" s="610" t="s">
        <v>145</v>
      </c>
      <c r="E682" s="610" t="s">
        <v>145</v>
      </c>
      <c r="F682" s="610" t="s">
        <v>145</v>
      </c>
      <c r="G682" s="610" t="s">
        <v>145</v>
      </c>
      <c r="H682" s="610" t="s">
        <v>145</v>
      </c>
    </row>
    <row r="683" spans="3:8">
      <c r="C683" s="610" t="s">
        <v>145</v>
      </c>
      <c r="D683" s="610" t="s">
        <v>145</v>
      </c>
      <c r="E683" s="610" t="s">
        <v>145</v>
      </c>
      <c r="F683" s="610" t="s">
        <v>145</v>
      </c>
      <c r="G683" s="610" t="s">
        <v>145</v>
      </c>
      <c r="H683" s="610" t="s">
        <v>145</v>
      </c>
    </row>
    <row r="684" spans="3:8">
      <c r="C684" s="610" t="s">
        <v>145</v>
      </c>
      <c r="D684" s="610" t="s">
        <v>145</v>
      </c>
      <c r="E684" s="610" t="s">
        <v>145</v>
      </c>
      <c r="F684" s="610" t="s">
        <v>145</v>
      </c>
      <c r="G684" s="610" t="s">
        <v>145</v>
      </c>
      <c r="H684" s="610" t="s">
        <v>145</v>
      </c>
    </row>
    <row r="685" spans="3:8">
      <c r="C685" s="610" t="s">
        <v>145</v>
      </c>
      <c r="D685" s="610" t="s">
        <v>145</v>
      </c>
      <c r="E685" s="610" t="s">
        <v>145</v>
      </c>
      <c r="F685" s="610" t="s">
        <v>145</v>
      </c>
      <c r="G685" s="610" t="s">
        <v>145</v>
      </c>
      <c r="H685" s="610" t="s">
        <v>145</v>
      </c>
    </row>
    <row r="686" spans="3:8">
      <c r="C686" s="610" t="s">
        <v>145</v>
      </c>
      <c r="D686" s="610" t="s">
        <v>145</v>
      </c>
      <c r="E686" s="610" t="s">
        <v>145</v>
      </c>
      <c r="F686" s="610" t="s">
        <v>145</v>
      </c>
      <c r="G686" s="610" t="s">
        <v>145</v>
      </c>
      <c r="H686" s="610" t="s">
        <v>145</v>
      </c>
    </row>
    <row r="687" spans="3:8">
      <c r="C687" s="610" t="s">
        <v>145</v>
      </c>
      <c r="D687" s="610" t="s">
        <v>145</v>
      </c>
      <c r="E687" s="610" t="s">
        <v>145</v>
      </c>
      <c r="F687" s="610" t="s">
        <v>145</v>
      </c>
      <c r="G687" s="610" t="s">
        <v>145</v>
      </c>
      <c r="H687" s="610" t="s">
        <v>145</v>
      </c>
    </row>
    <row r="688" spans="3:8">
      <c r="C688" s="610" t="s">
        <v>145</v>
      </c>
      <c r="D688" s="610" t="s">
        <v>145</v>
      </c>
      <c r="E688" s="610" t="s">
        <v>145</v>
      </c>
      <c r="F688" s="610" t="s">
        <v>145</v>
      </c>
      <c r="G688" s="610" t="s">
        <v>145</v>
      </c>
      <c r="H688" s="610" t="s">
        <v>145</v>
      </c>
    </row>
    <row r="689" spans="3:8">
      <c r="C689" s="610" t="s">
        <v>145</v>
      </c>
      <c r="D689" s="610" t="s">
        <v>145</v>
      </c>
      <c r="E689" s="610" t="s">
        <v>145</v>
      </c>
      <c r="F689" s="610" t="s">
        <v>145</v>
      </c>
      <c r="G689" s="610" t="s">
        <v>145</v>
      </c>
      <c r="H689" s="610" t="s">
        <v>145</v>
      </c>
    </row>
    <row r="690" spans="3:8">
      <c r="C690" s="610" t="s">
        <v>145</v>
      </c>
      <c r="D690" s="610" t="s">
        <v>145</v>
      </c>
      <c r="E690" s="610" t="s">
        <v>145</v>
      </c>
      <c r="F690" s="610" t="s">
        <v>145</v>
      </c>
      <c r="G690" s="610" t="s">
        <v>145</v>
      </c>
      <c r="H690" s="610" t="s">
        <v>145</v>
      </c>
    </row>
    <row r="691" spans="3:8">
      <c r="C691" s="610" t="s">
        <v>145</v>
      </c>
      <c r="D691" s="610" t="s">
        <v>145</v>
      </c>
      <c r="E691" s="610" t="s">
        <v>145</v>
      </c>
      <c r="F691" s="610" t="s">
        <v>145</v>
      </c>
      <c r="G691" s="610" t="s">
        <v>145</v>
      </c>
      <c r="H691" s="610" t="s">
        <v>145</v>
      </c>
    </row>
    <row r="692" spans="3:8">
      <c r="C692" s="610" t="s">
        <v>145</v>
      </c>
      <c r="D692" s="610" t="s">
        <v>145</v>
      </c>
      <c r="E692" s="610" t="s">
        <v>145</v>
      </c>
      <c r="F692" s="610" t="s">
        <v>145</v>
      </c>
      <c r="G692" s="610" t="s">
        <v>145</v>
      </c>
      <c r="H692" s="610" t="s">
        <v>145</v>
      </c>
    </row>
    <row r="693" spans="3:8">
      <c r="C693" s="610" t="s">
        <v>145</v>
      </c>
      <c r="D693" s="610" t="s">
        <v>145</v>
      </c>
      <c r="E693" s="610" t="s">
        <v>145</v>
      </c>
      <c r="F693" s="610" t="s">
        <v>145</v>
      </c>
      <c r="G693" s="610" t="s">
        <v>145</v>
      </c>
      <c r="H693" s="610" t="s">
        <v>145</v>
      </c>
    </row>
    <row r="694" spans="3:8">
      <c r="C694" s="610" t="s">
        <v>145</v>
      </c>
      <c r="D694" s="610" t="s">
        <v>145</v>
      </c>
      <c r="E694" s="610" t="s">
        <v>145</v>
      </c>
      <c r="F694" s="610" t="s">
        <v>145</v>
      </c>
      <c r="G694" s="610" t="s">
        <v>145</v>
      </c>
      <c r="H694" s="610" t="s">
        <v>145</v>
      </c>
    </row>
    <row r="695" spans="3:8">
      <c r="C695" s="610" t="s">
        <v>145</v>
      </c>
      <c r="D695" s="610" t="s">
        <v>145</v>
      </c>
      <c r="E695" s="610" t="s">
        <v>145</v>
      </c>
      <c r="F695" s="610" t="s">
        <v>145</v>
      </c>
      <c r="G695" s="610" t="s">
        <v>145</v>
      </c>
      <c r="H695" s="610" t="s">
        <v>145</v>
      </c>
    </row>
    <row r="696" spans="3:8">
      <c r="C696" s="610" t="s">
        <v>145</v>
      </c>
      <c r="D696" s="610" t="s">
        <v>145</v>
      </c>
      <c r="E696" s="610" t="s">
        <v>145</v>
      </c>
      <c r="F696" s="610" t="s">
        <v>145</v>
      </c>
      <c r="G696" s="610" t="s">
        <v>145</v>
      </c>
      <c r="H696" s="610" t="s">
        <v>145</v>
      </c>
    </row>
    <row r="697" spans="3:8">
      <c r="C697" s="610" t="s">
        <v>145</v>
      </c>
      <c r="D697" s="610" t="s">
        <v>145</v>
      </c>
      <c r="E697" s="610" t="s">
        <v>145</v>
      </c>
      <c r="F697" s="610" t="s">
        <v>145</v>
      </c>
      <c r="G697" s="610" t="s">
        <v>145</v>
      </c>
      <c r="H697" s="610" t="s">
        <v>145</v>
      </c>
    </row>
    <row r="698" spans="3:8">
      <c r="C698" s="610" t="s">
        <v>145</v>
      </c>
      <c r="D698" s="610" t="s">
        <v>145</v>
      </c>
      <c r="E698" s="610" t="s">
        <v>145</v>
      </c>
      <c r="F698" s="610" t="s">
        <v>145</v>
      </c>
      <c r="G698" s="610" t="s">
        <v>145</v>
      </c>
      <c r="H698" s="610" t="s">
        <v>145</v>
      </c>
    </row>
    <row r="699" spans="3:8">
      <c r="C699" s="610" t="s">
        <v>145</v>
      </c>
      <c r="D699" s="610" t="s">
        <v>145</v>
      </c>
      <c r="E699" s="610" t="s">
        <v>145</v>
      </c>
      <c r="F699" s="610" t="s">
        <v>145</v>
      </c>
      <c r="G699" s="610" t="s">
        <v>145</v>
      </c>
      <c r="H699" s="610" t="s">
        <v>145</v>
      </c>
    </row>
    <row r="700" spans="3:8">
      <c r="C700" s="610" t="s">
        <v>145</v>
      </c>
      <c r="D700" s="610" t="s">
        <v>145</v>
      </c>
      <c r="E700" s="610" t="s">
        <v>145</v>
      </c>
      <c r="F700" s="610" t="s">
        <v>145</v>
      </c>
      <c r="G700" s="610" t="s">
        <v>145</v>
      </c>
      <c r="H700" s="610" t="s">
        <v>145</v>
      </c>
    </row>
    <row r="701" spans="3:8">
      <c r="C701" s="610" t="s">
        <v>145</v>
      </c>
      <c r="D701" s="610" t="s">
        <v>145</v>
      </c>
      <c r="E701" s="610" t="s">
        <v>145</v>
      </c>
      <c r="F701" s="610" t="s">
        <v>145</v>
      </c>
      <c r="G701" s="610" t="s">
        <v>145</v>
      </c>
      <c r="H701" s="610" t="s">
        <v>145</v>
      </c>
    </row>
    <row r="702" spans="3:8">
      <c r="C702" s="610" t="s">
        <v>145</v>
      </c>
      <c r="D702" s="610" t="s">
        <v>145</v>
      </c>
      <c r="E702" s="610" t="s">
        <v>145</v>
      </c>
      <c r="F702" s="610" t="s">
        <v>145</v>
      </c>
      <c r="G702" s="610" t="s">
        <v>145</v>
      </c>
      <c r="H702" s="610" t="s">
        <v>145</v>
      </c>
    </row>
    <row r="703" spans="3:8">
      <c r="C703" s="610" t="s">
        <v>145</v>
      </c>
      <c r="D703" s="610" t="s">
        <v>145</v>
      </c>
      <c r="E703" s="610" t="s">
        <v>145</v>
      </c>
      <c r="F703" s="610" t="s">
        <v>145</v>
      </c>
      <c r="G703" s="610" t="s">
        <v>145</v>
      </c>
      <c r="H703" s="610" t="s">
        <v>145</v>
      </c>
    </row>
    <row r="704" spans="3:8">
      <c r="C704" s="610" t="s">
        <v>145</v>
      </c>
      <c r="D704" s="610" t="s">
        <v>145</v>
      </c>
      <c r="E704" s="610" t="s">
        <v>145</v>
      </c>
      <c r="F704" s="610" t="s">
        <v>145</v>
      </c>
      <c r="G704" s="610" t="s">
        <v>145</v>
      </c>
      <c r="H704" s="610" t="s">
        <v>145</v>
      </c>
    </row>
    <row r="705" spans="3:8">
      <c r="C705" s="610" t="s">
        <v>145</v>
      </c>
      <c r="D705" s="610" t="s">
        <v>145</v>
      </c>
      <c r="E705" s="610" t="s">
        <v>145</v>
      </c>
      <c r="F705" s="610" t="s">
        <v>145</v>
      </c>
      <c r="G705" s="610" t="s">
        <v>145</v>
      </c>
      <c r="H705" s="610" t="s">
        <v>145</v>
      </c>
    </row>
    <row r="706" spans="3:8">
      <c r="C706" s="610" t="s">
        <v>145</v>
      </c>
      <c r="D706" s="610" t="s">
        <v>145</v>
      </c>
      <c r="E706" s="610" t="s">
        <v>145</v>
      </c>
      <c r="F706" s="610" t="s">
        <v>145</v>
      </c>
      <c r="G706" s="610" t="s">
        <v>145</v>
      </c>
      <c r="H706" s="610" t="s">
        <v>145</v>
      </c>
    </row>
    <row r="707" spans="3:8">
      <c r="C707" s="610" t="s">
        <v>145</v>
      </c>
      <c r="D707" s="610" t="s">
        <v>145</v>
      </c>
      <c r="E707" s="610" t="s">
        <v>145</v>
      </c>
      <c r="F707" s="610" t="s">
        <v>145</v>
      </c>
      <c r="G707" s="610" t="s">
        <v>145</v>
      </c>
      <c r="H707" s="610" t="s">
        <v>145</v>
      </c>
    </row>
    <row r="708" spans="3:8">
      <c r="C708" s="610" t="s">
        <v>145</v>
      </c>
      <c r="D708" s="610" t="s">
        <v>145</v>
      </c>
      <c r="E708" s="610" t="s">
        <v>145</v>
      </c>
      <c r="F708" s="610" t="s">
        <v>145</v>
      </c>
      <c r="G708" s="610" t="s">
        <v>145</v>
      </c>
      <c r="H708" s="610" t="s">
        <v>145</v>
      </c>
    </row>
    <row r="709" spans="3:8">
      <c r="C709" s="610" t="s">
        <v>145</v>
      </c>
      <c r="D709" s="610" t="s">
        <v>145</v>
      </c>
      <c r="E709" s="610" t="s">
        <v>145</v>
      </c>
      <c r="F709" s="610" t="s">
        <v>145</v>
      </c>
      <c r="G709" s="610" t="s">
        <v>145</v>
      </c>
      <c r="H709" s="610" t="s">
        <v>145</v>
      </c>
    </row>
    <row r="710" spans="3:8">
      <c r="C710" s="610" t="s">
        <v>145</v>
      </c>
      <c r="D710" s="610" t="s">
        <v>145</v>
      </c>
      <c r="E710" s="610" t="s">
        <v>145</v>
      </c>
      <c r="F710" s="610" t="s">
        <v>145</v>
      </c>
      <c r="G710" s="610" t="s">
        <v>145</v>
      </c>
      <c r="H710" s="610" t="s">
        <v>145</v>
      </c>
    </row>
    <row r="711" spans="3:8">
      <c r="C711" s="610" t="s">
        <v>145</v>
      </c>
      <c r="D711" s="610" t="s">
        <v>145</v>
      </c>
      <c r="E711" s="610" t="s">
        <v>145</v>
      </c>
      <c r="F711" s="610" t="s">
        <v>145</v>
      </c>
      <c r="G711" s="610" t="s">
        <v>145</v>
      </c>
      <c r="H711" s="610" t="s">
        <v>145</v>
      </c>
    </row>
    <row r="712" spans="3:8">
      <c r="C712" s="610" t="s">
        <v>145</v>
      </c>
      <c r="D712" s="610" t="s">
        <v>145</v>
      </c>
      <c r="E712" s="610" t="s">
        <v>145</v>
      </c>
      <c r="F712" s="610" t="s">
        <v>145</v>
      </c>
      <c r="G712" s="610" t="s">
        <v>145</v>
      </c>
      <c r="H712" s="610" t="s">
        <v>145</v>
      </c>
    </row>
    <row r="713" spans="3:8">
      <c r="C713" s="610" t="s">
        <v>145</v>
      </c>
      <c r="D713" s="610" t="s">
        <v>145</v>
      </c>
      <c r="E713" s="610" t="s">
        <v>145</v>
      </c>
      <c r="F713" s="610" t="s">
        <v>145</v>
      </c>
      <c r="G713" s="610" t="s">
        <v>145</v>
      </c>
      <c r="H713" s="610" t="s">
        <v>145</v>
      </c>
    </row>
    <row r="714" spans="3:8">
      <c r="C714" s="610" t="s">
        <v>145</v>
      </c>
      <c r="D714" s="610" t="s">
        <v>145</v>
      </c>
      <c r="E714" s="610" t="s">
        <v>145</v>
      </c>
      <c r="F714" s="610" t="s">
        <v>145</v>
      </c>
      <c r="G714" s="610" t="s">
        <v>145</v>
      </c>
      <c r="H714" s="610" t="s">
        <v>145</v>
      </c>
    </row>
    <row r="715" spans="3:8">
      <c r="C715" s="610" t="s">
        <v>145</v>
      </c>
      <c r="D715" s="610" t="s">
        <v>145</v>
      </c>
      <c r="E715" s="610" t="s">
        <v>145</v>
      </c>
      <c r="F715" s="610" t="s">
        <v>145</v>
      </c>
      <c r="G715" s="610" t="s">
        <v>145</v>
      </c>
      <c r="H715" s="610" t="s">
        <v>145</v>
      </c>
    </row>
    <row r="716" spans="3:8">
      <c r="C716" s="610" t="s">
        <v>145</v>
      </c>
      <c r="D716" s="610" t="s">
        <v>145</v>
      </c>
      <c r="E716" s="610" t="s">
        <v>145</v>
      </c>
      <c r="F716" s="610" t="s">
        <v>145</v>
      </c>
      <c r="G716" s="610" t="s">
        <v>145</v>
      </c>
      <c r="H716" s="610" t="s">
        <v>145</v>
      </c>
    </row>
    <row r="717" spans="3:8">
      <c r="C717" s="610" t="s">
        <v>145</v>
      </c>
      <c r="D717" s="610" t="s">
        <v>145</v>
      </c>
      <c r="E717" s="610" t="s">
        <v>145</v>
      </c>
      <c r="F717" s="610" t="s">
        <v>145</v>
      </c>
      <c r="G717" s="610" t="s">
        <v>145</v>
      </c>
      <c r="H717" s="610" t="s">
        <v>145</v>
      </c>
    </row>
    <row r="718" spans="3:8">
      <c r="C718" s="610" t="s">
        <v>145</v>
      </c>
      <c r="D718" s="610" t="s">
        <v>145</v>
      </c>
      <c r="E718" s="610" t="s">
        <v>145</v>
      </c>
      <c r="F718" s="610" t="s">
        <v>145</v>
      </c>
      <c r="G718" s="610" t="s">
        <v>145</v>
      </c>
      <c r="H718" s="610" t="s">
        <v>145</v>
      </c>
    </row>
    <row r="719" spans="3:8">
      <c r="C719" s="610" t="s">
        <v>145</v>
      </c>
      <c r="D719" s="610" t="s">
        <v>145</v>
      </c>
      <c r="E719" s="610" t="s">
        <v>145</v>
      </c>
      <c r="F719" s="610" t="s">
        <v>145</v>
      </c>
      <c r="G719" s="610" t="s">
        <v>145</v>
      </c>
      <c r="H719" s="610" t="s">
        <v>145</v>
      </c>
    </row>
    <row r="720" spans="3:8">
      <c r="C720" s="610" t="s">
        <v>145</v>
      </c>
      <c r="D720" s="610" t="s">
        <v>145</v>
      </c>
      <c r="E720" s="610" t="s">
        <v>145</v>
      </c>
      <c r="F720" s="610" t="s">
        <v>145</v>
      </c>
      <c r="G720" s="610" t="s">
        <v>145</v>
      </c>
      <c r="H720" s="610" t="s">
        <v>145</v>
      </c>
    </row>
    <row r="721" spans="3:8">
      <c r="C721" s="610" t="s">
        <v>145</v>
      </c>
      <c r="D721" s="610" t="s">
        <v>145</v>
      </c>
      <c r="E721" s="610" t="s">
        <v>145</v>
      </c>
      <c r="F721" s="610" t="s">
        <v>145</v>
      </c>
      <c r="G721" s="610" t="s">
        <v>145</v>
      </c>
      <c r="H721" s="610" t="s">
        <v>145</v>
      </c>
    </row>
    <row r="722" spans="3:8">
      <c r="C722" s="610" t="s">
        <v>145</v>
      </c>
      <c r="D722" s="610" t="s">
        <v>145</v>
      </c>
      <c r="E722" s="610" t="s">
        <v>145</v>
      </c>
      <c r="F722" s="610" t="s">
        <v>145</v>
      </c>
      <c r="G722" s="610" t="s">
        <v>145</v>
      </c>
      <c r="H722" s="610" t="s">
        <v>145</v>
      </c>
    </row>
    <row r="723" spans="3:8">
      <c r="C723" s="610" t="s">
        <v>145</v>
      </c>
      <c r="D723" s="610" t="s">
        <v>145</v>
      </c>
      <c r="E723" s="610" t="s">
        <v>145</v>
      </c>
      <c r="F723" s="610" t="s">
        <v>145</v>
      </c>
      <c r="G723" s="610" t="s">
        <v>145</v>
      </c>
      <c r="H723" s="610" t="s">
        <v>145</v>
      </c>
    </row>
    <row r="724" spans="3:8">
      <c r="C724" s="610" t="s">
        <v>145</v>
      </c>
      <c r="D724" s="610" t="s">
        <v>145</v>
      </c>
      <c r="E724" s="610" t="s">
        <v>145</v>
      </c>
      <c r="F724" s="610" t="s">
        <v>145</v>
      </c>
      <c r="G724" s="610" t="s">
        <v>145</v>
      </c>
      <c r="H724" s="610" t="s">
        <v>145</v>
      </c>
    </row>
    <row r="725" spans="3:8">
      <c r="C725" s="610" t="s">
        <v>145</v>
      </c>
      <c r="D725" s="610" t="s">
        <v>145</v>
      </c>
      <c r="E725" s="610" t="s">
        <v>145</v>
      </c>
      <c r="F725" s="610" t="s">
        <v>145</v>
      </c>
      <c r="G725" s="610" t="s">
        <v>145</v>
      </c>
      <c r="H725" s="610" t="s">
        <v>145</v>
      </c>
    </row>
    <row r="726" spans="3:8">
      <c r="C726" s="610" t="s">
        <v>145</v>
      </c>
      <c r="D726" s="610" t="s">
        <v>145</v>
      </c>
      <c r="E726" s="610" t="s">
        <v>145</v>
      </c>
      <c r="F726" s="610" t="s">
        <v>145</v>
      </c>
      <c r="G726" s="610" t="s">
        <v>145</v>
      </c>
      <c r="H726" s="610" t="s">
        <v>145</v>
      </c>
    </row>
    <row r="727" spans="3:8">
      <c r="C727" s="610" t="s">
        <v>145</v>
      </c>
      <c r="D727" s="610" t="s">
        <v>145</v>
      </c>
      <c r="E727" s="610" t="s">
        <v>145</v>
      </c>
      <c r="F727" s="610" t="s">
        <v>145</v>
      </c>
      <c r="G727" s="610" t="s">
        <v>145</v>
      </c>
      <c r="H727" s="610" t="s">
        <v>145</v>
      </c>
    </row>
    <row r="728" spans="3:8">
      <c r="C728" s="610" t="s">
        <v>145</v>
      </c>
      <c r="D728" s="610" t="s">
        <v>145</v>
      </c>
      <c r="E728" s="610" t="s">
        <v>145</v>
      </c>
      <c r="F728" s="610" t="s">
        <v>145</v>
      </c>
      <c r="G728" s="610" t="s">
        <v>145</v>
      </c>
      <c r="H728" s="610" t="s">
        <v>145</v>
      </c>
    </row>
    <row r="729" spans="3:8">
      <c r="C729" s="610" t="s">
        <v>145</v>
      </c>
      <c r="D729" s="610" t="s">
        <v>145</v>
      </c>
      <c r="E729" s="610" t="s">
        <v>145</v>
      </c>
      <c r="F729" s="610" t="s">
        <v>145</v>
      </c>
      <c r="G729" s="610" t="s">
        <v>145</v>
      </c>
      <c r="H729" s="610" t="s">
        <v>145</v>
      </c>
    </row>
    <row r="730" spans="3:8">
      <c r="C730" s="610" t="s">
        <v>145</v>
      </c>
      <c r="D730" s="610" t="s">
        <v>145</v>
      </c>
      <c r="E730" s="610" t="s">
        <v>145</v>
      </c>
      <c r="F730" s="610" t="s">
        <v>145</v>
      </c>
      <c r="G730" s="610" t="s">
        <v>145</v>
      </c>
      <c r="H730" s="610" t="s">
        <v>145</v>
      </c>
    </row>
    <row r="731" spans="3:8">
      <c r="C731" s="610" t="s">
        <v>145</v>
      </c>
      <c r="D731" s="610" t="s">
        <v>145</v>
      </c>
      <c r="E731" s="610" t="s">
        <v>145</v>
      </c>
      <c r="F731" s="610" t="s">
        <v>145</v>
      </c>
      <c r="G731" s="610" t="s">
        <v>145</v>
      </c>
      <c r="H731" s="610" t="s">
        <v>145</v>
      </c>
    </row>
    <row r="732" spans="3:8">
      <c r="C732" s="610" t="s">
        <v>145</v>
      </c>
      <c r="D732" s="610" t="s">
        <v>145</v>
      </c>
      <c r="E732" s="610" t="s">
        <v>145</v>
      </c>
      <c r="F732" s="610" t="s">
        <v>145</v>
      </c>
      <c r="G732" s="610" t="s">
        <v>145</v>
      </c>
      <c r="H732" s="610" t="s">
        <v>145</v>
      </c>
    </row>
    <row r="733" spans="3:8">
      <c r="C733" s="610" t="s">
        <v>145</v>
      </c>
      <c r="D733" s="610" t="s">
        <v>145</v>
      </c>
      <c r="E733" s="610" t="s">
        <v>145</v>
      </c>
      <c r="F733" s="610" t="s">
        <v>145</v>
      </c>
      <c r="G733" s="610" t="s">
        <v>145</v>
      </c>
      <c r="H733" s="610" t="s">
        <v>145</v>
      </c>
    </row>
    <row r="734" spans="3:8">
      <c r="C734" s="610" t="s">
        <v>145</v>
      </c>
      <c r="D734" s="610" t="s">
        <v>145</v>
      </c>
      <c r="E734" s="610" t="s">
        <v>145</v>
      </c>
      <c r="F734" s="610" t="s">
        <v>145</v>
      </c>
      <c r="G734" s="610" t="s">
        <v>145</v>
      </c>
      <c r="H734" s="610" t="s">
        <v>145</v>
      </c>
    </row>
    <row r="735" spans="3:8">
      <c r="C735" s="610" t="s">
        <v>145</v>
      </c>
      <c r="D735" s="610" t="s">
        <v>145</v>
      </c>
      <c r="E735" s="610" t="s">
        <v>145</v>
      </c>
      <c r="F735" s="610" t="s">
        <v>145</v>
      </c>
      <c r="G735" s="610" t="s">
        <v>145</v>
      </c>
      <c r="H735" s="610" t="s">
        <v>145</v>
      </c>
    </row>
    <row r="736" spans="3:8">
      <c r="C736" s="610" t="s">
        <v>145</v>
      </c>
      <c r="D736" s="610" t="s">
        <v>145</v>
      </c>
      <c r="E736" s="610" t="s">
        <v>145</v>
      </c>
      <c r="F736" s="610" t="s">
        <v>145</v>
      </c>
      <c r="G736" s="610" t="s">
        <v>145</v>
      </c>
      <c r="H736" s="610" t="s">
        <v>145</v>
      </c>
    </row>
    <row r="737" spans="3:8">
      <c r="C737" s="610" t="s">
        <v>145</v>
      </c>
      <c r="D737" s="610" t="s">
        <v>145</v>
      </c>
      <c r="E737" s="610" t="s">
        <v>145</v>
      </c>
      <c r="F737" s="610" t="s">
        <v>145</v>
      </c>
      <c r="G737" s="610" t="s">
        <v>145</v>
      </c>
      <c r="H737" s="610" t="s">
        <v>145</v>
      </c>
    </row>
    <row r="738" spans="3:8">
      <c r="C738" s="610" t="s">
        <v>145</v>
      </c>
      <c r="D738" s="610" t="s">
        <v>145</v>
      </c>
      <c r="E738" s="610" t="s">
        <v>145</v>
      </c>
      <c r="F738" s="610" t="s">
        <v>145</v>
      </c>
      <c r="G738" s="610" t="s">
        <v>145</v>
      </c>
      <c r="H738" s="610" t="s">
        <v>145</v>
      </c>
    </row>
    <row r="739" spans="3:8">
      <c r="C739" s="610" t="s">
        <v>145</v>
      </c>
      <c r="D739" s="610" t="s">
        <v>145</v>
      </c>
      <c r="E739" s="610" t="s">
        <v>145</v>
      </c>
      <c r="F739" s="610" t="s">
        <v>145</v>
      </c>
      <c r="G739" s="610" t="s">
        <v>145</v>
      </c>
      <c r="H739" s="610" t="s">
        <v>145</v>
      </c>
    </row>
    <row r="740" spans="3:8">
      <c r="C740" s="610" t="s">
        <v>145</v>
      </c>
      <c r="D740" s="610" t="s">
        <v>145</v>
      </c>
      <c r="E740" s="610" t="s">
        <v>145</v>
      </c>
      <c r="F740" s="610" t="s">
        <v>145</v>
      </c>
      <c r="G740" s="610" t="s">
        <v>145</v>
      </c>
      <c r="H740" s="610" t="s">
        <v>145</v>
      </c>
    </row>
    <row r="741" spans="3:8">
      <c r="C741" s="610" t="s">
        <v>145</v>
      </c>
      <c r="D741" s="610" t="s">
        <v>145</v>
      </c>
      <c r="E741" s="610" t="s">
        <v>145</v>
      </c>
      <c r="F741" s="610" t="s">
        <v>145</v>
      </c>
      <c r="G741" s="610" t="s">
        <v>145</v>
      </c>
      <c r="H741" s="610" t="s">
        <v>145</v>
      </c>
    </row>
    <row r="742" spans="3:8">
      <c r="C742" s="610" t="s">
        <v>145</v>
      </c>
      <c r="D742" s="610" t="s">
        <v>145</v>
      </c>
      <c r="E742" s="610" t="s">
        <v>145</v>
      </c>
      <c r="F742" s="610" t="s">
        <v>145</v>
      </c>
      <c r="G742" s="610" t="s">
        <v>145</v>
      </c>
      <c r="H742" s="610" t="s">
        <v>145</v>
      </c>
    </row>
    <row r="743" spans="3:8">
      <c r="C743" s="610" t="s">
        <v>145</v>
      </c>
      <c r="D743" s="610" t="s">
        <v>145</v>
      </c>
      <c r="E743" s="610" t="s">
        <v>145</v>
      </c>
      <c r="F743" s="610" t="s">
        <v>145</v>
      </c>
      <c r="G743" s="610" t="s">
        <v>145</v>
      </c>
      <c r="H743" s="610" t="s">
        <v>145</v>
      </c>
    </row>
    <row r="744" spans="3:8">
      <c r="C744" s="610" t="s">
        <v>145</v>
      </c>
      <c r="D744" s="610" t="s">
        <v>145</v>
      </c>
      <c r="E744" s="610" t="s">
        <v>145</v>
      </c>
      <c r="F744" s="610" t="s">
        <v>145</v>
      </c>
      <c r="G744" s="610" t="s">
        <v>145</v>
      </c>
      <c r="H744" s="610" t="s">
        <v>145</v>
      </c>
    </row>
    <row r="745" spans="3:8">
      <c r="C745" s="610" t="s">
        <v>145</v>
      </c>
      <c r="D745" s="610" t="s">
        <v>145</v>
      </c>
      <c r="E745" s="610" t="s">
        <v>145</v>
      </c>
      <c r="F745" s="610" t="s">
        <v>145</v>
      </c>
      <c r="G745" s="610" t="s">
        <v>145</v>
      </c>
      <c r="H745" s="610" t="s">
        <v>145</v>
      </c>
    </row>
    <row r="746" spans="3:8">
      <c r="C746" s="610" t="s">
        <v>145</v>
      </c>
      <c r="D746" s="610" t="s">
        <v>145</v>
      </c>
      <c r="E746" s="610" t="s">
        <v>145</v>
      </c>
      <c r="F746" s="610" t="s">
        <v>145</v>
      </c>
      <c r="G746" s="610" t="s">
        <v>145</v>
      </c>
      <c r="H746" s="610" t="s">
        <v>145</v>
      </c>
    </row>
    <row r="747" spans="3:8">
      <c r="C747" s="610" t="s">
        <v>145</v>
      </c>
      <c r="D747" s="610" t="s">
        <v>145</v>
      </c>
      <c r="E747" s="610" t="s">
        <v>145</v>
      </c>
      <c r="F747" s="610" t="s">
        <v>145</v>
      </c>
      <c r="G747" s="610" t="s">
        <v>145</v>
      </c>
      <c r="H747" s="610" t="s">
        <v>145</v>
      </c>
    </row>
    <row r="748" spans="3:8">
      <c r="C748" s="610" t="s">
        <v>145</v>
      </c>
      <c r="D748" s="610" t="s">
        <v>145</v>
      </c>
      <c r="E748" s="610" t="s">
        <v>145</v>
      </c>
      <c r="F748" s="610" t="s">
        <v>145</v>
      </c>
      <c r="G748" s="610" t="s">
        <v>145</v>
      </c>
      <c r="H748" s="610" t="s">
        <v>145</v>
      </c>
    </row>
    <row r="749" spans="3:8">
      <c r="C749" s="610" t="s">
        <v>145</v>
      </c>
      <c r="D749" s="610" t="s">
        <v>145</v>
      </c>
      <c r="E749" s="610" t="s">
        <v>145</v>
      </c>
      <c r="F749" s="610" t="s">
        <v>145</v>
      </c>
      <c r="G749" s="610" t="s">
        <v>145</v>
      </c>
      <c r="H749" s="610" t="s">
        <v>145</v>
      </c>
    </row>
    <row r="750" spans="3:8">
      <c r="C750" s="610" t="s">
        <v>145</v>
      </c>
      <c r="D750" s="610" t="s">
        <v>145</v>
      </c>
      <c r="E750" s="610" t="s">
        <v>145</v>
      </c>
      <c r="F750" s="610" t="s">
        <v>145</v>
      </c>
      <c r="G750" s="610" t="s">
        <v>145</v>
      </c>
      <c r="H750" s="610" t="s">
        <v>145</v>
      </c>
    </row>
    <row r="751" spans="3:8">
      <c r="C751" s="610" t="s">
        <v>145</v>
      </c>
      <c r="D751" s="610" t="s">
        <v>145</v>
      </c>
      <c r="E751" s="610" t="s">
        <v>145</v>
      </c>
      <c r="F751" s="610" t="s">
        <v>145</v>
      </c>
      <c r="G751" s="610" t="s">
        <v>145</v>
      </c>
      <c r="H751" s="610" t="s">
        <v>145</v>
      </c>
    </row>
    <row r="752" spans="3:8">
      <c r="C752" s="610" t="s">
        <v>145</v>
      </c>
      <c r="D752" s="610" t="s">
        <v>145</v>
      </c>
      <c r="E752" s="610" t="s">
        <v>145</v>
      </c>
      <c r="F752" s="610" t="s">
        <v>145</v>
      </c>
      <c r="G752" s="610" t="s">
        <v>145</v>
      </c>
      <c r="H752" s="610" t="s">
        <v>145</v>
      </c>
    </row>
    <row r="753" spans="3:8">
      <c r="C753" s="610" t="s">
        <v>145</v>
      </c>
      <c r="D753" s="610" t="s">
        <v>145</v>
      </c>
      <c r="E753" s="610" t="s">
        <v>145</v>
      </c>
      <c r="F753" s="610" t="s">
        <v>145</v>
      </c>
      <c r="G753" s="610" t="s">
        <v>145</v>
      </c>
      <c r="H753" s="610" t="s">
        <v>145</v>
      </c>
    </row>
    <row r="754" spans="3:8">
      <c r="C754" s="610" t="s">
        <v>145</v>
      </c>
      <c r="D754" s="610" t="s">
        <v>145</v>
      </c>
      <c r="E754" s="610" t="s">
        <v>145</v>
      </c>
      <c r="F754" s="610" t="s">
        <v>145</v>
      </c>
      <c r="G754" s="610" t="s">
        <v>145</v>
      </c>
      <c r="H754" s="610" t="s">
        <v>145</v>
      </c>
    </row>
    <row r="755" spans="3:8">
      <c r="C755" s="610" t="s">
        <v>145</v>
      </c>
      <c r="D755" s="610" t="s">
        <v>145</v>
      </c>
      <c r="E755" s="610" t="s">
        <v>145</v>
      </c>
      <c r="F755" s="610" t="s">
        <v>145</v>
      </c>
      <c r="G755" s="610" t="s">
        <v>145</v>
      </c>
      <c r="H755" s="610" t="s">
        <v>145</v>
      </c>
    </row>
    <row r="756" spans="3:8">
      <c r="C756" s="610" t="s">
        <v>145</v>
      </c>
      <c r="D756" s="610" t="s">
        <v>145</v>
      </c>
      <c r="E756" s="610" t="s">
        <v>145</v>
      </c>
      <c r="F756" s="610" t="s">
        <v>145</v>
      </c>
      <c r="G756" s="610" t="s">
        <v>145</v>
      </c>
      <c r="H756" s="610" t="s">
        <v>145</v>
      </c>
    </row>
    <row r="757" spans="3:8">
      <c r="C757" s="610" t="s">
        <v>145</v>
      </c>
      <c r="D757" s="610" t="s">
        <v>145</v>
      </c>
      <c r="E757" s="610" t="s">
        <v>145</v>
      </c>
      <c r="F757" s="610" t="s">
        <v>145</v>
      </c>
      <c r="G757" s="610" t="s">
        <v>145</v>
      </c>
      <c r="H757" s="610" t="s">
        <v>145</v>
      </c>
    </row>
    <row r="758" spans="3:8">
      <c r="C758" s="610" t="s">
        <v>145</v>
      </c>
      <c r="D758" s="610" t="s">
        <v>145</v>
      </c>
      <c r="E758" s="610" t="s">
        <v>145</v>
      </c>
      <c r="F758" s="610" t="s">
        <v>145</v>
      </c>
      <c r="G758" s="610" t="s">
        <v>145</v>
      </c>
      <c r="H758" s="610" t="s">
        <v>145</v>
      </c>
    </row>
    <row r="759" spans="3:8">
      <c r="C759" s="610" t="s">
        <v>145</v>
      </c>
      <c r="D759" s="610" t="s">
        <v>145</v>
      </c>
      <c r="E759" s="610" t="s">
        <v>145</v>
      </c>
      <c r="F759" s="610" t="s">
        <v>145</v>
      </c>
      <c r="G759" s="610" t="s">
        <v>145</v>
      </c>
      <c r="H759" s="610" t="s">
        <v>145</v>
      </c>
    </row>
    <row r="760" spans="3:8">
      <c r="C760" s="610" t="s">
        <v>145</v>
      </c>
      <c r="D760" s="610" t="s">
        <v>145</v>
      </c>
      <c r="E760" s="610" t="s">
        <v>145</v>
      </c>
      <c r="F760" s="610" t="s">
        <v>145</v>
      </c>
      <c r="G760" s="610" t="s">
        <v>145</v>
      </c>
      <c r="H760" s="610" t="s">
        <v>145</v>
      </c>
    </row>
    <row r="761" spans="3:8">
      <c r="C761" s="610" t="s">
        <v>145</v>
      </c>
      <c r="D761" s="610" t="s">
        <v>145</v>
      </c>
      <c r="E761" s="610" t="s">
        <v>145</v>
      </c>
      <c r="F761" s="610" t="s">
        <v>145</v>
      </c>
      <c r="G761" s="610" t="s">
        <v>145</v>
      </c>
      <c r="H761" s="610" t="s">
        <v>145</v>
      </c>
    </row>
    <row r="762" spans="3:8">
      <c r="C762" s="610" t="s">
        <v>145</v>
      </c>
      <c r="D762" s="610" t="s">
        <v>145</v>
      </c>
      <c r="E762" s="610" t="s">
        <v>145</v>
      </c>
      <c r="F762" s="610" t="s">
        <v>145</v>
      </c>
      <c r="G762" s="610" t="s">
        <v>145</v>
      </c>
      <c r="H762" s="610" t="s">
        <v>145</v>
      </c>
    </row>
    <row r="763" spans="3:8">
      <c r="C763" s="610" t="s">
        <v>145</v>
      </c>
      <c r="D763" s="610" t="s">
        <v>145</v>
      </c>
      <c r="E763" s="610" t="s">
        <v>145</v>
      </c>
      <c r="F763" s="610" t="s">
        <v>145</v>
      </c>
      <c r="G763" s="610" t="s">
        <v>145</v>
      </c>
      <c r="H763" s="610" t="s">
        <v>145</v>
      </c>
    </row>
    <row r="764" spans="3:8">
      <c r="C764" s="610" t="s">
        <v>145</v>
      </c>
      <c r="D764" s="610" t="s">
        <v>145</v>
      </c>
      <c r="E764" s="610" t="s">
        <v>145</v>
      </c>
      <c r="F764" s="610" t="s">
        <v>145</v>
      </c>
      <c r="G764" s="610" t="s">
        <v>145</v>
      </c>
      <c r="H764" s="610" t="s">
        <v>145</v>
      </c>
    </row>
    <row r="765" spans="3:8">
      <c r="C765" s="610" t="s">
        <v>145</v>
      </c>
      <c r="D765" s="610" t="s">
        <v>145</v>
      </c>
      <c r="E765" s="610" t="s">
        <v>145</v>
      </c>
      <c r="F765" s="610" t="s">
        <v>145</v>
      </c>
      <c r="G765" s="610" t="s">
        <v>145</v>
      </c>
      <c r="H765" s="610" t="s">
        <v>145</v>
      </c>
    </row>
    <row r="766" spans="3:8">
      <c r="C766" s="610" t="s">
        <v>145</v>
      </c>
      <c r="D766" s="610" t="s">
        <v>145</v>
      </c>
      <c r="E766" s="610" t="s">
        <v>145</v>
      </c>
      <c r="F766" s="610" t="s">
        <v>145</v>
      </c>
      <c r="G766" s="610" t="s">
        <v>145</v>
      </c>
      <c r="H766" s="610" t="s">
        <v>145</v>
      </c>
    </row>
    <row r="767" spans="3:8">
      <c r="C767" s="610" t="s">
        <v>145</v>
      </c>
      <c r="D767" s="610" t="s">
        <v>145</v>
      </c>
      <c r="E767" s="610" t="s">
        <v>145</v>
      </c>
      <c r="F767" s="610" t="s">
        <v>145</v>
      </c>
      <c r="G767" s="610" t="s">
        <v>145</v>
      </c>
      <c r="H767" s="610" t="s">
        <v>145</v>
      </c>
    </row>
    <row r="768" spans="3:8">
      <c r="C768" s="610" t="s">
        <v>145</v>
      </c>
      <c r="D768" s="610" t="s">
        <v>145</v>
      </c>
      <c r="E768" s="610" t="s">
        <v>145</v>
      </c>
      <c r="F768" s="610" t="s">
        <v>145</v>
      </c>
      <c r="G768" s="610" t="s">
        <v>145</v>
      </c>
      <c r="H768" s="610" t="s">
        <v>145</v>
      </c>
    </row>
    <row r="769" spans="3:8">
      <c r="C769" s="610" t="s">
        <v>145</v>
      </c>
      <c r="D769" s="610" t="s">
        <v>145</v>
      </c>
      <c r="E769" s="610" t="s">
        <v>145</v>
      </c>
      <c r="F769" s="610" t="s">
        <v>145</v>
      </c>
      <c r="G769" s="610" t="s">
        <v>145</v>
      </c>
      <c r="H769" s="610" t="s">
        <v>145</v>
      </c>
    </row>
    <row r="770" spans="3:8">
      <c r="C770" s="610" t="s">
        <v>145</v>
      </c>
      <c r="D770" s="610" t="s">
        <v>145</v>
      </c>
      <c r="E770" s="610" t="s">
        <v>145</v>
      </c>
      <c r="F770" s="610" t="s">
        <v>145</v>
      </c>
      <c r="G770" s="610" t="s">
        <v>145</v>
      </c>
      <c r="H770" s="610" t="s">
        <v>145</v>
      </c>
    </row>
    <row r="771" spans="3:8">
      <c r="C771" s="610" t="s">
        <v>145</v>
      </c>
      <c r="D771" s="610" t="s">
        <v>145</v>
      </c>
      <c r="E771" s="610" t="s">
        <v>145</v>
      </c>
      <c r="F771" s="610" t="s">
        <v>145</v>
      </c>
      <c r="G771" s="610" t="s">
        <v>145</v>
      </c>
      <c r="H771" s="610" t="s">
        <v>145</v>
      </c>
    </row>
    <row r="772" spans="3:8">
      <c r="C772" s="610" t="s">
        <v>145</v>
      </c>
      <c r="D772" s="610" t="s">
        <v>145</v>
      </c>
      <c r="E772" s="610" t="s">
        <v>145</v>
      </c>
      <c r="F772" s="610" t="s">
        <v>145</v>
      </c>
      <c r="G772" s="610" t="s">
        <v>145</v>
      </c>
      <c r="H772" s="610" t="s">
        <v>145</v>
      </c>
    </row>
    <row r="773" spans="3:8">
      <c r="C773" s="610" t="s">
        <v>145</v>
      </c>
      <c r="D773" s="610" t="s">
        <v>145</v>
      </c>
      <c r="E773" s="610" t="s">
        <v>145</v>
      </c>
      <c r="F773" s="610" t="s">
        <v>145</v>
      </c>
      <c r="G773" s="610" t="s">
        <v>145</v>
      </c>
      <c r="H773" s="610" t="s">
        <v>145</v>
      </c>
    </row>
    <row r="774" spans="3:8">
      <c r="C774" s="610" t="s">
        <v>145</v>
      </c>
      <c r="D774" s="610" t="s">
        <v>145</v>
      </c>
      <c r="E774" s="610" t="s">
        <v>145</v>
      </c>
      <c r="F774" s="610" t="s">
        <v>145</v>
      </c>
      <c r="G774" s="610" t="s">
        <v>145</v>
      </c>
      <c r="H774" s="610" t="s">
        <v>145</v>
      </c>
    </row>
    <row r="775" spans="3:8">
      <c r="C775" s="610" t="s">
        <v>145</v>
      </c>
      <c r="D775" s="610" t="s">
        <v>145</v>
      </c>
      <c r="E775" s="610" t="s">
        <v>145</v>
      </c>
      <c r="F775" s="610" t="s">
        <v>145</v>
      </c>
      <c r="G775" s="610" t="s">
        <v>145</v>
      </c>
      <c r="H775" s="610" t="s">
        <v>145</v>
      </c>
    </row>
    <row r="776" spans="3:8">
      <c r="C776" s="610" t="s">
        <v>145</v>
      </c>
      <c r="D776" s="610" t="s">
        <v>145</v>
      </c>
      <c r="E776" s="610" t="s">
        <v>145</v>
      </c>
      <c r="F776" s="610" t="s">
        <v>145</v>
      </c>
      <c r="G776" s="610" t="s">
        <v>145</v>
      </c>
      <c r="H776" s="610" t="s">
        <v>145</v>
      </c>
    </row>
    <row r="777" spans="3:8">
      <c r="C777" s="610" t="s">
        <v>145</v>
      </c>
      <c r="D777" s="610" t="s">
        <v>145</v>
      </c>
      <c r="E777" s="610" t="s">
        <v>145</v>
      </c>
      <c r="F777" s="610" t="s">
        <v>145</v>
      </c>
      <c r="G777" s="610" t="s">
        <v>145</v>
      </c>
      <c r="H777" s="610" t="s">
        <v>145</v>
      </c>
    </row>
    <row r="778" spans="3:8">
      <c r="C778" s="610" t="s">
        <v>145</v>
      </c>
      <c r="D778" s="610" t="s">
        <v>145</v>
      </c>
      <c r="E778" s="610" t="s">
        <v>145</v>
      </c>
      <c r="F778" s="610" t="s">
        <v>145</v>
      </c>
      <c r="G778" s="610" t="s">
        <v>145</v>
      </c>
      <c r="H778" s="610" t="s">
        <v>145</v>
      </c>
    </row>
    <row r="779" spans="3:8">
      <c r="C779" s="610" t="s">
        <v>145</v>
      </c>
      <c r="D779" s="610" t="s">
        <v>145</v>
      </c>
      <c r="E779" s="610" t="s">
        <v>145</v>
      </c>
      <c r="F779" s="610" t="s">
        <v>145</v>
      </c>
      <c r="G779" s="610" t="s">
        <v>145</v>
      </c>
      <c r="H779" s="610" t="s">
        <v>145</v>
      </c>
    </row>
    <row r="780" spans="3:8">
      <c r="C780" s="610" t="s">
        <v>145</v>
      </c>
      <c r="D780" s="610" t="s">
        <v>145</v>
      </c>
      <c r="E780" s="610" t="s">
        <v>145</v>
      </c>
      <c r="F780" s="610" t="s">
        <v>145</v>
      </c>
      <c r="G780" s="610" t="s">
        <v>145</v>
      </c>
      <c r="H780" s="610" t="s">
        <v>145</v>
      </c>
    </row>
    <row r="781" spans="3:8">
      <c r="C781" s="610" t="s">
        <v>145</v>
      </c>
      <c r="D781" s="610" t="s">
        <v>145</v>
      </c>
      <c r="E781" s="610" t="s">
        <v>145</v>
      </c>
      <c r="F781" s="610" t="s">
        <v>145</v>
      </c>
      <c r="G781" s="610" t="s">
        <v>145</v>
      </c>
      <c r="H781" s="610" t="s">
        <v>145</v>
      </c>
    </row>
    <row r="782" spans="3:8">
      <c r="C782" s="610" t="s">
        <v>145</v>
      </c>
      <c r="D782" s="610" t="s">
        <v>145</v>
      </c>
      <c r="E782" s="610" t="s">
        <v>145</v>
      </c>
      <c r="F782" s="610" t="s">
        <v>145</v>
      </c>
      <c r="G782" s="610" t="s">
        <v>145</v>
      </c>
      <c r="H782" s="610" t="s">
        <v>145</v>
      </c>
    </row>
    <row r="783" spans="3:8">
      <c r="C783" s="610" t="s">
        <v>145</v>
      </c>
      <c r="D783" s="610" t="s">
        <v>145</v>
      </c>
      <c r="E783" s="610" t="s">
        <v>145</v>
      </c>
      <c r="F783" s="610" t="s">
        <v>145</v>
      </c>
      <c r="G783" s="610" t="s">
        <v>145</v>
      </c>
      <c r="H783" s="610" t="s">
        <v>145</v>
      </c>
    </row>
    <row r="784" spans="3:8">
      <c r="C784" s="610" t="s">
        <v>145</v>
      </c>
      <c r="D784" s="610" t="s">
        <v>145</v>
      </c>
      <c r="E784" s="610" t="s">
        <v>145</v>
      </c>
      <c r="F784" s="610" t="s">
        <v>145</v>
      </c>
      <c r="G784" s="610" t="s">
        <v>145</v>
      </c>
      <c r="H784" s="610" t="s">
        <v>145</v>
      </c>
    </row>
    <row r="785" spans="3:8">
      <c r="C785" s="610" t="s">
        <v>145</v>
      </c>
      <c r="D785" s="610" t="s">
        <v>145</v>
      </c>
      <c r="E785" s="610" t="s">
        <v>145</v>
      </c>
      <c r="F785" s="610" t="s">
        <v>145</v>
      </c>
      <c r="G785" s="610" t="s">
        <v>145</v>
      </c>
      <c r="H785" s="610" t="s">
        <v>145</v>
      </c>
    </row>
    <row r="786" spans="3:8">
      <c r="C786" s="610" t="s">
        <v>145</v>
      </c>
      <c r="D786" s="610" t="s">
        <v>145</v>
      </c>
      <c r="E786" s="610" t="s">
        <v>145</v>
      </c>
      <c r="F786" s="610" t="s">
        <v>145</v>
      </c>
      <c r="G786" s="610" t="s">
        <v>145</v>
      </c>
      <c r="H786" s="610" t="s">
        <v>145</v>
      </c>
    </row>
    <row r="787" spans="3:8">
      <c r="C787" s="610" t="s">
        <v>145</v>
      </c>
      <c r="D787" s="610" t="s">
        <v>145</v>
      </c>
      <c r="E787" s="610" t="s">
        <v>145</v>
      </c>
      <c r="F787" s="610" t="s">
        <v>145</v>
      </c>
      <c r="G787" s="610" t="s">
        <v>145</v>
      </c>
      <c r="H787" s="610" t="s">
        <v>145</v>
      </c>
    </row>
    <row r="788" spans="3:8">
      <c r="C788" s="610" t="s">
        <v>145</v>
      </c>
      <c r="D788" s="610" t="s">
        <v>145</v>
      </c>
      <c r="E788" s="610" t="s">
        <v>145</v>
      </c>
      <c r="F788" s="610" t="s">
        <v>145</v>
      </c>
      <c r="G788" s="610" t="s">
        <v>145</v>
      </c>
      <c r="H788" s="610" t="s">
        <v>145</v>
      </c>
    </row>
    <row r="789" spans="3:8">
      <c r="C789" s="610" t="s">
        <v>145</v>
      </c>
      <c r="D789" s="610" t="s">
        <v>145</v>
      </c>
      <c r="E789" s="610" t="s">
        <v>145</v>
      </c>
      <c r="F789" s="610" t="s">
        <v>145</v>
      </c>
      <c r="G789" s="610" t="s">
        <v>145</v>
      </c>
      <c r="H789" s="610" t="s">
        <v>145</v>
      </c>
    </row>
    <row r="790" spans="3:8">
      <c r="C790" s="610" t="s">
        <v>145</v>
      </c>
      <c r="D790" s="610" t="s">
        <v>145</v>
      </c>
      <c r="E790" s="610" t="s">
        <v>145</v>
      </c>
      <c r="F790" s="610" t="s">
        <v>145</v>
      </c>
      <c r="G790" s="610" t="s">
        <v>145</v>
      </c>
      <c r="H790" s="610" t="s">
        <v>145</v>
      </c>
    </row>
    <row r="791" spans="3:8">
      <c r="C791" s="610" t="s">
        <v>145</v>
      </c>
      <c r="D791" s="610" t="s">
        <v>145</v>
      </c>
      <c r="E791" s="610" t="s">
        <v>145</v>
      </c>
      <c r="F791" s="610" t="s">
        <v>145</v>
      </c>
      <c r="G791" s="610" t="s">
        <v>145</v>
      </c>
      <c r="H791" s="610" t="s">
        <v>145</v>
      </c>
    </row>
    <row r="792" spans="3:8">
      <c r="C792" s="610" t="s">
        <v>145</v>
      </c>
      <c r="D792" s="610" t="s">
        <v>145</v>
      </c>
      <c r="E792" s="610" t="s">
        <v>145</v>
      </c>
      <c r="F792" s="610" t="s">
        <v>145</v>
      </c>
      <c r="G792" s="610" t="s">
        <v>145</v>
      </c>
      <c r="H792" s="610" t="s">
        <v>145</v>
      </c>
    </row>
    <row r="793" spans="3:8">
      <c r="C793" s="610" t="s">
        <v>145</v>
      </c>
      <c r="D793" s="610" t="s">
        <v>145</v>
      </c>
      <c r="E793" s="610" t="s">
        <v>145</v>
      </c>
      <c r="F793" s="610" t="s">
        <v>145</v>
      </c>
      <c r="G793" s="610" t="s">
        <v>145</v>
      </c>
      <c r="H793" s="610" t="s">
        <v>145</v>
      </c>
    </row>
    <row r="794" spans="3:8">
      <c r="C794" s="610" t="s">
        <v>145</v>
      </c>
      <c r="D794" s="610" t="s">
        <v>145</v>
      </c>
      <c r="E794" s="610" t="s">
        <v>145</v>
      </c>
      <c r="F794" s="610" t="s">
        <v>145</v>
      </c>
      <c r="G794" s="610" t="s">
        <v>145</v>
      </c>
      <c r="H794" s="610" t="s">
        <v>145</v>
      </c>
    </row>
    <row r="795" spans="3:8">
      <c r="C795" s="610" t="s">
        <v>145</v>
      </c>
      <c r="D795" s="610" t="s">
        <v>145</v>
      </c>
      <c r="E795" s="610" t="s">
        <v>145</v>
      </c>
      <c r="F795" s="610" t="s">
        <v>145</v>
      </c>
      <c r="G795" s="610" t="s">
        <v>145</v>
      </c>
      <c r="H795" s="610" t="s">
        <v>145</v>
      </c>
    </row>
    <row r="796" spans="3:8">
      <c r="D796" s="610" t="s">
        <v>145</v>
      </c>
      <c r="E796" s="610" t="s">
        <v>145</v>
      </c>
      <c r="F796" s="610" t="s">
        <v>145</v>
      </c>
      <c r="G796" s="610" t="s">
        <v>145</v>
      </c>
      <c r="H796" s="610" t="s">
        <v>145</v>
      </c>
    </row>
    <row r="797" spans="3:8">
      <c r="D797" s="610" t="s">
        <v>145</v>
      </c>
      <c r="E797" s="610" t="s">
        <v>145</v>
      </c>
      <c r="F797" s="610" t="s">
        <v>145</v>
      </c>
      <c r="G797" s="610" t="s">
        <v>145</v>
      </c>
      <c r="H797" s="610" t="s">
        <v>145</v>
      </c>
    </row>
    <row r="798" spans="3:8">
      <c r="D798" s="610" t="s">
        <v>145</v>
      </c>
      <c r="E798" s="610" t="s">
        <v>145</v>
      </c>
      <c r="F798" s="610" t="s">
        <v>145</v>
      </c>
      <c r="G798" s="610" t="s">
        <v>145</v>
      </c>
      <c r="H798" s="610" t="s">
        <v>145</v>
      </c>
    </row>
    <row r="799" spans="3:8">
      <c r="D799" s="610" t="s">
        <v>145</v>
      </c>
      <c r="E799" s="610" t="s">
        <v>145</v>
      </c>
      <c r="F799" s="610" t="s">
        <v>145</v>
      </c>
      <c r="G799" s="610" t="s">
        <v>145</v>
      </c>
      <c r="H799" s="610" t="s">
        <v>145</v>
      </c>
    </row>
    <row r="800" spans="3:8">
      <c r="D800" s="610" t="s">
        <v>145</v>
      </c>
      <c r="E800" s="610" t="s">
        <v>145</v>
      </c>
      <c r="F800" s="610" t="s">
        <v>145</v>
      </c>
      <c r="G800" s="610" t="s">
        <v>145</v>
      </c>
      <c r="H800" s="610" t="s">
        <v>145</v>
      </c>
    </row>
    <row r="801" spans="4:8">
      <c r="D801" s="610" t="s">
        <v>145</v>
      </c>
      <c r="E801" s="610" t="s">
        <v>145</v>
      </c>
      <c r="F801" s="610" t="s">
        <v>145</v>
      </c>
      <c r="G801" s="610" t="s">
        <v>145</v>
      </c>
      <c r="H801" s="610" t="s">
        <v>145</v>
      </c>
    </row>
    <row r="802" spans="4:8">
      <c r="D802" s="610" t="s">
        <v>145</v>
      </c>
      <c r="E802" s="610" t="s">
        <v>145</v>
      </c>
      <c r="F802" s="610" t="s">
        <v>145</v>
      </c>
      <c r="G802" s="610" t="s">
        <v>145</v>
      </c>
      <c r="H802" s="610" t="s">
        <v>145</v>
      </c>
    </row>
    <row r="803" spans="4:8">
      <c r="D803" s="610" t="s">
        <v>145</v>
      </c>
      <c r="E803" s="610" t="s">
        <v>145</v>
      </c>
      <c r="F803" s="610" t="s">
        <v>145</v>
      </c>
      <c r="G803" s="610" t="s">
        <v>145</v>
      </c>
      <c r="H803" s="610" t="s">
        <v>145</v>
      </c>
    </row>
    <row r="804" spans="4:8">
      <c r="D804" s="610" t="s">
        <v>145</v>
      </c>
      <c r="E804" s="610" t="s">
        <v>145</v>
      </c>
      <c r="F804" s="610" t="s">
        <v>145</v>
      </c>
      <c r="G804" s="610" t="s">
        <v>145</v>
      </c>
      <c r="H804" s="610" t="s">
        <v>145</v>
      </c>
    </row>
    <row r="805" spans="4:8">
      <c r="D805" s="610" t="s">
        <v>145</v>
      </c>
      <c r="E805" s="610" t="s">
        <v>145</v>
      </c>
      <c r="F805" s="610" t="s">
        <v>145</v>
      </c>
      <c r="G805" s="610" t="s">
        <v>145</v>
      </c>
      <c r="H805" s="610" t="s">
        <v>145</v>
      </c>
    </row>
    <row r="806" spans="4:8">
      <c r="D806" s="610" t="s">
        <v>145</v>
      </c>
      <c r="E806" s="610" t="s">
        <v>145</v>
      </c>
      <c r="F806" s="610" t="s">
        <v>145</v>
      </c>
      <c r="G806" s="610" t="s">
        <v>145</v>
      </c>
      <c r="H806" s="610" t="s">
        <v>145</v>
      </c>
    </row>
    <row r="807" spans="4:8">
      <c r="D807" s="610" t="s">
        <v>145</v>
      </c>
      <c r="E807" s="610" t="s">
        <v>145</v>
      </c>
      <c r="F807" s="610" t="s">
        <v>145</v>
      </c>
      <c r="G807" s="610" t="s">
        <v>145</v>
      </c>
      <c r="H807" s="610" t="s">
        <v>145</v>
      </c>
    </row>
    <row r="808" spans="4:8">
      <c r="D808" s="610" t="s">
        <v>145</v>
      </c>
      <c r="E808" s="610" t="s">
        <v>145</v>
      </c>
      <c r="F808" s="610" t="s">
        <v>145</v>
      </c>
      <c r="G808" s="610" t="s">
        <v>145</v>
      </c>
      <c r="H808" s="610" t="s">
        <v>145</v>
      </c>
    </row>
    <row r="809" spans="4:8">
      <c r="D809" s="610" t="s">
        <v>145</v>
      </c>
      <c r="E809" s="610" t="s">
        <v>145</v>
      </c>
      <c r="F809" s="610" t="s">
        <v>145</v>
      </c>
      <c r="G809" s="610" t="s">
        <v>145</v>
      </c>
      <c r="H809" s="610" t="s">
        <v>145</v>
      </c>
    </row>
    <row r="810" spans="4:8">
      <c r="D810" s="610" t="s">
        <v>145</v>
      </c>
      <c r="E810" s="610" t="s">
        <v>145</v>
      </c>
      <c r="F810" s="610" t="s">
        <v>145</v>
      </c>
      <c r="G810" s="610" t="s">
        <v>145</v>
      </c>
      <c r="H810" s="610" t="s">
        <v>145</v>
      </c>
    </row>
    <row r="811" spans="4:8">
      <c r="D811" s="610" t="s">
        <v>145</v>
      </c>
      <c r="E811" s="610" t="s">
        <v>145</v>
      </c>
      <c r="F811" s="610" t="s">
        <v>145</v>
      </c>
      <c r="G811" s="610" t="s">
        <v>145</v>
      </c>
      <c r="H811" s="610" t="s">
        <v>145</v>
      </c>
    </row>
    <row r="812" spans="4:8">
      <c r="D812" s="610" t="s">
        <v>145</v>
      </c>
      <c r="E812" s="610" t="s">
        <v>145</v>
      </c>
      <c r="F812" s="610" t="s">
        <v>145</v>
      </c>
      <c r="G812" s="610" t="s">
        <v>145</v>
      </c>
      <c r="H812" s="610" t="s">
        <v>145</v>
      </c>
    </row>
    <row r="813" spans="4:8">
      <c r="D813" s="610" t="s">
        <v>145</v>
      </c>
      <c r="E813" s="610" t="s">
        <v>145</v>
      </c>
      <c r="F813" s="610" t="s">
        <v>145</v>
      </c>
      <c r="G813" s="610" t="s">
        <v>145</v>
      </c>
      <c r="H813" s="610" t="s">
        <v>145</v>
      </c>
    </row>
    <row r="814" spans="4:8">
      <c r="D814" s="610" t="s">
        <v>145</v>
      </c>
      <c r="E814" s="610" t="s">
        <v>145</v>
      </c>
      <c r="F814" s="610" t="s">
        <v>145</v>
      </c>
      <c r="G814" s="610" t="s">
        <v>145</v>
      </c>
      <c r="H814" s="610" t="s">
        <v>145</v>
      </c>
    </row>
    <row r="815" spans="4:8">
      <c r="D815" s="610" t="s">
        <v>145</v>
      </c>
      <c r="E815" s="610" t="s">
        <v>145</v>
      </c>
      <c r="F815" s="610" t="s">
        <v>145</v>
      </c>
      <c r="G815" s="610" t="s">
        <v>145</v>
      </c>
      <c r="H815" s="610" t="s">
        <v>145</v>
      </c>
    </row>
    <row r="816" spans="4:8">
      <c r="D816" s="610" t="s">
        <v>145</v>
      </c>
      <c r="E816" s="610" t="s">
        <v>145</v>
      </c>
      <c r="F816" s="610" t="s">
        <v>145</v>
      </c>
      <c r="G816" s="610" t="s">
        <v>145</v>
      </c>
      <c r="H816" s="610" t="s">
        <v>145</v>
      </c>
    </row>
    <row r="817" spans="4:8">
      <c r="D817" s="610" t="s">
        <v>145</v>
      </c>
      <c r="E817" s="610" t="s">
        <v>145</v>
      </c>
      <c r="F817" s="610" t="s">
        <v>145</v>
      </c>
      <c r="G817" s="610" t="s">
        <v>145</v>
      </c>
      <c r="H817" s="610" t="s">
        <v>145</v>
      </c>
    </row>
    <row r="818" spans="4:8">
      <c r="D818" s="610" t="s">
        <v>145</v>
      </c>
      <c r="E818" s="610" t="s">
        <v>145</v>
      </c>
      <c r="F818" s="610" t="s">
        <v>145</v>
      </c>
      <c r="G818" s="610" t="s">
        <v>145</v>
      </c>
      <c r="H818" s="610" t="s">
        <v>145</v>
      </c>
    </row>
    <row r="819" spans="4:8">
      <c r="D819" s="610" t="s">
        <v>145</v>
      </c>
      <c r="E819" s="610" t="s">
        <v>145</v>
      </c>
      <c r="F819" s="610" t="s">
        <v>145</v>
      </c>
      <c r="G819" s="610" t="s">
        <v>145</v>
      </c>
      <c r="H819" s="610" t="s">
        <v>145</v>
      </c>
    </row>
    <row r="820" spans="4:8">
      <c r="D820" s="610" t="s">
        <v>145</v>
      </c>
      <c r="E820" s="610" t="s">
        <v>145</v>
      </c>
      <c r="F820" s="610" t="s">
        <v>145</v>
      </c>
      <c r="G820" s="610" t="s">
        <v>145</v>
      </c>
      <c r="H820" s="610" t="s">
        <v>145</v>
      </c>
    </row>
    <row r="821" spans="4:8">
      <c r="D821" s="610" t="s">
        <v>145</v>
      </c>
      <c r="E821" s="610" t="s">
        <v>145</v>
      </c>
      <c r="F821" s="610" t="s">
        <v>145</v>
      </c>
      <c r="G821" s="610" t="s">
        <v>145</v>
      </c>
      <c r="H821" s="610" t="s">
        <v>145</v>
      </c>
    </row>
    <row r="822" spans="4:8">
      <c r="D822" s="610" t="s">
        <v>145</v>
      </c>
      <c r="E822" s="610" t="s">
        <v>145</v>
      </c>
      <c r="F822" s="610" t="s">
        <v>145</v>
      </c>
      <c r="G822" s="610" t="s">
        <v>145</v>
      </c>
      <c r="H822" s="610" t="s">
        <v>145</v>
      </c>
    </row>
    <row r="823" spans="4:8">
      <c r="D823" s="610" t="s">
        <v>145</v>
      </c>
      <c r="E823" s="610" t="s">
        <v>145</v>
      </c>
      <c r="F823" s="610" t="s">
        <v>145</v>
      </c>
      <c r="G823" s="610" t="s">
        <v>145</v>
      </c>
      <c r="H823" s="610" t="s">
        <v>145</v>
      </c>
    </row>
    <row r="824" spans="4:8">
      <c r="D824" s="610" t="s">
        <v>145</v>
      </c>
      <c r="E824" s="610" t="s">
        <v>145</v>
      </c>
      <c r="F824" s="610" t="s">
        <v>145</v>
      </c>
      <c r="G824" s="610" t="s">
        <v>145</v>
      </c>
      <c r="H824" s="610" t="s">
        <v>145</v>
      </c>
    </row>
    <row r="825" spans="4:8">
      <c r="D825" s="610" t="s">
        <v>145</v>
      </c>
      <c r="E825" s="610" t="s">
        <v>145</v>
      </c>
      <c r="F825" s="610" t="s">
        <v>145</v>
      </c>
      <c r="G825" s="610" t="s">
        <v>145</v>
      </c>
      <c r="H825" s="610" t="s">
        <v>145</v>
      </c>
    </row>
    <row r="826" spans="4:8">
      <c r="D826" s="610" t="s">
        <v>145</v>
      </c>
      <c r="E826" s="610" t="s">
        <v>145</v>
      </c>
      <c r="F826" s="610" t="s">
        <v>145</v>
      </c>
      <c r="G826" s="610" t="s">
        <v>145</v>
      </c>
      <c r="H826" s="610" t="s">
        <v>145</v>
      </c>
    </row>
    <row r="827" spans="4:8">
      <c r="D827" s="610" t="s">
        <v>145</v>
      </c>
      <c r="E827" s="610" t="s">
        <v>145</v>
      </c>
      <c r="F827" s="610" t="s">
        <v>145</v>
      </c>
      <c r="G827" s="610" t="s">
        <v>145</v>
      </c>
      <c r="H827" s="610" t="s">
        <v>145</v>
      </c>
    </row>
    <row r="828" spans="4:8">
      <c r="D828" s="610" t="s">
        <v>145</v>
      </c>
      <c r="E828" s="610" t="s">
        <v>145</v>
      </c>
      <c r="F828" s="610" t="s">
        <v>145</v>
      </c>
      <c r="G828" s="610" t="s">
        <v>145</v>
      </c>
      <c r="H828" s="610" t="s">
        <v>145</v>
      </c>
    </row>
    <row r="829" spans="4:8">
      <c r="D829" s="610" t="s">
        <v>145</v>
      </c>
      <c r="E829" s="610" t="s">
        <v>145</v>
      </c>
      <c r="F829" s="610" t="s">
        <v>145</v>
      </c>
      <c r="G829" s="610" t="s">
        <v>145</v>
      </c>
      <c r="H829" s="610" t="s">
        <v>145</v>
      </c>
    </row>
    <row r="830" spans="4:8">
      <c r="D830" s="610" t="s">
        <v>145</v>
      </c>
      <c r="E830" s="610" t="s">
        <v>145</v>
      </c>
      <c r="F830" s="610" t="s">
        <v>145</v>
      </c>
      <c r="G830" s="610" t="s">
        <v>145</v>
      </c>
      <c r="H830" s="610" t="s">
        <v>145</v>
      </c>
    </row>
    <row r="831" spans="4:8">
      <c r="D831" s="610" t="s">
        <v>145</v>
      </c>
      <c r="E831" s="610" t="s">
        <v>145</v>
      </c>
      <c r="F831" s="610" t="s">
        <v>145</v>
      </c>
      <c r="G831" s="610" t="s">
        <v>145</v>
      </c>
      <c r="H831" s="610" t="s">
        <v>145</v>
      </c>
    </row>
    <row r="832" spans="4:8">
      <c r="D832" s="610" t="s">
        <v>145</v>
      </c>
      <c r="E832" s="610" t="s">
        <v>145</v>
      </c>
      <c r="F832" s="610" t="s">
        <v>145</v>
      </c>
      <c r="G832" s="610" t="s">
        <v>145</v>
      </c>
      <c r="H832" s="610" t="s">
        <v>145</v>
      </c>
    </row>
    <row r="833" spans="4:8">
      <c r="D833" s="610" t="s">
        <v>145</v>
      </c>
      <c r="E833" s="610" t="s">
        <v>145</v>
      </c>
      <c r="F833" s="610" t="s">
        <v>145</v>
      </c>
      <c r="G833" s="610" t="s">
        <v>145</v>
      </c>
      <c r="H833" s="610" t="s">
        <v>145</v>
      </c>
    </row>
    <row r="834" spans="4:8">
      <c r="D834" s="610" t="s">
        <v>145</v>
      </c>
      <c r="E834" s="610" t="s">
        <v>145</v>
      </c>
      <c r="F834" s="610" t="s">
        <v>145</v>
      </c>
      <c r="G834" s="610" t="s">
        <v>145</v>
      </c>
      <c r="H834" s="610" t="s">
        <v>145</v>
      </c>
    </row>
    <row r="835" spans="4:8">
      <c r="D835" s="610" t="s">
        <v>145</v>
      </c>
      <c r="E835" s="610" t="s">
        <v>145</v>
      </c>
      <c r="F835" s="610" t="s">
        <v>145</v>
      </c>
      <c r="G835" s="610" t="s">
        <v>145</v>
      </c>
      <c r="H835" s="610" t="s">
        <v>145</v>
      </c>
    </row>
    <row r="836" spans="4:8">
      <c r="D836" s="610" t="s">
        <v>145</v>
      </c>
      <c r="E836" s="610" t="s">
        <v>145</v>
      </c>
      <c r="F836" s="610" t="s">
        <v>145</v>
      </c>
      <c r="G836" s="610" t="s">
        <v>145</v>
      </c>
      <c r="H836" s="610" t="s">
        <v>145</v>
      </c>
    </row>
    <row r="837" spans="4:8">
      <c r="D837" s="610" t="s">
        <v>145</v>
      </c>
      <c r="E837" s="610" t="s">
        <v>145</v>
      </c>
      <c r="F837" s="610" t="s">
        <v>145</v>
      </c>
      <c r="G837" s="610" t="s">
        <v>145</v>
      </c>
      <c r="H837" s="610" t="s">
        <v>145</v>
      </c>
    </row>
    <row r="838" spans="4:8">
      <c r="D838" s="610" t="s">
        <v>145</v>
      </c>
      <c r="E838" s="610" t="s">
        <v>145</v>
      </c>
      <c r="F838" s="610" t="s">
        <v>145</v>
      </c>
      <c r="G838" s="610" t="s">
        <v>145</v>
      </c>
      <c r="H838" s="610" t="s">
        <v>145</v>
      </c>
    </row>
    <row r="839" spans="4:8">
      <c r="D839" s="610" t="s">
        <v>145</v>
      </c>
      <c r="E839" s="610" t="s">
        <v>145</v>
      </c>
      <c r="F839" s="610" t="s">
        <v>145</v>
      </c>
      <c r="G839" s="610" t="s">
        <v>145</v>
      </c>
      <c r="H839" s="610" t="s">
        <v>145</v>
      </c>
    </row>
    <row r="840" spans="4:8">
      <c r="D840" s="610" t="s">
        <v>145</v>
      </c>
      <c r="E840" s="610" t="s">
        <v>145</v>
      </c>
      <c r="F840" s="610" t="s">
        <v>145</v>
      </c>
      <c r="G840" s="610" t="s">
        <v>145</v>
      </c>
      <c r="H840" s="610" t="s">
        <v>145</v>
      </c>
    </row>
    <row r="841" spans="4:8">
      <c r="D841" s="610" t="s">
        <v>145</v>
      </c>
      <c r="E841" s="610" t="s">
        <v>145</v>
      </c>
      <c r="F841" s="610" t="s">
        <v>145</v>
      </c>
      <c r="G841" s="610" t="s">
        <v>145</v>
      </c>
      <c r="H841" s="610" t="s">
        <v>145</v>
      </c>
    </row>
    <row r="842" spans="4:8">
      <c r="D842" s="610" t="s">
        <v>145</v>
      </c>
      <c r="E842" s="610" t="s">
        <v>145</v>
      </c>
      <c r="F842" s="610" t="s">
        <v>145</v>
      </c>
      <c r="G842" s="610" t="s">
        <v>145</v>
      </c>
      <c r="H842" s="610" t="s">
        <v>145</v>
      </c>
    </row>
    <row r="843" spans="4:8">
      <c r="D843" s="610" t="s">
        <v>145</v>
      </c>
      <c r="E843" s="610" t="s">
        <v>145</v>
      </c>
      <c r="F843" s="610" t="s">
        <v>145</v>
      </c>
      <c r="G843" s="610" t="s">
        <v>145</v>
      </c>
      <c r="H843" s="610" t="s">
        <v>145</v>
      </c>
    </row>
    <row r="844" spans="4:8">
      <c r="D844" s="610" t="s">
        <v>145</v>
      </c>
      <c r="E844" s="610" t="s">
        <v>145</v>
      </c>
      <c r="F844" s="610" t="s">
        <v>145</v>
      </c>
      <c r="G844" s="610" t="s">
        <v>145</v>
      </c>
      <c r="H844" s="610" t="s">
        <v>145</v>
      </c>
    </row>
    <row r="845" spans="4:8">
      <c r="D845" s="610" t="s">
        <v>145</v>
      </c>
      <c r="E845" s="610" t="s">
        <v>145</v>
      </c>
      <c r="F845" s="610" t="s">
        <v>145</v>
      </c>
      <c r="G845" s="610" t="s">
        <v>145</v>
      </c>
      <c r="H845" s="610" t="s">
        <v>145</v>
      </c>
    </row>
    <row r="846" spans="4:8">
      <c r="D846" s="610" t="s">
        <v>145</v>
      </c>
      <c r="E846" s="610" t="s">
        <v>145</v>
      </c>
      <c r="F846" s="610" t="s">
        <v>145</v>
      </c>
      <c r="G846" s="610" t="s">
        <v>145</v>
      </c>
      <c r="H846" s="610" t="s">
        <v>145</v>
      </c>
    </row>
    <row r="847" spans="4:8">
      <c r="D847" s="610" t="s">
        <v>145</v>
      </c>
      <c r="E847" s="610" t="s">
        <v>145</v>
      </c>
      <c r="F847" s="610" t="s">
        <v>145</v>
      </c>
      <c r="G847" s="610" t="s">
        <v>145</v>
      </c>
      <c r="H847" s="610" t="s">
        <v>145</v>
      </c>
    </row>
    <row r="848" spans="4:8">
      <c r="D848" s="610" t="s">
        <v>145</v>
      </c>
      <c r="E848" s="610" t="s">
        <v>145</v>
      </c>
      <c r="F848" s="610" t="s">
        <v>145</v>
      </c>
      <c r="G848" s="610" t="s">
        <v>145</v>
      </c>
      <c r="H848" s="610" t="s">
        <v>145</v>
      </c>
    </row>
    <row r="849" spans="4:8">
      <c r="D849" s="610" t="s">
        <v>145</v>
      </c>
      <c r="E849" s="610" t="s">
        <v>145</v>
      </c>
      <c r="F849" s="610" t="s">
        <v>145</v>
      </c>
      <c r="G849" s="610" t="s">
        <v>145</v>
      </c>
      <c r="H849" s="610" t="s">
        <v>145</v>
      </c>
    </row>
    <row r="850" spans="4:8">
      <c r="D850" s="610" t="s">
        <v>145</v>
      </c>
      <c r="E850" s="610" t="s">
        <v>145</v>
      </c>
      <c r="F850" s="610" t="s">
        <v>145</v>
      </c>
      <c r="G850" s="610" t="s">
        <v>145</v>
      </c>
      <c r="H850" s="610" t="s">
        <v>145</v>
      </c>
    </row>
    <row r="851" spans="4:8">
      <c r="D851" s="610" t="s">
        <v>145</v>
      </c>
      <c r="E851" s="610" t="s">
        <v>145</v>
      </c>
      <c r="F851" s="610" t="s">
        <v>145</v>
      </c>
      <c r="G851" s="610" t="s">
        <v>145</v>
      </c>
      <c r="H851" s="610" t="s">
        <v>145</v>
      </c>
    </row>
    <row r="852" spans="4:8">
      <c r="D852" s="610" t="s">
        <v>145</v>
      </c>
      <c r="E852" s="610" t="s">
        <v>145</v>
      </c>
      <c r="F852" s="610" t="s">
        <v>145</v>
      </c>
      <c r="G852" s="610" t="s">
        <v>145</v>
      </c>
      <c r="H852" s="610" t="s">
        <v>145</v>
      </c>
    </row>
    <row r="853" spans="4:8">
      <c r="D853" s="610" t="s">
        <v>145</v>
      </c>
      <c r="E853" s="610" t="s">
        <v>145</v>
      </c>
      <c r="F853" s="610" t="s">
        <v>145</v>
      </c>
      <c r="G853" s="610" t="s">
        <v>145</v>
      </c>
      <c r="H853" s="610" t="s">
        <v>145</v>
      </c>
    </row>
    <row r="854" spans="4:8">
      <c r="D854" s="610" t="s">
        <v>145</v>
      </c>
      <c r="E854" s="610" t="s">
        <v>145</v>
      </c>
      <c r="F854" s="610" t="s">
        <v>145</v>
      </c>
      <c r="G854" s="610" t="s">
        <v>145</v>
      </c>
      <c r="H854" s="610" t="s">
        <v>145</v>
      </c>
    </row>
    <row r="855" spans="4:8">
      <c r="D855" s="610" t="s">
        <v>145</v>
      </c>
      <c r="E855" s="610" t="s">
        <v>145</v>
      </c>
      <c r="F855" s="610" t="s">
        <v>145</v>
      </c>
      <c r="G855" s="610" t="s">
        <v>145</v>
      </c>
      <c r="H855" s="610" t="s">
        <v>145</v>
      </c>
    </row>
    <row r="856" spans="4:8">
      <c r="D856" s="610" t="s">
        <v>145</v>
      </c>
      <c r="E856" s="610" t="s">
        <v>145</v>
      </c>
      <c r="F856" s="610" t="s">
        <v>145</v>
      </c>
      <c r="G856" s="610" t="s">
        <v>145</v>
      </c>
      <c r="H856" s="610" t="s">
        <v>145</v>
      </c>
    </row>
    <row r="857" spans="4:8">
      <c r="D857" s="610" t="s">
        <v>145</v>
      </c>
      <c r="E857" s="610" t="s">
        <v>145</v>
      </c>
      <c r="F857" s="610" t="s">
        <v>145</v>
      </c>
      <c r="G857" s="610" t="s">
        <v>145</v>
      </c>
      <c r="H857" s="610" t="s">
        <v>145</v>
      </c>
    </row>
    <row r="858" spans="4:8">
      <c r="D858" s="610" t="s">
        <v>145</v>
      </c>
      <c r="E858" s="610" t="s">
        <v>145</v>
      </c>
      <c r="F858" s="610" t="s">
        <v>145</v>
      </c>
      <c r="G858" s="610" t="s">
        <v>145</v>
      </c>
      <c r="H858" s="610" t="s">
        <v>145</v>
      </c>
    </row>
    <row r="859" spans="4:8">
      <c r="D859" s="610" t="s">
        <v>145</v>
      </c>
      <c r="E859" s="610" t="s">
        <v>145</v>
      </c>
      <c r="F859" s="610" t="s">
        <v>145</v>
      </c>
      <c r="G859" s="610" t="s">
        <v>145</v>
      </c>
      <c r="H859" s="610" t="s">
        <v>145</v>
      </c>
    </row>
    <row r="860" spans="4:8">
      <c r="D860" s="610" t="s">
        <v>145</v>
      </c>
      <c r="E860" s="610" t="s">
        <v>145</v>
      </c>
      <c r="F860" s="610" t="s">
        <v>145</v>
      </c>
      <c r="G860" s="610" t="s">
        <v>145</v>
      </c>
      <c r="H860" s="610" t="s">
        <v>145</v>
      </c>
    </row>
    <row r="861" spans="4:8">
      <c r="D861" s="610" t="s">
        <v>145</v>
      </c>
      <c r="E861" s="610" t="s">
        <v>145</v>
      </c>
      <c r="F861" s="610" t="s">
        <v>145</v>
      </c>
      <c r="G861" s="610" t="s">
        <v>145</v>
      </c>
      <c r="H861" s="610" t="s">
        <v>145</v>
      </c>
    </row>
    <row r="862" spans="4:8">
      <c r="D862" s="610" t="s">
        <v>145</v>
      </c>
      <c r="E862" s="610" t="s">
        <v>145</v>
      </c>
      <c r="F862" s="610" t="s">
        <v>145</v>
      </c>
      <c r="G862" s="610" t="s">
        <v>145</v>
      </c>
      <c r="H862" s="610" t="s">
        <v>145</v>
      </c>
    </row>
    <row r="863" spans="4:8">
      <c r="D863" s="610" t="s">
        <v>145</v>
      </c>
      <c r="E863" s="610" t="s">
        <v>145</v>
      </c>
      <c r="F863" s="610" t="s">
        <v>145</v>
      </c>
      <c r="G863" s="610" t="s">
        <v>145</v>
      </c>
      <c r="H863" s="610" t="s">
        <v>145</v>
      </c>
    </row>
    <row r="864" spans="4:8">
      <c r="D864" s="610" t="s">
        <v>145</v>
      </c>
      <c r="E864" s="610" t="s">
        <v>145</v>
      </c>
      <c r="F864" s="610" t="s">
        <v>145</v>
      </c>
      <c r="G864" s="610" t="s">
        <v>145</v>
      </c>
      <c r="H864" s="610" t="s">
        <v>145</v>
      </c>
    </row>
    <row r="865" spans="4:8">
      <c r="D865" s="610" t="s">
        <v>145</v>
      </c>
      <c r="E865" s="610" t="s">
        <v>145</v>
      </c>
      <c r="F865" s="610" t="s">
        <v>145</v>
      </c>
      <c r="G865" s="610" t="s">
        <v>145</v>
      </c>
      <c r="H865" s="610" t="s">
        <v>145</v>
      </c>
    </row>
    <row r="866" spans="4:8">
      <c r="D866" s="610" t="s">
        <v>145</v>
      </c>
      <c r="E866" s="610" t="s">
        <v>145</v>
      </c>
      <c r="F866" s="610" t="s">
        <v>145</v>
      </c>
      <c r="G866" s="610" t="s">
        <v>145</v>
      </c>
      <c r="H866" s="610" t="s">
        <v>145</v>
      </c>
    </row>
    <row r="867" spans="4:8">
      <c r="D867" s="610" t="s">
        <v>145</v>
      </c>
      <c r="E867" s="610" t="s">
        <v>145</v>
      </c>
      <c r="F867" s="610" t="s">
        <v>145</v>
      </c>
      <c r="G867" s="610" t="s">
        <v>145</v>
      </c>
      <c r="H867" s="610" t="s">
        <v>145</v>
      </c>
    </row>
    <row r="868" spans="4:8">
      <c r="D868" s="610" t="s">
        <v>145</v>
      </c>
      <c r="E868" s="610" t="s">
        <v>145</v>
      </c>
      <c r="F868" s="610" t="s">
        <v>145</v>
      </c>
      <c r="G868" s="610" t="s">
        <v>145</v>
      </c>
      <c r="H868" s="610" t="s">
        <v>145</v>
      </c>
    </row>
    <row r="869" spans="4:8">
      <c r="D869" s="610" t="s">
        <v>145</v>
      </c>
      <c r="E869" s="610" t="s">
        <v>145</v>
      </c>
      <c r="F869" s="610" t="s">
        <v>145</v>
      </c>
      <c r="G869" s="610" t="s">
        <v>145</v>
      </c>
      <c r="H869" s="610" t="s">
        <v>145</v>
      </c>
    </row>
    <row r="870" spans="4:8">
      <c r="D870" s="610" t="s">
        <v>145</v>
      </c>
      <c r="E870" s="610" t="s">
        <v>145</v>
      </c>
      <c r="F870" s="610" t="s">
        <v>145</v>
      </c>
      <c r="G870" s="610" t="s">
        <v>145</v>
      </c>
      <c r="H870" s="610" t="s">
        <v>145</v>
      </c>
    </row>
    <row r="871" spans="4:8">
      <c r="D871" s="610" t="s">
        <v>145</v>
      </c>
      <c r="E871" s="610" t="s">
        <v>145</v>
      </c>
      <c r="F871" s="610" t="s">
        <v>145</v>
      </c>
      <c r="G871" s="610" t="s">
        <v>145</v>
      </c>
      <c r="H871" s="610" t="s">
        <v>145</v>
      </c>
    </row>
    <row r="872" spans="4:8">
      <c r="D872" s="610" t="s">
        <v>145</v>
      </c>
      <c r="E872" s="610" t="s">
        <v>145</v>
      </c>
      <c r="F872" s="610" t="s">
        <v>145</v>
      </c>
      <c r="G872" s="610" t="s">
        <v>145</v>
      </c>
      <c r="H872" s="610" t="s">
        <v>145</v>
      </c>
    </row>
    <row r="873" spans="4:8">
      <c r="D873" s="610" t="s">
        <v>145</v>
      </c>
      <c r="E873" s="610" t="s">
        <v>145</v>
      </c>
      <c r="F873" s="610" t="s">
        <v>145</v>
      </c>
      <c r="G873" s="610" t="s">
        <v>145</v>
      </c>
      <c r="H873" s="610" t="s">
        <v>145</v>
      </c>
    </row>
    <row r="874" spans="4:8">
      <c r="D874" s="610" t="s">
        <v>145</v>
      </c>
      <c r="E874" s="610" t="s">
        <v>145</v>
      </c>
      <c r="F874" s="610" t="s">
        <v>145</v>
      </c>
      <c r="G874" s="610" t="s">
        <v>145</v>
      </c>
      <c r="H874" s="610" t="s">
        <v>145</v>
      </c>
    </row>
    <row r="875" spans="4:8">
      <c r="D875" s="610" t="s">
        <v>145</v>
      </c>
      <c r="E875" s="610" t="s">
        <v>145</v>
      </c>
      <c r="F875" s="610" t="s">
        <v>145</v>
      </c>
      <c r="G875" s="610" t="s">
        <v>145</v>
      </c>
      <c r="H875" s="610" t="s">
        <v>145</v>
      </c>
    </row>
    <row r="876" spans="4:8">
      <c r="D876" s="610" t="s">
        <v>145</v>
      </c>
      <c r="E876" s="610" t="s">
        <v>145</v>
      </c>
      <c r="F876" s="610" t="s">
        <v>145</v>
      </c>
      <c r="G876" s="610" t="s">
        <v>145</v>
      </c>
      <c r="H876" s="610" t="s">
        <v>145</v>
      </c>
    </row>
    <row r="877" spans="4:8">
      <c r="D877" s="610" t="s">
        <v>145</v>
      </c>
      <c r="E877" s="610" t="s">
        <v>145</v>
      </c>
      <c r="F877" s="610" t="s">
        <v>145</v>
      </c>
      <c r="G877" s="610" t="s">
        <v>145</v>
      </c>
      <c r="H877" s="610" t="s">
        <v>145</v>
      </c>
    </row>
    <row r="878" spans="4:8">
      <c r="D878" s="610" t="s">
        <v>145</v>
      </c>
      <c r="E878" s="610" t="s">
        <v>145</v>
      </c>
      <c r="F878" s="610" t="s">
        <v>145</v>
      </c>
      <c r="G878" s="610" t="s">
        <v>145</v>
      </c>
      <c r="H878" s="610" t="s">
        <v>145</v>
      </c>
    </row>
    <row r="879" spans="4:8">
      <c r="D879" s="610" t="s">
        <v>145</v>
      </c>
      <c r="E879" s="610" t="s">
        <v>145</v>
      </c>
      <c r="F879" s="610" t="s">
        <v>145</v>
      </c>
      <c r="G879" s="610" t="s">
        <v>145</v>
      </c>
      <c r="H879" s="610" t="s">
        <v>145</v>
      </c>
    </row>
    <row r="880" spans="4:8">
      <c r="D880" s="610" t="s">
        <v>145</v>
      </c>
      <c r="E880" s="610" t="s">
        <v>145</v>
      </c>
      <c r="F880" s="610" t="s">
        <v>145</v>
      </c>
      <c r="G880" s="610" t="s">
        <v>145</v>
      </c>
      <c r="H880" s="610" t="s">
        <v>145</v>
      </c>
    </row>
    <row r="881" spans="4:8">
      <c r="D881" s="610" t="s">
        <v>145</v>
      </c>
      <c r="E881" s="610" t="s">
        <v>145</v>
      </c>
      <c r="F881" s="610" t="s">
        <v>145</v>
      </c>
      <c r="G881" s="610" t="s">
        <v>145</v>
      </c>
      <c r="H881" s="610" t="s">
        <v>145</v>
      </c>
    </row>
    <row r="882" spans="4:8">
      <c r="D882" s="610" t="s">
        <v>145</v>
      </c>
      <c r="E882" s="610" t="s">
        <v>145</v>
      </c>
      <c r="F882" s="610" t="s">
        <v>145</v>
      </c>
      <c r="G882" s="610" t="s">
        <v>145</v>
      </c>
      <c r="H882" s="610" t="s">
        <v>145</v>
      </c>
    </row>
    <row r="883" spans="4:8">
      <c r="D883" s="610" t="s">
        <v>145</v>
      </c>
      <c r="E883" s="610" t="s">
        <v>145</v>
      </c>
      <c r="F883" s="610" t="s">
        <v>145</v>
      </c>
      <c r="G883" s="610" t="s">
        <v>145</v>
      </c>
      <c r="H883" s="610" t="s">
        <v>145</v>
      </c>
    </row>
    <row r="884" spans="4:8">
      <c r="D884" s="610" t="s">
        <v>145</v>
      </c>
      <c r="E884" s="610" t="s">
        <v>145</v>
      </c>
      <c r="F884" s="610" t="s">
        <v>145</v>
      </c>
      <c r="G884" s="610" t="s">
        <v>145</v>
      </c>
      <c r="H884" s="610" t="s">
        <v>145</v>
      </c>
    </row>
    <row r="885" spans="4:8">
      <c r="D885" s="610" t="s">
        <v>145</v>
      </c>
      <c r="E885" s="610" t="s">
        <v>145</v>
      </c>
      <c r="F885" s="610" t="s">
        <v>145</v>
      </c>
      <c r="G885" s="610" t="s">
        <v>145</v>
      </c>
      <c r="H885" s="610" t="s">
        <v>145</v>
      </c>
    </row>
    <row r="886" spans="4:8">
      <c r="D886" s="610" t="s">
        <v>145</v>
      </c>
      <c r="E886" s="610" t="s">
        <v>145</v>
      </c>
      <c r="F886" s="610" t="s">
        <v>145</v>
      </c>
      <c r="G886" s="610" t="s">
        <v>145</v>
      </c>
      <c r="H886" s="610" t="s">
        <v>145</v>
      </c>
    </row>
    <row r="887" spans="4:8">
      <c r="D887" s="610" t="s">
        <v>145</v>
      </c>
      <c r="E887" s="610" t="s">
        <v>145</v>
      </c>
      <c r="F887" s="610" t="s">
        <v>145</v>
      </c>
      <c r="G887" s="610" t="s">
        <v>145</v>
      </c>
      <c r="H887" s="610" t="s">
        <v>145</v>
      </c>
    </row>
    <row r="888" spans="4:8">
      <c r="D888" s="610" t="s">
        <v>145</v>
      </c>
      <c r="E888" s="610" t="s">
        <v>145</v>
      </c>
      <c r="F888" s="610" t="s">
        <v>145</v>
      </c>
      <c r="G888" s="610" t="s">
        <v>145</v>
      </c>
      <c r="H888" s="610" t="s">
        <v>145</v>
      </c>
    </row>
    <row r="889" spans="4:8">
      <c r="D889" s="610" t="s">
        <v>145</v>
      </c>
      <c r="E889" s="610" t="s">
        <v>145</v>
      </c>
      <c r="F889" s="610" t="s">
        <v>145</v>
      </c>
      <c r="G889" s="610" t="s">
        <v>145</v>
      </c>
      <c r="H889" s="610" t="s">
        <v>145</v>
      </c>
    </row>
    <row r="890" spans="4:8">
      <c r="D890" s="610" t="s">
        <v>145</v>
      </c>
      <c r="E890" s="610" t="s">
        <v>145</v>
      </c>
      <c r="F890" s="610" t="s">
        <v>145</v>
      </c>
      <c r="G890" s="610" t="s">
        <v>145</v>
      </c>
      <c r="H890" s="610" t="s">
        <v>145</v>
      </c>
    </row>
    <row r="891" spans="4:8">
      <c r="D891" s="610" t="s">
        <v>145</v>
      </c>
      <c r="E891" s="610" t="s">
        <v>145</v>
      </c>
      <c r="F891" s="610" t="s">
        <v>145</v>
      </c>
      <c r="G891" s="610" t="s">
        <v>145</v>
      </c>
      <c r="H891" s="610" t="s">
        <v>145</v>
      </c>
    </row>
    <row r="892" spans="4:8">
      <c r="D892" s="610" t="s">
        <v>145</v>
      </c>
      <c r="E892" s="610" t="s">
        <v>145</v>
      </c>
      <c r="F892" s="610" t="s">
        <v>145</v>
      </c>
      <c r="G892" s="610" t="s">
        <v>145</v>
      </c>
      <c r="H892" s="610" t="s">
        <v>145</v>
      </c>
    </row>
    <row r="893" spans="4:8">
      <c r="D893" s="610" t="s">
        <v>145</v>
      </c>
      <c r="E893" s="610" t="s">
        <v>145</v>
      </c>
      <c r="F893" s="610" t="s">
        <v>145</v>
      </c>
      <c r="G893" s="610" t="s">
        <v>145</v>
      </c>
      <c r="H893" s="610" t="s">
        <v>145</v>
      </c>
    </row>
    <row r="894" spans="4:8">
      <c r="D894" s="610" t="s">
        <v>145</v>
      </c>
      <c r="E894" s="610" t="s">
        <v>145</v>
      </c>
      <c r="F894" s="610" t="s">
        <v>145</v>
      </c>
      <c r="G894" s="610" t="s">
        <v>145</v>
      </c>
      <c r="H894" s="610" t="s">
        <v>145</v>
      </c>
    </row>
    <row r="895" spans="4:8">
      <c r="D895" s="610" t="s">
        <v>145</v>
      </c>
      <c r="E895" s="610" t="s">
        <v>145</v>
      </c>
      <c r="F895" s="610" t="s">
        <v>145</v>
      </c>
      <c r="G895" s="610" t="s">
        <v>145</v>
      </c>
      <c r="H895" s="610" t="s">
        <v>145</v>
      </c>
    </row>
    <row r="896" spans="4:8">
      <c r="D896" s="610" t="s">
        <v>145</v>
      </c>
      <c r="E896" s="610" t="s">
        <v>145</v>
      </c>
      <c r="F896" s="610" t="s">
        <v>145</v>
      </c>
      <c r="G896" s="610" t="s">
        <v>145</v>
      </c>
      <c r="H896" s="610" t="s">
        <v>145</v>
      </c>
    </row>
    <row r="897" spans="4:8">
      <c r="D897" s="610" t="s">
        <v>145</v>
      </c>
      <c r="E897" s="610" t="s">
        <v>145</v>
      </c>
      <c r="F897" s="610" t="s">
        <v>145</v>
      </c>
      <c r="G897" s="610" t="s">
        <v>145</v>
      </c>
      <c r="H897" s="610" t="s">
        <v>145</v>
      </c>
    </row>
    <row r="898" spans="4:8">
      <c r="D898" s="610" t="s">
        <v>145</v>
      </c>
      <c r="E898" s="610" t="s">
        <v>145</v>
      </c>
      <c r="F898" s="610" t="s">
        <v>145</v>
      </c>
      <c r="G898" s="610" t="s">
        <v>145</v>
      </c>
      <c r="H898" s="610" t="s">
        <v>145</v>
      </c>
    </row>
    <row r="899" spans="4:8">
      <c r="D899" s="610" t="s">
        <v>145</v>
      </c>
      <c r="E899" s="610" t="s">
        <v>145</v>
      </c>
      <c r="F899" s="610" t="s">
        <v>145</v>
      </c>
      <c r="G899" s="610" t="s">
        <v>145</v>
      </c>
      <c r="H899" s="610" t="s">
        <v>145</v>
      </c>
    </row>
    <row r="900" spans="4:8">
      <c r="D900" s="610" t="s">
        <v>145</v>
      </c>
      <c r="E900" s="610" t="s">
        <v>145</v>
      </c>
      <c r="F900" s="610" t="s">
        <v>145</v>
      </c>
      <c r="G900" s="610" t="s">
        <v>145</v>
      </c>
      <c r="H900" s="610" t="s">
        <v>145</v>
      </c>
    </row>
    <row r="901" spans="4:8">
      <c r="D901" s="610" t="s">
        <v>145</v>
      </c>
      <c r="E901" s="610" t="s">
        <v>145</v>
      </c>
      <c r="F901" s="610" t="s">
        <v>145</v>
      </c>
      <c r="G901" s="610" t="s">
        <v>145</v>
      </c>
      <c r="H901" s="610" t="s">
        <v>145</v>
      </c>
    </row>
    <row r="902" spans="4:8">
      <c r="D902" s="610" t="s">
        <v>145</v>
      </c>
      <c r="E902" s="610" t="s">
        <v>145</v>
      </c>
      <c r="F902" s="610" t="s">
        <v>145</v>
      </c>
      <c r="G902" s="610" t="s">
        <v>145</v>
      </c>
      <c r="H902" s="610" t="s">
        <v>145</v>
      </c>
    </row>
    <row r="903" spans="4:8">
      <c r="D903" s="610" t="s">
        <v>145</v>
      </c>
      <c r="E903" s="610" t="s">
        <v>145</v>
      </c>
      <c r="F903" s="610" t="s">
        <v>145</v>
      </c>
      <c r="G903" s="610" t="s">
        <v>145</v>
      </c>
      <c r="H903" s="610" t="s">
        <v>145</v>
      </c>
    </row>
    <row r="904" spans="4:8">
      <c r="D904" s="610" t="s">
        <v>145</v>
      </c>
      <c r="E904" s="610" t="s">
        <v>145</v>
      </c>
      <c r="F904" s="610" t="s">
        <v>145</v>
      </c>
      <c r="G904" s="610" t="s">
        <v>145</v>
      </c>
      <c r="H904" s="610" t="s">
        <v>145</v>
      </c>
    </row>
    <row r="905" spans="4:8">
      <c r="D905" s="610" t="s">
        <v>145</v>
      </c>
      <c r="E905" s="610" t="s">
        <v>145</v>
      </c>
      <c r="F905" s="610" t="s">
        <v>145</v>
      </c>
      <c r="G905" s="610" t="s">
        <v>145</v>
      </c>
      <c r="H905" s="610" t="s">
        <v>145</v>
      </c>
    </row>
    <row r="906" spans="4:8">
      <c r="D906" s="610" t="s">
        <v>145</v>
      </c>
      <c r="E906" s="610" t="s">
        <v>145</v>
      </c>
      <c r="F906" s="610" t="s">
        <v>145</v>
      </c>
      <c r="G906" s="610" t="s">
        <v>145</v>
      </c>
      <c r="H906" s="610" t="s">
        <v>145</v>
      </c>
    </row>
    <row r="907" spans="4:8">
      <c r="D907" s="610" t="s">
        <v>145</v>
      </c>
      <c r="E907" s="610" t="s">
        <v>145</v>
      </c>
      <c r="F907" s="610" t="s">
        <v>145</v>
      </c>
      <c r="G907" s="610" t="s">
        <v>145</v>
      </c>
      <c r="H907" s="610" t="s">
        <v>145</v>
      </c>
    </row>
    <row r="908" spans="4:8">
      <c r="D908" s="610" t="s">
        <v>145</v>
      </c>
      <c r="E908" s="610" t="s">
        <v>145</v>
      </c>
      <c r="F908" s="610" t="s">
        <v>145</v>
      </c>
      <c r="G908" s="610" t="s">
        <v>145</v>
      </c>
      <c r="H908" s="610" t="s">
        <v>145</v>
      </c>
    </row>
    <row r="909" spans="4:8">
      <c r="D909" s="610" t="s">
        <v>145</v>
      </c>
      <c r="E909" s="610" t="s">
        <v>145</v>
      </c>
      <c r="F909" s="610" t="s">
        <v>145</v>
      </c>
      <c r="G909" s="610" t="s">
        <v>145</v>
      </c>
      <c r="H909" s="610" t="s">
        <v>145</v>
      </c>
    </row>
    <row r="910" spans="4:8">
      <c r="D910" s="610" t="s">
        <v>145</v>
      </c>
      <c r="E910" s="610" t="s">
        <v>145</v>
      </c>
      <c r="F910" s="610" t="s">
        <v>145</v>
      </c>
      <c r="G910" s="610" t="s">
        <v>145</v>
      </c>
      <c r="H910" s="610" t="s">
        <v>145</v>
      </c>
    </row>
    <row r="911" spans="4:8">
      <c r="D911" s="610" t="s">
        <v>145</v>
      </c>
      <c r="E911" s="610" t="s">
        <v>145</v>
      </c>
      <c r="F911" s="610" t="s">
        <v>145</v>
      </c>
      <c r="G911" s="610" t="s">
        <v>145</v>
      </c>
      <c r="H911" s="610" t="s">
        <v>145</v>
      </c>
    </row>
    <row r="912" spans="4:8">
      <c r="D912" s="610" t="s">
        <v>145</v>
      </c>
      <c r="E912" s="610" t="s">
        <v>145</v>
      </c>
      <c r="F912" s="610" t="s">
        <v>145</v>
      </c>
      <c r="G912" s="610" t="s">
        <v>145</v>
      </c>
      <c r="H912" s="610" t="s">
        <v>145</v>
      </c>
    </row>
    <row r="913" spans="4:8">
      <c r="D913" s="610" t="s">
        <v>145</v>
      </c>
      <c r="E913" s="610" t="s">
        <v>145</v>
      </c>
      <c r="F913" s="610" t="s">
        <v>145</v>
      </c>
      <c r="G913" s="610" t="s">
        <v>145</v>
      </c>
      <c r="H913" s="610" t="s">
        <v>145</v>
      </c>
    </row>
    <row r="914" spans="4:8">
      <c r="D914" s="610" t="s">
        <v>145</v>
      </c>
      <c r="E914" s="610" t="s">
        <v>145</v>
      </c>
      <c r="F914" s="610" t="s">
        <v>145</v>
      </c>
      <c r="G914" s="610" t="s">
        <v>145</v>
      </c>
      <c r="H914" s="610" t="s">
        <v>145</v>
      </c>
    </row>
    <row r="915" spans="4:8">
      <c r="D915" s="610" t="s">
        <v>145</v>
      </c>
      <c r="E915" s="610" t="s">
        <v>145</v>
      </c>
      <c r="F915" s="610" t="s">
        <v>145</v>
      </c>
      <c r="G915" s="610" t="s">
        <v>145</v>
      </c>
      <c r="H915" s="610" t="s">
        <v>145</v>
      </c>
    </row>
    <row r="916" spans="4:8">
      <c r="D916" s="610" t="s">
        <v>145</v>
      </c>
      <c r="E916" s="610" t="s">
        <v>145</v>
      </c>
      <c r="F916" s="610" t="s">
        <v>145</v>
      </c>
      <c r="G916" s="610" t="s">
        <v>145</v>
      </c>
      <c r="H916" s="610" t="s">
        <v>145</v>
      </c>
    </row>
    <row r="917" spans="4:8">
      <c r="D917" s="610" t="s">
        <v>145</v>
      </c>
      <c r="E917" s="610" t="s">
        <v>145</v>
      </c>
      <c r="F917" s="610" t="s">
        <v>145</v>
      </c>
      <c r="G917" s="610" t="s">
        <v>145</v>
      </c>
      <c r="H917" s="610" t="s">
        <v>145</v>
      </c>
    </row>
    <row r="918" spans="4:8">
      <c r="D918" s="610" t="s">
        <v>145</v>
      </c>
      <c r="E918" s="610" t="s">
        <v>145</v>
      </c>
      <c r="F918" s="610" t="s">
        <v>145</v>
      </c>
      <c r="G918" s="610" t="s">
        <v>145</v>
      </c>
      <c r="H918" s="610" t="s">
        <v>145</v>
      </c>
    </row>
    <row r="919" spans="4:8">
      <c r="D919" s="610" t="s">
        <v>145</v>
      </c>
      <c r="E919" s="610" t="s">
        <v>145</v>
      </c>
      <c r="F919" s="610" t="s">
        <v>145</v>
      </c>
      <c r="G919" s="610" t="s">
        <v>145</v>
      </c>
      <c r="H919" s="610" t="s">
        <v>145</v>
      </c>
    </row>
    <row r="920" spans="4:8">
      <c r="D920" s="610" t="s">
        <v>145</v>
      </c>
      <c r="E920" s="610" t="s">
        <v>145</v>
      </c>
      <c r="F920" s="610" t="s">
        <v>145</v>
      </c>
      <c r="G920" s="610" t="s">
        <v>145</v>
      </c>
      <c r="H920" s="610" t="s">
        <v>145</v>
      </c>
    </row>
    <row r="921" spans="4:8">
      <c r="D921" s="610" t="s">
        <v>145</v>
      </c>
      <c r="E921" s="610" t="s">
        <v>145</v>
      </c>
      <c r="F921" s="610" t="s">
        <v>145</v>
      </c>
      <c r="G921" s="610" t="s">
        <v>145</v>
      </c>
      <c r="H921" s="610" t="s">
        <v>145</v>
      </c>
    </row>
    <row r="922" spans="4:8">
      <c r="D922" s="610" t="s">
        <v>145</v>
      </c>
      <c r="E922" s="610" t="s">
        <v>145</v>
      </c>
      <c r="F922" s="610" t="s">
        <v>145</v>
      </c>
      <c r="G922" s="610" t="s">
        <v>145</v>
      </c>
      <c r="H922" s="610" t="s">
        <v>145</v>
      </c>
    </row>
    <row r="923" spans="4:8">
      <c r="D923" s="610" t="s">
        <v>145</v>
      </c>
      <c r="E923" s="610" t="s">
        <v>145</v>
      </c>
      <c r="F923" s="610" t="s">
        <v>145</v>
      </c>
      <c r="G923" s="610" t="s">
        <v>145</v>
      </c>
      <c r="H923" s="610" t="s">
        <v>145</v>
      </c>
    </row>
    <row r="924" spans="4:8">
      <c r="D924" s="610" t="s">
        <v>145</v>
      </c>
      <c r="E924" s="610" t="s">
        <v>145</v>
      </c>
      <c r="F924" s="610" t="s">
        <v>145</v>
      </c>
      <c r="G924" s="610" t="s">
        <v>145</v>
      </c>
      <c r="H924" s="610" t="s">
        <v>145</v>
      </c>
    </row>
    <row r="925" spans="4:8">
      <c r="D925" s="610" t="s">
        <v>145</v>
      </c>
      <c r="E925" s="610" t="s">
        <v>145</v>
      </c>
      <c r="F925" s="610" t="s">
        <v>145</v>
      </c>
      <c r="G925" s="610" t="s">
        <v>145</v>
      </c>
      <c r="H925" s="610" t="s">
        <v>145</v>
      </c>
    </row>
    <row r="926" spans="4:8">
      <c r="D926" s="610" t="s">
        <v>145</v>
      </c>
      <c r="E926" s="610" t="s">
        <v>145</v>
      </c>
      <c r="F926" s="610" t="s">
        <v>145</v>
      </c>
      <c r="G926" s="610" t="s">
        <v>145</v>
      </c>
      <c r="H926" s="610" t="s">
        <v>145</v>
      </c>
    </row>
    <row r="927" spans="4:8">
      <c r="D927" s="610" t="s">
        <v>145</v>
      </c>
      <c r="E927" s="610" t="s">
        <v>145</v>
      </c>
      <c r="F927" s="610" t="s">
        <v>145</v>
      </c>
      <c r="G927" s="610" t="s">
        <v>145</v>
      </c>
      <c r="H927" s="610" t="s">
        <v>145</v>
      </c>
    </row>
    <row r="928" spans="4:8">
      <c r="D928" s="610" t="s">
        <v>145</v>
      </c>
      <c r="E928" s="610" t="s">
        <v>145</v>
      </c>
      <c r="F928" s="610" t="s">
        <v>145</v>
      </c>
      <c r="G928" s="610" t="s">
        <v>145</v>
      </c>
      <c r="H928" s="610" t="s">
        <v>145</v>
      </c>
    </row>
    <row r="929" spans="4:8">
      <c r="D929" s="610" t="s">
        <v>145</v>
      </c>
      <c r="E929" s="610" t="s">
        <v>145</v>
      </c>
      <c r="F929" s="610" t="s">
        <v>145</v>
      </c>
      <c r="G929" s="610" t="s">
        <v>145</v>
      </c>
      <c r="H929" s="610" t="s">
        <v>145</v>
      </c>
    </row>
    <row r="930" spans="4:8">
      <c r="D930" s="610" t="s">
        <v>145</v>
      </c>
      <c r="E930" s="610" t="s">
        <v>145</v>
      </c>
      <c r="F930" s="610" t="s">
        <v>145</v>
      </c>
      <c r="G930" s="610" t="s">
        <v>145</v>
      </c>
      <c r="H930" s="610" t="s">
        <v>145</v>
      </c>
    </row>
    <row r="931" spans="4:8">
      <c r="D931" s="610" t="s">
        <v>145</v>
      </c>
      <c r="E931" s="610" t="s">
        <v>145</v>
      </c>
      <c r="F931" s="610" t="s">
        <v>145</v>
      </c>
      <c r="G931" s="610" t="s">
        <v>145</v>
      </c>
      <c r="H931" s="610" t="s">
        <v>145</v>
      </c>
    </row>
    <row r="932" spans="4:8">
      <c r="D932" s="610" t="s">
        <v>145</v>
      </c>
      <c r="E932" s="610" t="s">
        <v>145</v>
      </c>
      <c r="F932" s="610" t="s">
        <v>145</v>
      </c>
      <c r="G932" s="610" t="s">
        <v>145</v>
      </c>
      <c r="H932" s="610" t="s">
        <v>145</v>
      </c>
    </row>
    <row r="933" spans="4:8">
      <c r="D933" s="610" t="s">
        <v>145</v>
      </c>
      <c r="E933" s="610" t="s">
        <v>145</v>
      </c>
      <c r="F933" s="610" t="s">
        <v>145</v>
      </c>
      <c r="G933" s="610" t="s">
        <v>145</v>
      </c>
      <c r="H933" s="610" t="s">
        <v>145</v>
      </c>
    </row>
    <row r="934" spans="4:8">
      <c r="D934" s="610" t="s">
        <v>145</v>
      </c>
      <c r="E934" s="610" t="s">
        <v>145</v>
      </c>
      <c r="F934" s="610" t="s">
        <v>145</v>
      </c>
      <c r="G934" s="610" t="s">
        <v>145</v>
      </c>
      <c r="H934" s="610" t="s">
        <v>145</v>
      </c>
    </row>
    <row r="935" spans="4:8">
      <c r="D935" s="610" t="s">
        <v>145</v>
      </c>
      <c r="E935" s="610" t="s">
        <v>145</v>
      </c>
      <c r="F935" s="610" t="s">
        <v>145</v>
      </c>
      <c r="G935" s="610" t="s">
        <v>145</v>
      </c>
      <c r="H935" s="610" t="s">
        <v>145</v>
      </c>
    </row>
    <row r="936" spans="4:8">
      <c r="D936" s="610" t="s">
        <v>145</v>
      </c>
      <c r="E936" s="610" t="s">
        <v>145</v>
      </c>
      <c r="F936" s="610" t="s">
        <v>145</v>
      </c>
      <c r="G936" s="610" t="s">
        <v>145</v>
      </c>
      <c r="H936" s="610" t="s">
        <v>145</v>
      </c>
    </row>
    <row r="937" spans="4:8">
      <c r="D937" s="610" t="s">
        <v>145</v>
      </c>
      <c r="E937" s="610" t="s">
        <v>145</v>
      </c>
      <c r="F937" s="610" t="s">
        <v>145</v>
      </c>
      <c r="G937" s="610" t="s">
        <v>145</v>
      </c>
      <c r="H937" s="610" t="s">
        <v>145</v>
      </c>
    </row>
    <row r="938" spans="4:8">
      <c r="D938" s="610" t="s">
        <v>145</v>
      </c>
      <c r="E938" s="610" t="s">
        <v>145</v>
      </c>
      <c r="F938" s="610" t="s">
        <v>145</v>
      </c>
      <c r="G938" s="610" t="s">
        <v>145</v>
      </c>
      <c r="H938" s="610" t="s">
        <v>145</v>
      </c>
    </row>
    <row r="939" spans="4:8">
      <c r="D939" s="610" t="s">
        <v>145</v>
      </c>
      <c r="E939" s="610" t="s">
        <v>145</v>
      </c>
      <c r="F939" s="610" t="s">
        <v>145</v>
      </c>
      <c r="G939" s="610" t="s">
        <v>145</v>
      </c>
      <c r="H939" s="610" t="s">
        <v>145</v>
      </c>
    </row>
    <row r="940" spans="4:8">
      <c r="D940" s="610" t="s">
        <v>145</v>
      </c>
      <c r="E940" s="610" t="s">
        <v>145</v>
      </c>
      <c r="F940" s="610" t="s">
        <v>145</v>
      </c>
      <c r="G940" s="610" t="s">
        <v>145</v>
      </c>
      <c r="H940" s="610" t="s">
        <v>145</v>
      </c>
    </row>
    <row r="941" spans="4:8">
      <c r="D941" s="610" t="s">
        <v>145</v>
      </c>
      <c r="E941" s="610" t="s">
        <v>145</v>
      </c>
      <c r="F941" s="610" t="s">
        <v>145</v>
      </c>
      <c r="G941" s="610" t="s">
        <v>145</v>
      </c>
      <c r="H941" s="610" t="s">
        <v>145</v>
      </c>
    </row>
    <row r="942" spans="4:8">
      <c r="D942" s="610" t="s">
        <v>145</v>
      </c>
      <c r="E942" s="610" t="s">
        <v>145</v>
      </c>
      <c r="F942" s="610" t="s">
        <v>145</v>
      </c>
      <c r="G942" s="610" t="s">
        <v>145</v>
      </c>
      <c r="H942" s="610" t="s">
        <v>145</v>
      </c>
    </row>
    <row r="943" spans="4:8">
      <c r="D943" s="610" t="s">
        <v>145</v>
      </c>
      <c r="E943" s="610" t="s">
        <v>145</v>
      </c>
      <c r="F943" s="610" t="s">
        <v>145</v>
      </c>
      <c r="G943" s="610" t="s">
        <v>145</v>
      </c>
      <c r="H943" s="610" t="s">
        <v>145</v>
      </c>
    </row>
    <row r="944" spans="4:8">
      <c r="D944" s="610" t="s">
        <v>145</v>
      </c>
      <c r="E944" s="610" t="s">
        <v>145</v>
      </c>
      <c r="F944" s="610" t="s">
        <v>145</v>
      </c>
      <c r="G944" s="610" t="s">
        <v>145</v>
      </c>
      <c r="H944" s="610" t="s">
        <v>145</v>
      </c>
    </row>
    <row r="945" spans="4:8">
      <c r="D945" s="610" t="s">
        <v>145</v>
      </c>
      <c r="E945" s="610" t="s">
        <v>145</v>
      </c>
      <c r="F945" s="610" t="s">
        <v>145</v>
      </c>
      <c r="G945" s="610" t="s">
        <v>145</v>
      </c>
      <c r="H945" s="610" t="s">
        <v>145</v>
      </c>
    </row>
    <row r="946" spans="4:8">
      <c r="D946" s="610" t="s">
        <v>145</v>
      </c>
      <c r="E946" s="610" t="s">
        <v>145</v>
      </c>
      <c r="F946" s="610" t="s">
        <v>145</v>
      </c>
      <c r="G946" s="610" t="s">
        <v>145</v>
      </c>
      <c r="H946" s="610" t="s">
        <v>145</v>
      </c>
    </row>
    <row r="947" spans="4:8">
      <c r="D947" s="610" t="s">
        <v>145</v>
      </c>
      <c r="E947" s="610" t="s">
        <v>145</v>
      </c>
      <c r="F947" s="610" t="s">
        <v>145</v>
      </c>
      <c r="G947" s="610" t="s">
        <v>145</v>
      </c>
      <c r="H947" s="610" t="s">
        <v>145</v>
      </c>
    </row>
    <row r="948" spans="4:8">
      <c r="D948" s="610" t="s">
        <v>145</v>
      </c>
      <c r="E948" s="610" t="s">
        <v>145</v>
      </c>
      <c r="F948" s="610" t="s">
        <v>145</v>
      </c>
      <c r="G948" s="610" t="s">
        <v>145</v>
      </c>
      <c r="H948" s="610" t="s">
        <v>145</v>
      </c>
    </row>
    <row r="949" spans="4:8">
      <c r="D949" s="610" t="s">
        <v>145</v>
      </c>
      <c r="E949" s="610" t="s">
        <v>145</v>
      </c>
      <c r="F949" s="610" t="s">
        <v>145</v>
      </c>
      <c r="G949" s="610" t="s">
        <v>145</v>
      </c>
      <c r="H949" s="610" t="s">
        <v>145</v>
      </c>
    </row>
    <row r="950" spans="4:8">
      <c r="D950" s="610" t="s">
        <v>145</v>
      </c>
      <c r="E950" s="610" t="s">
        <v>145</v>
      </c>
      <c r="F950" s="610" t="s">
        <v>145</v>
      </c>
      <c r="G950" s="610" t="s">
        <v>145</v>
      </c>
      <c r="H950" s="610" t="s">
        <v>145</v>
      </c>
    </row>
    <row r="951" spans="4:8">
      <c r="D951" s="610" t="s">
        <v>145</v>
      </c>
      <c r="E951" s="610" t="s">
        <v>145</v>
      </c>
      <c r="F951" s="610" t="s">
        <v>145</v>
      </c>
      <c r="G951" s="610" t="s">
        <v>145</v>
      </c>
      <c r="H951" s="610" t="s">
        <v>145</v>
      </c>
    </row>
    <row r="952" spans="4:8">
      <c r="D952" s="610" t="s">
        <v>145</v>
      </c>
      <c r="E952" s="610" t="s">
        <v>145</v>
      </c>
      <c r="F952" s="610" t="s">
        <v>145</v>
      </c>
      <c r="G952" s="610" t="s">
        <v>145</v>
      </c>
      <c r="H952" s="610" t="s">
        <v>145</v>
      </c>
    </row>
    <row r="953" spans="4:8">
      <c r="D953" s="610" t="s">
        <v>145</v>
      </c>
      <c r="E953" s="610" t="s">
        <v>145</v>
      </c>
      <c r="F953" s="610" t="s">
        <v>145</v>
      </c>
      <c r="G953" s="610" t="s">
        <v>145</v>
      </c>
      <c r="H953" s="610" t="s">
        <v>145</v>
      </c>
    </row>
    <row r="954" spans="4:8">
      <c r="D954" s="610" t="s">
        <v>145</v>
      </c>
      <c r="E954" s="610" t="s">
        <v>145</v>
      </c>
      <c r="F954" s="610" t="s">
        <v>145</v>
      </c>
      <c r="G954" s="610" t="s">
        <v>145</v>
      </c>
      <c r="H954" s="610" t="s">
        <v>145</v>
      </c>
    </row>
    <row r="955" spans="4:8">
      <c r="D955" s="610" t="s">
        <v>145</v>
      </c>
      <c r="E955" s="610" t="s">
        <v>145</v>
      </c>
      <c r="F955" s="610" t="s">
        <v>145</v>
      </c>
      <c r="G955" s="610" t="s">
        <v>145</v>
      </c>
      <c r="H955" s="610" t="s">
        <v>145</v>
      </c>
    </row>
    <row r="956" spans="4:8">
      <c r="D956" s="610" t="s">
        <v>145</v>
      </c>
      <c r="E956" s="610" t="s">
        <v>145</v>
      </c>
      <c r="F956" s="610" t="s">
        <v>145</v>
      </c>
      <c r="G956" s="610" t="s">
        <v>145</v>
      </c>
      <c r="H956" s="610" t="s">
        <v>145</v>
      </c>
    </row>
    <row r="957" spans="4:8">
      <c r="D957" s="610" t="s">
        <v>145</v>
      </c>
      <c r="E957" s="610" t="s">
        <v>145</v>
      </c>
      <c r="F957" s="610" t="s">
        <v>145</v>
      </c>
      <c r="G957" s="610" t="s">
        <v>145</v>
      </c>
      <c r="H957" s="610" t="s">
        <v>145</v>
      </c>
    </row>
    <row r="958" spans="4:8">
      <c r="D958" s="610" t="s">
        <v>145</v>
      </c>
      <c r="E958" s="610" t="s">
        <v>145</v>
      </c>
      <c r="F958" s="610" t="s">
        <v>145</v>
      </c>
      <c r="G958" s="610" t="s">
        <v>145</v>
      </c>
      <c r="H958" s="610" t="s">
        <v>145</v>
      </c>
    </row>
    <row r="959" spans="4:8">
      <c r="D959" s="610" t="s">
        <v>145</v>
      </c>
      <c r="E959" s="610" t="s">
        <v>145</v>
      </c>
      <c r="F959" s="610" t="s">
        <v>145</v>
      </c>
      <c r="G959" s="610" t="s">
        <v>145</v>
      </c>
      <c r="H959" s="610" t="s">
        <v>145</v>
      </c>
    </row>
    <row r="960" spans="4:8">
      <c r="D960" s="610" t="s">
        <v>145</v>
      </c>
      <c r="E960" s="610" t="s">
        <v>145</v>
      </c>
      <c r="F960" s="610" t="s">
        <v>145</v>
      </c>
      <c r="G960" s="610" t="s">
        <v>145</v>
      </c>
      <c r="H960" s="610" t="s">
        <v>145</v>
      </c>
    </row>
    <row r="961" spans="4:8">
      <c r="D961" s="610" t="s">
        <v>145</v>
      </c>
      <c r="E961" s="610" t="s">
        <v>145</v>
      </c>
      <c r="F961" s="610" t="s">
        <v>145</v>
      </c>
      <c r="G961" s="610" t="s">
        <v>145</v>
      </c>
      <c r="H961" s="610" t="s">
        <v>145</v>
      </c>
    </row>
    <row r="962" spans="4:8">
      <c r="D962" s="610" t="s">
        <v>145</v>
      </c>
      <c r="E962" s="610" t="s">
        <v>145</v>
      </c>
      <c r="F962" s="610" t="s">
        <v>145</v>
      </c>
      <c r="G962" s="610" t="s">
        <v>145</v>
      </c>
      <c r="H962" s="610" t="s">
        <v>145</v>
      </c>
    </row>
    <row r="963" spans="4:8">
      <c r="D963" s="610" t="s">
        <v>145</v>
      </c>
      <c r="E963" s="610" t="s">
        <v>145</v>
      </c>
      <c r="F963" s="610" t="s">
        <v>145</v>
      </c>
      <c r="G963" s="610" t="s">
        <v>145</v>
      </c>
      <c r="H963" s="610" t="s">
        <v>145</v>
      </c>
    </row>
    <row r="964" spans="4:8">
      <c r="D964" s="610" t="s">
        <v>145</v>
      </c>
      <c r="E964" s="610" t="s">
        <v>145</v>
      </c>
      <c r="F964" s="610" t="s">
        <v>145</v>
      </c>
      <c r="G964" s="610" t="s">
        <v>145</v>
      </c>
      <c r="H964" s="610" t="s">
        <v>145</v>
      </c>
    </row>
    <row r="965" spans="4:8">
      <c r="D965" s="610" t="s">
        <v>145</v>
      </c>
      <c r="E965" s="610" t="s">
        <v>145</v>
      </c>
      <c r="F965" s="610" t="s">
        <v>145</v>
      </c>
      <c r="G965" s="610" t="s">
        <v>145</v>
      </c>
      <c r="H965" s="610" t="s">
        <v>145</v>
      </c>
    </row>
    <row r="966" spans="4:8">
      <c r="D966" s="610" t="s">
        <v>145</v>
      </c>
      <c r="E966" s="610" t="s">
        <v>145</v>
      </c>
      <c r="F966" s="610" t="s">
        <v>145</v>
      </c>
      <c r="G966" s="610" t="s">
        <v>145</v>
      </c>
      <c r="H966" s="610" t="s">
        <v>145</v>
      </c>
    </row>
    <row r="967" spans="4:8">
      <c r="D967" s="610" t="s">
        <v>145</v>
      </c>
      <c r="E967" s="610" t="s">
        <v>145</v>
      </c>
      <c r="F967" s="610" t="s">
        <v>145</v>
      </c>
      <c r="G967" s="610" t="s">
        <v>145</v>
      </c>
      <c r="H967" s="610" t="s">
        <v>145</v>
      </c>
    </row>
    <row r="968" spans="4:8">
      <c r="D968" s="610" t="s">
        <v>145</v>
      </c>
      <c r="E968" s="610" t="s">
        <v>145</v>
      </c>
      <c r="F968" s="610" t="s">
        <v>145</v>
      </c>
      <c r="G968" s="610" t="s">
        <v>145</v>
      </c>
      <c r="H968" s="610" t="s">
        <v>145</v>
      </c>
    </row>
    <row r="969" spans="4:8">
      <c r="D969" s="610" t="s">
        <v>145</v>
      </c>
      <c r="E969" s="610" t="s">
        <v>145</v>
      </c>
      <c r="F969" s="610" t="s">
        <v>145</v>
      </c>
      <c r="G969" s="610" t="s">
        <v>145</v>
      </c>
      <c r="H969" s="610" t="s">
        <v>145</v>
      </c>
    </row>
    <row r="970" spans="4:8">
      <c r="D970" s="610" t="s">
        <v>145</v>
      </c>
      <c r="E970" s="610" t="s">
        <v>145</v>
      </c>
      <c r="F970" s="610" t="s">
        <v>145</v>
      </c>
      <c r="G970" s="610" t="s">
        <v>145</v>
      </c>
      <c r="H970" s="610" t="s">
        <v>145</v>
      </c>
    </row>
    <row r="971" spans="4:8">
      <c r="D971" s="610" t="s">
        <v>145</v>
      </c>
      <c r="E971" s="610" t="s">
        <v>145</v>
      </c>
      <c r="F971" s="610" t="s">
        <v>145</v>
      </c>
      <c r="G971" s="610" t="s">
        <v>145</v>
      </c>
      <c r="H971" s="610" t="s">
        <v>145</v>
      </c>
    </row>
    <row r="972" spans="4:8">
      <c r="D972" s="610" t="s">
        <v>145</v>
      </c>
      <c r="E972" s="610" t="s">
        <v>145</v>
      </c>
      <c r="F972" s="610" t="s">
        <v>145</v>
      </c>
      <c r="G972" s="610" t="s">
        <v>145</v>
      </c>
      <c r="H972" s="610" t="s">
        <v>145</v>
      </c>
    </row>
    <row r="973" spans="4:8">
      <c r="D973" s="610" t="s">
        <v>145</v>
      </c>
      <c r="E973" s="610" t="s">
        <v>145</v>
      </c>
      <c r="F973" s="610" t="s">
        <v>145</v>
      </c>
      <c r="G973" s="610" t="s">
        <v>145</v>
      </c>
      <c r="H973" s="610" t="s">
        <v>145</v>
      </c>
    </row>
    <row r="974" spans="4:8">
      <c r="D974" s="610" t="s">
        <v>145</v>
      </c>
      <c r="E974" s="610" t="s">
        <v>145</v>
      </c>
      <c r="F974" s="610" t="s">
        <v>145</v>
      </c>
      <c r="G974" s="610" t="s">
        <v>145</v>
      </c>
      <c r="H974" s="610" t="s">
        <v>145</v>
      </c>
    </row>
    <row r="975" spans="4:8">
      <c r="D975" s="610" t="s">
        <v>145</v>
      </c>
      <c r="E975" s="610" t="s">
        <v>145</v>
      </c>
      <c r="F975" s="610" t="s">
        <v>145</v>
      </c>
      <c r="G975" s="610" t="s">
        <v>145</v>
      </c>
      <c r="H975" s="610" t="s">
        <v>145</v>
      </c>
    </row>
    <row r="976" spans="4:8">
      <c r="D976" s="610" t="s">
        <v>145</v>
      </c>
      <c r="E976" s="610" t="s">
        <v>145</v>
      </c>
      <c r="F976" s="610" t="s">
        <v>145</v>
      </c>
      <c r="G976" s="610" t="s">
        <v>145</v>
      </c>
      <c r="H976" s="610" t="s">
        <v>145</v>
      </c>
    </row>
    <row r="977" spans="4:8">
      <c r="D977" s="610" t="s">
        <v>145</v>
      </c>
      <c r="E977" s="610" t="s">
        <v>145</v>
      </c>
      <c r="F977" s="610" t="s">
        <v>145</v>
      </c>
      <c r="G977" s="610" t="s">
        <v>145</v>
      </c>
      <c r="H977" s="610" t="s">
        <v>145</v>
      </c>
    </row>
    <row r="978" spans="4:8">
      <c r="D978" s="610" t="s">
        <v>145</v>
      </c>
      <c r="E978" s="610" t="s">
        <v>145</v>
      </c>
      <c r="F978" s="610" t="s">
        <v>145</v>
      </c>
      <c r="G978" s="610" t="s">
        <v>145</v>
      </c>
      <c r="H978" s="610" t="s">
        <v>145</v>
      </c>
    </row>
    <row r="979" spans="4:8">
      <c r="D979" s="610" t="s">
        <v>145</v>
      </c>
      <c r="E979" s="610" t="s">
        <v>145</v>
      </c>
      <c r="F979" s="610" t="s">
        <v>145</v>
      </c>
      <c r="G979" s="610" t="s">
        <v>145</v>
      </c>
      <c r="H979" s="610" t="s">
        <v>145</v>
      </c>
    </row>
    <row r="980" spans="4:8">
      <c r="D980" s="610" t="s">
        <v>145</v>
      </c>
      <c r="E980" s="610" t="s">
        <v>145</v>
      </c>
      <c r="F980" s="610" t="s">
        <v>145</v>
      </c>
      <c r="G980" s="610" t="s">
        <v>145</v>
      </c>
      <c r="H980" s="610" t="s">
        <v>145</v>
      </c>
    </row>
    <row r="981" spans="4:8">
      <c r="D981" s="610" t="s">
        <v>145</v>
      </c>
      <c r="E981" s="610" t="s">
        <v>145</v>
      </c>
      <c r="F981" s="610" t="s">
        <v>145</v>
      </c>
      <c r="G981" s="610" t="s">
        <v>145</v>
      </c>
      <c r="H981" s="610" t="s">
        <v>145</v>
      </c>
    </row>
    <row r="982" spans="4:8">
      <c r="D982" s="610" t="s">
        <v>145</v>
      </c>
      <c r="E982" s="610" t="s">
        <v>145</v>
      </c>
      <c r="F982" s="610" t="s">
        <v>145</v>
      </c>
      <c r="G982" s="610" t="s">
        <v>145</v>
      </c>
      <c r="H982" s="610" t="s">
        <v>145</v>
      </c>
    </row>
    <row r="983" spans="4:8">
      <c r="D983" s="610" t="s">
        <v>145</v>
      </c>
      <c r="E983" s="610" t="s">
        <v>145</v>
      </c>
      <c r="F983" s="610" t="s">
        <v>145</v>
      </c>
      <c r="G983" s="610" t="s">
        <v>145</v>
      </c>
      <c r="H983" s="610" t="s">
        <v>145</v>
      </c>
    </row>
    <row r="984" spans="4:8">
      <c r="D984" s="610" t="s">
        <v>145</v>
      </c>
      <c r="E984" s="610" t="s">
        <v>145</v>
      </c>
      <c r="F984" s="610" t="s">
        <v>145</v>
      </c>
      <c r="G984" s="610" t="s">
        <v>145</v>
      </c>
      <c r="H984" s="610" t="s">
        <v>145</v>
      </c>
    </row>
    <row r="985" spans="4:8">
      <c r="D985" s="610" t="s">
        <v>145</v>
      </c>
      <c r="E985" s="610" t="s">
        <v>145</v>
      </c>
      <c r="F985" s="610" t="s">
        <v>145</v>
      </c>
      <c r="G985" s="610" t="s">
        <v>145</v>
      </c>
      <c r="H985" s="610" t="s">
        <v>145</v>
      </c>
    </row>
    <row r="986" spans="4:8">
      <c r="D986" s="610" t="s">
        <v>145</v>
      </c>
      <c r="E986" s="610" t="s">
        <v>145</v>
      </c>
      <c r="F986" s="610" t="s">
        <v>145</v>
      </c>
      <c r="G986" s="610" t="s">
        <v>145</v>
      </c>
      <c r="H986" s="610" t="s">
        <v>145</v>
      </c>
    </row>
    <row r="987" spans="4:8">
      <c r="D987" s="610" t="s">
        <v>145</v>
      </c>
      <c r="E987" s="610" t="s">
        <v>145</v>
      </c>
      <c r="F987" s="610" t="s">
        <v>145</v>
      </c>
      <c r="G987" s="610" t="s">
        <v>145</v>
      </c>
      <c r="H987" s="610" t="s">
        <v>145</v>
      </c>
    </row>
    <row r="988" spans="4:8">
      <c r="D988" s="610" t="s">
        <v>145</v>
      </c>
      <c r="E988" s="610" t="s">
        <v>145</v>
      </c>
      <c r="F988" s="610" t="s">
        <v>145</v>
      </c>
      <c r="G988" s="610" t="s">
        <v>145</v>
      </c>
      <c r="H988" s="610" t="s">
        <v>145</v>
      </c>
    </row>
    <row r="989" spans="4:8">
      <c r="D989" s="610" t="s">
        <v>145</v>
      </c>
      <c r="E989" s="610" t="s">
        <v>145</v>
      </c>
      <c r="F989" s="610" t="s">
        <v>145</v>
      </c>
      <c r="G989" s="610" t="s">
        <v>145</v>
      </c>
      <c r="H989" s="610" t="s">
        <v>145</v>
      </c>
    </row>
    <row r="990" spans="4:8">
      <c r="D990" s="610" t="s">
        <v>145</v>
      </c>
      <c r="E990" s="610" t="s">
        <v>145</v>
      </c>
      <c r="F990" s="610" t="s">
        <v>145</v>
      </c>
      <c r="G990" s="610" t="s">
        <v>145</v>
      </c>
      <c r="H990" s="610" t="s">
        <v>145</v>
      </c>
    </row>
    <row r="991" spans="4:8">
      <c r="D991" s="610" t="s">
        <v>145</v>
      </c>
      <c r="E991" s="610" t="s">
        <v>145</v>
      </c>
      <c r="F991" s="610" t="s">
        <v>145</v>
      </c>
      <c r="G991" s="610" t="s">
        <v>145</v>
      </c>
      <c r="H991" s="610" t="s">
        <v>145</v>
      </c>
    </row>
    <row r="992" spans="4:8">
      <c r="D992" s="610" t="s">
        <v>145</v>
      </c>
      <c r="E992" s="610" t="s">
        <v>145</v>
      </c>
      <c r="F992" s="610" t="s">
        <v>145</v>
      </c>
      <c r="G992" s="610" t="s">
        <v>145</v>
      </c>
      <c r="H992" s="610" t="s">
        <v>145</v>
      </c>
    </row>
    <row r="993" spans="4:8">
      <c r="D993" s="610" t="s">
        <v>145</v>
      </c>
      <c r="E993" s="610" t="s">
        <v>145</v>
      </c>
      <c r="F993" s="610" t="s">
        <v>145</v>
      </c>
      <c r="G993" s="610" t="s">
        <v>145</v>
      </c>
      <c r="H993" s="610" t="s">
        <v>145</v>
      </c>
    </row>
    <row r="994" spans="4:8">
      <c r="D994" s="610" t="s">
        <v>145</v>
      </c>
      <c r="E994" s="610" t="s">
        <v>145</v>
      </c>
      <c r="F994" s="610" t="s">
        <v>145</v>
      </c>
      <c r="G994" s="610" t="s">
        <v>145</v>
      </c>
      <c r="H994" s="610" t="s">
        <v>145</v>
      </c>
    </row>
    <row r="995" spans="4:8">
      <c r="D995" s="610" t="s">
        <v>145</v>
      </c>
      <c r="E995" s="610" t="s">
        <v>145</v>
      </c>
      <c r="F995" s="610" t="s">
        <v>145</v>
      </c>
      <c r="G995" s="610" t="s">
        <v>145</v>
      </c>
      <c r="H995" s="610" t="s">
        <v>145</v>
      </c>
    </row>
    <row r="996" spans="4:8">
      <c r="D996" s="610" t="s">
        <v>145</v>
      </c>
      <c r="E996" s="610" t="s">
        <v>145</v>
      </c>
      <c r="F996" s="610" t="s">
        <v>145</v>
      </c>
      <c r="G996" s="610" t="s">
        <v>145</v>
      </c>
      <c r="H996" s="610" t="s">
        <v>145</v>
      </c>
    </row>
    <row r="997" spans="4:8">
      <c r="D997" s="610" t="s">
        <v>145</v>
      </c>
      <c r="E997" s="610" t="s">
        <v>145</v>
      </c>
      <c r="F997" s="610" t="s">
        <v>145</v>
      </c>
      <c r="G997" s="610" t="s">
        <v>145</v>
      </c>
      <c r="H997" s="610" t="s">
        <v>145</v>
      </c>
    </row>
    <row r="998" spans="4:8">
      <c r="D998" s="610" t="s">
        <v>145</v>
      </c>
      <c r="E998" s="610" t="s">
        <v>145</v>
      </c>
      <c r="F998" s="610" t="s">
        <v>145</v>
      </c>
      <c r="G998" s="610" t="s">
        <v>145</v>
      </c>
      <c r="H998" s="610" t="s">
        <v>145</v>
      </c>
    </row>
    <row r="999" spans="4:8">
      <c r="D999" s="610" t="s">
        <v>145</v>
      </c>
      <c r="E999" s="610" t="s">
        <v>145</v>
      </c>
      <c r="F999" s="610" t="s">
        <v>145</v>
      </c>
      <c r="G999" s="610" t="s">
        <v>145</v>
      </c>
      <c r="H999" s="610" t="s">
        <v>145</v>
      </c>
    </row>
    <row r="1000" spans="4:8">
      <c r="D1000" s="610" t="s">
        <v>145</v>
      </c>
      <c r="E1000" s="610" t="s">
        <v>145</v>
      </c>
      <c r="F1000" s="610" t="s">
        <v>145</v>
      </c>
      <c r="G1000" s="610" t="s">
        <v>145</v>
      </c>
      <c r="H1000" s="610" t="s">
        <v>145</v>
      </c>
    </row>
    <row r="1001" spans="4:8">
      <c r="D1001" s="610" t="s">
        <v>145</v>
      </c>
      <c r="E1001" s="610" t="s">
        <v>145</v>
      </c>
      <c r="F1001" s="610" t="s">
        <v>145</v>
      </c>
      <c r="G1001" s="610" t="s">
        <v>145</v>
      </c>
      <c r="H1001" s="610" t="s">
        <v>145</v>
      </c>
    </row>
    <row r="1002" spans="4:8">
      <c r="D1002" s="610" t="s">
        <v>145</v>
      </c>
      <c r="E1002" s="610" t="s">
        <v>145</v>
      </c>
      <c r="F1002" s="610" t="s">
        <v>145</v>
      </c>
      <c r="G1002" s="610" t="s">
        <v>145</v>
      </c>
      <c r="H1002" s="610" t="s">
        <v>145</v>
      </c>
    </row>
    <row r="1003" spans="4:8">
      <c r="D1003" s="610" t="s">
        <v>145</v>
      </c>
      <c r="E1003" s="610" t="s">
        <v>145</v>
      </c>
      <c r="F1003" s="610" t="s">
        <v>145</v>
      </c>
      <c r="G1003" s="610" t="s">
        <v>145</v>
      </c>
      <c r="H1003" s="610" t="s">
        <v>145</v>
      </c>
    </row>
    <row r="1004" spans="4:8">
      <c r="D1004" s="610" t="s">
        <v>145</v>
      </c>
      <c r="E1004" s="610" t="s">
        <v>145</v>
      </c>
      <c r="F1004" s="610" t="s">
        <v>145</v>
      </c>
      <c r="G1004" s="610" t="s">
        <v>145</v>
      </c>
      <c r="H1004" s="610" t="s">
        <v>145</v>
      </c>
    </row>
    <row r="1005" spans="4:8">
      <c r="D1005" s="610" t="s">
        <v>145</v>
      </c>
      <c r="E1005" s="610" t="s">
        <v>145</v>
      </c>
      <c r="F1005" s="610" t="s">
        <v>145</v>
      </c>
      <c r="G1005" s="610" t="s">
        <v>145</v>
      </c>
      <c r="H1005" s="610" t="s">
        <v>145</v>
      </c>
    </row>
    <row r="1006" spans="4:8">
      <c r="D1006" s="610" t="s">
        <v>145</v>
      </c>
      <c r="E1006" s="610" t="s">
        <v>145</v>
      </c>
      <c r="F1006" s="610" t="s">
        <v>145</v>
      </c>
      <c r="G1006" s="610" t="s">
        <v>145</v>
      </c>
      <c r="H1006" s="610" t="s">
        <v>145</v>
      </c>
    </row>
    <row r="1007" spans="4:8">
      <c r="D1007" s="610" t="s">
        <v>145</v>
      </c>
      <c r="E1007" s="610" t="s">
        <v>145</v>
      </c>
      <c r="F1007" s="610" t="s">
        <v>145</v>
      </c>
      <c r="G1007" s="610" t="s">
        <v>145</v>
      </c>
      <c r="H1007" s="610" t="s">
        <v>145</v>
      </c>
    </row>
    <row r="1008" spans="4:8">
      <c r="D1008" s="610" t="s">
        <v>145</v>
      </c>
      <c r="E1008" s="610" t="s">
        <v>145</v>
      </c>
      <c r="F1008" s="610" t="s">
        <v>145</v>
      </c>
      <c r="G1008" s="610" t="s">
        <v>145</v>
      </c>
      <c r="H1008" s="610" t="s">
        <v>145</v>
      </c>
    </row>
    <row r="1009" spans="4:8">
      <c r="D1009" s="610" t="s">
        <v>145</v>
      </c>
      <c r="E1009" s="610" t="s">
        <v>145</v>
      </c>
      <c r="F1009" s="610" t="s">
        <v>145</v>
      </c>
      <c r="G1009" s="610" t="s">
        <v>145</v>
      </c>
      <c r="H1009" s="610" t="s">
        <v>145</v>
      </c>
    </row>
    <row r="1010" spans="4:8">
      <c r="D1010" s="610" t="s">
        <v>145</v>
      </c>
      <c r="E1010" s="610" t="s">
        <v>145</v>
      </c>
      <c r="F1010" s="610" t="s">
        <v>145</v>
      </c>
      <c r="G1010" s="610" t="s">
        <v>145</v>
      </c>
      <c r="H1010" s="610" t="s">
        <v>145</v>
      </c>
    </row>
    <row r="1011" spans="4:8">
      <c r="D1011" s="610" t="s">
        <v>145</v>
      </c>
      <c r="E1011" s="610" t="s">
        <v>145</v>
      </c>
      <c r="F1011" s="610" t="s">
        <v>145</v>
      </c>
      <c r="G1011" s="610" t="s">
        <v>145</v>
      </c>
      <c r="H1011" s="610" t="s">
        <v>145</v>
      </c>
    </row>
    <row r="1012" spans="4:8">
      <c r="D1012" s="610" t="s">
        <v>145</v>
      </c>
      <c r="E1012" s="610" t="s">
        <v>145</v>
      </c>
      <c r="F1012" s="610" t="s">
        <v>145</v>
      </c>
      <c r="G1012" s="610" t="s">
        <v>145</v>
      </c>
      <c r="H1012" s="610" t="s">
        <v>145</v>
      </c>
    </row>
    <row r="1013" spans="4:8">
      <c r="D1013" s="610" t="s">
        <v>145</v>
      </c>
      <c r="E1013" s="610" t="s">
        <v>145</v>
      </c>
      <c r="F1013" s="610" t="s">
        <v>145</v>
      </c>
      <c r="G1013" s="610" t="s">
        <v>145</v>
      </c>
      <c r="H1013" s="610" t="s">
        <v>145</v>
      </c>
    </row>
    <row r="1014" spans="4:8">
      <c r="D1014" s="610" t="s">
        <v>145</v>
      </c>
      <c r="E1014" s="610" t="s">
        <v>145</v>
      </c>
      <c r="F1014" s="610" t="s">
        <v>145</v>
      </c>
      <c r="G1014" s="610" t="s">
        <v>145</v>
      </c>
      <c r="H1014" s="610" t="s">
        <v>145</v>
      </c>
    </row>
    <row r="1015" spans="4:8">
      <c r="D1015" s="610" t="s">
        <v>145</v>
      </c>
      <c r="E1015" s="610" t="s">
        <v>145</v>
      </c>
      <c r="F1015" s="610" t="s">
        <v>145</v>
      </c>
      <c r="G1015" s="610" t="s">
        <v>145</v>
      </c>
      <c r="H1015" s="610" t="s">
        <v>145</v>
      </c>
    </row>
    <row r="1016" spans="4:8">
      <c r="D1016" s="610" t="s">
        <v>145</v>
      </c>
      <c r="E1016" s="610" t="s">
        <v>145</v>
      </c>
      <c r="F1016" s="610" t="s">
        <v>145</v>
      </c>
      <c r="G1016" s="610" t="s">
        <v>145</v>
      </c>
      <c r="H1016" s="610" t="s">
        <v>145</v>
      </c>
    </row>
    <row r="1017" spans="4:8">
      <c r="D1017" s="610" t="s">
        <v>145</v>
      </c>
      <c r="E1017" s="610" t="s">
        <v>145</v>
      </c>
      <c r="F1017" s="610" t="s">
        <v>145</v>
      </c>
      <c r="G1017" s="610" t="s">
        <v>145</v>
      </c>
      <c r="H1017" s="610" t="s">
        <v>145</v>
      </c>
    </row>
    <row r="1018" spans="4:8">
      <c r="D1018" s="610" t="s">
        <v>145</v>
      </c>
      <c r="E1018" s="610" t="s">
        <v>145</v>
      </c>
      <c r="F1018" s="610" t="s">
        <v>145</v>
      </c>
      <c r="G1018" s="610" t="s">
        <v>145</v>
      </c>
      <c r="H1018" s="610" t="s">
        <v>145</v>
      </c>
    </row>
    <row r="1019" spans="4:8">
      <c r="D1019" s="610" t="s">
        <v>145</v>
      </c>
      <c r="E1019" s="610" t="s">
        <v>145</v>
      </c>
      <c r="F1019" s="610" t="s">
        <v>145</v>
      </c>
      <c r="G1019" s="610" t="s">
        <v>145</v>
      </c>
      <c r="H1019" s="610" t="s">
        <v>145</v>
      </c>
    </row>
    <row r="1020" spans="4:8">
      <c r="D1020" s="610" t="s">
        <v>145</v>
      </c>
      <c r="E1020" s="610" t="s">
        <v>145</v>
      </c>
      <c r="F1020" s="610" t="s">
        <v>145</v>
      </c>
      <c r="G1020" s="610" t="s">
        <v>145</v>
      </c>
      <c r="H1020" s="610" t="s">
        <v>145</v>
      </c>
    </row>
    <row r="1021" spans="4:8">
      <c r="D1021" s="610" t="s">
        <v>145</v>
      </c>
      <c r="E1021" s="610" t="s">
        <v>145</v>
      </c>
      <c r="F1021" s="610" t="s">
        <v>145</v>
      </c>
      <c r="G1021" s="610" t="s">
        <v>145</v>
      </c>
      <c r="H1021" s="610" t="s">
        <v>145</v>
      </c>
    </row>
    <row r="1022" spans="4:8">
      <c r="D1022" s="610" t="s">
        <v>145</v>
      </c>
      <c r="E1022" s="610" t="s">
        <v>145</v>
      </c>
      <c r="F1022" s="610" t="s">
        <v>145</v>
      </c>
      <c r="G1022" s="610" t="s">
        <v>145</v>
      </c>
      <c r="H1022" s="610" t="s">
        <v>145</v>
      </c>
    </row>
    <row r="1023" spans="4:8">
      <c r="D1023" s="610" t="s">
        <v>145</v>
      </c>
      <c r="E1023" s="610" t="s">
        <v>145</v>
      </c>
      <c r="F1023" s="610" t="s">
        <v>145</v>
      </c>
      <c r="G1023" s="610" t="s">
        <v>145</v>
      </c>
      <c r="H1023" s="610" t="s">
        <v>145</v>
      </c>
    </row>
    <row r="1024" spans="4:8">
      <c r="D1024" s="610" t="s">
        <v>145</v>
      </c>
      <c r="E1024" s="610" t="s">
        <v>145</v>
      </c>
      <c r="F1024" s="610" t="s">
        <v>145</v>
      </c>
      <c r="G1024" s="610" t="s">
        <v>145</v>
      </c>
      <c r="H1024" s="610" t="s">
        <v>145</v>
      </c>
    </row>
    <row r="1025" spans="4:8">
      <c r="D1025" s="610" t="s">
        <v>145</v>
      </c>
      <c r="E1025" s="610" t="s">
        <v>145</v>
      </c>
      <c r="F1025" s="610" t="s">
        <v>145</v>
      </c>
      <c r="G1025" s="610" t="s">
        <v>145</v>
      </c>
      <c r="H1025" s="610" t="s">
        <v>145</v>
      </c>
    </row>
    <row r="1026" spans="4:8">
      <c r="D1026" s="610" t="s">
        <v>145</v>
      </c>
      <c r="E1026" s="610" t="s">
        <v>145</v>
      </c>
      <c r="F1026" s="610" t="s">
        <v>145</v>
      </c>
      <c r="G1026" s="610" t="s">
        <v>145</v>
      </c>
      <c r="H1026" s="610" t="s">
        <v>145</v>
      </c>
    </row>
    <row r="1027" spans="4:8">
      <c r="D1027" s="610" t="s">
        <v>145</v>
      </c>
      <c r="E1027" s="610" t="s">
        <v>145</v>
      </c>
      <c r="F1027" s="610" t="s">
        <v>145</v>
      </c>
      <c r="G1027" s="610" t="s">
        <v>145</v>
      </c>
      <c r="H1027" s="610" t="s">
        <v>145</v>
      </c>
    </row>
    <row r="1028" spans="4:8">
      <c r="D1028" s="610" t="s">
        <v>145</v>
      </c>
      <c r="E1028" s="610" t="s">
        <v>145</v>
      </c>
      <c r="F1028" s="610" t="s">
        <v>145</v>
      </c>
      <c r="G1028" s="610" t="s">
        <v>145</v>
      </c>
      <c r="H1028" s="610" t="s">
        <v>145</v>
      </c>
    </row>
    <row r="1029" spans="4:8">
      <c r="D1029" s="610" t="s">
        <v>145</v>
      </c>
      <c r="E1029" s="610" t="s">
        <v>145</v>
      </c>
      <c r="F1029" s="610" t="s">
        <v>145</v>
      </c>
      <c r="G1029" s="610" t="s">
        <v>145</v>
      </c>
      <c r="H1029" s="610" t="s">
        <v>145</v>
      </c>
    </row>
    <row r="1030" spans="4:8">
      <c r="D1030" s="610" t="s">
        <v>145</v>
      </c>
      <c r="E1030" s="610" t="s">
        <v>145</v>
      </c>
      <c r="F1030" s="610" t="s">
        <v>145</v>
      </c>
      <c r="G1030" s="610" t="s">
        <v>145</v>
      </c>
      <c r="H1030" s="610" t="s">
        <v>145</v>
      </c>
    </row>
    <row r="1031" spans="4:8">
      <c r="D1031" s="610" t="s">
        <v>145</v>
      </c>
      <c r="E1031" s="610" t="s">
        <v>145</v>
      </c>
      <c r="F1031" s="610" t="s">
        <v>145</v>
      </c>
      <c r="G1031" s="610" t="s">
        <v>145</v>
      </c>
      <c r="H1031" s="610" t="s">
        <v>145</v>
      </c>
    </row>
    <row r="1032" spans="4:8">
      <c r="D1032" s="610" t="s">
        <v>145</v>
      </c>
      <c r="E1032" s="610" t="s">
        <v>145</v>
      </c>
      <c r="F1032" s="610" t="s">
        <v>145</v>
      </c>
      <c r="G1032" s="610" t="s">
        <v>145</v>
      </c>
      <c r="H1032" s="610" t="s">
        <v>145</v>
      </c>
    </row>
    <row r="1033" spans="4:8">
      <c r="D1033" s="610" t="s">
        <v>145</v>
      </c>
      <c r="E1033" s="610" t="s">
        <v>145</v>
      </c>
      <c r="F1033" s="610" t="s">
        <v>145</v>
      </c>
      <c r="G1033" s="610" t="s">
        <v>145</v>
      </c>
      <c r="H1033" s="610" t="s">
        <v>145</v>
      </c>
    </row>
    <row r="1034" spans="4:8">
      <c r="D1034" s="610" t="s">
        <v>145</v>
      </c>
      <c r="E1034" s="610" t="s">
        <v>145</v>
      </c>
      <c r="F1034" s="610" t="s">
        <v>145</v>
      </c>
      <c r="G1034" s="610" t="s">
        <v>145</v>
      </c>
      <c r="H1034" s="610" t="s">
        <v>145</v>
      </c>
    </row>
    <row r="1035" spans="4:8">
      <c r="D1035" s="610" t="s">
        <v>145</v>
      </c>
      <c r="E1035" s="610" t="s">
        <v>145</v>
      </c>
      <c r="F1035" s="610" t="s">
        <v>145</v>
      </c>
      <c r="G1035" s="610" t="s">
        <v>145</v>
      </c>
      <c r="H1035" s="610" t="s">
        <v>145</v>
      </c>
    </row>
    <row r="1036" spans="4:8">
      <c r="D1036" s="610" t="s">
        <v>145</v>
      </c>
      <c r="E1036" s="610" t="s">
        <v>145</v>
      </c>
      <c r="F1036" s="610" t="s">
        <v>145</v>
      </c>
      <c r="G1036" s="610" t="s">
        <v>145</v>
      </c>
      <c r="H1036" s="610" t="s">
        <v>145</v>
      </c>
    </row>
    <row r="1037" spans="4:8">
      <c r="D1037" s="610" t="s">
        <v>145</v>
      </c>
      <c r="E1037" s="610" t="s">
        <v>145</v>
      </c>
      <c r="F1037" s="610" t="s">
        <v>145</v>
      </c>
      <c r="G1037" s="610" t="s">
        <v>145</v>
      </c>
      <c r="H1037" s="610" t="s">
        <v>145</v>
      </c>
    </row>
    <row r="1038" spans="4:8">
      <c r="D1038" s="610" t="s">
        <v>145</v>
      </c>
      <c r="E1038" s="610" t="s">
        <v>145</v>
      </c>
      <c r="F1038" s="610" t="s">
        <v>145</v>
      </c>
      <c r="G1038" s="610" t="s">
        <v>145</v>
      </c>
      <c r="H1038" s="610" t="s">
        <v>145</v>
      </c>
    </row>
    <row r="1039" spans="4:8">
      <c r="D1039" s="610" t="s">
        <v>145</v>
      </c>
      <c r="E1039" s="610" t="s">
        <v>145</v>
      </c>
      <c r="F1039" s="610" t="s">
        <v>145</v>
      </c>
      <c r="G1039" s="610" t="s">
        <v>145</v>
      </c>
      <c r="H1039" s="610" t="s">
        <v>145</v>
      </c>
    </row>
    <row r="1040" spans="4:8">
      <c r="D1040" s="610" t="s">
        <v>145</v>
      </c>
      <c r="E1040" s="610" t="s">
        <v>145</v>
      </c>
      <c r="F1040" s="610" t="s">
        <v>145</v>
      </c>
      <c r="G1040" s="610" t="s">
        <v>145</v>
      </c>
      <c r="H1040" s="610" t="s">
        <v>145</v>
      </c>
    </row>
    <row r="1041" spans="4:8">
      <c r="D1041" s="610" t="s">
        <v>145</v>
      </c>
      <c r="E1041" s="610" t="s">
        <v>145</v>
      </c>
      <c r="F1041" s="610" t="s">
        <v>145</v>
      </c>
      <c r="G1041" s="610" t="s">
        <v>145</v>
      </c>
      <c r="H1041" s="610" t="s">
        <v>145</v>
      </c>
    </row>
    <row r="1042" spans="4:8">
      <c r="D1042" s="610" t="s">
        <v>145</v>
      </c>
      <c r="E1042" s="610" t="s">
        <v>145</v>
      </c>
      <c r="F1042" s="610" t="s">
        <v>145</v>
      </c>
      <c r="G1042" s="610" t="s">
        <v>145</v>
      </c>
      <c r="H1042" s="610" t="s">
        <v>145</v>
      </c>
    </row>
    <row r="1043" spans="4:8">
      <c r="D1043" s="610" t="s">
        <v>145</v>
      </c>
      <c r="E1043" s="610" t="s">
        <v>145</v>
      </c>
      <c r="F1043" s="610" t="s">
        <v>145</v>
      </c>
      <c r="G1043" s="610" t="s">
        <v>145</v>
      </c>
      <c r="H1043" s="610" t="s">
        <v>145</v>
      </c>
    </row>
    <row r="1044" spans="4:8">
      <c r="D1044" s="610" t="s">
        <v>145</v>
      </c>
      <c r="E1044" s="610" t="s">
        <v>145</v>
      </c>
      <c r="F1044" s="610" t="s">
        <v>145</v>
      </c>
      <c r="G1044" s="610" t="s">
        <v>145</v>
      </c>
      <c r="H1044" s="610" t="s">
        <v>145</v>
      </c>
    </row>
    <row r="1045" spans="4:8">
      <c r="D1045" s="610" t="s">
        <v>145</v>
      </c>
      <c r="E1045" s="610" t="s">
        <v>145</v>
      </c>
      <c r="F1045" s="610" t="s">
        <v>145</v>
      </c>
      <c r="G1045" s="610" t="s">
        <v>145</v>
      </c>
      <c r="H1045" s="610" t="s">
        <v>145</v>
      </c>
    </row>
    <row r="1046" spans="4:8">
      <c r="D1046" s="610" t="s">
        <v>145</v>
      </c>
      <c r="E1046" s="610" t="s">
        <v>145</v>
      </c>
      <c r="F1046" s="610" t="s">
        <v>145</v>
      </c>
      <c r="G1046" s="610" t="s">
        <v>145</v>
      </c>
      <c r="H1046" s="610" t="s">
        <v>145</v>
      </c>
    </row>
    <row r="1047" spans="4:8">
      <c r="D1047" s="610" t="s">
        <v>145</v>
      </c>
      <c r="E1047" s="610" t="s">
        <v>145</v>
      </c>
      <c r="F1047" s="610" t="s">
        <v>145</v>
      </c>
      <c r="G1047" s="610" t="s">
        <v>145</v>
      </c>
      <c r="H1047" s="610" t="s">
        <v>145</v>
      </c>
    </row>
    <row r="1048" spans="4:8">
      <c r="D1048" s="610" t="s">
        <v>145</v>
      </c>
      <c r="E1048" s="610" t="s">
        <v>145</v>
      </c>
      <c r="F1048" s="610" t="s">
        <v>145</v>
      </c>
      <c r="G1048" s="610" t="s">
        <v>145</v>
      </c>
      <c r="H1048" s="610" t="s">
        <v>145</v>
      </c>
    </row>
    <row r="1049" spans="4:8">
      <c r="D1049" s="610" t="s">
        <v>145</v>
      </c>
      <c r="E1049" s="610" t="s">
        <v>145</v>
      </c>
      <c r="F1049" s="610" t="s">
        <v>145</v>
      </c>
      <c r="G1049" s="610" t="s">
        <v>145</v>
      </c>
      <c r="H1049" s="610" t="s">
        <v>145</v>
      </c>
    </row>
    <row r="1050" spans="4:8">
      <c r="D1050" s="610" t="s">
        <v>145</v>
      </c>
      <c r="E1050" s="610" t="s">
        <v>145</v>
      </c>
      <c r="F1050" s="610" t="s">
        <v>145</v>
      </c>
      <c r="G1050" s="610" t="s">
        <v>145</v>
      </c>
      <c r="H1050" s="610" t="s">
        <v>145</v>
      </c>
    </row>
    <row r="1051" spans="4:8">
      <c r="D1051" s="610" t="s">
        <v>145</v>
      </c>
      <c r="E1051" s="610" t="s">
        <v>145</v>
      </c>
      <c r="F1051" s="610" t="s">
        <v>145</v>
      </c>
      <c r="G1051" s="610" t="s">
        <v>145</v>
      </c>
      <c r="H1051" s="610" t="s">
        <v>145</v>
      </c>
    </row>
    <row r="1052" spans="4:8">
      <c r="D1052" s="610" t="s">
        <v>145</v>
      </c>
      <c r="E1052" s="610" t="s">
        <v>145</v>
      </c>
      <c r="F1052" s="610" t="s">
        <v>145</v>
      </c>
      <c r="G1052" s="610" t="s">
        <v>145</v>
      </c>
      <c r="H1052" s="610" t="s">
        <v>145</v>
      </c>
    </row>
    <row r="1053" spans="4:8">
      <c r="D1053" s="610" t="s">
        <v>145</v>
      </c>
      <c r="E1053" s="610" t="s">
        <v>145</v>
      </c>
      <c r="F1053" s="610" t="s">
        <v>145</v>
      </c>
      <c r="G1053" s="610" t="s">
        <v>145</v>
      </c>
      <c r="H1053" s="610" t="s">
        <v>145</v>
      </c>
    </row>
    <row r="1054" spans="4:8">
      <c r="D1054" s="610" t="s">
        <v>145</v>
      </c>
      <c r="E1054" s="610" t="s">
        <v>145</v>
      </c>
      <c r="F1054" s="610" t="s">
        <v>145</v>
      </c>
      <c r="G1054" s="610" t="s">
        <v>145</v>
      </c>
      <c r="H1054" s="610" t="s">
        <v>145</v>
      </c>
    </row>
    <row r="1055" spans="4:8">
      <c r="D1055" s="610" t="s">
        <v>145</v>
      </c>
      <c r="E1055" s="610" t="s">
        <v>145</v>
      </c>
      <c r="F1055" s="610" t="s">
        <v>145</v>
      </c>
      <c r="G1055" s="610" t="s">
        <v>145</v>
      </c>
      <c r="H1055" s="610" t="s">
        <v>145</v>
      </c>
    </row>
    <row r="1056" spans="4:8">
      <c r="D1056" s="610" t="s">
        <v>145</v>
      </c>
      <c r="E1056" s="610" t="s">
        <v>145</v>
      </c>
      <c r="F1056" s="610" t="s">
        <v>145</v>
      </c>
      <c r="G1056" s="610" t="s">
        <v>145</v>
      </c>
      <c r="H1056" s="610" t="s">
        <v>145</v>
      </c>
    </row>
    <row r="1057" spans="4:8">
      <c r="D1057" s="610" t="s">
        <v>145</v>
      </c>
      <c r="E1057" s="610" t="s">
        <v>145</v>
      </c>
      <c r="F1057" s="610" t="s">
        <v>145</v>
      </c>
      <c r="G1057" s="610" t="s">
        <v>145</v>
      </c>
      <c r="H1057" s="610" t="s">
        <v>145</v>
      </c>
    </row>
    <row r="1058" spans="4:8">
      <c r="D1058" s="610" t="s">
        <v>145</v>
      </c>
      <c r="E1058" s="610" t="s">
        <v>145</v>
      </c>
      <c r="F1058" s="610" t="s">
        <v>145</v>
      </c>
      <c r="G1058" s="610" t="s">
        <v>145</v>
      </c>
      <c r="H1058" s="610" t="s">
        <v>145</v>
      </c>
    </row>
    <row r="1059" spans="4:8">
      <c r="D1059" s="610" t="s">
        <v>145</v>
      </c>
      <c r="E1059" s="610" t="s">
        <v>145</v>
      </c>
      <c r="F1059" s="610" t="s">
        <v>145</v>
      </c>
      <c r="G1059" s="610" t="s">
        <v>145</v>
      </c>
      <c r="H1059" s="610" t="s">
        <v>145</v>
      </c>
    </row>
    <row r="1060" spans="4:8">
      <c r="D1060" s="610" t="s">
        <v>145</v>
      </c>
      <c r="E1060" s="610" t="s">
        <v>145</v>
      </c>
      <c r="F1060" s="610" t="s">
        <v>145</v>
      </c>
      <c r="G1060" s="610" t="s">
        <v>145</v>
      </c>
      <c r="H1060" s="610" t="s">
        <v>145</v>
      </c>
    </row>
    <row r="1061" spans="4:8">
      <c r="D1061" s="610" t="s">
        <v>145</v>
      </c>
      <c r="E1061" s="610" t="s">
        <v>145</v>
      </c>
      <c r="F1061" s="610" t="s">
        <v>145</v>
      </c>
      <c r="G1061" s="610" t="s">
        <v>145</v>
      </c>
      <c r="H1061" s="610" t="s">
        <v>145</v>
      </c>
    </row>
    <row r="1062" spans="4:8">
      <c r="D1062" s="610" t="s">
        <v>145</v>
      </c>
      <c r="E1062" s="610" t="s">
        <v>145</v>
      </c>
      <c r="F1062" s="610" t="s">
        <v>145</v>
      </c>
      <c r="G1062" s="610" t="s">
        <v>145</v>
      </c>
      <c r="H1062" s="610" t="s">
        <v>145</v>
      </c>
    </row>
    <row r="1063" spans="4:8">
      <c r="D1063" s="610" t="s">
        <v>145</v>
      </c>
      <c r="E1063" s="610" t="s">
        <v>145</v>
      </c>
      <c r="F1063" s="610" t="s">
        <v>145</v>
      </c>
      <c r="G1063" s="610" t="s">
        <v>145</v>
      </c>
      <c r="H1063" s="610" t="s">
        <v>145</v>
      </c>
    </row>
    <row r="1064" spans="4:8">
      <c r="D1064" s="610" t="s">
        <v>145</v>
      </c>
      <c r="E1064" s="610" t="s">
        <v>145</v>
      </c>
      <c r="F1064" s="610" t="s">
        <v>145</v>
      </c>
      <c r="G1064" s="610" t="s">
        <v>145</v>
      </c>
      <c r="H1064" s="610" t="s">
        <v>145</v>
      </c>
    </row>
    <row r="1065" spans="4:8">
      <c r="D1065" s="610" t="s">
        <v>145</v>
      </c>
      <c r="E1065" s="610" t="s">
        <v>145</v>
      </c>
      <c r="F1065" s="610" t="s">
        <v>145</v>
      </c>
      <c r="G1065" s="610" t="s">
        <v>145</v>
      </c>
      <c r="H1065" s="610" t="s">
        <v>145</v>
      </c>
    </row>
    <row r="1066" spans="4:8">
      <c r="D1066" s="610" t="s">
        <v>145</v>
      </c>
      <c r="E1066" s="610" t="s">
        <v>145</v>
      </c>
      <c r="F1066" s="610" t="s">
        <v>145</v>
      </c>
      <c r="G1066" s="610" t="s">
        <v>145</v>
      </c>
      <c r="H1066" s="610" t="s">
        <v>145</v>
      </c>
    </row>
    <row r="1067" spans="4:8">
      <c r="D1067" s="610" t="s">
        <v>145</v>
      </c>
      <c r="E1067" s="610" t="s">
        <v>145</v>
      </c>
      <c r="F1067" s="610" t="s">
        <v>145</v>
      </c>
      <c r="G1067" s="610" t="s">
        <v>145</v>
      </c>
      <c r="H1067" s="610" t="s">
        <v>145</v>
      </c>
    </row>
    <row r="1068" spans="4:8">
      <c r="D1068" s="610" t="s">
        <v>145</v>
      </c>
      <c r="E1068" s="610" t="s">
        <v>145</v>
      </c>
      <c r="F1068" s="610" t="s">
        <v>145</v>
      </c>
      <c r="G1068" s="610" t="s">
        <v>145</v>
      </c>
      <c r="H1068" s="610" t="s">
        <v>145</v>
      </c>
    </row>
    <row r="1069" spans="4:8">
      <c r="D1069" s="610" t="s">
        <v>145</v>
      </c>
      <c r="E1069" s="610" t="s">
        <v>145</v>
      </c>
      <c r="F1069" s="610" t="s">
        <v>145</v>
      </c>
      <c r="G1069" s="610" t="s">
        <v>145</v>
      </c>
      <c r="H1069" s="610" t="s">
        <v>145</v>
      </c>
    </row>
    <row r="1070" spans="4:8">
      <c r="D1070" s="610" t="s">
        <v>145</v>
      </c>
      <c r="E1070" s="610" t="s">
        <v>145</v>
      </c>
      <c r="F1070" s="610" t="s">
        <v>145</v>
      </c>
      <c r="G1070" s="610" t="s">
        <v>145</v>
      </c>
      <c r="H1070" s="610" t="s">
        <v>145</v>
      </c>
    </row>
    <row r="1071" spans="4:8">
      <c r="D1071" s="610" t="s">
        <v>145</v>
      </c>
      <c r="E1071" s="610" t="s">
        <v>145</v>
      </c>
      <c r="F1071" s="610" t="s">
        <v>145</v>
      </c>
      <c r="G1071" s="610" t="s">
        <v>145</v>
      </c>
      <c r="H1071" s="610" t="s">
        <v>145</v>
      </c>
    </row>
    <row r="1072" spans="4:8">
      <c r="D1072" s="610" t="s">
        <v>145</v>
      </c>
      <c r="E1072" s="610" t="s">
        <v>145</v>
      </c>
      <c r="F1072" s="610" t="s">
        <v>145</v>
      </c>
      <c r="G1072" s="610" t="s">
        <v>145</v>
      </c>
      <c r="H1072" s="610" t="s">
        <v>145</v>
      </c>
    </row>
    <row r="1073" spans="4:8">
      <c r="D1073" s="610" t="s">
        <v>145</v>
      </c>
      <c r="E1073" s="610" t="s">
        <v>145</v>
      </c>
      <c r="F1073" s="610" t="s">
        <v>145</v>
      </c>
      <c r="G1073" s="610" t="s">
        <v>145</v>
      </c>
      <c r="H1073" s="610" t="s">
        <v>145</v>
      </c>
    </row>
    <row r="1074" spans="4:8">
      <c r="D1074" s="610" t="s">
        <v>145</v>
      </c>
      <c r="E1074" s="610" t="s">
        <v>145</v>
      </c>
      <c r="F1074" s="610" t="s">
        <v>145</v>
      </c>
      <c r="G1074" s="610" t="s">
        <v>145</v>
      </c>
      <c r="H1074" s="610" t="s">
        <v>145</v>
      </c>
    </row>
    <row r="1075" spans="4:8">
      <c r="D1075" s="610" t="s">
        <v>145</v>
      </c>
      <c r="E1075" s="610" t="s">
        <v>145</v>
      </c>
      <c r="F1075" s="610" t="s">
        <v>145</v>
      </c>
      <c r="G1075" s="610" t="s">
        <v>145</v>
      </c>
      <c r="H1075" s="610" t="s">
        <v>145</v>
      </c>
    </row>
    <row r="1076" spans="4:8">
      <c r="D1076" s="610" t="s">
        <v>145</v>
      </c>
      <c r="E1076" s="610" t="s">
        <v>145</v>
      </c>
      <c r="F1076" s="610" t="s">
        <v>145</v>
      </c>
      <c r="G1076" s="610" t="s">
        <v>145</v>
      </c>
      <c r="H1076" s="610" t="s">
        <v>145</v>
      </c>
    </row>
    <row r="1077" spans="4:8">
      <c r="D1077" s="610" t="s">
        <v>145</v>
      </c>
      <c r="E1077" s="610" t="s">
        <v>145</v>
      </c>
      <c r="F1077" s="610" t="s">
        <v>145</v>
      </c>
      <c r="G1077" s="610" t="s">
        <v>145</v>
      </c>
      <c r="H1077" s="610" t="s">
        <v>145</v>
      </c>
    </row>
    <row r="1078" spans="4:8">
      <c r="D1078" s="610" t="s">
        <v>145</v>
      </c>
      <c r="E1078" s="610" t="s">
        <v>145</v>
      </c>
      <c r="F1078" s="610" t="s">
        <v>145</v>
      </c>
      <c r="G1078" s="610" t="s">
        <v>145</v>
      </c>
      <c r="H1078" s="610" t="s">
        <v>145</v>
      </c>
    </row>
    <row r="1079" spans="4:8">
      <c r="D1079" s="610" t="s">
        <v>145</v>
      </c>
      <c r="E1079" s="610" t="s">
        <v>145</v>
      </c>
      <c r="F1079" s="610" t="s">
        <v>145</v>
      </c>
      <c r="G1079" s="610" t="s">
        <v>145</v>
      </c>
      <c r="H1079" s="610" t="s">
        <v>145</v>
      </c>
    </row>
    <row r="1080" spans="4:8">
      <c r="D1080" s="610" t="s">
        <v>145</v>
      </c>
      <c r="E1080" s="610" t="s">
        <v>145</v>
      </c>
      <c r="F1080" s="610" t="s">
        <v>145</v>
      </c>
      <c r="G1080" s="610" t="s">
        <v>145</v>
      </c>
      <c r="H1080" s="610" t="s">
        <v>145</v>
      </c>
    </row>
    <row r="1081" spans="4:8">
      <c r="D1081" s="610" t="s">
        <v>145</v>
      </c>
      <c r="E1081" s="610" t="s">
        <v>145</v>
      </c>
      <c r="F1081" s="610" t="s">
        <v>145</v>
      </c>
      <c r="G1081" s="610" t="s">
        <v>145</v>
      </c>
      <c r="H1081" s="610" t="s">
        <v>145</v>
      </c>
    </row>
    <row r="1082" spans="4:8">
      <c r="D1082" s="610" t="s">
        <v>145</v>
      </c>
      <c r="E1082" s="610" t="s">
        <v>145</v>
      </c>
      <c r="F1082" s="610" t="s">
        <v>145</v>
      </c>
      <c r="G1082" s="610" t="s">
        <v>145</v>
      </c>
      <c r="H1082" s="610" t="s">
        <v>145</v>
      </c>
    </row>
    <row r="1083" spans="4:8">
      <c r="D1083" s="610" t="s">
        <v>145</v>
      </c>
      <c r="E1083" s="610" t="s">
        <v>145</v>
      </c>
      <c r="F1083" s="610" t="s">
        <v>145</v>
      </c>
      <c r="G1083" s="610" t="s">
        <v>145</v>
      </c>
      <c r="H1083" s="610" t="s">
        <v>145</v>
      </c>
    </row>
    <row r="1084" spans="4:8">
      <c r="D1084" s="610" t="s">
        <v>145</v>
      </c>
      <c r="E1084" s="610" t="s">
        <v>145</v>
      </c>
      <c r="F1084" s="610" t="s">
        <v>145</v>
      </c>
      <c r="G1084" s="610" t="s">
        <v>145</v>
      </c>
      <c r="H1084" s="610" t="s">
        <v>145</v>
      </c>
    </row>
    <row r="1085" spans="4:8">
      <c r="D1085" s="610" t="s">
        <v>145</v>
      </c>
      <c r="E1085" s="610" t="s">
        <v>145</v>
      </c>
      <c r="F1085" s="610" t="s">
        <v>145</v>
      </c>
      <c r="G1085" s="610" t="s">
        <v>145</v>
      </c>
      <c r="H1085" s="610" t="s">
        <v>145</v>
      </c>
    </row>
    <row r="1086" spans="4:8">
      <c r="D1086" s="610" t="s">
        <v>145</v>
      </c>
      <c r="E1086" s="610" t="s">
        <v>145</v>
      </c>
      <c r="F1086" s="610" t="s">
        <v>145</v>
      </c>
      <c r="G1086" s="610" t="s">
        <v>145</v>
      </c>
      <c r="H1086" s="610" t="s">
        <v>145</v>
      </c>
    </row>
    <row r="1087" spans="4:8">
      <c r="D1087" s="610" t="s">
        <v>145</v>
      </c>
      <c r="E1087" s="610" t="s">
        <v>145</v>
      </c>
      <c r="F1087" s="610" t="s">
        <v>145</v>
      </c>
      <c r="G1087" s="610" t="s">
        <v>145</v>
      </c>
      <c r="H1087" s="610" t="s">
        <v>145</v>
      </c>
    </row>
    <row r="1088" spans="4:8">
      <c r="D1088" s="610" t="s">
        <v>145</v>
      </c>
      <c r="E1088" s="610" t="s">
        <v>145</v>
      </c>
      <c r="F1088" s="610" t="s">
        <v>145</v>
      </c>
      <c r="G1088" s="610" t="s">
        <v>145</v>
      </c>
      <c r="H1088" s="610" t="s">
        <v>145</v>
      </c>
    </row>
    <row r="1089" spans="4:8">
      <c r="D1089" s="610" t="s">
        <v>145</v>
      </c>
      <c r="E1089" s="610" t="s">
        <v>145</v>
      </c>
      <c r="F1089" s="610" t="s">
        <v>145</v>
      </c>
      <c r="G1089" s="610" t="s">
        <v>145</v>
      </c>
      <c r="H1089" s="610" t="s">
        <v>145</v>
      </c>
    </row>
    <row r="1090" spans="4:8">
      <c r="D1090" s="610" t="s">
        <v>145</v>
      </c>
      <c r="E1090" s="610" t="s">
        <v>145</v>
      </c>
      <c r="F1090" s="610" t="s">
        <v>145</v>
      </c>
      <c r="G1090" s="610" t="s">
        <v>145</v>
      </c>
      <c r="H1090" s="610" t="s">
        <v>145</v>
      </c>
    </row>
    <row r="1091" spans="4:8">
      <c r="D1091" s="610" t="s">
        <v>145</v>
      </c>
      <c r="E1091" s="610" t="s">
        <v>145</v>
      </c>
      <c r="F1091" s="610" t="s">
        <v>145</v>
      </c>
      <c r="G1091" s="610" t="s">
        <v>145</v>
      </c>
      <c r="H1091" s="610" t="s">
        <v>145</v>
      </c>
    </row>
    <row r="1092" spans="4:8">
      <c r="D1092" s="610" t="s">
        <v>145</v>
      </c>
      <c r="E1092" s="610" t="s">
        <v>145</v>
      </c>
      <c r="F1092" s="610" t="s">
        <v>145</v>
      </c>
      <c r="G1092" s="610" t="s">
        <v>145</v>
      </c>
      <c r="H1092" s="610" t="s">
        <v>145</v>
      </c>
    </row>
    <row r="1093" spans="4:8">
      <c r="D1093" s="610" t="s">
        <v>145</v>
      </c>
      <c r="E1093" s="610" t="s">
        <v>145</v>
      </c>
      <c r="F1093" s="610" t="s">
        <v>145</v>
      </c>
      <c r="G1093" s="610" t="s">
        <v>145</v>
      </c>
      <c r="H1093" s="610" t="s">
        <v>145</v>
      </c>
    </row>
    <row r="1094" spans="4:8">
      <c r="D1094" s="610" t="s">
        <v>145</v>
      </c>
      <c r="E1094" s="610" t="s">
        <v>145</v>
      </c>
      <c r="F1094" s="610" t="s">
        <v>145</v>
      </c>
      <c r="G1094" s="610" t="s">
        <v>145</v>
      </c>
      <c r="H1094" s="610" t="s">
        <v>145</v>
      </c>
    </row>
    <row r="1095" spans="4:8">
      <c r="D1095" s="610" t="s">
        <v>145</v>
      </c>
      <c r="E1095" s="610" t="s">
        <v>145</v>
      </c>
      <c r="F1095" s="610" t="s">
        <v>145</v>
      </c>
      <c r="G1095" s="610" t="s">
        <v>145</v>
      </c>
      <c r="H1095" s="610" t="s">
        <v>145</v>
      </c>
    </row>
    <row r="1096" spans="4:8">
      <c r="D1096" s="610" t="s">
        <v>145</v>
      </c>
      <c r="E1096" s="610" t="s">
        <v>145</v>
      </c>
      <c r="F1096" s="610" t="s">
        <v>145</v>
      </c>
      <c r="G1096" s="610" t="s">
        <v>145</v>
      </c>
      <c r="H1096" s="610" t="s">
        <v>145</v>
      </c>
    </row>
    <row r="1097" spans="4:8">
      <c r="D1097" s="610" t="s">
        <v>145</v>
      </c>
      <c r="E1097" s="610" t="s">
        <v>145</v>
      </c>
      <c r="F1097" s="610" t="s">
        <v>145</v>
      </c>
      <c r="G1097" s="610" t="s">
        <v>145</v>
      </c>
      <c r="H1097" s="610" t="s">
        <v>145</v>
      </c>
    </row>
    <row r="1098" spans="4:8">
      <c r="D1098" s="610" t="s">
        <v>145</v>
      </c>
      <c r="E1098" s="610" t="s">
        <v>145</v>
      </c>
      <c r="F1098" s="610" t="s">
        <v>145</v>
      </c>
      <c r="G1098" s="610" t="s">
        <v>145</v>
      </c>
      <c r="H1098" s="610" t="s">
        <v>145</v>
      </c>
    </row>
    <row r="1099" spans="4:8">
      <c r="D1099" s="610" t="s">
        <v>145</v>
      </c>
      <c r="E1099" s="610" t="s">
        <v>145</v>
      </c>
      <c r="F1099" s="610" t="s">
        <v>145</v>
      </c>
      <c r="G1099" s="610" t="s">
        <v>145</v>
      </c>
      <c r="H1099" s="610" t="s">
        <v>145</v>
      </c>
    </row>
    <row r="1100" spans="4:8">
      <c r="D1100" s="610" t="s">
        <v>145</v>
      </c>
      <c r="E1100" s="610" t="s">
        <v>145</v>
      </c>
      <c r="F1100" s="610" t="s">
        <v>145</v>
      </c>
      <c r="G1100" s="610" t="s">
        <v>145</v>
      </c>
      <c r="H1100" s="610" t="s">
        <v>145</v>
      </c>
    </row>
    <row r="1101" spans="4:8">
      <c r="D1101" s="610" t="s">
        <v>145</v>
      </c>
      <c r="E1101" s="610" t="s">
        <v>145</v>
      </c>
      <c r="F1101" s="610" t="s">
        <v>145</v>
      </c>
      <c r="G1101" s="610" t="s">
        <v>145</v>
      </c>
      <c r="H1101" s="610" t="s">
        <v>145</v>
      </c>
    </row>
    <row r="1102" spans="4:8">
      <c r="D1102" s="610" t="s">
        <v>145</v>
      </c>
      <c r="E1102" s="610" t="s">
        <v>145</v>
      </c>
      <c r="F1102" s="610" t="s">
        <v>145</v>
      </c>
      <c r="G1102" s="610" t="s">
        <v>145</v>
      </c>
      <c r="H1102" s="610" t="s">
        <v>145</v>
      </c>
    </row>
    <row r="1103" spans="4:8">
      <c r="D1103" s="610" t="s">
        <v>145</v>
      </c>
      <c r="E1103" s="610" t="s">
        <v>145</v>
      </c>
      <c r="F1103" s="610" t="s">
        <v>145</v>
      </c>
      <c r="G1103" s="610" t="s">
        <v>145</v>
      </c>
      <c r="H1103" s="610" t="s">
        <v>145</v>
      </c>
    </row>
    <row r="1104" spans="4:8">
      <c r="D1104" s="610" t="s">
        <v>145</v>
      </c>
      <c r="E1104" s="610" t="s">
        <v>145</v>
      </c>
      <c r="F1104" s="610" t="s">
        <v>145</v>
      </c>
      <c r="G1104" s="610" t="s">
        <v>145</v>
      </c>
      <c r="H1104" s="610" t="s">
        <v>145</v>
      </c>
    </row>
    <row r="1105" spans="4:8">
      <c r="D1105" s="610" t="s">
        <v>145</v>
      </c>
      <c r="E1105" s="610" t="s">
        <v>145</v>
      </c>
      <c r="F1105" s="610" t="s">
        <v>145</v>
      </c>
      <c r="G1105" s="610" t="s">
        <v>145</v>
      </c>
      <c r="H1105" s="610" t="s">
        <v>145</v>
      </c>
    </row>
    <row r="1106" spans="4:8">
      <c r="D1106" s="610" t="s">
        <v>145</v>
      </c>
      <c r="E1106" s="610" t="s">
        <v>145</v>
      </c>
      <c r="F1106" s="610" t="s">
        <v>145</v>
      </c>
      <c r="G1106" s="610" t="s">
        <v>145</v>
      </c>
      <c r="H1106" s="610" t="s">
        <v>145</v>
      </c>
    </row>
    <row r="1107" spans="4:8">
      <c r="D1107" s="610" t="s">
        <v>145</v>
      </c>
      <c r="E1107" s="610" t="s">
        <v>145</v>
      </c>
      <c r="F1107" s="610" t="s">
        <v>145</v>
      </c>
      <c r="G1107" s="610" t="s">
        <v>145</v>
      </c>
      <c r="H1107" s="610" t="s">
        <v>145</v>
      </c>
    </row>
    <row r="1108" spans="4:8">
      <c r="D1108" s="610" t="s">
        <v>145</v>
      </c>
      <c r="E1108" s="610" t="s">
        <v>145</v>
      </c>
      <c r="F1108" s="610" t="s">
        <v>145</v>
      </c>
      <c r="G1108" s="610" t="s">
        <v>145</v>
      </c>
      <c r="H1108" s="610" t="s">
        <v>145</v>
      </c>
    </row>
    <row r="1109" spans="4:8">
      <c r="D1109" s="610" t="s">
        <v>145</v>
      </c>
      <c r="E1109" s="610" t="s">
        <v>145</v>
      </c>
      <c r="F1109" s="610" t="s">
        <v>145</v>
      </c>
      <c r="G1109" s="610" t="s">
        <v>145</v>
      </c>
      <c r="H1109" s="610" t="s">
        <v>145</v>
      </c>
    </row>
    <row r="1110" spans="4:8">
      <c r="D1110" s="610" t="s">
        <v>145</v>
      </c>
      <c r="E1110" s="610" t="s">
        <v>145</v>
      </c>
      <c r="F1110" s="610" t="s">
        <v>145</v>
      </c>
      <c r="G1110" s="610" t="s">
        <v>145</v>
      </c>
      <c r="H1110" s="610" t="s">
        <v>145</v>
      </c>
    </row>
    <row r="1111" spans="4:8">
      <c r="D1111" s="610" t="s">
        <v>145</v>
      </c>
      <c r="E1111" s="610" t="s">
        <v>145</v>
      </c>
      <c r="F1111" s="610" t="s">
        <v>145</v>
      </c>
      <c r="G1111" s="610" t="s">
        <v>145</v>
      </c>
      <c r="H1111" s="610" t="s">
        <v>145</v>
      </c>
    </row>
    <row r="1112" spans="4:8">
      <c r="D1112" s="610" t="s">
        <v>145</v>
      </c>
      <c r="E1112" s="610" t="s">
        <v>145</v>
      </c>
      <c r="F1112" s="610" t="s">
        <v>145</v>
      </c>
      <c r="G1112" s="610" t="s">
        <v>145</v>
      </c>
      <c r="H1112" s="610" t="s">
        <v>145</v>
      </c>
    </row>
    <row r="1113" spans="4:8">
      <c r="D1113" s="610" t="s">
        <v>145</v>
      </c>
      <c r="E1113" s="610" t="s">
        <v>145</v>
      </c>
      <c r="F1113" s="610" t="s">
        <v>145</v>
      </c>
      <c r="G1113" s="610" t="s">
        <v>145</v>
      </c>
      <c r="H1113" s="610" t="s">
        <v>145</v>
      </c>
    </row>
    <row r="1114" spans="4:8">
      <c r="D1114" s="610" t="s">
        <v>145</v>
      </c>
      <c r="E1114" s="610" t="s">
        <v>145</v>
      </c>
      <c r="F1114" s="610" t="s">
        <v>145</v>
      </c>
      <c r="G1114" s="610" t="s">
        <v>145</v>
      </c>
      <c r="H1114" s="610" t="s">
        <v>145</v>
      </c>
    </row>
    <row r="1115" spans="4:8">
      <c r="D1115" s="610" t="s">
        <v>145</v>
      </c>
      <c r="E1115" s="610" t="s">
        <v>145</v>
      </c>
      <c r="F1115" s="610" t="s">
        <v>145</v>
      </c>
      <c r="G1115" s="610" t="s">
        <v>145</v>
      </c>
      <c r="H1115" s="610" t="s">
        <v>145</v>
      </c>
    </row>
    <row r="1116" spans="4:8">
      <c r="D1116" s="610" t="s">
        <v>145</v>
      </c>
      <c r="E1116" s="610" t="s">
        <v>145</v>
      </c>
      <c r="F1116" s="610" t="s">
        <v>145</v>
      </c>
      <c r="G1116" s="610" t="s">
        <v>145</v>
      </c>
      <c r="H1116" s="610" t="s">
        <v>145</v>
      </c>
    </row>
    <row r="1117" spans="4:8">
      <c r="D1117" s="610" t="s">
        <v>145</v>
      </c>
      <c r="E1117" s="610" t="s">
        <v>145</v>
      </c>
      <c r="F1117" s="610" t="s">
        <v>145</v>
      </c>
      <c r="G1117" s="610" t="s">
        <v>145</v>
      </c>
      <c r="H1117" s="610" t="s">
        <v>145</v>
      </c>
    </row>
    <row r="1118" spans="4:8">
      <c r="D1118" s="610" t="s">
        <v>145</v>
      </c>
      <c r="E1118" s="610" t="s">
        <v>145</v>
      </c>
      <c r="F1118" s="610" t="s">
        <v>145</v>
      </c>
      <c r="G1118" s="610" t="s">
        <v>145</v>
      </c>
      <c r="H1118" s="610" t="s">
        <v>145</v>
      </c>
    </row>
    <row r="1119" spans="4:8">
      <c r="D1119" s="610" t="s">
        <v>145</v>
      </c>
      <c r="E1119" s="610" t="s">
        <v>145</v>
      </c>
      <c r="F1119" s="610" t="s">
        <v>145</v>
      </c>
      <c r="G1119" s="610" t="s">
        <v>145</v>
      </c>
      <c r="H1119" s="610" t="s">
        <v>145</v>
      </c>
    </row>
    <row r="1120" spans="4:8">
      <c r="D1120" s="610" t="s">
        <v>145</v>
      </c>
      <c r="E1120" s="610" t="s">
        <v>145</v>
      </c>
      <c r="F1120" s="610" t="s">
        <v>145</v>
      </c>
      <c r="G1120" s="610" t="s">
        <v>145</v>
      </c>
      <c r="H1120" s="610" t="s">
        <v>145</v>
      </c>
    </row>
    <row r="1121" spans="4:8">
      <c r="D1121" s="610" t="s">
        <v>145</v>
      </c>
      <c r="E1121" s="610" t="s">
        <v>145</v>
      </c>
      <c r="F1121" s="610" t="s">
        <v>145</v>
      </c>
      <c r="G1121" s="610" t="s">
        <v>145</v>
      </c>
      <c r="H1121" s="610" t="s">
        <v>145</v>
      </c>
    </row>
    <row r="1122" spans="4:8">
      <c r="D1122" s="610" t="s">
        <v>145</v>
      </c>
      <c r="E1122" s="610" t="s">
        <v>145</v>
      </c>
      <c r="F1122" s="610" t="s">
        <v>145</v>
      </c>
      <c r="G1122" s="610" t="s">
        <v>145</v>
      </c>
      <c r="H1122" s="610" t="s">
        <v>145</v>
      </c>
    </row>
    <row r="1123" spans="4:8">
      <c r="D1123" s="610" t="s">
        <v>145</v>
      </c>
      <c r="E1123" s="610" t="s">
        <v>145</v>
      </c>
      <c r="F1123" s="610" t="s">
        <v>145</v>
      </c>
      <c r="G1123" s="610" t="s">
        <v>145</v>
      </c>
      <c r="H1123" s="610" t="s">
        <v>145</v>
      </c>
    </row>
    <row r="1124" spans="4:8">
      <c r="D1124" s="610" t="s">
        <v>145</v>
      </c>
      <c r="E1124" s="610" t="s">
        <v>145</v>
      </c>
      <c r="F1124" s="610" t="s">
        <v>145</v>
      </c>
      <c r="G1124" s="610" t="s">
        <v>145</v>
      </c>
      <c r="H1124" s="610" t="s">
        <v>145</v>
      </c>
    </row>
    <row r="1125" spans="4:8">
      <c r="D1125" s="610" t="s">
        <v>145</v>
      </c>
      <c r="E1125" s="610" t="s">
        <v>145</v>
      </c>
      <c r="F1125" s="610" t="s">
        <v>145</v>
      </c>
      <c r="G1125" s="610" t="s">
        <v>145</v>
      </c>
      <c r="H1125" s="610" t="s">
        <v>145</v>
      </c>
    </row>
    <row r="1126" spans="4:8">
      <c r="D1126" s="610" t="s">
        <v>145</v>
      </c>
      <c r="E1126" s="610" t="s">
        <v>145</v>
      </c>
      <c r="F1126" s="610" t="s">
        <v>145</v>
      </c>
      <c r="G1126" s="610" t="s">
        <v>145</v>
      </c>
      <c r="H1126" s="610" t="s">
        <v>145</v>
      </c>
    </row>
    <row r="1127" spans="4:8">
      <c r="D1127" s="610" t="s">
        <v>145</v>
      </c>
      <c r="E1127" s="610" t="s">
        <v>145</v>
      </c>
      <c r="F1127" s="610" t="s">
        <v>145</v>
      </c>
      <c r="G1127" s="610" t="s">
        <v>145</v>
      </c>
      <c r="H1127" s="610" t="s">
        <v>145</v>
      </c>
    </row>
    <row r="1128" spans="4:8">
      <c r="D1128" s="610" t="s">
        <v>145</v>
      </c>
      <c r="E1128" s="610" t="s">
        <v>145</v>
      </c>
      <c r="F1128" s="610" t="s">
        <v>145</v>
      </c>
      <c r="G1128" s="610" t="s">
        <v>145</v>
      </c>
      <c r="H1128" s="610" t="s">
        <v>145</v>
      </c>
    </row>
    <row r="1129" spans="4:8">
      <c r="D1129" s="610" t="s">
        <v>145</v>
      </c>
      <c r="E1129" s="610" t="s">
        <v>145</v>
      </c>
      <c r="F1129" s="610" t="s">
        <v>145</v>
      </c>
      <c r="G1129" s="610" t="s">
        <v>145</v>
      </c>
      <c r="H1129" s="610" t="s">
        <v>145</v>
      </c>
    </row>
    <row r="1130" spans="4:8">
      <c r="D1130" s="610" t="s">
        <v>145</v>
      </c>
      <c r="E1130" s="610" t="s">
        <v>145</v>
      </c>
      <c r="F1130" s="610" t="s">
        <v>145</v>
      </c>
      <c r="G1130" s="610" t="s">
        <v>145</v>
      </c>
      <c r="H1130" s="610" t="s">
        <v>145</v>
      </c>
    </row>
    <row r="1131" spans="4:8">
      <c r="D1131" s="610" t="s">
        <v>145</v>
      </c>
      <c r="E1131" s="610" t="s">
        <v>145</v>
      </c>
      <c r="F1131" s="610" t="s">
        <v>145</v>
      </c>
      <c r="G1131" s="610" t="s">
        <v>145</v>
      </c>
      <c r="H1131" s="610" t="s">
        <v>145</v>
      </c>
    </row>
    <row r="1132" spans="4:8">
      <c r="D1132" s="610" t="s">
        <v>145</v>
      </c>
      <c r="E1132" s="610" t="s">
        <v>145</v>
      </c>
      <c r="F1132" s="610" t="s">
        <v>145</v>
      </c>
      <c r="G1132" s="610" t="s">
        <v>145</v>
      </c>
      <c r="H1132" s="610" t="s">
        <v>145</v>
      </c>
    </row>
    <row r="1133" spans="4:8">
      <c r="D1133" s="610" t="s">
        <v>145</v>
      </c>
      <c r="E1133" s="610" t="s">
        <v>145</v>
      </c>
      <c r="F1133" s="610" t="s">
        <v>145</v>
      </c>
      <c r="G1133" s="610" t="s">
        <v>145</v>
      </c>
      <c r="H1133" s="610" t="s">
        <v>145</v>
      </c>
    </row>
    <row r="1134" spans="4:8">
      <c r="D1134" s="610" t="s">
        <v>145</v>
      </c>
      <c r="E1134" s="610" t="s">
        <v>145</v>
      </c>
      <c r="F1134" s="610" t="s">
        <v>145</v>
      </c>
      <c r="G1134" s="610" t="s">
        <v>145</v>
      </c>
      <c r="H1134" s="610" t="s">
        <v>145</v>
      </c>
    </row>
    <row r="1135" spans="4:8">
      <c r="D1135" s="610" t="s">
        <v>145</v>
      </c>
      <c r="E1135" s="610" t="s">
        <v>145</v>
      </c>
      <c r="F1135" s="610" t="s">
        <v>145</v>
      </c>
      <c r="G1135" s="610" t="s">
        <v>145</v>
      </c>
      <c r="H1135" s="610" t="s">
        <v>145</v>
      </c>
    </row>
  </sheetData>
  <mergeCells count="2">
    <mergeCell ref="B4:D5"/>
    <mergeCell ref="E4:F5"/>
  </mergeCells>
  <conditionalFormatting sqref="C11:C14">
    <cfRule type="cellIs" dxfId="0" priority="1" operator="lessThanOrEqual">
      <formula>0</formula>
    </cfRule>
  </conditionalFormatting>
  <pageMargins left="0.7" right="0.7" top="0.75" bottom="0.75" header="0.3" footer="0.3"/>
  <pageSetup paperSize="9" scale="43"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C2452-E90B-4FF0-B19C-8B26EA5DCC48}">
  <sheetPr codeName="Sheet39">
    <tabColor theme="3" tint="-0.249977111117893"/>
    <pageSetUpPr fitToPage="1"/>
  </sheetPr>
  <dimension ref="A1:AC491"/>
  <sheetViews>
    <sheetView showGridLines="0" zoomScale="82" zoomScaleNormal="82" workbookViewId="0">
      <selection activeCell="E11" sqref="E11"/>
    </sheetView>
  </sheetViews>
  <sheetFormatPr defaultColWidth="9.140625" defaultRowHeight="15"/>
  <cols>
    <col min="1" max="1" width="59.85546875" style="1092" customWidth="1"/>
    <col min="2" max="2" width="2.7109375" style="1093" customWidth="1"/>
    <col min="3" max="3" width="1.28515625" style="1093" customWidth="1"/>
    <col min="4" max="4" width="16.42578125" style="1094" bestFit="1" customWidth="1"/>
    <col min="5" max="5" width="13.5703125" style="1094" bestFit="1" customWidth="1"/>
    <col min="6" max="6" width="15.28515625" style="1095" bestFit="1" customWidth="1"/>
    <col min="7" max="7" width="8.42578125" style="1096" bestFit="1" customWidth="1"/>
    <col min="8" max="8" width="22.140625" style="1097" bestFit="1" customWidth="1"/>
    <col min="9" max="9" width="2.7109375" style="1094" customWidth="1"/>
    <col min="10" max="10" width="17.5703125" style="1094" bestFit="1" customWidth="1"/>
    <col min="11" max="11" width="14.85546875" style="1098" bestFit="1" customWidth="1"/>
    <col min="12" max="12" width="14.85546875" style="1094" bestFit="1" customWidth="1"/>
    <col min="13" max="13" width="15.42578125" style="1094" bestFit="1" customWidth="1"/>
    <col min="14" max="14" width="16.42578125" style="1094" bestFit="1" customWidth="1"/>
    <col min="15" max="15" width="2.42578125" style="1094" customWidth="1"/>
    <col min="16" max="17" width="29.5703125" style="1094" customWidth="1"/>
    <col min="18" max="18" width="16.42578125" style="1094" bestFit="1" customWidth="1"/>
    <col min="19" max="19" width="20.42578125" style="1094" bestFit="1" customWidth="1"/>
    <col min="20" max="20" width="16.42578125" style="1094" bestFit="1" customWidth="1"/>
    <col min="21" max="21" width="8.5703125" style="1094" bestFit="1" customWidth="1"/>
    <col min="22" max="22" width="7.7109375" style="1099" bestFit="1" customWidth="1"/>
    <col min="23" max="23" width="4.28515625" style="1094" customWidth="1"/>
    <col min="24" max="24" width="15.42578125" style="1094" bestFit="1" customWidth="1"/>
    <col min="25" max="25" width="20.42578125" style="1094" bestFit="1" customWidth="1"/>
    <col min="26" max="26" width="15.42578125" style="1094" bestFit="1" customWidth="1"/>
    <col min="27" max="27" width="11.85546875" style="1094" bestFit="1" customWidth="1"/>
    <col min="28" max="28" width="4.28515625" style="1094" customWidth="1"/>
    <col min="29" max="16384" width="9.140625" style="1094"/>
  </cols>
  <sheetData>
    <row r="1" spans="1:28" ht="15" customHeight="1" thickBot="1"/>
    <row r="2" spans="1:28" s="1113" customFormat="1" ht="39.950000000000003" customHeight="1" thickTop="1">
      <c r="A2" s="1100" t="s">
        <v>608</v>
      </c>
      <c r="B2" s="1101"/>
      <c r="C2" s="1102"/>
      <c r="D2" s="1103"/>
      <c r="E2" s="1104"/>
      <c r="F2" s="1105"/>
      <c r="G2" s="1106"/>
      <c r="H2" s="1107"/>
      <c r="I2" s="1108"/>
      <c r="J2" s="1108"/>
      <c r="K2" s="1109"/>
      <c r="L2" s="1108"/>
      <c r="M2" s="1108"/>
      <c r="N2" s="1108"/>
      <c r="O2" s="1108"/>
      <c r="P2" s="1110"/>
      <c r="Q2" s="1108"/>
      <c r="R2" s="1108"/>
      <c r="S2" s="1108"/>
      <c r="T2" s="1108"/>
      <c r="U2" s="1108"/>
      <c r="V2" s="1111"/>
      <c r="W2" s="1108"/>
      <c r="X2" s="1108"/>
      <c r="Y2" s="1110"/>
      <c r="Z2" s="552"/>
      <c r="AA2" s="636"/>
      <c r="AB2" s="1112"/>
    </row>
    <row r="3" spans="1:28" s="1113" customFormat="1" ht="15.75">
      <c r="A3" s="1114" t="s">
        <v>609</v>
      </c>
      <c r="B3" s="1101"/>
      <c r="C3" s="1115"/>
      <c r="F3" s="1116"/>
      <c r="G3" s="1117"/>
      <c r="H3" s="1118"/>
      <c r="K3" s="1119"/>
      <c r="V3" s="1120"/>
      <c r="Y3" s="1121"/>
      <c r="Z3" s="558"/>
      <c r="AA3" s="639"/>
      <c r="AB3" s="1122"/>
    </row>
    <row r="4" spans="1:28" s="1113" customFormat="1">
      <c r="A4" s="1123" t="s">
        <v>610</v>
      </c>
      <c r="B4" s="1101"/>
      <c r="C4" s="1115"/>
      <c r="D4" s="2072"/>
      <c r="E4" s="2072"/>
      <c r="F4" s="2072"/>
      <c r="G4" s="1117"/>
      <c r="H4" s="2073" t="s">
        <v>611</v>
      </c>
      <c r="I4" s="2073"/>
      <c r="J4" s="2073"/>
      <c r="K4" s="2073"/>
      <c r="L4" s="2073"/>
      <c r="M4" s="2073"/>
      <c r="N4" s="2073"/>
      <c r="O4" s="2073"/>
      <c r="P4" s="2073"/>
      <c r="Q4" s="2073"/>
      <c r="R4" s="2073"/>
      <c r="S4" s="2073"/>
      <c r="T4" s="2073"/>
      <c r="U4" s="2073"/>
      <c r="V4" s="2073"/>
      <c r="W4" s="2073"/>
      <c r="X4" s="2073"/>
      <c r="Y4" s="1121"/>
      <c r="Z4" s="558"/>
      <c r="AA4" s="639"/>
      <c r="AB4" s="1122"/>
    </row>
    <row r="5" spans="1:28" s="1113" customFormat="1">
      <c r="A5" s="1217">
        <v>8182368484.4700003</v>
      </c>
      <c r="B5" s="1101"/>
      <c r="C5" s="1115"/>
      <c r="D5" s="2072"/>
      <c r="E5" s="2072"/>
      <c r="F5" s="2072"/>
      <c r="G5" s="1117"/>
      <c r="H5" s="2073"/>
      <c r="I5" s="2073"/>
      <c r="J5" s="2073"/>
      <c r="K5" s="2073"/>
      <c r="L5" s="2073"/>
      <c r="M5" s="2073"/>
      <c r="N5" s="2073"/>
      <c r="O5" s="2073"/>
      <c r="P5" s="2073"/>
      <c r="Q5" s="2073"/>
      <c r="R5" s="2073"/>
      <c r="S5" s="2073"/>
      <c r="T5" s="2073"/>
      <c r="U5" s="2073"/>
      <c r="V5" s="2073"/>
      <c r="W5" s="2073"/>
      <c r="X5" s="2073"/>
      <c r="Y5" s="1121"/>
      <c r="Z5" s="558"/>
      <c r="AA5" s="639"/>
      <c r="AB5" s="1122"/>
    </row>
    <row r="6" spans="1:28" s="1113" customFormat="1" ht="16.5" customHeight="1">
      <c r="A6" s="1123" t="s">
        <v>612</v>
      </c>
      <c r="B6" s="1101"/>
      <c r="C6" s="1115"/>
      <c r="F6" s="1116"/>
      <c r="G6" s="1117"/>
      <c r="H6" s="1118"/>
      <c r="K6" s="1119"/>
      <c r="V6" s="1120"/>
      <c r="Y6" s="1121"/>
      <c r="Z6" s="558"/>
      <c r="AA6" s="642"/>
      <c r="AB6" s="1122"/>
    </row>
    <row r="7" spans="1:28">
      <c r="A7" s="1217">
        <f>'03 - Monthly Asset Follow up'!P17</f>
        <v>7762584280.3299999</v>
      </c>
      <c r="C7" s="1124"/>
      <c r="H7" s="1663" t="s">
        <v>1333</v>
      </c>
      <c r="AB7" s="1125"/>
    </row>
    <row r="8" spans="1:28" s="1126" customFormat="1">
      <c r="B8" s="1127"/>
      <c r="C8" s="1128"/>
      <c r="D8" s="1129"/>
      <c r="E8" s="1129"/>
      <c r="F8" s="1130"/>
      <c r="G8" s="1131"/>
      <c r="H8" s="1662" t="s">
        <v>613</v>
      </c>
      <c r="I8" s="1131"/>
      <c r="J8" s="2074" t="s">
        <v>614</v>
      </c>
      <c r="K8" s="2074"/>
      <c r="L8" s="2074"/>
      <c r="M8" s="2074"/>
      <c r="N8" s="2074"/>
      <c r="O8" s="1131"/>
      <c r="P8" s="2074" t="s">
        <v>120</v>
      </c>
      <c r="Q8" s="2074"/>
      <c r="R8" s="2074"/>
      <c r="S8" s="2074"/>
      <c r="T8" s="2074"/>
      <c r="U8" s="2074"/>
      <c r="V8" s="2074"/>
      <c r="X8" s="2074" t="s">
        <v>121</v>
      </c>
      <c r="Y8" s="2074"/>
      <c r="Z8" s="2074"/>
      <c r="AA8" s="2074"/>
      <c r="AB8" s="1132"/>
    </row>
    <row r="9" spans="1:28" ht="15.75">
      <c r="A9" s="1114" t="s">
        <v>615</v>
      </c>
      <c r="B9" s="1133"/>
      <c r="C9" s="1134"/>
      <c r="D9" s="1135"/>
      <c r="E9" s="1135"/>
      <c r="F9" s="1135"/>
      <c r="G9" s="1136"/>
      <c r="H9" s="1137"/>
      <c r="I9" s="1136"/>
      <c r="J9" s="1136"/>
      <c r="K9" s="1138"/>
      <c r="L9" s="1136"/>
      <c r="M9" s="1136"/>
      <c r="N9" s="1136"/>
      <c r="O9" s="1136"/>
      <c r="P9" s="1136"/>
      <c r="Q9" s="1136"/>
      <c r="R9" s="1136"/>
      <c r="S9" s="1136"/>
      <c r="T9" s="1136"/>
      <c r="X9" s="1136"/>
      <c r="Y9" s="1136"/>
      <c r="Z9" s="1136"/>
      <c r="AB9" s="1125"/>
    </row>
    <row r="10" spans="1:28" s="1126" customFormat="1" ht="18" customHeight="1">
      <c r="A10" s="1123" t="s">
        <v>610</v>
      </c>
      <c r="B10" s="1139"/>
      <c r="C10" s="1140"/>
      <c r="D10" s="1141" t="s">
        <v>616</v>
      </c>
      <c r="E10" s="1213" t="s">
        <v>5</v>
      </c>
      <c r="F10" s="1214" t="s">
        <v>617</v>
      </c>
      <c r="G10" s="1142"/>
      <c r="H10" s="1215" t="s">
        <v>618</v>
      </c>
      <c r="J10" s="1213" t="s">
        <v>619</v>
      </c>
      <c r="K10" s="1216" t="s">
        <v>73</v>
      </c>
      <c r="L10" s="1213" t="s">
        <v>620</v>
      </c>
      <c r="M10" s="1213" t="s">
        <v>621</v>
      </c>
      <c r="N10" s="1213" t="s">
        <v>622</v>
      </c>
      <c r="P10" s="1213" t="s">
        <v>623</v>
      </c>
      <c r="Q10" s="1213" t="s">
        <v>624</v>
      </c>
      <c r="R10" s="1213" t="s">
        <v>619</v>
      </c>
      <c r="S10" s="1213" t="s">
        <v>625</v>
      </c>
      <c r="T10" s="1213" t="s">
        <v>622</v>
      </c>
      <c r="U10" s="1213" t="s">
        <v>626</v>
      </c>
      <c r="V10" s="1213" t="s">
        <v>627</v>
      </c>
      <c r="X10" s="1213" t="s">
        <v>619</v>
      </c>
      <c r="Y10" s="1213" t="s">
        <v>625</v>
      </c>
      <c r="Z10" s="1213" t="s">
        <v>622</v>
      </c>
      <c r="AA10" s="1213" t="s">
        <v>626</v>
      </c>
      <c r="AB10" s="1132"/>
    </row>
    <row r="11" spans="1:28">
      <c r="A11" s="1217">
        <v>7773200000</v>
      </c>
      <c r="B11" s="1143"/>
      <c r="C11" s="1144"/>
      <c r="D11" s="1145">
        <f>IF(E11&lt;&gt;"",EOMONTH(E11,-1),"")</f>
        <v>45777</v>
      </c>
      <c r="E11" s="1809">
        <v>45804</v>
      </c>
      <c r="F11" s="1147">
        <f>IF(E11&lt;&gt;"",E11-$A$31,"")</f>
        <v>29</v>
      </c>
      <c r="G11" s="1148">
        <f>IF(F11&lt;&gt;"",COUNTIF($F$11:F11,"&gt;0"),"")</f>
        <v>1</v>
      </c>
      <c r="H11" s="1149">
        <v>5.7045189783785418E-3</v>
      </c>
      <c r="I11" s="1148"/>
      <c r="J11" s="1150">
        <f>IF(G11=1,$A$7,N10)</f>
        <v>7762584280.3299999</v>
      </c>
      <c r="K11" s="1151">
        <f>H11*J11</f>
        <v>44281809.348405421</v>
      </c>
      <c r="L11" s="1150">
        <f>IF(E11&lt;&gt;"",(1-(1-$A$25)^(1/12))*(J11-K11),"")</f>
        <v>0</v>
      </c>
      <c r="M11" s="1150">
        <f>IF(J11-K11-L11&lt;$A$27*$A$5,J11-K11-L11,0)</f>
        <v>0</v>
      </c>
      <c r="N11" s="1150">
        <f>IF(E11&lt;&gt;"",J11-K11-L11-M11,"")</f>
        <v>7718302470.9815941</v>
      </c>
      <c r="O11" s="1093"/>
      <c r="P11" s="1150">
        <f>IF(G11&lt;&gt; "", R11+X11-N11, "")</f>
        <v>44282584.738407135</v>
      </c>
      <c r="Q11" s="1150">
        <f>IF(E11&lt;&gt;"", N11*(1-$A$15), "")</f>
        <v>7332387347.4325142</v>
      </c>
      <c r="R11" s="1150">
        <f>$A$13</f>
        <v>7374455827.6400013</v>
      </c>
      <c r="S11" s="1150">
        <f>IF(E11&lt;&gt;"", MIN(P11,MAX(R11-Q11,0)), "")</f>
        <v>42068480.207487106</v>
      </c>
      <c r="T11" s="1150">
        <f>IF(E11&lt;&gt;"", R11-S11, "")</f>
        <v>7332387347.4325142</v>
      </c>
      <c r="U11" s="1152">
        <f>IF(E11&lt;&gt;"", R11/$A$11, "")</f>
        <v>0.94870270000000012</v>
      </c>
      <c r="V11" s="1153">
        <f>IF(E11&lt;&gt;"", IFERROR(1-T11/N11, "n.a."), "")</f>
        <v>5.0000000000000044E-2</v>
      </c>
      <c r="X11" s="1154">
        <f>$A$21</f>
        <v>388129228.07999998</v>
      </c>
      <c r="Y11" s="1154">
        <f>IF(E11&lt;&gt;"", P11-S11, "")</f>
        <v>2214104.5309200287</v>
      </c>
      <c r="Z11" s="1154">
        <f>IF(E11&lt;&gt;"", X11-Y11, "")</f>
        <v>385915123.54907995</v>
      </c>
      <c r="AA11" s="1152">
        <f>IF(E11&lt;&gt;"", X11/$A$19, "")</f>
        <v>0.9485074</v>
      </c>
      <c r="AB11" s="1125"/>
    </row>
    <row r="12" spans="1:28">
      <c r="A12" s="1123" t="s">
        <v>612</v>
      </c>
      <c r="B12" s="1155"/>
      <c r="C12" s="1144"/>
      <c r="D12" s="1145">
        <f t="shared" ref="D12:D75" ca="1" si="0">IF(E12&lt;&gt;"",EOMONTH(E12,-1),"")</f>
        <v>45808</v>
      </c>
      <c r="E12" s="1146">
        <f t="shared" ref="E12:E75" ca="1" si="1">IF(INDIRECT("A"&amp;(IFERROR(MATCH(E11,A:A),999)+1))&gt;0,INDIRECT("A"&amp;(IFERROR(MATCH(E11,A:A),999)+1)),"")</f>
        <v>45835</v>
      </c>
      <c r="F12" s="1147">
        <f t="shared" ref="F12:F75" ca="1" si="2">IF(E12&lt;&gt;"",E12-$A$31,"")</f>
        <v>60</v>
      </c>
      <c r="G12" s="1148">
        <f ca="1">IF(F12&lt;&gt;"",COUNTIF($F$11:F12,"&gt;0"),"")</f>
        <v>2</v>
      </c>
      <c r="H12" s="1149">
        <v>5.7662737037847715E-3</v>
      </c>
      <c r="I12" s="1148"/>
      <c r="J12" s="1150">
        <f t="shared" ref="J12:J75" ca="1" si="3">IF(G12=1,$A$7,N11)</f>
        <v>7718302470.9815941</v>
      </c>
      <c r="K12" s="1151">
        <f t="shared" ref="K12:K75" ca="1" si="4">H12*J12</f>
        <v>44505844.576278187</v>
      </c>
      <c r="L12" s="1150">
        <f t="shared" ref="L12:L75" ca="1" si="5">IF(E12&lt;&gt;"",(1-(1-$A$25)^(1/12))*(J12-K12),"")</f>
        <v>0</v>
      </c>
      <c r="M12" s="1150">
        <f t="shared" ref="M12:M75" ca="1" si="6">IF(J12-K12-L12&lt;$A$27*$A$5,J12-K12-L12,0)</f>
        <v>0</v>
      </c>
      <c r="N12" s="1150">
        <f ca="1">IF(E12&lt;&gt;"",J12-K12-L12-M12,"")</f>
        <v>7673796626.4053164</v>
      </c>
      <c r="O12" s="1093"/>
      <c r="P12" s="1150">
        <f t="shared" ref="P12:P75" ca="1" si="7">IF(G12&lt;&gt; "", R12+X12-N12, "")</f>
        <v>44505844.576277733</v>
      </c>
      <c r="Q12" s="1150">
        <f t="shared" ref="Q12:Q75" ca="1" si="8">IF(E12&lt;&gt;"", N12*(1-$A$15), "")</f>
        <v>7290106795.0850506</v>
      </c>
      <c r="R12" s="1150">
        <f ca="1">IF(E12&lt;&gt;"", T11, "")</f>
        <v>7332387347.4325142</v>
      </c>
      <c r="S12" s="1150">
        <f ca="1">IF(E12&lt;&gt;"", MIN(P12,MAX(R12-Q12,0)), "")</f>
        <v>42280552.347463608</v>
      </c>
      <c r="T12" s="1150">
        <f t="shared" ref="T12:T75" ca="1" si="9">IF(E12&lt;&gt;"", R12-S12, "")</f>
        <v>7290106795.0850506</v>
      </c>
      <c r="U12" s="1152">
        <f t="shared" ref="U12:U75" ca="1" si="10">IF(E12&lt;&gt;"", R12/$A$11, "")</f>
        <v>0.94329071005924381</v>
      </c>
      <c r="V12" s="1153">
        <f t="shared" ref="V12:V75" ca="1" si="11">IF(E12&lt;&gt;"", IFERROR(1-T12/N12, "n.a."), "")</f>
        <v>5.0000000000000044E-2</v>
      </c>
      <c r="X12" s="1154">
        <f ca="1">IF(E12&lt;&gt;"", Z11, "")</f>
        <v>385915123.54907995</v>
      </c>
      <c r="Y12" s="1154">
        <f t="shared" ref="Y12:Y75" ca="1" si="12">IF(E12&lt;&gt;"", P12-S12, "")</f>
        <v>2225292.2288141251</v>
      </c>
      <c r="Z12" s="1154">
        <f t="shared" ref="Z12:Z75" ca="1" si="13">IF(E12&lt;&gt;"", X12-Y12, "")</f>
        <v>383689831.32026583</v>
      </c>
      <c r="AA12" s="1152">
        <f t="shared" ref="AA12:AA75" ca="1" si="14">IF(E12&lt;&gt;"", X12/$A$19, "")</f>
        <v>0.94309658736334301</v>
      </c>
      <c r="AB12" s="1125"/>
    </row>
    <row r="13" spans="1:28">
      <c r="A13" s="1217">
        <f>'11 - Notes Follow-up'!G25</f>
        <v>7374455827.6400013</v>
      </c>
      <c r="B13" s="1156"/>
      <c r="C13" s="1157"/>
      <c r="D13" s="1145">
        <f t="shared" ca="1" si="0"/>
        <v>45838</v>
      </c>
      <c r="E13" s="1146">
        <f t="shared" ca="1" si="1"/>
        <v>45866</v>
      </c>
      <c r="F13" s="1147">
        <f t="shared" ca="1" si="2"/>
        <v>91</v>
      </c>
      <c r="G13" s="1148">
        <f ca="1">IF(F13&lt;&gt;"",COUNTIF($F$11:F13,"&gt;0"),"")</f>
        <v>3</v>
      </c>
      <c r="H13" s="1149">
        <v>5.7983312736019704E-3</v>
      </c>
      <c r="I13" s="1148"/>
      <c r="J13" s="1150">
        <f t="shared" ca="1" si="3"/>
        <v>7673796626.4053164</v>
      </c>
      <c r="K13" s="1151">
        <f t="shared" ca="1" si="4"/>
        <v>44495214.966147244</v>
      </c>
      <c r="L13" s="1150">
        <f t="shared" ca="1" si="5"/>
        <v>0</v>
      </c>
      <c r="M13" s="1150">
        <f t="shared" ca="1" si="6"/>
        <v>0</v>
      </c>
      <c r="N13" s="1150">
        <f t="shared" ref="N13:N76" ca="1" si="15">IF(E13&lt;&gt;"",J13-K13-L13-M13,"")</f>
        <v>7629301411.4391689</v>
      </c>
      <c r="O13" s="1093"/>
      <c r="P13" s="1150">
        <f t="shared" ca="1" si="7"/>
        <v>44495214.966147423</v>
      </c>
      <c r="Q13" s="1150">
        <f t="shared" ca="1" si="8"/>
        <v>7247836340.8672104</v>
      </c>
      <c r="R13" s="1150">
        <f t="shared" ref="R13:R76" ca="1" si="16">IF(E13&lt;&gt;"", T12, "")</f>
        <v>7290106795.0850506</v>
      </c>
      <c r="S13" s="1150">
        <f t="shared" ref="S13:S76" ca="1" si="17">IF(E13&lt;&gt;"", MIN(P13,MAX(R13-Q13,0)), "")</f>
        <v>42270454.217840195</v>
      </c>
      <c r="T13" s="1150">
        <f t="shared" ca="1" si="9"/>
        <v>7247836340.8672104</v>
      </c>
      <c r="U13" s="1152">
        <f t="shared" ca="1" si="10"/>
        <v>0.93785143764280487</v>
      </c>
      <c r="V13" s="1153">
        <f t="shared" ca="1" si="11"/>
        <v>5.0000000000000044E-2</v>
      </c>
      <c r="X13" s="1154">
        <f t="shared" ref="X13:X76" ca="1" si="18">IF(E13&lt;&gt;"", Z12, "")</f>
        <v>383689831.32026583</v>
      </c>
      <c r="Y13" s="1154">
        <f t="shared" ca="1" si="12"/>
        <v>2224760.7483072281</v>
      </c>
      <c r="Z13" s="1154">
        <f t="shared" ca="1" si="13"/>
        <v>381465070.5719586</v>
      </c>
      <c r="AA13" s="1152">
        <f t="shared" ca="1" si="14"/>
        <v>0.93765843431150009</v>
      </c>
      <c r="AB13" s="1125"/>
    </row>
    <row r="14" spans="1:28">
      <c r="A14" s="1123" t="s">
        <v>628</v>
      </c>
      <c r="B14" s="1158"/>
      <c r="C14" s="1159"/>
      <c r="D14" s="1145">
        <f t="shared" ca="1" si="0"/>
        <v>45869</v>
      </c>
      <c r="E14" s="1146">
        <f t="shared" ca="1" si="1"/>
        <v>45896</v>
      </c>
      <c r="F14" s="1147">
        <f t="shared" ca="1" si="2"/>
        <v>121</v>
      </c>
      <c r="G14" s="1148">
        <f ca="1">IF(F14&lt;&gt;"",COUNTIF($F$11:F14,"&gt;0"),"")</f>
        <v>4</v>
      </c>
      <c r="H14" s="1149">
        <v>5.8450978549635232E-3</v>
      </c>
      <c r="I14" s="1148"/>
      <c r="J14" s="1150">
        <f t="shared" ca="1" si="3"/>
        <v>7629301411.4391689</v>
      </c>
      <c r="K14" s="1151">
        <f t="shared" ca="1" si="4"/>
        <v>44594013.314873263</v>
      </c>
      <c r="L14" s="1150">
        <f t="shared" ca="1" si="5"/>
        <v>0</v>
      </c>
      <c r="M14" s="1150">
        <f t="shared" ca="1" si="6"/>
        <v>0</v>
      </c>
      <c r="N14" s="1150">
        <f t="shared" ca="1" si="15"/>
        <v>7584707398.1242952</v>
      </c>
      <c r="O14" s="1093"/>
      <c r="P14" s="1150">
        <f t="shared" ca="1" si="7"/>
        <v>44594013.314873695</v>
      </c>
      <c r="Q14" s="1150">
        <f t="shared" ca="1" si="8"/>
        <v>7205472028.2180805</v>
      </c>
      <c r="R14" s="1150">
        <f t="shared" ca="1" si="16"/>
        <v>7247836340.8672104</v>
      </c>
      <c r="S14" s="1150">
        <f t="shared" ca="1" si="17"/>
        <v>42364312.649129868</v>
      </c>
      <c r="T14" s="1150">
        <f t="shared" ca="1" si="9"/>
        <v>7205472028.2180805</v>
      </c>
      <c r="U14" s="1152">
        <f t="shared" ca="1" si="10"/>
        <v>0.93241346432192795</v>
      </c>
      <c r="V14" s="1153">
        <f t="shared" ca="1" si="11"/>
        <v>5.0000000000000044E-2</v>
      </c>
      <c r="X14" s="1154">
        <f t="shared" ca="1" si="18"/>
        <v>381465070.5719586</v>
      </c>
      <c r="Y14" s="1154">
        <f t="shared" ca="1" si="12"/>
        <v>2229700.6657438278</v>
      </c>
      <c r="Z14" s="1154">
        <f t="shared" ca="1" si="13"/>
        <v>379235369.90621477</v>
      </c>
      <c r="AA14" s="1152">
        <f t="shared" ca="1" si="14"/>
        <v>0.93222158008787537</v>
      </c>
      <c r="AB14" s="1125"/>
    </row>
    <row r="15" spans="1:28">
      <c r="A15" s="1218">
        <f>'11 bis-Notes Calculation'!N17</f>
        <v>0.05</v>
      </c>
      <c r="B15" s="1156"/>
      <c r="C15" s="1160"/>
      <c r="D15" s="1145">
        <f t="shared" ca="1" si="0"/>
        <v>45900</v>
      </c>
      <c r="E15" s="1146">
        <f t="shared" ca="1" si="1"/>
        <v>45929</v>
      </c>
      <c r="F15" s="1147">
        <f t="shared" ca="1" si="2"/>
        <v>154</v>
      </c>
      <c r="G15" s="1148">
        <f ca="1">IF(F15&lt;&gt;"",COUNTIF($F$11:F15,"&gt;0"),"")</f>
        <v>5</v>
      </c>
      <c r="H15" s="1149">
        <v>5.8812501649786412E-3</v>
      </c>
      <c r="I15" s="1148"/>
      <c r="J15" s="1150">
        <f t="shared" ca="1" si="3"/>
        <v>7584707398.1242952</v>
      </c>
      <c r="K15" s="1151">
        <f t="shared" ca="1" si="4"/>
        <v>44607561.636533231</v>
      </c>
      <c r="L15" s="1150">
        <f t="shared" ca="1" si="5"/>
        <v>0</v>
      </c>
      <c r="M15" s="1150">
        <f t="shared" ca="1" si="6"/>
        <v>0</v>
      </c>
      <c r="N15" s="1150">
        <f t="shared" ca="1" si="15"/>
        <v>7540099836.4877625</v>
      </c>
      <c r="O15" s="1093"/>
      <c r="P15" s="1150">
        <f t="shared" ca="1" si="7"/>
        <v>44607561.636532784</v>
      </c>
      <c r="Q15" s="1150">
        <f t="shared" ca="1" si="8"/>
        <v>7163094844.6633739</v>
      </c>
      <c r="R15" s="1150">
        <f t="shared" ca="1" si="16"/>
        <v>7205472028.2180805</v>
      </c>
      <c r="S15" s="1150">
        <f t="shared" ca="1" si="17"/>
        <v>42377183.554706573</v>
      </c>
      <c r="T15" s="1150">
        <f t="shared" ca="1" si="9"/>
        <v>7163094844.6633739</v>
      </c>
      <c r="U15" s="1152">
        <f t="shared" ca="1" si="10"/>
        <v>0.92696341638168067</v>
      </c>
      <c r="V15" s="1153">
        <f t="shared" ca="1" si="11"/>
        <v>5.0000000000000044E-2</v>
      </c>
      <c r="X15" s="1154">
        <f t="shared" ca="1" si="18"/>
        <v>379235369.90621477</v>
      </c>
      <c r="Y15" s="1154">
        <f t="shared" ca="1" si="12"/>
        <v>2230378.08182621</v>
      </c>
      <c r="Z15" s="1154">
        <f t="shared" ca="1" si="13"/>
        <v>377004991.82438856</v>
      </c>
      <c r="AA15" s="1152">
        <f t="shared" ca="1" si="14"/>
        <v>0.92677265372975259</v>
      </c>
      <c r="AB15" s="1125"/>
    </row>
    <row r="16" spans="1:28">
      <c r="C16" s="1159"/>
      <c r="D16" s="1145">
        <f t="shared" ca="1" si="0"/>
        <v>45930</v>
      </c>
      <c r="E16" s="1146">
        <f t="shared" ca="1" si="1"/>
        <v>45957</v>
      </c>
      <c r="F16" s="1147">
        <f t="shared" ca="1" si="2"/>
        <v>182</v>
      </c>
      <c r="G16" s="1148">
        <f ca="1">IF(F16&lt;&gt;"",COUNTIF($F$11:F16,"&gt;0"),"")</f>
        <v>6</v>
      </c>
      <c r="H16" s="1149">
        <v>5.9276766132720128E-3</v>
      </c>
      <c r="I16" s="1148"/>
      <c r="J16" s="1150">
        <f t="shared" ca="1" si="3"/>
        <v>7540099836.4877625</v>
      </c>
      <c r="K16" s="1151">
        <f t="shared" ca="1" si="4"/>
        <v>44695273.462484635</v>
      </c>
      <c r="L16" s="1150">
        <f t="shared" ca="1" si="5"/>
        <v>0</v>
      </c>
      <c r="M16" s="1150">
        <f t="shared" ca="1" si="6"/>
        <v>0</v>
      </c>
      <c r="N16" s="1150">
        <f t="shared" ca="1" si="15"/>
        <v>7495404563.0252781</v>
      </c>
      <c r="O16" s="1093"/>
      <c r="P16" s="1150">
        <f t="shared" ca="1" si="7"/>
        <v>44695273.46248436</v>
      </c>
      <c r="Q16" s="1150">
        <f t="shared" ca="1" si="8"/>
        <v>7120634334.8740139</v>
      </c>
      <c r="R16" s="1150">
        <f t="shared" ca="1" si="16"/>
        <v>7163094844.6633739</v>
      </c>
      <c r="S16" s="1150">
        <f t="shared" ca="1" si="17"/>
        <v>42460509.789360046</v>
      </c>
      <c r="T16" s="1150">
        <f t="shared" ca="1" si="9"/>
        <v>7120634334.8740139</v>
      </c>
      <c r="U16" s="1152">
        <f t="shared" ca="1" si="10"/>
        <v>0.92151171263615683</v>
      </c>
      <c r="V16" s="1153">
        <f t="shared" ca="1" si="11"/>
        <v>5.0000000000000044E-2</v>
      </c>
      <c r="X16" s="1154">
        <f t="shared" ca="1" si="18"/>
        <v>377004991.82438856</v>
      </c>
      <c r="Y16" s="1154">
        <f t="shared" ca="1" si="12"/>
        <v>2234763.6731243134</v>
      </c>
      <c r="Z16" s="1154">
        <f t="shared" ca="1" si="13"/>
        <v>374770228.15126425</v>
      </c>
      <c r="AA16" s="1152">
        <f t="shared" ca="1" si="14"/>
        <v>0.92132207190710791</v>
      </c>
      <c r="AB16" s="1125"/>
    </row>
    <row r="17" spans="1:28" ht="15.75">
      <c r="A17" s="1114" t="s">
        <v>629</v>
      </c>
      <c r="C17" s="1124"/>
      <c r="D17" s="1145">
        <f t="shared" ca="1" si="0"/>
        <v>45961</v>
      </c>
      <c r="E17" s="1146">
        <f t="shared" ca="1" si="1"/>
        <v>45988</v>
      </c>
      <c r="F17" s="1147">
        <f t="shared" ca="1" si="2"/>
        <v>213</v>
      </c>
      <c r="G17" s="1148">
        <f ca="1">IF(F17&lt;&gt;"",COUNTIF($F$11:F17,"&gt;0"),"")</f>
        <v>7</v>
      </c>
      <c r="H17" s="1149">
        <v>5.9647273934845015E-3</v>
      </c>
      <c r="I17" s="1148"/>
      <c r="J17" s="1150">
        <f t="shared" ca="1" si="3"/>
        <v>7495404563.0252781</v>
      </c>
      <c r="K17" s="1151">
        <f t="shared" ca="1" si="4"/>
        <v>44708044.922325604</v>
      </c>
      <c r="L17" s="1150">
        <f t="shared" ca="1" si="5"/>
        <v>0</v>
      </c>
      <c r="M17" s="1150">
        <f t="shared" ca="1" si="6"/>
        <v>0</v>
      </c>
      <c r="N17" s="1150">
        <f t="shared" ca="1" si="15"/>
        <v>7450696518.102953</v>
      </c>
      <c r="O17" s="1093"/>
      <c r="P17" s="1150">
        <f t="shared" ca="1" si="7"/>
        <v>44708044.922325134</v>
      </c>
      <c r="Q17" s="1150">
        <f t="shared" ca="1" si="8"/>
        <v>7078161692.1978054</v>
      </c>
      <c r="R17" s="1150">
        <f t="shared" ca="1" si="16"/>
        <v>7120634334.8740139</v>
      </c>
      <c r="S17" s="1150">
        <f t="shared" ca="1" si="17"/>
        <v>42472642.676208496</v>
      </c>
      <c r="T17" s="1150">
        <f t="shared" ca="1" si="9"/>
        <v>7078161692.1978054</v>
      </c>
      <c r="U17" s="1152">
        <f t="shared" ca="1" si="10"/>
        <v>0.91604928920830719</v>
      </c>
      <c r="V17" s="1153">
        <f t="shared" ca="1" si="11"/>
        <v>4.9999999999999933E-2</v>
      </c>
      <c r="X17" s="1154">
        <f t="shared" ca="1" si="18"/>
        <v>374770228.15126425</v>
      </c>
      <c r="Y17" s="1154">
        <f t="shared" ca="1" si="12"/>
        <v>2235402.2461166382</v>
      </c>
      <c r="Z17" s="1154">
        <f t="shared" ca="1" si="13"/>
        <v>372534825.90514761</v>
      </c>
      <c r="AA17" s="1152">
        <f t="shared" ca="1" si="14"/>
        <v>0.91586077260817267</v>
      </c>
      <c r="AB17" s="1125"/>
    </row>
    <row r="18" spans="1:28">
      <c r="A18" s="1123" t="s">
        <v>610</v>
      </c>
      <c r="C18" s="1124"/>
      <c r="D18" s="1145">
        <f t="shared" ca="1" si="0"/>
        <v>45991</v>
      </c>
      <c r="E18" s="1146">
        <f t="shared" ca="1" si="1"/>
        <v>46020</v>
      </c>
      <c r="F18" s="1147">
        <f t="shared" ca="1" si="2"/>
        <v>245</v>
      </c>
      <c r="G18" s="1148">
        <f ca="1">IF(F18&lt;&gt;"",COUNTIF($F$11:F18,"&gt;0"),"")</f>
        <v>8</v>
      </c>
      <c r="H18" s="1149">
        <v>6.0052876992465311E-3</v>
      </c>
      <c r="I18" s="1148"/>
      <c r="J18" s="1150">
        <f t="shared" ca="1" si="3"/>
        <v>7450696518.102953</v>
      </c>
      <c r="K18" s="1151">
        <f t="shared" ca="1" si="4"/>
        <v>44743576.150982626</v>
      </c>
      <c r="L18" s="1150">
        <f t="shared" ca="1" si="5"/>
        <v>0</v>
      </c>
      <c r="M18" s="1150">
        <f t="shared" ca="1" si="6"/>
        <v>0</v>
      </c>
      <c r="N18" s="1150">
        <f t="shared" ca="1" si="15"/>
        <v>7405952941.9519701</v>
      </c>
      <c r="O18" s="1093"/>
      <c r="P18" s="1150">
        <f t="shared" ca="1" si="7"/>
        <v>44743576.150982857</v>
      </c>
      <c r="Q18" s="1150">
        <f t="shared" ca="1" si="8"/>
        <v>7035655294.8543711</v>
      </c>
      <c r="R18" s="1150">
        <f t="shared" ca="1" si="16"/>
        <v>7078161692.1978054</v>
      </c>
      <c r="S18" s="1150">
        <f t="shared" ca="1" si="17"/>
        <v>42506397.343434334</v>
      </c>
      <c r="T18" s="1150">
        <f t="shared" ca="1" si="9"/>
        <v>7035655294.8543711</v>
      </c>
      <c r="U18" s="1152">
        <f t="shared" ca="1" si="10"/>
        <v>0.91058530491918455</v>
      </c>
      <c r="V18" s="1153">
        <f t="shared" ca="1" si="11"/>
        <v>5.0000000000000044E-2</v>
      </c>
      <c r="X18" s="1154">
        <f t="shared" ca="1" si="18"/>
        <v>372534825.90514761</v>
      </c>
      <c r="Y18" s="1154">
        <f t="shared" ca="1" si="12"/>
        <v>2237178.8075485229</v>
      </c>
      <c r="Z18" s="1154">
        <f t="shared" ca="1" si="13"/>
        <v>370297647.09759909</v>
      </c>
      <c r="AA18" s="1152">
        <f t="shared" ca="1" si="14"/>
        <v>0.91039791276917792</v>
      </c>
      <c r="AB18" s="1125"/>
    </row>
    <row r="19" spans="1:28">
      <c r="A19" s="1217">
        <v>409200000</v>
      </c>
      <c r="C19" s="1124"/>
      <c r="D19" s="1145">
        <f t="shared" ca="1" si="0"/>
        <v>46022</v>
      </c>
      <c r="E19" s="1146">
        <f t="shared" ca="1" si="1"/>
        <v>46049</v>
      </c>
      <c r="F19" s="1147">
        <f t="shared" ca="1" si="2"/>
        <v>274</v>
      </c>
      <c r="G19" s="1148">
        <f ca="1">IF(F19&lt;&gt;"",COUNTIF($F$11:F19,"&gt;0"),"")</f>
        <v>9</v>
      </c>
      <c r="H19" s="1149">
        <v>6.0525303175296792E-3</v>
      </c>
      <c r="I19" s="1148"/>
      <c r="J19" s="1150">
        <f t="shared" ca="1" si="3"/>
        <v>7405952941.9519701</v>
      </c>
      <c r="K19" s="1151">
        <f t="shared" ca="1" si="4"/>
        <v>44824754.711362422</v>
      </c>
      <c r="L19" s="1150">
        <f t="shared" ca="1" si="5"/>
        <v>0</v>
      </c>
      <c r="M19" s="1150">
        <f t="shared" ca="1" si="6"/>
        <v>0</v>
      </c>
      <c r="N19" s="1150">
        <f t="shared" ca="1" si="15"/>
        <v>7361128187.2406073</v>
      </c>
      <c r="O19" s="1093"/>
      <c r="P19" s="1150">
        <f t="shared" ca="1" si="7"/>
        <v>44824754.711362839</v>
      </c>
      <c r="Q19" s="1150">
        <f t="shared" ca="1" si="8"/>
        <v>6993071777.8785763</v>
      </c>
      <c r="R19" s="1150">
        <f t="shared" ca="1" si="16"/>
        <v>7035655294.8543711</v>
      </c>
      <c r="S19" s="1150">
        <f t="shared" ca="1" si="17"/>
        <v>42583516.975794792</v>
      </c>
      <c r="T19" s="1150">
        <f t="shared" ca="1" si="9"/>
        <v>6993071777.8785763</v>
      </c>
      <c r="U19" s="1152">
        <f t="shared" ca="1" si="10"/>
        <v>0.90511697818843861</v>
      </c>
      <c r="V19" s="1153">
        <f t="shared" ca="1" si="11"/>
        <v>5.0000000000000044E-2</v>
      </c>
      <c r="X19" s="1154">
        <f t="shared" ca="1" si="18"/>
        <v>370297647.09759909</v>
      </c>
      <c r="Y19" s="1154">
        <f t="shared" ca="1" si="12"/>
        <v>2241237.7355680466</v>
      </c>
      <c r="Z19" s="1154">
        <f t="shared" ca="1" si="13"/>
        <v>368056409.36203104</v>
      </c>
      <c r="AA19" s="1152">
        <f t="shared" ca="1" si="14"/>
        <v>0.90493071138220693</v>
      </c>
      <c r="AB19" s="1125"/>
    </row>
    <row r="20" spans="1:28">
      <c r="A20" s="1123" t="s">
        <v>612</v>
      </c>
      <c r="C20" s="1124"/>
      <c r="D20" s="1145">
        <f t="shared" ca="1" si="0"/>
        <v>46053</v>
      </c>
      <c r="E20" s="1146">
        <f t="shared" ca="1" si="1"/>
        <v>46080</v>
      </c>
      <c r="F20" s="1147">
        <f t="shared" ca="1" si="2"/>
        <v>305</v>
      </c>
      <c r="G20" s="1148">
        <f ca="1">IF(F20&lt;&gt;"",COUNTIF($F$11:F20,"&gt;0"),"")</f>
        <v>10</v>
      </c>
      <c r="H20" s="1149">
        <v>6.088585956135875E-3</v>
      </c>
      <c r="I20" s="1148"/>
      <c r="J20" s="1150">
        <f t="shared" ca="1" si="3"/>
        <v>7361128187.2406073</v>
      </c>
      <c r="K20" s="1151">
        <f t="shared" ca="1" si="4"/>
        <v>44818861.702149093</v>
      </c>
      <c r="L20" s="1150">
        <f t="shared" ca="1" si="5"/>
        <v>0</v>
      </c>
      <c r="M20" s="1150">
        <f t="shared" ca="1" si="6"/>
        <v>0</v>
      </c>
      <c r="N20" s="1150">
        <f t="shared" ca="1" si="15"/>
        <v>7316309325.5384579</v>
      </c>
      <c r="O20" s="1093"/>
      <c r="P20" s="1150">
        <f t="shared" ca="1" si="7"/>
        <v>44818861.702149391</v>
      </c>
      <c r="Q20" s="1150">
        <f t="shared" ca="1" si="8"/>
        <v>6950493859.2615347</v>
      </c>
      <c r="R20" s="1150">
        <f t="shared" ca="1" si="16"/>
        <v>6993071777.8785763</v>
      </c>
      <c r="S20" s="1150">
        <f t="shared" ca="1" si="17"/>
        <v>42577918.617041588</v>
      </c>
      <c r="T20" s="1150">
        <f t="shared" ca="1" si="9"/>
        <v>6950493859.2615347</v>
      </c>
      <c r="U20" s="1152">
        <f t="shared" ca="1" si="10"/>
        <v>0.89963873023704222</v>
      </c>
      <c r="V20" s="1153">
        <f t="shared" ca="1" si="11"/>
        <v>5.0000000000000044E-2</v>
      </c>
      <c r="X20" s="1154">
        <f t="shared" ca="1" si="18"/>
        <v>368056409.36203104</v>
      </c>
      <c r="Y20" s="1154">
        <f t="shared" ca="1" si="12"/>
        <v>2240943.0851078033</v>
      </c>
      <c r="Z20" s="1154">
        <f t="shared" ca="1" si="13"/>
        <v>365815466.27692324</v>
      </c>
      <c r="AA20" s="1152">
        <f t="shared" ca="1" si="14"/>
        <v>0.89945359081630261</v>
      </c>
      <c r="AB20" s="1125"/>
    </row>
    <row r="21" spans="1:28">
      <c r="A21" s="1217">
        <f>'11 - Notes Follow-up'!O25</f>
        <v>388129228.07999998</v>
      </c>
      <c r="C21" s="1124"/>
      <c r="D21" s="1145">
        <f t="shared" ca="1" si="0"/>
        <v>46081</v>
      </c>
      <c r="E21" s="1146">
        <f t="shared" ca="1" si="1"/>
        <v>46108</v>
      </c>
      <c r="F21" s="1147">
        <f t="shared" ca="1" si="2"/>
        <v>333</v>
      </c>
      <c r="G21" s="1148">
        <f ca="1">IF(F21&lt;&gt;"",COUNTIF($F$11:F21,"&gt;0"),"")</f>
        <v>11</v>
      </c>
      <c r="H21" s="1161">
        <v>6.133374550511099E-3</v>
      </c>
      <c r="I21" s="1148"/>
      <c r="J21" s="1150">
        <f t="shared" ca="1" si="3"/>
        <v>7316309325.5384579</v>
      </c>
      <c r="K21" s="1151">
        <f t="shared" ca="1" si="4"/>
        <v>44873665.420924604</v>
      </c>
      <c r="L21" s="1150">
        <f t="shared" ca="1" si="5"/>
        <v>0</v>
      </c>
      <c r="M21" s="1150">
        <f t="shared" ca="1" si="6"/>
        <v>0</v>
      </c>
      <c r="N21" s="1150">
        <f t="shared" ca="1" si="15"/>
        <v>7271435660.1175337</v>
      </c>
      <c r="O21" s="1093"/>
      <c r="P21" s="1150">
        <f t="shared" ca="1" si="7"/>
        <v>44873665.420924187</v>
      </c>
      <c r="Q21" s="1150">
        <f t="shared" ca="1" si="8"/>
        <v>6907863877.1116571</v>
      </c>
      <c r="R21" s="1150">
        <f t="shared" ca="1" si="16"/>
        <v>6950493859.2615347</v>
      </c>
      <c r="S21" s="1150">
        <f t="shared" ca="1" si="17"/>
        <v>42629982.149877548</v>
      </c>
      <c r="T21" s="1150">
        <f t="shared" ca="1" si="9"/>
        <v>6907863877.1116571</v>
      </c>
      <c r="U21" s="1152">
        <f t="shared" ca="1" si="10"/>
        <v>0.89416120249852504</v>
      </c>
      <c r="V21" s="1153">
        <f t="shared" ca="1" si="11"/>
        <v>4.9999999999999933E-2</v>
      </c>
      <c r="X21" s="1154">
        <f t="shared" ca="1" si="18"/>
        <v>365815466.27692324</v>
      </c>
      <c r="Y21" s="1154">
        <f t="shared" ca="1" si="12"/>
        <v>2243683.2710466385</v>
      </c>
      <c r="Z21" s="1154">
        <f t="shared" ca="1" si="13"/>
        <v>363571783.0058766</v>
      </c>
      <c r="AA21" s="1152">
        <f t="shared" ca="1" si="14"/>
        <v>0.89397719031506173</v>
      </c>
      <c r="AB21" s="1125"/>
    </row>
    <row r="22" spans="1:28">
      <c r="A22" s="1162"/>
      <c r="C22" s="1124"/>
      <c r="D22" s="1145">
        <f t="shared" ca="1" si="0"/>
        <v>46112</v>
      </c>
      <c r="E22" s="1146">
        <f t="shared" ca="1" si="1"/>
        <v>46139</v>
      </c>
      <c r="F22" s="1147">
        <f t="shared" ca="1" si="2"/>
        <v>364</v>
      </c>
      <c r="G22" s="1148">
        <f ca="1">IF(F22&lt;&gt;"",COUNTIF($F$11:F22,"&gt;0"),"")</f>
        <v>12</v>
      </c>
      <c r="H22" s="1149">
        <v>6.1692309126794949E-3</v>
      </c>
      <c r="I22" s="1148"/>
      <c r="J22" s="1150">
        <f t="shared" ca="1" si="3"/>
        <v>7271435660.1175337</v>
      </c>
      <c r="K22" s="1151">
        <f t="shared" ca="1" si="4"/>
        <v>44859165.653957121</v>
      </c>
      <c r="L22" s="1150">
        <f t="shared" ca="1" si="5"/>
        <v>0</v>
      </c>
      <c r="M22" s="1150">
        <f t="shared" ca="1" si="6"/>
        <v>0</v>
      </c>
      <c r="N22" s="1150">
        <f t="shared" ca="1" si="15"/>
        <v>7226576494.4635763</v>
      </c>
      <c r="O22" s="1093"/>
      <c r="P22" s="1150">
        <f t="shared" ca="1" si="7"/>
        <v>44859165.653957367</v>
      </c>
      <c r="Q22" s="1150">
        <f t="shared" ca="1" si="8"/>
        <v>6865247669.7403975</v>
      </c>
      <c r="R22" s="1150">
        <f t="shared" ca="1" si="16"/>
        <v>6907863877.1116571</v>
      </c>
      <c r="S22" s="1150">
        <f t="shared" ca="1" si="17"/>
        <v>42616207.371259689</v>
      </c>
      <c r="T22" s="1150">
        <f t="shared" ca="1" si="9"/>
        <v>6865247669.7403975</v>
      </c>
      <c r="U22" s="1152">
        <f t="shared" ca="1" si="10"/>
        <v>0.88867697693506631</v>
      </c>
      <c r="V22" s="1153">
        <f t="shared" ca="1" si="11"/>
        <v>5.0000000000000044E-2</v>
      </c>
      <c r="X22" s="1154">
        <f t="shared" ca="1" si="18"/>
        <v>363571783.0058766</v>
      </c>
      <c r="Y22" s="1154">
        <f t="shared" ca="1" si="12"/>
        <v>2242958.2826976776</v>
      </c>
      <c r="Z22" s="1154">
        <f t="shared" ca="1" si="13"/>
        <v>361328824.72317892</v>
      </c>
      <c r="AA22" s="1152">
        <f t="shared" ca="1" si="14"/>
        <v>0.88849409336724483</v>
      </c>
      <c r="AB22" s="1125"/>
    </row>
    <row r="23" spans="1:28" ht="15.75">
      <c r="A23" s="1114" t="s">
        <v>630</v>
      </c>
      <c r="C23" s="1124"/>
      <c r="D23" s="1145">
        <f t="shared" ca="1" si="0"/>
        <v>46142</v>
      </c>
      <c r="E23" s="1146">
        <f t="shared" ca="1" si="1"/>
        <v>46169</v>
      </c>
      <c r="F23" s="1147">
        <f t="shared" ca="1" si="2"/>
        <v>394</v>
      </c>
      <c r="G23" s="1148">
        <f ca="1">IF(F23&lt;&gt;"",COUNTIF($F$11:F23,"&gt;0"),"")</f>
        <v>13</v>
      </c>
      <c r="H23" s="1149">
        <v>6.211379484955426E-3</v>
      </c>
      <c r="I23" s="1148"/>
      <c r="J23" s="1150">
        <f t="shared" ca="1" si="3"/>
        <v>7226576494.4635763</v>
      </c>
      <c r="K23" s="1151">
        <f t="shared" ca="1" si="4"/>
        <v>44887008.984172158</v>
      </c>
      <c r="L23" s="1150">
        <f t="shared" ca="1" si="5"/>
        <v>0</v>
      </c>
      <c r="M23" s="1150">
        <f t="shared" ca="1" si="6"/>
        <v>0</v>
      </c>
      <c r="N23" s="1150">
        <f t="shared" ca="1" si="15"/>
        <v>7181689485.4794044</v>
      </c>
      <c r="O23" s="1093"/>
      <c r="P23" s="1150">
        <f t="shared" ca="1" si="7"/>
        <v>44887008.984171867</v>
      </c>
      <c r="Q23" s="1150">
        <f t="shared" ca="1" si="8"/>
        <v>6822605011.2054338</v>
      </c>
      <c r="R23" s="1150">
        <f t="shared" ca="1" si="16"/>
        <v>6865247669.7403975</v>
      </c>
      <c r="S23" s="1150">
        <f t="shared" ca="1" si="17"/>
        <v>42642658.534963608</v>
      </c>
      <c r="T23" s="1150">
        <f t="shared" ca="1" si="9"/>
        <v>6822605011.2054338</v>
      </c>
      <c r="U23" s="1152">
        <f t="shared" ca="1" si="10"/>
        <v>0.88319452345757188</v>
      </c>
      <c r="V23" s="1153">
        <f t="shared" ca="1" si="11"/>
        <v>5.0000000000000044E-2</v>
      </c>
      <c r="X23" s="1154">
        <f t="shared" ca="1" si="18"/>
        <v>361328824.72317892</v>
      </c>
      <c r="Y23" s="1154">
        <f t="shared" ca="1" si="12"/>
        <v>2244350.4492082596</v>
      </c>
      <c r="Z23" s="1154">
        <f t="shared" ca="1" si="13"/>
        <v>359084474.27397066</v>
      </c>
      <c r="AA23" s="1152">
        <f t="shared" ca="1" si="14"/>
        <v>0.88301276814071095</v>
      </c>
      <c r="AB23" s="1125"/>
    </row>
    <row r="24" spans="1:28">
      <c r="A24" s="1123" t="s">
        <v>262</v>
      </c>
      <c r="C24" s="1124"/>
      <c r="D24" s="1145">
        <f t="shared" ca="1" si="0"/>
        <v>46173</v>
      </c>
      <c r="E24" s="1146">
        <f t="shared" ca="1" si="1"/>
        <v>46202</v>
      </c>
      <c r="F24" s="1147">
        <f t="shared" ca="1" si="2"/>
        <v>427</v>
      </c>
      <c r="G24" s="1148">
        <f ca="1">IF(F24&lt;&gt;"",COUNTIF($F$11:F24,"&gt;0"),"")</f>
        <v>14</v>
      </c>
      <c r="H24" s="1149">
        <v>6.2630015066440572E-3</v>
      </c>
      <c r="I24" s="1148"/>
      <c r="J24" s="1150">
        <f t="shared" ca="1" si="3"/>
        <v>7181689485.4794044</v>
      </c>
      <c r="K24" s="1151">
        <f t="shared" ca="1" si="4"/>
        <v>44978932.067807294</v>
      </c>
      <c r="L24" s="1150">
        <f t="shared" ca="1" si="5"/>
        <v>0</v>
      </c>
      <c r="M24" s="1150">
        <f t="shared" ca="1" si="6"/>
        <v>0</v>
      </c>
      <c r="N24" s="1150">
        <f t="shared" ca="1" si="15"/>
        <v>7136710553.4115973</v>
      </c>
      <c r="O24" s="1093"/>
      <c r="P24" s="1150">
        <f t="shared" ca="1" si="7"/>
        <v>44978932.067807198</v>
      </c>
      <c r="Q24" s="1150">
        <f t="shared" ca="1" si="8"/>
        <v>6779875025.7410173</v>
      </c>
      <c r="R24" s="1150">
        <f t="shared" ca="1" si="16"/>
        <v>6822605011.2054338</v>
      </c>
      <c r="S24" s="1150">
        <f t="shared" ca="1" si="17"/>
        <v>42729985.464416504</v>
      </c>
      <c r="T24" s="1150">
        <f t="shared" ca="1" si="9"/>
        <v>6779875025.7410173</v>
      </c>
      <c r="U24" s="1152">
        <f t="shared" ca="1" si="10"/>
        <v>0.8777086671133425</v>
      </c>
      <c r="V24" s="1153">
        <f t="shared" ca="1" si="11"/>
        <v>5.0000000000000044E-2</v>
      </c>
      <c r="X24" s="1154">
        <f t="shared" ca="1" si="18"/>
        <v>359084474.27397066</v>
      </c>
      <c r="Y24" s="1154">
        <f t="shared" ca="1" si="12"/>
        <v>2248946.6033906937</v>
      </c>
      <c r="Z24" s="1154">
        <f t="shared" ca="1" si="13"/>
        <v>356835527.67057997</v>
      </c>
      <c r="AA24" s="1152">
        <f t="shared" ca="1" si="14"/>
        <v>0.87752804074772894</v>
      </c>
      <c r="AB24" s="1125"/>
    </row>
    <row r="25" spans="1:28">
      <c r="A25" s="1218">
        <v>0</v>
      </c>
      <c r="C25" s="1124"/>
      <c r="D25" s="1145">
        <f t="shared" ca="1" si="0"/>
        <v>46203</v>
      </c>
      <c r="E25" s="1146">
        <f t="shared" ca="1" si="1"/>
        <v>46230</v>
      </c>
      <c r="F25" s="1147">
        <f t="shared" ca="1" si="2"/>
        <v>455</v>
      </c>
      <c r="G25" s="1148">
        <f ca="1">IF(F25&lt;&gt;"",COUNTIF($F$11:F25,"&gt;0"),"")</f>
        <v>15</v>
      </c>
      <c r="H25" s="1149">
        <v>6.292677908475707E-3</v>
      </c>
      <c r="I25" s="1148"/>
      <c r="J25" s="1150">
        <f t="shared" ca="1" si="3"/>
        <v>7136710553.4115973</v>
      </c>
      <c r="K25" s="1151">
        <f t="shared" ca="1" si="4"/>
        <v>44909020.838638596</v>
      </c>
      <c r="L25" s="1150">
        <f t="shared" ca="1" si="5"/>
        <v>0</v>
      </c>
      <c r="M25" s="1150">
        <f t="shared" ca="1" si="6"/>
        <v>0</v>
      </c>
      <c r="N25" s="1150">
        <f t="shared" ca="1" si="15"/>
        <v>7091801532.5729589</v>
      </c>
      <c r="O25" s="1093"/>
      <c r="P25" s="1150">
        <f t="shared" ca="1" si="7"/>
        <v>44909020.838638306</v>
      </c>
      <c r="Q25" s="1150">
        <f t="shared" ca="1" si="8"/>
        <v>6737211455.9443111</v>
      </c>
      <c r="R25" s="1150">
        <f t="shared" ca="1" si="16"/>
        <v>6779875025.7410173</v>
      </c>
      <c r="S25" s="1150">
        <f t="shared" ca="1" si="17"/>
        <v>42663569.7967062</v>
      </c>
      <c r="T25" s="1150">
        <f t="shared" ca="1" si="9"/>
        <v>6737211455.9443111</v>
      </c>
      <c r="U25" s="1152">
        <f t="shared" ca="1" si="10"/>
        <v>0.87221157640881708</v>
      </c>
      <c r="V25" s="1153">
        <f t="shared" ca="1" si="11"/>
        <v>4.9999999999999933E-2</v>
      </c>
      <c r="X25" s="1154">
        <f t="shared" ca="1" si="18"/>
        <v>356835527.67057997</v>
      </c>
      <c r="Y25" s="1154">
        <f t="shared" ca="1" si="12"/>
        <v>2245451.041932106</v>
      </c>
      <c r="Z25" s="1154">
        <f t="shared" ca="1" si="13"/>
        <v>354590076.62864786</v>
      </c>
      <c r="AA25" s="1152">
        <f t="shared" ca="1" si="14"/>
        <v>0.87203208130640264</v>
      </c>
      <c r="AB25" s="1125"/>
    </row>
    <row r="26" spans="1:28">
      <c r="A26" s="1123" t="s">
        <v>631</v>
      </c>
      <c r="C26" s="1124"/>
      <c r="D26" s="1145">
        <f t="shared" ca="1" si="0"/>
        <v>46234</v>
      </c>
      <c r="E26" s="1146">
        <f t="shared" ca="1" si="1"/>
        <v>46261</v>
      </c>
      <c r="F26" s="1147">
        <f t="shared" ca="1" si="2"/>
        <v>486</v>
      </c>
      <c r="G26" s="1148">
        <f ca="1">IF(F26&lt;&gt;"",COUNTIF($F$11:F26,"&gt;0"),"")</f>
        <v>16</v>
      </c>
      <c r="H26" s="1149">
        <v>6.3358665088783829E-3</v>
      </c>
      <c r="I26" s="1148"/>
      <c r="J26" s="1150">
        <f t="shared" ca="1" si="3"/>
        <v>7091801532.5729589</v>
      </c>
      <c r="K26" s="1151">
        <f t="shared" ca="1" si="4"/>
        <v>44932707.817841396</v>
      </c>
      <c r="L26" s="1150">
        <f t="shared" ca="1" si="5"/>
        <v>0</v>
      </c>
      <c r="M26" s="1150">
        <f t="shared" ca="1" si="6"/>
        <v>0</v>
      </c>
      <c r="N26" s="1150">
        <f t="shared" ca="1" si="15"/>
        <v>7046868824.7551174</v>
      </c>
      <c r="O26" s="1093"/>
      <c r="P26" s="1150">
        <f t="shared" ca="1" si="7"/>
        <v>44932707.81784153</v>
      </c>
      <c r="Q26" s="1150">
        <f t="shared" ca="1" si="8"/>
        <v>6694525383.5173616</v>
      </c>
      <c r="R26" s="1150">
        <f t="shared" ca="1" si="16"/>
        <v>6737211455.9443111</v>
      </c>
      <c r="S26" s="1150">
        <f t="shared" ca="1" si="17"/>
        <v>42686072.426949501</v>
      </c>
      <c r="T26" s="1150">
        <f t="shared" ca="1" si="9"/>
        <v>6694525383.5173616</v>
      </c>
      <c r="U26" s="1152">
        <f t="shared" ca="1" si="10"/>
        <v>0.86672302989043271</v>
      </c>
      <c r="V26" s="1153">
        <f t="shared" ca="1" si="11"/>
        <v>4.9999999999999933E-2</v>
      </c>
      <c r="X26" s="1154">
        <f t="shared" ca="1" si="18"/>
        <v>354590076.62864786</v>
      </c>
      <c r="Y26" s="1154">
        <f t="shared" ca="1" si="12"/>
        <v>2246635.3908920288</v>
      </c>
      <c r="Z26" s="1154">
        <f t="shared" ca="1" si="13"/>
        <v>352343441.23775584</v>
      </c>
      <c r="AA26" s="1152">
        <f t="shared" ca="1" si="14"/>
        <v>0.86654466429288335</v>
      </c>
      <c r="AB26" s="1125"/>
    </row>
    <row r="27" spans="1:28">
      <c r="A27" s="1218">
        <v>0</v>
      </c>
      <c r="C27" s="1124"/>
      <c r="D27" s="1145">
        <f t="shared" ca="1" si="0"/>
        <v>46265</v>
      </c>
      <c r="E27" s="1146">
        <f t="shared" ca="1" si="1"/>
        <v>46293</v>
      </c>
      <c r="F27" s="1147">
        <f t="shared" ca="1" si="2"/>
        <v>518</v>
      </c>
      <c r="G27" s="1148">
        <f ca="1">IF(F27&lt;&gt;"",COUNTIF($F$11:F27,"&gt;0"),"")</f>
        <v>17</v>
      </c>
      <c r="H27" s="1149">
        <v>6.3739095470263527E-3</v>
      </c>
      <c r="I27" s="1148"/>
      <c r="J27" s="1150">
        <f t="shared" ca="1" si="3"/>
        <v>7046868824.7551174</v>
      </c>
      <c r="K27" s="1151">
        <f t="shared" ca="1" si="4"/>
        <v>44916104.478749014</v>
      </c>
      <c r="L27" s="1150">
        <f t="shared" ca="1" si="5"/>
        <v>0</v>
      </c>
      <c r="M27" s="1150">
        <f t="shared" ca="1" si="6"/>
        <v>0</v>
      </c>
      <c r="N27" s="1150">
        <f t="shared" ca="1" si="15"/>
        <v>7001952720.2763681</v>
      </c>
      <c r="O27" s="1093"/>
      <c r="P27" s="1150">
        <f t="shared" ca="1" si="7"/>
        <v>44916104.478749275</v>
      </c>
      <c r="Q27" s="1150">
        <f t="shared" ca="1" si="8"/>
        <v>6651855084.2625494</v>
      </c>
      <c r="R27" s="1150">
        <f t="shared" ca="1" si="16"/>
        <v>6694525383.5173616</v>
      </c>
      <c r="S27" s="1150">
        <f t="shared" ca="1" si="17"/>
        <v>42670299.254812241</v>
      </c>
      <c r="T27" s="1150">
        <f t="shared" ca="1" si="9"/>
        <v>6651855084.2625494</v>
      </c>
      <c r="U27" s="1152">
        <f t="shared" ca="1" si="10"/>
        <v>0.86123158847287629</v>
      </c>
      <c r="V27" s="1153">
        <f t="shared" ca="1" si="11"/>
        <v>5.0000000000000044E-2</v>
      </c>
      <c r="X27" s="1154">
        <f t="shared" ca="1" si="18"/>
        <v>352343441.23775584</v>
      </c>
      <c r="Y27" s="1154">
        <f t="shared" ca="1" si="12"/>
        <v>2245805.2239370346</v>
      </c>
      <c r="Z27" s="1154">
        <f t="shared" ca="1" si="13"/>
        <v>350097636.0138188</v>
      </c>
      <c r="AA27" s="1152">
        <f t="shared" ca="1" si="14"/>
        <v>0.8610543529759429</v>
      </c>
      <c r="AB27" s="1125"/>
    </row>
    <row r="28" spans="1:28">
      <c r="C28" s="1124"/>
      <c r="D28" s="1145">
        <f t="shared" ca="1" si="0"/>
        <v>46295</v>
      </c>
      <c r="E28" s="1146">
        <f t="shared" ca="1" si="1"/>
        <v>46322</v>
      </c>
      <c r="F28" s="1147">
        <f t="shared" ca="1" si="2"/>
        <v>547</v>
      </c>
      <c r="G28" s="1148">
        <f ca="1">IF(F28&lt;&gt;"",COUNTIF($F$11:F28,"&gt;0"),"")</f>
        <v>18</v>
      </c>
      <c r="H28" s="1149">
        <v>6.4206566612116898E-3</v>
      </c>
      <c r="I28" s="1148"/>
      <c r="J28" s="1150">
        <f t="shared" ca="1" si="3"/>
        <v>7001952720.2763681</v>
      </c>
      <c r="K28" s="1151">
        <f t="shared" ca="1" si="4"/>
        <v>44957134.374931775</v>
      </c>
      <c r="L28" s="1150">
        <f t="shared" ca="1" si="5"/>
        <v>0</v>
      </c>
      <c r="M28" s="1150">
        <f t="shared" ca="1" si="6"/>
        <v>0</v>
      </c>
      <c r="N28" s="1150">
        <f t="shared" ca="1" si="15"/>
        <v>6956995585.9014368</v>
      </c>
      <c r="O28" s="1093"/>
      <c r="P28" s="1150">
        <f t="shared" ca="1" si="7"/>
        <v>44957134.374931335</v>
      </c>
      <c r="Q28" s="1150">
        <f t="shared" ca="1" si="8"/>
        <v>6609145806.6063643</v>
      </c>
      <c r="R28" s="1150">
        <f t="shared" ca="1" si="16"/>
        <v>6651855084.2625494</v>
      </c>
      <c r="S28" s="1150">
        <f t="shared" ca="1" si="17"/>
        <v>42709277.65618515</v>
      </c>
      <c r="T28" s="1150">
        <f t="shared" ca="1" si="9"/>
        <v>6609145806.6063643</v>
      </c>
      <c r="U28" s="1152">
        <f t="shared" ca="1" si="10"/>
        <v>0.85574217622890825</v>
      </c>
      <c r="V28" s="1153">
        <f t="shared" ca="1" si="11"/>
        <v>5.0000000000000155E-2</v>
      </c>
      <c r="X28" s="1154">
        <f t="shared" ca="1" si="18"/>
        <v>350097636.0138188</v>
      </c>
      <c r="Y28" s="1154">
        <f t="shared" ca="1" si="12"/>
        <v>2247856.7187461853</v>
      </c>
      <c r="Z28" s="1154">
        <f t="shared" ca="1" si="13"/>
        <v>347849779.29507262</v>
      </c>
      <c r="AA28" s="1152">
        <f t="shared" ca="1" si="14"/>
        <v>0.85556607041500199</v>
      </c>
      <c r="AB28" s="1125"/>
    </row>
    <row r="29" spans="1:28" ht="15.75">
      <c r="A29" s="1114" t="s">
        <v>632</v>
      </c>
      <c r="C29" s="1124"/>
      <c r="D29" s="1145">
        <f t="shared" ca="1" si="0"/>
        <v>46326</v>
      </c>
      <c r="E29" s="1146">
        <f t="shared" ca="1" si="1"/>
        <v>46353</v>
      </c>
      <c r="F29" s="1147">
        <f t="shared" ca="1" si="2"/>
        <v>578</v>
      </c>
      <c r="G29" s="1148">
        <f ca="1">IF(F29&lt;&gt;"",COUNTIF($F$11:F29,"&gt;0"),"")</f>
        <v>19</v>
      </c>
      <c r="H29" s="1149">
        <v>6.457233226186688E-3</v>
      </c>
      <c r="I29" s="1148"/>
      <c r="J29" s="1150">
        <f t="shared" ca="1" si="3"/>
        <v>6956995585.9014368</v>
      </c>
      <c r="K29" s="1151">
        <f t="shared" ca="1" si="4"/>
        <v>44922943.051716879</v>
      </c>
      <c r="L29" s="1150">
        <f t="shared" ca="1" si="5"/>
        <v>0</v>
      </c>
      <c r="M29" s="1150">
        <f t="shared" ca="1" si="6"/>
        <v>0</v>
      </c>
      <c r="N29" s="1150">
        <f t="shared" ca="1" si="15"/>
        <v>6912072642.84972</v>
      </c>
      <c r="O29" s="1093"/>
      <c r="P29" s="1150">
        <f t="shared" ca="1" si="7"/>
        <v>44922943.051716805</v>
      </c>
      <c r="Q29" s="1150">
        <f t="shared" ca="1" si="8"/>
        <v>6566469010.7072334</v>
      </c>
      <c r="R29" s="1150">
        <f t="shared" ca="1" si="16"/>
        <v>6609145806.6063643</v>
      </c>
      <c r="S29" s="1150">
        <f t="shared" ca="1" si="17"/>
        <v>42676795.899130821</v>
      </c>
      <c r="T29" s="1150">
        <f t="shared" ca="1" si="9"/>
        <v>6566469010.7072334</v>
      </c>
      <c r="U29" s="1152">
        <f t="shared" ca="1" si="10"/>
        <v>0.85024774952482429</v>
      </c>
      <c r="V29" s="1153">
        <f t="shared" ca="1" si="11"/>
        <v>5.0000000000000044E-2</v>
      </c>
      <c r="X29" s="1154">
        <f t="shared" ca="1" si="18"/>
        <v>347849779.29507262</v>
      </c>
      <c r="Y29" s="1154">
        <f t="shared" ca="1" si="12"/>
        <v>2246147.1525859833</v>
      </c>
      <c r="Z29" s="1154">
        <f t="shared" ca="1" si="13"/>
        <v>345603632.14248663</v>
      </c>
      <c r="AA29" s="1152">
        <f t="shared" ca="1" si="14"/>
        <v>0.85007277442588614</v>
      </c>
      <c r="AB29" s="1125"/>
    </row>
    <row r="30" spans="1:28">
      <c r="A30" s="1123" t="s">
        <v>633</v>
      </c>
      <c r="C30" s="1124"/>
      <c r="D30" s="1145">
        <f t="shared" ca="1" si="0"/>
        <v>46356</v>
      </c>
      <c r="E30" s="1146">
        <f t="shared" ca="1" si="1"/>
        <v>46384</v>
      </c>
      <c r="F30" s="1147">
        <f t="shared" ca="1" si="2"/>
        <v>609</v>
      </c>
      <c r="G30" s="1148">
        <f ca="1">IF(F30&lt;&gt;"",COUNTIF($F$11:F30,"&gt;0"),"")</f>
        <v>20</v>
      </c>
      <c r="H30" s="1149">
        <v>6.4969380648127462E-3</v>
      </c>
      <c r="I30" s="1148"/>
      <c r="J30" s="1150">
        <f t="shared" ca="1" si="3"/>
        <v>6912072642.84972</v>
      </c>
      <c r="K30" s="1151">
        <f t="shared" ca="1" si="4"/>
        <v>44907307.860081181</v>
      </c>
      <c r="L30" s="1150">
        <f t="shared" ca="1" si="5"/>
        <v>0</v>
      </c>
      <c r="M30" s="1150">
        <f t="shared" ca="1" si="6"/>
        <v>0</v>
      </c>
      <c r="N30" s="1150">
        <f t="shared" ca="1" si="15"/>
        <v>6867165334.9896393</v>
      </c>
      <c r="O30" s="1093"/>
      <c r="P30" s="1150">
        <f t="shared" ca="1" si="7"/>
        <v>44907307.860080719</v>
      </c>
      <c r="Q30" s="1150">
        <f t="shared" ca="1" si="8"/>
        <v>6523807068.2401571</v>
      </c>
      <c r="R30" s="1150">
        <f t="shared" ca="1" si="16"/>
        <v>6566469010.7072334</v>
      </c>
      <c r="S30" s="1150">
        <f t="shared" ca="1" si="17"/>
        <v>42661942.467076302</v>
      </c>
      <c r="T30" s="1150">
        <f t="shared" ca="1" si="9"/>
        <v>6523807068.2401571</v>
      </c>
      <c r="U30" s="1152">
        <f t="shared" ca="1" si="10"/>
        <v>0.84475750150610218</v>
      </c>
      <c r="V30" s="1153">
        <f t="shared" ca="1" si="11"/>
        <v>5.0000000000000044E-2</v>
      </c>
      <c r="X30" s="1154">
        <f t="shared" ca="1" si="18"/>
        <v>345603632.14248663</v>
      </c>
      <c r="Y30" s="1154">
        <f t="shared" ca="1" si="12"/>
        <v>2245365.3930044174</v>
      </c>
      <c r="Z30" s="1154">
        <f t="shared" ca="1" si="13"/>
        <v>343358266.74948221</v>
      </c>
      <c r="AA30" s="1152">
        <f t="shared" ca="1" si="14"/>
        <v>0.84458365626218634</v>
      </c>
      <c r="AB30" s="1125"/>
    </row>
    <row r="31" spans="1:28">
      <c r="A31" s="1624">
        <f>'00 - Cover'!F20</f>
        <v>45775</v>
      </c>
      <c r="C31" s="1124"/>
      <c r="D31" s="1145">
        <f t="shared" ca="1" si="0"/>
        <v>46387</v>
      </c>
      <c r="E31" s="1146">
        <f t="shared" ca="1" si="1"/>
        <v>46414</v>
      </c>
      <c r="F31" s="1147">
        <f t="shared" ca="1" si="2"/>
        <v>639</v>
      </c>
      <c r="G31" s="1148">
        <f ca="1">IF(F31&lt;&gt;"",COUNTIF($F$11:F31,"&gt;0"),"")</f>
        <v>21</v>
      </c>
      <c r="H31" s="1149">
        <v>6.5436261874657333E-3</v>
      </c>
      <c r="I31" s="1148"/>
      <c r="J31" s="1150">
        <f t="shared" ca="1" si="3"/>
        <v>6867165334.9896393</v>
      </c>
      <c r="K31" s="1151">
        <f t="shared" ca="1" si="4"/>
        <v>44936162.919695102</v>
      </c>
      <c r="L31" s="1150">
        <f t="shared" ca="1" si="5"/>
        <v>0</v>
      </c>
      <c r="M31" s="1150">
        <f t="shared" ca="1" si="6"/>
        <v>0</v>
      </c>
      <c r="N31" s="1150">
        <f t="shared" ca="1" si="15"/>
        <v>6822229172.0699444</v>
      </c>
      <c r="O31" s="1093"/>
      <c r="P31" s="1150">
        <f t="shared" ca="1" si="7"/>
        <v>44936162.919694901</v>
      </c>
      <c r="Q31" s="1150">
        <f t="shared" ca="1" si="8"/>
        <v>6481117713.4664469</v>
      </c>
      <c r="R31" s="1150">
        <f t="shared" ca="1" si="16"/>
        <v>6523807068.2401571</v>
      </c>
      <c r="S31" s="1150">
        <f t="shared" ca="1" si="17"/>
        <v>42689354.773710251</v>
      </c>
      <c r="T31" s="1150">
        <f t="shared" ca="1" si="9"/>
        <v>6481117713.4664469</v>
      </c>
      <c r="U31" s="1152">
        <f t="shared" ca="1" si="10"/>
        <v>0.8392691643390312</v>
      </c>
      <c r="V31" s="1153">
        <f t="shared" ca="1" si="11"/>
        <v>5.0000000000000044E-2</v>
      </c>
      <c r="X31" s="1154">
        <f t="shared" ca="1" si="18"/>
        <v>343358266.74948221</v>
      </c>
      <c r="Y31" s="1154">
        <f t="shared" ca="1" si="12"/>
        <v>2246808.1459846497</v>
      </c>
      <c r="Z31" s="1154">
        <f t="shared" ca="1" si="13"/>
        <v>341111458.60349756</v>
      </c>
      <c r="AA31" s="1152">
        <f t="shared" ca="1" si="14"/>
        <v>0.83909644855689691</v>
      </c>
      <c r="AB31" s="1125"/>
    </row>
    <row r="32" spans="1:28">
      <c r="A32" s="1123" t="s">
        <v>634</v>
      </c>
      <c r="C32" s="1124"/>
      <c r="D32" s="1145">
        <f t="shared" ca="1" si="0"/>
        <v>46418</v>
      </c>
      <c r="E32" s="1146">
        <f t="shared" ca="1" si="1"/>
        <v>46444</v>
      </c>
      <c r="F32" s="1147">
        <f t="shared" ca="1" si="2"/>
        <v>669</v>
      </c>
      <c r="G32" s="1148">
        <f ca="1">IF(F32&lt;&gt;"",COUNTIF($F$11:F32,"&gt;0"),"")</f>
        <v>22</v>
      </c>
      <c r="H32" s="1149">
        <v>6.5780392457232386E-3</v>
      </c>
      <c r="I32" s="1148"/>
      <c r="J32" s="1150">
        <f t="shared" ca="1" si="3"/>
        <v>6822229172.0699444</v>
      </c>
      <c r="K32" s="1151">
        <f t="shared" ca="1" si="4"/>
        <v>44876891.237194054</v>
      </c>
      <c r="L32" s="1150">
        <f t="shared" ca="1" si="5"/>
        <v>0</v>
      </c>
      <c r="M32" s="1150">
        <f t="shared" ca="1" si="6"/>
        <v>0</v>
      </c>
      <c r="N32" s="1150">
        <f t="shared" ca="1" si="15"/>
        <v>6777352280.8327503</v>
      </c>
      <c r="O32" s="1093"/>
      <c r="P32" s="1150">
        <f t="shared" ca="1" si="7"/>
        <v>44876891.237194061</v>
      </c>
      <c r="Q32" s="1150">
        <f t="shared" ca="1" si="8"/>
        <v>6438484666.7911129</v>
      </c>
      <c r="R32" s="1150">
        <f t="shared" ca="1" si="16"/>
        <v>6481117713.4664469</v>
      </c>
      <c r="S32" s="1150">
        <f t="shared" ca="1" si="17"/>
        <v>42633046.675333977</v>
      </c>
      <c r="T32" s="1150">
        <f t="shared" ca="1" si="9"/>
        <v>6438484666.7911129</v>
      </c>
      <c r="U32" s="1152">
        <f t="shared" ca="1" si="10"/>
        <v>0.83377730065692979</v>
      </c>
      <c r="V32" s="1153">
        <f t="shared" ca="1" si="11"/>
        <v>4.9999999999999933E-2</v>
      </c>
      <c r="X32" s="1154">
        <f t="shared" ca="1" si="18"/>
        <v>341111458.60349756</v>
      </c>
      <c r="Y32" s="1154">
        <f t="shared" ca="1" si="12"/>
        <v>2243844.5618600845</v>
      </c>
      <c r="Z32" s="1154">
        <f t="shared" ca="1" si="13"/>
        <v>338867614.04163748</v>
      </c>
      <c r="AA32" s="1152">
        <f t="shared" ca="1" si="14"/>
        <v>0.83360571506231074</v>
      </c>
      <c r="AB32" s="1125"/>
    </row>
    <row r="33" spans="1:28">
      <c r="A33" s="1163">
        <f>A31</f>
        <v>45775</v>
      </c>
      <c r="C33" s="1124"/>
      <c r="D33" s="1145">
        <f t="shared" ca="1" si="0"/>
        <v>46446</v>
      </c>
      <c r="E33" s="1146">
        <f t="shared" ca="1" si="1"/>
        <v>46476</v>
      </c>
      <c r="F33" s="1147">
        <f t="shared" ca="1" si="2"/>
        <v>701</v>
      </c>
      <c r="G33" s="1148">
        <f ca="1">IF(F33&lt;&gt;"",COUNTIF($F$11:F33,"&gt;0"),"")</f>
        <v>23</v>
      </c>
      <c r="H33" s="1149">
        <v>6.6273728883381152E-3</v>
      </c>
      <c r="I33" s="1148"/>
      <c r="J33" s="1150">
        <f t="shared" ca="1" si="3"/>
        <v>6777352280.8327503</v>
      </c>
      <c r="K33" s="1151">
        <f t="shared" ca="1" si="4"/>
        <v>44916040.76070746</v>
      </c>
      <c r="L33" s="1150">
        <f t="shared" ca="1" si="5"/>
        <v>0</v>
      </c>
      <c r="M33" s="1150">
        <f t="shared" ca="1" si="6"/>
        <v>0</v>
      </c>
      <c r="N33" s="1150">
        <f t="shared" ca="1" si="15"/>
        <v>6732436240.0720425</v>
      </c>
      <c r="O33" s="1093"/>
      <c r="P33" s="1150">
        <f t="shared" ca="1" si="7"/>
        <v>44916040.760707855</v>
      </c>
      <c r="Q33" s="1150">
        <f t="shared" ca="1" si="8"/>
        <v>6395814428.0684404</v>
      </c>
      <c r="R33" s="1150">
        <f t="shared" ca="1" si="16"/>
        <v>6438484666.7911129</v>
      </c>
      <c r="S33" s="1150">
        <f t="shared" ca="1" si="17"/>
        <v>42670238.722672462</v>
      </c>
      <c r="T33" s="1150">
        <f t="shared" ca="1" si="9"/>
        <v>6395814428.0684404</v>
      </c>
      <c r="U33" s="1152">
        <f t="shared" ca="1" si="10"/>
        <v>0.82829268085101537</v>
      </c>
      <c r="V33" s="1153">
        <f t="shared" ca="1" si="11"/>
        <v>4.9999999999999933E-2</v>
      </c>
      <c r="X33" s="1154">
        <f t="shared" ca="1" si="18"/>
        <v>338867614.04163748</v>
      </c>
      <c r="Y33" s="1154">
        <f t="shared" ca="1" si="12"/>
        <v>2245802.0380353928</v>
      </c>
      <c r="Z33" s="1154">
        <f t="shared" ca="1" si="13"/>
        <v>336621812.00360209</v>
      </c>
      <c r="AA33" s="1152">
        <f t="shared" ca="1" si="14"/>
        <v>0.82812222395317081</v>
      </c>
      <c r="AB33" s="1125"/>
    </row>
    <row r="34" spans="1:28">
      <c r="A34" s="1164">
        <f>Calendar!J26</f>
        <v>45715</v>
      </c>
      <c r="C34" s="1124"/>
      <c r="D34" s="1145">
        <f t="shared" ca="1" si="0"/>
        <v>46477</v>
      </c>
      <c r="E34" s="1146">
        <f t="shared" ca="1" si="1"/>
        <v>46504</v>
      </c>
      <c r="F34" s="1147">
        <f t="shared" ca="1" si="2"/>
        <v>729</v>
      </c>
      <c r="G34" s="1148">
        <f ca="1">IF(F34&lt;&gt;"",COUNTIF($F$11:F34,"&gt;0"),"")</f>
        <v>24</v>
      </c>
      <c r="H34" s="1149">
        <v>6.6642395070978582E-3</v>
      </c>
      <c r="I34" s="1148"/>
      <c r="J34" s="1150">
        <f t="shared" ca="1" si="3"/>
        <v>6732436240.0720425</v>
      </c>
      <c r="K34" s="1151">
        <f t="shared" ca="1" si="4"/>
        <v>44866567.570105463</v>
      </c>
      <c r="L34" s="1150">
        <f t="shared" ca="1" si="5"/>
        <v>0</v>
      </c>
      <c r="M34" s="1150">
        <f t="shared" ca="1" si="6"/>
        <v>0</v>
      </c>
      <c r="N34" s="1150">
        <f t="shared" ca="1" si="15"/>
        <v>6687569672.5019369</v>
      </c>
      <c r="O34" s="1093"/>
      <c r="P34" s="1150">
        <f t="shared" ca="1" si="7"/>
        <v>44866567.570105553</v>
      </c>
      <c r="Q34" s="1150">
        <f t="shared" ca="1" si="8"/>
        <v>6353191188.8768396</v>
      </c>
      <c r="R34" s="1150">
        <f t="shared" ca="1" si="16"/>
        <v>6395814428.0684404</v>
      </c>
      <c r="S34" s="1150">
        <f t="shared" ca="1" si="17"/>
        <v>42623239.1916008</v>
      </c>
      <c r="T34" s="1150">
        <f t="shared" ca="1" si="9"/>
        <v>6353191188.8768396</v>
      </c>
      <c r="U34" s="1152">
        <f t="shared" ca="1" si="10"/>
        <v>0.82280327639433448</v>
      </c>
      <c r="V34" s="1153">
        <f t="shared" ca="1" si="11"/>
        <v>5.0000000000000044E-2</v>
      </c>
      <c r="X34" s="1154">
        <f t="shared" ca="1" si="18"/>
        <v>336621812.00360209</v>
      </c>
      <c r="Y34" s="1154">
        <f t="shared" ca="1" si="12"/>
        <v>2243328.3785047531</v>
      </c>
      <c r="Z34" s="1154">
        <f t="shared" ca="1" si="13"/>
        <v>334378483.62509733</v>
      </c>
      <c r="AA34" s="1152">
        <f t="shared" ca="1" si="14"/>
        <v>0.82263394917791322</v>
      </c>
      <c r="AB34" s="1125"/>
    </row>
    <row r="35" spans="1:28">
      <c r="A35" s="1164">
        <f>Calendar!J27</f>
        <v>45743</v>
      </c>
      <c r="C35" s="1124"/>
      <c r="D35" s="1145">
        <f t="shared" ca="1" si="0"/>
        <v>46507</v>
      </c>
      <c r="E35" s="1146">
        <f t="shared" ca="1" si="1"/>
        <v>46534</v>
      </c>
      <c r="F35" s="1147">
        <f t="shared" ca="1" si="2"/>
        <v>759</v>
      </c>
      <c r="G35" s="1148">
        <f ca="1">IF(F35&lt;&gt;"",COUNTIF($F$11:F35,"&gt;0"),"")</f>
        <v>25</v>
      </c>
      <c r="H35" s="1149">
        <v>6.7086781094206106E-3</v>
      </c>
      <c r="I35" s="1148"/>
      <c r="J35" s="1150">
        <f t="shared" ca="1" si="3"/>
        <v>6687569672.5019369</v>
      </c>
      <c r="K35" s="1151">
        <f t="shared" ca="1" si="4"/>
        <v>44864752.267138906</v>
      </c>
      <c r="L35" s="1150">
        <f t="shared" ca="1" si="5"/>
        <v>0</v>
      </c>
      <c r="M35" s="1150">
        <f t="shared" ca="1" si="6"/>
        <v>0</v>
      </c>
      <c r="N35" s="1150">
        <f t="shared" ca="1" si="15"/>
        <v>6642704920.2347984</v>
      </c>
      <c r="O35" s="1093"/>
      <c r="P35" s="1150">
        <f t="shared" ca="1" si="7"/>
        <v>44864752.267138481</v>
      </c>
      <c r="Q35" s="1150">
        <f t="shared" ca="1" si="8"/>
        <v>6310569674.2230577</v>
      </c>
      <c r="R35" s="1150">
        <f t="shared" ca="1" si="16"/>
        <v>6353191188.8768396</v>
      </c>
      <c r="S35" s="1150">
        <f t="shared" ca="1" si="17"/>
        <v>42621514.653781891</v>
      </c>
      <c r="T35" s="1150">
        <f t="shared" ca="1" si="9"/>
        <v>6310569674.2230577</v>
      </c>
      <c r="U35" s="1152">
        <f t="shared" ca="1" si="10"/>
        <v>0.81731991829321771</v>
      </c>
      <c r="V35" s="1153">
        <f t="shared" ca="1" si="11"/>
        <v>5.0000000000000155E-2</v>
      </c>
      <c r="X35" s="1154">
        <f t="shared" ca="1" si="18"/>
        <v>334378483.62509733</v>
      </c>
      <c r="Y35" s="1154">
        <f t="shared" ca="1" si="12"/>
        <v>2243237.6133565903</v>
      </c>
      <c r="Z35" s="1154">
        <f t="shared" ca="1" si="13"/>
        <v>332135246.01174074</v>
      </c>
      <c r="AA35" s="1152">
        <f t="shared" ca="1" si="14"/>
        <v>0.81715171951392307</v>
      </c>
      <c r="AB35" s="1125"/>
    </row>
    <row r="36" spans="1:28">
      <c r="A36" s="1164">
        <f>Calendar!J28</f>
        <v>45775</v>
      </c>
      <c r="C36" s="1124"/>
      <c r="D36" s="1145">
        <f t="shared" ca="1" si="0"/>
        <v>46538</v>
      </c>
      <c r="E36" s="1146">
        <f t="shared" ca="1" si="1"/>
        <v>46566</v>
      </c>
      <c r="F36" s="1147">
        <f t="shared" ca="1" si="2"/>
        <v>791</v>
      </c>
      <c r="G36" s="1148">
        <f ca="1">IF(F36&lt;&gt;"",COUNTIF($F$11:F36,"&gt;0"),"")</f>
        <v>26</v>
      </c>
      <c r="H36" s="1149">
        <v>6.757731939292801E-3</v>
      </c>
      <c r="I36" s="1148"/>
      <c r="J36" s="1150">
        <f t="shared" ca="1" si="3"/>
        <v>6642704920.2347984</v>
      </c>
      <c r="K36" s="1151">
        <f t="shared" ca="1" si="4"/>
        <v>44889619.202768132</v>
      </c>
      <c r="L36" s="1150">
        <f t="shared" ca="1" si="5"/>
        <v>0</v>
      </c>
      <c r="M36" s="1150">
        <f t="shared" ca="1" si="6"/>
        <v>0</v>
      </c>
      <c r="N36" s="1150">
        <f t="shared" ca="1" si="15"/>
        <v>6597815301.0320301</v>
      </c>
      <c r="O36" s="1093"/>
      <c r="P36" s="1150">
        <f t="shared" ca="1" si="7"/>
        <v>44889619.202768326</v>
      </c>
      <c r="Q36" s="1150">
        <f t="shared" ca="1" si="8"/>
        <v>6267924535.9804287</v>
      </c>
      <c r="R36" s="1150">
        <f t="shared" ca="1" si="16"/>
        <v>6310569674.2230577</v>
      </c>
      <c r="S36" s="1150">
        <f t="shared" ca="1" si="17"/>
        <v>42645138.242629051</v>
      </c>
      <c r="T36" s="1150">
        <f t="shared" ca="1" si="9"/>
        <v>6267924535.9804287</v>
      </c>
      <c r="U36" s="1152">
        <f t="shared" ca="1" si="10"/>
        <v>0.81183678204897058</v>
      </c>
      <c r="V36" s="1153">
        <f t="shared" ca="1" si="11"/>
        <v>4.9999999999999933E-2</v>
      </c>
      <c r="X36" s="1154">
        <f t="shared" ca="1" si="18"/>
        <v>332135246.01174074</v>
      </c>
      <c r="Y36" s="1154">
        <f t="shared" ca="1" si="12"/>
        <v>2244480.9601392746</v>
      </c>
      <c r="Z36" s="1154">
        <f t="shared" ca="1" si="13"/>
        <v>329890765.05160147</v>
      </c>
      <c r="AA36" s="1152">
        <f t="shared" ca="1" si="14"/>
        <v>0.81166971166114554</v>
      </c>
      <c r="AB36" s="1125"/>
    </row>
    <row r="37" spans="1:28">
      <c r="A37" s="1164">
        <f>Calendar!J29</f>
        <v>45804</v>
      </c>
      <c r="C37" s="1124"/>
      <c r="D37" s="1145">
        <f t="shared" ca="1" si="0"/>
        <v>46568</v>
      </c>
      <c r="E37" s="1146">
        <f t="shared" ca="1" si="1"/>
        <v>46595</v>
      </c>
      <c r="F37" s="1147">
        <f t="shared" ca="1" si="2"/>
        <v>820</v>
      </c>
      <c r="G37" s="1148">
        <f ca="1">IF(F37&lt;&gt;"",COUNTIF($F$11:F37,"&gt;0"),"")</f>
        <v>27</v>
      </c>
      <c r="H37" s="1149">
        <v>6.7922906992823944E-3</v>
      </c>
      <c r="I37" s="1148"/>
      <c r="J37" s="1150">
        <f t="shared" ca="1" si="3"/>
        <v>6597815301.0320301</v>
      </c>
      <c r="K37" s="1151">
        <f t="shared" ca="1" si="4"/>
        <v>44814279.50478293</v>
      </c>
      <c r="L37" s="1150">
        <f t="shared" ca="1" si="5"/>
        <v>0</v>
      </c>
      <c r="M37" s="1150">
        <f t="shared" ca="1" si="6"/>
        <v>0</v>
      </c>
      <c r="N37" s="1150">
        <f t="shared" ca="1" si="15"/>
        <v>6553001021.5272474</v>
      </c>
      <c r="O37" s="1093"/>
      <c r="P37" s="1150">
        <f t="shared" ca="1" si="7"/>
        <v>44814279.504782677</v>
      </c>
      <c r="Q37" s="1150">
        <f t="shared" ca="1" si="8"/>
        <v>6225350970.4508848</v>
      </c>
      <c r="R37" s="1150">
        <f t="shared" ca="1" si="16"/>
        <v>6267924535.9804287</v>
      </c>
      <c r="S37" s="1150">
        <f t="shared" ca="1" si="17"/>
        <v>42573565.529543877</v>
      </c>
      <c r="T37" s="1150">
        <f t="shared" ca="1" si="9"/>
        <v>6225350970.4508848</v>
      </c>
      <c r="U37" s="1152">
        <f t="shared" ca="1" si="10"/>
        <v>0.80635060669742564</v>
      </c>
      <c r="V37" s="1153">
        <f t="shared" ca="1" si="11"/>
        <v>5.0000000000000044E-2</v>
      </c>
      <c r="X37" s="1154">
        <f t="shared" ca="1" si="18"/>
        <v>329890765.05160147</v>
      </c>
      <c r="Y37" s="1154">
        <f t="shared" ca="1" si="12"/>
        <v>2240713.9752388</v>
      </c>
      <c r="Z37" s="1154">
        <f t="shared" ca="1" si="13"/>
        <v>327650051.07636267</v>
      </c>
      <c r="AA37" s="1152">
        <f t="shared" ca="1" si="14"/>
        <v>0.80618466532649435</v>
      </c>
      <c r="AB37" s="1125"/>
    </row>
    <row r="38" spans="1:28">
      <c r="A38" s="1164">
        <f>Calendar!J30</f>
        <v>45835</v>
      </c>
      <c r="C38" s="1124"/>
      <c r="D38" s="1145">
        <f t="shared" ca="1" si="0"/>
        <v>46599</v>
      </c>
      <c r="E38" s="1146">
        <f t="shared" ca="1" si="1"/>
        <v>46626</v>
      </c>
      <c r="F38" s="1147">
        <f t="shared" ca="1" si="2"/>
        <v>851</v>
      </c>
      <c r="G38" s="1148">
        <f ca="1">IF(F38&lt;&gt;"",COUNTIF($F$11:F38,"&gt;0"),"")</f>
        <v>28</v>
      </c>
      <c r="H38" s="1149">
        <v>6.8390234381432852E-3</v>
      </c>
      <c r="I38" s="1148"/>
      <c r="J38" s="1150">
        <f t="shared" ca="1" si="3"/>
        <v>6553001021.5272474</v>
      </c>
      <c r="K38" s="1151">
        <f t="shared" ca="1" si="4"/>
        <v>44816127.576401733</v>
      </c>
      <c r="L38" s="1150">
        <f t="shared" ca="1" si="5"/>
        <v>0</v>
      </c>
      <c r="M38" s="1150">
        <f t="shared" ca="1" si="6"/>
        <v>0</v>
      </c>
      <c r="N38" s="1150">
        <f t="shared" ca="1" si="15"/>
        <v>6508184893.9508457</v>
      </c>
      <c r="O38" s="1093"/>
      <c r="P38" s="1150">
        <f t="shared" ca="1" si="7"/>
        <v>44816127.576401711</v>
      </c>
      <c r="Q38" s="1150">
        <f t="shared" ca="1" si="8"/>
        <v>6182775649.2533035</v>
      </c>
      <c r="R38" s="1150">
        <f t="shared" ca="1" si="16"/>
        <v>6225350970.4508848</v>
      </c>
      <c r="S38" s="1150">
        <f t="shared" ca="1" si="17"/>
        <v>42575321.197581291</v>
      </c>
      <c r="T38" s="1150">
        <f t="shared" ca="1" si="9"/>
        <v>6182775649.2533035</v>
      </c>
      <c r="U38" s="1152">
        <f t="shared" ca="1" si="10"/>
        <v>0.8008736389711939</v>
      </c>
      <c r="V38" s="1153">
        <f t="shared" ca="1" si="11"/>
        <v>4.9999999999999933E-2</v>
      </c>
      <c r="X38" s="1154">
        <f t="shared" ca="1" si="18"/>
        <v>327650051.07636267</v>
      </c>
      <c r="Y38" s="1154">
        <f t="shared" ca="1" si="12"/>
        <v>2240806.3788204193</v>
      </c>
      <c r="Z38" s="1154">
        <f t="shared" ca="1" si="13"/>
        <v>325409244.69754225</v>
      </c>
      <c r="AA38" s="1152">
        <f t="shared" ca="1" si="14"/>
        <v>0.80070882472229388</v>
      </c>
      <c r="AB38" s="1125"/>
    </row>
    <row r="39" spans="1:28">
      <c r="A39" s="1164">
        <f>Calendar!J31</f>
        <v>45866</v>
      </c>
      <c r="C39" s="1124"/>
      <c r="D39" s="1145">
        <f t="shared" ca="1" si="0"/>
        <v>46630</v>
      </c>
      <c r="E39" s="1146">
        <f t="shared" ca="1" si="1"/>
        <v>46657</v>
      </c>
      <c r="F39" s="1147">
        <f t="shared" ca="1" si="2"/>
        <v>882</v>
      </c>
      <c r="G39" s="1148">
        <f ca="1">IF(F39&lt;&gt;"",COUNTIF($F$11:F39,"&gt;0"),"")</f>
        <v>29</v>
      </c>
      <c r="H39" s="1149">
        <v>6.8759064053799078E-3</v>
      </c>
      <c r="I39" s="1148"/>
      <c r="J39" s="1150">
        <f t="shared" ca="1" si="3"/>
        <v>6508184893.9508457</v>
      </c>
      <c r="K39" s="1151">
        <f t="shared" ca="1" si="4"/>
        <v>44749670.199713379</v>
      </c>
      <c r="L39" s="1150">
        <f t="shared" ca="1" si="5"/>
        <v>0</v>
      </c>
      <c r="M39" s="1150">
        <f t="shared" ca="1" si="6"/>
        <v>0</v>
      </c>
      <c r="N39" s="1150">
        <f t="shared" ca="1" si="15"/>
        <v>6463435223.751132</v>
      </c>
      <c r="O39" s="1093"/>
      <c r="P39" s="1150">
        <f t="shared" ca="1" si="7"/>
        <v>44749670.199713707</v>
      </c>
      <c r="Q39" s="1150">
        <f t="shared" ca="1" si="8"/>
        <v>6140263462.5635748</v>
      </c>
      <c r="R39" s="1150">
        <f t="shared" ca="1" si="16"/>
        <v>6182775649.2533035</v>
      </c>
      <c r="S39" s="1150">
        <f t="shared" ca="1" si="17"/>
        <v>42512186.689728737</v>
      </c>
      <c r="T39" s="1150">
        <f t="shared" ca="1" si="9"/>
        <v>6140263462.5635748</v>
      </c>
      <c r="U39" s="1152">
        <f t="shared" ca="1" si="10"/>
        <v>0.79539644538327892</v>
      </c>
      <c r="V39" s="1153">
        <f t="shared" ca="1" si="11"/>
        <v>5.0000000000000044E-2</v>
      </c>
      <c r="X39" s="1154">
        <f t="shared" ca="1" si="18"/>
        <v>325409244.69754225</v>
      </c>
      <c r="Y39" s="1154">
        <f t="shared" ca="1" si="12"/>
        <v>2237483.5099849701</v>
      </c>
      <c r="Z39" s="1154">
        <f t="shared" ca="1" si="13"/>
        <v>323171761.18755728</v>
      </c>
      <c r="AA39" s="1152">
        <f t="shared" ca="1" si="14"/>
        <v>0.7952327583028892</v>
      </c>
      <c r="AB39" s="1125"/>
    </row>
    <row r="40" spans="1:28">
      <c r="A40" s="1164">
        <f>Calendar!J32</f>
        <v>45896</v>
      </c>
      <c r="C40" s="1124"/>
      <c r="D40" s="1145">
        <f t="shared" ca="1" si="0"/>
        <v>46660</v>
      </c>
      <c r="E40" s="1146">
        <f t="shared" ca="1" si="1"/>
        <v>46687</v>
      </c>
      <c r="F40" s="1147">
        <f t="shared" ca="1" si="2"/>
        <v>912</v>
      </c>
      <c r="G40" s="1148">
        <f ca="1">IF(F40&lt;&gt;"",COUNTIF($F$11:F40,"&gt;0"),"")</f>
        <v>30</v>
      </c>
      <c r="H40" s="1149">
        <v>6.9259289520733781E-3</v>
      </c>
      <c r="I40" s="1148"/>
      <c r="J40" s="1150">
        <f t="shared" ca="1" si="3"/>
        <v>6463435223.751132</v>
      </c>
      <c r="K40" s="1151">
        <f t="shared" ca="1" si="4"/>
        <v>44765293.146028839</v>
      </c>
      <c r="L40" s="1150">
        <f t="shared" ca="1" si="5"/>
        <v>0</v>
      </c>
      <c r="M40" s="1150">
        <f t="shared" ca="1" si="6"/>
        <v>0</v>
      </c>
      <c r="N40" s="1150">
        <f t="shared" ca="1" si="15"/>
        <v>6418669930.6051035</v>
      </c>
      <c r="O40" s="1093"/>
      <c r="P40" s="1150">
        <f t="shared" ca="1" si="7"/>
        <v>44765293.146028519</v>
      </c>
      <c r="Q40" s="1150">
        <f t="shared" ca="1" si="8"/>
        <v>6097736434.0748482</v>
      </c>
      <c r="R40" s="1150">
        <f t="shared" ca="1" si="16"/>
        <v>6140263462.5635748</v>
      </c>
      <c r="S40" s="1150">
        <f t="shared" ca="1" si="17"/>
        <v>42527028.488726616</v>
      </c>
      <c r="T40" s="1150">
        <f t="shared" ca="1" si="9"/>
        <v>6097736434.0748482</v>
      </c>
      <c r="U40" s="1152">
        <f t="shared" ca="1" si="10"/>
        <v>0.78992737386965151</v>
      </c>
      <c r="V40" s="1153">
        <f t="shared" ca="1" si="11"/>
        <v>5.0000000000000044E-2</v>
      </c>
      <c r="X40" s="1154">
        <f t="shared" ca="1" si="18"/>
        <v>323171761.18755728</v>
      </c>
      <c r="Y40" s="1154">
        <f t="shared" ca="1" si="12"/>
        <v>2238264.6573019028</v>
      </c>
      <c r="Z40" s="1154">
        <f t="shared" ca="1" si="13"/>
        <v>320933496.53025538</v>
      </c>
      <c r="AA40" s="1152">
        <f t="shared" ca="1" si="14"/>
        <v>0.78976481228630813</v>
      </c>
      <c r="AB40" s="1125"/>
    </row>
    <row r="41" spans="1:28">
      <c r="A41" s="1164">
        <f>Calendar!J33</f>
        <v>45929</v>
      </c>
      <c r="C41" s="1124"/>
      <c r="D41" s="1145">
        <f t="shared" ca="1" si="0"/>
        <v>46691</v>
      </c>
      <c r="E41" s="1146">
        <f t="shared" ca="1" si="1"/>
        <v>46720</v>
      </c>
      <c r="F41" s="1147">
        <f t="shared" ca="1" si="2"/>
        <v>945</v>
      </c>
      <c r="G41" s="1148">
        <f ca="1">IF(F41&lt;&gt;"",COUNTIF($F$11:F41,"&gt;0"),"")</f>
        <v>31</v>
      </c>
      <c r="H41" s="1149">
        <v>6.968380032368336E-3</v>
      </c>
      <c r="I41" s="1148"/>
      <c r="J41" s="1150">
        <f t="shared" ca="1" si="3"/>
        <v>6418669930.6051035</v>
      </c>
      <c r="K41" s="1151">
        <f t="shared" ca="1" si="4"/>
        <v>44727731.378791653</v>
      </c>
      <c r="L41" s="1150">
        <f t="shared" ca="1" si="5"/>
        <v>0</v>
      </c>
      <c r="M41" s="1150">
        <f t="shared" ca="1" si="6"/>
        <v>0</v>
      </c>
      <c r="N41" s="1150">
        <f t="shared" ca="1" si="15"/>
        <v>6373942199.2263117</v>
      </c>
      <c r="O41" s="1093"/>
      <c r="P41" s="1150">
        <f t="shared" ca="1" si="7"/>
        <v>44727731.378791809</v>
      </c>
      <c r="Q41" s="1150">
        <f t="shared" ca="1" si="8"/>
        <v>6055245089.2649956</v>
      </c>
      <c r="R41" s="1150">
        <f t="shared" ca="1" si="16"/>
        <v>6097736434.0748482</v>
      </c>
      <c r="S41" s="1150">
        <f t="shared" ca="1" si="17"/>
        <v>42491344.8098526</v>
      </c>
      <c r="T41" s="1150">
        <f t="shared" ca="1" si="9"/>
        <v>6055245089.2649956</v>
      </c>
      <c r="U41" s="1152">
        <f t="shared" ca="1" si="10"/>
        <v>0.78445639300093251</v>
      </c>
      <c r="V41" s="1153">
        <f t="shared" ca="1" si="11"/>
        <v>5.0000000000000044E-2</v>
      </c>
      <c r="X41" s="1154">
        <f t="shared" ca="1" si="18"/>
        <v>320933496.53025538</v>
      </c>
      <c r="Y41" s="1154">
        <f t="shared" ca="1" si="12"/>
        <v>2236386.568939209</v>
      </c>
      <c r="Z41" s="1154">
        <f t="shared" ca="1" si="13"/>
        <v>318697109.96131617</v>
      </c>
      <c r="AA41" s="1152">
        <f t="shared" ca="1" si="14"/>
        <v>0.78429495730756449</v>
      </c>
      <c r="AB41" s="1125"/>
    </row>
    <row r="42" spans="1:28">
      <c r="A42" s="1164">
        <f>Calendar!J34</f>
        <v>45957</v>
      </c>
      <c r="C42" s="1124"/>
      <c r="D42" s="1145">
        <f t="shared" ca="1" si="0"/>
        <v>46721</v>
      </c>
      <c r="E42" s="1146">
        <f t="shared" ca="1" si="1"/>
        <v>46748</v>
      </c>
      <c r="F42" s="1147">
        <f t="shared" ca="1" si="2"/>
        <v>973</v>
      </c>
      <c r="G42" s="1148">
        <f ca="1">IF(F42&lt;&gt;"",COUNTIF($F$11:F42,"&gt;0"),"")</f>
        <v>32</v>
      </c>
      <c r="H42" s="1149">
        <v>7.012340494481766E-3</v>
      </c>
      <c r="I42" s="1148"/>
      <c r="J42" s="1150">
        <f t="shared" ca="1" si="3"/>
        <v>6373942199.2263117</v>
      </c>
      <c r="K42" s="1151">
        <f t="shared" ca="1" si="4"/>
        <v>44696252.993120827</v>
      </c>
      <c r="L42" s="1150">
        <f t="shared" ca="1" si="5"/>
        <v>0</v>
      </c>
      <c r="M42" s="1150">
        <f t="shared" ca="1" si="6"/>
        <v>0</v>
      </c>
      <c r="N42" s="1150">
        <f t="shared" ca="1" si="15"/>
        <v>6329245946.2331905</v>
      </c>
      <c r="O42" s="1093"/>
      <c r="P42" s="1150">
        <f t="shared" ca="1" si="7"/>
        <v>44696252.993121147</v>
      </c>
      <c r="Q42" s="1150">
        <f t="shared" ca="1" si="8"/>
        <v>6012783648.9215307</v>
      </c>
      <c r="R42" s="1150">
        <f t="shared" ca="1" si="16"/>
        <v>6055245089.2649956</v>
      </c>
      <c r="S42" s="1150">
        <f t="shared" ca="1" si="17"/>
        <v>42461440.343464851</v>
      </c>
      <c r="T42" s="1150">
        <f t="shared" ca="1" si="9"/>
        <v>6012783648.9215307</v>
      </c>
      <c r="U42" s="1152">
        <f t="shared" ca="1" si="10"/>
        <v>0.77899000273568098</v>
      </c>
      <c r="V42" s="1153">
        <f t="shared" ca="1" si="11"/>
        <v>5.0000000000000044E-2</v>
      </c>
      <c r="X42" s="1154">
        <f t="shared" ca="1" si="18"/>
        <v>318697109.96131617</v>
      </c>
      <c r="Y42" s="1154">
        <f t="shared" ca="1" si="12"/>
        <v>2234812.6496562958</v>
      </c>
      <c r="Z42" s="1154">
        <f t="shared" ca="1" si="13"/>
        <v>316462297.31165987</v>
      </c>
      <c r="AA42" s="1152">
        <f t="shared" ca="1" si="14"/>
        <v>0.77882969198757612</v>
      </c>
      <c r="AB42" s="1125"/>
    </row>
    <row r="43" spans="1:28">
      <c r="A43" s="1164">
        <f>Calendar!J35</f>
        <v>45988</v>
      </c>
      <c r="C43" s="1124"/>
      <c r="D43" s="1145">
        <f t="shared" ca="1" si="0"/>
        <v>46752</v>
      </c>
      <c r="E43" s="1146">
        <f t="shared" ca="1" si="1"/>
        <v>46779</v>
      </c>
      <c r="F43" s="1147">
        <f t="shared" ca="1" si="2"/>
        <v>1004</v>
      </c>
      <c r="G43" s="1148">
        <f ca="1">IF(F43&lt;&gt;"",COUNTIF($F$11:F43,"&gt;0"),"")</f>
        <v>33</v>
      </c>
      <c r="H43" s="1149">
        <v>7.0620336687723436E-3</v>
      </c>
      <c r="I43" s="1148"/>
      <c r="J43" s="1150">
        <f t="shared" ca="1" si="3"/>
        <v>6329245946.2331905</v>
      </c>
      <c r="K43" s="1151">
        <f t="shared" ca="1" si="4"/>
        <v>44697347.970239662</v>
      </c>
      <c r="L43" s="1150">
        <f t="shared" ca="1" si="5"/>
        <v>0</v>
      </c>
      <c r="M43" s="1150">
        <f t="shared" ca="1" si="6"/>
        <v>0</v>
      </c>
      <c r="N43" s="1150">
        <f t="shared" ca="1" si="15"/>
        <v>6284548598.2629509</v>
      </c>
      <c r="O43" s="1093"/>
      <c r="P43" s="1150">
        <f t="shared" ca="1" si="7"/>
        <v>44697347.970239639</v>
      </c>
      <c r="Q43" s="1150">
        <f t="shared" ca="1" si="8"/>
        <v>5970321168.349803</v>
      </c>
      <c r="R43" s="1150">
        <f t="shared" ca="1" si="16"/>
        <v>6012783648.9215307</v>
      </c>
      <c r="S43" s="1150">
        <f t="shared" ca="1" si="17"/>
        <v>42462480.571727753</v>
      </c>
      <c r="T43" s="1150">
        <f t="shared" ca="1" si="9"/>
        <v>5970321168.349803</v>
      </c>
      <c r="U43" s="1152">
        <f t="shared" ca="1" si="10"/>
        <v>0.77352745959470115</v>
      </c>
      <c r="V43" s="1153">
        <f t="shared" ca="1" si="11"/>
        <v>5.0000000000000044E-2</v>
      </c>
      <c r="X43" s="1154">
        <f t="shared" ca="1" si="18"/>
        <v>316462297.31165987</v>
      </c>
      <c r="Y43" s="1154">
        <f t="shared" ca="1" si="12"/>
        <v>2234867.3985118866</v>
      </c>
      <c r="Z43" s="1154">
        <f t="shared" ca="1" si="13"/>
        <v>314227429.91314799</v>
      </c>
      <c r="AA43" s="1152">
        <f t="shared" ca="1" si="14"/>
        <v>0.77336827300014632</v>
      </c>
      <c r="AB43" s="1125"/>
    </row>
    <row r="44" spans="1:28">
      <c r="A44" s="1164">
        <f>Calendar!J36</f>
        <v>46020</v>
      </c>
      <c r="C44" s="1124"/>
      <c r="D44" s="1145">
        <f t="shared" ca="1" si="0"/>
        <v>46783</v>
      </c>
      <c r="E44" s="1146">
        <f t="shared" ca="1" si="1"/>
        <v>46811</v>
      </c>
      <c r="F44" s="1147">
        <f t="shared" ca="1" si="2"/>
        <v>1036</v>
      </c>
      <c r="G44" s="1148">
        <f ca="1">IF(F44&lt;&gt;"",COUNTIF($F$11:F44,"&gt;0"),"")</f>
        <v>34</v>
      </c>
      <c r="H44" s="1149">
        <v>7.1038307982606843E-3</v>
      </c>
      <c r="I44" s="1148"/>
      <c r="J44" s="1150">
        <f t="shared" ca="1" si="3"/>
        <v>6284548598.2629509</v>
      </c>
      <c r="K44" s="1151">
        <f t="shared" ca="1" si="4"/>
        <v>44644369.885506362</v>
      </c>
      <c r="L44" s="1150">
        <f t="shared" ca="1" si="5"/>
        <v>0</v>
      </c>
      <c r="M44" s="1150">
        <f t="shared" ca="1" si="6"/>
        <v>0</v>
      </c>
      <c r="N44" s="1150">
        <f t="shared" ca="1" si="15"/>
        <v>6239904228.3774443</v>
      </c>
      <c r="O44" s="1093"/>
      <c r="P44" s="1150">
        <f t="shared" ca="1" si="7"/>
        <v>44644369.88550663</v>
      </c>
      <c r="Q44" s="1150">
        <f t="shared" ca="1" si="8"/>
        <v>5927909016.9585714</v>
      </c>
      <c r="R44" s="1150">
        <f t="shared" ca="1" si="16"/>
        <v>5970321168.349803</v>
      </c>
      <c r="S44" s="1150">
        <f t="shared" ca="1" si="17"/>
        <v>42412151.391231537</v>
      </c>
      <c r="T44" s="1150">
        <f t="shared" ca="1" si="9"/>
        <v>5927909016.9585714</v>
      </c>
      <c r="U44" s="1152">
        <f t="shared" ca="1" si="10"/>
        <v>0.76806478263132338</v>
      </c>
      <c r="V44" s="1153">
        <f t="shared" ca="1" si="11"/>
        <v>5.0000000000000044E-2</v>
      </c>
      <c r="X44" s="1154">
        <f t="shared" ca="1" si="18"/>
        <v>314227429.91314799</v>
      </c>
      <c r="Y44" s="1154">
        <f t="shared" ca="1" si="12"/>
        <v>2232218.4942750931</v>
      </c>
      <c r="Z44" s="1154">
        <f t="shared" ca="1" si="13"/>
        <v>311995211.41887289</v>
      </c>
      <c r="AA44" s="1152">
        <f t="shared" ca="1" si="14"/>
        <v>0.76790672021785922</v>
      </c>
      <c r="AB44" s="1125"/>
    </row>
    <row r="45" spans="1:28">
      <c r="A45" s="1164">
        <f>Calendar!J37</f>
        <v>46049</v>
      </c>
      <c r="C45" s="1124"/>
      <c r="D45" s="1145">
        <f t="shared" ca="1" si="0"/>
        <v>46812</v>
      </c>
      <c r="E45" s="1146">
        <f t="shared" ca="1" si="1"/>
        <v>46839</v>
      </c>
      <c r="F45" s="1147">
        <f t="shared" ca="1" si="2"/>
        <v>1064</v>
      </c>
      <c r="G45" s="1148">
        <f ca="1">IF(F45&lt;&gt;"",COUNTIF($F$11:F45,"&gt;0"),"")</f>
        <v>35</v>
      </c>
      <c r="H45" s="1149">
        <v>7.1527899564139772E-3</v>
      </c>
      <c r="I45" s="1148"/>
      <c r="J45" s="1150">
        <f t="shared" ca="1" si="3"/>
        <v>6239904228.3774443</v>
      </c>
      <c r="K45" s="1151">
        <f t="shared" ca="1" si="4"/>
        <v>44632724.293723293</v>
      </c>
      <c r="L45" s="1150">
        <f t="shared" ca="1" si="5"/>
        <v>0</v>
      </c>
      <c r="M45" s="1150">
        <f t="shared" ca="1" si="6"/>
        <v>0</v>
      </c>
      <c r="N45" s="1150">
        <f t="shared" ca="1" si="15"/>
        <v>6195271504.0837212</v>
      </c>
      <c r="O45" s="1093"/>
      <c r="P45" s="1150">
        <f t="shared" ca="1" si="7"/>
        <v>44632724.293723106</v>
      </c>
      <c r="Q45" s="1150">
        <f t="shared" ca="1" si="8"/>
        <v>5885507928.8795347</v>
      </c>
      <c r="R45" s="1150">
        <f t="shared" ca="1" si="16"/>
        <v>5927909016.9585714</v>
      </c>
      <c r="S45" s="1150">
        <f t="shared" ca="1" si="17"/>
        <v>42401088.079036713</v>
      </c>
      <c r="T45" s="1150">
        <f t="shared" ca="1" si="9"/>
        <v>5885507928.8795347</v>
      </c>
      <c r="U45" s="1152">
        <f t="shared" ca="1" si="10"/>
        <v>0.76260858037340751</v>
      </c>
      <c r="V45" s="1153">
        <f t="shared" ca="1" si="11"/>
        <v>5.0000000000000044E-2</v>
      </c>
      <c r="X45" s="1154">
        <f t="shared" ca="1" si="18"/>
        <v>311995211.41887289</v>
      </c>
      <c r="Y45" s="1154">
        <f t="shared" ca="1" si="12"/>
        <v>2231636.2146863937</v>
      </c>
      <c r="Z45" s="1154">
        <f t="shared" ca="1" si="13"/>
        <v>309763575.2041865</v>
      </c>
      <c r="AA45" s="1152">
        <f t="shared" ca="1" si="14"/>
        <v>0.76245164080858474</v>
      </c>
      <c r="AB45" s="1125"/>
    </row>
    <row r="46" spans="1:28">
      <c r="A46" s="1164">
        <f>Calendar!J38</f>
        <v>46080</v>
      </c>
      <c r="C46" s="1124"/>
      <c r="D46" s="1145">
        <f t="shared" ca="1" si="0"/>
        <v>46843</v>
      </c>
      <c r="E46" s="1146">
        <f t="shared" ca="1" si="1"/>
        <v>46870</v>
      </c>
      <c r="F46" s="1147">
        <f t="shared" ca="1" si="2"/>
        <v>1095</v>
      </c>
      <c r="G46" s="1148">
        <f ca="1">IF(F46&lt;&gt;"",COUNTIF($F$11:F46,"&gt;0"),"")</f>
        <v>36</v>
      </c>
      <c r="H46" s="1149">
        <v>7.1967674030143786E-3</v>
      </c>
      <c r="I46" s="1148"/>
      <c r="J46" s="1150">
        <f t="shared" ca="1" si="3"/>
        <v>6195271504.0837212</v>
      </c>
      <c r="K46" s="1151">
        <f t="shared" ca="1" si="4"/>
        <v>44585928.013413586</v>
      </c>
      <c r="L46" s="1150">
        <f t="shared" ca="1" si="5"/>
        <v>0</v>
      </c>
      <c r="M46" s="1150">
        <f t="shared" ca="1" si="6"/>
        <v>0</v>
      </c>
      <c r="N46" s="1150">
        <f t="shared" ca="1" si="15"/>
        <v>6150685576.0703077</v>
      </c>
      <c r="O46" s="1093"/>
      <c r="P46" s="1150">
        <f t="shared" ca="1" si="7"/>
        <v>44585928.013413429</v>
      </c>
      <c r="Q46" s="1150">
        <f t="shared" ca="1" si="8"/>
        <v>5843151297.2667923</v>
      </c>
      <c r="R46" s="1150">
        <f t="shared" ca="1" si="16"/>
        <v>5885507928.8795347</v>
      </c>
      <c r="S46" s="1150">
        <f t="shared" ca="1" si="17"/>
        <v>42356631.612742424</v>
      </c>
      <c r="T46" s="1150">
        <f t="shared" ca="1" si="9"/>
        <v>5843151297.2667923</v>
      </c>
      <c r="U46" s="1152">
        <f t="shared" ca="1" si="10"/>
        <v>0.75715380137903754</v>
      </c>
      <c r="V46" s="1153">
        <f t="shared" ca="1" si="11"/>
        <v>5.0000000000000044E-2</v>
      </c>
      <c r="X46" s="1154">
        <f t="shared" ca="1" si="18"/>
        <v>309763575.2041865</v>
      </c>
      <c r="Y46" s="1154">
        <f t="shared" ca="1" si="12"/>
        <v>2229296.4006710052</v>
      </c>
      <c r="Z46" s="1154">
        <f t="shared" ca="1" si="13"/>
        <v>307534278.80351549</v>
      </c>
      <c r="AA46" s="1152">
        <f t="shared" ca="1" si="14"/>
        <v>0.75699798436995724</v>
      </c>
      <c r="AB46" s="1125"/>
    </row>
    <row r="47" spans="1:28">
      <c r="A47" s="1164">
        <f>Calendar!J39</f>
        <v>46108</v>
      </c>
      <c r="C47" s="1124"/>
      <c r="D47" s="1145">
        <f t="shared" ca="1" si="0"/>
        <v>46873</v>
      </c>
      <c r="E47" s="1146">
        <f t="shared" ca="1" si="1"/>
        <v>46902</v>
      </c>
      <c r="F47" s="1147">
        <f t="shared" ca="1" si="2"/>
        <v>1127</v>
      </c>
      <c r="G47" s="1148">
        <f ca="1">IF(F47&lt;&gt;"",COUNTIF($F$11:F47,"&gt;0"),"")</f>
        <v>37</v>
      </c>
      <c r="H47" s="1149">
        <v>7.241597406579146E-3</v>
      </c>
      <c r="I47" s="1148"/>
      <c r="J47" s="1150">
        <f t="shared" ca="1" si="3"/>
        <v>6150685576.0703077</v>
      </c>
      <c r="K47" s="1151">
        <f t="shared" ca="1" si="4"/>
        <v>44540788.716354504</v>
      </c>
      <c r="L47" s="1150">
        <f t="shared" ca="1" si="5"/>
        <v>0</v>
      </c>
      <c r="M47" s="1150">
        <f t="shared" ca="1" si="6"/>
        <v>0</v>
      </c>
      <c r="N47" s="1150">
        <f t="shared" ca="1" si="15"/>
        <v>6106144787.3539534</v>
      </c>
      <c r="O47" s="1093"/>
      <c r="P47" s="1150">
        <f t="shared" ca="1" si="7"/>
        <v>44540788.71635437</v>
      </c>
      <c r="Q47" s="1150">
        <f t="shared" ca="1" si="8"/>
        <v>5800837547.9862556</v>
      </c>
      <c r="R47" s="1150">
        <f t="shared" ca="1" si="16"/>
        <v>5843151297.2667923</v>
      </c>
      <c r="S47" s="1150">
        <f t="shared" ca="1" si="17"/>
        <v>42313749.280536652</v>
      </c>
      <c r="T47" s="1150">
        <f t="shared" ca="1" si="9"/>
        <v>5800837547.9862556</v>
      </c>
      <c r="U47" s="1152">
        <f t="shared" ca="1" si="10"/>
        <v>0.75170474158220457</v>
      </c>
      <c r="V47" s="1153">
        <f t="shared" ca="1" si="11"/>
        <v>5.0000000000000044E-2</v>
      </c>
      <c r="X47" s="1154">
        <f t="shared" ca="1" si="18"/>
        <v>307534278.80351549</v>
      </c>
      <c r="Y47" s="1154">
        <f t="shared" ca="1" si="12"/>
        <v>2227039.4358177185</v>
      </c>
      <c r="Z47" s="1154">
        <f t="shared" ca="1" si="13"/>
        <v>305307239.36769778</v>
      </c>
      <c r="AA47" s="1152">
        <f t="shared" ca="1" si="14"/>
        <v>0.75155004595189512</v>
      </c>
      <c r="AB47" s="1125"/>
    </row>
    <row r="48" spans="1:28">
      <c r="A48" s="1164">
        <f>Calendar!J40</f>
        <v>46139</v>
      </c>
      <c r="C48" s="1124"/>
      <c r="D48" s="1145">
        <f t="shared" ca="1" si="0"/>
        <v>46904</v>
      </c>
      <c r="E48" s="1146">
        <f t="shared" ca="1" si="1"/>
        <v>46931</v>
      </c>
      <c r="F48" s="1147">
        <f t="shared" ca="1" si="2"/>
        <v>1156</v>
      </c>
      <c r="G48" s="1148">
        <f ca="1">IF(F48&lt;&gt;"",COUNTIF($F$11:F48,"&gt;0"),"")</f>
        <v>38</v>
      </c>
      <c r="H48" s="1149">
        <v>7.301176100127843E-3</v>
      </c>
      <c r="I48" s="1148"/>
      <c r="J48" s="1150">
        <f t="shared" ca="1" si="3"/>
        <v>6106144787.3539534</v>
      </c>
      <c r="K48" s="1151">
        <f t="shared" ca="1" si="4"/>
        <v>44582038.385348894</v>
      </c>
      <c r="L48" s="1150">
        <f t="shared" ca="1" si="5"/>
        <v>0</v>
      </c>
      <c r="M48" s="1150">
        <f t="shared" ca="1" si="6"/>
        <v>0</v>
      </c>
      <c r="N48" s="1150">
        <f t="shared" ca="1" si="15"/>
        <v>6061562748.9686041</v>
      </c>
      <c r="O48" s="1093"/>
      <c r="P48" s="1150">
        <f t="shared" ca="1" si="7"/>
        <v>44582038.385349274</v>
      </c>
      <c r="Q48" s="1150">
        <f t="shared" ca="1" si="8"/>
        <v>5758484611.520174</v>
      </c>
      <c r="R48" s="1150">
        <f t="shared" ca="1" si="16"/>
        <v>5800837547.9862556</v>
      </c>
      <c r="S48" s="1150">
        <f t="shared" ca="1" si="17"/>
        <v>42352936.466081619</v>
      </c>
      <c r="T48" s="1150">
        <f t="shared" ca="1" si="9"/>
        <v>5758484611.520174</v>
      </c>
      <c r="U48" s="1152">
        <f t="shared" ca="1" si="10"/>
        <v>0.74626119847504957</v>
      </c>
      <c r="V48" s="1153">
        <f t="shared" ca="1" si="11"/>
        <v>4.9999999999999933E-2</v>
      </c>
      <c r="X48" s="1154">
        <f t="shared" ca="1" si="18"/>
        <v>305307239.36769778</v>
      </c>
      <c r="Y48" s="1154">
        <f t="shared" ca="1" si="12"/>
        <v>2229101.9192676544</v>
      </c>
      <c r="Z48" s="1154">
        <f t="shared" ca="1" si="13"/>
        <v>303078137.44843012</v>
      </c>
      <c r="AA48" s="1152">
        <f t="shared" ca="1" si="14"/>
        <v>0.74610762308821543</v>
      </c>
      <c r="AB48" s="1125"/>
    </row>
    <row r="49" spans="1:28">
      <c r="A49" s="1164">
        <f>Calendar!J41</f>
        <v>46169</v>
      </c>
      <c r="C49" s="1124"/>
      <c r="D49" s="1145">
        <f t="shared" ca="1" si="0"/>
        <v>46934</v>
      </c>
      <c r="E49" s="1146">
        <f t="shared" ca="1" si="1"/>
        <v>46961</v>
      </c>
      <c r="F49" s="1147">
        <f t="shared" ca="1" si="2"/>
        <v>1186</v>
      </c>
      <c r="G49" s="1148">
        <f ca="1">IF(F49&lt;&gt;"",COUNTIF($F$11:F49,"&gt;0"),"")</f>
        <v>39</v>
      </c>
      <c r="H49" s="1149">
        <v>7.3377156243270942E-3</v>
      </c>
      <c r="I49" s="1148"/>
      <c r="J49" s="1150">
        <f t="shared" ca="1" si="3"/>
        <v>6061562748.9686041</v>
      </c>
      <c r="K49" s="1151">
        <f t="shared" ca="1" si="4"/>
        <v>44478023.69094602</v>
      </c>
      <c r="L49" s="1150">
        <f t="shared" ca="1" si="5"/>
        <v>0</v>
      </c>
      <c r="M49" s="1150">
        <f t="shared" ca="1" si="6"/>
        <v>0</v>
      </c>
      <c r="N49" s="1150">
        <f t="shared" ca="1" si="15"/>
        <v>6017084725.2776585</v>
      </c>
      <c r="O49" s="1093"/>
      <c r="P49" s="1150">
        <f t="shared" ca="1" si="7"/>
        <v>44478023.690945625</v>
      </c>
      <c r="Q49" s="1150">
        <f t="shared" ca="1" si="8"/>
        <v>5716230489.0137749</v>
      </c>
      <c r="R49" s="1150">
        <f t="shared" ca="1" si="16"/>
        <v>5758484611.520174</v>
      </c>
      <c r="S49" s="1150">
        <f t="shared" ca="1" si="17"/>
        <v>42254122.506399155</v>
      </c>
      <c r="T49" s="1150">
        <f t="shared" ca="1" si="9"/>
        <v>5716230489.0137749</v>
      </c>
      <c r="U49" s="1152">
        <f t="shared" ca="1" si="10"/>
        <v>0.7408126140482908</v>
      </c>
      <c r="V49" s="1153">
        <f t="shared" ca="1" si="11"/>
        <v>5.0000000000000155E-2</v>
      </c>
      <c r="X49" s="1154">
        <f t="shared" ca="1" si="18"/>
        <v>303078137.44843012</v>
      </c>
      <c r="Y49" s="1154">
        <f t="shared" ca="1" si="12"/>
        <v>2223901.1845464706</v>
      </c>
      <c r="Z49" s="1154">
        <f t="shared" ca="1" si="13"/>
        <v>300854236.26388365</v>
      </c>
      <c r="AA49" s="1152">
        <f t="shared" ca="1" si="14"/>
        <v>0.74066015994240009</v>
      </c>
      <c r="AB49" s="1125"/>
    </row>
    <row r="50" spans="1:28">
      <c r="A50" s="1164">
        <f>Calendar!J42</f>
        <v>46202</v>
      </c>
      <c r="C50" s="1124"/>
      <c r="D50" s="1145">
        <f t="shared" ca="1" si="0"/>
        <v>46965</v>
      </c>
      <c r="E50" s="1146">
        <f t="shared" ca="1" si="1"/>
        <v>46993</v>
      </c>
      <c r="F50" s="1147">
        <f t="shared" ca="1" si="2"/>
        <v>1218</v>
      </c>
      <c r="G50" s="1148">
        <f ca="1">IF(F50&lt;&gt;"",COUNTIF($F$11:F50,"&gt;0"),"")</f>
        <v>40</v>
      </c>
      <c r="H50" s="1149">
        <v>7.3869780053145723E-3</v>
      </c>
      <c r="I50" s="1148"/>
      <c r="J50" s="1150">
        <f t="shared" ca="1" si="3"/>
        <v>6017084725.2776585</v>
      </c>
      <c r="K50" s="1151">
        <f t="shared" ca="1" si="4"/>
        <v>44448072.52174034</v>
      </c>
      <c r="L50" s="1150">
        <f t="shared" ca="1" si="5"/>
        <v>0</v>
      </c>
      <c r="M50" s="1150">
        <f t="shared" ca="1" si="6"/>
        <v>0</v>
      </c>
      <c r="N50" s="1150">
        <f t="shared" ca="1" si="15"/>
        <v>5972636652.7559185</v>
      </c>
      <c r="O50" s="1093"/>
      <c r="P50" s="1150">
        <f t="shared" ca="1" si="7"/>
        <v>44448072.52173996</v>
      </c>
      <c r="Q50" s="1150">
        <f t="shared" ca="1" si="8"/>
        <v>5674004820.1181221</v>
      </c>
      <c r="R50" s="1150">
        <f t="shared" ca="1" si="16"/>
        <v>5716230489.0137749</v>
      </c>
      <c r="S50" s="1150">
        <f t="shared" ca="1" si="17"/>
        <v>42225668.895652771</v>
      </c>
      <c r="T50" s="1150">
        <f t="shared" ca="1" si="9"/>
        <v>5674004820.1181221</v>
      </c>
      <c r="U50" s="1152">
        <f t="shared" ca="1" si="10"/>
        <v>0.73537674175548995</v>
      </c>
      <c r="V50" s="1153">
        <f t="shared" ca="1" si="11"/>
        <v>5.0000000000000044E-2</v>
      </c>
      <c r="X50" s="1154">
        <f t="shared" ca="1" si="18"/>
        <v>300854236.26388365</v>
      </c>
      <c r="Y50" s="1154">
        <f t="shared" ca="1" si="12"/>
        <v>2222403.6260871887</v>
      </c>
      <c r="Z50" s="1154">
        <f t="shared" ca="1" si="13"/>
        <v>298631832.63779646</v>
      </c>
      <c r="AA50" s="1152">
        <f t="shared" ca="1" si="14"/>
        <v>0.73522540631447619</v>
      </c>
      <c r="AB50" s="1125"/>
    </row>
    <row r="51" spans="1:28">
      <c r="A51" s="1164">
        <f>Calendar!J43</f>
        <v>46230</v>
      </c>
      <c r="C51" s="1124"/>
      <c r="D51" s="1145">
        <f t="shared" ca="1" si="0"/>
        <v>46996</v>
      </c>
      <c r="E51" s="1146">
        <f t="shared" ca="1" si="1"/>
        <v>47023</v>
      </c>
      <c r="F51" s="1147">
        <f t="shared" ca="1" si="2"/>
        <v>1248</v>
      </c>
      <c r="G51" s="1148">
        <f ca="1">IF(F51&lt;&gt;"",COUNTIF($F$11:F51,"&gt;0"),"")</f>
        <v>41</v>
      </c>
      <c r="H51" s="1149">
        <v>7.4268595772451918E-3</v>
      </c>
      <c r="I51" s="1148"/>
      <c r="J51" s="1150">
        <f t="shared" ca="1" si="3"/>
        <v>5972636652.7559185</v>
      </c>
      <c r="K51" s="1151">
        <f t="shared" ca="1" si="4"/>
        <v>44357933.72592596</v>
      </c>
      <c r="L51" s="1150">
        <f t="shared" ca="1" si="5"/>
        <v>0</v>
      </c>
      <c r="M51" s="1150">
        <f t="shared" ca="1" si="6"/>
        <v>0</v>
      </c>
      <c r="N51" s="1150">
        <f t="shared" ca="1" si="15"/>
        <v>5928278719.0299921</v>
      </c>
      <c r="O51" s="1093"/>
      <c r="P51" s="1150">
        <f t="shared" ca="1" si="7"/>
        <v>44357933.725926399</v>
      </c>
      <c r="Q51" s="1150">
        <f t="shared" ca="1" si="8"/>
        <v>5631864783.0784922</v>
      </c>
      <c r="R51" s="1150">
        <f t="shared" ca="1" si="16"/>
        <v>5674004820.1181221</v>
      </c>
      <c r="S51" s="1150">
        <f t="shared" ca="1" si="17"/>
        <v>42140037.039629936</v>
      </c>
      <c r="T51" s="1150">
        <f t="shared" ca="1" si="9"/>
        <v>5631864783.0784922</v>
      </c>
      <c r="U51" s="1152">
        <f t="shared" ca="1" si="10"/>
        <v>0.72994452993852232</v>
      </c>
      <c r="V51" s="1153">
        <f t="shared" ca="1" si="11"/>
        <v>5.0000000000000044E-2</v>
      </c>
      <c r="X51" s="1154">
        <f t="shared" ca="1" si="18"/>
        <v>298631832.63779646</v>
      </c>
      <c r="Y51" s="1154">
        <f t="shared" ca="1" si="12"/>
        <v>2217896.686296463</v>
      </c>
      <c r="Z51" s="1154">
        <f t="shared" ca="1" si="13"/>
        <v>296413935.9515</v>
      </c>
      <c r="AA51" s="1152">
        <f t="shared" ca="1" si="14"/>
        <v>0.72979431240908221</v>
      </c>
      <c r="AB51" s="1125"/>
    </row>
    <row r="52" spans="1:28">
      <c r="A52" s="1164">
        <f>Calendar!J44</f>
        <v>46261</v>
      </c>
      <c r="C52" s="1124"/>
      <c r="D52" s="1145">
        <f t="shared" ca="1" si="0"/>
        <v>47026</v>
      </c>
      <c r="E52" s="1146">
        <f t="shared" ca="1" si="1"/>
        <v>47053</v>
      </c>
      <c r="F52" s="1147">
        <f t="shared" ca="1" si="2"/>
        <v>1278</v>
      </c>
      <c r="G52" s="1148">
        <f ca="1">IF(F52&lt;&gt;"",COUNTIF($F$11:F52,"&gt;0"),"")</f>
        <v>42</v>
      </c>
      <c r="H52" s="1149">
        <v>7.4774122960432118E-3</v>
      </c>
      <c r="I52" s="1148"/>
      <c r="J52" s="1150">
        <f t="shared" ca="1" si="3"/>
        <v>5928278719.0299921</v>
      </c>
      <c r="K52" s="1151">
        <f t="shared" ca="1" si="4"/>
        <v>44328184.188046165</v>
      </c>
      <c r="L52" s="1150">
        <f t="shared" ca="1" si="5"/>
        <v>0</v>
      </c>
      <c r="M52" s="1150">
        <f t="shared" ca="1" si="6"/>
        <v>0</v>
      </c>
      <c r="N52" s="1150">
        <f t="shared" ca="1" si="15"/>
        <v>5883950534.8419456</v>
      </c>
      <c r="O52" s="1093"/>
      <c r="P52" s="1150">
        <f t="shared" ca="1" si="7"/>
        <v>44328184.188046455</v>
      </c>
      <c r="Q52" s="1150">
        <f t="shared" ca="1" si="8"/>
        <v>5589753008.0998478</v>
      </c>
      <c r="R52" s="1150">
        <f t="shared" ca="1" si="16"/>
        <v>5631864783.0784922</v>
      </c>
      <c r="S52" s="1150">
        <f t="shared" ca="1" si="17"/>
        <v>42111774.978644371</v>
      </c>
      <c r="T52" s="1150">
        <f t="shared" ca="1" si="9"/>
        <v>5589753008.0998478</v>
      </c>
      <c r="U52" s="1152">
        <f t="shared" ca="1" si="10"/>
        <v>0.72452333441549066</v>
      </c>
      <c r="V52" s="1153">
        <f t="shared" ca="1" si="11"/>
        <v>5.0000000000000044E-2</v>
      </c>
      <c r="X52" s="1154">
        <f t="shared" ca="1" si="18"/>
        <v>296413935.9515</v>
      </c>
      <c r="Y52" s="1154">
        <f t="shared" ca="1" si="12"/>
        <v>2216409.2094020844</v>
      </c>
      <c r="Z52" s="1154">
        <f t="shared" ca="1" si="13"/>
        <v>294197526.74209791</v>
      </c>
      <c r="AA52" s="1152">
        <f t="shared" ca="1" si="14"/>
        <v>0.72437423253054745</v>
      </c>
      <c r="AB52" s="1125"/>
    </row>
    <row r="53" spans="1:28">
      <c r="A53" s="1164">
        <f>Calendar!J45</f>
        <v>46293</v>
      </c>
      <c r="C53" s="1124"/>
      <c r="D53" s="1145">
        <f t="shared" ca="1" si="0"/>
        <v>47057</v>
      </c>
      <c r="E53" s="1146">
        <f t="shared" ca="1" si="1"/>
        <v>47084</v>
      </c>
      <c r="F53" s="1147">
        <f t="shared" ca="1" si="2"/>
        <v>1309</v>
      </c>
      <c r="G53" s="1148">
        <f ca="1">IF(F53&lt;&gt;"",COUNTIF($F$11:F53,"&gt;0"),"")</f>
        <v>43</v>
      </c>
      <c r="H53" s="1149">
        <v>7.5155713887695976E-3</v>
      </c>
      <c r="I53" s="1148"/>
      <c r="J53" s="1150">
        <f t="shared" ca="1" si="3"/>
        <v>5883950534.8419456</v>
      </c>
      <c r="K53" s="1151">
        <f t="shared" ca="1" si="4"/>
        <v>44221250.292593695</v>
      </c>
      <c r="L53" s="1150">
        <f t="shared" ca="1" si="5"/>
        <v>0</v>
      </c>
      <c r="M53" s="1150">
        <f t="shared" ca="1" si="6"/>
        <v>0</v>
      </c>
      <c r="N53" s="1150">
        <f t="shared" ca="1" si="15"/>
        <v>5839729284.5493517</v>
      </c>
      <c r="O53" s="1093"/>
      <c r="P53" s="1150">
        <f t="shared" ca="1" si="7"/>
        <v>44221250.292593956</v>
      </c>
      <c r="Q53" s="1150">
        <f t="shared" ca="1" si="8"/>
        <v>5547742820.3218842</v>
      </c>
      <c r="R53" s="1150">
        <f t="shared" ca="1" si="16"/>
        <v>5589753008.0998478</v>
      </c>
      <c r="S53" s="1150">
        <f t="shared" ca="1" si="17"/>
        <v>42010187.777963638</v>
      </c>
      <c r="T53" s="1150">
        <f t="shared" ca="1" si="9"/>
        <v>5547742820.3218842</v>
      </c>
      <c r="U53" s="1152">
        <f t="shared" ca="1" si="10"/>
        <v>0.71910577472596204</v>
      </c>
      <c r="V53" s="1153">
        <f t="shared" ca="1" si="11"/>
        <v>5.0000000000000044E-2</v>
      </c>
      <c r="X53" s="1154">
        <f t="shared" ca="1" si="18"/>
        <v>294197526.74209791</v>
      </c>
      <c r="Y53" s="1154">
        <f t="shared" ca="1" si="12"/>
        <v>2211062.5146303177</v>
      </c>
      <c r="Z53" s="1154">
        <f t="shared" ca="1" si="13"/>
        <v>291986464.2274676</v>
      </c>
      <c r="AA53" s="1152">
        <f t="shared" ca="1" si="14"/>
        <v>0.71895778773728714</v>
      </c>
      <c r="AB53" s="1125"/>
    </row>
    <row r="54" spans="1:28">
      <c r="A54" s="1164">
        <f>Calendar!J46</f>
        <v>46322</v>
      </c>
      <c r="C54" s="1124"/>
      <c r="D54" s="1145">
        <f t="shared" ca="1" si="0"/>
        <v>47087</v>
      </c>
      <c r="E54" s="1146">
        <f t="shared" ca="1" si="1"/>
        <v>47114</v>
      </c>
      <c r="F54" s="1147">
        <f t="shared" ca="1" si="2"/>
        <v>1339</v>
      </c>
      <c r="G54" s="1148">
        <f ca="1">IF(F54&lt;&gt;"",COUNTIF($F$11:F54,"&gt;0"),"")</f>
        <v>44</v>
      </c>
      <c r="H54" s="1149">
        <v>7.5564666893313251E-3</v>
      </c>
      <c r="I54" s="1148"/>
      <c r="J54" s="1150">
        <f t="shared" ca="1" si="3"/>
        <v>5839729284.5493517</v>
      </c>
      <c r="K54" s="1151">
        <f t="shared" ca="1" si="4"/>
        <v>44127719.813409828</v>
      </c>
      <c r="L54" s="1150">
        <f t="shared" ca="1" si="5"/>
        <v>0</v>
      </c>
      <c r="M54" s="1150">
        <f t="shared" ca="1" si="6"/>
        <v>0</v>
      </c>
      <c r="N54" s="1150">
        <f t="shared" ca="1" si="15"/>
        <v>5795601564.7359419</v>
      </c>
      <c r="O54" s="1093"/>
      <c r="P54" s="1150">
        <f t="shared" ca="1" si="7"/>
        <v>44127719.813409805</v>
      </c>
      <c r="Q54" s="1150">
        <f t="shared" ca="1" si="8"/>
        <v>5505821486.4991446</v>
      </c>
      <c r="R54" s="1150">
        <f t="shared" ca="1" si="16"/>
        <v>5547742820.3218842</v>
      </c>
      <c r="S54" s="1150">
        <f t="shared" ca="1" si="17"/>
        <v>41921333.822739601</v>
      </c>
      <c r="T54" s="1150">
        <f t="shared" ca="1" si="9"/>
        <v>5505821486.4991446</v>
      </c>
      <c r="U54" s="1152">
        <f t="shared" ca="1" si="10"/>
        <v>0.7137012839399326</v>
      </c>
      <c r="V54" s="1153">
        <f t="shared" ca="1" si="11"/>
        <v>5.0000000000000044E-2</v>
      </c>
      <c r="X54" s="1154">
        <f t="shared" ca="1" si="18"/>
        <v>291986464.2274676</v>
      </c>
      <c r="Y54" s="1154">
        <f t="shared" ca="1" si="12"/>
        <v>2206385.9906702042</v>
      </c>
      <c r="Z54" s="1154">
        <f t="shared" ca="1" si="13"/>
        <v>289780078.23679739</v>
      </c>
      <c r="AA54" s="1152">
        <f t="shared" ca="1" si="14"/>
        <v>0.71355440915803425</v>
      </c>
      <c r="AB54" s="1125"/>
    </row>
    <row r="55" spans="1:28">
      <c r="A55" s="1164">
        <f>Calendar!J47</f>
        <v>46353</v>
      </c>
      <c r="C55" s="1124"/>
      <c r="D55" s="1145">
        <f t="shared" ca="1" si="0"/>
        <v>47118</v>
      </c>
      <c r="E55" s="1146">
        <f t="shared" ca="1" si="1"/>
        <v>47147</v>
      </c>
      <c r="F55" s="1147">
        <f t="shared" ca="1" si="2"/>
        <v>1372</v>
      </c>
      <c r="G55" s="1148">
        <f ca="1">IF(F55&lt;&gt;"",COUNTIF($F$11:F55,"&gt;0"),"")</f>
        <v>45</v>
      </c>
      <c r="H55" s="1149">
        <v>7.6021845839023836E-3</v>
      </c>
      <c r="I55" s="1148"/>
      <c r="J55" s="1150">
        <f t="shared" ca="1" si="3"/>
        <v>5795601564.7359419</v>
      </c>
      <c r="K55" s="1151">
        <f t="shared" ca="1" si="4"/>
        <v>44059232.869876109</v>
      </c>
      <c r="L55" s="1150">
        <f t="shared" ca="1" si="5"/>
        <v>0</v>
      </c>
      <c r="M55" s="1150">
        <f t="shared" ca="1" si="6"/>
        <v>0</v>
      </c>
      <c r="N55" s="1150">
        <f t="shared" ca="1" si="15"/>
        <v>5751542331.866066</v>
      </c>
      <c r="O55" s="1093"/>
      <c r="P55" s="1150">
        <f t="shared" ca="1" si="7"/>
        <v>44059232.869875908</v>
      </c>
      <c r="Q55" s="1150">
        <f t="shared" ca="1" si="8"/>
        <v>5463965215.2727623</v>
      </c>
      <c r="R55" s="1150">
        <f t="shared" ca="1" si="16"/>
        <v>5505821486.4991446</v>
      </c>
      <c r="S55" s="1150">
        <f t="shared" ca="1" si="17"/>
        <v>41856271.226382256</v>
      </c>
      <c r="T55" s="1150">
        <f t="shared" ca="1" si="9"/>
        <v>5463965215.2727623</v>
      </c>
      <c r="U55" s="1152">
        <f t="shared" ca="1" si="10"/>
        <v>0.70830822396170745</v>
      </c>
      <c r="V55" s="1153">
        <f t="shared" ca="1" si="11"/>
        <v>5.0000000000000044E-2</v>
      </c>
      <c r="X55" s="1154">
        <f t="shared" ca="1" si="18"/>
        <v>289780078.23679739</v>
      </c>
      <c r="Y55" s="1154">
        <f t="shared" ca="1" si="12"/>
        <v>2202961.6434936523</v>
      </c>
      <c r="Z55" s="1154">
        <f t="shared" ca="1" si="13"/>
        <v>287577116.59330374</v>
      </c>
      <c r="AA55" s="1152">
        <f t="shared" ca="1" si="14"/>
        <v>0.70816245903420671</v>
      </c>
      <c r="AB55" s="1125"/>
    </row>
    <row r="56" spans="1:28">
      <c r="A56" s="1164">
        <f>Calendar!J48</f>
        <v>46384</v>
      </c>
      <c r="C56" s="1124"/>
      <c r="D56" s="1145">
        <f t="shared" ca="1" si="0"/>
        <v>47149</v>
      </c>
      <c r="E56" s="1146">
        <f t="shared" ca="1" si="1"/>
        <v>47176</v>
      </c>
      <c r="F56" s="1147">
        <f t="shared" ca="1" si="2"/>
        <v>1401</v>
      </c>
      <c r="G56" s="1148">
        <f ca="1">IF(F56&lt;&gt;"",COUNTIF($F$11:F56,"&gt;0"),"")</f>
        <v>46</v>
      </c>
      <c r="H56" s="1149">
        <v>7.6384267972855018E-3</v>
      </c>
      <c r="I56" s="1148"/>
      <c r="J56" s="1150">
        <f t="shared" ca="1" si="3"/>
        <v>5751542331.866066</v>
      </c>
      <c r="K56" s="1151">
        <f t="shared" ca="1" si="4"/>
        <v>43932735.073447704</v>
      </c>
      <c r="L56" s="1150">
        <f t="shared" ca="1" si="5"/>
        <v>0</v>
      </c>
      <c r="M56" s="1150">
        <f t="shared" ca="1" si="6"/>
        <v>0</v>
      </c>
      <c r="N56" s="1150">
        <f t="shared" ca="1" si="15"/>
        <v>5707609596.7926178</v>
      </c>
      <c r="O56" s="1093"/>
      <c r="P56" s="1150">
        <f t="shared" ca="1" si="7"/>
        <v>43932735.073448181</v>
      </c>
      <c r="Q56" s="1150">
        <f t="shared" ca="1" si="8"/>
        <v>5422229116.9529867</v>
      </c>
      <c r="R56" s="1150">
        <f t="shared" ca="1" si="16"/>
        <v>5463965215.2727623</v>
      </c>
      <c r="S56" s="1150">
        <f t="shared" ca="1" si="17"/>
        <v>41736098.319775581</v>
      </c>
      <c r="T56" s="1150">
        <f t="shared" ca="1" si="9"/>
        <v>5422229116.9529867</v>
      </c>
      <c r="U56" s="1152">
        <f t="shared" ca="1" si="10"/>
        <v>0.70292353410085451</v>
      </c>
      <c r="V56" s="1153">
        <f t="shared" ca="1" si="11"/>
        <v>5.0000000000000044E-2</v>
      </c>
      <c r="X56" s="1154">
        <f t="shared" ca="1" si="18"/>
        <v>287577116.59330374</v>
      </c>
      <c r="Y56" s="1154">
        <f t="shared" ca="1" si="12"/>
        <v>2196636.7536725998</v>
      </c>
      <c r="Z56" s="1154">
        <f t="shared" ca="1" si="13"/>
        <v>285380479.83963114</v>
      </c>
      <c r="AA56" s="1152">
        <f t="shared" ca="1" si="14"/>
        <v>0.7027788773052388</v>
      </c>
      <c r="AB56" s="1125"/>
    </row>
    <row r="57" spans="1:28">
      <c r="A57" s="1164">
        <f>Calendar!J49</f>
        <v>46414</v>
      </c>
      <c r="C57" s="1124"/>
      <c r="D57" s="1145">
        <f t="shared" ca="1" si="0"/>
        <v>47177</v>
      </c>
      <c r="E57" s="1146">
        <f t="shared" ca="1" si="1"/>
        <v>47204</v>
      </c>
      <c r="F57" s="1147">
        <f t="shared" ca="1" si="2"/>
        <v>1429</v>
      </c>
      <c r="G57" s="1148">
        <f ca="1">IF(F57&lt;&gt;"",COUNTIF($F$11:F57,"&gt;0"),"")</f>
        <v>47</v>
      </c>
      <c r="H57" s="1149">
        <v>7.6781378872437739E-3</v>
      </c>
      <c r="I57" s="1148"/>
      <c r="J57" s="1150">
        <f t="shared" ca="1" si="3"/>
        <v>5707609596.7926178</v>
      </c>
      <c r="K57" s="1151">
        <f t="shared" ca="1" si="4"/>
        <v>43823813.490729555</v>
      </c>
      <c r="L57" s="1150">
        <f t="shared" ca="1" si="5"/>
        <v>0</v>
      </c>
      <c r="M57" s="1150">
        <f t="shared" ca="1" si="6"/>
        <v>0</v>
      </c>
      <c r="N57" s="1150">
        <f t="shared" ca="1" si="15"/>
        <v>5663785783.3018885</v>
      </c>
      <c r="O57" s="1093"/>
      <c r="P57" s="1150">
        <f t="shared" ca="1" si="7"/>
        <v>43823813.490729332</v>
      </c>
      <c r="Q57" s="1150">
        <f t="shared" ca="1" si="8"/>
        <v>5380596494.1367941</v>
      </c>
      <c r="R57" s="1150">
        <f t="shared" ca="1" si="16"/>
        <v>5422229116.9529867</v>
      </c>
      <c r="S57" s="1150">
        <f t="shared" ca="1" si="17"/>
        <v>41632622.816192627</v>
      </c>
      <c r="T57" s="1150">
        <f t="shared" ca="1" si="9"/>
        <v>5380596494.1367941</v>
      </c>
      <c r="U57" s="1152">
        <f t="shared" ca="1" si="10"/>
        <v>0.69755430414153585</v>
      </c>
      <c r="V57" s="1153">
        <f t="shared" ca="1" si="11"/>
        <v>5.0000000000000044E-2</v>
      </c>
      <c r="X57" s="1154">
        <f t="shared" ca="1" si="18"/>
        <v>285380479.83963114</v>
      </c>
      <c r="Y57" s="1154">
        <f t="shared" ca="1" si="12"/>
        <v>2191190.674536705</v>
      </c>
      <c r="Z57" s="1154">
        <f t="shared" ca="1" si="13"/>
        <v>283189289.16509444</v>
      </c>
      <c r="AA57" s="1152">
        <f t="shared" ca="1" si="14"/>
        <v>0.69741075229626381</v>
      </c>
      <c r="AB57" s="1125"/>
    </row>
    <row r="58" spans="1:28">
      <c r="A58" s="1164">
        <f>Calendar!J50</f>
        <v>46444</v>
      </c>
      <c r="C58" s="1124"/>
      <c r="D58" s="1145">
        <f t="shared" ca="1" si="0"/>
        <v>47208</v>
      </c>
      <c r="E58" s="1146">
        <f t="shared" ca="1" si="1"/>
        <v>47235</v>
      </c>
      <c r="F58" s="1147">
        <f t="shared" ca="1" si="2"/>
        <v>1460</v>
      </c>
      <c r="G58" s="1148">
        <f ca="1">IF(F58&lt;&gt;"",COUNTIF($F$11:F58,"&gt;0"),"")</f>
        <v>48</v>
      </c>
      <c r="H58" s="1149">
        <v>7.7188372572796829E-3</v>
      </c>
      <c r="I58" s="1148"/>
      <c r="J58" s="1150">
        <f t="shared" ca="1" si="3"/>
        <v>5663785783.3018885</v>
      </c>
      <c r="K58" s="1151">
        <f t="shared" ca="1" si="4"/>
        <v>43717840.721401609</v>
      </c>
      <c r="L58" s="1150">
        <f t="shared" ca="1" si="5"/>
        <v>0</v>
      </c>
      <c r="M58" s="1150">
        <f t="shared" ca="1" si="6"/>
        <v>0</v>
      </c>
      <c r="N58" s="1150">
        <f t="shared" ca="1" si="15"/>
        <v>5620067942.5804873</v>
      </c>
      <c r="O58" s="1093"/>
      <c r="P58" s="1150">
        <f t="shared" ca="1" si="7"/>
        <v>43717840.721401215</v>
      </c>
      <c r="Q58" s="1150">
        <f t="shared" ca="1" si="8"/>
        <v>5339064545.4514627</v>
      </c>
      <c r="R58" s="1150">
        <f t="shared" ca="1" si="16"/>
        <v>5380596494.1367941</v>
      </c>
      <c r="S58" s="1150">
        <f t="shared" ca="1" si="17"/>
        <v>41531948.685331345</v>
      </c>
      <c r="T58" s="1150">
        <f t="shared" ca="1" si="9"/>
        <v>5339064545.4514627</v>
      </c>
      <c r="U58" s="1152">
        <f t="shared" ca="1" si="10"/>
        <v>0.69219838601049688</v>
      </c>
      <c r="V58" s="1153">
        <f t="shared" ca="1" si="11"/>
        <v>5.0000000000000044E-2</v>
      </c>
      <c r="X58" s="1154">
        <f t="shared" ca="1" si="18"/>
        <v>283189289.16509444</v>
      </c>
      <c r="Y58" s="1154">
        <f t="shared" ca="1" si="12"/>
        <v>2185892.03606987</v>
      </c>
      <c r="Z58" s="1154">
        <f t="shared" ca="1" si="13"/>
        <v>281003397.12902457</v>
      </c>
      <c r="AA58" s="1152">
        <f t="shared" ca="1" si="14"/>
        <v>0.69205593637608609</v>
      </c>
      <c r="AB58" s="1125"/>
    </row>
    <row r="59" spans="1:28">
      <c r="A59" s="1164">
        <f>Calendar!J51</f>
        <v>46476</v>
      </c>
      <c r="C59" s="1124"/>
      <c r="D59" s="1145">
        <f t="shared" ca="1" si="0"/>
        <v>47238</v>
      </c>
      <c r="E59" s="1146">
        <f t="shared" ca="1" si="1"/>
        <v>47266</v>
      </c>
      <c r="F59" s="1147">
        <f t="shared" ca="1" si="2"/>
        <v>1491</v>
      </c>
      <c r="G59" s="1148">
        <f ca="1">IF(F59&lt;&gt;"",COUNTIF($F$11:F59,"&gt;0"),"")</f>
        <v>49</v>
      </c>
      <c r="H59" s="1149">
        <v>7.7639577829733165E-3</v>
      </c>
      <c r="I59" s="1148"/>
      <c r="J59" s="1150">
        <f t="shared" ca="1" si="3"/>
        <v>5620067942.5804873</v>
      </c>
      <c r="K59" s="1151">
        <f t="shared" ca="1" si="4"/>
        <v>43633970.243636608</v>
      </c>
      <c r="L59" s="1150">
        <f t="shared" ca="1" si="5"/>
        <v>0</v>
      </c>
      <c r="M59" s="1150">
        <f t="shared" ca="1" si="6"/>
        <v>0</v>
      </c>
      <c r="N59" s="1150">
        <f t="shared" ca="1" si="15"/>
        <v>5576433972.3368511</v>
      </c>
      <c r="O59" s="1093"/>
      <c r="P59" s="1150">
        <f t="shared" ca="1" si="7"/>
        <v>43633970.243636131</v>
      </c>
      <c r="Q59" s="1150">
        <f t="shared" ca="1" si="8"/>
        <v>5297612273.7200079</v>
      </c>
      <c r="R59" s="1150">
        <f t="shared" ca="1" si="16"/>
        <v>5339064545.4514627</v>
      </c>
      <c r="S59" s="1150">
        <f t="shared" ca="1" si="17"/>
        <v>41452271.731454849</v>
      </c>
      <c r="T59" s="1150">
        <f t="shared" ca="1" si="9"/>
        <v>5297612273.7200079</v>
      </c>
      <c r="U59" s="1152">
        <f t="shared" ca="1" si="10"/>
        <v>0.68685541931913019</v>
      </c>
      <c r="V59" s="1153">
        <f t="shared" ca="1" si="11"/>
        <v>5.0000000000000155E-2</v>
      </c>
      <c r="X59" s="1154">
        <f t="shared" ca="1" si="18"/>
        <v>281003397.12902457</v>
      </c>
      <c r="Y59" s="1154">
        <f t="shared" ca="1" si="12"/>
        <v>2181698.512181282</v>
      </c>
      <c r="Z59" s="1154">
        <f t="shared" ca="1" si="13"/>
        <v>278821698.61684328</v>
      </c>
      <c r="AA59" s="1152">
        <f t="shared" ca="1" si="14"/>
        <v>0.68671406923026534</v>
      </c>
      <c r="AB59" s="1125"/>
    </row>
    <row r="60" spans="1:28">
      <c r="A60" s="1164">
        <f>Calendar!J52</f>
        <v>46504</v>
      </c>
      <c r="C60" s="1124"/>
      <c r="D60" s="1145">
        <f t="shared" ca="1" si="0"/>
        <v>47269</v>
      </c>
      <c r="E60" s="1146">
        <f t="shared" ca="1" si="1"/>
        <v>47296</v>
      </c>
      <c r="F60" s="1147">
        <f t="shared" ca="1" si="2"/>
        <v>1521</v>
      </c>
      <c r="G60" s="1148">
        <f ca="1">IF(F60&lt;&gt;"",COUNTIF($F$11:F60,"&gt;0"),"")</f>
        <v>50</v>
      </c>
      <c r="H60" s="1149">
        <v>7.8246363860947302E-3</v>
      </c>
      <c r="I60" s="1148"/>
      <c r="J60" s="1150">
        <f t="shared" ca="1" si="3"/>
        <v>5576433972.3368511</v>
      </c>
      <c r="K60" s="1151">
        <f t="shared" ca="1" si="4"/>
        <v>43633568.164601699</v>
      </c>
      <c r="L60" s="1150">
        <f t="shared" ca="1" si="5"/>
        <v>0</v>
      </c>
      <c r="M60" s="1150">
        <f t="shared" ca="1" si="6"/>
        <v>0</v>
      </c>
      <c r="N60" s="1150">
        <f t="shared" ca="1" si="15"/>
        <v>5532800404.1722498</v>
      </c>
      <c r="O60" s="1093"/>
      <c r="P60" s="1150">
        <f t="shared" ca="1" si="7"/>
        <v>43633568.164601326</v>
      </c>
      <c r="Q60" s="1150">
        <f t="shared" ca="1" si="8"/>
        <v>5256160383.9636374</v>
      </c>
      <c r="R60" s="1150">
        <f t="shared" ca="1" si="16"/>
        <v>5297612273.7200079</v>
      </c>
      <c r="S60" s="1150">
        <f t="shared" ca="1" si="17"/>
        <v>41451889.756370544</v>
      </c>
      <c r="T60" s="1150">
        <f t="shared" ca="1" si="9"/>
        <v>5256160383.9636374</v>
      </c>
      <c r="U60" s="1152">
        <f t="shared" ca="1" si="10"/>
        <v>0.68152270284052996</v>
      </c>
      <c r="V60" s="1153">
        <f t="shared" ca="1" si="11"/>
        <v>5.0000000000000044E-2</v>
      </c>
      <c r="X60" s="1154">
        <f t="shared" ca="1" si="18"/>
        <v>278821698.61684328</v>
      </c>
      <c r="Y60" s="1154">
        <f t="shared" ca="1" si="12"/>
        <v>2181678.4082307816</v>
      </c>
      <c r="Z60" s="1154">
        <f t="shared" ca="1" si="13"/>
        <v>276640020.2086125</v>
      </c>
      <c r="AA60" s="1152">
        <f t="shared" ca="1" si="14"/>
        <v>0.68138245018778909</v>
      </c>
      <c r="AB60" s="1125"/>
    </row>
    <row r="61" spans="1:28">
      <c r="A61" s="1164">
        <f>Calendar!J53</f>
        <v>46534</v>
      </c>
      <c r="C61" s="1124"/>
      <c r="D61" s="1145">
        <f t="shared" ca="1" si="0"/>
        <v>47299</v>
      </c>
      <c r="E61" s="1146">
        <f t="shared" ca="1" si="1"/>
        <v>47326</v>
      </c>
      <c r="F61" s="1147">
        <f t="shared" ca="1" si="2"/>
        <v>1551</v>
      </c>
      <c r="G61" s="1148">
        <f ca="1">IF(F61&lt;&gt;"",COUNTIF($F$11:F61,"&gt;0"),"")</f>
        <v>51</v>
      </c>
      <c r="H61" s="1149">
        <v>7.86624215048249E-3</v>
      </c>
      <c r="I61" s="1148"/>
      <c r="J61" s="1150">
        <f t="shared" ca="1" si="3"/>
        <v>5532800404.1722498</v>
      </c>
      <c r="K61" s="1151">
        <f t="shared" ca="1" si="4"/>
        <v>43522347.74950631</v>
      </c>
      <c r="L61" s="1150">
        <f t="shared" ca="1" si="5"/>
        <v>0</v>
      </c>
      <c r="M61" s="1150">
        <f t="shared" ca="1" si="6"/>
        <v>0</v>
      </c>
      <c r="N61" s="1150">
        <f t="shared" ca="1" si="15"/>
        <v>5489278056.4227438</v>
      </c>
      <c r="O61" s="1093"/>
      <c r="P61" s="1150">
        <f t="shared" ca="1" si="7"/>
        <v>43522347.749505997</v>
      </c>
      <c r="Q61" s="1150">
        <f t="shared" ca="1" si="8"/>
        <v>5214814153.6016064</v>
      </c>
      <c r="R61" s="1150">
        <f t="shared" ca="1" si="16"/>
        <v>5256160383.9636374</v>
      </c>
      <c r="S61" s="1150">
        <f t="shared" ca="1" si="17"/>
        <v>41346230.362030983</v>
      </c>
      <c r="T61" s="1150">
        <f t="shared" ca="1" si="9"/>
        <v>5214814153.6016064</v>
      </c>
      <c r="U61" s="1152">
        <f t="shared" ca="1" si="10"/>
        <v>0.67619003550193446</v>
      </c>
      <c r="V61" s="1153">
        <f t="shared" ca="1" si="11"/>
        <v>5.0000000000000044E-2</v>
      </c>
      <c r="X61" s="1154">
        <f t="shared" ca="1" si="18"/>
        <v>276640020.2086125</v>
      </c>
      <c r="Y61" s="1154">
        <f t="shared" ca="1" si="12"/>
        <v>2176117.3874750137</v>
      </c>
      <c r="Z61" s="1154">
        <f t="shared" ca="1" si="13"/>
        <v>274463902.82113749</v>
      </c>
      <c r="AA61" s="1152">
        <f t="shared" ca="1" si="14"/>
        <v>0.67605088027520166</v>
      </c>
      <c r="AB61" s="1125"/>
    </row>
    <row r="62" spans="1:28">
      <c r="A62" s="1164">
        <f>Calendar!J54</f>
        <v>46566</v>
      </c>
      <c r="C62" s="1124"/>
      <c r="D62" s="1145">
        <f t="shared" ca="1" si="0"/>
        <v>47330</v>
      </c>
      <c r="E62" s="1146">
        <f t="shared" ca="1" si="1"/>
        <v>47357</v>
      </c>
      <c r="F62" s="1147">
        <f t="shared" ca="1" si="2"/>
        <v>1582</v>
      </c>
      <c r="G62" s="1148">
        <f ca="1">IF(F62&lt;&gt;"",COUNTIF($F$11:F62,"&gt;0"),"")</f>
        <v>52</v>
      </c>
      <c r="H62" s="1149">
        <v>7.9181245132533048E-3</v>
      </c>
      <c r="I62" s="1148"/>
      <c r="J62" s="1150">
        <f t="shared" ca="1" si="3"/>
        <v>5489278056.4227438</v>
      </c>
      <c r="K62" s="1151">
        <f t="shared" ca="1" si="4"/>
        <v>43464787.138624385</v>
      </c>
      <c r="L62" s="1150">
        <f t="shared" ca="1" si="5"/>
        <v>0</v>
      </c>
      <c r="M62" s="1150">
        <f t="shared" ca="1" si="6"/>
        <v>0</v>
      </c>
      <c r="N62" s="1150">
        <f t="shared" ca="1" si="15"/>
        <v>5445813269.2841196</v>
      </c>
      <c r="O62" s="1093"/>
      <c r="P62" s="1150">
        <f t="shared" ca="1" si="7"/>
        <v>43464787.138624191</v>
      </c>
      <c r="Q62" s="1150">
        <f t="shared" ca="1" si="8"/>
        <v>5173522605.8199129</v>
      </c>
      <c r="R62" s="1150">
        <f t="shared" ca="1" si="16"/>
        <v>5214814153.6016064</v>
      </c>
      <c r="S62" s="1150">
        <f t="shared" ca="1" si="17"/>
        <v>41291547.781693459</v>
      </c>
      <c r="T62" s="1150">
        <f t="shared" ca="1" si="9"/>
        <v>5173522605.8199129</v>
      </c>
      <c r="U62" s="1152">
        <f t="shared" ca="1" si="10"/>
        <v>0.67087096094293297</v>
      </c>
      <c r="V62" s="1153">
        <f t="shared" ca="1" si="11"/>
        <v>5.0000000000000155E-2</v>
      </c>
      <c r="X62" s="1154">
        <f t="shared" ca="1" si="18"/>
        <v>274463902.82113749</v>
      </c>
      <c r="Y62" s="1154">
        <f t="shared" ca="1" si="12"/>
        <v>2173239.3569307327</v>
      </c>
      <c r="Z62" s="1154">
        <f t="shared" ca="1" si="13"/>
        <v>272290663.46420676</v>
      </c>
      <c r="AA62" s="1152">
        <f t="shared" ca="1" si="14"/>
        <v>0.67073290034491073</v>
      </c>
      <c r="AB62" s="1125"/>
    </row>
    <row r="63" spans="1:28">
      <c r="A63" s="1164">
        <f>Calendar!J55</f>
        <v>46595</v>
      </c>
      <c r="C63" s="1124"/>
      <c r="D63" s="1145">
        <f t="shared" ca="1" si="0"/>
        <v>47361</v>
      </c>
      <c r="E63" s="1146">
        <f t="shared" ca="1" si="1"/>
        <v>47388</v>
      </c>
      <c r="F63" s="1147">
        <f t="shared" ca="1" si="2"/>
        <v>1613</v>
      </c>
      <c r="G63" s="1148">
        <f ca="1">IF(F63&lt;&gt;"",COUNTIF($F$11:F63,"&gt;0"),"")</f>
        <v>53</v>
      </c>
      <c r="H63" s="1149">
        <v>7.9633707574121373E-3</v>
      </c>
      <c r="I63" s="1148"/>
      <c r="J63" s="1150">
        <f t="shared" ca="1" si="3"/>
        <v>5445813269.2841196</v>
      </c>
      <c r="K63" s="1151">
        <f t="shared" ca="1" si="4"/>
        <v>43367030.138944149</v>
      </c>
      <c r="L63" s="1150">
        <f t="shared" ca="1" si="5"/>
        <v>0</v>
      </c>
      <c r="M63" s="1150">
        <f t="shared" ca="1" si="6"/>
        <v>0</v>
      </c>
      <c r="N63" s="1150">
        <f t="shared" ca="1" si="15"/>
        <v>5402446239.1451759</v>
      </c>
      <c r="O63" s="1093"/>
      <c r="P63" s="1150">
        <f t="shared" ca="1" si="7"/>
        <v>43367030.138943672</v>
      </c>
      <c r="Q63" s="1150">
        <f t="shared" ca="1" si="8"/>
        <v>5132323927.1879168</v>
      </c>
      <c r="R63" s="1150">
        <f t="shared" ca="1" si="16"/>
        <v>5173522605.8199129</v>
      </c>
      <c r="S63" s="1150">
        <f t="shared" ca="1" si="17"/>
        <v>41198678.631996155</v>
      </c>
      <c r="T63" s="1150">
        <f t="shared" ca="1" si="9"/>
        <v>5132323927.1879168</v>
      </c>
      <c r="U63" s="1152">
        <f t="shared" ca="1" si="10"/>
        <v>0.66555892114186088</v>
      </c>
      <c r="V63" s="1153">
        <f t="shared" ca="1" si="11"/>
        <v>5.0000000000000044E-2</v>
      </c>
      <c r="X63" s="1154">
        <f t="shared" ca="1" si="18"/>
        <v>272290663.46420676</v>
      </c>
      <c r="Y63" s="1154">
        <f t="shared" ca="1" si="12"/>
        <v>2168351.5069475174</v>
      </c>
      <c r="Z63" s="1154">
        <f t="shared" ca="1" si="13"/>
        <v>270122311.95725924</v>
      </c>
      <c r="AA63" s="1152">
        <f t="shared" ca="1" si="14"/>
        <v>0.66542195372484547</v>
      </c>
      <c r="AB63" s="1125"/>
    </row>
    <row r="64" spans="1:28">
      <c r="A64" s="1164">
        <f>Calendar!J56</f>
        <v>46626</v>
      </c>
      <c r="C64" s="1124"/>
      <c r="D64" s="1145">
        <f t="shared" ca="1" si="0"/>
        <v>47391</v>
      </c>
      <c r="E64" s="1146">
        <f t="shared" ca="1" si="1"/>
        <v>47420</v>
      </c>
      <c r="F64" s="1147">
        <f t="shared" ca="1" si="2"/>
        <v>1645</v>
      </c>
      <c r="G64" s="1148">
        <f ca="1">IF(F64&lt;&gt;"",COUNTIF($F$11:F64,"&gt;0"),"")</f>
        <v>54</v>
      </c>
      <c r="H64" s="1149">
        <v>8.0161210986723595E-3</v>
      </c>
      <c r="I64" s="1148"/>
      <c r="J64" s="1150">
        <f t="shared" ca="1" si="3"/>
        <v>5402446239.1451759</v>
      </c>
      <c r="K64" s="1151">
        <f t="shared" ca="1" si="4"/>
        <v>43306663.282054782</v>
      </c>
      <c r="L64" s="1150">
        <f t="shared" ca="1" si="5"/>
        <v>0</v>
      </c>
      <c r="M64" s="1150">
        <f t="shared" ca="1" si="6"/>
        <v>0</v>
      </c>
      <c r="N64" s="1150">
        <f t="shared" ca="1" si="15"/>
        <v>5359139575.863121</v>
      </c>
      <c r="O64" s="1093"/>
      <c r="P64" s="1150">
        <f t="shared" ca="1" si="7"/>
        <v>43306663.282054901</v>
      </c>
      <c r="Q64" s="1150">
        <f t="shared" ca="1" si="8"/>
        <v>5091182597.0699644</v>
      </c>
      <c r="R64" s="1150">
        <f t="shared" ca="1" si="16"/>
        <v>5132323927.1879168</v>
      </c>
      <c r="S64" s="1150">
        <f t="shared" ca="1" si="17"/>
        <v>41141330.117952347</v>
      </c>
      <c r="T64" s="1150">
        <f t="shared" ca="1" si="9"/>
        <v>5091182597.0699644</v>
      </c>
      <c r="U64" s="1152">
        <f t="shared" ca="1" si="10"/>
        <v>0.66025882869190511</v>
      </c>
      <c r="V64" s="1153">
        <f t="shared" ca="1" si="11"/>
        <v>5.0000000000000155E-2</v>
      </c>
      <c r="X64" s="1154">
        <f t="shared" ca="1" si="18"/>
        <v>270122311.95725924</v>
      </c>
      <c r="Y64" s="1154">
        <f t="shared" ca="1" si="12"/>
        <v>2165333.1641025543</v>
      </c>
      <c r="Z64" s="1154">
        <f t="shared" ca="1" si="13"/>
        <v>267956978.79315668</v>
      </c>
      <c r="AA64" s="1152">
        <f t="shared" ca="1" si="14"/>
        <v>0.66012295199721216</v>
      </c>
      <c r="AB64" s="1125"/>
    </row>
    <row r="65" spans="1:29">
      <c r="A65" s="1164">
        <f>Calendar!J57</f>
        <v>46657</v>
      </c>
      <c r="C65" s="1124"/>
      <c r="D65" s="1145">
        <f t="shared" ca="1" si="0"/>
        <v>47422</v>
      </c>
      <c r="E65" s="1146">
        <f t="shared" ca="1" si="1"/>
        <v>47449</v>
      </c>
      <c r="F65" s="1147">
        <f t="shared" ca="1" si="2"/>
        <v>1674</v>
      </c>
      <c r="G65" s="1148">
        <f ca="1">IF(F65&lt;&gt;"",COUNTIF($F$11:F65,"&gt;0"),"")</f>
        <v>55</v>
      </c>
      <c r="H65" s="1149">
        <v>8.0604177340755125E-3</v>
      </c>
      <c r="I65" s="1148"/>
      <c r="J65" s="1150">
        <f t="shared" ca="1" si="3"/>
        <v>5359139575.863121</v>
      </c>
      <c r="K65" s="1151">
        <f t="shared" ca="1" si="4"/>
        <v>43196903.676673017</v>
      </c>
      <c r="L65" s="1150">
        <f t="shared" ca="1" si="5"/>
        <v>0</v>
      </c>
      <c r="M65" s="1150">
        <f t="shared" ca="1" si="6"/>
        <v>0</v>
      </c>
      <c r="N65" s="1150">
        <f t="shared" ca="1" si="15"/>
        <v>5315942672.1864481</v>
      </c>
      <c r="O65" s="1093"/>
      <c r="P65" s="1150">
        <f t="shared" ca="1" si="7"/>
        <v>43196903.676672935</v>
      </c>
      <c r="Q65" s="1150">
        <f t="shared" ca="1" si="8"/>
        <v>5050145538.5771255</v>
      </c>
      <c r="R65" s="1150">
        <f t="shared" ca="1" si="16"/>
        <v>5091182597.0699644</v>
      </c>
      <c r="S65" s="1150">
        <f t="shared" ca="1" si="17"/>
        <v>41037058.49283886</v>
      </c>
      <c r="T65" s="1150">
        <f t="shared" ca="1" si="9"/>
        <v>5050145538.5771255</v>
      </c>
      <c r="U65" s="1152">
        <f t="shared" ca="1" si="10"/>
        <v>0.65496611396464322</v>
      </c>
      <c r="V65" s="1153">
        <f t="shared" ca="1" si="11"/>
        <v>5.0000000000000044E-2</v>
      </c>
      <c r="X65" s="1154">
        <f t="shared" ca="1" si="18"/>
        <v>267956978.79315668</v>
      </c>
      <c r="Y65" s="1154">
        <f t="shared" ca="1" si="12"/>
        <v>2159845.1838340759</v>
      </c>
      <c r="Z65" s="1154">
        <f t="shared" ca="1" si="13"/>
        <v>265797133.60932261</v>
      </c>
      <c r="AA65" s="1152">
        <f t="shared" ca="1" si="14"/>
        <v>0.65483132647398989</v>
      </c>
      <c r="AB65" s="1125"/>
    </row>
    <row r="66" spans="1:29">
      <c r="A66" s="1164">
        <f>Calendar!J58</f>
        <v>46687</v>
      </c>
      <c r="C66" s="1124"/>
      <c r="D66" s="1145">
        <f t="shared" ca="1" si="0"/>
        <v>47452</v>
      </c>
      <c r="E66" s="1146">
        <f t="shared" ca="1" si="1"/>
        <v>47479</v>
      </c>
      <c r="F66" s="1147">
        <f t="shared" ca="1" si="2"/>
        <v>1704</v>
      </c>
      <c r="G66" s="1148">
        <f ca="1">IF(F66&lt;&gt;"",COUNTIF($F$11:F66,"&gt;0"),"")</f>
        <v>56</v>
      </c>
      <c r="H66" s="1149">
        <v>8.1077891435882166E-3</v>
      </c>
      <c r="I66" s="1148"/>
      <c r="J66" s="1150">
        <f t="shared" ca="1" si="3"/>
        <v>5315942672.1864481</v>
      </c>
      <c r="K66" s="1151">
        <f t="shared" ca="1" si="4"/>
        <v>43100542.285490617</v>
      </c>
      <c r="L66" s="1150">
        <f t="shared" ca="1" si="5"/>
        <v>0</v>
      </c>
      <c r="M66" s="1150">
        <f t="shared" ca="1" si="6"/>
        <v>0</v>
      </c>
      <c r="N66" s="1150">
        <f t="shared" ca="1" si="15"/>
        <v>5272842129.9009571</v>
      </c>
      <c r="O66" s="1093"/>
      <c r="P66" s="1150">
        <f t="shared" ca="1" si="7"/>
        <v>43100542.28549099</v>
      </c>
      <c r="Q66" s="1150">
        <f t="shared" ca="1" si="8"/>
        <v>5009200023.4059086</v>
      </c>
      <c r="R66" s="1150">
        <f t="shared" ca="1" si="16"/>
        <v>5050145538.5771255</v>
      </c>
      <c r="S66" s="1150">
        <f t="shared" ca="1" si="17"/>
        <v>40945515.171216965</v>
      </c>
      <c r="T66" s="1150">
        <f t="shared" ca="1" si="9"/>
        <v>5009200023.4059086</v>
      </c>
      <c r="U66" s="1152">
        <f t="shared" ca="1" si="10"/>
        <v>0.64968681348442414</v>
      </c>
      <c r="V66" s="1153">
        <f t="shared" ca="1" si="11"/>
        <v>5.0000000000000155E-2</v>
      </c>
      <c r="X66" s="1154">
        <f t="shared" ca="1" si="18"/>
        <v>265797133.60932261</v>
      </c>
      <c r="Y66" s="1154">
        <f t="shared" ca="1" si="12"/>
        <v>2155027.114274025</v>
      </c>
      <c r="Z66" s="1154">
        <f t="shared" ca="1" si="13"/>
        <v>263642106.49504858</v>
      </c>
      <c r="AA66" s="1152">
        <f t="shared" ca="1" si="14"/>
        <v>0.64955311243724978</v>
      </c>
      <c r="AB66" s="1125"/>
    </row>
    <row r="67" spans="1:29">
      <c r="A67" s="1164">
        <f>Calendar!J59</f>
        <v>46720</v>
      </c>
      <c r="C67" s="1124"/>
      <c r="D67" s="1145">
        <f t="shared" ca="1" si="0"/>
        <v>47483</v>
      </c>
      <c r="E67" s="1146">
        <f t="shared" ca="1" si="1"/>
        <v>47511</v>
      </c>
      <c r="F67" s="1147">
        <f t="shared" ca="1" si="2"/>
        <v>1736</v>
      </c>
      <c r="G67" s="1148">
        <f ca="1">IF(F67&lt;&gt;"",COUNTIF($F$11:F67,"&gt;0"),"")</f>
        <v>57</v>
      </c>
      <c r="H67" s="1149">
        <v>8.1599804012892924E-3</v>
      </c>
      <c r="I67" s="1148"/>
      <c r="J67" s="1150">
        <f t="shared" ca="1" si="3"/>
        <v>5272842129.9009571</v>
      </c>
      <c r="K67" s="1151">
        <f t="shared" ca="1" si="4"/>
        <v>43026288.439084299</v>
      </c>
      <c r="L67" s="1150">
        <f t="shared" ca="1" si="5"/>
        <v>0</v>
      </c>
      <c r="M67" s="1150">
        <f t="shared" ca="1" si="6"/>
        <v>0</v>
      </c>
      <c r="N67" s="1150">
        <f t="shared" ca="1" si="15"/>
        <v>5229815841.4618731</v>
      </c>
      <c r="O67" s="1093"/>
      <c r="P67" s="1150">
        <f t="shared" ca="1" si="7"/>
        <v>43026288.439084053</v>
      </c>
      <c r="Q67" s="1150">
        <f t="shared" ca="1" si="8"/>
        <v>4968325049.3887796</v>
      </c>
      <c r="R67" s="1150">
        <f t="shared" ca="1" si="16"/>
        <v>5009200023.4059086</v>
      </c>
      <c r="S67" s="1150">
        <f t="shared" ca="1" si="17"/>
        <v>40874974.017128944</v>
      </c>
      <c r="T67" s="1150">
        <f t="shared" ca="1" si="9"/>
        <v>4968325049.3887796</v>
      </c>
      <c r="U67" s="1152">
        <f t="shared" ca="1" si="10"/>
        <v>0.64441928979132257</v>
      </c>
      <c r="V67" s="1153">
        <f t="shared" ca="1" si="11"/>
        <v>4.9999999999999933E-2</v>
      </c>
      <c r="X67" s="1154">
        <f t="shared" ca="1" si="18"/>
        <v>263642106.49504858</v>
      </c>
      <c r="Y67" s="1154">
        <f t="shared" ca="1" si="12"/>
        <v>2151314.4219551086</v>
      </c>
      <c r="Z67" s="1154">
        <f t="shared" ca="1" si="13"/>
        <v>261490792.07309347</v>
      </c>
      <c r="AA67" s="1152">
        <f t="shared" ca="1" si="14"/>
        <v>0.64428667276404838</v>
      </c>
      <c r="AB67" s="1125"/>
    </row>
    <row r="68" spans="1:29">
      <c r="A68" s="1164">
        <f>Calendar!J60</f>
        <v>46748</v>
      </c>
      <c r="C68" s="1124"/>
      <c r="D68" s="1145">
        <f t="shared" ca="1" si="0"/>
        <v>47514</v>
      </c>
      <c r="E68" s="1146">
        <f t="shared" ca="1" si="1"/>
        <v>47541</v>
      </c>
      <c r="F68" s="1147">
        <f t="shared" ca="1" si="2"/>
        <v>1766</v>
      </c>
      <c r="G68" s="1148">
        <f ca="1">IF(F68&lt;&gt;"",COUNTIF($F$11:F68,"&gt;0"),"")</f>
        <v>58</v>
      </c>
      <c r="H68" s="1149">
        <v>8.1913894371840826E-3</v>
      </c>
      <c r="I68" s="1148"/>
      <c r="J68" s="1150">
        <f t="shared" ca="1" si="3"/>
        <v>5229815841.4618731</v>
      </c>
      <c r="K68" s="1151">
        <f t="shared" ca="1" si="4"/>
        <v>42839458.242168769</v>
      </c>
      <c r="L68" s="1150">
        <f t="shared" ca="1" si="5"/>
        <v>0</v>
      </c>
      <c r="M68" s="1150">
        <f t="shared" ca="1" si="6"/>
        <v>0</v>
      </c>
      <c r="N68" s="1150">
        <f t="shared" ca="1" si="15"/>
        <v>5186976383.2197046</v>
      </c>
      <c r="O68" s="1093"/>
      <c r="P68" s="1150">
        <f t="shared" ca="1" si="7"/>
        <v>42839458.242168427</v>
      </c>
      <c r="Q68" s="1150">
        <f t="shared" ca="1" si="8"/>
        <v>4927627564.0587196</v>
      </c>
      <c r="R68" s="1150">
        <f t="shared" ca="1" si="16"/>
        <v>4968325049.3887796</v>
      </c>
      <c r="S68" s="1150">
        <f t="shared" ca="1" si="17"/>
        <v>40697485.330060005</v>
      </c>
      <c r="T68" s="1150">
        <f t="shared" ca="1" si="9"/>
        <v>4927627564.0587196</v>
      </c>
      <c r="U68" s="1152">
        <f t="shared" ca="1" si="10"/>
        <v>0.6391608410164128</v>
      </c>
      <c r="V68" s="1153">
        <f t="shared" ca="1" si="11"/>
        <v>4.9999999999999933E-2</v>
      </c>
      <c r="X68" s="1154">
        <f t="shared" ca="1" si="18"/>
        <v>261490792.07309347</v>
      </c>
      <c r="Y68" s="1154">
        <f t="shared" ca="1" si="12"/>
        <v>2141972.9121084213</v>
      </c>
      <c r="Z68" s="1154">
        <f t="shared" ca="1" si="13"/>
        <v>259348819.16098505</v>
      </c>
      <c r="AA68" s="1152">
        <f t="shared" ca="1" si="14"/>
        <v>0.63902930614147968</v>
      </c>
      <c r="AB68" s="1125"/>
    </row>
    <row r="69" spans="1:29">
      <c r="A69" s="1164">
        <f>Calendar!J61</f>
        <v>46779</v>
      </c>
      <c r="C69" s="1124"/>
      <c r="D69" s="1145">
        <f t="shared" ca="1" si="0"/>
        <v>47542</v>
      </c>
      <c r="E69" s="1146">
        <f t="shared" ca="1" si="1"/>
        <v>47569</v>
      </c>
      <c r="F69" s="1147">
        <f t="shared" ca="1" si="2"/>
        <v>1794</v>
      </c>
      <c r="G69" s="1148">
        <f ca="1">IF(F69&lt;&gt;"",COUNTIF($F$11:F69,"&gt;0"),"")</f>
        <v>59</v>
      </c>
      <c r="H69" s="1149">
        <v>8.2464933015456848E-3</v>
      </c>
      <c r="I69" s="1148"/>
      <c r="J69" s="1150">
        <f t="shared" ca="1" si="3"/>
        <v>5186976383.2197046</v>
      </c>
      <c r="K69" s="1151">
        <f t="shared" ca="1" si="4"/>
        <v>42774365.999496959</v>
      </c>
      <c r="L69" s="1150">
        <f t="shared" ca="1" si="5"/>
        <v>0</v>
      </c>
      <c r="M69" s="1150">
        <f t="shared" ca="1" si="6"/>
        <v>0</v>
      </c>
      <c r="N69" s="1150">
        <f t="shared" ca="1" si="15"/>
        <v>5144202017.2202072</v>
      </c>
      <c r="O69" s="1093"/>
      <c r="P69" s="1150">
        <f t="shared" ca="1" si="7"/>
        <v>42774365.999497414</v>
      </c>
      <c r="Q69" s="1150">
        <f t="shared" ca="1" si="8"/>
        <v>4886991916.3591967</v>
      </c>
      <c r="R69" s="1150">
        <f t="shared" ca="1" si="16"/>
        <v>4927627564.0587196</v>
      </c>
      <c r="S69" s="1150">
        <f t="shared" ca="1" si="17"/>
        <v>40635647.699522972</v>
      </c>
      <c r="T69" s="1150">
        <f t="shared" ca="1" si="9"/>
        <v>4886991916.3591967</v>
      </c>
      <c r="U69" s="1152">
        <f t="shared" ca="1" si="10"/>
        <v>0.63392522565464926</v>
      </c>
      <c r="V69" s="1153">
        <f t="shared" ca="1" si="11"/>
        <v>5.0000000000000044E-2</v>
      </c>
      <c r="X69" s="1154">
        <f t="shared" ca="1" si="18"/>
        <v>259348819.16098505</v>
      </c>
      <c r="Y69" s="1154">
        <f t="shared" ca="1" si="12"/>
        <v>2138718.2999744415</v>
      </c>
      <c r="Z69" s="1154">
        <f t="shared" ca="1" si="13"/>
        <v>257210100.86101061</v>
      </c>
      <c r="AA69" s="1152">
        <f t="shared" ca="1" si="14"/>
        <v>0.63379476823310132</v>
      </c>
      <c r="AB69" s="1125"/>
    </row>
    <row r="70" spans="1:29">
      <c r="A70" s="1164">
        <f>Calendar!J62</f>
        <v>46811</v>
      </c>
      <c r="C70" s="1124"/>
      <c r="D70" s="1145">
        <f t="shared" ca="1" si="0"/>
        <v>47573</v>
      </c>
      <c r="E70" s="1146">
        <f t="shared" ca="1" si="1"/>
        <v>47602</v>
      </c>
      <c r="F70" s="1147">
        <f t="shared" ca="1" si="2"/>
        <v>1827</v>
      </c>
      <c r="G70" s="1148">
        <f ca="1">IF(F70&lt;&gt;"",COUNTIF($F$11:F70,"&gt;0"),"")</f>
        <v>60</v>
      </c>
      <c r="H70" s="1149">
        <v>8.287265658053232E-3</v>
      </c>
      <c r="I70" s="1148"/>
      <c r="J70" s="1150">
        <f t="shared" ca="1" si="3"/>
        <v>5144202017.2202072</v>
      </c>
      <c r="K70" s="1151">
        <f t="shared" ca="1" si="4"/>
        <v>42631368.715397187</v>
      </c>
      <c r="L70" s="1150">
        <f t="shared" ca="1" si="5"/>
        <v>0</v>
      </c>
      <c r="M70" s="1150">
        <f t="shared" ca="1" si="6"/>
        <v>0</v>
      </c>
      <c r="N70" s="1150">
        <f t="shared" ca="1" si="15"/>
        <v>5101570648.5048103</v>
      </c>
      <c r="O70" s="1093"/>
      <c r="P70" s="1150">
        <f t="shared" ca="1" si="7"/>
        <v>42631368.715396881</v>
      </c>
      <c r="Q70" s="1150">
        <f t="shared" ca="1" si="8"/>
        <v>4846492116.0795698</v>
      </c>
      <c r="R70" s="1150">
        <f t="shared" ca="1" si="16"/>
        <v>4886991916.3591967</v>
      </c>
      <c r="S70" s="1150">
        <f t="shared" ca="1" si="17"/>
        <v>40499800.279626846</v>
      </c>
      <c r="T70" s="1150">
        <f t="shared" ca="1" si="9"/>
        <v>4846492116.0795698</v>
      </c>
      <c r="U70" s="1152">
        <f t="shared" ca="1" si="10"/>
        <v>0.62869756552760725</v>
      </c>
      <c r="V70" s="1153">
        <f t="shared" ca="1" si="11"/>
        <v>5.0000000000000044E-2</v>
      </c>
      <c r="X70" s="1154">
        <f t="shared" ca="1" si="18"/>
        <v>257210100.86101061</v>
      </c>
      <c r="Y70" s="1154">
        <f t="shared" ca="1" si="12"/>
        <v>2131568.4357700348</v>
      </c>
      <c r="Z70" s="1154">
        <f t="shared" ca="1" si="13"/>
        <v>255078532.42524058</v>
      </c>
      <c r="AA70" s="1152">
        <f t="shared" ca="1" si="14"/>
        <v>0.62856818392231328</v>
      </c>
      <c r="AB70" s="1125"/>
    </row>
    <row r="71" spans="1:29">
      <c r="A71" s="1164">
        <f>Calendar!J63</f>
        <v>46839</v>
      </c>
      <c r="C71" s="1124"/>
      <c r="D71" s="1145">
        <f t="shared" ca="1" si="0"/>
        <v>47603</v>
      </c>
      <c r="E71" s="1146">
        <f t="shared" ca="1" si="1"/>
        <v>47630</v>
      </c>
      <c r="F71" s="1147">
        <f t="shared" ca="1" si="2"/>
        <v>1855</v>
      </c>
      <c r="G71" s="1148">
        <f ca="1">IF(F71&lt;&gt;"",COUNTIF($F$11:F71,"&gt;0"),"")</f>
        <v>61</v>
      </c>
      <c r="H71" s="1149">
        <v>8.3338356636277009E-3</v>
      </c>
      <c r="I71" s="1148"/>
      <c r="J71" s="1150">
        <f t="shared" ca="1" si="3"/>
        <v>5101570648.5048103</v>
      </c>
      <c r="K71" s="1151">
        <f t="shared" ca="1" si="4"/>
        <v>42515651.411025688</v>
      </c>
      <c r="L71" s="1150">
        <f t="shared" ca="1" si="5"/>
        <v>0</v>
      </c>
      <c r="M71" s="1150">
        <f t="shared" ca="1" si="6"/>
        <v>0</v>
      </c>
      <c r="N71" s="1150">
        <f t="shared" ca="1" si="15"/>
        <v>5059054997.0937843</v>
      </c>
      <c r="O71" s="1093"/>
      <c r="P71" s="1150">
        <f t="shared" ca="1" si="7"/>
        <v>42515651.411026001</v>
      </c>
      <c r="Q71" s="1150">
        <f t="shared" ca="1" si="8"/>
        <v>4806102247.2390947</v>
      </c>
      <c r="R71" s="1150">
        <f t="shared" ca="1" si="16"/>
        <v>4846492116.0795698</v>
      </c>
      <c r="S71" s="1150">
        <f t="shared" ca="1" si="17"/>
        <v>40389868.840475082</v>
      </c>
      <c r="T71" s="1150">
        <f t="shared" ca="1" si="9"/>
        <v>4806102247.2390947</v>
      </c>
      <c r="U71" s="1152">
        <f t="shared" ca="1" si="10"/>
        <v>0.62348738178350871</v>
      </c>
      <c r="V71" s="1153">
        <f t="shared" ca="1" si="11"/>
        <v>5.0000000000000044E-2</v>
      </c>
      <c r="X71" s="1154">
        <f t="shared" ca="1" si="18"/>
        <v>255078532.42524058</v>
      </c>
      <c r="Y71" s="1154">
        <f t="shared" ca="1" si="12"/>
        <v>2125782.5705509186</v>
      </c>
      <c r="Z71" s="1154">
        <f t="shared" ca="1" si="13"/>
        <v>252952749.85468966</v>
      </c>
      <c r="AA71" s="1152">
        <f t="shared" ca="1" si="14"/>
        <v>0.62335907239794863</v>
      </c>
      <c r="AB71" s="1125"/>
      <c r="AC71" s="1098"/>
    </row>
    <row r="72" spans="1:29">
      <c r="A72" s="1164">
        <f>Calendar!J64</f>
        <v>46870</v>
      </c>
      <c r="C72" s="1124"/>
      <c r="D72" s="1145">
        <f t="shared" ca="1" si="0"/>
        <v>47634</v>
      </c>
      <c r="E72" s="1146">
        <f t="shared" ca="1" si="1"/>
        <v>47661</v>
      </c>
      <c r="F72" s="1147">
        <f t="shared" ca="1" si="2"/>
        <v>1886</v>
      </c>
      <c r="G72" s="1148">
        <f ca="1">IF(F72&lt;&gt;"",COUNTIF($F$11:F72,"&gt;0"),"")</f>
        <v>62</v>
      </c>
      <c r="H72" s="1149">
        <v>8.3879594483353744E-3</v>
      </c>
      <c r="I72" s="1148"/>
      <c r="J72" s="1150">
        <f t="shared" ca="1" si="3"/>
        <v>5059054997.0937843</v>
      </c>
      <c r="K72" s="1151">
        <f t="shared" ca="1" si="4"/>
        <v>42435148.162521102</v>
      </c>
      <c r="L72" s="1150">
        <f t="shared" ca="1" si="5"/>
        <v>0</v>
      </c>
      <c r="M72" s="1150">
        <f t="shared" ca="1" si="6"/>
        <v>0</v>
      </c>
      <c r="N72" s="1150">
        <f t="shared" ca="1" si="15"/>
        <v>5016619848.931263</v>
      </c>
      <c r="O72" s="1093"/>
      <c r="P72" s="1150">
        <f t="shared" ca="1" si="7"/>
        <v>42435148.162521362</v>
      </c>
      <c r="Q72" s="1150">
        <f t="shared" ca="1" si="8"/>
        <v>4765788856.4846992</v>
      </c>
      <c r="R72" s="1150">
        <f t="shared" ca="1" si="16"/>
        <v>4806102247.2390947</v>
      </c>
      <c r="S72" s="1150">
        <f t="shared" ca="1" si="17"/>
        <v>40313390.754395485</v>
      </c>
      <c r="T72" s="1150">
        <f t="shared" ca="1" si="9"/>
        <v>4765788856.4846992</v>
      </c>
      <c r="U72" s="1152">
        <f t="shared" ca="1" si="10"/>
        <v>0.61829134040537936</v>
      </c>
      <c r="V72" s="1153">
        <f t="shared" ca="1" si="11"/>
        <v>5.0000000000000155E-2</v>
      </c>
      <c r="X72" s="1154">
        <f t="shared" ca="1" si="18"/>
        <v>252952749.85468966</v>
      </c>
      <c r="Y72" s="1154">
        <f t="shared" ca="1" si="12"/>
        <v>2121757.4081258774</v>
      </c>
      <c r="Z72" s="1154">
        <f t="shared" ca="1" si="13"/>
        <v>250830992.44656378</v>
      </c>
      <c r="AA72" s="1152">
        <f t="shared" ca="1" si="14"/>
        <v>0.61816410032915359</v>
      </c>
      <c r="AB72" s="1125"/>
      <c r="AC72" s="1098"/>
    </row>
    <row r="73" spans="1:29">
      <c r="A73" s="1164">
        <f>Calendar!J65</f>
        <v>46902</v>
      </c>
      <c r="C73" s="1124"/>
      <c r="D73" s="1145">
        <f t="shared" ca="1" si="0"/>
        <v>47664</v>
      </c>
      <c r="E73" s="1146">
        <f t="shared" ca="1" si="1"/>
        <v>47693</v>
      </c>
      <c r="F73" s="1147">
        <f t="shared" ca="1" si="2"/>
        <v>1918</v>
      </c>
      <c r="G73" s="1148">
        <f ca="1">IF(F73&lt;&gt;"",COUNTIF($F$11:F73,"&gt;0"),"")</f>
        <v>63</v>
      </c>
      <c r="H73" s="1149">
        <v>8.4259318894268839E-3</v>
      </c>
      <c r="I73" s="1148"/>
      <c r="J73" s="1150">
        <f t="shared" ca="1" si="3"/>
        <v>5016619848.931263</v>
      </c>
      <c r="K73" s="1151">
        <f t="shared" ca="1" si="4"/>
        <v>42269697.162241809</v>
      </c>
      <c r="L73" s="1150">
        <f t="shared" ca="1" si="5"/>
        <v>0</v>
      </c>
      <c r="M73" s="1150">
        <f t="shared" ca="1" si="6"/>
        <v>0</v>
      </c>
      <c r="N73" s="1150">
        <f t="shared" ca="1" si="15"/>
        <v>4974350151.769021</v>
      </c>
      <c r="O73" s="1093"/>
      <c r="P73" s="1150">
        <f t="shared" ca="1" si="7"/>
        <v>42269697.162241936</v>
      </c>
      <c r="Q73" s="1150">
        <f t="shared" ca="1" si="8"/>
        <v>4725632644.1805696</v>
      </c>
      <c r="R73" s="1150">
        <f t="shared" ca="1" si="16"/>
        <v>4765788856.4846992</v>
      </c>
      <c r="S73" s="1150">
        <f t="shared" ca="1" si="17"/>
        <v>40156212.304129601</v>
      </c>
      <c r="T73" s="1150">
        <f t="shared" ca="1" si="9"/>
        <v>4725632644.1805696</v>
      </c>
      <c r="U73" s="1152">
        <f t="shared" ca="1" si="10"/>
        <v>0.61310513771480202</v>
      </c>
      <c r="V73" s="1153">
        <f t="shared" ca="1" si="11"/>
        <v>5.0000000000000044E-2</v>
      </c>
      <c r="X73" s="1154">
        <f t="shared" ca="1" si="18"/>
        <v>250830992.44656378</v>
      </c>
      <c r="Y73" s="1154">
        <f t="shared" ca="1" si="12"/>
        <v>2113484.8581123352</v>
      </c>
      <c r="Z73" s="1154">
        <f t="shared" ca="1" si="13"/>
        <v>248717507.58845145</v>
      </c>
      <c r="AA73" s="1152">
        <f t="shared" ca="1" si="14"/>
        <v>0.61297896492317638</v>
      </c>
      <c r="AB73" s="1125"/>
      <c r="AC73" s="1098"/>
    </row>
    <row r="74" spans="1:29">
      <c r="A74" s="1164">
        <f>Calendar!J66</f>
        <v>46931</v>
      </c>
      <c r="C74" s="1124"/>
      <c r="D74" s="1145">
        <f t="shared" ca="1" si="0"/>
        <v>47695</v>
      </c>
      <c r="E74" s="1146">
        <f t="shared" ca="1" si="1"/>
        <v>47722</v>
      </c>
      <c r="F74" s="1147">
        <f t="shared" ca="1" si="2"/>
        <v>1947</v>
      </c>
      <c r="G74" s="1148">
        <f ca="1">IF(F74&lt;&gt;"",COUNTIF($F$11:F74,"&gt;0"),"")</f>
        <v>64</v>
      </c>
      <c r="H74" s="1149">
        <v>8.4724727099141466E-3</v>
      </c>
      <c r="I74" s="1148"/>
      <c r="J74" s="1150">
        <f t="shared" ca="1" si="3"/>
        <v>4974350151.769021</v>
      </c>
      <c r="K74" s="1151">
        <f t="shared" ca="1" si="4"/>
        <v>42145045.910420321</v>
      </c>
      <c r="L74" s="1150">
        <f t="shared" ca="1" si="5"/>
        <v>0</v>
      </c>
      <c r="M74" s="1150">
        <f t="shared" ca="1" si="6"/>
        <v>0</v>
      </c>
      <c r="N74" s="1150">
        <f t="shared" ca="1" si="15"/>
        <v>4932205105.8586006</v>
      </c>
      <c r="O74" s="1093"/>
      <c r="P74" s="1150">
        <f t="shared" ca="1" si="7"/>
        <v>42145045.910420418</v>
      </c>
      <c r="Q74" s="1150">
        <f t="shared" ca="1" si="8"/>
        <v>4685594850.56567</v>
      </c>
      <c r="R74" s="1150">
        <f t="shared" ca="1" si="16"/>
        <v>4725632644.1805696</v>
      </c>
      <c r="S74" s="1150">
        <f t="shared" ca="1" si="17"/>
        <v>40037793.614899635</v>
      </c>
      <c r="T74" s="1150">
        <f t="shared" ca="1" si="9"/>
        <v>4685594850.56567</v>
      </c>
      <c r="U74" s="1152">
        <f t="shared" ca="1" si="10"/>
        <v>0.60793915558335943</v>
      </c>
      <c r="V74" s="1153">
        <f t="shared" ca="1" si="11"/>
        <v>5.0000000000000155E-2</v>
      </c>
      <c r="X74" s="1154">
        <f t="shared" ca="1" si="18"/>
        <v>248717507.58845145</v>
      </c>
      <c r="Y74" s="1154">
        <f t="shared" ca="1" si="12"/>
        <v>2107252.2955207825</v>
      </c>
      <c r="Z74" s="1154">
        <f t="shared" ca="1" si="13"/>
        <v>246610255.29293066</v>
      </c>
      <c r="AA74" s="1152">
        <f t="shared" ca="1" si="14"/>
        <v>0.6078140459150817</v>
      </c>
      <c r="AB74" s="1125"/>
      <c r="AC74" s="1098"/>
    </row>
    <row r="75" spans="1:29">
      <c r="A75" s="1164">
        <f>Calendar!J67</f>
        <v>46961</v>
      </c>
      <c r="C75" s="1124"/>
      <c r="D75" s="1145">
        <f t="shared" ca="1" si="0"/>
        <v>47726</v>
      </c>
      <c r="E75" s="1146">
        <f t="shared" ca="1" si="1"/>
        <v>47753</v>
      </c>
      <c r="F75" s="1147">
        <f t="shared" ca="1" si="2"/>
        <v>1978</v>
      </c>
      <c r="G75" s="1148">
        <f ca="1">IF(F75&lt;&gt;"",COUNTIF($F$11:F75,"&gt;0"),"")</f>
        <v>65</v>
      </c>
      <c r="H75" s="1149">
        <v>8.5119458346093087E-3</v>
      </c>
      <c r="I75" s="1148"/>
      <c r="J75" s="1150">
        <f t="shared" ca="1" si="3"/>
        <v>4932205105.8586006</v>
      </c>
      <c r="K75" s="1151">
        <f t="shared" ca="1" si="4"/>
        <v>41982662.706251882</v>
      </c>
      <c r="L75" s="1150">
        <f t="shared" ca="1" si="5"/>
        <v>0</v>
      </c>
      <c r="M75" s="1150">
        <f t="shared" ca="1" si="6"/>
        <v>0</v>
      </c>
      <c r="N75" s="1150">
        <f t="shared" ca="1" si="15"/>
        <v>4890222443.1523485</v>
      </c>
      <c r="O75" s="1093"/>
      <c r="P75" s="1150">
        <f t="shared" ca="1" si="7"/>
        <v>41982662.706252098</v>
      </c>
      <c r="Q75" s="1150">
        <f t="shared" ca="1" si="8"/>
        <v>4645711320.9947309</v>
      </c>
      <c r="R75" s="1150">
        <f t="shared" ca="1" si="16"/>
        <v>4685594850.56567</v>
      </c>
      <c r="S75" s="1150">
        <f t="shared" ca="1" si="17"/>
        <v>39883529.570939064</v>
      </c>
      <c r="T75" s="1150">
        <f t="shared" ca="1" si="9"/>
        <v>4645711320.9947309</v>
      </c>
      <c r="U75" s="1152">
        <f t="shared" ca="1" si="10"/>
        <v>0.60278840767839115</v>
      </c>
      <c r="V75" s="1153">
        <f t="shared" ca="1" si="11"/>
        <v>5.0000000000000044E-2</v>
      </c>
      <c r="X75" s="1154">
        <f t="shared" ca="1" si="18"/>
        <v>246610255.29293066</v>
      </c>
      <c r="Y75" s="1154">
        <f t="shared" ca="1" si="12"/>
        <v>2099133.1353130341</v>
      </c>
      <c r="Z75" s="1154">
        <f t="shared" ca="1" si="13"/>
        <v>244511122.15761763</v>
      </c>
      <c r="AA75" s="1152">
        <f t="shared" ca="1" si="14"/>
        <v>0.60266435799836426</v>
      </c>
      <c r="AB75" s="1125"/>
      <c r="AC75" s="1098"/>
    </row>
    <row r="76" spans="1:29">
      <c r="A76" s="1164">
        <f>Calendar!J68</f>
        <v>46993</v>
      </c>
      <c r="C76" s="1124"/>
      <c r="D76" s="1145">
        <f t="shared" ref="D76:D139" ca="1" si="19">IF(E76&lt;&gt;"",EOMONTH(E76,-1),"")</f>
        <v>47756</v>
      </c>
      <c r="E76" s="1146">
        <f t="shared" ref="E76:E139" ca="1" si="20">IF(INDIRECT("A"&amp;(IFERROR(MATCH(E75,A:A),999)+1))&gt;0,INDIRECT("A"&amp;(IFERROR(MATCH(E75,A:A),999)+1)),"")</f>
        <v>47784</v>
      </c>
      <c r="F76" s="1147">
        <f t="shared" ref="F76:F139" ca="1" si="21">IF(E76&lt;&gt;"",E76-$A$31,"")</f>
        <v>2009</v>
      </c>
      <c r="G76" s="1148">
        <f ca="1">IF(F76&lt;&gt;"",COUNTIF($F$11:F76,"&gt;0"),"")</f>
        <v>66</v>
      </c>
      <c r="H76" s="1149">
        <v>8.5598230167749263E-3</v>
      </c>
      <c r="I76" s="1148"/>
      <c r="J76" s="1150">
        <f t="shared" ref="J76:J139" ca="1" si="22">IF(G76=1,$A$7,N75)</f>
        <v>4890222443.1523485</v>
      </c>
      <c r="K76" s="1151">
        <f t="shared" ref="K76:K139" ca="1" si="23">H76*J76</f>
        <v>41859438.626044787</v>
      </c>
      <c r="L76" s="1150">
        <f t="shared" ref="L76:L139" ca="1" si="24">IF(E76&lt;&gt;"",(1-(1-$A$25)^(1/12))*(J76-K76),"")</f>
        <v>0</v>
      </c>
      <c r="M76" s="1150">
        <f t="shared" ref="M76:M139" ca="1" si="25">IF(J76-K76-L76&lt;$A$27*$A$5,J76-K76-L76,0)</f>
        <v>0</v>
      </c>
      <c r="N76" s="1150">
        <f t="shared" ca="1" si="15"/>
        <v>4848363004.5263033</v>
      </c>
      <c r="O76" s="1093"/>
      <c r="P76" s="1150">
        <f t="shared" ref="P76:P139" ca="1" si="26">IF(G76&lt;&gt; "", R76+X76-N76, "")</f>
        <v>41859438.626045227</v>
      </c>
      <c r="Q76" s="1150">
        <f t="shared" ref="Q76:Q139" ca="1" si="27">IF(E76&lt;&gt;"", N76*(1-$A$15), "")</f>
        <v>4605944854.2999878</v>
      </c>
      <c r="R76" s="1150">
        <f t="shared" ca="1" si="16"/>
        <v>4645711320.9947309</v>
      </c>
      <c r="S76" s="1150">
        <f t="shared" ca="1" si="17"/>
        <v>39766466.694743156</v>
      </c>
      <c r="T76" s="1150">
        <f t="shared" ref="T76:T139" ca="1" si="28">IF(E76&lt;&gt;"", R76-S76, "")</f>
        <v>4605944854.2999878</v>
      </c>
      <c r="U76" s="1152">
        <f t="shared" ref="U76:U139" ca="1" si="29">IF(E76&lt;&gt;"", R76/$A$11, "")</f>
        <v>0.59765750540250229</v>
      </c>
      <c r="V76" s="1153">
        <f t="shared" ref="V76:V139" ca="1" si="30">IF(E76&lt;&gt;"", IFERROR(1-T76/N76, "n.a."), "")</f>
        <v>5.0000000000000044E-2</v>
      </c>
      <c r="X76" s="1154">
        <f t="shared" ca="1" si="18"/>
        <v>244511122.15761763</v>
      </c>
      <c r="Y76" s="1154">
        <f t="shared" ref="Y76:Y139" ca="1" si="31">IF(E76&lt;&gt;"", P76-S76, "")</f>
        <v>2092971.9313020706</v>
      </c>
      <c r="Z76" s="1154">
        <f t="shared" ref="Z76:Z139" ca="1" si="32">IF(E76&lt;&gt;"", X76-Y76, "")</f>
        <v>242418150.22631556</v>
      </c>
      <c r="AA76" s="1152">
        <f t="shared" ref="AA76:AA139" ca="1" si="33">IF(E76&lt;&gt;"", X76/$A$19, "")</f>
        <v>0.59753451162663151</v>
      </c>
      <c r="AB76" s="1125"/>
      <c r="AC76" s="1098"/>
    </row>
    <row r="77" spans="1:29">
      <c r="A77" s="1164">
        <f>Calendar!J69</f>
        <v>47023</v>
      </c>
      <c r="C77" s="1124"/>
      <c r="D77" s="1145">
        <f t="shared" ca="1" si="19"/>
        <v>47787</v>
      </c>
      <c r="E77" s="1146">
        <f t="shared" ca="1" si="20"/>
        <v>47814</v>
      </c>
      <c r="F77" s="1147">
        <f t="shared" ca="1" si="21"/>
        <v>2039</v>
      </c>
      <c r="G77" s="1148">
        <f ca="1">IF(F77&lt;&gt;"",COUNTIF($F$11:F77,"&gt;0"),"")</f>
        <v>67</v>
      </c>
      <c r="H77" s="1149">
        <v>8.6017040674281117E-3</v>
      </c>
      <c r="I77" s="1148"/>
      <c r="J77" s="1150">
        <f t="shared" ca="1" si="22"/>
        <v>4848363004.5263033</v>
      </c>
      <c r="K77" s="1151">
        <f t="shared" ca="1" si="23"/>
        <v>41704183.776401885</v>
      </c>
      <c r="L77" s="1150">
        <f t="shared" ca="1" si="24"/>
        <v>0</v>
      </c>
      <c r="M77" s="1150">
        <f t="shared" ca="1" si="25"/>
        <v>0</v>
      </c>
      <c r="N77" s="1150">
        <f t="shared" ref="N77:N140" ca="1" si="34">IF(E77&lt;&gt;"",J77-K77-L77-M77,"")</f>
        <v>4806658820.7499018</v>
      </c>
      <c r="O77" s="1093"/>
      <c r="P77" s="1150">
        <f t="shared" ca="1" si="26"/>
        <v>41704183.77640152</v>
      </c>
      <c r="Q77" s="1150">
        <f t="shared" ca="1" si="27"/>
        <v>4566325879.7124062</v>
      </c>
      <c r="R77" s="1150">
        <f t="shared" ref="R77:R140" ca="1" si="35">IF(E77&lt;&gt;"", T76, "")</f>
        <v>4605944854.2999878</v>
      </c>
      <c r="S77" s="1150">
        <f t="shared" ref="S77:S140" ca="1" si="36">IF(E77&lt;&gt;"", MIN(P77,MAX(R77-Q77,0)), "")</f>
        <v>39618974.587581635</v>
      </c>
      <c r="T77" s="1150">
        <f t="shared" ca="1" si="28"/>
        <v>4566325879.7124062</v>
      </c>
      <c r="U77" s="1152">
        <f t="shared" ca="1" si="29"/>
        <v>0.59254166293160959</v>
      </c>
      <c r="V77" s="1153">
        <f t="shared" ca="1" si="30"/>
        <v>5.0000000000000155E-2</v>
      </c>
      <c r="X77" s="1154">
        <f t="shared" ref="X77:X140" ca="1" si="37">IF(E77&lt;&gt;"", Z76, "")</f>
        <v>242418150.22631556</v>
      </c>
      <c r="Y77" s="1154">
        <f t="shared" ca="1" si="31"/>
        <v>2085209.1888198853</v>
      </c>
      <c r="Z77" s="1154">
        <f t="shared" ca="1" si="32"/>
        <v>240332941.03749567</v>
      </c>
      <c r="AA77" s="1152">
        <f t="shared" ca="1" si="33"/>
        <v>0.59241972196069292</v>
      </c>
      <c r="AB77" s="1125"/>
      <c r="AC77" s="1098"/>
    </row>
    <row r="78" spans="1:29">
      <c r="A78" s="1164">
        <f>Calendar!J70</f>
        <v>47053</v>
      </c>
      <c r="C78" s="1124"/>
      <c r="D78" s="1145">
        <f t="shared" ca="1" si="19"/>
        <v>47817</v>
      </c>
      <c r="E78" s="1146">
        <f t="shared" ca="1" si="20"/>
        <v>47844</v>
      </c>
      <c r="F78" s="1147">
        <f t="shared" ca="1" si="21"/>
        <v>2069</v>
      </c>
      <c r="G78" s="1148">
        <f ca="1">IF(F78&lt;&gt;"",COUNTIF($F$11:F78,"&gt;0"),"")</f>
        <v>68</v>
      </c>
      <c r="H78" s="1149">
        <v>8.6433014396991997E-3</v>
      </c>
      <c r="I78" s="1148"/>
      <c r="J78" s="1150">
        <f t="shared" ca="1" si="22"/>
        <v>4806658820.7499018</v>
      </c>
      <c r="K78" s="1151">
        <f t="shared" ca="1" si="23"/>
        <v>41545401.105530486</v>
      </c>
      <c r="L78" s="1150">
        <f t="shared" ca="1" si="24"/>
        <v>0</v>
      </c>
      <c r="M78" s="1150">
        <f t="shared" ca="1" si="25"/>
        <v>0</v>
      </c>
      <c r="N78" s="1150">
        <f t="shared" ca="1" si="34"/>
        <v>4765113419.644371</v>
      </c>
      <c r="O78" s="1093"/>
      <c r="P78" s="1150">
        <f t="shared" ca="1" si="26"/>
        <v>41545401.105530739</v>
      </c>
      <c r="Q78" s="1150">
        <f t="shared" ca="1" si="27"/>
        <v>4526857748.6621523</v>
      </c>
      <c r="R78" s="1150">
        <f t="shared" ca="1" si="35"/>
        <v>4566325879.7124062</v>
      </c>
      <c r="S78" s="1150">
        <f t="shared" ca="1" si="36"/>
        <v>39468131.050253868</v>
      </c>
      <c r="T78" s="1150">
        <f t="shared" ca="1" si="28"/>
        <v>4526857748.6621523</v>
      </c>
      <c r="U78" s="1152">
        <f t="shared" ca="1" si="29"/>
        <v>0.58744479489945023</v>
      </c>
      <c r="V78" s="1153">
        <f t="shared" ca="1" si="30"/>
        <v>5.0000000000000044E-2</v>
      </c>
      <c r="X78" s="1154">
        <f t="shared" ca="1" si="37"/>
        <v>240332941.03749567</v>
      </c>
      <c r="Y78" s="1154">
        <f t="shared" ca="1" si="31"/>
        <v>2077270.0552768707</v>
      </c>
      <c r="Z78" s="1154">
        <f t="shared" ca="1" si="32"/>
        <v>238255670.9822188</v>
      </c>
      <c r="AA78" s="1152">
        <f t="shared" ca="1" si="33"/>
        <v>0.58732390282867952</v>
      </c>
      <c r="AB78" s="1125"/>
      <c r="AC78" s="1098"/>
    </row>
    <row r="79" spans="1:29">
      <c r="A79" s="1164">
        <f>Calendar!J71</f>
        <v>47084</v>
      </c>
      <c r="C79" s="1124"/>
      <c r="D79" s="1145">
        <f t="shared" ca="1" si="19"/>
        <v>47848</v>
      </c>
      <c r="E79" s="1146">
        <f t="shared" ca="1" si="20"/>
        <v>47875</v>
      </c>
      <c r="F79" s="1147">
        <f t="shared" ca="1" si="21"/>
        <v>2100</v>
      </c>
      <c r="G79" s="1148">
        <f ca="1">IF(F79&lt;&gt;"",COUNTIF($F$11:F79,"&gt;0"),"")</f>
        <v>69</v>
      </c>
      <c r="H79" s="1149">
        <v>8.6963022323994707E-3</v>
      </c>
      <c r="I79" s="1148"/>
      <c r="J79" s="1150">
        <f t="shared" ca="1" si="22"/>
        <v>4765113419.644371</v>
      </c>
      <c r="K79" s="1151">
        <f t="shared" ca="1" si="23"/>
        <v>41438866.468890019</v>
      </c>
      <c r="L79" s="1150">
        <f t="shared" ca="1" si="24"/>
        <v>0</v>
      </c>
      <c r="M79" s="1150">
        <f t="shared" ca="1" si="25"/>
        <v>0</v>
      </c>
      <c r="N79" s="1150">
        <f t="shared" ca="1" si="34"/>
        <v>4723674553.1754808</v>
      </c>
      <c r="O79" s="1093"/>
      <c r="P79" s="1150">
        <f t="shared" ca="1" si="26"/>
        <v>41438866.46889019</v>
      </c>
      <c r="Q79" s="1150">
        <f t="shared" ca="1" si="27"/>
        <v>4487490825.5167065</v>
      </c>
      <c r="R79" s="1150">
        <f t="shared" ca="1" si="35"/>
        <v>4526857748.6621523</v>
      </c>
      <c r="S79" s="1150">
        <f t="shared" ca="1" si="36"/>
        <v>39366923.145445824</v>
      </c>
      <c r="T79" s="1150">
        <f t="shared" ca="1" si="28"/>
        <v>4487490825.5167065</v>
      </c>
      <c r="U79" s="1152">
        <f t="shared" ca="1" si="29"/>
        <v>0.58236733245795202</v>
      </c>
      <c r="V79" s="1153">
        <f t="shared" ca="1" si="30"/>
        <v>5.0000000000000044E-2</v>
      </c>
      <c r="X79" s="1154">
        <f t="shared" ca="1" si="37"/>
        <v>238255670.9822188</v>
      </c>
      <c r="Y79" s="1154">
        <f t="shared" ca="1" si="31"/>
        <v>2071943.3234443665</v>
      </c>
      <c r="Z79" s="1154">
        <f t="shared" ca="1" si="32"/>
        <v>236183727.65877444</v>
      </c>
      <c r="AA79" s="1152">
        <f t="shared" ca="1" si="33"/>
        <v>0.58224748529378989</v>
      </c>
      <c r="AB79" s="1125"/>
      <c r="AC79" s="1098"/>
    </row>
    <row r="80" spans="1:29">
      <c r="A80" s="1164">
        <f>Calendar!J72</f>
        <v>47114</v>
      </c>
      <c r="C80" s="1124"/>
      <c r="D80" s="1145">
        <f t="shared" ca="1" si="19"/>
        <v>47879</v>
      </c>
      <c r="E80" s="1146">
        <f t="shared" ca="1" si="20"/>
        <v>47906</v>
      </c>
      <c r="F80" s="1147">
        <f t="shared" ca="1" si="21"/>
        <v>2131</v>
      </c>
      <c r="G80" s="1148">
        <f ca="1">IF(F80&lt;&gt;"",COUNTIF($F$11:F80,"&gt;0"),"")</f>
        <v>70</v>
      </c>
      <c r="H80" s="1149">
        <v>8.7352661988350285E-3</v>
      </c>
      <c r="I80" s="1148"/>
      <c r="J80" s="1150">
        <f t="shared" ca="1" si="22"/>
        <v>4723674553.1754808</v>
      </c>
      <c r="K80" s="1151">
        <f t="shared" ca="1" si="23"/>
        <v>41262554.658650935</v>
      </c>
      <c r="L80" s="1150">
        <f t="shared" ca="1" si="24"/>
        <v>0</v>
      </c>
      <c r="M80" s="1150">
        <f t="shared" ca="1" si="25"/>
        <v>0</v>
      </c>
      <c r="N80" s="1150">
        <f t="shared" ca="1" si="34"/>
        <v>4682411998.5168295</v>
      </c>
      <c r="O80" s="1093"/>
      <c r="P80" s="1150">
        <f t="shared" ca="1" si="26"/>
        <v>41262554.658651352</v>
      </c>
      <c r="Q80" s="1150">
        <f t="shared" ca="1" si="27"/>
        <v>4448291398.5909882</v>
      </c>
      <c r="R80" s="1150">
        <f t="shared" ca="1" si="35"/>
        <v>4487490825.5167065</v>
      </c>
      <c r="S80" s="1150">
        <f t="shared" ca="1" si="36"/>
        <v>39199426.925718307</v>
      </c>
      <c r="T80" s="1150">
        <f t="shared" ca="1" si="28"/>
        <v>4448291398.5909882</v>
      </c>
      <c r="U80" s="1152">
        <f t="shared" ca="1" si="29"/>
        <v>0.57730289012462133</v>
      </c>
      <c r="V80" s="1153">
        <f t="shared" ca="1" si="30"/>
        <v>4.9999999999999933E-2</v>
      </c>
      <c r="X80" s="1154">
        <f t="shared" ca="1" si="37"/>
        <v>236183727.65877444</v>
      </c>
      <c r="Y80" s="1154">
        <f t="shared" ca="1" si="31"/>
        <v>2063127.7329330444</v>
      </c>
      <c r="Z80" s="1154">
        <f t="shared" ca="1" si="32"/>
        <v>234120599.92584139</v>
      </c>
      <c r="AA80" s="1152">
        <f t="shared" ca="1" si="33"/>
        <v>0.57718408518762077</v>
      </c>
      <c r="AB80" s="1125"/>
      <c r="AC80" s="1098"/>
    </row>
    <row r="81" spans="1:29">
      <c r="A81" s="1164">
        <f>Calendar!J73</f>
        <v>47147</v>
      </c>
      <c r="C81" s="1124"/>
      <c r="D81" s="1145">
        <f t="shared" ca="1" si="19"/>
        <v>47907</v>
      </c>
      <c r="E81" s="1146">
        <f t="shared" ca="1" si="20"/>
        <v>47934</v>
      </c>
      <c r="F81" s="1147">
        <f t="shared" ca="1" si="21"/>
        <v>2159</v>
      </c>
      <c r="G81" s="1148">
        <f ca="1">IF(F81&lt;&gt;"",COUNTIF($F$11:F81,"&gt;0"),"")</f>
        <v>71</v>
      </c>
      <c r="H81" s="1149">
        <v>8.7880372559361441E-3</v>
      </c>
      <c r="I81" s="1148"/>
      <c r="J81" s="1150">
        <f t="shared" ca="1" si="22"/>
        <v>4682411998.5168295</v>
      </c>
      <c r="K81" s="1151">
        <f t="shared" ca="1" si="23"/>
        <v>41149211.090608314</v>
      </c>
      <c r="L81" s="1150">
        <f t="shared" ca="1" si="24"/>
        <v>0</v>
      </c>
      <c r="M81" s="1150">
        <f t="shared" ca="1" si="25"/>
        <v>0</v>
      </c>
      <c r="N81" s="1150">
        <f t="shared" ca="1" si="34"/>
        <v>4641262787.4262209</v>
      </c>
      <c r="O81" s="1093"/>
      <c r="P81" s="1150">
        <f t="shared" ca="1" si="26"/>
        <v>41149211.090608597</v>
      </c>
      <c r="Q81" s="1150">
        <f t="shared" ca="1" si="27"/>
        <v>4409199648.0549097</v>
      </c>
      <c r="R81" s="1150">
        <f t="shared" ca="1" si="35"/>
        <v>4448291398.5909882</v>
      </c>
      <c r="S81" s="1150">
        <f t="shared" ca="1" si="36"/>
        <v>39091750.536078453</v>
      </c>
      <c r="T81" s="1150">
        <f t="shared" ca="1" si="28"/>
        <v>4409199648.0549097</v>
      </c>
      <c r="U81" s="1152">
        <f t="shared" ca="1" si="29"/>
        <v>0.5722599957020259</v>
      </c>
      <c r="V81" s="1153">
        <f t="shared" ca="1" si="30"/>
        <v>5.0000000000000044E-2</v>
      </c>
      <c r="X81" s="1154">
        <f t="shared" ca="1" si="37"/>
        <v>234120599.92584139</v>
      </c>
      <c r="Y81" s="1154">
        <f t="shared" ca="1" si="31"/>
        <v>2057460.5545301437</v>
      </c>
      <c r="Z81" s="1154">
        <f t="shared" ca="1" si="32"/>
        <v>232063139.37131125</v>
      </c>
      <c r="AA81" s="1152">
        <f t="shared" ca="1" si="33"/>
        <v>0.57214222855777463</v>
      </c>
      <c r="AB81" s="1125"/>
      <c r="AC81" s="1098"/>
    </row>
    <row r="82" spans="1:29">
      <c r="A82" s="1164">
        <f>Calendar!J74</f>
        <v>47176</v>
      </c>
      <c r="C82" s="1124"/>
      <c r="D82" s="1145">
        <f t="shared" ca="1" si="19"/>
        <v>47938</v>
      </c>
      <c r="E82" s="1146">
        <f t="shared" ca="1" si="20"/>
        <v>47966</v>
      </c>
      <c r="F82" s="1147">
        <f t="shared" ca="1" si="21"/>
        <v>2191</v>
      </c>
      <c r="G82" s="1148">
        <f ca="1">IF(F82&lt;&gt;"",COUNTIF($F$11:F82,"&gt;0"),"")</f>
        <v>72</v>
      </c>
      <c r="H82" s="1149">
        <v>8.840598743222336E-3</v>
      </c>
      <c r="I82" s="1148"/>
      <c r="J82" s="1150">
        <f t="shared" ca="1" si="22"/>
        <v>4641262787.4262209</v>
      </c>
      <c r="K82" s="1151">
        <f t="shared" ca="1" si="23"/>
        <v>41031541.965484843</v>
      </c>
      <c r="L82" s="1150">
        <f t="shared" ca="1" si="24"/>
        <v>0</v>
      </c>
      <c r="M82" s="1150">
        <f t="shared" ca="1" si="25"/>
        <v>0</v>
      </c>
      <c r="N82" s="1150">
        <f t="shared" ca="1" si="34"/>
        <v>4600231245.4607363</v>
      </c>
      <c r="O82" s="1093"/>
      <c r="P82" s="1150">
        <f t="shared" ca="1" si="26"/>
        <v>41031541.965484619</v>
      </c>
      <c r="Q82" s="1150">
        <f t="shared" ca="1" si="27"/>
        <v>4370219683.1876993</v>
      </c>
      <c r="R82" s="1150">
        <f t="shared" ca="1" si="35"/>
        <v>4409199648.0549097</v>
      </c>
      <c r="S82" s="1150">
        <f t="shared" ca="1" si="36"/>
        <v>38979964.867210388</v>
      </c>
      <c r="T82" s="1150">
        <f t="shared" ca="1" si="28"/>
        <v>4370219683.1876993</v>
      </c>
      <c r="U82" s="1152">
        <f t="shared" ca="1" si="29"/>
        <v>0.56723095353971464</v>
      </c>
      <c r="V82" s="1153">
        <f t="shared" ca="1" si="30"/>
        <v>5.0000000000000044E-2</v>
      </c>
      <c r="X82" s="1154">
        <f t="shared" ca="1" si="37"/>
        <v>232063139.37131125</v>
      </c>
      <c r="Y82" s="1154">
        <f t="shared" ca="1" si="31"/>
        <v>2051577.098274231</v>
      </c>
      <c r="Z82" s="1154">
        <f t="shared" ca="1" si="32"/>
        <v>230011562.27303702</v>
      </c>
      <c r="AA82" s="1152">
        <f t="shared" ca="1" si="33"/>
        <v>0.56711422133751521</v>
      </c>
      <c r="AB82" s="1125"/>
      <c r="AC82" s="1098"/>
    </row>
    <row r="83" spans="1:29">
      <c r="A83" s="1164">
        <f>Calendar!J75</f>
        <v>47204</v>
      </c>
      <c r="C83" s="1124"/>
      <c r="D83" s="1145">
        <f t="shared" ca="1" si="19"/>
        <v>47968</v>
      </c>
      <c r="E83" s="1146">
        <f t="shared" ca="1" si="20"/>
        <v>47995</v>
      </c>
      <c r="F83" s="1147">
        <f t="shared" ca="1" si="21"/>
        <v>2220</v>
      </c>
      <c r="G83" s="1148">
        <f ca="1">IF(F83&lt;&gt;"",COUNTIF($F$11:F83,"&gt;0"),"")</f>
        <v>73</v>
      </c>
      <c r="H83" s="1149">
        <v>8.8999626012095639E-3</v>
      </c>
      <c r="I83" s="1148"/>
      <c r="J83" s="1150">
        <f t="shared" ca="1" si="22"/>
        <v>4600231245.4607363</v>
      </c>
      <c r="K83" s="1151">
        <f t="shared" ca="1" si="23"/>
        <v>40941886.041516244</v>
      </c>
      <c r="L83" s="1150">
        <f t="shared" ca="1" si="24"/>
        <v>0</v>
      </c>
      <c r="M83" s="1150">
        <f t="shared" ca="1" si="25"/>
        <v>0</v>
      </c>
      <c r="N83" s="1150">
        <f t="shared" ca="1" si="34"/>
        <v>4559289359.41922</v>
      </c>
      <c r="O83" s="1093"/>
      <c r="P83" s="1150">
        <f t="shared" ca="1" si="26"/>
        <v>40941886.041516304</v>
      </c>
      <c r="Q83" s="1150">
        <f t="shared" ca="1" si="27"/>
        <v>4331324891.4482584</v>
      </c>
      <c r="R83" s="1150">
        <f t="shared" ca="1" si="35"/>
        <v>4370219683.1876993</v>
      </c>
      <c r="S83" s="1150">
        <f t="shared" ca="1" si="36"/>
        <v>38894791.739440918</v>
      </c>
      <c r="T83" s="1150">
        <f t="shared" ca="1" si="28"/>
        <v>4331324891.4482584</v>
      </c>
      <c r="U83" s="1152">
        <f t="shared" ca="1" si="29"/>
        <v>0.56221629228473469</v>
      </c>
      <c r="V83" s="1153">
        <f t="shared" ca="1" si="30"/>
        <v>5.0000000000000155E-2</v>
      </c>
      <c r="X83" s="1154">
        <f t="shared" ca="1" si="37"/>
        <v>230011562.27303702</v>
      </c>
      <c r="Y83" s="1154">
        <f t="shared" ca="1" si="31"/>
        <v>2047094.302075386</v>
      </c>
      <c r="Z83" s="1154">
        <f t="shared" ca="1" si="32"/>
        <v>227964467.97096163</v>
      </c>
      <c r="AA83" s="1152">
        <f t="shared" ca="1" si="33"/>
        <v>0.56210059206509533</v>
      </c>
      <c r="AB83" s="1125"/>
      <c r="AC83" s="1098"/>
    </row>
    <row r="84" spans="1:29">
      <c r="A84" s="1164">
        <f>Calendar!J76</f>
        <v>47235</v>
      </c>
      <c r="C84" s="1124"/>
      <c r="D84" s="1145">
        <f t="shared" ca="1" si="19"/>
        <v>47999</v>
      </c>
      <c r="E84" s="1146">
        <f t="shared" ca="1" si="20"/>
        <v>48026</v>
      </c>
      <c r="F84" s="1147">
        <f t="shared" ca="1" si="21"/>
        <v>2251</v>
      </c>
      <c r="G84" s="1148">
        <f ca="1">IF(F84&lt;&gt;"",COUNTIF($F$11:F84,"&gt;0"),"")</f>
        <v>74</v>
      </c>
      <c r="H84" s="1149">
        <v>8.9664940180044853E-3</v>
      </c>
      <c r="I84" s="1093"/>
      <c r="J84" s="1150">
        <f t="shared" ca="1" si="22"/>
        <v>4559289359.41922</v>
      </c>
      <c r="K84" s="1151">
        <f t="shared" ca="1" si="23"/>
        <v>40880840.767583936</v>
      </c>
      <c r="L84" s="1150">
        <f t="shared" ca="1" si="24"/>
        <v>0</v>
      </c>
      <c r="M84" s="1150">
        <f t="shared" ca="1" si="25"/>
        <v>0</v>
      </c>
      <c r="N84" s="1150">
        <f t="shared" ca="1" si="34"/>
        <v>4518408518.6516361</v>
      </c>
      <c r="O84" s="1093"/>
      <c r="P84" s="1150">
        <f t="shared" ca="1" si="26"/>
        <v>40880840.767583847</v>
      </c>
      <c r="Q84" s="1150">
        <f t="shared" ca="1" si="27"/>
        <v>4292488092.7190542</v>
      </c>
      <c r="R84" s="1150">
        <f t="shared" ca="1" si="35"/>
        <v>4331324891.4482584</v>
      </c>
      <c r="S84" s="1150">
        <f t="shared" ca="1" si="36"/>
        <v>38836798.729204178</v>
      </c>
      <c r="T84" s="1150">
        <f t="shared" ca="1" si="28"/>
        <v>4292488092.7190542</v>
      </c>
      <c r="U84" s="1152">
        <f t="shared" ca="1" si="29"/>
        <v>0.55721258830960974</v>
      </c>
      <c r="V84" s="1153">
        <f t="shared" ca="1" si="30"/>
        <v>5.0000000000000044E-2</v>
      </c>
      <c r="X84" s="1154">
        <f t="shared" ca="1" si="37"/>
        <v>227964467.97096163</v>
      </c>
      <c r="Y84" s="1154">
        <f t="shared" ca="1" si="31"/>
        <v>2044042.0383796692</v>
      </c>
      <c r="Z84" s="1154">
        <f t="shared" ca="1" si="32"/>
        <v>225920425.93258196</v>
      </c>
      <c r="AA84" s="1152">
        <f t="shared" ca="1" si="33"/>
        <v>0.55709791781759932</v>
      </c>
      <c r="AB84" s="1125"/>
      <c r="AC84" s="1098"/>
    </row>
    <row r="85" spans="1:29">
      <c r="A85" s="1164">
        <f>Calendar!J77</f>
        <v>47266</v>
      </c>
      <c r="C85" s="1124"/>
      <c r="D85" s="1145">
        <f t="shared" ca="1" si="19"/>
        <v>48029</v>
      </c>
      <c r="E85" s="1146">
        <f t="shared" ca="1" si="20"/>
        <v>48057</v>
      </c>
      <c r="F85" s="1147">
        <f t="shared" ca="1" si="21"/>
        <v>2282</v>
      </c>
      <c r="G85" s="1148">
        <f ca="1">IF(F85&lt;&gt;"",COUNTIF($F$11:F85,"&gt;0"),"")</f>
        <v>75</v>
      </c>
      <c r="H85" s="1149">
        <v>9.022483991741834E-3</v>
      </c>
      <c r="I85" s="1093"/>
      <c r="J85" s="1150">
        <f t="shared" ca="1" si="22"/>
        <v>4518408518.6516361</v>
      </c>
      <c r="K85" s="1151">
        <f t="shared" ca="1" si="23"/>
        <v>40767268.527684323</v>
      </c>
      <c r="L85" s="1150">
        <f t="shared" ca="1" si="24"/>
        <v>0</v>
      </c>
      <c r="M85" s="1150">
        <f t="shared" ca="1" si="25"/>
        <v>0</v>
      </c>
      <c r="N85" s="1150">
        <f t="shared" ca="1" si="34"/>
        <v>4477641250.1239519</v>
      </c>
      <c r="O85" s="1093"/>
      <c r="P85" s="1150">
        <f t="shared" ca="1" si="26"/>
        <v>40767268.527684212</v>
      </c>
      <c r="Q85" s="1150">
        <f t="shared" ca="1" si="27"/>
        <v>4253759187.617754</v>
      </c>
      <c r="R85" s="1150">
        <f t="shared" ca="1" si="35"/>
        <v>4292488092.7190542</v>
      </c>
      <c r="S85" s="1150">
        <f t="shared" ca="1" si="36"/>
        <v>38728905.10130024</v>
      </c>
      <c r="T85" s="1150">
        <f t="shared" ca="1" si="28"/>
        <v>4253759187.617754</v>
      </c>
      <c r="U85" s="1152">
        <f t="shared" ca="1" si="29"/>
        <v>0.5522163449697749</v>
      </c>
      <c r="V85" s="1153">
        <f t="shared" ca="1" si="30"/>
        <v>5.0000000000000044E-2</v>
      </c>
      <c r="X85" s="1154">
        <f t="shared" ca="1" si="37"/>
        <v>225920425.93258196</v>
      </c>
      <c r="Y85" s="1154">
        <f t="shared" ca="1" si="31"/>
        <v>2038363.4263839722</v>
      </c>
      <c r="Z85" s="1154">
        <f t="shared" ca="1" si="32"/>
        <v>223882062.50619799</v>
      </c>
      <c r="AA85" s="1152">
        <f t="shared" ca="1" si="33"/>
        <v>0.55210270267004391</v>
      </c>
      <c r="AB85" s="1125"/>
      <c r="AC85" s="1098"/>
    </row>
    <row r="86" spans="1:29">
      <c r="A86" s="1164">
        <f>Calendar!J78</f>
        <v>47296</v>
      </c>
      <c r="C86" s="1124"/>
      <c r="D86" s="1145">
        <f t="shared" ca="1" si="19"/>
        <v>48060</v>
      </c>
      <c r="E86" s="1146">
        <f t="shared" ca="1" si="20"/>
        <v>48087</v>
      </c>
      <c r="F86" s="1147">
        <f t="shared" ca="1" si="21"/>
        <v>2312</v>
      </c>
      <c r="G86" s="1148">
        <f ca="1">IF(F86&lt;&gt;"",COUNTIF($F$11:F86,"&gt;0"),"")</f>
        <v>76</v>
      </c>
      <c r="H86" s="1149">
        <v>9.0906429830009908E-3</v>
      </c>
      <c r="I86" s="1093"/>
      <c r="J86" s="1150">
        <f t="shared" ca="1" si="22"/>
        <v>4477641250.1239519</v>
      </c>
      <c r="K86" s="1151">
        <f t="shared" ca="1" si="23"/>
        <v>40704638.010835089</v>
      </c>
      <c r="L86" s="1150">
        <f t="shared" ca="1" si="24"/>
        <v>0</v>
      </c>
      <c r="M86" s="1150">
        <f t="shared" ca="1" si="25"/>
        <v>0</v>
      </c>
      <c r="N86" s="1150">
        <f t="shared" ca="1" si="34"/>
        <v>4436936612.1131172</v>
      </c>
      <c r="O86" s="1093"/>
      <c r="P86" s="1150">
        <f t="shared" ca="1" si="26"/>
        <v>40704638.010834694</v>
      </c>
      <c r="Q86" s="1150">
        <f t="shared" ca="1" si="27"/>
        <v>4215089781.5074611</v>
      </c>
      <c r="R86" s="1150">
        <f t="shared" ca="1" si="35"/>
        <v>4253759187.617754</v>
      </c>
      <c r="S86" s="1150">
        <f t="shared" ca="1" si="36"/>
        <v>38669406.110292912</v>
      </c>
      <c r="T86" s="1150">
        <f t="shared" ca="1" si="28"/>
        <v>4215089781.5074611</v>
      </c>
      <c r="U86" s="1152">
        <f t="shared" ca="1" si="29"/>
        <v>0.54723398183730687</v>
      </c>
      <c r="V86" s="1153">
        <f t="shared" ca="1" si="30"/>
        <v>5.0000000000000044E-2</v>
      </c>
      <c r="X86" s="1154">
        <f t="shared" ca="1" si="37"/>
        <v>223882062.50619799</v>
      </c>
      <c r="Y86" s="1154">
        <f t="shared" ca="1" si="31"/>
        <v>2035231.9005417824</v>
      </c>
      <c r="Z86" s="1154">
        <f t="shared" ca="1" si="32"/>
        <v>221846830.60565621</v>
      </c>
      <c r="AA86" s="1152">
        <f t="shared" ca="1" si="33"/>
        <v>0.54712136487340657</v>
      </c>
      <c r="AB86" s="1125"/>
      <c r="AC86" s="1098"/>
    </row>
    <row r="87" spans="1:29">
      <c r="A87" s="1164">
        <f>Calendar!J79</f>
        <v>47326</v>
      </c>
      <c r="C87" s="1124"/>
      <c r="D87" s="1145">
        <f t="shared" ca="1" si="19"/>
        <v>48091</v>
      </c>
      <c r="E87" s="1146">
        <f t="shared" ca="1" si="20"/>
        <v>48120</v>
      </c>
      <c r="F87" s="1147">
        <f t="shared" ca="1" si="21"/>
        <v>2345</v>
      </c>
      <c r="G87" s="1148">
        <f ca="1">IF(F87&lt;&gt;"",COUNTIF($F$11:F87,"&gt;0"),"")</f>
        <v>77</v>
      </c>
      <c r="H87" s="1149">
        <v>9.1467158097798887E-3</v>
      </c>
      <c r="I87" s="1093"/>
      <c r="J87" s="1150">
        <f t="shared" ca="1" si="22"/>
        <v>4436936612.1131172</v>
      </c>
      <c r="K87" s="1151">
        <f t="shared" ca="1" si="23"/>
        <v>40583398.257006265</v>
      </c>
      <c r="L87" s="1150">
        <f t="shared" ca="1" si="24"/>
        <v>0</v>
      </c>
      <c r="M87" s="1150">
        <f t="shared" ca="1" si="25"/>
        <v>0</v>
      </c>
      <c r="N87" s="1150">
        <f t="shared" ca="1" si="34"/>
        <v>4396353213.8561106</v>
      </c>
      <c r="O87" s="1093"/>
      <c r="P87" s="1150">
        <f t="shared" ca="1" si="26"/>
        <v>40583398.257006645</v>
      </c>
      <c r="Q87" s="1150">
        <f t="shared" ca="1" si="27"/>
        <v>4176535553.1633048</v>
      </c>
      <c r="R87" s="1150">
        <f t="shared" ca="1" si="35"/>
        <v>4215089781.5074611</v>
      </c>
      <c r="S87" s="1150">
        <f t="shared" ca="1" si="36"/>
        <v>38554228.344156265</v>
      </c>
      <c r="T87" s="1150">
        <f t="shared" ca="1" si="28"/>
        <v>4176535553.1633048</v>
      </c>
      <c r="U87" s="1152">
        <f t="shared" ca="1" si="29"/>
        <v>0.5422592730802579</v>
      </c>
      <c r="V87" s="1153">
        <f t="shared" ca="1" si="30"/>
        <v>5.0000000000000044E-2</v>
      </c>
      <c r="X87" s="1154">
        <f t="shared" ca="1" si="37"/>
        <v>221846830.60565621</v>
      </c>
      <c r="Y87" s="1154">
        <f t="shared" ca="1" si="31"/>
        <v>2029169.9128503799</v>
      </c>
      <c r="Z87" s="1154">
        <f t="shared" ca="1" si="32"/>
        <v>219817660.69280583</v>
      </c>
      <c r="AA87" s="1152">
        <f t="shared" ca="1" si="33"/>
        <v>0.54214767987697021</v>
      </c>
      <c r="AB87" s="1125"/>
      <c r="AC87" s="1098"/>
    </row>
    <row r="88" spans="1:29">
      <c r="A88" s="1164">
        <f>Calendar!J80</f>
        <v>47357</v>
      </c>
      <c r="C88" s="1124"/>
      <c r="D88" s="1145">
        <f t="shared" ca="1" si="19"/>
        <v>48121</v>
      </c>
      <c r="E88" s="1146">
        <f t="shared" ca="1" si="20"/>
        <v>48148</v>
      </c>
      <c r="F88" s="1147">
        <f t="shared" ca="1" si="21"/>
        <v>2373</v>
      </c>
      <c r="G88" s="1148">
        <f ca="1">IF(F88&lt;&gt;"",COUNTIF($F$11:F88,"&gt;0"),"")</f>
        <v>78</v>
      </c>
      <c r="H88" s="1149">
        <v>9.2122950644957374E-3</v>
      </c>
      <c r="I88" s="1093"/>
      <c r="J88" s="1150">
        <f t="shared" ca="1" si="22"/>
        <v>4396353213.8561106</v>
      </c>
      <c r="K88" s="1151">
        <f t="shared" ca="1" si="23"/>
        <v>40500503.013786621</v>
      </c>
      <c r="L88" s="1150">
        <f t="shared" ca="1" si="24"/>
        <v>0</v>
      </c>
      <c r="M88" s="1150">
        <f t="shared" ca="1" si="25"/>
        <v>0</v>
      </c>
      <c r="N88" s="1150">
        <f t="shared" ca="1" si="34"/>
        <v>4355852710.8423243</v>
      </c>
      <c r="O88" s="1093"/>
      <c r="P88" s="1150">
        <f t="shared" ca="1" si="26"/>
        <v>40500503.013786316</v>
      </c>
      <c r="Q88" s="1150">
        <f t="shared" ca="1" si="27"/>
        <v>4138060075.3002076</v>
      </c>
      <c r="R88" s="1150">
        <f t="shared" ca="1" si="35"/>
        <v>4176535553.1633048</v>
      </c>
      <c r="S88" s="1150">
        <f t="shared" ca="1" si="36"/>
        <v>38475477.863097191</v>
      </c>
      <c r="T88" s="1150">
        <f t="shared" ca="1" si="28"/>
        <v>4138060075.3002076</v>
      </c>
      <c r="U88" s="1152">
        <f t="shared" ca="1" si="29"/>
        <v>0.53729938161417501</v>
      </c>
      <c r="V88" s="1153">
        <f t="shared" ca="1" si="30"/>
        <v>5.0000000000000044E-2</v>
      </c>
      <c r="X88" s="1154">
        <f t="shared" ca="1" si="37"/>
        <v>219817660.69280583</v>
      </c>
      <c r="Y88" s="1154">
        <f t="shared" ca="1" si="31"/>
        <v>2025025.1506891251</v>
      </c>
      <c r="Z88" s="1154">
        <f t="shared" ca="1" si="32"/>
        <v>217792635.5421167</v>
      </c>
      <c r="AA88" s="1152">
        <f t="shared" ca="1" si="33"/>
        <v>0.5371888091222039</v>
      </c>
      <c r="AB88" s="1125"/>
    </row>
    <row r="89" spans="1:29">
      <c r="A89" s="1164">
        <f>Calendar!J81</f>
        <v>47388</v>
      </c>
      <c r="C89" s="1124"/>
      <c r="D89" s="1145">
        <f t="shared" ca="1" si="19"/>
        <v>48152</v>
      </c>
      <c r="E89" s="1146">
        <f t="shared" ca="1" si="20"/>
        <v>48179</v>
      </c>
      <c r="F89" s="1147">
        <f t="shared" ca="1" si="21"/>
        <v>2404</v>
      </c>
      <c r="G89" s="1148">
        <f ca="1">IF(F89&lt;&gt;"",COUNTIF($F$11:F89,"&gt;0"),"")</f>
        <v>79</v>
      </c>
      <c r="H89" s="1149">
        <v>9.2730509460333659E-3</v>
      </c>
      <c r="I89" s="1093"/>
      <c r="J89" s="1150">
        <f t="shared" ca="1" si="22"/>
        <v>4355852710.8423243</v>
      </c>
      <c r="K89" s="1151">
        <f t="shared" ca="1" si="23"/>
        <v>40392044.101058416</v>
      </c>
      <c r="L89" s="1150">
        <f t="shared" ca="1" si="24"/>
        <v>0</v>
      </c>
      <c r="M89" s="1150">
        <f t="shared" ca="1" si="25"/>
        <v>0</v>
      </c>
      <c r="N89" s="1150">
        <f t="shared" ca="1" si="34"/>
        <v>4315460666.7412663</v>
      </c>
      <c r="O89" s="1093"/>
      <c r="P89" s="1150">
        <f t="shared" ca="1" si="26"/>
        <v>40392044.101058006</v>
      </c>
      <c r="Q89" s="1150">
        <f t="shared" ca="1" si="27"/>
        <v>4099687633.4042029</v>
      </c>
      <c r="R89" s="1150">
        <f t="shared" ca="1" si="35"/>
        <v>4138060075.3002076</v>
      </c>
      <c r="S89" s="1150">
        <f t="shared" ca="1" si="36"/>
        <v>38372441.896004677</v>
      </c>
      <c r="T89" s="1150">
        <f t="shared" ca="1" si="28"/>
        <v>4099687633.4042029</v>
      </c>
      <c r="U89" s="1152">
        <f t="shared" ca="1" si="29"/>
        <v>0.53234962117277407</v>
      </c>
      <c r="V89" s="1153">
        <f t="shared" ca="1" si="30"/>
        <v>5.0000000000000044E-2</v>
      </c>
      <c r="X89" s="1154">
        <f t="shared" ca="1" si="37"/>
        <v>217792635.5421167</v>
      </c>
      <c r="Y89" s="1154">
        <f t="shared" ca="1" si="31"/>
        <v>2019602.2050533295</v>
      </c>
      <c r="Z89" s="1154">
        <f t="shared" ca="1" si="32"/>
        <v>215773033.33706337</v>
      </c>
      <c r="AA89" s="1152">
        <f t="shared" ca="1" si="33"/>
        <v>0.53224006730722562</v>
      </c>
      <c r="AB89" s="1125"/>
    </row>
    <row r="90" spans="1:29">
      <c r="A90" s="1164">
        <f>Calendar!J82</f>
        <v>47420</v>
      </c>
      <c r="C90" s="1124"/>
      <c r="D90" s="1145">
        <f t="shared" ca="1" si="19"/>
        <v>48182</v>
      </c>
      <c r="E90" s="1146">
        <f t="shared" ca="1" si="20"/>
        <v>48211</v>
      </c>
      <c r="F90" s="1147">
        <f t="shared" ca="1" si="21"/>
        <v>2436</v>
      </c>
      <c r="G90" s="1148">
        <f ca="1">IF(F90&lt;&gt;"",COUNTIF($F$11:F90,"&gt;0"),"")</f>
        <v>80</v>
      </c>
      <c r="H90" s="1149">
        <v>9.3325615661931996E-3</v>
      </c>
      <c r="I90" s="1093"/>
      <c r="J90" s="1150">
        <f t="shared" ca="1" si="22"/>
        <v>4315460666.7412663</v>
      </c>
      <c r="K90" s="1151">
        <f t="shared" ca="1" si="23"/>
        <v>40274302.35884802</v>
      </c>
      <c r="L90" s="1150">
        <f t="shared" ca="1" si="24"/>
        <v>0</v>
      </c>
      <c r="M90" s="1150">
        <f t="shared" ca="1" si="25"/>
        <v>0</v>
      </c>
      <c r="N90" s="1150">
        <f t="shared" ca="1" si="34"/>
        <v>4275186364.3824182</v>
      </c>
      <c r="O90" s="1093"/>
      <c r="P90" s="1150">
        <f t="shared" ca="1" si="26"/>
        <v>40274302.358848095</v>
      </c>
      <c r="Q90" s="1150">
        <f t="shared" ca="1" si="27"/>
        <v>4061427046.1632972</v>
      </c>
      <c r="R90" s="1150">
        <f t="shared" ca="1" si="35"/>
        <v>4099687633.4042029</v>
      </c>
      <c r="S90" s="1150">
        <f t="shared" ca="1" si="36"/>
        <v>38260587.240905762</v>
      </c>
      <c r="T90" s="1150">
        <f t="shared" ca="1" si="28"/>
        <v>4061427046.1632972</v>
      </c>
      <c r="U90" s="1152">
        <f t="shared" ca="1" si="29"/>
        <v>0.52741311601453755</v>
      </c>
      <c r="V90" s="1153">
        <f t="shared" ca="1" si="30"/>
        <v>5.0000000000000044E-2</v>
      </c>
      <c r="X90" s="1154">
        <f t="shared" ca="1" si="37"/>
        <v>215773033.33706337</v>
      </c>
      <c r="Y90" s="1154">
        <f t="shared" ca="1" si="31"/>
        <v>2013715.1179423332</v>
      </c>
      <c r="Z90" s="1154">
        <f t="shared" ca="1" si="32"/>
        <v>213759318.21912104</v>
      </c>
      <c r="AA90" s="1152">
        <f t="shared" ca="1" si="33"/>
        <v>0.52730457804756448</v>
      </c>
      <c r="AB90" s="1125"/>
    </row>
    <row r="91" spans="1:29">
      <c r="A91" s="1164">
        <f>Calendar!J83</f>
        <v>47449</v>
      </c>
      <c r="C91" s="1124"/>
      <c r="D91" s="1145">
        <f t="shared" ca="1" si="19"/>
        <v>48213</v>
      </c>
      <c r="E91" s="1146">
        <f t="shared" ca="1" si="20"/>
        <v>48240</v>
      </c>
      <c r="F91" s="1147">
        <f t="shared" ca="1" si="21"/>
        <v>2465</v>
      </c>
      <c r="G91" s="1148">
        <f ca="1">IF(F91&lt;&gt;"",COUNTIF($F$11:F91,"&gt;0"),"")</f>
        <v>81</v>
      </c>
      <c r="H91" s="1149">
        <v>9.3924952872224948E-3</v>
      </c>
      <c r="I91" s="1093"/>
      <c r="J91" s="1150">
        <f t="shared" ca="1" si="22"/>
        <v>4275186364.3824182</v>
      </c>
      <c r="K91" s="1151">
        <f t="shared" ca="1" si="23"/>
        <v>40154667.779459737</v>
      </c>
      <c r="L91" s="1150">
        <f t="shared" ca="1" si="24"/>
        <v>0</v>
      </c>
      <c r="M91" s="1150">
        <f t="shared" ca="1" si="25"/>
        <v>0</v>
      </c>
      <c r="N91" s="1150">
        <f t="shared" ca="1" si="34"/>
        <v>4235031696.6029582</v>
      </c>
      <c r="O91" s="1093"/>
      <c r="P91" s="1150">
        <f t="shared" ca="1" si="26"/>
        <v>40154667.779459953</v>
      </c>
      <c r="Q91" s="1150">
        <f t="shared" ca="1" si="27"/>
        <v>4023280111.77281</v>
      </c>
      <c r="R91" s="1150">
        <f t="shared" ca="1" si="35"/>
        <v>4061427046.1632972</v>
      </c>
      <c r="S91" s="1150">
        <f t="shared" ca="1" si="36"/>
        <v>38146934.390487194</v>
      </c>
      <c r="T91" s="1150">
        <f t="shared" ca="1" si="28"/>
        <v>4023280111.77281</v>
      </c>
      <c r="U91" s="1152">
        <f t="shared" ca="1" si="29"/>
        <v>0.52249100063851406</v>
      </c>
      <c r="V91" s="1153">
        <f t="shared" ca="1" si="30"/>
        <v>5.0000000000000044E-2</v>
      </c>
      <c r="X91" s="1154">
        <f t="shared" ca="1" si="37"/>
        <v>213759318.21912104</v>
      </c>
      <c r="Y91" s="1154">
        <f t="shared" ca="1" si="31"/>
        <v>2007733.3889727592</v>
      </c>
      <c r="Z91" s="1154">
        <f t="shared" ca="1" si="32"/>
        <v>211751584.83014828</v>
      </c>
      <c r="AA91" s="1152">
        <f t="shared" ca="1" si="33"/>
        <v>0.52238347560880016</v>
      </c>
      <c r="AB91" s="1125"/>
    </row>
    <row r="92" spans="1:29">
      <c r="A92" s="1164">
        <f>Calendar!J84</f>
        <v>47479</v>
      </c>
      <c r="C92" s="1124"/>
      <c r="D92" s="1145">
        <f t="shared" ca="1" si="19"/>
        <v>48244</v>
      </c>
      <c r="E92" s="1146">
        <f t="shared" ca="1" si="20"/>
        <v>48271</v>
      </c>
      <c r="F92" s="1147">
        <f t="shared" ca="1" si="21"/>
        <v>2496</v>
      </c>
      <c r="G92" s="1148">
        <f ca="1">IF(F92&lt;&gt;"",COUNTIF($F$11:F92,"&gt;0"),"")</f>
        <v>82</v>
      </c>
      <c r="H92" s="1149">
        <v>9.4410513236365939E-3</v>
      </c>
      <c r="I92" s="1093"/>
      <c r="J92" s="1150">
        <f t="shared" ca="1" si="22"/>
        <v>4235031696.6029582</v>
      </c>
      <c r="K92" s="1151">
        <f t="shared" ca="1" si="23"/>
        <v>39983151.60485629</v>
      </c>
      <c r="L92" s="1150">
        <f t="shared" ca="1" si="24"/>
        <v>0</v>
      </c>
      <c r="M92" s="1150">
        <f t="shared" ca="1" si="25"/>
        <v>0</v>
      </c>
      <c r="N92" s="1150">
        <f t="shared" ca="1" si="34"/>
        <v>4195048544.9981017</v>
      </c>
      <c r="O92" s="1093"/>
      <c r="P92" s="1150">
        <f t="shared" ca="1" si="26"/>
        <v>39983151.604856491</v>
      </c>
      <c r="Q92" s="1150">
        <f t="shared" ca="1" si="27"/>
        <v>3985296117.7481966</v>
      </c>
      <c r="R92" s="1150">
        <f t="shared" ca="1" si="35"/>
        <v>4023280111.77281</v>
      </c>
      <c r="S92" s="1150">
        <f t="shared" ca="1" si="36"/>
        <v>37983994.02461338</v>
      </c>
      <c r="T92" s="1150">
        <f t="shared" ca="1" si="28"/>
        <v>3985296117.7481966</v>
      </c>
      <c r="U92" s="1152">
        <f t="shared" ca="1" si="29"/>
        <v>0.51758350637740058</v>
      </c>
      <c r="V92" s="1153">
        <f t="shared" ca="1" si="30"/>
        <v>5.0000000000000044E-2</v>
      </c>
      <c r="X92" s="1154">
        <f t="shared" ca="1" si="37"/>
        <v>211751584.83014828</v>
      </c>
      <c r="Y92" s="1154">
        <f t="shared" ca="1" si="31"/>
        <v>1999157.5802431107</v>
      </c>
      <c r="Z92" s="1154">
        <f t="shared" ca="1" si="32"/>
        <v>209752427.24990517</v>
      </c>
      <c r="AA92" s="1152">
        <f t="shared" ca="1" si="33"/>
        <v>0.5174769912760222</v>
      </c>
      <c r="AB92" s="1125"/>
    </row>
    <row r="93" spans="1:29">
      <c r="A93" s="1164">
        <f>Calendar!J85</f>
        <v>47511</v>
      </c>
      <c r="C93" s="1124"/>
      <c r="D93" s="1145">
        <f t="shared" ca="1" si="19"/>
        <v>48273</v>
      </c>
      <c r="E93" s="1146">
        <f t="shared" ca="1" si="20"/>
        <v>48303</v>
      </c>
      <c r="F93" s="1147">
        <f t="shared" ca="1" si="21"/>
        <v>2528</v>
      </c>
      <c r="G93" s="1148">
        <f ca="1">IF(F93&lt;&gt;"",COUNTIF($F$11:F93,"&gt;0"),"")</f>
        <v>83</v>
      </c>
      <c r="H93" s="1149">
        <v>9.4894260607976642E-3</v>
      </c>
      <c r="I93" s="1093"/>
      <c r="J93" s="1150">
        <f t="shared" ca="1" si="22"/>
        <v>4195048544.9981017</v>
      </c>
      <c r="K93" s="1151">
        <f t="shared" ca="1" si="23"/>
        <v>39808602.989216313</v>
      </c>
      <c r="L93" s="1150">
        <f t="shared" ca="1" si="24"/>
        <v>0</v>
      </c>
      <c r="M93" s="1150">
        <f t="shared" ca="1" si="25"/>
        <v>0</v>
      </c>
      <c r="N93" s="1150">
        <f t="shared" ca="1" si="34"/>
        <v>4155239942.0088854</v>
      </c>
      <c r="O93" s="1093"/>
      <c r="P93" s="1150">
        <f t="shared" ca="1" si="26"/>
        <v>39808602.989216328</v>
      </c>
      <c r="Q93" s="1150">
        <f t="shared" ca="1" si="27"/>
        <v>3947477944.9084411</v>
      </c>
      <c r="R93" s="1150">
        <f t="shared" ca="1" si="35"/>
        <v>3985296117.7481966</v>
      </c>
      <c r="S93" s="1150">
        <f t="shared" ca="1" si="36"/>
        <v>37818172.839755535</v>
      </c>
      <c r="T93" s="1150">
        <f t="shared" ca="1" si="28"/>
        <v>3947477944.9084411</v>
      </c>
      <c r="U93" s="1152">
        <f t="shared" ca="1" si="29"/>
        <v>0.5126969739294237</v>
      </c>
      <c r="V93" s="1153">
        <f t="shared" ca="1" si="30"/>
        <v>5.0000000000000044E-2</v>
      </c>
      <c r="X93" s="1154">
        <f t="shared" ca="1" si="37"/>
        <v>209752427.24990517</v>
      </c>
      <c r="Y93" s="1154">
        <f t="shared" ca="1" si="31"/>
        <v>1990430.1494607925</v>
      </c>
      <c r="Z93" s="1154">
        <f t="shared" ca="1" si="32"/>
        <v>207761997.10044438</v>
      </c>
      <c r="AA93" s="1152">
        <f t="shared" ca="1" si="33"/>
        <v>0.51259146444258352</v>
      </c>
      <c r="AB93" s="1125"/>
    </row>
    <row r="94" spans="1:29">
      <c r="A94" s="1164">
        <f>Calendar!J86</f>
        <v>47541</v>
      </c>
      <c r="C94" s="1124"/>
      <c r="D94" s="1145">
        <f t="shared" ca="1" si="19"/>
        <v>48304</v>
      </c>
      <c r="E94" s="1146">
        <f t="shared" ca="1" si="20"/>
        <v>48331</v>
      </c>
      <c r="F94" s="1147">
        <f t="shared" ca="1" si="21"/>
        <v>2556</v>
      </c>
      <c r="G94" s="1148">
        <f ca="1">IF(F94&lt;&gt;"",COUNTIF($F$11:F94,"&gt;0"),"")</f>
        <v>84</v>
      </c>
      <c r="H94" s="1149">
        <v>9.5446780838907511E-3</v>
      </c>
      <c r="I94" s="1093"/>
      <c r="J94" s="1150">
        <f t="shared" ca="1" si="22"/>
        <v>4155239942.0088854</v>
      </c>
      <c r="K94" s="1151">
        <f t="shared" ca="1" si="23"/>
        <v>39660427.607799686</v>
      </c>
      <c r="L94" s="1150">
        <f t="shared" ca="1" si="24"/>
        <v>0</v>
      </c>
      <c r="M94" s="1150">
        <f t="shared" ca="1" si="25"/>
        <v>0</v>
      </c>
      <c r="N94" s="1150">
        <f t="shared" ca="1" si="34"/>
        <v>4115579514.4010859</v>
      </c>
      <c r="O94" s="1093"/>
      <c r="P94" s="1150">
        <f t="shared" ca="1" si="26"/>
        <v>39660427.60779953</v>
      </c>
      <c r="Q94" s="1150">
        <f t="shared" ca="1" si="27"/>
        <v>3909800538.6810312</v>
      </c>
      <c r="R94" s="1150">
        <f t="shared" ca="1" si="35"/>
        <v>3947477944.9084411</v>
      </c>
      <c r="S94" s="1150">
        <f t="shared" ca="1" si="36"/>
        <v>37677406.22740984</v>
      </c>
      <c r="T94" s="1150">
        <f t="shared" ca="1" si="28"/>
        <v>3909800538.6810312</v>
      </c>
      <c r="U94" s="1152">
        <f t="shared" ca="1" si="29"/>
        <v>0.5078317739037258</v>
      </c>
      <c r="V94" s="1153">
        <f t="shared" ca="1" si="30"/>
        <v>5.0000000000000044E-2</v>
      </c>
      <c r="X94" s="1154">
        <f t="shared" ca="1" si="37"/>
        <v>207761997.10044438</v>
      </c>
      <c r="Y94" s="1154">
        <f t="shared" ca="1" si="31"/>
        <v>1983021.3803896904</v>
      </c>
      <c r="Z94" s="1154">
        <f t="shared" ca="1" si="32"/>
        <v>205778975.72005469</v>
      </c>
      <c r="AA94" s="1152">
        <f t="shared" ca="1" si="33"/>
        <v>0.50772726564135962</v>
      </c>
      <c r="AB94" s="1125"/>
    </row>
    <row r="95" spans="1:29">
      <c r="A95" s="1164">
        <f>Calendar!J87</f>
        <v>47569</v>
      </c>
      <c r="C95" s="1124"/>
      <c r="D95" s="1145">
        <f t="shared" ca="1" si="19"/>
        <v>48334</v>
      </c>
      <c r="E95" s="1146">
        <f t="shared" ca="1" si="20"/>
        <v>48361</v>
      </c>
      <c r="F95" s="1147">
        <f t="shared" ca="1" si="21"/>
        <v>2586</v>
      </c>
      <c r="G95" s="1148">
        <f ca="1">IF(F95&lt;&gt;"",COUNTIF($F$11:F95,"&gt;0"),"")</f>
        <v>85</v>
      </c>
      <c r="H95" s="1149">
        <v>9.5921706937073109E-3</v>
      </c>
      <c r="I95" s="1093"/>
      <c r="J95" s="1150">
        <f t="shared" ca="1" si="22"/>
        <v>4115579514.4010859</v>
      </c>
      <c r="K95" s="1151">
        <f t="shared" ca="1" si="23"/>
        <v>39477341.205660261</v>
      </c>
      <c r="L95" s="1150">
        <f t="shared" ca="1" si="24"/>
        <v>0</v>
      </c>
      <c r="M95" s="1150">
        <f t="shared" ca="1" si="25"/>
        <v>0</v>
      </c>
      <c r="N95" s="1150">
        <f t="shared" ca="1" si="34"/>
        <v>4076102173.1954255</v>
      </c>
      <c r="O95" s="1093"/>
      <c r="P95" s="1150">
        <f t="shared" ca="1" si="26"/>
        <v>39477341.205660343</v>
      </c>
      <c r="Q95" s="1150">
        <f t="shared" ca="1" si="27"/>
        <v>3872297064.5356541</v>
      </c>
      <c r="R95" s="1150">
        <f t="shared" ca="1" si="35"/>
        <v>3909800538.6810312</v>
      </c>
      <c r="S95" s="1150">
        <f t="shared" ca="1" si="36"/>
        <v>37503474.145377159</v>
      </c>
      <c r="T95" s="1150">
        <f t="shared" ca="1" si="28"/>
        <v>3872297064.5356541</v>
      </c>
      <c r="U95" s="1152">
        <f t="shared" ca="1" si="29"/>
        <v>0.50298468310104349</v>
      </c>
      <c r="V95" s="1153">
        <f t="shared" ca="1" si="30"/>
        <v>5.0000000000000044E-2</v>
      </c>
      <c r="X95" s="1154">
        <f t="shared" ca="1" si="37"/>
        <v>205778975.72005469</v>
      </c>
      <c r="Y95" s="1154">
        <f t="shared" ca="1" si="31"/>
        <v>1973867.0602831841</v>
      </c>
      <c r="Z95" s="1154">
        <f t="shared" ca="1" si="32"/>
        <v>203805108.6597715</v>
      </c>
      <c r="AA95" s="1152">
        <f t="shared" ca="1" si="33"/>
        <v>0.50288117233639951</v>
      </c>
      <c r="AB95" s="1125"/>
    </row>
    <row r="96" spans="1:29">
      <c r="A96" s="1164">
        <f>Calendar!J88</f>
        <v>47602</v>
      </c>
      <c r="C96" s="1124"/>
      <c r="D96" s="1145">
        <f t="shared" ca="1" si="19"/>
        <v>48365</v>
      </c>
      <c r="E96" s="1146">
        <f t="shared" ca="1" si="20"/>
        <v>48393</v>
      </c>
      <c r="F96" s="1147">
        <f t="shared" ca="1" si="21"/>
        <v>2618</v>
      </c>
      <c r="G96" s="1148">
        <f ca="1">IF(F96&lt;&gt;"",COUNTIF($F$11:F96,"&gt;0"),"")</f>
        <v>86</v>
      </c>
      <c r="H96" s="1149">
        <v>9.661662876957966E-3</v>
      </c>
      <c r="I96" s="1093"/>
      <c r="J96" s="1150">
        <f t="shared" ca="1" si="22"/>
        <v>4076102173.1954255</v>
      </c>
      <c r="K96" s="1151">
        <f t="shared" ca="1" si="23"/>
        <v>39381925.049449936</v>
      </c>
      <c r="L96" s="1150">
        <f t="shared" ca="1" si="24"/>
        <v>0</v>
      </c>
      <c r="M96" s="1150">
        <f t="shared" ca="1" si="25"/>
        <v>0</v>
      </c>
      <c r="N96" s="1150">
        <f t="shared" ca="1" si="34"/>
        <v>4036720248.1459756</v>
      </c>
      <c r="O96" s="1093"/>
      <c r="P96" s="1150">
        <f t="shared" ca="1" si="26"/>
        <v>39381925.049449921</v>
      </c>
      <c r="Q96" s="1150">
        <f t="shared" ca="1" si="27"/>
        <v>3834884235.7386765</v>
      </c>
      <c r="R96" s="1150">
        <f t="shared" ca="1" si="35"/>
        <v>3872297064.5356541</v>
      </c>
      <c r="S96" s="1150">
        <f t="shared" ca="1" si="36"/>
        <v>37412828.79697752</v>
      </c>
      <c r="T96" s="1150">
        <f t="shared" ca="1" si="28"/>
        <v>3834884235.7386765</v>
      </c>
      <c r="U96" s="1152">
        <f t="shared" ca="1" si="29"/>
        <v>0.49815996816441799</v>
      </c>
      <c r="V96" s="1153">
        <f t="shared" ca="1" si="30"/>
        <v>5.0000000000000044E-2</v>
      </c>
      <c r="X96" s="1154">
        <f t="shared" ca="1" si="37"/>
        <v>203805108.6597715</v>
      </c>
      <c r="Y96" s="1154">
        <f t="shared" ca="1" si="31"/>
        <v>1969096.2524724007</v>
      </c>
      <c r="Z96" s="1154">
        <f t="shared" ca="1" si="32"/>
        <v>201836012.4072991</v>
      </c>
      <c r="AA96" s="1152">
        <f t="shared" ca="1" si="33"/>
        <v>0.49805745029269671</v>
      </c>
      <c r="AB96" s="1125"/>
    </row>
    <row r="97" spans="1:28">
      <c r="A97" s="1164">
        <f>Calendar!J89</f>
        <v>47630</v>
      </c>
      <c r="C97" s="1124"/>
      <c r="D97" s="1145">
        <f t="shared" ca="1" si="19"/>
        <v>48395</v>
      </c>
      <c r="E97" s="1146">
        <f t="shared" ca="1" si="20"/>
        <v>48422</v>
      </c>
      <c r="F97" s="1147">
        <f t="shared" ca="1" si="21"/>
        <v>2647</v>
      </c>
      <c r="G97" s="1148">
        <f ca="1">IF(F97&lt;&gt;"",COUNTIF($F$11:F97,"&gt;0"),"")</f>
        <v>87</v>
      </c>
      <c r="H97" s="1149">
        <v>9.7202625010779555E-3</v>
      </c>
      <c r="I97" s="1093"/>
      <c r="J97" s="1150">
        <f t="shared" ca="1" si="22"/>
        <v>4036720248.1459756</v>
      </c>
      <c r="K97" s="1151">
        <f t="shared" ca="1" si="23"/>
        <v>39237980.455395423</v>
      </c>
      <c r="L97" s="1150">
        <f t="shared" ca="1" si="24"/>
        <v>0</v>
      </c>
      <c r="M97" s="1150">
        <f t="shared" ca="1" si="25"/>
        <v>0</v>
      </c>
      <c r="N97" s="1150">
        <f t="shared" ca="1" si="34"/>
        <v>3997482267.6905804</v>
      </c>
      <c r="O97" s="1093"/>
      <c r="P97" s="1150">
        <f t="shared" ca="1" si="26"/>
        <v>39237980.455395222</v>
      </c>
      <c r="Q97" s="1150">
        <f t="shared" ca="1" si="27"/>
        <v>3797608154.3060513</v>
      </c>
      <c r="R97" s="1150">
        <f t="shared" ca="1" si="35"/>
        <v>3834884235.7386765</v>
      </c>
      <c r="S97" s="1150">
        <f t="shared" ca="1" si="36"/>
        <v>37276081.432625294</v>
      </c>
      <c r="T97" s="1150">
        <f t="shared" ca="1" si="28"/>
        <v>3797608154.3060513</v>
      </c>
      <c r="U97" s="1152">
        <f t="shared" ca="1" si="29"/>
        <v>0.49334691449321727</v>
      </c>
      <c r="V97" s="1153">
        <f t="shared" ca="1" si="30"/>
        <v>5.0000000000000044E-2</v>
      </c>
      <c r="X97" s="1154">
        <f t="shared" ca="1" si="37"/>
        <v>201836012.4072991</v>
      </c>
      <c r="Y97" s="1154">
        <f t="shared" ca="1" si="31"/>
        <v>1961899.022769928</v>
      </c>
      <c r="Z97" s="1154">
        <f t="shared" ca="1" si="32"/>
        <v>199874113.38452917</v>
      </c>
      <c r="AA97" s="1152">
        <f t="shared" ca="1" si="33"/>
        <v>0.49324538711461169</v>
      </c>
      <c r="AB97" s="1125"/>
    </row>
    <row r="98" spans="1:28">
      <c r="A98" s="1164">
        <f>Calendar!J90</f>
        <v>47661</v>
      </c>
      <c r="C98" s="1124"/>
      <c r="D98" s="1145">
        <f t="shared" ca="1" si="19"/>
        <v>48426</v>
      </c>
      <c r="E98" s="1146">
        <f t="shared" ca="1" si="20"/>
        <v>48453</v>
      </c>
      <c r="F98" s="1147">
        <f t="shared" ca="1" si="21"/>
        <v>2678</v>
      </c>
      <c r="G98" s="1148">
        <f ca="1">IF(F98&lt;&gt;"",COUNTIF($F$11:F98,"&gt;0"),"")</f>
        <v>88</v>
      </c>
      <c r="H98" s="1149">
        <v>9.7800217095957136E-3</v>
      </c>
      <c r="I98" s="1093"/>
      <c r="J98" s="1150">
        <f t="shared" ca="1" si="22"/>
        <v>3997482267.6905804</v>
      </c>
      <c r="K98" s="1151">
        <f t="shared" ca="1" si="23"/>
        <v>39095463.36173778</v>
      </c>
      <c r="L98" s="1150">
        <f t="shared" ca="1" si="24"/>
        <v>0</v>
      </c>
      <c r="M98" s="1150">
        <f t="shared" ca="1" si="25"/>
        <v>0</v>
      </c>
      <c r="N98" s="1150">
        <f t="shared" ca="1" si="34"/>
        <v>3958386804.3288426</v>
      </c>
      <c r="O98" s="1093"/>
      <c r="P98" s="1150">
        <f t="shared" ca="1" si="26"/>
        <v>39095463.361737728</v>
      </c>
      <c r="Q98" s="1150">
        <f t="shared" ca="1" si="27"/>
        <v>3760467464.1124005</v>
      </c>
      <c r="R98" s="1150">
        <f t="shared" ca="1" si="35"/>
        <v>3797608154.3060513</v>
      </c>
      <c r="S98" s="1150">
        <f t="shared" ca="1" si="36"/>
        <v>37140690.193650723</v>
      </c>
      <c r="T98" s="1150">
        <f t="shared" ca="1" si="28"/>
        <v>3760467464.1124005</v>
      </c>
      <c r="U98" s="1152">
        <f t="shared" ca="1" si="29"/>
        <v>0.48855145298024638</v>
      </c>
      <c r="V98" s="1153">
        <f t="shared" ca="1" si="30"/>
        <v>5.0000000000000044E-2</v>
      </c>
      <c r="X98" s="1154">
        <f t="shared" ca="1" si="37"/>
        <v>199874113.38452917</v>
      </c>
      <c r="Y98" s="1154">
        <f t="shared" ca="1" si="31"/>
        <v>1954773.1680870056</v>
      </c>
      <c r="Z98" s="1154">
        <f t="shared" ca="1" si="32"/>
        <v>197919340.21644217</v>
      </c>
      <c r="AA98" s="1152">
        <f t="shared" ca="1" si="33"/>
        <v>0.48845091247441147</v>
      </c>
      <c r="AB98" s="1125"/>
    </row>
    <row r="99" spans="1:28">
      <c r="A99" s="1164">
        <f>Calendar!J91</f>
        <v>47693</v>
      </c>
      <c r="C99" s="1124"/>
      <c r="D99" s="1145">
        <f t="shared" ca="1" si="19"/>
        <v>48457</v>
      </c>
      <c r="E99" s="1146">
        <f t="shared" ca="1" si="20"/>
        <v>48484</v>
      </c>
      <c r="F99" s="1147">
        <f t="shared" ca="1" si="21"/>
        <v>2709</v>
      </c>
      <c r="G99" s="1148">
        <f ca="1">IF(F99&lt;&gt;"",COUNTIF($F$11:F99,"&gt;0"),"")</f>
        <v>89</v>
      </c>
      <c r="H99" s="1149">
        <v>9.8395058437742034E-3</v>
      </c>
      <c r="I99" s="1093"/>
      <c r="J99" s="1150">
        <f t="shared" ca="1" si="22"/>
        <v>3958386804.3288426</v>
      </c>
      <c r="K99" s="1151">
        <f t="shared" ca="1" si="23"/>
        <v>38948570.093112342</v>
      </c>
      <c r="L99" s="1150">
        <f t="shared" ca="1" si="24"/>
        <v>0</v>
      </c>
      <c r="M99" s="1150">
        <f t="shared" ca="1" si="25"/>
        <v>0</v>
      </c>
      <c r="N99" s="1150">
        <f t="shared" ca="1" si="34"/>
        <v>3919438234.2357302</v>
      </c>
      <c r="O99" s="1093"/>
      <c r="P99" s="1150">
        <f t="shared" ca="1" si="26"/>
        <v>38948570.093112469</v>
      </c>
      <c r="Q99" s="1150">
        <f t="shared" ca="1" si="27"/>
        <v>3723466322.5239434</v>
      </c>
      <c r="R99" s="1150">
        <f t="shared" ca="1" si="35"/>
        <v>3760467464.1124005</v>
      </c>
      <c r="S99" s="1150">
        <f t="shared" ca="1" si="36"/>
        <v>37001141.588457108</v>
      </c>
      <c r="T99" s="1150">
        <f t="shared" ca="1" si="28"/>
        <v>3723466322.5239434</v>
      </c>
      <c r="U99" s="1152">
        <f t="shared" ca="1" si="29"/>
        <v>0.48377340916384509</v>
      </c>
      <c r="V99" s="1153">
        <f t="shared" ca="1" si="30"/>
        <v>5.0000000000000044E-2</v>
      </c>
      <c r="X99" s="1154">
        <f t="shared" ca="1" si="37"/>
        <v>197919340.21644217</v>
      </c>
      <c r="Y99" s="1154">
        <f t="shared" ca="1" si="31"/>
        <v>1947428.5046553612</v>
      </c>
      <c r="Z99" s="1154">
        <f t="shared" ca="1" si="32"/>
        <v>195971911.71178681</v>
      </c>
      <c r="AA99" s="1152">
        <f t="shared" ca="1" si="33"/>
        <v>0.48367385194633961</v>
      </c>
      <c r="AB99" s="1125"/>
    </row>
    <row r="100" spans="1:28">
      <c r="A100" s="1164">
        <f>Calendar!J92</f>
        <v>47722</v>
      </c>
      <c r="C100" s="1124"/>
      <c r="D100" s="1145">
        <f t="shared" ca="1" si="19"/>
        <v>48487</v>
      </c>
      <c r="E100" s="1146">
        <f t="shared" ca="1" si="20"/>
        <v>48514</v>
      </c>
      <c r="F100" s="1147">
        <f t="shared" ca="1" si="21"/>
        <v>2739</v>
      </c>
      <c r="G100" s="1148">
        <f ca="1">IF(F100&lt;&gt;"",COUNTIF($F$11:F100,"&gt;0"),"")</f>
        <v>90</v>
      </c>
      <c r="H100" s="1149">
        <v>9.8993835338828818E-3</v>
      </c>
      <c r="I100" s="1093"/>
      <c r="J100" s="1150">
        <f t="shared" ca="1" si="22"/>
        <v>3919438234.2357302</v>
      </c>
      <c r="K100" s="1151">
        <f t="shared" ca="1" si="23"/>
        <v>38800022.318064183</v>
      </c>
      <c r="L100" s="1150">
        <f t="shared" ca="1" si="24"/>
        <v>0</v>
      </c>
      <c r="M100" s="1150">
        <f t="shared" ca="1" si="25"/>
        <v>0</v>
      </c>
      <c r="N100" s="1150">
        <f t="shared" ca="1" si="34"/>
        <v>3880638211.917666</v>
      </c>
      <c r="O100" s="1093"/>
      <c r="P100" s="1150">
        <f t="shared" ca="1" si="26"/>
        <v>38800022.318064213</v>
      </c>
      <c r="Q100" s="1150">
        <f t="shared" ca="1" si="27"/>
        <v>3686606301.3217826</v>
      </c>
      <c r="R100" s="1150">
        <f t="shared" ca="1" si="35"/>
        <v>3723466322.5239434</v>
      </c>
      <c r="S100" s="1150">
        <f t="shared" ca="1" si="36"/>
        <v>36860021.202160835</v>
      </c>
      <c r="T100" s="1150">
        <f t="shared" ca="1" si="28"/>
        <v>3686606301.3217826</v>
      </c>
      <c r="U100" s="1152">
        <f t="shared" ca="1" si="29"/>
        <v>0.47901331787731483</v>
      </c>
      <c r="V100" s="1153">
        <f t="shared" ca="1" si="30"/>
        <v>5.0000000000000044E-2</v>
      </c>
      <c r="X100" s="1154">
        <f t="shared" ca="1" si="37"/>
        <v>195971911.71178681</v>
      </c>
      <c r="Y100" s="1154">
        <f t="shared" ca="1" si="31"/>
        <v>1940001.1159033775</v>
      </c>
      <c r="Z100" s="1154">
        <f t="shared" ca="1" si="32"/>
        <v>194031910.59588343</v>
      </c>
      <c r="AA100" s="1152">
        <f t="shared" ca="1" si="33"/>
        <v>0.47891474025363345</v>
      </c>
      <c r="AB100" s="1125"/>
    </row>
    <row r="101" spans="1:28">
      <c r="A101" s="1164">
        <f>Calendar!J93</f>
        <v>47753</v>
      </c>
      <c r="C101" s="1124"/>
      <c r="D101" s="1145">
        <f t="shared" ca="1" si="19"/>
        <v>48518</v>
      </c>
      <c r="E101" s="1146">
        <f t="shared" ca="1" si="20"/>
        <v>48547</v>
      </c>
      <c r="F101" s="1147">
        <f t="shared" ca="1" si="21"/>
        <v>2772</v>
      </c>
      <c r="G101" s="1148">
        <f ca="1">IF(F101&lt;&gt;"",COUNTIF($F$11:F101,"&gt;0"),"")</f>
        <v>91</v>
      </c>
      <c r="H101" s="1149">
        <v>9.9561697940096401E-3</v>
      </c>
      <c r="I101" s="1093"/>
      <c r="J101" s="1150">
        <f t="shared" ca="1" si="22"/>
        <v>3880638211.917666</v>
      </c>
      <c r="K101" s="1151">
        <f t="shared" ca="1" si="23"/>
        <v>38636292.946974248</v>
      </c>
      <c r="L101" s="1150">
        <f t="shared" ca="1" si="24"/>
        <v>0</v>
      </c>
      <c r="M101" s="1150">
        <f t="shared" ca="1" si="25"/>
        <v>0</v>
      </c>
      <c r="N101" s="1150">
        <f t="shared" ca="1" si="34"/>
        <v>3842001918.9706917</v>
      </c>
      <c r="O101" s="1093"/>
      <c r="P101" s="1150">
        <f t="shared" ca="1" si="26"/>
        <v>38636292.946974277</v>
      </c>
      <c r="Q101" s="1150">
        <f t="shared" ca="1" si="27"/>
        <v>3649901823.0221567</v>
      </c>
      <c r="R101" s="1150">
        <f t="shared" ca="1" si="35"/>
        <v>3686606301.3217826</v>
      </c>
      <c r="S101" s="1150">
        <f t="shared" ca="1" si="36"/>
        <v>36704478.299625874</v>
      </c>
      <c r="T101" s="1150">
        <f t="shared" ca="1" si="28"/>
        <v>3649901823.0221567</v>
      </c>
      <c r="U101" s="1152">
        <f t="shared" ca="1" si="29"/>
        <v>0.47427138132580954</v>
      </c>
      <c r="V101" s="1153">
        <f t="shared" ca="1" si="30"/>
        <v>5.0000000000000044E-2</v>
      </c>
      <c r="X101" s="1154">
        <f t="shared" ca="1" si="37"/>
        <v>194031910.59588343</v>
      </c>
      <c r="Y101" s="1154">
        <f t="shared" ca="1" si="31"/>
        <v>1931814.6473484039</v>
      </c>
      <c r="Z101" s="1154">
        <f t="shared" ca="1" si="32"/>
        <v>192100095.94853503</v>
      </c>
      <c r="AA101" s="1152">
        <f t="shared" ca="1" si="33"/>
        <v>0.47417377955983242</v>
      </c>
      <c r="AB101" s="1125"/>
    </row>
    <row r="102" spans="1:28">
      <c r="A102" s="1164">
        <f>Calendar!J94</f>
        <v>47784</v>
      </c>
      <c r="C102" s="1124"/>
      <c r="D102" s="1145">
        <f t="shared" ca="1" si="19"/>
        <v>48548</v>
      </c>
      <c r="E102" s="1146">
        <f t="shared" ca="1" si="20"/>
        <v>48575</v>
      </c>
      <c r="F102" s="1147">
        <f t="shared" ca="1" si="21"/>
        <v>2800</v>
      </c>
      <c r="G102" s="1148">
        <f ca="1">IF(F102&lt;&gt;"",COUNTIF($F$11:F102,"&gt;0"),"")</f>
        <v>92</v>
      </c>
      <c r="H102" s="1149">
        <v>1.0011079015101747E-2</v>
      </c>
      <c r="I102" s="1093"/>
      <c r="J102" s="1150">
        <f t="shared" ca="1" si="22"/>
        <v>3842001918.9706917</v>
      </c>
      <c r="K102" s="1151">
        <f t="shared" ca="1" si="23"/>
        <v>38462584.786988132</v>
      </c>
      <c r="L102" s="1150">
        <f t="shared" ca="1" si="24"/>
        <v>0</v>
      </c>
      <c r="M102" s="1150">
        <f t="shared" ca="1" si="25"/>
        <v>0</v>
      </c>
      <c r="N102" s="1150">
        <f t="shared" ca="1" si="34"/>
        <v>3803539334.1837034</v>
      </c>
      <c r="O102" s="1093"/>
      <c r="P102" s="1150">
        <f t="shared" ca="1" si="26"/>
        <v>38462584.786988258</v>
      </c>
      <c r="Q102" s="1150">
        <f t="shared" ca="1" si="27"/>
        <v>3613362367.4745183</v>
      </c>
      <c r="R102" s="1150">
        <f t="shared" ca="1" si="35"/>
        <v>3649901823.0221567</v>
      </c>
      <c r="S102" s="1150">
        <f t="shared" ca="1" si="36"/>
        <v>36539455.547638416</v>
      </c>
      <c r="T102" s="1150">
        <f t="shared" ca="1" si="28"/>
        <v>3613362367.4745183</v>
      </c>
      <c r="U102" s="1152">
        <f t="shared" ca="1" si="29"/>
        <v>0.46954945492489025</v>
      </c>
      <c r="V102" s="1153">
        <f t="shared" ca="1" si="30"/>
        <v>4.9999999999999933E-2</v>
      </c>
      <c r="X102" s="1154">
        <f t="shared" ca="1" si="37"/>
        <v>192100095.94853503</v>
      </c>
      <c r="Y102" s="1154">
        <f t="shared" ca="1" si="31"/>
        <v>1923129.2393498421</v>
      </c>
      <c r="Z102" s="1154">
        <f t="shared" ca="1" si="32"/>
        <v>190176966.70918518</v>
      </c>
      <c r="AA102" s="1152">
        <f t="shared" ca="1" si="33"/>
        <v>0.46945282489866819</v>
      </c>
      <c r="AB102" s="1125"/>
    </row>
    <row r="103" spans="1:28">
      <c r="A103" s="1164">
        <f>Calendar!J95</f>
        <v>47814</v>
      </c>
      <c r="C103" s="1124"/>
      <c r="D103" s="1145">
        <f t="shared" ca="1" si="19"/>
        <v>48579</v>
      </c>
      <c r="E103" s="1146">
        <f t="shared" ca="1" si="20"/>
        <v>48606</v>
      </c>
      <c r="F103" s="1147">
        <f t="shared" ca="1" si="21"/>
        <v>2831</v>
      </c>
      <c r="G103" s="1148">
        <f ca="1">IF(F103&lt;&gt;"",COUNTIF($F$11:F103,"&gt;0"),"")</f>
        <v>93</v>
      </c>
      <c r="H103" s="1149">
        <v>1.0084905084903981E-2</v>
      </c>
      <c r="I103" s="1093"/>
      <c r="J103" s="1150">
        <f t="shared" ca="1" si="22"/>
        <v>3803539334.1837034</v>
      </c>
      <c r="K103" s="1151">
        <f t="shared" ca="1" si="23"/>
        <v>38358333.171941534</v>
      </c>
      <c r="L103" s="1150">
        <f t="shared" ca="1" si="24"/>
        <v>0</v>
      </c>
      <c r="M103" s="1150">
        <f t="shared" ca="1" si="25"/>
        <v>0</v>
      </c>
      <c r="N103" s="1150">
        <f t="shared" ca="1" si="34"/>
        <v>3765181001.0117617</v>
      </c>
      <c r="O103" s="1093"/>
      <c r="P103" s="1150">
        <f t="shared" ca="1" si="26"/>
        <v>38358333.171941757</v>
      </c>
      <c r="Q103" s="1150">
        <f t="shared" ca="1" si="27"/>
        <v>3576921950.9611735</v>
      </c>
      <c r="R103" s="1150">
        <f t="shared" ca="1" si="35"/>
        <v>3613362367.4745183</v>
      </c>
      <c r="S103" s="1150">
        <f t="shared" ca="1" si="36"/>
        <v>36440416.513344765</v>
      </c>
      <c r="T103" s="1150">
        <f t="shared" ca="1" si="28"/>
        <v>3576921950.9611735</v>
      </c>
      <c r="U103" s="1152">
        <f t="shared" ca="1" si="29"/>
        <v>0.46484875823013921</v>
      </c>
      <c r="V103" s="1153">
        <f t="shared" ca="1" si="30"/>
        <v>5.0000000000000044E-2</v>
      </c>
      <c r="X103" s="1154">
        <f t="shared" ca="1" si="37"/>
        <v>190176966.70918518</v>
      </c>
      <c r="Y103" s="1154">
        <f t="shared" ca="1" si="31"/>
        <v>1917916.6585969925</v>
      </c>
      <c r="Z103" s="1154">
        <f t="shared" ca="1" si="32"/>
        <v>188259050.05058819</v>
      </c>
      <c r="AA103" s="1152">
        <f t="shared" ca="1" si="33"/>
        <v>0.46475309557474387</v>
      </c>
      <c r="AB103" s="1125"/>
    </row>
    <row r="104" spans="1:28">
      <c r="A104" s="1164">
        <f>Calendar!J96</f>
        <v>47844</v>
      </c>
      <c r="C104" s="1124"/>
      <c r="D104" s="1145">
        <f t="shared" ca="1" si="19"/>
        <v>48610</v>
      </c>
      <c r="E104" s="1146">
        <f t="shared" ca="1" si="20"/>
        <v>48638</v>
      </c>
      <c r="F104" s="1147">
        <f t="shared" ca="1" si="21"/>
        <v>2863</v>
      </c>
      <c r="G104" s="1148">
        <f ca="1">IF(F104&lt;&gt;"",COUNTIF($F$11:F104,"&gt;0"),"")</f>
        <v>94</v>
      </c>
      <c r="H104" s="1149">
        <v>1.0142221653639991E-2</v>
      </c>
      <c r="I104" s="1093"/>
      <c r="J104" s="1150">
        <f t="shared" ca="1" si="22"/>
        <v>3765181001.0117617</v>
      </c>
      <c r="K104" s="1151">
        <f t="shared" ca="1" si="23"/>
        <v>38187300.278335385</v>
      </c>
      <c r="L104" s="1150">
        <f t="shared" ca="1" si="24"/>
        <v>0</v>
      </c>
      <c r="M104" s="1150">
        <f t="shared" ca="1" si="25"/>
        <v>0</v>
      </c>
      <c r="N104" s="1150">
        <f t="shared" ca="1" si="34"/>
        <v>3726993700.7334261</v>
      </c>
      <c r="O104" s="1093"/>
      <c r="P104" s="1150">
        <f t="shared" ca="1" si="26"/>
        <v>38187300.278335571</v>
      </c>
      <c r="Q104" s="1150">
        <f t="shared" ca="1" si="27"/>
        <v>3540644015.6967545</v>
      </c>
      <c r="R104" s="1150">
        <f t="shared" ca="1" si="35"/>
        <v>3576921950.9611735</v>
      </c>
      <c r="S104" s="1150">
        <f t="shared" ca="1" si="36"/>
        <v>36277935.264419079</v>
      </c>
      <c r="T104" s="1150">
        <f t="shared" ca="1" si="28"/>
        <v>3540644015.6967545</v>
      </c>
      <c r="U104" s="1152">
        <f t="shared" ca="1" si="29"/>
        <v>0.46016080262455278</v>
      </c>
      <c r="V104" s="1153">
        <f t="shared" ca="1" si="30"/>
        <v>5.0000000000000044E-2</v>
      </c>
      <c r="X104" s="1154">
        <f t="shared" ca="1" si="37"/>
        <v>188259050.05058819</v>
      </c>
      <c r="Y104" s="1154">
        <f t="shared" ca="1" si="31"/>
        <v>1909365.0139164925</v>
      </c>
      <c r="Z104" s="1154">
        <f t="shared" ca="1" si="32"/>
        <v>186349685.0366717</v>
      </c>
      <c r="AA104" s="1152">
        <f t="shared" ca="1" si="33"/>
        <v>0.46006610471795745</v>
      </c>
      <c r="AB104" s="1125"/>
    </row>
    <row r="105" spans="1:28">
      <c r="A105" s="1164">
        <f>Calendar!J97</f>
        <v>47875</v>
      </c>
      <c r="C105" s="1124"/>
      <c r="D105" s="1145">
        <f t="shared" ca="1" si="19"/>
        <v>48638</v>
      </c>
      <c r="E105" s="1146">
        <f t="shared" ca="1" si="20"/>
        <v>48666</v>
      </c>
      <c r="F105" s="1147">
        <f t="shared" ca="1" si="21"/>
        <v>2891</v>
      </c>
      <c r="G105" s="1148">
        <f ca="1">IF(F105&lt;&gt;"",COUNTIF($F$11:F105,"&gt;0"),"")</f>
        <v>95</v>
      </c>
      <c r="H105" s="1149">
        <v>1.0206235338456701E-2</v>
      </c>
      <c r="I105" s="1093"/>
      <c r="J105" s="1150">
        <f t="shared" ca="1" si="22"/>
        <v>3726993700.7334261</v>
      </c>
      <c r="K105" s="1151">
        <f t="shared" ca="1" si="23"/>
        <v>38038574.814631015</v>
      </c>
      <c r="L105" s="1150">
        <f t="shared" ca="1" si="24"/>
        <v>0</v>
      </c>
      <c r="M105" s="1150">
        <f t="shared" ca="1" si="25"/>
        <v>0</v>
      </c>
      <c r="N105" s="1150">
        <f t="shared" ca="1" si="34"/>
        <v>3688955125.9187951</v>
      </c>
      <c r="O105" s="1093"/>
      <c r="P105" s="1150">
        <f t="shared" ca="1" si="26"/>
        <v>38038574.814630985</v>
      </c>
      <c r="Q105" s="1150">
        <f t="shared" ca="1" si="27"/>
        <v>3504507369.6228552</v>
      </c>
      <c r="R105" s="1150">
        <f t="shared" ca="1" si="35"/>
        <v>3540644015.6967545</v>
      </c>
      <c r="S105" s="1150">
        <f t="shared" ca="1" si="36"/>
        <v>36136646.073899269</v>
      </c>
      <c r="T105" s="1150">
        <f t="shared" ca="1" si="28"/>
        <v>3504507369.6228552</v>
      </c>
      <c r="U105" s="1152">
        <f t="shared" ca="1" si="29"/>
        <v>0.4554937497680176</v>
      </c>
      <c r="V105" s="1153">
        <f t="shared" ca="1" si="30"/>
        <v>5.0000000000000044E-2</v>
      </c>
      <c r="X105" s="1154">
        <f t="shared" ca="1" si="37"/>
        <v>186349685.0366717</v>
      </c>
      <c r="Y105" s="1154">
        <f t="shared" ca="1" si="31"/>
        <v>1901928.7407317162</v>
      </c>
      <c r="Z105" s="1154">
        <f t="shared" ca="1" si="32"/>
        <v>184447756.29593998</v>
      </c>
      <c r="AA105" s="1152">
        <f t="shared" ca="1" si="33"/>
        <v>0.45540001230858185</v>
      </c>
      <c r="AB105" s="1125"/>
    </row>
    <row r="106" spans="1:28">
      <c r="A106" s="1164">
        <f>Calendar!J98</f>
        <v>47906</v>
      </c>
      <c r="C106" s="1124"/>
      <c r="D106" s="1145">
        <f t="shared" ca="1" si="19"/>
        <v>48669</v>
      </c>
      <c r="E106" s="1146">
        <f t="shared" ca="1" si="20"/>
        <v>48696</v>
      </c>
      <c r="F106" s="1147">
        <f t="shared" ca="1" si="21"/>
        <v>2921</v>
      </c>
      <c r="G106" s="1148">
        <f ca="1">IF(F106&lt;&gt;"",COUNTIF($F$11:F106,"&gt;0"),"")</f>
        <v>96</v>
      </c>
      <c r="H106" s="1149">
        <v>1.0266860205826534E-2</v>
      </c>
      <c r="I106" s="1093"/>
      <c r="J106" s="1150">
        <f t="shared" ca="1" si="22"/>
        <v>3688955125.9187951</v>
      </c>
      <c r="K106" s="1151">
        <f t="shared" ca="1" si="23"/>
        <v>37873986.583375491</v>
      </c>
      <c r="L106" s="1150">
        <f t="shared" ca="1" si="24"/>
        <v>0</v>
      </c>
      <c r="M106" s="1150">
        <f t="shared" ca="1" si="25"/>
        <v>0</v>
      </c>
      <c r="N106" s="1150">
        <f t="shared" ca="1" si="34"/>
        <v>3651081139.3354197</v>
      </c>
      <c r="O106" s="1093"/>
      <c r="P106" s="1150">
        <f t="shared" ca="1" si="26"/>
        <v>37873986.583375454</v>
      </c>
      <c r="Q106" s="1150">
        <f t="shared" ca="1" si="27"/>
        <v>3468527082.3686485</v>
      </c>
      <c r="R106" s="1150">
        <f t="shared" ca="1" si="35"/>
        <v>3504507369.6228552</v>
      </c>
      <c r="S106" s="1150">
        <f t="shared" ca="1" si="36"/>
        <v>35980287.254206657</v>
      </c>
      <c r="T106" s="1150">
        <f t="shared" ca="1" si="28"/>
        <v>3468527082.3686485</v>
      </c>
      <c r="U106" s="1152">
        <f t="shared" ca="1" si="29"/>
        <v>0.45084487336268914</v>
      </c>
      <c r="V106" s="1153">
        <f t="shared" ca="1" si="30"/>
        <v>5.0000000000000044E-2</v>
      </c>
      <c r="X106" s="1154">
        <f t="shared" ca="1" si="37"/>
        <v>184447756.29593998</v>
      </c>
      <c r="Y106" s="1154">
        <f t="shared" ca="1" si="31"/>
        <v>1893699.3291687965</v>
      </c>
      <c r="Z106" s="1154">
        <f t="shared" ca="1" si="32"/>
        <v>182554056.96677119</v>
      </c>
      <c r="AA106" s="1152">
        <f t="shared" ca="1" si="33"/>
        <v>0.45075209260982402</v>
      </c>
      <c r="AB106" s="1125"/>
    </row>
    <row r="107" spans="1:28">
      <c r="A107" s="1164">
        <f>Calendar!J99</f>
        <v>47934</v>
      </c>
      <c r="C107" s="1124"/>
      <c r="D107" s="1145">
        <f t="shared" ca="1" si="19"/>
        <v>48699</v>
      </c>
      <c r="E107" s="1146">
        <f t="shared" ca="1" si="20"/>
        <v>48726</v>
      </c>
      <c r="F107" s="1147">
        <f t="shared" ca="1" si="21"/>
        <v>2951</v>
      </c>
      <c r="G107" s="1148">
        <f ca="1">IF(F107&lt;&gt;"",COUNTIF($F$11:F107,"&gt;0"),"")</f>
        <v>97</v>
      </c>
      <c r="H107" s="1149">
        <v>1.0335059755144243E-2</v>
      </c>
      <c r="I107" s="1093"/>
      <c r="J107" s="1150">
        <f t="shared" ca="1" si="22"/>
        <v>3651081139.3354197</v>
      </c>
      <c r="K107" s="1151">
        <f t="shared" ca="1" si="23"/>
        <v>37734141.745911688</v>
      </c>
      <c r="L107" s="1150">
        <f t="shared" ca="1" si="24"/>
        <v>0</v>
      </c>
      <c r="M107" s="1150">
        <f t="shared" ca="1" si="25"/>
        <v>0</v>
      </c>
      <c r="N107" s="1150">
        <f t="shared" ca="1" si="34"/>
        <v>3613346997.5895081</v>
      </c>
      <c r="O107" s="1093"/>
      <c r="P107" s="1150">
        <f t="shared" ca="1" si="26"/>
        <v>37734141.745911598</v>
      </c>
      <c r="Q107" s="1150">
        <f t="shared" ca="1" si="27"/>
        <v>3432679647.7100325</v>
      </c>
      <c r="R107" s="1150">
        <f t="shared" ca="1" si="35"/>
        <v>3468527082.3686485</v>
      </c>
      <c r="S107" s="1150">
        <f t="shared" ca="1" si="36"/>
        <v>35847434.658616066</v>
      </c>
      <c r="T107" s="1150">
        <f t="shared" ca="1" si="28"/>
        <v>3432679647.7100325</v>
      </c>
      <c r="U107" s="1152">
        <f t="shared" ca="1" si="29"/>
        <v>0.44621611207336087</v>
      </c>
      <c r="V107" s="1153">
        <f t="shared" ca="1" si="30"/>
        <v>5.0000000000000044E-2</v>
      </c>
      <c r="X107" s="1154">
        <f t="shared" ca="1" si="37"/>
        <v>182554056.96677119</v>
      </c>
      <c r="Y107" s="1154">
        <f t="shared" ca="1" si="31"/>
        <v>1886707.0872955322</v>
      </c>
      <c r="Z107" s="1154">
        <f t="shared" ca="1" si="32"/>
        <v>180667349.87947565</v>
      </c>
      <c r="AA107" s="1152">
        <f t="shared" ca="1" si="33"/>
        <v>0.44612428388751513</v>
      </c>
      <c r="AB107" s="1125"/>
    </row>
    <row r="108" spans="1:28">
      <c r="A108" s="1164">
        <f>Calendar!J100</f>
        <v>47966</v>
      </c>
      <c r="C108" s="1124"/>
      <c r="D108" s="1145">
        <f t="shared" ca="1" si="19"/>
        <v>48730</v>
      </c>
      <c r="E108" s="1146">
        <f t="shared" ca="1" si="20"/>
        <v>48757</v>
      </c>
      <c r="F108" s="1147">
        <f t="shared" ca="1" si="21"/>
        <v>2982</v>
      </c>
      <c r="G108" s="1148">
        <f ca="1">IF(F108&lt;&gt;"",COUNTIF($F$11:F108,"&gt;0"),"")</f>
        <v>98</v>
      </c>
      <c r="H108" s="1149">
        <v>1.0408245221072806E-2</v>
      </c>
      <c r="I108" s="1093"/>
      <c r="J108" s="1150">
        <f t="shared" ca="1" si="22"/>
        <v>3613346997.5895081</v>
      </c>
      <c r="K108" s="1151">
        <f t="shared" ca="1" si="23"/>
        <v>37608601.619738765</v>
      </c>
      <c r="L108" s="1150">
        <f t="shared" ca="1" si="24"/>
        <v>0</v>
      </c>
      <c r="M108" s="1150">
        <f t="shared" ca="1" si="25"/>
        <v>0</v>
      </c>
      <c r="N108" s="1150">
        <f t="shared" ca="1" si="34"/>
        <v>3575738395.9697695</v>
      </c>
      <c r="O108" s="1093"/>
      <c r="P108" s="1150">
        <f t="shared" ca="1" si="26"/>
        <v>37608601.619738579</v>
      </c>
      <c r="Q108" s="1150">
        <f t="shared" ca="1" si="27"/>
        <v>3396951476.1712809</v>
      </c>
      <c r="R108" s="1150">
        <f t="shared" ca="1" si="35"/>
        <v>3432679647.7100325</v>
      </c>
      <c r="S108" s="1150">
        <f t="shared" ca="1" si="36"/>
        <v>35728171.538751602</v>
      </c>
      <c r="T108" s="1150">
        <f t="shared" ca="1" si="28"/>
        <v>3396951476.1712809</v>
      </c>
      <c r="U108" s="1152">
        <f t="shared" ca="1" si="29"/>
        <v>0.44160444189137454</v>
      </c>
      <c r="V108" s="1153">
        <f t="shared" ca="1" si="30"/>
        <v>5.0000000000000044E-2</v>
      </c>
      <c r="X108" s="1154">
        <f t="shared" ca="1" si="37"/>
        <v>180667349.87947565</v>
      </c>
      <c r="Y108" s="1154">
        <f t="shared" ca="1" si="31"/>
        <v>1880430.0809869766</v>
      </c>
      <c r="Z108" s="1154">
        <f t="shared" ca="1" si="32"/>
        <v>178786919.79848868</v>
      </c>
      <c r="AA108" s="1152">
        <f t="shared" ca="1" si="33"/>
        <v>0.44151356275531684</v>
      </c>
      <c r="AB108" s="1125"/>
    </row>
    <row r="109" spans="1:28">
      <c r="A109" s="1164">
        <f>Calendar!J101</f>
        <v>47995</v>
      </c>
      <c r="C109" s="1124"/>
      <c r="D109" s="1145">
        <f t="shared" ca="1" si="19"/>
        <v>48760</v>
      </c>
      <c r="E109" s="1146">
        <f t="shared" ca="1" si="20"/>
        <v>48787</v>
      </c>
      <c r="F109" s="1147">
        <f t="shared" ca="1" si="21"/>
        <v>3012</v>
      </c>
      <c r="G109" s="1148">
        <f ca="1">IF(F109&lt;&gt;"",COUNTIF($F$11:F109,"&gt;0"),"")</f>
        <v>99</v>
      </c>
      <c r="H109" s="1149">
        <v>1.0460068996684183E-2</v>
      </c>
      <c r="I109" s="1093"/>
      <c r="J109" s="1150">
        <f t="shared" ca="1" si="22"/>
        <v>3575738395.9697695</v>
      </c>
      <c r="K109" s="1151">
        <f t="shared" ca="1" si="23"/>
        <v>37402470.335936613</v>
      </c>
      <c r="L109" s="1150">
        <f t="shared" ca="1" si="24"/>
        <v>0</v>
      </c>
      <c r="M109" s="1150">
        <f t="shared" ca="1" si="25"/>
        <v>0</v>
      </c>
      <c r="N109" s="1150">
        <f t="shared" ca="1" si="34"/>
        <v>3538335925.6338329</v>
      </c>
      <c r="O109" s="1093"/>
      <c r="P109" s="1150">
        <f t="shared" ca="1" si="26"/>
        <v>37402470.335936546</v>
      </c>
      <c r="Q109" s="1150">
        <f t="shared" ca="1" si="27"/>
        <v>3361419129.3521409</v>
      </c>
      <c r="R109" s="1150">
        <f t="shared" ca="1" si="35"/>
        <v>3396951476.1712809</v>
      </c>
      <c r="S109" s="1150">
        <f t="shared" ca="1" si="36"/>
        <v>35532346.819139957</v>
      </c>
      <c r="T109" s="1150">
        <f t="shared" ca="1" si="28"/>
        <v>3361419129.3521409</v>
      </c>
      <c r="U109" s="1152">
        <f t="shared" ca="1" si="29"/>
        <v>0.43700811456945415</v>
      </c>
      <c r="V109" s="1153">
        <f t="shared" ca="1" si="30"/>
        <v>5.0000000000000155E-2</v>
      </c>
      <c r="X109" s="1154">
        <f t="shared" ca="1" si="37"/>
        <v>178786919.79848868</v>
      </c>
      <c r="Y109" s="1154">
        <f t="shared" ca="1" si="31"/>
        <v>1870123.5167965889</v>
      </c>
      <c r="Z109" s="1154">
        <f t="shared" ca="1" si="32"/>
        <v>176916796.28169209</v>
      </c>
      <c r="AA109" s="1152">
        <f t="shared" ca="1" si="33"/>
        <v>0.4369181813257299</v>
      </c>
      <c r="AB109" s="1125"/>
    </row>
    <row r="110" spans="1:28">
      <c r="A110" s="1164">
        <f>Calendar!J102</f>
        <v>48026</v>
      </c>
      <c r="C110" s="1124"/>
      <c r="D110" s="1145">
        <f t="shared" ca="1" si="19"/>
        <v>48791</v>
      </c>
      <c r="E110" s="1146">
        <f t="shared" ca="1" si="20"/>
        <v>48820</v>
      </c>
      <c r="F110" s="1147">
        <f t="shared" ca="1" si="21"/>
        <v>3045</v>
      </c>
      <c r="G110" s="1148">
        <f ca="1">IF(F110&lt;&gt;"",COUNTIF($F$11:F110,"&gt;0"),"")</f>
        <v>100</v>
      </c>
      <c r="H110" s="1149">
        <v>1.0528787347237506E-2</v>
      </c>
      <c r="I110" s="1093"/>
      <c r="J110" s="1150">
        <f t="shared" ca="1" si="22"/>
        <v>3538335925.6338329</v>
      </c>
      <c r="K110" s="1151">
        <f t="shared" ca="1" si="23"/>
        <v>37254386.524089411</v>
      </c>
      <c r="L110" s="1150">
        <f t="shared" ca="1" si="24"/>
        <v>0</v>
      </c>
      <c r="M110" s="1150">
        <f t="shared" ca="1" si="25"/>
        <v>0</v>
      </c>
      <c r="N110" s="1150">
        <f t="shared" ca="1" si="34"/>
        <v>3501081539.1097436</v>
      </c>
      <c r="O110" s="1093"/>
      <c r="P110" s="1150">
        <f t="shared" ca="1" si="26"/>
        <v>37254386.524089336</v>
      </c>
      <c r="Q110" s="1150">
        <f t="shared" ca="1" si="27"/>
        <v>3326027462.1542563</v>
      </c>
      <c r="R110" s="1150">
        <f t="shared" ca="1" si="35"/>
        <v>3361419129.3521409</v>
      </c>
      <c r="S110" s="1150">
        <f t="shared" ca="1" si="36"/>
        <v>35391667.19788456</v>
      </c>
      <c r="T110" s="1150">
        <f t="shared" ca="1" si="28"/>
        <v>3326027462.1542563</v>
      </c>
      <c r="U110" s="1152">
        <f t="shared" ca="1" si="29"/>
        <v>0.43243697953894678</v>
      </c>
      <c r="V110" s="1153">
        <f t="shared" ca="1" si="30"/>
        <v>5.0000000000000044E-2</v>
      </c>
      <c r="X110" s="1154">
        <f t="shared" ca="1" si="37"/>
        <v>176916796.28169209</v>
      </c>
      <c r="Y110" s="1154">
        <f t="shared" ca="1" si="31"/>
        <v>1862719.3262047768</v>
      </c>
      <c r="Z110" s="1154">
        <f t="shared" ca="1" si="32"/>
        <v>175054076.95548731</v>
      </c>
      <c r="AA110" s="1152">
        <f t="shared" ca="1" si="33"/>
        <v>0.43234798700315757</v>
      </c>
      <c r="AB110" s="1125"/>
    </row>
    <row r="111" spans="1:28">
      <c r="A111" s="1164">
        <f>Calendar!J103</f>
        <v>48057</v>
      </c>
      <c r="C111" s="1124"/>
      <c r="D111" s="1145">
        <f t="shared" ca="1" si="19"/>
        <v>48822</v>
      </c>
      <c r="E111" s="1146">
        <f t="shared" ca="1" si="20"/>
        <v>48849</v>
      </c>
      <c r="F111" s="1147">
        <f t="shared" ca="1" si="21"/>
        <v>3074</v>
      </c>
      <c r="G111" s="1148">
        <f ca="1">IF(F111&lt;&gt;"",COUNTIF($F$11:F111,"&gt;0"),"")</f>
        <v>101</v>
      </c>
      <c r="H111" s="1149">
        <v>1.0586099687577125E-2</v>
      </c>
      <c r="I111" s="1093"/>
      <c r="J111" s="1150">
        <f t="shared" ca="1" si="22"/>
        <v>3501081539.1097436</v>
      </c>
      <c r="K111" s="1151">
        <f t="shared" ca="1" si="23"/>
        <v>37062798.187351696</v>
      </c>
      <c r="L111" s="1150">
        <f t="shared" ca="1" si="24"/>
        <v>0</v>
      </c>
      <c r="M111" s="1150">
        <f t="shared" ca="1" si="25"/>
        <v>0</v>
      </c>
      <c r="N111" s="1150">
        <f t="shared" ca="1" si="34"/>
        <v>3464018740.9223919</v>
      </c>
      <c r="O111" s="1093"/>
      <c r="P111" s="1150">
        <f t="shared" ca="1" si="26"/>
        <v>37062798.187351704</v>
      </c>
      <c r="Q111" s="1150">
        <f t="shared" ca="1" si="27"/>
        <v>3290817803.8762722</v>
      </c>
      <c r="R111" s="1150">
        <f t="shared" ca="1" si="35"/>
        <v>3326027462.1542563</v>
      </c>
      <c r="S111" s="1150">
        <f t="shared" ca="1" si="36"/>
        <v>35209658.277984142</v>
      </c>
      <c r="T111" s="1150">
        <f t="shared" ca="1" si="28"/>
        <v>3290817803.8762722</v>
      </c>
      <c r="U111" s="1152">
        <f t="shared" ca="1" si="29"/>
        <v>0.42788394254029954</v>
      </c>
      <c r="V111" s="1153">
        <f t="shared" ca="1" si="30"/>
        <v>5.0000000000000044E-2</v>
      </c>
      <c r="X111" s="1154">
        <f t="shared" ca="1" si="37"/>
        <v>175054076.95548731</v>
      </c>
      <c r="Y111" s="1154">
        <f t="shared" ca="1" si="31"/>
        <v>1853139.9093675613</v>
      </c>
      <c r="Z111" s="1154">
        <f t="shared" ca="1" si="32"/>
        <v>173200937.04611975</v>
      </c>
      <c r="AA111" s="1152">
        <f t="shared" ca="1" si="33"/>
        <v>0.42779588698799442</v>
      </c>
      <c r="AB111" s="1125"/>
    </row>
    <row r="112" spans="1:28">
      <c r="A112" s="1164">
        <f>Calendar!J104</f>
        <v>48087</v>
      </c>
      <c r="C112" s="1124"/>
      <c r="D112" s="1145">
        <f t="shared" ca="1" si="19"/>
        <v>48852</v>
      </c>
      <c r="E112" s="1146">
        <f t="shared" ca="1" si="20"/>
        <v>48879</v>
      </c>
      <c r="F112" s="1147">
        <f t="shared" ca="1" si="21"/>
        <v>3104</v>
      </c>
      <c r="G112" s="1148">
        <f ca="1">IF(F112&lt;&gt;"",COUNTIF($F$11:F112,"&gt;0"),"")</f>
        <v>102</v>
      </c>
      <c r="H112" s="1149">
        <v>1.0648424617451045E-2</v>
      </c>
      <c r="I112" s="1093"/>
      <c r="J112" s="1150">
        <f t="shared" ca="1" si="22"/>
        <v>3464018740.9223919</v>
      </c>
      <c r="K112" s="1151">
        <f t="shared" ca="1" si="23"/>
        <v>36886342.436149776</v>
      </c>
      <c r="L112" s="1150">
        <f t="shared" ca="1" si="24"/>
        <v>0</v>
      </c>
      <c r="M112" s="1150">
        <f t="shared" ca="1" si="25"/>
        <v>0</v>
      </c>
      <c r="N112" s="1150">
        <f t="shared" ca="1" si="34"/>
        <v>3427132398.4862423</v>
      </c>
      <c r="O112" s="1093"/>
      <c r="P112" s="1150">
        <f t="shared" ca="1" si="26"/>
        <v>36886342.436149597</v>
      </c>
      <c r="Q112" s="1150">
        <f t="shared" ca="1" si="27"/>
        <v>3255775778.5619302</v>
      </c>
      <c r="R112" s="1150">
        <f t="shared" ca="1" si="35"/>
        <v>3290817803.8762722</v>
      </c>
      <c r="S112" s="1150">
        <f t="shared" ca="1" si="36"/>
        <v>35042025.314342022</v>
      </c>
      <c r="T112" s="1150">
        <f t="shared" ca="1" si="28"/>
        <v>3255775778.5619302</v>
      </c>
      <c r="U112" s="1152">
        <f t="shared" ca="1" si="29"/>
        <v>0.42335432046985438</v>
      </c>
      <c r="V112" s="1153">
        <f t="shared" ca="1" si="30"/>
        <v>5.0000000000000044E-2</v>
      </c>
      <c r="X112" s="1154">
        <f t="shared" ca="1" si="37"/>
        <v>173200937.04611975</v>
      </c>
      <c r="Y112" s="1154">
        <f t="shared" ca="1" si="31"/>
        <v>1844317.1218075752</v>
      </c>
      <c r="Z112" s="1154">
        <f t="shared" ca="1" si="32"/>
        <v>171356619.92431217</v>
      </c>
      <c r="AA112" s="1152">
        <f t="shared" ca="1" si="33"/>
        <v>0.42326719708240407</v>
      </c>
      <c r="AB112" s="1125"/>
    </row>
    <row r="113" spans="1:28">
      <c r="A113" s="1164">
        <f>Calendar!J105</f>
        <v>48120</v>
      </c>
      <c r="C113" s="1124"/>
      <c r="D113" s="1145">
        <f t="shared" ca="1" si="19"/>
        <v>48883</v>
      </c>
      <c r="E113" s="1146">
        <f t="shared" ca="1" si="20"/>
        <v>48911</v>
      </c>
      <c r="F113" s="1147">
        <f t="shared" ca="1" si="21"/>
        <v>3136</v>
      </c>
      <c r="G113" s="1148">
        <f ca="1">IF(F113&lt;&gt;"",COUNTIF($F$11:F113,"&gt;0"),"")</f>
        <v>103</v>
      </c>
      <c r="H113" s="1149">
        <v>1.0696179559403711E-2</v>
      </c>
      <c r="I113" s="1093"/>
      <c r="J113" s="1150">
        <f t="shared" ca="1" si="22"/>
        <v>3427132398.4862423</v>
      </c>
      <c r="K113" s="1151">
        <f t="shared" ca="1" si="23"/>
        <v>36657223.508058757</v>
      </c>
      <c r="L113" s="1150">
        <f t="shared" ca="1" si="24"/>
        <v>0</v>
      </c>
      <c r="M113" s="1150">
        <f t="shared" ca="1" si="25"/>
        <v>0</v>
      </c>
      <c r="N113" s="1150">
        <f t="shared" ca="1" si="34"/>
        <v>3390475174.9781837</v>
      </c>
      <c r="O113" s="1093"/>
      <c r="P113" s="1150">
        <f t="shared" ca="1" si="26"/>
        <v>36657223.508058548</v>
      </c>
      <c r="Q113" s="1150">
        <f t="shared" ca="1" si="27"/>
        <v>3220951416.2292743</v>
      </c>
      <c r="R113" s="1150">
        <f t="shared" ca="1" si="35"/>
        <v>3255775778.5619302</v>
      </c>
      <c r="S113" s="1150">
        <f t="shared" ca="1" si="36"/>
        <v>34824362.332655907</v>
      </c>
      <c r="T113" s="1150">
        <f t="shared" ca="1" si="28"/>
        <v>3220951416.2292743</v>
      </c>
      <c r="U113" s="1152">
        <f t="shared" ca="1" si="29"/>
        <v>0.41884626390185897</v>
      </c>
      <c r="V113" s="1153">
        <f t="shared" ca="1" si="30"/>
        <v>5.0000000000000044E-2</v>
      </c>
      <c r="X113" s="1154">
        <f t="shared" ca="1" si="37"/>
        <v>171356619.92431217</v>
      </c>
      <c r="Y113" s="1154">
        <f t="shared" ca="1" si="31"/>
        <v>1832861.1754026413</v>
      </c>
      <c r="Z113" s="1154">
        <f t="shared" ca="1" si="32"/>
        <v>169523758.74890953</v>
      </c>
      <c r="AA113" s="1152">
        <f t="shared" ca="1" si="33"/>
        <v>0.41876006824123208</v>
      </c>
      <c r="AB113" s="1125"/>
    </row>
    <row r="114" spans="1:28">
      <c r="A114" s="1164">
        <f>Calendar!J106</f>
        <v>48148</v>
      </c>
      <c r="C114" s="1124"/>
      <c r="D114" s="1145">
        <f t="shared" ca="1" si="19"/>
        <v>48913</v>
      </c>
      <c r="E114" s="1146">
        <f t="shared" ca="1" si="20"/>
        <v>48940</v>
      </c>
      <c r="F114" s="1147">
        <f t="shared" ca="1" si="21"/>
        <v>3165</v>
      </c>
      <c r="G114" s="1148">
        <f ca="1">IF(F114&lt;&gt;"",COUNTIF($F$11:F114,"&gt;0"),"")</f>
        <v>104</v>
      </c>
      <c r="H114" s="1149">
        <v>1.0740697734351535E-2</v>
      </c>
      <c r="I114" s="1093"/>
      <c r="J114" s="1150">
        <f t="shared" ca="1" si="22"/>
        <v>3390475174.9781837</v>
      </c>
      <c r="K114" s="1151">
        <f t="shared" ca="1" si="23"/>
        <v>36416069.030263305</v>
      </c>
      <c r="L114" s="1150">
        <f t="shared" ca="1" si="24"/>
        <v>0</v>
      </c>
      <c r="M114" s="1150">
        <f t="shared" ca="1" si="25"/>
        <v>0</v>
      </c>
      <c r="N114" s="1150">
        <f t="shared" ca="1" si="34"/>
        <v>3354059105.9479203</v>
      </c>
      <c r="O114" s="1093"/>
      <c r="P114" s="1150">
        <f t="shared" ca="1" si="26"/>
        <v>36416069.030263424</v>
      </c>
      <c r="Q114" s="1150">
        <f t="shared" ca="1" si="27"/>
        <v>3186356150.6505241</v>
      </c>
      <c r="R114" s="1150">
        <f t="shared" ca="1" si="35"/>
        <v>3220951416.2292743</v>
      </c>
      <c r="S114" s="1150">
        <f t="shared" ca="1" si="36"/>
        <v>34595265.578750134</v>
      </c>
      <c r="T114" s="1150">
        <f t="shared" ca="1" si="28"/>
        <v>3186356150.6505241</v>
      </c>
      <c r="U114" s="1152">
        <f t="shared" ca="1" si="29"/>
        <v>0.4143662090553793</v>
      </c>
      <c r="V114" s="1153">
        <f t="shared" ca="1" si="30"/>
        <v>5.0000000000000044E-2</v>
      </c>
      <c r="X114" s="1154">
        <f t="shared" ca="1" si="37"/>
        <v>169523758.74890953</v>
      </c>
      <c r="Y114" s="1154">
        <f t="shared" ca="1" si="31"/>
        <v>1820803.4515132904</v>
      </c>
      <c r="Z114" s="1154">
        <f t="shared" ca="1" si="32"/>
        <v>167702955.29739624</v>
      </c>
      <c r="AA114" s="1152">
        <f t="shared" ca="1" si="33"/>
        <v>0.41428093535901644</v>
      </c>
      <c r="AB114" s="1125"/>
    </row>
    <row r="115" spans="1:28">
      <c r="A115" s="1164">
        <f>Calendar!J107</f>
        <v>48179</v>
      </c>
      <c r="C115" s="1124"/>
      <c r="D115" s="1145">
        <f t="shared" ca="1" si="19"/>
        <v>48944</v>
      </c>
      <c r="E115" s="1146">
        <f t="shared" ca="1" si="20"/>
        <v>48971</v>
      </c>
      <c r="F115" s="1147">
        <f t="shared" ca="1" si="21"/>
        <v>3196</v>
      </c>
      <c r="G115" s="1148">
        <f ca="1">IF(F115&lt;&gt;"",COUNTIF($F$11:F115,"&gt;0"),"")</f>
        <v>105</v>
      </c>
      <c r="H115" s="1149">
        <v>1.078737950997598E-2</v>
      </c>
      <c r="I115" s="1093"/>
      <c r="J115" s="1150">
        <f t="shared" ca="1" si="22"/>
        <v>3354059105.9479203</v>
      </c>
      <c r="K115" s="1151">
        <f t="shared" ca="1" si="23"/>
        <v>36181508.474750951</v>
      </c>
      <c r="L115" s="1150">
        <f t="shared" ca="1" si="24"/>
        <v>0</v>
      </c>
      <c r="M115" s="1150">
        <f t="shared" ca="1" si="25"/>
        <v>0</v>
      </c>
      <c r="N115" s="1150">
        <f t="shared" ca="1" si="34"/>
        <v>3317877597.4731693</v>
      </c>
      <c r="O115" s="1093"/>
      <c r="P115" s="1150">
        <f t="shared" ca="1" si="26"/>
        <v>36181508.474750996</v>
      </c>
      <c r="Q115" s="1150">
        <f t="shared" ca="1" si="27"/>
        <v>3151983717.5995107</v>
      </c>
      <c r="R115" s="1150">
        <f t="shared" ca="1" si="35"/>
        <v>3186356150.6505241</v>
      </c>
      <c r="S115" s="1150">
        <f t="shared" ca="1" si="36"/>
        <v>34372433.05101347</v>
      </c>
      <c r="T115" s="1150">
        <f t="shared" ca="1" si="28"/>
        <v>3151983717.5995107</v>
      </c>
      <c r="U115" s="1152">
        <f t="shared" ca="1" si="29"/>
        <v>0.40991562685258637</v>
      </c>
      <c r="V115" s="1153">
        <f t="shared" ca="1" si="30"/>
        <v>5.0000000000000044E-2</v>
      </c>
      <c r="X115" s="1154">
        <f t="shared" ca="1" si="37"/>
        <v>167702955.29739624</v>
      </c>
      <c r="Y115" s="1154">
        <f t="shared" ca="1" si="31"/>
        <v>1809075.4237375259</v>
      </c>
      <c r="Z115" s="1154">
        <f t="shared" ca="1" si="32"/>
        <v>165893879.87365872</v>
      </c>
      <c r="AA115" s="1152">
        <f t="shared" ca="1" si="33"/>
        <v>0.40983126905522055</v>
      </c>
      <c r="AB115" s="1125"/>
    </row>
    <row r="116" spans="1:28">
      <c r="A116" s="1164">
        <f>Calendar!J108</f>
        <v>48211</v>
      </c>
      <c r="C116" s="1124"/>
      <c r="D116" s="1145">
        <f t="shared" ca="1" si="19"/>
        <v>48975</v>
      </c>
      <c r="E116" s="1146">
        <f t="shared" ca="1" si="20"/>
        <v>49002</v>
      </c>
      <c r="F116" s="1147">
        <f t="shared" ca="1" si="21"/>
        <v>3227</v>
      </c>
      <c r="G116" s="1148">
        <f ca="1">IF(F116&lt;&gt;"",COUNTIF($F$11:F116,"&gt;0"),"")</f>
        <v>106</v>
      </c>
      <c r="H116" s="1149">
        <v>1.0813178622296924E-2</v>
      </c>
      <c r="I116" s="1093"/>
      <c r="J116" s="1150">
        <f t="shared" ca="1" si="22"/>
        <v>3317877597.4731693</v>
      </c>
      <c r="K116" s="1151">
        <f t="shared" ca="1" si="23"/>
        <v>35876803.108394749</v>
      </c>
      <c r="L116" s="1150">
        <f t="shared" ca="1" si="24"/>
        <v>0</v>
      </c>
      <c r="M116" s="1150">
        <f t="shared" ca="1" si="25"/>
        <v>0</v>
      </c>
      <c r="N116" s="1150">
        <f t="shared" ca="1" si="34"/>
        <v>3282000794.3647747</v>
      </c>
      <c r="O116" s="1093"/>
      <c r="P116" s="1150">
        <f t="shared" ca="1" si="26"/>
        <v>35876803.108394623</v>
      </c>
      <c r="Q116" s="1150">
        <f t="shared" ca="1" si="27"/>
        <v>3117900754.6465359</v>
      </c>
      <c r="R116" s="1150">
        <f t="shared" ca="1" si="35"/>
        <v>3151983717.5995107</v>
      </c>
      <c r="S116" s="1150">
        <f t="shared" ca="1" si="36"/>
        <v>34082962.952974796</v>
      </c>
      <c r="T116" s="1150">
        <f t="shared" ca="1" si="28"/>
        <v>3117900754.6465359</v>
      </c>
      <c r="U116" s="1152">
        <f t="shared" ca="1" si="29"/>
        <v>0.40549371141865781</v>
      </c>
      <c r="V116" s="1153">
        <f t="shared" ca="1" si="30"/>
        <v>5.0000000000000044E-2</v>
      </c>
      <c r="X116" s="1154">
        <f t="shared" ca="1" si="37"/>
        <v>165893879.87365872</v>
      </c>
      <c r="Y116" s="1154">
        <f t="shared" ca="1" si="31"/>
        <v>1793840.1554198265</v>
      </c>
      <c r="Z116" s="1154">
        <f t="shared" ca="1" si="32"/>
        <v>164100039.71823889</v>
      </c>
      <c r="AA116" s="1152">
        <f t="shared" ca="1" si="33"/>
        <v>0.40541026362086685</v>
      </c>
      <c r="AB116" s="1125"/>
    </row>
    <row r="117" spans="1:28">
      <c r="A117" s="1164">
        <f>Calendar!J109</f>
        <v>48240</v>
      </c>
      <c r="C117" s="1124"/>
      <c r="D117" s="1145">
        <f t="shared" ca="1" si="19"/>
        <v>49003</v>
      </c>
      <c r="E117" s="1146">
        <f t="shared" ca="1" si="20"/>
        <v>49030</v>
      </c>
      <c r="F117" s="1147">
        <f t="shared" ca="1" si="21"/>
        <v>3255</v>
      </c>
      <c r="G117" s="1148">
        <f ca="1">IF(F117&lt;&gt;"",COUNTIF($F$11:F117,"&gt;0"),"")</f>
        <v>107</v>
      </c>
      <c r="H117" s="1149">
        <v>1.0863511821642956E-2</v>
      </c>
      <c r="I117" s="1093"/>
      <c r="J117" s="1150">
        <f t="shared" ca="1" si="22"/>
        <v>3282000794.3647747</v>
      </c>
      <c r="K117" s="1151">
        <f t="shared" ca="1" si="23"/>
        <v>35654054.428223304</v>
      </c>
      <c r="L117" s="1150">
        <f t="shared" ca="1" si="24"/>
        <v>0</v>
      </c>
      <c r="M117" s="1150">
        <f t="shared" ca="1" si="25"/>
        <v>0</v>
      </c>
      <c r="N117" s="1150">
        <f t="shared" ca="1" si="34"/>
        <v>3246346739.9365516</v>
      </c>
      <c r="O117" s="1093"/>
      <c r="P117" s="1150">
        <f t="shared" ca="1" si="26"/>
        <v>35654054.428223133</v>
      </c>
      <c r="Q117" s="1150">
        <f t="shared" ca="1" si="27"/>
        <v>3084029402.939724</v>
      </c>
      <c r="R117" s="1150">
        <f t="shared" ca="1" si="35"/>
        <v>3117900754.6465359</v>
      </c>
      <c r="S117" s="1150">
        <f t="shared" ca="1" si="36"/>
        <v>33871351.706811905</v>
      </c>
      <c r="T117" s="1150">
        <f t="shared" ca="1" si="28"/>
        <v>3084029402.939724</v>
      </c>
      <c r="U117" s="1152">
        <f t="shared" ca="1" si="29"/>
        <v>0.40110903548686971</v>
      </c>
      <c r="V117" s="1153">
        <f t="shared" ca="1" si="30"/>
        <v>5.0000000000000044E-2</v>
      </c>
      <c r="X117" s="1154">
        <f t="shared" ca="1" si="37"/>
        <v>164100039.71823889</v>
      </c>
      <c r="Y117" s="1154">
        <f t="shared" ca="1" si="31"/>
        <v>1782702.7214112282</v>
      </c>
      <c r="Z117" s="1154">
        <f t="shared" ca="1" si="32"/>
        <v>162317336.99682766</v>
      </c>
      <c r="AA117" s="1152">
        <f t="shared" ca="1" si="33"/>
        <v>0.40102649002502172</v>
      </c>
      <c r="AB117" s="1125"/>
    </row>
    <row r="118" spans="1:28">
      <c r="A118" s="1164">
        <f>Calendar!J110</f>
        <v>48271</v>
      </c>
      <c r="C118" s="1124"/>
      <c r="D118" s="1145">
        <f t="shared" ca="1" si="19"/>
        <v>49034</v>
      </c>
      <c r="E118" s="1146">
        <f t="shared" ca="1" si="20"/>
        <v>49061</v>
      </c>
      <c r="F118" s="1147">
        <f t="shared" ca="1" si="21"/>
        <v>3286</v>
      </c>
      <c r="G118" s="1148">
        <f ca="1">IF(F118&lt;&gt;"",COUNTIF($F$11:F118,"&gt;0"),"")</f>
        <v>108</v>
      </c>
      <c r="H118" s="1149">
        <v>1.0910962812219724E-2</v>
      </c>
      <c r="I118" s="1093"/>
      <c r="J118" s="1150">
        <f t="shared" ca="1" si="22"/>
        <v>3246346739.9365516</v>
      </c>
      <c r="K118" s="1151">
        <f t="shared" ca="1" si="23"/>
        <v>35420768.555018447</v>
      </c>
      <c r="L118" s="1150">
        <f t="shared" ca="1" si="24"/>
        <v>0</v>
      </c>
      <c r="M118" s="1150">
        <f t="shared" ca="1" si="25"/>
        <v>0</v>
      </c>
      <c r="N118" s="1150">
        <f t="shared" ca="1" si="34"/>
        <v>3210925971.3815331</v>
      </c>
      <c r="O118" s="1093"/>
      <c r="P118" s="1150">
        <f t="shared" ca="1" si="26"/>
        <v>35420768.555018425</v>
      </c>
      <c r="Q118" s="1150">
        <f t="shared" ca="1" si="27"/>
        <v>3050379672.8124561</v>
      </c>
      <c r="R118" s="1150">
        <f t="shared" ca="1" si="35"/>
        <v>3084029402.939724</v>
      </c>
      <c r="S118" s="1150">
        <f t="shared" ca="1" si="36"/>
        <v>33649730.127267838</v>
      </c>
      <c r="T118" s="1150">
        <f t="shared" ca="1" si="28"/>
        <v>3050379672.8124561</v>
      </c>
      <c r="U118" s="1152">
        <f t="shared" ca="1" si="29"/>
        <v>0.39675158273809036</v>
      </c>
      <c r="V118" s="1153">
        <f t="shared" ca="1" si="30"/>
        <v>5.0000000000000155E-2</v>
      </c>
      <c r="X118" s="1154">
        <f t="shared" ca="1" si="37"/>
        <v>162317336.99682766</v>
      </c>
      <c r="Y118" s="1154">
        <f t="shared" ca="1" si="31"/>
        <v>1771038.4277505875</v>
      </c>
      <c r="Z118" s="1154">
        <f t="shared" ca="1" si="32"/>
        <v>160546298.56907707</v>
      </c>
      <c r="AA118" s="1152">
        <f t="shared" ca="1" si="33"/>
        <v>0.3966699340098428</v>
      </c>
      <c r="AB118" s="1125"/>
    </row>
    <row r="119" spans="1:28">
      <c r="A119" s="1164">
        <f>Calendar!J111</f>
        <v>48303</v>
      </c>
      <c r="C119" s="1124"/>
      <c r="D119" s="1145">
        <f t="shared" ca="1" si="19"/>
        <v>49064</v>
      </c>
      <c r="E119" s="1146">
        <f t="shared" ca="1" si="20"/>
        <v>49094</v>
      </c>
      <c r="F119" s="1147">
        <f t="shared" ca="1" si="21"/>
        <v>3319</v>
      </c>
      <c r="G119" s="1148">
        <f ca="1">IF(F119&lt;&gt;"",COUNTIF($F$11:F119,"&gt;0"),"")</f>
        <v>109</v>
      </c>
      <c r="H119" s="1149">
        <v>1.0970113584381817E-2</v>
      </c>
      <c r="I119" s="1093"/>
      <c r="J119" s="1150">
        <f t="shared" ca="1" si="22"/>
        <v>3210925971.3815331</v>
      </c>
      <c r="K119" s="1151">
        <f t="shared" ca="1" si="23"/>
        <v>35224222.617096938</v>
      </c>
      <c r="L119" s="1150">
        <f t="shared" ca="1" si="24"/>
        <v>0</v>
      </c>
      <c r="M119" s="1150">
        <f t="shared" ca="1" si="25"/>
        <v>0</v>
      </c>
      <c r="N119" s="1150">
        <f t="shared" ca="1" si="34"/>
        <v>3175701748.7644362</v>
      </c>
      <c r="O119" s="1093"/>
      <c r="P119" s="1150">
        <f t="shared" ca="1" si="26"/>
        <v>35224222.617096901</v>
      </c>
      <c r="Q119" s="1150">
        <f t="shared" ca="1" si="27"/>
        <v>3016916661.3262143</v>
      </c>
      <c r="R119" s="1150">
        <f t="shared" ca="1" si="35"/>
        <v>3050379672.8124561</v>
      </c>
      <c r="S119" s="1150">
        <f t="shared" ca="1" si="36"/>
        <v>33463011.486241817</v>
      </c>
      <c r="T119" s="1150">
        <f t="shared" ca="1" si="28"/>
        <v>3016916661.3262143</v>
      </c>
      <c r="U119" s="1152">
        <f t="shared" ca="1" si="29"/>
        <v>0.39242264097314572</v>
      </c>
      <c r="V119" s="1153">
        <f t="shared" ca="1" si="30"/>
        <v>5.0000000000000044E-2</v>
      </c>
      <c r="X119" s="1154">
        <f t="shared" ca="1" si="37"/>
        <v>160546298.56907707</v>
      </c>
      <c r="Y119" s="1154">
        <f t="shared" ca="1" si="31"/>
        <v>1761211.1308550835</v>
      </c>
      <c r="Z119" s="1154">
        <f t="shared" ca="1" si="32"/>
        <v>158785087.43822199</v>
      </c>
      <c r="AA119" s="1152">
        <f t="shared" ca="1" si="33"/>
        <v>0.39234188311113655</v>
      </c>
      <c r="AB119" s="1125"/>
    </row>
    <row r="120" spans="1:28">
      <c r="A120" s="1164">
        <f>Calendar!J112</f>
        <v>48331</v>
      </c>
      <c r="C120" s="1124"/>
      <c r="D120" s="1145">
        <f t="shared" ca="1" si="19"/>
        <v>49095</v>
      </c>
      <c r="E120" s="1146">
        <f t="shared" ca="1" si="20"/>
        <v>49122</v>
      </c>
      <c r="F120" s="1147">
        <f t="shared" ca="1" si="21"/>
        <v>3347</v>
      </c>
      <c r="G120" s="1148">
        <f ca="1">IF(F120&lt;&gt;"",COUNTIF($F$11:F120,"&gt;0"),"")</f>
        <v>110</v>
      </c>
      <c r="H120" s="1149">
        <v>1.1052340116553533E-2</v>
      </c>
      <c r="I120" s="1093"/>
      <c r="J120" s="1150">
        <f t="shared" ca="1" si="22"/>
        <v>3175701748.7644362</v>
      </c>
      <c r="K120" s="1151">
        <f t="shared" ca="1" si="23"/>
        <v>35098935.83607839</v>
      </c>
      <c r="L120" s="1150">
        <f t="shared" ca="1" si="24"/>
        <v>0</v>
      </c>
      <c r="M120" s="1150">
        <f t="shared" ca="1" si="25"/>
        <v>0</v>
      </c>
      <c r="N120" s="1150">
        <f t="shared" ca="1" si="34"/>
        <v>3140602812.9283581</v>
      </c>
      <c r="O120" s="1093"/>
      <c r="P120" s="1150">
        <f t="shared" ca="1" si="26"/>
        <v>35098935.836078167</v>
      </c>
      <c r="Q120" s="1150">
        <f t="shared" ca="1" si="27"/>
        <v>2983572672.28194</v>
      </c>
      <c r="R120" s="1150">
        <f t="shared" ca="1" si="35"/>
        <v>3016916661.3262143</v>
      </c>
      <c r="S120" s="1150">
        <f t="shared" ca="1" si="36"/>
        <v>33343989.04427433</v>
      </c>
      <c r="T120" s="1150">
        <f t="shared" ca="1" si="28"/>
        <v>2983572672.28194</v>
      </c>
      <c r="U120" s="1152">
        <f t="shared" ca="1" si="29"/>
        <v>0.38811772002858724</v>
      </c>
      <c r="V120" s="1153">
        <f t="shared" ca="1" si="30"/>
        <v>5.0000000000000044E-2</v>
      </c>
      <c r="X120" s="1154">
        <f t="shared" ca="1" si="37"/>
        <v>158785087.43822199</v>
      </c>
      <c r="Y120" s="1154">
        <f t="shared" ca="1" si="31"/>
        <v>1754946.7918038368</v>
      </c>
      <c r="Z120" s="1154">
        <f t="shared" ca="1" si="32"/>
        <v>157030140.64641815</v>
      </c>
      <c r="AA120" s="1152">
        <f t="shared" ca="1" si="33"/>
        <v>0.38803784808949654</v>
      </c>
      <c r="AB120" s="1125"/>
    </row>
    <row r="121" spans="1:28">
      <c r="A121" s="1164">
        <f>Calendar!J113</f>
        <v>48361</v>
      </c>
      <c r="C121" s="1124"/>
      <c r="D121" s="1145">
        <f t="shared" ca="1" si="19"/>
        <v>49125</v>
      </c>
      <c r="E121" s="1146">
        <f t="shared" ca="1" si="20"/>
        <v>49152</v>
      </c>
      <c r="F121" s="1147">
        <f t="shared" ca="1" si="21"/>
        <v>3377</v>
      </c>
      <c r="G121" s="1148">
        <f ca="1">IF(F121&lt;&gt;"",COUNTIF($F$11:F121,"&gt;0"),"")</f>
        <v>111</v>
      </c>
      <c r="H121" s="1149">
        <v>1.1111771663004718E-2</v>
      </c>
      <c r="I121" s="1093"/>
      <c r="J121" s="1150">
        <f t="shared" ca="1" si="22"/>
        <v>3140602812.9283581</v>
      </c>
      <c r="K121" s="1151">
        <f t="shared" ca="1" si="23"/>
        <v>34897661.341450237</v>
      </c>
      <c r="L121" s="1150">
        <f t="shared" ca="1" si="24"/>
        <v>0</v>
      </c>
      <c r="M121" s="1150">
        <f t="shared" ca="1" si="25"/>
        <v>0</v>
      </c>
      <c r="N121" s="1150">
        <f t="shared" ca="1" si="34"/>
        <v>3105705151.5869079</v>
      </c>
      <c r="O121" s="1093"/>
      <c r="P121" s="1150">
        <f t="shared" ca="1" si="26"/>
        <v>34897661.341450214</v>
      </c>
      <c r="Q121" s="1150">
        <f t="shared" ca="1" si="27"/>
        <v>2950419894.0075622</v>
      </c>
      <c r="R121" s="1150">
        <f t="shared" ca="1" si="35"/>
        <v>2983572672.28194</v>
      </c>
      <c r="S121" s="1150">
        <f t="shared" ca="1" si="36"/>
        <v>33152778.274377823</v>
      </c>
      <c r="T121" s="1150">
        <f t="shared" ca="1" si="28"/>
        <v>2950419894.0075622</v>
      </c>
      <c r="U121" s="1152">
        <f t="shared" ca="1" si="29"/>
        <v>0.38382811098156999</v>
      </c>
      <c r="V121" s="1153">
        <f t="shared" ca="1" si="30"/>
        <v>5.0000000000000044E-2</v>
      </c>
      <c r="X121" s="1154">
        <f t="shared" ca="1" si="37"/>
        <v>157030140.64641815</v>
      </c>
      <c r="Y121" s="1154">
        <f t="shared" ca="1" si="31"/>
        <v>1744883.0670723915</v>
      </c>
      <c r="Z121" s="1154">
        <f t="shared" ca="1" si="32"/>
        <v>155285257.57934576</v>
      </c>
      <c r="AA121" s="1152">
        <f t="shared" ca="1" si="33"/>
        <v>0.38374912181431614</v>
      </c>
      <c r="AB121" s="1125"/>
    </row>
    <row r="122" spans="1:28">
      <c r="A122" s="1164">
        <f>Calendar!J114</f>
        <v>48393</v>
      </c>
      <c r="C122" s="1124"/>
      <c r="D122" s="1145">
        <f t="shared" ca="1" si="19"/>
        <v>49156</v>
      </c>
      <c r="E122" s="1146">
        <f t="shared" ca="1" si="20"/>
        <v>49184</v>
      </c>
      <c r="F122" s="1147">
        <f t="shared" ca="1" si="21"/>
        <v>3409</v>
      </c>
      <c r="G122" s="1148">
        <f ca="1">IF(F122&lt;&gt;"",COUNTIF($F$11:F122,"&gt;0"),"")</f>
        <v>112</v>
      </c>
      <c r="H122" s="1149">
        <v>1.1196095104483026E-2</v>
      </c>
      <c r="I122" s="1093"/>
      <c r="J122" s="1150">
        <f t="shared" ca="1" si="22"/>
        <v>3105705151.5869079</v>
      </c>
      <c r="K122" s="1151">
        <f t="shared" ca="1" si="23"/>
        <v>34771770.243649893</v>
      </c>
      <c r="L122" s="1150">
        <f t="shared" ca="1" si="24"/>
        <v>0</v>
      </c>
      <c r="M122" s="1150">
        <f t="shared" ca="1" si="25"/>
        <v>0</v>
      </c>
      <c r="N122" s="1150">
        <f t="shared" ca="1" si="34"/>
        <v>3070933381.3432579</v>
      </c>
      <c r="O122" s="1093"/>
      <c r="P122" s="1150">
        <f t="shared" ca="1" si="26"/>
        <v>34771770.24364996</v>
      </c>
      <c r="Q122" s="1150">
        <f t="shared" ca="1" si="27"/>
        <v>2917386712.2760949</v>
      </c>
      <c r="R122" s="1150">
        <f t="shared" ca="1" si="35"/>
        <v>2950419894.0075622</v>
      </c>
      <c r="S122" s="1150">
        <f t="shared" ca="1" si="36"/>
        <v>33033181.731467247</v>
      </c>
      <c r="T122" s="1150">
        <f t="shared" ca="1" si="28"/>
        <v>2917386712.2760949</v>
      </c>
      <c r="U122" s="1152">
        <f t="shared" ca="1" si="29"/>
        <v>0.37956310065450033</v>
      </c>
      <c r="V122" s="1153">
        <f t="shared" ca="1" si="30"/>
        <v>5.0000000000000044E-2</v>
      </c>
      <c r="X122" s="1154">
        <f t="shared" ca="1" si="37"/>
        <v>155285257.57934576</v>
      </c>
      <c r="Y122" s="1154">
        <f t="shared" ca="1" si="31"/>
        <v>1738588.5121827126</v>
      </c>
      <c r="Z122" s="1154">
        <f t="shared" ca="1" si="32"/>
        <v>153546669.06716305</v>
      </c>
      <c r="AA122" s="1152">
        <f t="shared" ca="1" si="33"/>
        <v>0.37948498919683715</v>
      </c>
      <c r="AB122" s="1125"/>
    </row>
    <row r="123" spans="1:28">
      <c r="A123" s="1164">
        <f>Calendar!J115</f>
        <v>48422</v>
      </c>
      <c r="C123" s="1124"/>
      <c r="D123" s="1145">
        <f t="shared" ca="1" si="19"/>
        <v>49187</v>
      </c>
      <c r="E123" s="1146">
        <f t="shared" ca="1" si="20"/>
        <v>49214</v>
      </c>
      <c r="F123" s="1147">
        <f t="shared" ca="1" si="21"/>
        <v>3439</v>
      </c>
      <c r="G123" s="1148">
        <f ca="1">IF(F123&lt;&gt;"",COUNTIF($F$11:F123,"&gt;0"),"")</f>
        <v>113</v>
      </c>
      <c r="H123" s="1149">
        <v>1.1262061112173481E-2</v>
      </c>
      <c r="I123" s="1093"/>
      <c r="J123" s="1150">
        <f t="shared" ca="1" si="22"/>
        <v>3070933381.3432579</v>
      </c>
      <c r="K123" s="1151">
        <f t="shared" ca="1" si="23"/>
        <v>34585039.412101321</v>
      </c>
      <c r="L123" s="1150">
        <f t="shared" ca="1" si="24"/>
        <v>0</v>
      </c>
      <c r="M123" s="1150">
        <f t="shared" ca="1" si="25"/>
        <v>0</v>
      </c>
      <c r="N123" s="1150">
        <f t="shared" ca="1" si="34"/>
        <v>3036348341.9311566</v>
      </c>
      <c r="O123" s="1093"/>
      <c r="P123" s="1150">
        <f t="shared" ca="1" si="26"/>
        <v>34585039.412101269</v>
      </c>
      <c r="Q123" s="1150">
        <f t="shared" ca="1" si="27"/>
        <v>2884530924.8345985</v>
      </c>
      <c r="R123" s="1150">
        <f t="shared" ca="1" si="35"/>
        <v>2917386712.2760949</v>
      </c>
      <c r="S123" s="1150">
        <f t="shared" ca="1" si="36"/>
        <v>32855787.441496372</v>
      </c>
      <c r="T123" s="1150">
        <f t="shared" ca="1" si="28"/>
        <v>2884530924.8345985</v>
      </c>
      <c r="U123" s="1152">
        <f t="shared" ca="1" si="29"/>
        <v>0.37531347608142013</v>
      </c>
      <c r="V123" s="1153">
        <f t="shared" ca="1" si="30"/>
        <v>5.0000000000000044E-2</v>
      </c>
      <c r="X123" s="1154">
        <f t="shared" ca="1" si="37"/>
        <v>153546669.06716305</v>
      </c>
      <c r="Y123" s="1154">
        <f t="shared" ca="1" si="31"/>
        <v>1729251.9706048965</v>
      </c>
      <c r="Z123" s="1154">
        <f t="shared" ca="1" si="32"/>
        <v>151817417.09655815</v>
      </c>
      <c r="AA123" s="1152">
        <f t="shared" ca="1" si="33"/>
        <v>0.37523623916706511</v>
      </c>
      <c r="AB123" s="1125"/>
    </row>
    <row r="124" spans="1:28">
      <c r="A124" s="1164">
        <f>Calendar!J116</f>
        <v>48453</v>
      </c>
      <c r="C124" s="1124"/>
      <c r="D124" s="1145">
        <f t="shared" ca="1" si="19"/>
        <v>49217</v>
      </c>
      <c r="E124" s="1146">
        <f t="shared" ca="1" si="20"/>
        <v>49244</v>
      </c>
      <c r="F124" s="1147">
        <f t="shared" ca="1" si="21"/>
        <v>3469</v>
      </c>
      <c r="G124" s="1148">
        <f ca="1">IF(F124&lt;&gt;"",COUNTIF($F$11:F124,"&gt;0"),"")</f>
        <v>114</v>
      </c>
      <c r="H124" s="1149">
        <v>1.1334964767391655E-2</v>
      </c>
      <c r="I124" s="1093"/>
      <c r="J124" s="1150">
        <f t="shared" ca="1" si="22"/>
        <v>3036348341.9311566</v>
      </c>
      <c r="K124" s="1151">
        <f t="shared" ca="1" si="23"/>
        <v>34416901.477317728</v>
      </c>
      <c r="L124" s="1150">
        <f t="shared" ca="1" si="24"/>
        <v>0</v>
      </c>
      <c r="M124" s="1150">
        <f t="shared" ca="1" si="25"/>
        <v>0</v>
      </c>
      <c r="N124" s="1150">
        <f t="shared" ca="1" si="34"/>
        <v>3001931440.4538388</v>
      </c>
      <c r="O124" s="1093"/>
      <c r="P124" s="1150">
        <f t="shared" ca="1" si="26"/>
        <v>34416901.47731781</v>
      </c>
      <c r="Q124" s="1150">
        <f t="shared" ca="1" si="27"/>
        <v>2851834868.4311466</v>
      </c>
      <c r="R124" s="1150">
        <f t="shared" ca="1" si="35"/>
        <v>2884530924.8345985</v>
      </c>
      <c r="S124" s="1150">
        <f t="shared" ca="1" si="36"/>
        <v>32696056.40345192</v>
      </c>
      <c r="T124" s="1150">
        <f t="shared" ca="1" si="28"/>
        <v>2851834868.4311466</v>
      </c>
      <c r="U124" s="1152">
        <f t="shared" ca="1" si="29"/>
        <v>0.3710866727775689</v>
      </c>
      <c r="V124" s="1153">
        <f t="shared" ca="1" si="30"/>
        <v>5.0000000000000044E-2</v>
      </c>
      <c r="X124" s="1154">
        <f t="shared" ca="1" si="37"/>
        <v>151817417.09655815</v>
      </c>
      <c r="Y124" s="1154">
        <f t="shared" ca="1" si="31"/>
        <v>1720845.0738658905</v>
      </c>
      <c r="Z124" s="1154">
        <f t="shared" ca="1" si="32"/>
        <v>150096572.02269226</v>
      </c>
      <c r="AA124" s="1152">
        <f t="shared" ca="1" si="33"/>
        <v>0.37101030571006394</v>
      </c>
      <c r="AB124" s="1125"/>
    </row>
    <row r="125" spans="1:28">
      <c r="A125" s="1164">
        <f>Calendar!J117</f>
        <v>48484</v>
      </c>
      <c r="C125" s="1124"/>
      <c r="D125" s="1145">
        <f t="shared" ca="1" si="19"/>
        <v>49248</v>
      </c>
      <c r="E125" s="1146">
        <f t="shared" ca="1" si="20"/>
        <v>49275</v>
      </c>
      <c r="F125" s="1147">
        <f t="shared" ca="1" si="21"/>
        <v>3500</v>
      </c>
      <c r="G125" s="1148">
        <f ca="1">IF(F125&lt;&gt;"",COUNTIF($F$11:F125,"&gt;0"),"")</f>
        <v>115</v>
      </c>
      <c r="H125" s="1149">
        <v>1.1393319989222802E-2</v>
      </c>
      <c r="I125" s="1093"/>
      <c r="J125" s="1150">
        <f t="shared" ca="1" si="22"/>
        <v>3001931440.4538388</v>
      </c>
      <c r="K125" s="1151">
        <f t="shared" ca="1" si="23"/>
        <v>34201965.486799121</v>
      </c>
      <c r="L125" s="1150">
        <f t="shared" ca="1" si="24"/>
        <v>0</v>
      </c>
      <c r="M125" s="1150">
        <f t="shared" ca="1" si="25"/>
        <v>0</v>
      </c>
      <c r="N125" s="1150">
        <f t="shared" ca="1" si="34"/>
        <v>2967729474.9670396</v>
      </c>
      <c r="O125" s="1093"/>
      <c r="P125" s="1150">
        <f t="shared" ca="1" si="26"/>
        <v>34201965.48679924</v>
      </c>
      <c r="Q125" s="1150">
        <f t="shared" ca="1" si="27"/>
        <v>2819343001.2186875</v>
      </c>
      <c r="R125" s="1150">
        <f t="shared" ca="1" si="35"/>
        <v>2851834868.4311466</v>
      </c>
      <c r="S125" s="1150">
        <f t="shared" ca="1" si="36"/>
        <v>32491867.212459087</v>
      </c>
      <c r="T125" s="1150">
        <f t="shared" ca="1" si="28"/>
        <v>2819343001.2186875</v>
      </c>
      <c r="U125" s="1152">
        <f t="shared" ca="1" si="29"/>
        <v>0.36688041841598656</v>
      </c>
      <c r="V125" s="1153">
        <f t="shared" ca="1" si="30"/>
        <v>5.0000000000000044E-2</v>
      </c>
      <c r="X125" s="1154">
        <f t="shared" ca="1" si="37"/>
        <v>150096572.02269226</v>
      </c>
      <c r="Y125" s="1154">
        <f t="shared" ca="1" si="31"/>
        <v>1710098.2743401527</v>
      </c>
      <c r="Z125" s="1154">
        <f t="shared" ca="1" si="32"/>
        <v>148386473.74835211</v>
      </c>
      <c r="AA125" s="1152">
        <f t="shared" ca="1" si="33"/>
        <v>0.36680491696650114</v>
      </c>
      <c r="AB125" s="1125"/>
    </row>
    <row r="126" spans="1:28">
      <c r="A126" s="1164">
        <f>Calendar!J118</f>
        <v>48514</v>
      </c>
      <c r="C126" s="1124"/>
      <c r="D126" s="1145">
        <f t="shared" ca="1" si="19"/>
        <v>49278</v>
      </c>
      <c r="E126" s="1146">
        <f t="shared" ca="1" si="20"/>
        <v>49305</v>
      </c>
      <c r="F126" s="1147">
        <f t="shared" ca="1" si="21"/>
        <v>3530</v>
      </c>
      <c r="G126" s="1148">
        <f ca="1">IF(F126&lt;&gt;"",COUNTIF($F$11:F126,"&gt;0"),"")</f>
        <v>116</v>
      </c>
      <c r="H126" s="1149">
        <v>1.1436699626936178E-2</v>
      </c>
      <c r="I126" s="1093"/>
      <c r="J126" s="1150">
        <f t="shared" ca="1" si="22"/>
        <v>2967729474.9670396</v>
      </c>
      <c r="K126" s="1151">
        <f t="shared" ca="1" si="23"/>
        <v>33941030.579203039</v>
      </c>
      <c r="L126" s="1150">
        <f t="shared" ca="1" si="24"/>
        <v>0</v>
      </c>
      <c r="M126" s="1150">
        <f t="shared" ca="1" si="25"/>
        <v>0</v>
      </c>
      <c r="N126" s="1150">
        <f t="shared" ca="1" si="34"/>
        <v>2933788444.3878365</v>
      </c>
      <c r="O126" s="1093"/>
      <c r="P126" s="1150">
        <f t="shared" ca="1" si="26"/>
        <v>33941030.579203129</v>
      </c>
      <c r="Q126" s="1150">
        <f t="shared" ca="1" si="27"/>
        <v>2787099022.1684446</v>
      </c>
      <c r="R126" s="1150">
        <f t="shared" ca="1" si="35"/>
        <v>2819343001.2186875</v>
      </c>
      <c r="S126" s="1150">
        <f t="shared" ca="1" si="36"/>
        <v>32243979.050242901</v>
      </c>
      <c r="T126" s="1150">
        <f t="shared" ca="1" si="28"/>
        <v>2787099022.1684446</v>
      </c>
      <c r="U126" s="1152">
        <f t="shared" ca="1" si="29"/>
        <v>0.36270043241119326</v>
      </c>
      <c r="V126" s="1153">
        <f t="shared" ca="1" si="30"/>
        <v>5.0000000000000044E-2</v>
      </c>
      <c r="X126" s="1154">
        <f t="shared" ca="1" si="37"/>
        <v>148386473.74835211</v>
      </c>
      <c r="Y126" s="1154">
        <f t="shared" ca="1" si="31"/>
        <v>1697051.528960228</v>
      </c>
      <c r="Z126" s="1154">
        <f t="shared" ca="1" si="32"/>
        <v>146689422.21939188</v>
      </c>
      <c r="AA126" s="1152">
        <f t="shared" ca="1" si="33"/>
        <v>0.362625791173881</v>
      </c>
      <c r="AB126" s="1125"/>
    </row>
    <row r="127" spans="1:28">
      <c r="A127" s="1164">
        <f>Calendar!J119</f>
        <v>48547</v>
      </c>
      <c r="C127" s="1124"/>
      <c r="D127" s="1145">
        <f t="shared" ca="1" si="19"/>
        <v>49309</v>
      </c>
      <c r="E127" s="1146">
        <f t="shared" ca="1" si="20"/>
        <v>49338</v>
      </c>
      <c r="F127" s="1147">
        <f t="shared" ca="1" si="21"/>
        <v>3563</v>
      </c>
      <c r="G127" s="1148">
        <f ca="1">IF(F127&lt;&gt;"",COUNTIF($F$11:F127,"&gt;0"),"")</f>
        <v>117</v>
      </c>
      <c r="H127" s="1149">
        <v>1.149743588772667E-2</v>
      </c>
      <c r="I127" s="1093"/>
      <c r="J127" s="1150">
        <f t="shared" ca="1" si="22"/>
        <v>2933788444.3878365</v>
      </c>
      <c r="K127" s="1151">
        <f t="shared" ca="1" si="23"/>
        <v>33731044.54750251</v>
      </c>
      <c r="L127" s="1150">
        <f t="shared" ca="1" si="24"/>
        <v>0</v>
      </c>
      <c r="M127" s="1150">
        <f t="shared" ca="1" si="25"/>
        <v>0</v>
      </c>
      <c r="N127" s="1150">
        <f t="shared" ca="1" si="34"/>
        <v>2900057399.8403339</v>
      </c>
      <c r="O127" s="1093"/>
      <c r="P127" s="1150">
        <f t="shared" ca="1" si="26"/>
        <v>33731044.547502518</v>
      </c>
      <c r="Q127" s="1150">
        <f t="shared" ca="1" si="27"/>
        <v>2755054529.8483171</v>
      </c>
      <c r="R127" s="1150">
        <f t="shared" ca="1" si="35"/>
        <v>2787099022.1684446</v>
      </c>
      <c r="S127" s="1150">
        <f t="shared" ca="1" si="36"/>
        <v>32044492.320127487</v>
      </c>
      <c r="T127" s="1150">
        <f t="shared" ca="1" si="28"/>
        <v>2755054529.8483171</v>
      </c>
      <c r="U127" s="1152">
        <f t="shared" ca="1" si="29"/>
        <v>0.3585523365111466</v>
      </c>
      <c r="V127" s="1153">
        <f t="shared" ca="1" si="30"/>
        <v>5.0000000000000044E-2</v>
      </c>
      <c r="X127" s="1154">
        <f t="shared" ca="1" si="37"/>
        <v>146689422.21939188</v>
      </c>
      <c r="Y127" s="1154">
        <f t="shared" ca="1" si="31"/>
        <v>1686552.2273750305</v>
      </c>
      <c r="Z127" s="1154">
        <f t="shared" ca="1" si="32"/>
        <v>145002869.99201685</v>
      </c>
      <c r="AA127" s="1152">
        <f t="shared" ca="1" si="33"/>
        <v>0.35847854892324504</v>
      </c>
      <c r="AB127" s="1125"/>
    </row>
    <row r="128" spans="1:28">
      <c r="A128" s="1164">
        <f>Calendar!J120</f>
        <v>48575</v>
      </c>
      <c r="C128" s="1124"/>
      <c r="D128" s="1145">
        <f t="shared" ca="1" si="19"/>
        <v>49340</v>
      </c>
      <c r="E128" s="1146">
        <f t="shared" ca="1" si="20"/>
        <v>49367</v>
      </c>
      <c r="F128" s="1147">
        <f t="shared" ca="1" si="21"/>
        <v>3592</v>
      </c>
      <c r="G128" s="1148">
        <f ca="1">IF(F128&lt;&gt;"",COUNTIF($F$11:F128,"&gt;0"),"")</f>
        <v>118</v>
      </c>
      <c r="H128" s="1149">
        <v>1.1555022241423348E-2</v>
      </c>
      <c r="I128" s="1093"/>
      <c r="J128" s="1150">
        <f t="shared" ca="1" si="22"/>
        <v>2900057399.8403339</v>
      </c>
      <c r="K128" s="1151">
        <f t="shared" ca="1" si="23"/>
        <v>33510227.756559424</v>
      </c>
      <c r="L128" s="1150">
        <f t="shared" ca="1" si="24"/>
        <v>0</v>
      </c>
      <c r="M128" s="1150">
        <f t="shared" ca="1" si="25"/>
        <v>0</v>
      </c>
      <c r="N128" s="1150">
        <f t="shared" ca="1" si="34"/>
        <v>2866547172.0837746</v>
      </c>
      <c r="O128" s="1093"/>
      <c r="P128" s="1150">
        <f t="shared" ca="1" si="26"/>
        <v>33510227.756559372</v>
      </c>
      <c r="Q128" s="1150">
        <f t="shared" ca="1" si="27"/>
        <v>2723219813.4795856</v>
      </c>
      <c r="R128" s="1150">
        <f t="shared" ca="1" si="35"/>
        <v>2755054529.8483171</v>
      </c>
      <c r="S128" s="1150">
        <f t="shared" ca="1" si="36"/>
        <v>31834716.368731499</v>
      </c>
      <c r="T128" s="1150">
        <f t="shared" ca="1" si="28"/>
        <v>2723219813.4795856</v>
      </c>
      <c r="U128" s="1152">
        <f t="shared" ca="1" si="29"/>
        <v>0.35442990400971508</v>
      </c>
      <c r="V128" s="1153">
        <f t="shared" ca="1" si="30"/>
        <v>5.0000000000000044E-2</v>
      </c>
      <c r="X128" s="1154">
        <f t="shared" ca="1" si="37"/>
        <v>145002869.99201685</v>
      </c>
      <c r="Y128" s="1154">
        <f t="shared" ca="1" si="31"/>
        <v>1675511.3878278732</v>
      </c>
      <c r="Z128" s="1154">
        <f t="shared" ca="1" si="32"/>
        <v>143327358.60418898</v>
      </c>
      <c r="AA128" s="1152">
        <f t="shared" ca="1" si="33"/>
        <v>0.354356964789875</v>
      </c>
      <c r="AB128" s="1125"/>
    </row>
    <row r="129" spans="1:28">
      <c r="A129" s="1164">
        <f>Calendar!J121</f>
        <v>48606</v>
      </c>
      <c r="C129" s="1124"/>
      <c r="D129" s="1145">
        <f t="shared" ca="1" si="19"/>
        <v>49368</v>
      </c>
      <c r="E129" s="1146">
        <f t="shared" ca="1" si="20"/>
        <v>49395</v>
      </c>
      <c r="F129" s="1147">
        <f t="shared" ca="1" si="21"/>
        <v>3620</v>
      </c>
      <c r="G129" s="1148">
        <f ca="1">IF(F129&lt;&gt;"",COUNTIF($F$11:F129,"&gt;0"),"")</f>
        <v>119</v>
      </c>
      <c r="H129" s="1149">
        <v>1.1605834995699654E-2</v>
      </c>
      <c r="I129" s="1093"/>
      <c r="J129" s="1150">
        <f t="shared" ca="1" si="22"/>
        <v>2866547172.0837746</v>
      </c>
      <c r="K129" s="1151">
        <f t="shared" ca="1" si="23"/>
        <v>33268673.486593749</v>
      </c>
      <c r="L129" s="1150">
        <f t="shared" ca="1" si="24"/>
        <v>0</v>
      </c>
      <c r="M129" s="1150">
        <f t="shared" ca="1" si="25"/>
        <v>0</v>
      </c>
      <c r="N129" s="1150">
        <f t="shared" ca="1" si="34"/>
        <v>2833278498.5971808</v>
      </c>
      <c r="O129" s="1093"/>
      <c r="P129" s="1150">
        <f t="shared" ca="1" si="26"/>
        <v>33268673.486593723</v>
      </c>
      <c r="Q129" s="1150">
        <f t="shared" ca="1" si="27"/>
        <v>2691614573.6673217</v>
      </c>
      <c r="R129" s="1150">
        <f t="shared" ca="1" si="35"/>
        <v>2723219813.4795856</v>
      </c>
      <c r="S129" s="1150">
        <f t="shared" ca="1" si="36"/>
        <v>31605239.812263966</v>
      </c>
      <c r="T129" s="1150">
        <f t="shared" ca="1" si="28"/>
        <v>2691614573.6673217</v>
      </c>
      <c r="U129" s="1152">
        <f t="shared" ca="1" si="29"/>
        <v>0.35033445858585727</v>
      </c>
      <c r="V129" s="1153">
        <f t="shared" ca="1" si="30"/>
        <v>5.0000000000000044E-2</v>
      </c>
      <c r="X129" s="1154">
        <f t="shared" ca="1" si="37"/>
        <v>143327358.60418898</v>
      </c>
      <c r="Y129" s="1154">
        <f t="shared" ca="1" si="31"/>
        <v>1663433.6743297577</v>
      </c>
      <c r="Z129" s="1154">
        <f t="shared" ca="1" si="32"/>
        <v>141663924.92985922</v>
      </c>
      <c r="AA129" s="1152">
        <f t="shared" ca="1" si="33"/>
        <v>0.35026236218032497</v>
      </c>
      <c r="AB129" s="1125"/>
    </row>
    <row r="130" spans="1:28">
      <c r="A130" s="1164">
        <f>Calendar!J122</f>
        <v>48638</v>
      </c>
      <c r="C130" s="1124"/>
      <c r="D130" s="1145">
        <f t="shared" ca="1" si="19"/>
        <v>49399</v>
      </c>
      <c r="E130" s="1146">
        <f t="shared" ca="1" si="20"/>
        <v>49426</v>
      </c>
      <c r="F130" s="1147">
        <f t="shared" ca="1" si="21"/>
        <v>3651</v>
      </c>
      <c r="G130" s="1148">
        <f ca="1">IF(F130&lt;&gt;"",COUNTIF($F$11:F130,"&gt;0"),"")</f>
        <v>120</v>
      </c>
      <c r="H130" s="1149">
        <v>1.1655534415548082E-2</v>
      </c>
      <c r="I130" s="1093"/>
      <c r="J130" s="1150">
        <f t="shared" ca="1" si="22"/>
        <v>2833278498.5971808</v>
      </c>
      <c r="K130" s="1151">
        <f t="shared" ca="1" si="23"/>
        <v>33023375.049231842</v>
      </c>
      <c r="L130" s="1150">
        <f t="shared" ca="1" si="24"/>
        <v>0</v>
      </c>
      <c r="M130" s="1150">
        <f t="shared" ca="1" si="25"/>
        <v>0</v>
      </c>
      <c r="N130" s="1150">
        <f t="shared" ca="1" si="34"/>
        <v>2800255123.5479488</v>
      </c>
      <c r="O130" s="1093"/>
      <c r="P130" s="1150">
        <f t="shared" ca="1" si="26"/>
        <v>33023375.049232006</v>
      </c>
      <c r="Q130" s="1150">
        <f t="shared" ca="1" si="27"/>
        <v>2660242367.3705511</v>
      </c>
      <c r="R130" s="1150">
        <f t="shared" ca="1" si="35"/>
        <v>2691614573.6673217</v>
      </c>
      <c r="S130" s="1150">
        <f t="shared" ca="1" si="36"/>
        <v>31372206.296770573</v>
      </c>
      <c r="T130" s="1150">
        <f t="shared" ca="1" si="28"/>
        <v>2660242367.3705511</v>
      </c>
      <c r="U130" s="1152">
        <f t="shared" ca="1" si="29"/>
        <v>0.34626853466620205</v>
      </c>
      <c r="V130" s="1153">
        <f t="shared" ca="1" si="30"/>
        <v>5.0000000000000155E-2</v>
      </c>
      <c r="X130" s="1154">
        <f t="shared" ca="1" si="37"/>
        <v>141663924.92985922</v>
      </c>
      <c r="Y130" s="1154">
        <f t="shared" ca="1" si="31"/>
        <v>1651168.7524614334</v>
      </c>
      <c r="Z130" s="1154">
        <f t="shared" ca="1" si="32"/>
        <v>140012756.17739779</v>
      </c>
      <c r="AA130" s="1152">
        <f t="shared" ca="1" si="33"/>
        <v>0.34619727499965597</v>
      </c>
      <c r="AB130" s="1125"/>
    </row>
    <row r="131" spans="1:28">
      <c r="A131" s="1164">
        <f>Calendar!J123</f>
        <v>48666</v>
      </c>
      <c r="C131" s="1124"/>
      <c r="D131" s="1145">
        <f t="shared" ca="1" si="19"/>
        <v>49429</v>
      </c>
      <c r="E131" s="1146">
        <f t="shared" ca="1" si="20"/>
        <v>49457</v>
      </c>
      <c r="F131" s="1147">
        <f t="shared" ca="1" si="21"/>
        <v>3682</v>
      </c>
      <c r="G131" s="1148">
        <f ca="1">IF(F131&lt;&gt;"",COUNTIF($F$11:F131,"&gt;0"),"")</f>
        <v>121</v>
      </c>
      <c r="H131" s="1149">
        <v>1.1719020820377648E-2</v>
      </c>
      <c r="I131" s="1093"/>
      <c r="J131" s="1150">
        <f t="shared" ca="1" si="22"/>
        <v>2800255123.5479488</v>
      </c>
      <c r="K131" s="1151">
        <f t="shared" ca="1" si="23"/>
        <v>32816248.095227595</v>
      </c>
      <c r="L131" s="1150">
        <f t="shared" ca="1" si="24"/>
        <v>0</v>
      </c>
      <c r="M131" s="1150">
        <f t="shared" ca="1" si="25"/>
        <v>0</v>
      </c>
      <c r="N131" s="1150">
        <f t="shared" ca="1" si="34"/>
        <v>2767438875.4527211</v>
      </c>
      <c r="O131" s="1093"/>
      <c r="P131" s="1150">
        <f t="shared" ca="1" si="26"/>
        <v>32816248.095227718</v>
      </c>
      <c r="Q131" s="1150">
        <f t="shared" ca="1" si="27"/>
        <v>2629066931.6800847</v>
      </c>
      <c r="R131" s="1150">
        <f t="shared" ca="1" si="35"/>
        <v>2660242367.3705511</v>
      </c>
      <c r="S131" s="1150">
        <f t="shared" ca="1" si="36"/>
        <v>31175435.690466404</v>
      </c>
      <c r="T131" s="1150">
        <f t="shared" ca="1" si="28"/>
        <v>2629066931.6800847</v>
      </c>
      <c r="U131" s="1152">
        <f t="shared" ca="1" si="29"/>
        <v>0.34223258984337868</v>
      </c>
      <c r="V131" s="1153">
        <f t="shared" ca="1" si="30"/>
        <v>5.0000000000000155E-2</v>
      </c>
      <c r="X131" s="1154">
        <f t="shared" ca="1" si="37"/>
        <v>140012756.17739779</v>
      </c>
      <c r="Y131" s="1154">
        <f t="shared" ca="1" si="31"/>
        <v>1640812.4047613144</v>
      </c>
      <c r="Z131" s="1154">
        <f t="shared" ca="1" si="32"/>
        <v>138371943.77263647</v>
      </c>
      <c r="AA131" s="1152">
        <f t="shared" ca="1" si="33"/>
        <v>0.34216216074632888</v>
      </c>
      <c r="AB131" s="1125"/>
    </row>
    <row r="132" spans="1:28">
      <c r="A132" s="1164">
        <f>Calendar!J124</f>
        <v>48696</v>
      </c>
      <c r="C132" s="1124"/>
      <c r="D132" s="1145">
        <f t="shared" ca="1" si="19"/>
        <v>49460</v>
      </c>
      <c r="E132" s="1146">
        <f t="shared" ca="1" si="20"/>
        <v>49487</v>
      </c>
      <c r="F132" s="1147">
        <f t="shared" ca="1" si="21"/>
        <v>3712</v>
      </c>
      <c r="G132" s="1148">
        <f ca="1">IF(F132&lt;&gt;"",COUNTIF($F$11:F132,"&gt;0"),"")</f>
        <v>122</v>
      </c>
      <c r="H132" s="1149">
        <v>1.1772454203261574E-2</v>
      </c>
      <c r="I132" s="1093"/>
      <c r="J132" s="1150">
        <f t="shared" ca="1" si="22"/>
        <v>2767438875.4527211</v>
      </c>
      <c r="K132" s="1151">
        <f t="shared" ca="1" si="23"/>
        <v>32579547.421592869</v>
      </c>
      <c r="L132" s="1150">
        <f t="shared" ca="1" si="24"/>
        <v>0</v>
      </c>
      <c r="M132" s="1150">
        <f t="shared" ca="1" si="25"/>
        <v>0</v>
      </c>
      <c r="N132" s="1150">
        <f t="shared" ca="1" si="34"/>
        <v>2734859328.0311284</v>
      </c>
      <c r="O132" s="1093"/>
      <c r="P132" s="1150">
        <f t="shared" ca="1" si="26"/>
        <v>32579547.421592712</v>
      </c>
      <c r="Q132" s="1150">
        <f t="shared" ca="1" si="27"/>
        <v>2598116361.6295719</v>
      </c>
      <c r="R132" s="1150">
        <f t="shared" ca="1" si="35"/>
        <v>2629066931.6800847</v>
      </c>
      <c r="S132" s="1150">
        <f t="shared" ca="1" si="36"/>
        <v>30950570.050512791</v>
      </c>
      <c r="T132" s="1150">
        <f t="shared" ca="1" si="28"/>
        <v>2598116361.6295719</v>
      </c>
      <c r="U132" s="1152">
        <f t="shared" ca="1" si="29"/>
        <v>0.33822195899759233</v>
      </c>
      <c r="V132" s="1153">
        <f t="shared" ca="1" si="30"/>
        <v>5.0000000000000044E-2</v>
      </c>
      <c r="X132" s="1154">
        <f t="shared" ca="1" si="37"/>
        <v>138371943.77263647</v>
      </c>
      <c r="Y132" s="1154">
        <f t="shared" ca="1" si="31"/>
        <v>1628977.3710799217</v>
      </c>
      <c r="Z132" s="1154">
        <f t="shared" ca="1" si="32"/>
        <v>136742966.40155655</v>
      </c>
      <c r="AA132" s="1152">
        <f t="shared" ca="1" si="33"/>
        <v>0.33815235526059745</v>
      </c>
      <c r="AB132" s="1125"/>
    </row>
    <row r="133" spans="1:28">
      <c r="A133" s="1164">
        <f>Calendar!J125</f>
        <v>48726</v>
      </c>
      <c r="C133" s="1124"/>
      <c r="D133" s="1145">
        <f t="shared" ca="1" si="19"/>
        <v>49490</v>
      </c>
      <c r="E133" s="1146">
        <f t="shared" ca="1" si="20"/>
        <v>49517</v>
      </c>
      <c r="F133" s="1147">
        <f t="shared" ca="1" si="21"/>
        <v>3742</v>
      </c>
      <c r="G133" s="1148">
        <f ca="1">IF(F133&lt;&gt;"",COUNTIF($F$11:F133,"&gt;0"),"")</f>
        <v>123</v>
      </c>
      <c r="H133" s="1149">
        <v>1.1814644938606718E-2</v>
      </c>
      <c r="I133" s="1093"/>
      <c r="J133" s="1150">
        <f t="shared" ca="1" si="22"/>
        <v>2734859328.0311284</v>
      </c>
      <c r="K133" s="1151">
        <f t="shared" ca="1" si="23"/>
        <v>32311391.917724341</v>
      </c>
      <c r="L133" s="1150">
        <f t="shared" ca="1" si="24"/>
        <v>0</v>
      </c>
      <c r="M133" s="1150">
        <f t="shared" ca="1" si="25"/>
        <v>0</v>
      </c>
      <c r="N133" s="1150">
        <f t="shared" ca="1" si="34"/>
        <v>2702547936.1134043</v>
      </c>
      <c r="O133" s="1093"/>
      <c r="P133" s="1150">
        <f t="shared" ca="1" si="26"/>
        <v>32311391.917724133</v>
      </c>
      <c r="Q133" s="1150">
        <f t="shared" ca="1" si="27"/>
        <v>2567420539.307734</v>
      </c>
      <c r="R133" s="1150">
        <f t="shared" ca="1" si="35"/>
        <v>2598116361.6295719</v>
      </c>
      <c r="S133" s="1150">
        <f t="shared" ca="1" si="36"/>
        <v>30695822.321837902</v>
      </c>
      <c r="T133" s="1150">
        <f t="shared" ca="1" si="28"/>
        <v>2567420539.307734</v>
      </c>
      <c r="U133" s="1152">
        <f t="shared" ca="1" si="29"/>
        <v>0.3342402564747558</v>
      </c>
      <c r="V133" s="1153">
        <f t="shared" ca="1" si="30"/>
        <v>5.0000000000000044E-2</v>
      </c>
      <c r="X133" s="1154">
        <f t="shared" ca="1" si="37"/>
        <v>136742966.40155655</v>
      </c>
      <c r="Y133" s="1154">
        <f t="shared" ca="1" si="31"/>
        <v>1615569.5958862305</v>
      </c>
      <c r="Z133" s="1154">
        <f t="shared" ca="1" si="32"/>
        <v>135127396.80567032</v>
      </c>
      <c r="AA133" s="1152">
        <f t="shared" ca="1" si="33"/>
        <v>0.33417147214456633</v>
      </c>
      <c r="AB133" s="1125"/>
    </row>
    <row r="134" spans="1:28">
      <c r="A134" s="1164">
        <f>Calendar!J126</f>
        <v>48757</v>
      </c>
      <c r="C134" s="1124"/>
      <c r="D134" s="1145">
        <f t="shared" ca="1" si="19"/>
        <v>49521</v>
      </c>
      <c r="E134" s="1146">
        <f t="shared" ca="1" si="20"/>
        <v>49548</v>
      </c>
      <c r="F134" s="1147">
        <f t="shared" ca="1" si="21"/>
        <v>3773</v>
      </c>
      <c r="G134" s="1148">
        <f ca="1">IF(F134&lt;&gt;"",COUNTIF($F$11:F134,"&gt;0"),"")</f>
        <v>124</v>
      </c>
      <c r="H134" s="1149">
        <v>1.184628088348732E-2</v>
      </c>
      <c r="I134" s="1093"/>
      <c r="J134" s="1150">
        <f t="shared" ca="1" si="22"/>
        <v>2702547936.1134043</v>
      </c>
      <c r="K134" s="1151">
        <f t="shared" ca="1" si="23"/>
        <v>32015141.952288333</v>
      </c>
      <c r="L134" s="1150">
        <f t="shared" ca="1" si="24"/>
        <v>0</v>
      </c>
      <c r="M134" s="1150">
        <f t="shared" ca="1" si="25"/>
        <v>0</v>
      </c>
      <c r="N134" s="1150">
        <f t="shared" ca="1" si="34"/>
        <v>2670532794.1611161</v>
      </c>
      <c r="O134" s="1093"/>
      <c r="P134" s="1150">
        <f t="shared" ca="1" si="26"/>
        <v>32015141.952288151</v>
      </c>
      <c r="Q134" s="1150">
        <f t="shared" ca="1" si="27"/>
        <v>2537006154.4530602</v>
      </c>
      <c r="R134" s="1150">
        <f t="shared" ca="1" si="35"/>
        <v>2567420539.307734</v>
      </c>
      <c r="S134" s="1150">
        <f t="shared" ca="1" si="36"/>
        <v>30414384.854673862</v>
      </c>
      <c r="T134" s="1150">
        <f t="shared" ca="1" si="28"/>
        <v>2537006154.4530602</v>
      </c>
      <c r="U134" s="1152">
        <f t="shared" ca="1" si="29"/>
        <v>0.33029132652031779</v>
      </c>
      <c r="V134" s="1153">
        <f t="shared" ca="1" si="30"/>
        <v>5.0000000000000044E-2</v>
      </c>
      <c r="X134" s="1154">
        <f t="shared" ca="1" si="37"/>
        <v>135127396.80567032</v>
      </c>
      <c r="Y134" s="1154">
        <f t="shared" ca="1" si="31"/>
        <v>1600757.0976142883</v>
      </c>
      <c r="Z134" s="1154">
        <f t="shared" ca="1" si="32"/>
        <v>133526639.70805603</v>
      </c>
      <c r="AA134" s="1152">
        <f t="shared" ca="1" si="33"/>
        <v>0.33022335485256676</v>
      </c>
      <c r="AB134" s="1125"/>
    </row>
    <row r="135" spans="1:28">
      <c r="A135" s="1164">
        <f>Calendar!J127</f>
        <v>48787</v>
      </c>
      <c r="C135" s="1124"/>
      <c r="D135" s="1145">
        <f t="shared" ca="1" si="19"/>
        <v>49552</v>
      </c>
      <c r="E135" s="1146">
        <f t="shared" ca="1" si="20"/>
        <v>49579</v>
      </c>
      <c r="F135" s="1147">
        <f t="shared" ca="1" si="21"/>
        <v>3804</v>
      </c>
      <c r="G135" s="1148">
        <f ca="1">IF(F135&lt;&gt;"",COUNTIF($F$11:F135,"&gt;0"),"")</f>
        <v>125</v>
      </c>
      <c r="H135" s="1149">
        <v>1.189451779593848E-2</v>
      </c>
      <c r="I135" s="1093"/>
      <c r="J135" s="1150">
        <f t="shared" ca="1" si="22"/>
        <v>2670532794.1611161</v>
      </c>
      <c r="K135" s="1151">
        <f t="shared" ca="1" si="23"/>
        <v>31764699.844786711</v>
      </c>
      <c r="L135" s="1150">
        <f t="shared" ca="1" si="24"/>
        <v>0</v>
      </c>
      <c r="M135" s="1150">
        <f t="shared" ca="1" si="25"/>
        <v>0</v>
      </c>
      <c r="N135" s="1150">
        <f t="shared" ca="1" si="34"/>
        <v>2638768094.3163295</v>
      </c>
      <c r="O135" s="1093"/>
      <c r="P135" s="1150">
        <f t="shared" ca="1" si="26"/>
        <v>31764699.844786644</v>
      </c>
      <c r="Q135" s="1150">
        <f t="shared" ca="1" si="27"/>
        <v>2506829689.600513</v>
      </c>
      <c r="R135" s="1150">
        <f t="shared" ca="1" si="35"/>
        <v>2537006154.4530602</v>
      </c>
      <c r="S135" s="1150">
        <f t="shared" ca="1" si="36"/>
        <v>30176464.852547169</v>
      </c>
      <c r="T135" s="1150">
        <f t="shared" ca="1" si="28"/>
        <v>2506829689.600513</v>
      </c>
      <c r="U135" s="1152">
        <f t="shared" ca="1" si="29"/>
        <v>0.32637860269297847</v>
      </c>
      <c r="V135" s="1153">
        <f t="shared" ca="1" si="30"/>
        <v>5.0000000000000044E-2</v>
      </c>
      <c r="X135" s="1154">
        <f t="shared" ca="1" si="37"/>
        <v>133526639.70805603</v>
      </c>
      <c r="Y135" s="1154">
        <f t="shared" ca="1" si="31"/>
        <v>1588234.9922394753</v>
      </c>
      <c r="Z135" s="1154">
        <f t="shared" ca="1" si="32"/>
        <v>131938404.71581656</v>
      </c>
      <c r="AA135" s="1152">
        <f t="shared" ca="1" si="33"/>
        <v>0.32631143623669606</v>
      </c>
      <c r="AB135" s="1125"/>
    </row>
    <row r="136" spans="1:28">
      <c r="A136" s="1164">
        <f>Calendar!J128</f>
        <v>48820</v>
      </c>
      <c r="C136" s="1124"/>
      <c r="D136" s="1145">
        <f t="shared" ca="1" si="19"/>
        <v>49582</v>
      </c>
      <c r="E136" s="1146">
        <f t="shared" ca="1" si="20"/>
        <v>49611</v>
      </c>
      <c r="F136" s="1147">
        <f t="shared" ca="1" si="21"/>
        <v>3836</v>
      </c>
      <c r="G136" s="1148">
        <f ca="1">IF(F136&lt;&gt;"",COUNTIF($F$11:F136,"&gt;0"),"")</f>
        <v>126</v>
      </c>
      <c r="H136" s="1149">
        <v>1.1958332181730192E-2</v>
      </c>
      <c r="I136" s="1093"/>
      <c r="J136" s="1150">
        <f t="shared" ca="1" si="22"/>
        <v>2638768094.3163295</v>
      </c>
      <c r="K136" s="1151">
        <f t="shared" ca="1" si="23"/>
        <v>31555265.422385812</v>
      </c>
      <c r="L136" s="1150">
        <f t="shared" ca="1" si="24"/>
        <v>0</v>
      </c>
      <c r="M136" s="1150">
        <f t="shared" ca="1" si="25"/>
        <v>0</v>
      </c>
      <c r="N136" s="1150">
        <f t="shared" ca="1" si="34"/>
        <v>2607212828.8939438</v>
      </c>
      <c r="O136" s="1093"/>
      <c r="P136" s="1150">
        <f t="shared" ca="1" si="26"/>
        <v>31555265.422385693</v>
      </c>
      <c r="Q136" s="1150">
        <f t="shared" ca="1" si="27"/>
        <v>2476852187.4492464</v>
      </c>
      <c r="R136" s="1150">
        <f t="shared" ca="1" si="35"/>
        <v>2506829689.600513</v>
      </c>
      <c r="S136" s="1150">
        <f t="shared" ca="1" si="36"/>
        <v>29977502.151266575</v>
      </c>
      <c r="T136" s="1150">
        <f t="shared" ca="1" si="28"/>
        <v>2476852187.4492464</v>
      </c>
      <c r="U136" s="1152">
        <f t="shared" ca="1" si="29"/>
        <v>0.32249648659503333</v>
      </c>
      <c r="V136" s="1153">
        <f t="shared" ca="1" si="30"/>
        <v>5.0000000000000044E-2</v>
      </c>
      <c r="X136" s="1154">
        <f t="shared" ca="1" si="37"/>
        <v>131938404.71581656</v>
      </c>
      <c r="Y136" s="1154">
        <f t="shared" ca="1" si="31"/>
        <v>1577763.2711191177</v>
      </c>
      <c r="Z136" s="1154">
        <f t="shared" ca="1" si="32"/>
        <v>130360641.44469744</v>
      </c>
      <c r="AA136" s="1152">
        <f t="shared" ca="1" si="33"/>
        <v>0.3224301190513601</v>
      </c>
      <c r="AB136" s="1125"/>
    </row>
    <row r="137" spans="1:28">
      <c r="A137" s="1164">
        <f>Calendar!J129</f>
        <v>48849</v>
      </c>
      <c r="C137" s="1124"/>
      <c r="D137" s="1145">
        <f t="shared" ca="1" si="19"/>
        <v>49613</v>
      </c>
      <c r="E137" s="1146">
        <f t="shared" ca="1" si="20"/>
        <v>49640</v>
      </c>
      <c r="F137" s="1147">
        <f t="shared" ca="1" si="21"/>
        <v>3865</v>
      </c>
      <c r="G137" s="1148">
        <f ca="1">IF(F137&lt;&gt;"",COUNTIF($F$11:F137,"&gt;0"),"")</f>
        <v>127</v>
      </c>
      <c r="H137" s="1149">
        <v>1.2017089671290681E-2</v>
      </c>
      <c r="I137" s="1093"/>
      <c r="J137" s="1150">
        <f t="shared" ca="1" si="22"/>
        <v>2607212828.8939438</v>
      </c>
      <c r="K137" s="1151">
        <f t="shared" ca="1" si="23"/>
        <v>31331110.356957968</v>
      </c>
      <c r="L137" s="1150">
        <f t="shared" ca="1" si="24"/>
        <v>0</v>
      </c>
      <c r="M137" s="1150">
        <f t="shared" ca="1" si="25"/>
        <v>0</v>
      </c>
      <c r="N137" s="1150">
        <f t="shared" ca="1" si="34"/>
        <v>2575881718.5369859</v>
      </c>
      <c r="O137" s="1093"/>
      <c r="P137" s="1150">
        <f t="shared" ca="1" si="26"/>
        <v>31331110.356957912</v>
      </c>
      <c r="Q137" s="1150">
        <f t="shared" ca="1" si="27"/>
        <v>2447087632.6101365</v>
      </c>
      <c r="R137" s="1150">
        <f t="shared" ca="1" si="35"/>
        <v>2476852187.4492464</v>
      </c>
      <c r="S137" s="1150">
        <f t="shared" ca="1" si="36"/>
        <v>29764554.839109898</v>
      </c>
      <c r="T137" s="1150">
        <f t="shared" ca="1" si="28"/>
        <v>2447087632.6101365</v>
      </c>
      <c r="U137" s="1152">
        <f t="shared" ca="1" si="29"/>
        <v>0.31863996648088899</v>
      </c>
      <c r="V137" s="1153">
        <f t="shared" ca="1" si="30"/>
        <v>5.0000000000000044E-2</v>
      </c>
      <c r="X137" s="1154">
        <f t="shared" ca="1" si="37"/>
        <v>130360641.44469744</v>
      </c>
      <c r="Y137" s="1154">
        <f t="shared" ca="1" si="31"/>
        <v>1566555.5178480148</v>
      </c>
      <c r="Z137" s="1154">
        <f t="shared" ca="1" si="32"/>
        <v>128794085.92684942</v>
      </c>
      <c r="AA137" s="1152">
        <f t="shared" ca="1" si="33"/>
        <v>0.31857439258234954</v>
      </c>
      <c r="AB137" s="1125"/>
    </row>
    <row r="138" spans="1:28">
      <c r="A138" s="1164">
        <f>Calendar!J130</f>
        <v>48879</v>
      </c>
      <c r="C138" s="1124"/>
      <c r="D138" s="1145">
        <f t="shared" ca="1" si="19"/>
        <v>49643</v>
      </c>
      <c r="E138" s="1146">
        <f t="shared" ca="1" si="20"/>
        <v>49670</v>
      </c>
      <c r="F138" s="1147">
        <f t="shared" ca="1" si="21"/>
        <v>3895</v>
      </c>
      <c r="G138" s="1148">
        <f ca="1">IF(F138&lt;&gt;"",COUNTIF($F$11:F138,"&gt;0"),"")</f>
        <v>128</v>
      </c>
      <c r="H138" s="1149">
        <v>1.2072204422934746E-2</v>
      </c>
      <c r="I138" s="1093"/>
      <c r="J138" s="1150">
        <f t="shared" ca="1" si="22"/>
        <v>2575881718.5369859</v>
      </c>
      <c r="K138" s="1151">
        <f t="shared" ca="1" si="23"/>
        <v>31096570.675478954</v>
      </c>
      <c r="L138" s="1150">
        <f t="shared" ca="1" si="24"/>
        <v>0</v>
      </c>
      <c r="M138" s="1150">
        <f t="shared" ca="1" si="25"/>
        <v>0</v>
      </c>
      <c r="N138" s="1150">
        <f t="shared" ca="1" si="34"/>
        <v>2544785147.8615069</v>
      </c>
      <c r="O138" s="1093"/>
      <c r="P138" s="1150">
        <f t="shared" ca="1" si="26"/>
        <v>31096570.675478935</v>
      </c>
      <c r="Q138" s="1150">
        <f t="shared" ca="1" si="27"/>
        <v>2417545890.4684315</v>
      </c>
      <c r="R138" s="1150">
        <f t="shared" ca="1" si="35"/>
        <v>2447087632.6101365</v>
      </c>
      <c r="S138" s="1150">
        <f t="shared" ca="1" si="36"/>
        <v>29541742.141705036</v>
      </c>
      <c r="T138" s="1150">
        <f t="shared" ca="1" si="28"/>
        <v>2417545890.4684315</v>
      </c>
      <c r="U138" s="1152">
        <f t="shared" ca="1" si="29"/>
        <v>0.3148108414308311</v>
      </c>
      <c r="V138" s="1153">
        <f t="shared" ca="1" si="30"/>
        <v>5.0000000000000044E-2</v>
      </c>
      <c r="X138" s="1154">
        <f t="shared" ca="1" si="37"/>
        <v>128794085.92684942</v>
      </c>
      <c r="Y138" s="1154">
        <f t="shared" ca="1" si="31"/>
        <v>1554828.5337738991</v>
      </c>
      <c r="Z138" s="1154">
        <f t="shared" ca="1" si="32"/>
        <v>127239257.39307553</v>
      </c>
      <c r="AA138" s="1152">
        <f t="shared" ca="1" si="33"/>
        <v>0.31474605553971025</v>
      </c>
      <c r="AB138" s="1125"/>
    </row>
    <row r="139" spans="1:28">
      <c r="A139" s="1164">
        <f>Calendar!J131</f>
        <v>48911</v>
      </c>
      <c r="C139" s="1124"/>
      <c r="D139" s="1145">
        <f t="shared" ca="1" si="19"/>
        <v>49674</v>
      </c>
      <c r="E139" s="1146">
        <f t="shared" ca="1" si="20"/>
        <v>49702</v>
      </c>
      <c r="F139" s="1147">
        <f t="shared" ca="1" si="21"/>
        <v>3927</v>
      </c>
      <c r="G139" s="1148">
        <f ca="1">IF(F139&lt;&gt;"",COUNTIF($F$11:F139,"&gt;0"),"")</f>
        <v>129</v>
      </c>
      <c r="H139" s="1149">
        <v>1.2146929369312066E-2</v>
      </c>
      <c r="I139" s="1093"/>
      <c r="J139" s="1150">
        <f t="shared" ca="1" si="22"/>
        <v>2544785147.8615069</v>
      </c>
      <c r="K139" s="1151">
        <f t="shared" ca="1" si="23"/>
        <v>30911325.451148089</v>
      </c>
      <c r="L139" s="1150">
        <f t="shared" ca="1" si="24"/>
        <v>0</v>
      </c>
      <c r="M139" s="1150">
        <f t="shared" ca="1" si="25"/>
        <v>0</v>
      </c>
      <c r="N139" s="1150">
        <f t="shared" ca="1" si="34"/>
        <v>2513873822.4103589</v>
      </c>
      <c r="O139" s="1093"/>
      <c r="P139" s="1150">
        <f t="shared" ca="1" si="26"/>
        <v>30911325.451148033</v>
      </c>
      <c r="Q139" s="1150">
        <f t="shared" ca="1" si="27"/>
        <v>2388180131.2898407</v>
      </c>
      <c r="R139" s="1150">
        <f t="shared" ca="1" si="35"/>
        <v>2417545890.4684315</v>
      </c>
      <c r="S139" s="1150">
        <f t="shared" ca="1" si="36"/>
        <v>29365759.178590775</v>
      </c>
      <c r="T139" s="1150">
        <f t="shared" ca="1" si="28"/>
        <v>2388180131.2898407</v>
      </c>
      <c r="U139" s="1152">
        <f t="shared" ca="1" si="29"/>
        <v>0.31101038059852204</v>
      </c>
      <c r="V139" s="1153">
        <f t="shared" ca="1" si="30"/>
        <v>5.0000000000000155E-2</v>
      </c>
      <c r="X139" s="1154">
        <f t="shared" ca="1" si="37"/>
        <v>127239257.39307553</v>
      </c>
      <c r="Y139" s="1154">
        <f t="shared" ca="1" si="31"/>
        <v>1545566.2725572586</v>
      </c>
      <c r="Z139" s="1154">
        <f t="shared" ca="1" si="32"/>
        <v>125693691.12051827</v>
      </c>
      <c r="AA139" s="1152">
        <f t="shared" ca="1" si="33"/>
        <v>0.31094637681592258</v>
      </c>
      <c r="AB139" s="1125"/>
    </row>
    <row r="140" spans="1:28">
      <c r="A140" s="1164">
        <f>Calendar!J132</f>
        <v>48940</v>
      </c>
      <c r="C140" s="1124"/>
      <c r="D140" s="1145">
        <f t="shared" ref="D140:D203" ca="1" si="38">IF(E140&lt;&gt;"",EOMONTH(E140,-1),"")</f>
        <v>49705</v>
      </c>
      <c r="E140" s="1146">
        <f t="shared" ref="E140:E203" ca="1" si="39">IF(INDIRECT("A"&amp;(IFERROR(MATCH(E139,A:A),999)+1))&gt;0,INDIRECT("A"&amp;(IFERROR(MATCH(E139,A:A),999)+1)),"")</f>
        <v>49732</v>
      </c>
      <c r="F140" s="1147">
        <f t="shared" ref="F140:F203" ca="1" si="40">IF(E140&lt;&gt;"",E140-$A$31,"")</f>
        <v>3957</v>
      </c>
      <c r="G140" s="1148">
        <f ca="1">IF(F140&lt;&gt;"",COUNTIF($F$11:F140,"&gt;0"),"")</f>
        <v>130</v>
      </c>
      <c r="H140" s="1149">
        <v>1.2214711467789191E-2</v>
      </c>
      <c r="I140" s="1093"/>
      <c r="J140" s="1150">
        <f t="shared" ref="J140:J203" ca="1" si="41">IF(G140=1,$A$7,N139)</f>
        <v>2513873822.4103589</v>
      </c>
      <c r="K140" s="1151">
        <f t="shared" ref="K140:K203" ca="1" si="42">H140*J140</f>
        <v>30706243.407170858</v>
      </c>
      <c r="L140" s="1150">
        <f t="shared" ref="L140:L203" ca="1" si="43">IF(E140&lt;&gt;"",(1-(1-$A$25)^(1/12))*(J140-K140),"")</f>
        <v>0</v>
      </c>
      <c r="M140" s="1150">
        <f t="shared" ref="M140:M203" ca="1" si="44">IF(J140-K140-L140&lt;$A$27*$A$5,J140-K140-L140,0)</f>
        <v>0</v>
      </c>
      <c r="N140" s="1150">
        <f t="shared" ca="1" si="34"/>
        <v>2483167579.0031881</v>
      </c>
      <c r="O140" s="1093"/>
      <c r="P140" s="1150">
        <f t="shared" ref="P140:P203" ca="1" si="45">IF(G140&lt;&gt; "", R140+X140-N140, "")</f>
        <v>30706243.407170773</v>
      </c>
      <c r="Q140" s="1150">
        <f t="shared" ref="Q140:Q203" ca="1" si="46">IF(E140&lt;&gt;"", N140*(1-$A$15), "")</f>
        <v>2359009200.0530286</v>
      </c>
      <c r="R140" s="1150">
        <f t="shared" ca="1" si="35"/>
        <v>2388180131.2898407</v>
      </c>
      <c r="S140" s="1150">
        <f t="shared" ca="1" si="36"/>
        <v>29170931.236812115</v>
      </c>
      <c r="T140" s="1150">
        <f t="shared" ref="T140:T203" ca="1" si="47">IF(E140&lt;&gt;"", R140-S140, "")</f>
        <v>2359009200.0530286</v>
      </c>
      <c r="U140" s="1152">
        <f t="shared" ref="U140:U203" ca="1" si="48">IF(E140&lt;&gt;"", R140/$A$11, "")</f>
        <v>0.30723255947226891</v>
      </c>
      <c r="V140" s="1153">
        <f t="shared" ref="V140:V203" ca="1" si="49">IF(E140&lt;&gt;"", IFERROR(1-T140/N140, "n.a."), "")</f>
        <v>5.0000000000000044E-2</v>
      </c>
      <c r="X140" s="1154">
        <f t="shared" ca="1" si="37"/>
        <v>125693691.12051827</v>
      </c>
      <c r="Y140" s="1154">
        <f t="shared" ref="Y140:Y203" ca="1" si="50">IF(E140&lt;&gt;"", P140-S140, "")</f>
        <v>1535312.1703586578</v>
      </c>
      <c r="Z140" s="1154">
        <f t="shared" ref="Z140:Z203" ca="1" si="51">IF(E140&lt;&gt;"", X140-Y140, "")</f>
        <v>124158378.95015961</v>
      </c>
      <c r="AA140" s="1152">
        <f t="shared" ref="AA140:AA203" ca="1" si="52">IF(E140&lt;&gt;"", X140/$A$19, "")</f>
        <v>0.30716933313909645</v>
      </c>
      <c r="AB140" s="1125"/>
    </row>
    <row r="141" spans="1:28">
      <c r="A141" s="1164">
        <f>Calendar!J133</f>
        <v>48971</v>
      </c>
      <c r="C141" s="1124"/>
      <c r="D141" s="1145">
        <f t="shared" ca="1" si="38"/>
        <v>49734</v>
      </c>
      <c r="E141" s="1146">
        <f t="shared" ca="1" si="39"/>
        <v>49761</v>
      </c>
      <c r="F141" s="1147">
        <f t="shared" ca="1" si="40"/>
        <v>3986</v>
      </c>
      <c r="G141" s="1148">
        <f ca="1">IF(F141&lt;&gt;"",COUNTIF($F$11:F141,"&gt;0"),"")</f>
        <v>131</v>
      </c>
      <c r="H141" s="1149">
        <v>1.2293182292235061E-2</v>
      </c>
      <c r="I141" s="1093"/>
      <c r="J141" s="1150">
        <f t="shared" ca="1" si="41"/>
        <v>2483167579.0031881</v>
      </c>
      <c r="K141" s="1151">
        <f t="shared" ca="1" si="42"/>
        <v>30526031.710854199</v>
      </c>
      <c r="L141" s="1150">
        <f t="shared" ca="1" si="43"/>
        <v>0</v>
      </c>
      <c r="M141" s="1150">
        <f t="shared" ca="1" si="44"/>
        <v>0</v>
      </c>
      <c r="N141" s="1150">
        <f t="shared" ref="N141:N204" ca="1" si="53">IF(E141&lt;&gt;"",J141-K141-L141-M141,"")</f>
        <v>2452641547.2923341</v>
      </c>
      <c r="O141" s="1093"/>
      <c r="P141" s="1150">
        <f t="shared" ca="1" si="45"/>
        <v>30526031.710854053</v>
      </c>
      <c r="Q141" s="1150">
        <f t="shared" ca="1" si="46"/>
        <v>2330009469.9277172</v>
      </c>
      <c r="R141" s="1150">
        <f t="shared" ref="R141:R204" ca="1" si="54">IF(E141&lt;&gt;"", T140, "")</f>
        <v>2359009200.0530286</v>
      </c>
      <c r="S141" s="1150">
        <f t="shared" ref="S141:S204" ca="1" si="55">IF(E141&lt;&gt;"", MIN(P141,MAX(R141-Q141,0)), "")</f>
        <v>28999730.125311375</v>
      </c>
      <c r="T141" s="1150">
        <f t="shared" ca="1" si="47"/>
        <v>2330009469.9277172</v>
      </c>
      <c r="U141" s="1152">
        <f t="shared" ca="1" si="48"/>
        <v>0.30347980240480477</v>
      </c>
      <c r="V141" s="1153">
        <f t="shared" ca="1" si="49"/>
        <v>5.0000000000000044E-2</v>
      </c>
      <c r="X141" s="1154">
        <f t="shared" ref="X141:X204" ca="1" si="56">IF(E141&lt;&gt;"", Z140, "")</f>
        <v>124158378.95015961</v>
      </c>
      <c r="Y141" s="1154">
        <f t="shared" ca="1" si="50"/>
        <v>1526301.5855426788</v>
      </c>
      <c r="Z141" s="1154">
        <f t="shared" ca="1" si="51"/>
        <v>122632077.36461693</v>
      </c>
      <c r="AA141" s="1152">
        <f t="shared" ca="1" si="52"/>
        <v>0.3034173483630489</v>
      </c>
      <c r="AB141" s="1125"/>
    </row>
    <row r="142" spans="1:28">
      <c r="A142" s="1164">
        <f>Calendar!J134</f>
        <v>49002</v>
      </c>
      <c r="C142" s="1124"/>
      <c r="D142" s="1145">
        <f t="shared" ca="1" si="38"/>
        <v>49765</v>
      </c>
      <c r="E142" s="1146">
        <f t="shared" ca="1" si="39"/>
        <v>49793</v>
      </c>
      <c r="F142" s="1147">
        <f t="shared" ca="1" si="40"/>
        <v>4018</v>
      </c>
      <c r="G142" s="1148">
        <f ca="1">IF(F142&lt;&gt;"",COUNTIF($F$11:F142,"&gt;0"),"")</f>
        <v>132</v>
      </c>
      <c r="H142" s="1149">
        <v>1.2384469228646137E-2</v>
      </c>
      <c r="I142" s="1093"/>
      <c r="J142" s="1150">
        <f t="shared" ca="1" si="41"/>
        <v>2452641547.2923341</v>
      </c>
      <c r="K142" s="1151">
        <f t="shared" ca="1" si="42"/>
        <v>30374663.771340962</v>
      </c>
      <c r="L142" s="1150">
        <f t="shared" ca="1" si="43"/>
        <v>0</v>
      </c>
      <c r="M142" s="1150">
        <f t="shared" ca="1" si="44"/>
        <v>0</v>
      </c>
      <c r="N142" s="1150">
        <f t="shared" ca="1" si="53"/>
        <v>2422266883.5209932</v>
      </c>
      <c r="O142" s="1093"/>
      <c r="P142" s="1150">
        <f t="shared" ca="1" si="45"/>
        <v>30374663.771340847</v>
      </c>
      <c r="Q142" s="1150">
        <f t="shared" ca="1" si="46"/>
        <v>2301153539.3449435</v>
      </c>
      <c r="R142" s="1150">
        <f t="shared" ca="1" si="54"/>
        <v>2330009469.9277172</v>
      </c>
      <c r="S142" s="1150">
        <f t="shared" ca="1" si="55"/>
        <v>28855930.582773685</v>
      </c>
      <c r="T142" s="1150">
        <f t="shared" ca="1" si="47"/>
        <v>2301153539.3449435</v>
      </c>
      <c r="U142" s="1152">
        <f t="shared" ca="1" si="48"/>
        <v>0.29974906987183109</v>
      </c>
      <c r="V142" s="1153">
        <f t="shared" ca="1" si="49"/>
        <v>5.0000000000000044E-2</v>
      </c>
      <c r="X142" s="1154">
        <f t="shared" ca="1" si="56"/>
        <v>122632077.36461693</v>
      </c>
      <c r="Y142" s="1154">
        <f t="shared" ca="1" si="50"/>
        <v>1518733.1885671616</v>
      </c>
      <c r="Z142" s="1154">
        <f t="shared" ca="1" si="51"/>
        <v>121113344.17604977</v>
      </c>
      <c r="AA142" s="1152">
        <f t="shared" ca="1" si="52"/>
        <v>0.29968738358899544</v>
      </c>
      <c r="AB142" s="1125"/>
    </row>
    <row r="143" spans="1:28">
      <c r="A143" s="1164">
        <f>Calendar!J135</f>
        <v>49030</v>
      </c>
      <c r="C143" s="1124"/>
      <c r="D143" s="1145">
        <f t="shared" ca="1" si="38"/>
        <v>49795</v>
      </c>
      <c r="E143" s="1146">
        <f t="shared" ca="1" si="39"/>
        <v>49822</v>
      </c>
      <c r="F143" s="1147">
        <f t="shared" ca="1" si="40"/>
        <v>4047</v>
      </c>
      <c r="G143" s="1148">
        <f ca="1">IF(F143&lt;&gt;"",COUNTIF($F$11:F143,"&gt;0"),"")</f>
        <v>133</v>
      </c>
      <c r="H143" s="1149">
        <v>1.2485675641903553E-2</v>
      </c>
      <c r="I143" s="1093"/>
      <c r="J143" s="1150">
        <f t="shared" ca="1" si="41"/>
        <v>2422266883.5209932</v>
      </c>
      <c r="K143" s="1151">
        <f t="shared" ca="1" si="42"/>
        <v>30243638.625767697</v>
      </c>
      <c r="L143" s="1150">
        <f t="shared" ca="1" si="43"/>
        <v>0</v>
      </c>
      <c r="M143" s="1150">
        <f t="shared" ca="1" si="44"/>
        <v>0</v>
      </c>
      <c r="N143" s="1150">
        <f t="shared" ca="1" si="53"/>
        <v>2392023244.8952255</v>
      </c>
      <c r="O143" s="1093"/>
      <c r="P143" s="1150">
        <f t="shared" ca="1" si="45"/>
        <v>30243638.625767708</v>
      </c>
      <c r="Q143" s="1150">
        <f t="shared" ca="1" si="46"/>
        <v>2272422082.6504641</v>
      </c>
      <c r="R143" s="1150">
        <f t="shared" ca="1" si="54"/>
        <v>2301153539.3449435</v>
      </c>
      <c r="S143" s="1150">
        <f t="shared" ca="1" si="55"/>
        <v>28731456.694479465</v>
      </c>
      <c r="T143" s="1150">
        <f t="shared" ca="1" si="47"/>
        <v>2272422082.6504641</v>
      </c>
      <c r="U143" s="1152">
        <f t="shared" ca="1" si="48"/>
        <v>0.29603683673968811</v>
      </c>
      <c r="V143" s="1153">
        <f t="shared" ca="1" si="49"/>
        <v>5.0000000000000044E-2</v>
      </c>
      <c r="X143" s="1154">
        <f t="shared" ca="1" si="56"/>
        <v>121113344.17604977</v>
      </c>
      <c r="Y143" s="1154">
        <f t="shared" ca="1" si="50"/>
        <v>1512181.9312882423</v>
      </c>
      <c r="Z143" s="1154">
        <f t="shared" ca="1" si="51"/>
        <v>119601162.24476153</v>
      </c>
      <c r="AA143" s="1152">
        <f t="shared" ca="1" si="52"/>
        <v>0.29597591440872378</v>
      </c>
      <c r="AB143" s="1125"/>
    </row>
    <row r="144" spans="1:28">
      <c r="A144" s="1164">
        <f>Calendar!J136</f>
        <v>49061</v>
      </c>
      <c r="C144" s="1124"/>
      <c r="D144" s="1145">
        <f t="shared" ca="1" si="38"/>
        <v>49826</v>
      </c>
      <c r="E144" s="1146">
        <f t="shared" ca="1" si="39"/>
        <v>49853</v>
      </c>
      <c r="F144" s="1147">
        <f t="shared" ca="1" si="40"/>
        <v>4078</v>
      </c>
      <c r="G144" s="1148">
        <f ca="1">IF(F144&lt;&gt;"",COUNTIF($F$11:F144,"&gt;0"),"")</f>
        <v>134</v>
      </c>
      <c r="H144" s="1149">
        <v>1.2585610525184927E-2</v>
      </c>
      <c r="I144" s="1093"/>
      <c r="J144" s="1150">
        <f t="shared" ca="1" si="41"/>
        <v>2392023244.8952255</v>
      </c>
      <c r="K144" s="1151">
        <f t="shared" ca="1" si="42"/>
        <v>30105072.927440353</v>
      </c>
      <c r="L144" s="1150">
        <f t="shared" ca="1" si="43"/>
        <v>0</v>
      </c>
      <c r="M144" s="1150">
        <f t="shared" ca="1" si="44"/>
        <v>0</v>
      </c>
      <c r="N144" s="1150">
        <f t="shared" ca="1" si="53"/>
        <v>2361918171.9677854</v>
      </c>
      <c r="O144" s="1093"/>
      <c r="P144" s="1150">
        <f t="shared" ca="1" si="45"/>
        <v>30105072.927440166</v>
      </c>
      <c r="Q144" s="1150">
        <f t="shared" ca="1" si="46"/>
        <v>2243822263.3693962</v>
      </c>
      <c r="R144" s="1150">
        <f t="shared" ca="1" si="54"/>
        <v>2272422082.6504641</v>
      </c>
      <c r="S144" s="1150">
        <f t="shared" ca="1" si="55"/>
        <v>28599819.281067848</v>
      </c>
      <c r="T144" s="1150">
        <f t="shared" ca="1" si="47"/>
        <v>2243822263.3693962</v>
      </c>
      <c r="U144" s="1152">
        <f t="shared" ca="1" si="48"/>
        <v>0.2923406168181012</v>
      </c>
      <c r="V144" s="1153">
        <f t="shared" ca="1" si="49"/>
        <v>4.9999999999999933E-2</v>
      </c>
      <c r="X144" s="1154">
        <f t="shared" ca="1" si="56"/>
        <v>119601162.24476153</v>
      </c>
      <c r="Y144" s="1154">
        <f t="shared" ca="1" si="50"/>
        <v>1505253.6463723183</v>
      </c>
      <c r="Z144" s="1154">
        <f t="shared" ca="1" si="51"/>
        <v>118095908.59838921</v>
      </c>
      <c r="AA144" s="1152">
        <f t="shared" ca="1" si="52"/>
        <v>0.29228045514360101</v>
      </c>
      <c r="AB144" s="1125"/>
    </row>
    <row r="145" spans="1:28">
      <c r="A145" s="1164">
        <f>Calendar!J137</f>
        <v>49094</v>
      </c>
      <c r="C145" s="1124"/>
      <c r="D145" s="1145">
        <f t="shared" ca="1" si="38"/>
        <v>49856</v>
      </c>
      <c r="E145" s="1146">
        <f t="shared" ca="1" si="39"/>
        <v>49884</v>
      </c>
      <c r="F145" s="1147">
        <f t="shared" ca="1" si="40"/>
        <v>4109</v>
      </c>
      <c r="G145" s="1148">
        <f ca="1">IF(F145&lt;&gt;"",COUNTIF($F$11:F145,"&gt;0"),"")</f>
        <v>135</v>
      </c>
      <c r="H145" s="1149">
        <v>1.2665408375706582E-2</v>
      </c>
      <c r="I145" s="1093"/>
      <c r="J145" s="1150">
        <f t="shared" ca="1" si="41"/>
        <v>2361918171.9677854</v>
      </c>
      <c r="K145" s="1151">
        <f t="shared" ca="1" si="42"/>
        <v>29914658.197974365</v>
      </c>
      <c r="L145" s="1150">
        <f t="shared" ca="1" si="43"/>
        <v>0</v>
      </c>
      <c r="M145" s="1150">
        <f t="shared" ca="1" si="44"/>
        <v>0</v>
      </c>
      <c r="N145" s="1150">
        <f t="shared" ca="1" si="53"/>
        <v>2332003513.7698112</v>
      </c>
      <c r="O145" s="1093"/>
      <c r="P145" s="1150">
        <f t="shared" ca="1" si="45"/>
        <v>29914658.197974205</v>
      </c>
      <c r="Q145" s="1150">
        <f t="shared" ca="1" si="46"/>
        <v>2215403338.0813203</v>
      </c>
      <c r="R145" s="1150">
        <f t="shared" ca="1" si="54"/>
        <v>2243822263.3693962</v>
      </c>
      <c r="S145" s="1150">
        <f t="shared" ca="1" si="55"/>
        <v>28418925.288075924</v>
      </c>
      <c r="T145" s="1150">
        <f t="shared" ca="1" si="47"/>
        <v>2215403338.0813203</v>
      </c>
      <c r="U145" s="1152">
        <f t="shared" ca="1" si="48"/>
        <v>0.28866133167413627</v>
      </c>
      <c r="V145" s="1153">
        <f t="shared" ca="1" si="49"/>
        <v>5.0000000000000155E-2</v>
      </c>
      <c r="X145" s="1154">
        <f t="shared" ca="1" si="56"/>
        <v>118095908.59838921</v>
      </c>
      <c r="Y145" s="1154">
        <f t="shared" ca="1" si="50"/>
        <v>1495732.9098982811</v>
      </c>
      <c r="Z145" s="1154">
        <f t="shared" ca="1" si="51"/>
        <v>116600175.68849093</v>
      </c>
      <c r="AA145" s="1152">
        <f t="shared" ca="1" si="52"/>
        <v>0.28860192717103911</v>
      </c>
      <c r="AB145" s="1125"/>
    </row>
    <row r="146" spans="1:28">
      <c r="A146" s="1164">
        <f>Calendar!J138</f>
        <v>49122</v>
      </c>
      <c r="C146" s="1124"/>
      <c r="D146" s="1145">
        <f t="shared" ca="1" si="38"/>
        <v>49887</v>
      </c>
      <c r="E146" s="1146">
        <f t="shared" ca="1" si="39"/>
        <v>49914</v>
      </c>
      <c r="F146" s="1147">
        <f t="shared" ca="1" si="40"/>
        <v>4139</v>
      </c>
      <c r="G146" s="1148">
        <f ca="1">IF(F146&lt;&gt;"",COUNTIF($F$11:F146,"&gt;0"),"")</f>
        <v>136</v>
      </c>
      <c r="H146" s="1149">
        <v>1.2756916567808798E-2</v>
      </c>
      <c r="I146" s="1093"/>
      <c r="J146" s="1150">
        <f t="shared" ca="1" si="41"/>
        <v>2332003513.7698112</v>
      </c>
      <c r="K146" s="1151">
        <f t="shared" ca="1" si="42"/>
        <v>29749174.260998435</v>
      </c>
      <c r="L146" s="1150">
        <f t="shared" ca="1" si="43"/>
        <v>0</v>
      </c>
      <c r="M146" s="1150">
        <f t="shared" ca="1" si="44"/>
        <v>0</v>
      </c>
      <c r="N146" s="1150">
        <f t="shared" ca="1" si="53"/>
        <v>2302254339.5088129</v>
      </c>
      <c r="O146" s="1093"/>
      <c r="P146" s="1150">
        <f t="shared" ca="1" si="45"/>
        <v>29749174.260998249</v>
      </c>
      <c r="Q146" s="1150">
        <f t="shared" ca="1" si="46"/>
        <v>2187141622.5333719</v>
      </c>
      <c r="R146" s="1150">
        <f t="shared" ca="1" si="54"/>
        <v>2215403338.0813203</v>
      </c>
      <c r="S146" s="1150">
        <f t="shared" ca="1" si="55"/>
        <v>28261715.54794836</v>
      </c>
      <c r="T146" s="1150">
        <f t="shared" ca="1" si="47"/>
        <v>2187141622.5333719</v>
      </c>
      <c r="U146" s="1152">
        <f t="shared" ca="1" si="48"/>
        <v>0.28500531802620804</v>
      </c>
      <c r="V146" s="1153">
        <f t="shared" ca="1" si="49"/>
        <v>5.0000000000000155E-2</v>
      </c>
      <c r="X146" s="1154">
        <f t="shared" ca="1" si="56"/>
        <v>116600175.68849093</v>
      </c>
      <c r="Y146" s="1154">
        <f t="shared" ca="1" si="50"/>
        <v>1487458.7130498886</v>
      </c>
      <c r="Z146" s="1154">
        <f t="shared" ca="1" si="51"/>
        <v>115112716.97544104</v>
      </c>
      <c r="AA146" s="1152">
        <f t="shared" ca="1" si="52"/>
        <v>0.28494666590540307</v>
      </c>
      <c r="AB146" s="1125"/>
    </row>
    <row r="147" spans="1:28">
      <c r="A147" s="1164">
        <f>Calendar!J139</f>
        <v>49152</v>
      </c>
      <c r="C147" s="1124"/>
      <c r="D147" s="1145">
        <f t="shared" ca="1" si="38"/>
        <v>49918</v>
      </c>
      <c r="E147" s="1146">
        <f t="shared" ca="1" si="39"/>
        <v>49947</v>
      </c>
      <c r="F147" s="1147">
        <f t="shared" ca="1" si="40"/>
        <v>4172</v>
      </c>
      <c r="G147" s="1148">
        <f ca="1">IF(F147&lt;&gt;"",COUNTIF($F$11:F147,"&gt;0"),"")</f>
        <v>137</v>
      </c>
      <c r="H147" s="1149">
        <v>1.2839097125528609E-2</v>
      </c>
      <c r="I147" s="1093"/>
      <c r="J147" s="1150">
        <f t="shared" ca="1" si="41"/>
        <v>2302254339.5088129</v>
      </c>
      <c r="K147" s="1151">
        <f t="shared" ca="1" si="42"/>
        <v>29558867.072623365</v>
      </c>
      <c r="L147" s="1150">
        <f t="shared" ca="1" si="43"/>
        <v>0</v>
      </c>
      <c r="M147" s="1150">
        <f t="shared" ca="1" si="44"/>
        <v>0</v>
      </c>
      <c r="N147" s="1150">
        <f t="shared" ca="1" si="53"/>
        <v>2272695472.4361897</v>
      </c>
      <c r="O147" s="1093"/>
      <c r="P147" s="1150">
        <f t="shared" ca="1" si="45"/>
        <v>29558867.072623253</v>
      </c>
      <c r="Q147" s="1150">
        <f t="shared" ca="1" si="46"/>
        <v>2159060698.8143802</v>
      </c>
      <c r="R147" s="1150">
        <f t="shared" ca="1" si="54"/>
        <v>2187141622.5333719</v>
      </c>
      <c r="S147" s="1150">
        <f t="shared" ca="1" si="55"/>
        <v>28080923.718991756</v>
      </c>
      <c r="T147" s="1150">
        <f t="shared" ca="1" si="47"/>
        <v>2159060698.8143802</v>
      </c>
      <c r="U147" s="1152">
        <f t="shared" ca="1" si="48"/>
        <v>0.2813695289627659</v>
      </c>
      <c r="V147" s="1153">
        <f t="shared" ca="1" si="49"/>
        <v>5.0000000000000044E-2</v>
      </c>
      <c r="X147" s="1154">
        <f t="shared" ca="1" si="56"/>
        <v>115112716.97544104</v>
      </c>
      <c r="Y147" s="1154">
        <f t="shared" ca="1" si="50"/>
        <v>1477943.3536314964</v>
      </c>
      <c r="Z147" s="1154">
        <f t="shared" ca="1" si="51"/>
        <v>113634773.62180954</v>
      </c>
      <c r="AA147" s="1152">
        <f t="shared" ca="1" si="52"/>
        <v>0.28131162506217261</v>
      </c>
      <c r="AB147" s="1125"/>
    </row>
    <row r="148" spans="1:28">
      <c r="A148" s="1164">
        <f>Calendar!J140</f>
        <v>49184</v>
      </c>
      <c r="C148" s="1124"/>
      <c r="D148" s="1145">
        <f t="shared" ca="1" si="38"/>
        <v>49948</v>
      </c>
      <c r="E148" s="1146">
        <f t="shared" ca="1" si="39"/>
        <v>49975</v>
      </c>
      <c r="F148" s="1147">
        <f t="shared" ca="1" si="40"/>
        <v>4200</v>
      </c>
      <c r="G148" s="1148">
        <f ca="1">IF(F148&lt;&gt;"",COUNTIF($F$11:F148,"&gt;0"),"")</f>
        <v>138</v>
      </c>
      <c r="H148" s="1149">
        <v>1.2935741665823631E-2</v>
      </c>
      <c r="I148" s="1093"/>
      <c r="J148" s="1150">
        <f t="shared" ca="1" si="41"/>
        <v>2272695472.4361897</v>
      </c>
      <c r="K148" s="1151">
        <f t="shared" ca="1" si="42"/>
        <v>29399001.51652154</v>
      </c>
      <c r="L148" s="1150">
        <f t="shared" ca="1" si="43"/>
        <v>0</v>
      </c>
      <c r="M148" s="1150">
        <f t="shared" ca="1" si="44"/>
        <v>0</v>
      </c>
      <c r="N148" s="1150">
        <f t="shared" ca="1" si="53"/>
        <v>2243296470.9196682</v>
      </c>
      <c r="O148" s="1093"/>
      <c r="P148" s="1150">
        <f t="shared" ca="1" si="45"/>
        <v>29399001.516521454</v>
      </c>
      <c r="Q148" s="1150">
        <f t="shared" ca="1" si="46"/>
        <v>2131131647.3736846</v>
      </c>
      <c r="R148" s="1150">
        <f t="shared" ca="1" si="54"/>
        <v>2159060698.8143802</v>
      </c>
      <c r="S148" s="1150">
        <f t="shared" ca="1" si="55"/>
        <v>27929051.440695524</v>
      </c>
      <c r="T148" s="1150">
        <f t="shared" ca="1" si="47"/>
        <v>2131131647.3736846</v>
      </c>
      <c r="U148" s="1152">
        <f t="shared" ca="1" si="48"/>
        <v>0.27775699825224875</v>
      </c>
      <c r="V148" s="1153">
        <f t="shared" ca="1" si="49"/>
        <v>5.0000000000000044E-2</v>
      </c>
      <c r="X148" s="1154">
        <f t="shared" ca="1" si="56"/>
        <v>113634773.62180954</v>
      </c>
      <c r="Y148" s="1154">
        <f t="shared" ca="1" si="50"/>
        <v>1469950.0758259296</v>
      </c>
      <c r="Z148" s="1154">
        <f t="shared" ca="1" si="51"/>
        <v>112164823.54598361</v>
      </c>
      <c r="AA148" s="1152">
        <f t="shared" ca="1" si="52"/>
        <v>0.27769983778545831</v>
      </c>
      <c r="AB148" s="1125"/>
    </row>
    <row r="149" spans="1:28">
      <c r="A149" s="1164">
        <f>Calendar!J141</f>
        <v>49214</v>
      </c>
      <c r="C149" s="1124"/>
      <c r="D149" s="1145">
        <f t="shared" ca="1" si="38"/>
        <v>49979</v>
      </c>
      <c r="E149" s="1146">
        <f t="shared" ca="1" si="39"/>
        <v>50006</v>
      </c>
      <c r="F149" s="1147">
        <f t="shared" ca="1" si="40"/>
        <v>4231</v>
      </c>
      <c r="G149" s="1148">
        <f ca="1">IF(F149&lt;&gt;"",COUNTIF($F$11:F149,"&gt;0"),"")</f>
        <v>139</v>
      </c>
      <c r="H149" s="1149">
        <v>1.3033364791696398E-2</v>
      </c>
      <c r="I149" s="1093"/>
      <c r="J149" s="1150">
        <f t="shared" ca="1" si="41"/>
        <v>2243296470.9196682</v>
      </c>
      <c r="K149" s="1151">
        <f t="shared" ca="1" si="42"/>
        <v>29237701.241421185</v>
      </c>
      <c r="L149" s="1150">
        <f t="shared" ca="1" si="43"/>
        <v>0</v>
      </c>
      <c r="M149" s="1150">
        <f t="shared" ca="1" si="44"/>
        <v>0</v>
      </c>
      <c r="N149" s="1150">
        <f t="shared" ca="1" si="53"/>
        <v>2214058769.678247</v>
      </c>
      <c r="O149" s="1093"/>
      <c r="P149" s="1150">
        <f t="shared" ca="1" si="45"/>
        <v>29237701.241421223</v>
      </c>
      <c r="Q149" s="1150">
        <f t="shared" ca="1" si="46"/>
        <v>2103355831.1943345</v>
      </c>
      <c r="R149" s="1150">
        <f t="shared" ca="1" si="54"/>
        <v>2131131647.3736846</v>
      </c>
      <c r="S149" s="1150">
        <f t="shared" ca="1" si="55"/>
        <v>27775816.179350138</v>
      </c>
      <c r="T149" s="1150">
        <f t="shared" ca="1" si="47"/>
        <v>2103355831.1943345</v>
      </c>
      <c r="U149" s="1152">
        <f t="shared" ca="1" si="48"/>
        <v>0.27416400547698305</v>
      </c>
      <c r="V149" s="1153">
        <f t="shared" ca="1" si="49"/>
        <v>5.0000000000000044E-2</v>
      </c>
      <c r="X149" s="1154">
        <f t="shared" ca="1" si="56"/>
        <v>112164823.54598361</v>
      </c>
      <c r="Y149" s="1154">
        <f t="shared" ca="1" si="50"/>
        <v>1461885.062071085</v>
      </c>
      <c r="Z149" s="1154">
        <f t="shared" ca="1" si="51"/>
        <v>110702938.48391253</v>
      </c>
      <c r="AA149" s="1152">
        <f t="shared" ca="1" si="52"/>
        <v>0.27410758442322486</v>
      </c>
      <c r="AB149" s="1125"/>
    </row>
    <row r="150" spans="1:28">
      <c r="A150" s="1164">
        <f>Calendar!J142</f>
        <v>49244</v>
      </c>
      <c r="B150" s="1165"/>
      <c r="C150" s="1124"/>
      <c r="D150" s="1145">
        <f t="shared" ca="1" si="38"/>
        <v>50009</v>
      </c>
      <c r="E150" s="1146">
        <f t="shared" ca="1" si="39"/>
        <v>50038</v>
      </c>
      <c r="F150" s="1147">
        <f t="shared" ca="1" si="40"/>
        <v>4263</v>
      </c>
      <c r="G150" s="1148">
        <f ca="1">IF(F150&lt;&gt;"",COUNTIF($F$11:F150,"&gt;0"),"")</f>
        <v>140</v>
      </c>
      <c r="H150" s="1149">
        <v>1.3123396781396355E-2</v>
      </c>
      <c r="I150" s="1093"/>
      <c r="J150" s="1150">
        <f t="shared" ca="1" si="41"/>
        <v>2214058769.678247</v>
      </c>
      <c r="K150" s="1151">
        <f t="shared" ca="1" si="42"/>
        <v>29055971.731817879</v>
      </c>
      <c r="L150" s="1150">
        <f t="shared" ca="1" si="43"/>
        <v>0</v>
      </c>
      <c r="M150" s="1150">
        <f t="shared" ca="1" si="44"/>
        <v>0</v>
      </c>
      <c r="N150" s="1150">
        <f t="shared" ca="1" si="53"/>
        <v>2185002797.9464293</v>
      </c>
      <c r="O150" s="1093"/>
      <c r="P150" s="1150">
        <f t="shared" ca="1" si="45"/>
        <v>29055971.731817722</v>
      </c>
      <c r="Q150" s="1150">
        <f t="shared" ca="1" si="46"/>
        <v>2075752658.0491078</v>
      </c>
      <c r="R150" s="1150">
        <f t="shared" ca="1" si="54"/>
        <v>2103355831.1943345</v>
      </c>
      <c r="S150" s="1150">
        <f t="shared" ca="1" si="55"/>
        <v>27603173.145226717</v>
      </c>
      <c r="T150" s="1150">
        <f t="shared" ca="1" si="47"/>
        <v>2075752658.0491078</v>
      </c>
      <c r="U150" s="1152">
        <f t="shared" ca="1" si="48"/>
        <v>0.27059072598084888</v>
      </c>
      <c r="V150" s="1153">
        <f t="shared" ca="1" si="49"/>
        <v>5.0000000000000044E-2</v>
      </c>
      <c r="X150" s="1154">
        <f t="shared" ca="1" si="56"/>
        <v>110702938.48391253</v>
      </c>
      <c r="Y150" s="1154">
        <f t="shared" ca="1" si="50"/>
        <v>1452798.5865910053</v>
      </c>
      <c r="Z150" s="1154">
        <f t="shared" ca="1" si="51"/>
        <v>109250139.89732152</v>
      </c>
      <c r="AA150" s="1152">
        <f t="shared" ca="1" si="52"/>
        <v>0.27053504028326619</v>
      </c>
      <c r="AB150" s="1125"/>
    </row>
    <row r="151" spans="1:28">
      <c r="A151" s="1164">
        <f>Calendar!J143</f>
        <v>49275</v>
      </c>
      <c r="C151" s="1166"/>
      <c r="D151" s="1145">
        <f t="shared" ca="1" si="38"/>
        <v>50040</v>
      </c>
      <c r="E151" s="1146">
        <f t="shared" ca="1" si="39"/>
        <v>50067</v>
      </c>
      <c r="F151" s="1147">
        <f t="shared" ca="1" si="40"/>
        <v>4292</v>
      </c>
      <c r="G151" s="1148">
        <f ca="1">IF(F151&lt;&gt;"",COUNTIF($F$11:F151,"&gt;0"),"")</f>
        <v>141</v>
      </c>
      <c r="H151" s="1149">
        <v>1.322381871433074E-2</v>
      </c>
      <c r="I151" s="1093"/>
      <c r="J151" s="1150">
        <f t="shared" ca="1" si="41"/>
        <v>2185002797.9464293</v>
      </c>
      <c r="K151" s="1151">
        <f t="shared" ca="1" si="42"/>
        <v>28894080.890349019</v>
      </c>
      <c r="L151" s="1150">
        <f t="shared" ca="1" si="43"/>
        <v>0</v>
      </c>
      <c r="M151" s="1150">
        <f t="shared" ca="1" si="44"/>
        <v>0</v>
      </c>
      <c r="N151" s="1150">
        <f t="shared" ca="1" si="53"/>
        <v>2156108717.0560803</v>
      </c>
      <c r="O151" s="1093"/>
      <c r="P151" s="1150">
        <f t="shared" ca="1" si="45"/>
        <v>28894080.890348911</v>
      </c>
      <c r="Q151" s="1150">
        <f t="shared" ca="1" si="46"/>
        <v>2048303281.2032762</v>
      </c>
      <c r="R151" s="1150">
        <f t="shared" ca="1" si="54"/>
        <v>2075752658.0491078</v>
      </c>
      <c r="S151" s="1150">
        <f t="shared" ca="1" si="55"/>
        <v>27449376.845831633</v>
      </c>
      <c r="T151" s="1150">
        <f t="shared" ca="1" si="47"/>
        <v>2048303281.2032762</v>
      </c>
      <c r="U151" s="1152">
        <f t="shared" ca="1" si="48"/>
        <v>0.26703965651843614</v>
      </c>
      <c r="V151" s="1153">
        <f t="shared" ca="1" si="49"/>
        <v>5.0000000000000044E-2</v>
      </c>
      <c r="X151" s="1154">
        <f t="shared" ca="1" si="56"/>
        <v>109250139.89732152</v>
      </c>
      <c r="Y151" s="1154">
        <f t="shared" ca="1" si="50"/>
        <v>1444704.0445172787</v>
      </c>
      <c r="Z151" s="1154">
        <f t="shared" ca="1" si="51"/>
        <v>107805435.85280424</v>
      </c>
      <c r="AA151" s="1152">
        <f t="shared" ca="1" si="52"/>
        <v>0.26698470160635757</v>
      </c>
      <c r="AB151" s="1125"/>
    </row>
    <row r="152" spans="1:28">
      <c r="A152" s="1164">
        <f>Calendar!J144</f>
        <v>49305</v>
      </c>
      <c r="C152" s="1124"/>
      <c r="D152" s="1145">
        <f t="shared" ca="1" si="38"/>
        <v>50071</v>
      </c>
      <c r="E152" s="1146">
        <f t="shared" ca="1" si="39"/>
        <v>50098</v>
      </c>
      <c r="F152" s="1147">
        <f t="shared" ca="1" si="40"/>
        <v>4323</v>
      </c>
      <c r="G152" s="1148">
        <f ca="1">IF(F152&lt;&gt;"",COUNTIF($F$11:F152,"&gt;0"),"")</f>
        <v>142</v>
      </c>
      <c r="H152" s="1149">
        <v>1.3320595285273972E-2</v>
      </c>
      <c r="I152" s="1093"/>
      <c r="J152" s="1150">
        <f t="shared" ca="1" si="41"/>
        <v>2156108717.0560803</v>
      </c>
      <c r="K152" s="1151">
        <f t="shared" ca="1" si="42"/>
        <v>28720651.610955335</v>
      </c>
      <c r="L152" s="1150">
        <f t="shared" ca="1" si="43"/>
        <v>0</v>
      </c>
      <c r="M152" s="1150">
        <f t="shared" ca="1" si="44"/>
        <v>0</v>
      </c>
      <c r="N152" s="1150">
        <f t="shared" ca="1" si="53"/>
        <v>2127388065.4451251</v>
      </c>
      <c r="O152" s="1093"/>
      <c r="P152" s="1150">
        <f t="shared" ca="1" si="45"/>
        <v>28720651.610955238</v>
      </c>
      <c r="Q152" s="1150">
        <f t="shared" ca="1" si="46"/>
        <v>2021018662.1728687</v>
      </c>
      <c r="R152" s="1150">
        <f t="shared" ca="1" si="54"/>
        <v>2048303281.2032762</v>
      </c>
      <c r="S152" s="1150">
        <f t="shared" ca="1" si="55"/>
        <v>27284619.030407429</v>
      </c>
      <c r="T152" s="1150">
        <f t="shared" ca="1" si="47"/>
        <v>2021018662.1728687</v>
      </c>
      <c r="U152" s="1152">
        <f t="shared" ca="1" si="48"/>
        <v>0.26350837251109915</v>
      </c>
      <c r="V152" s="1153">
        <f t="shared" ca="1" si="49"/>
        <v>5.0000000000000044E-2</v>
      </c>
      <c r="X152" s="1154">
        <f t="shared" ca="1" si="56"/>
        <v>107805435.85280424</v>
      </c>
      <c r="Y152" s="1154">
        <f t="shared" ca="1" si="50"/>
        <v>1436032.5805478096</v>
      </c>
      <c r="Z152" s="1154">
        <f t="shared" ca="1" si="51"/>
        <v>106369403.27225643</v>
      </c>
      <c r="AA152" s="1152">
        <f t="shared" ca="1" si="52"/>
        <v>0.26345414431281583</v>
      </c>
      <c r="AB152" s="1125"/>
    </row>
    <row r="153" spans="1:28">
      <c r="A153" s="1164">
        <f>Calendar!J145</f>
        <v>49338</v>
      </c>
      <c r="C153" s="1124"/>
      <c r="D153" s="1145">
        <f t="shared" ca="1" si="38"/>
        <v>50099</v>
      </c>
      <c r="E153" s="1146">
        <f t="shared" ca="1" si="39"/>
        <v>50126</v>
      </c>
      <c r="F153" s="1147">
        <f t="shared" ca="1" si="40"/>
        <v>4351</v>
      </c>
      <c r="G153" s="1148">
        <f ca="1">IF(F153&lt;&gt;"",COUNTIF($F$11:F153,"&gt;0"),"")</f>
        <v>143</v>
      </c>
      <c r="H153" s="1149">
        <v>1.3429315092184863E-2</v>
      </c>
      <c r="I153" s="1093"/>
      <c r="J153" s="1150">
        <f t="shared" ca="1" si="41"/>
        <v>2127388065.4451251</v>
      </c>
      <c r="K153" s="1151">
        <f t="shared" ca="1" si="42"/>
        <v>28569364.654216178</v>
      </c>
      <c r="L153" s="1150">
        <f t="shared" ca="1" si="43"/>
        <v>0</v>
      </c>
      <c r="M153" s="1150">
        <f t="shared" ca="1" si="44"/>
        <v>0</v>
      </c>
      <c r="N153" s="1150">
        <f t="shared" ca="1" si="53"/>
        <v>2098818700.7909088</v>
      </c>
      <c r="O153" s="1093"/>
      <c r="P153" s="1150">
        <f t="shared" ca="1" si="45"/>
        <v>28569364.65421629</v>
      </c>
      <c r="Q153" s="1150">
        <f t="shared" ca="1" si="46"/>
        <v>1993877765.7513633</v>
      </c>
      <c r="R153" s="1150">
        <f t="shared" ca="1" si="54"/>
        <v>2021018662.1728687</v>
      </c>
      <c r="S153" s="1150">
        <f t="shared" ca="1" si="55"/>
        <v>27140896.421505451</v>
      </c>
      <c r="T153" s="1150">
        <f t="shared" ca="1" si="47"/>
        <v>1993877765.7513633</v>
      </c>
      <c r="U153" s="1152">
        <f t="shared" ca="1" si="48"/>
        <v>0.25999828412659765</v>
      </c>
      <c r="V153" s="1153">
        <f t="shared" ca="1" si="49"/>
        <v>5.0000000000000044E-2</v>
      </c>
      <c r="X153" s="1154">
        <f t="shared" ca="1" si="56"/>
        <v>106369403.27225643</v>
      </c>
      <c r="Y153" s="1154">
        <f t="shared" ca="1" si="50"/>
        <v>1428468.2327108383</v>
      </c>
      <c r="Z153" s="1154">
        <f t="shared" ca="1" si="51"/>
        <v>104940935.0395456</v>
      </c>
      <c r="AA153" s="1152">
        <f t="shared" ca="1" si="52"/>
        <v>0.25994477828019658</v>
      </c>
      <c r="AB153" s="1125"/>
    </row>
    <row r="154" spans="1:28">
      <c r="A154" s="1164">
        <f>Calendar!J146</f>
        <v>49367</v>
      </c>
      <c r="C154" s="1124"/>
      <c r="D154" s="1145">
        <f t="shared" ca="1" si="38"/>
        <v>50130</v>
      </c>
      <c r="E154" s="1146">
        <f t="shared" ca="1" si="39"/>
        <v>50157</v>
      </c>
      <c r="F154" s="1147">
        <f t="shared" ca="1" si="40"/>
        <v>4382</v>
      </c>
      <c r="G154" s="1148">
        <f ca="1">IF(F154&lt;&gt;"",COUNTIF($F$11:F154,"&gt;0"),"")</f>
        <v>144</v>
      </c>
      <c r="H154" s="1149">
        <v>1.3521071130576162E-2</v>
      </c>
      <c r="I154" s="1093"/>
      <c r="J154" s="1150">
        <f t="shared" ca="1" si="41"/>
        <v>2098818700.7909088</v>
      </c>
      <c r="K154" s="1151">
        <f t="shared" ca="1" si="42"/>
        <v>28378276.943577323</v>
      </c>
      <c r="L154" s="1150">
        <f t="shared" ca="1" si="43"/>
        <v>0</v>
      </c>
      <c r="M154" s="1150">
        <f t="shared" ca="1" si="44"/>
        <v>0</v>
      </c>
      <c r="N154" s="1150">
        <f t="shared" ca="1" si="53"/>
        <v>2070440423.8473315</v>
      </c>
      <c r="O154" s="1093"/>
      <c r="P154" s="1150">
        <f t="shared" ca="1" si="45"/>
        <v>28378276.94357729</v>
      </c>
      <c r="Q154" s="1150">
        <f t="shared" ca="1" si="46"/>
        <v>1966918402.6549649</v>
      </c>
      <c r="R154" s="1150">
        <f t="shared" ca="1" si="54"/>
        <v>1993877765.7513633</v>
      </c>
      <c r="S154" s="1150">
        <f t="shared" ca="1" si="55"/>
        <v>26959363.096398354</v>
      </c>
      <c r="T154" s="1150">
        <f t="shared" ca="1" si="47"/>
        <v>1966918402.6549649</v>
      </c>
      <c r="U154" s="1152">
        <f t="shared" ca="1" si="48"/>
        <v>0.25650668524563414</v>
      </c>
      <c r="V154" s="1153">
        <f t="shared" ca="1" si="49"/>
        <v>5.0000000000000044E-2</v>
      </c>
      <c r="X154" s="1154">
        <f t="shared" ca="1" si="56"/>
        <v>104940935.0395456</v>
      </c>
      <c r="Y154" s="1154">
        <f t="shared" ca="1" si="50"/>
        <v>1418913.847178936</v>
      </c>
      <c r="Z154" s="1154">
        <f t="shared" ca="1" si="51"/>
        <v>103522021.19236666</v>
      </c>
      <c r="AA154" s="1152">
        <f t="shared" ca="1" si="52"/>
        <v>0.25645389794610363</v>
      </c>
      <c r="AB154" s="1125"/>
    </row>
    <row r="155" spans="1:28">
      <c r="A155" s="1164">
        <f>Calendar!J147</f>
        <v>49395</v>
      </c>
      <c r="C155" s="1124"/>
      <c r="D155" s="1145">
        <f t="shared" ca="1" si="38"/>
        <v>50160</v>
      </c>
      <c r="E155" s="1146">
        <f t="shared" ca="1" si="39"/>
        <v>50187</v>
      </c>
      <c r="F155" s="1147">
        <f t="shared" ca="1" si="40"/>
        <v>4412</v>
      </c>
      <c r="G155" s="1148">
        <f ca="1">IF(F155&lt;&gt;"",COUNTIF($F$11:F155,"&gt;0"),"")</f>
        <v>145</v>
      </c>
      <c r="H155" s="1149">
        <v>1.3633895063393728E-2</v>
      </c>
      <c r="I155" s="1093"/>
      <c r="J155" s="1150">
        <f t="shared" ca="1" si="41"/>
        <v>2070440423.8473315</v>
      </c>
      <c r="K155" s="1151">
        <f t="shared" ca="1" si="42"/>
        <v>28228167.473742951</v>
      </c>
      <c r="L155" s="1150">
        <f t="shared" ca="1" si="43"/>
        <v>0</v>
      </c>
      <c r="M155" s="1150">
        <f t="shared" ca="1" si="44"/>
        <v>0</v>
      </c>
      <c r="N155" s="1150">
        <f t="shared" ca="1" si="53"/>
        <v>2042212256.3735886</v>
      </c>
      <c r="O155" s="1093"/>
      <c r="P155" s="1150">
        <f t="shared" ca="1" si="45"/>
        <v>28228167.473742962</v>
      </c>
      <c r="Q155" s="1150">
        <f t="shared" ca="1" si="46"/>
        <v>1940101643.554909</v>
      </c>
      <c r="R155" s="1150">
        <f t="shared" ca="1" si="54"/>
        <v>1966918402.6549649</v>
      </c>
      <c r="S155" s="1150">
        <f t="shared" ca="1" si="55"/>
        <v>26816759.100055933</v>
      </c>
      <c r="T155" s="1150">
        <f t="shared" ca="1" si="47"/>
        <v>1940101643.554909</v>
      </c>
      <c r="U155" s="1152">
        <f t="shared" ca="1" si="48"/>
        <v>0.25303844010895959</v>
      </c>
      <c r="V155" s="1153">
        <f t="shared" ca="1" si="49"/>
        <v>5.0000000000000044E-2</v>
      </c>
      <c r="X155" s="1154">
        <f t="shared" ca="1" si="56"/>
        <v>103522021.19236666</v>
      </c>
      <c r="Y155" s="1154">
        <f t="shared" ca="1" si="50"/>
        <v>1411408.3736870289</v>
      </c>
      <c r="Z155" s="1154">
        <f t="shared" ca="1" si="51"/>
        <v>102110612.81867963</v>
      </c>
      <c r="AA155" s="1152">
        <f t="shared" ca="1" si="52"/>
        <v>0.25298636655026063</v>
      </c>
      <c r="AB155" s="1125"/>
    </row>
    <row r="156" spans="1:28">
      <c r="A156" s="1164">
        <f>Calendar!J148</f>
        <v>49426</v>
      </c>
      <c r="C156" s="1124"/>
      <c r="D156" s="1145">
        <f t="shared" ca="1" si="38"/>
        <v>50191</v>
      </c>
      <c r="E156" s="1146">
        <f t="shared" ca="1" si="39"/>
        <v>50220</v>
      </c>
      <c r="F156" s="1147">
        <f t="shared" ca="1" si="40"/>
        <v>4445</v>
      </c>
      <c r="G156" s="1148">
        <f ca="1">IF(F156&lt;&gt;"",COUNTIF($F$11:F156,"&gt;0"),"")</f>
        <v>146</v>
      </c>
      <c r="H156" s="1149">
        <v>1.374583120308915E-2</v>
      </c>
      <c r="I156" s="1093"/>
      <c r="J156" s="1150">
        <f t="shared" ca="1" si="41"/>
        <v>2042212256.3735886</v>
      </c>
      <c r="K156" s="1151">
        <f t="shared" ca="1" si="42"/>
        <v>28071904.956991173</v>
      </c>
      <c r="L156" s="1150">
        <f t="shared" ca="1" si="43"/>
        <v>0</v>
      </c>
      <c r="M156" s="1150">
        <f t="shared" ca="1" si="44"/>
        <v>0</v>
      </c>
      <c r="N156" s="1150">
        <f t="shared" ca="1" si="53"/>
        <v>2014140351.4165974</v>
      </c>
      <c r="O156" s="1093"/>
      <c r="P156" s="1150">
        <f t="shared" ca="1" si="45"/>
        <v>28071904.956991196</v>
      </c>
      <c r="Q156" s="1150">
        <f t="shared" ca="1" si="46"/>
        <v>1913433333.8457675</v>
      </c>
      <c r="R156" s="1150">
        <f t="shared" ca="1" si="54"/>
        <v>1940101643.554909</v>
      </c>
      <c r="S156" s="1150">
        <f t="shared" ca="1" si="55"/>
        <v>26668309.709141493</v>
      </c>
      <c r="T156" s="1150">
        <f t="shared" ca="1" si="47"/>
        <v>1913433333.8457675</v>
      </c>
      <c r="U156" s="1152">
        <f t="shared" ca="1" si="48"/>
        <v>0.24958854056950922</v>
      </c>
      <c r="V156" s="1153">
        <f t="shared" ca="1" si="49"/>
        <v>5.0000000000000044E-2</v>
      </c>
      <c r="X156" s="1154">
        <f t="shared" ca="1" si="56"/>
        <v>102110612.81867963</v>
      </c>
      <c r="Y156" s="1154">
        <f t="shared" ca="1" si="50"/>
        <v>1403595.2478497028</v>
      </c>
      <c r="Z156" s="1154">
        <f t="shared" ca="1" si="51"/>
        <v>100707017.57082993</v>
      </c>
      <c r="AA156" s="1152">
        <f t="shared" ca="1" si="52"/>
        <v>0.24953717697624545</v>
      </c>
      <c r="AB156" s="1125"/>
    </row>
    <row r="157" spans="1:28">
      <c r="A157" s="1164">
        <f>Calendar!J149</f>
        <v>49457</v>
      </c>
      <c r="C157" s="1124"/>
      <c r="D157" s="1145">
        <f t="shared" ca="1" si="38"/>
        <v>50221</v>
      </c>
      <c r="E157" s="1146">
        <f t="shared" ca="1" si="39"/>
        <v>50248</v>
      </c>
      <c r="F157" s="1147">
        <f t="shared" ca="1" si="40"/>
        <v>4473</v>
      </c>
      <c r="G157" s="1148">
        <f ca="1">IF(F157&lt;&gt;"",COUNTIF($F$11:F157,"&gt;0"),"")</f>
        <v>147</v>
      </c>
      <c r="H157" s="1149">
        <v>1.3860294491654501E-2</v>
      </c>
      <c r="I157" s="1093"/>
      <c r="J157" s="1150">
        <f t="shared" ca="1" si="41"/>
        <v>2014140351.4165974</v>
      </c>
      <c r="K157" s="1151">
        <f t="shared" ca="1" si="42"/>
        <v>27916578.418158524</v>
      </c>
      <c r="L157" s="1150">
        <f t="shared" ca="1" si="43"/>
        <v>0</v>
      </c>
      <c r="M157" s="1150">
        <f t="shared" ca="1" si="44"/>
        <v>0</v>
      </c>
      <c r="N157" s="1150">
        <f t="shared" ca="1" si="53"/>
        <v>1986223772.9984388</v>
      </c>
      <c r="O157" s="1093"/>
      <c r="P157" s="1150">
        <f t="shared" ca="1" si="45"/>
        <v>27916578.418158531</v>
      </c>
      <c r="Q157" s="1150">
        <f t="shared" ca="1" si="46"/>
        <v>1886912584.3485167</v>
      </c>
      <c r="R157" s="1150">
        <f t="shared" ca="1" si="54"/>
        <v>1913433333.8457675</v>
      </c>
      <c r="S157" s="1150">
        <f t="shared" ca="1" si="55"/>
        <v>26520749.497250795</v>
      </c>
      <c r="T157" s="1150">
        <f t="shared" ca="1" si="47"/>
        <v>1886912584.3485167</v>
      </c>
      <c r="U157" s="1152">
        <f t="shared" ca="1" si="48"/>
        <v>0.24615773862061538</v>
      </c>
      <c r="V157" s="1153">
        <f t="shared" ca="1" si="49"/>
        <v>5.0000000000000044E-2</v>
      </c>
      <c r="X157" s="1154">
        <f t="shared" ca="1" si="56"/>
        <v>100707017.57082993</v>
      </c>
      <c r="Y157" s="1154">
        <f t="shared" ca="1" si="50"/>
        <v>1395828.9209077358</v>
      </c>
      <c r="Z157" s="1154">
        <f t="shared" ca="1" si="51"/>
        <v>99311188.649922192</v>
      </c>
      <c r="AA157" s="1152">
        <f t="shared" ca="1" si="52"/>
        <v>0.24610708106263424</v>
      </c>
      <c r="AB157" s="1125"/>
    </row>
    <row r="158" spans="1:28">
      <c r="A158" s="1164">
        <f>Calendar!J150</f>
        <v>49487</v>
      </c>
      <c r="C158" s="1124"/>
      <c r="D158" s="1145">
        <f t="shared" ca="1" si="38"/>
        <v>50252</v>
      </c>
      <c r="E158" s="1146">
        <f t="shared" ca="1" si="39"/>
        <v>50279</v>
      </c>
      <c r="F158" s="1147">
        <f t="shared" ca="1" si="40"/>
        <v>4504</v>
      </c>
      <c r="G158" s="1148">
        <f ca="1">IF(F158&lt;&gt;"",COUNTIF($F$11:F158,"&gt;0"),"")</f>
        <v>148</v>
      </c>
      <c r="H158" s="1149">
        <v>1.3972418818144639E-2</v>
      </c>
      <c r="I158" s="1093"/>
      <c r="J158" s="1150">
        <f t="shared" ca="1" si="41"/>
        <v>1986223772.9984388</v>
      </c>
      <c r="K158" s="1151">
        <f t="shared" ca="1" si="42"/>
        <v>27752350.422889631</v>
      </c>
      <c r="L158" s="1150">
        <f t="shared" ca="1" si="43"/>
        <v>0</v>
      </c>
      <c r="M158" s="1150">
        <f t="shared" ca="1" si="44"/>
        <v>0</v>
      </c>
      <c r="N158" s="1150">
        <f t="shared" ca="1" si="53"/>
        <v>1958471422.5755491</v>
      </c>
      <c r="O158" s="1093"/>
      <c r="P158" s="1150">
        <f t="shared" ca="1" si="45"/>
        <v>27752350.422889709</v>
      </c>
      <c r="Q158" s="1150">
        <f t="shared" ca="1" si="46"/>
        <v>1860547851.4467716</v>
      </c>
      <c r="R158" s="1150">
        <f t="shared" ca="1" si="54"/>
        <v>1886912584.3485167</v>
      </c>
      <c r="S158" s="1150">
        <f t="shared" ca="1" si="55"/>
        <v>26364732.901745081</v>
      </c>
      <c r="T158" s="1150">
        <f t="shared" ca="1" si="47"/>
        <v>1860547851.4467716</v>
      </c>
      <c r="U158" s="1152">
        <f t="shared" ca="1" si="48"/>
        <v>0.24274591987193392</v>
      </c>
      <c r="V158" s="1153">
        <f t="shared" ca="1" si="49"/>
        <v>5.0000000000000044E-2</v>
      </c>
      <c r="X158" s="1154">
        <f t="shared" ca="1" si="56"/>
        <v>99311188.649922192</v>
      </c>
      <c r="Y158" s="1154">
        <f t="shared" ca="1" si="50"/>
        <v>1387617.5211446285</v>
      </c>
      <c r="Z158" s="1154">
        <f t="shared" ca="1" si="51"/>
        <v>97923571.128777564</v>
      </c>
      <c r="AA158" s="1152">
        <f t="shared" ca="1" si="52"/>
        <v>0.24269596444262509</v>
      </c>
      <c r="AB158" s="1125"/>
    </row>
    <row r="159" spans="1:28">
      <c r="A159" s="1164">
        <f>Calendar!J151</f>
        <v>49517</v>
      </c>
      <c r="C159" s="1124"/>
      <c r="D159" s="1145">
        <f t="shared" ca="1" si="38"/>
        <v>50283</v>
      </c>
      <c r="E159" s="1146">
        <f t="shared" ca="1" si="39"/>
        <v>50311</v>
      </c>
      <c r="F159" s="1147">
        <f t="shared" ca="1" si="40"/>
        <v>4536</v>
      </c>
      <c r="G159" s="1148">
        <f ca="1">IF(F159&lt;&gt;"",COUNTIF($F$11:F159,"&gt;0"),"")</f>
        <v>149</v>
      </c>
      <c r="H159" s="1149">
        <v>1.408602523770945E-2</v>
      </c>
      <c r="I159" s="1093"/>
      <c r="J159" s="1150">
        <f t="shared" ca="1" si="41"/>
        <v>1958471422.5755491</v>
      </c>
      <c r="K159" s="1151">
        <f t="shared" ca="1" si="42"/>
        <v>27587077.885731913</v>
      </c>
      <c r="L159" s="1150">
        <f t="shared" ca="1" si="43"/>
        <v>0</v>
      </c>
      <c r="M159" s="1150">
        <f t="shared" ca="1" si="44"/>
        <v>0</v>
      </c>
      <c r="N159" s="1150">
        <f t="shared" ca="1" si="53"/>
        <v>1930884344.6898172</v>
      </c>
      <c r="O159" s="1093"/>
      <c r="P159" s="1150">
        <f t="shared" ca="1" si="45"/>
        <v>27587077.885731936</v>
      </c>
      <c r="Q159" s="1150">
        <f t="shared" ca="1" si="46"/>
        <v>1834340127.4553263</v>
      </c>
      <c r="R159" s="1150">
        <f t="shared" ca="1" si="54"/>
        <v>1860547851.4467716</v>
      </c>
      <c r="S159" s="1150">
        <f t="shared" ca="1" si="55"/>
        <v>26207723.991445303</v>
      </c>
      <c r="T159" s="1150">
        <f t="shared" ca="1" si="47"/>
        <v>1834340127.4553263</v>
      </c>
      <c r="U159" s="1152">
        <f t="shared" ca="1" si="48"/>
        <v>0.2393541722130875</v>
      </c>
      <c r="V159" s="1153">
        <f t="shared" ca="1" si="49"/>
        <v>5.0000000000000044E-2</v>
      </c>
      <c r="X159" s="1154">
        <f t="shared" ca="1" si="56"/>
        <v>97923571.128777564</v>
      </c>
      <c r="Y159" s="1154">
        <f t="shared" ca="1" si="50"/>
        <v>1379353.8942866325</v>
      </c>
      <c r="Z159" s="1154">
        <f t="shared" ca="1" si="51"/>
        <v>96544217.234490931</v>
      </c>
      <c r="AA159" s="1152">
        <f t="shared" ca="1" si="52"/>
        <v>0.23930491478195887</v>
      </c>
      <c r="AB159" s="1125"/>
    </row>
    <row r="160" spans="1:28">
      <c r="A160" s="1164">
        <f>Calendar!J152</f>
        <v>49548</v>
      </c>
      <c r="C160" s="1124"/>
      <c r="D160" s="1145">
        <f t="shared" ca="1" si="38"/>
        <v>50313</v>
      </c>
      <c r="E160" s="1146">
        <f t="shared" ca="1" si="39"/>
        <v>50340</v>
      </c>
      <c r="F160" s="1147">
        <f t="shared" ca="1" si="40"/>
        <v>4565</v>
      </c>
      <c r="G160" s="1148">
        <f ca="1">IF(F160&lt;&gt;"",COUNTIF($F$11:F160,"&gt;0"),"")</f>
        <v>150</v>
      </c>
      <c r="H160" s="1149">
        <v>1.4212850209998613E-2</v>
      </c>
      <c r="I160" s="1093"/>
      <c r="J160" s="1150">
        <f t="shared" ca="1" si="41"/>
        <v>1930884344.6898172</v>
      </c>
      <c r="K160" s="1151">
        <f t="shared" ca="1" si="42"/>
        <v>27443369.963907704</v>
      </c>
      <c r="L160" s="1150">
        <f t="shared" ca="1" si="43"/>
        <v>0</v>
      </c>
      <c r="M160" s="1150">
        <f t="shared" ca="1" si="44"/>
        <v>0</v>
      </c>
      <c r="N160" s="1150">
        <f t="shared" ca="1" si="53"/>
        <v>1903440974.7259095</v>
      </c>
      <c r="O160" s="1093"/>
      <c r="P160" s="1150">
        <f t="shared" ca="1" si="45"/>
        <v>27443369.963907719</v>
      </c>
      <c r="Q160" s="1150">
        <f t="shared" ca="1" si="46"/>
        <v>1808268925.989614</v>
      </c>
      <c r="R160" s="1150">
        <f t="shared" ca="1" si="54"/>
        <v>1834340127.4553263</v>
      </c>
      <c r="S160" s="1150">
        <f t="shared" ca="1" si="55"/>
        <v>26071201.465712309</v>
      </c>
      <c r="T160" s="1150">
        <f t="shared" ca="1" si="47"/>
        <v>1808268925.989614</v>
      </c>
      <c r="U160" s="1152">
        <f t="shared" ca="1" si="48"/>
        <v>0.23598262330254288</v>
      </c>
      <c r="V160" s="1153">
        <f t="shared" ca="1" si="49"/>
        <v>5.0000000000000044E-2</v>
      </c>
      <c r="X160" s="1154">
        <f t="shared" ca="1" si="56"/>
        <v>96544217.234490931</v>
      </c>
      <c r="Y160" s="1154">
        <f t="shared" ca="1" si="50"/>
        <v>1372168.4981954098</v>
      </c>
      <c r="Z160" s="1154">
        <f t="shared" ca="1" si="51"/>
        <v>95172048.736295521</v>
      </c>
      <c r="AA160" s="1152">
        <f t="shared" ca="1" si="52"/>
        <v>0.23593405971283218</v>
      </c>
      <c r="AB160" s="1125"/>
    </row>
    <row r="161" spans="1:28">
      <c r="A161" s="1164">
        <f>Calendar!J153</f>
        <v>49579</v>
      </c>
      <c r="C161" s="1124"/>
      <c r="D161" s="1145">
        <f t="shared" ca="1" si="38"/>
        <v>50344</v>
      </c>
      <c r="E161" s="1146">
        <f t="shared" ca="1" si="39"/>
        <v>50371</v>
      </c>
      <c r="F161" s="1147">
        <f t="shared" ca="1" si="40"/>
        <v>4596</v>
      </c>
      <c r="G161" s="1148">
        <f ca="1">IF(F161&lt;&gt;"",COUNTIF($F$11:F161,"&gt;0"),"")</f>
        <v>151</v>
      </c>
      <c r="H161" s="1149">
        <v>1.4318366202048219E-2</v>
      </c>
      <c r="I161" s="1093"/>
      <c r="J161" s="1150">
        <f t="shared" ca="1" si="41"/>
        <v>1903440974.7259095</v>
      </c>
      <c r="K161" s="1151">
        <f t="shared" ca="1" si="42"/>
        <v>27254164.920109183</v>
      </c>
      <c r="L161" s="1150">
        <f t="shared" ca="1" si="43"/>
        <v>0</v>
      </c>
      <c r="M161" s="1150">
        <f t="shared" ca="1" si="44"/>
        <v>0</v>
      </c>
      <c r="N161" s="1150">
        <f t="shared" ca="1" si="53"/>
        <v>1876186809.8058002</v>
      </c>
      <c r="O161" s="1093"/>
      <c r="P161" s="1150">
        <f t="shared" ca="1" si="45"/>
        <v>27254164.920109272</v>
      </c>
      <c r="Q161" s="1150">
        <f t="shared" ca="1" si="46"/>
        <v>1782377469.31551</v>
      </c>
      <c r="R161" s="1150">
        <f t="shared" ca="1" si="54"/>
        <v>1808268925.989614</v>
      </c>
      <c r="S161" s="1150">
        <f t="shared" ca="1" si="55"/>
        <v>25891456.674103975</v>
      </c>
      <c r="T161" s="1150">
        <f t="shared" ca="1" si="47"/>
        <v>1782377469.31551</v>
      </c>
      <c r="U161" s="1152">
        <f t="shared" ca="1" si="48"/>
        <v>0.2326286376253813</v>
      </c>
      <c r="V161" s="1153">
        <f t="shared" ca="1" si="49"/>
        <v>5.0000000000000044E-2</v>
      </c>
      <c r="X161" s="1154">
        <f t="shared" ca="1" si="56"/>
        <v>95172048.736295521</v>
      </c>
      <c r="Y161" s="1154">
        <f t="shared" ca="1" si="50"/>
        <v>1362708.2460052967</v>
      </c>
      <c r="Z161" s="1154">
        <f t="shared" ca="1" si="51"/>
        <v>93809340.490290225</v>
      </c>
      <c r="AA161" s="1152">
        <f t="shared" ca="1" si="52"/>
        <v>0.23258076426269678</v>
      </c>
      <c r="AB161" s="1125"/>
    </row>
    <row r="162" spans="1:28">
      <c r="A162" s="1164">
        <f>Calendar!J154</f>
        <v>49611</v>
      </c>
      <c r="C162" s="1124"/>
      <c r="D162" s="1145">
        <f t="shared" ca="1" si="38"/>
        <v>50374</v>
      </c>
      <c r="E162" s="1146">
        <f t="shared" ca="1" si="39"/>
        <v>50402</v>
      </c>
      <c r="F162" s="1147">
        <f t="shared" ca="1" si="40"/>
        <v>4627</v>
      </c>
      <c r="G162" s="1148">
        <f ca="1">IF(F162&lt;&gt;"",COUNTIF($F$11:F162,"&gt;0"),"")</f>
        <v>152</v>
      </c>
      <c r="H162" s="1149">
        <v>1.441117846125589E-2</v>
      </c>
      <c r="I162" s="1093"/>
      <c r="J162" s="1150">
        <f t="shared" ca="1" si="41"/>
        <v>1876186809.8058002</v>
      </c>
      <c r="K162" s="1151">
        <f t="shared" ca="1" si="42"/>
        <v>27038062.942765746</v>
      </c>
      <c r="L162" s="1150">
        <f t="shared" ca="1" si="43"/>
        <v>0</v>
      </c>
      <c r="M162" s="1150">
        <f t="shared" ca="1" si="44"/>
        <v>0</v>
      </c>
      <c r="N162" s="1150">
        <f t="shared" ca="1" si="53"/>
        <v>1849148746.8630345</v>
      </c>
      <c r="O162" s="1093"/>
      <c r="P162" s="1150">
        <f t="shared" ca="1" si="45"/>
        <v>27038062.942765713</v>
      </c>
      <c r="Q162" s="1150">
        <f t="shared" ca="1" si="46"/>
        <v>1756691309.5198827</v>
      </c>
      <c r="R162" s="1150">
        <f t="shared" ca="1" si="54"/>
        <v>1782377469.31551</v>
      </c>
      <c r="S162" s="1150">
        <f t="shared" ca="1" si="55"/>
        <v>25686159.795627356</v>
      </c>
      <c r="T162" s="1150">
        <f t="shared" ca="1" si="47"/>
        <v>1756691309.5198827</v>
      </c>
      <c r="U162" s="1152">
        <f t="shared" ca="1" si="48"/>
        <v>0.2292977756027775</v>
      </c>
      <c r="V162" s="1153">
        <f t="shared" ca="1" si="49"/>
        <v>5.0000000000000044E-2</v>
      </c>
      <c r="X162" s="1154">
        <f t="shared" ca="1" si="56"/>
        <v>93809340.490290225</v>
      </c>
      <c r="Y162" s="1154">
        <f t="shared" ca="1" si="50"/>
        <v>1351903.1471383572</v>
      </c>
      <c r="Z162" s="1154">
        <f t="shared" ca="1" si="51"/>
        <v>92457437.343151867</v>
      </c>
      <c r="AA162" s="1152">
        <f t="shared" ca="1" si="52"/>
        <v>0.22925058770843162</v>
      </c>
      <c r="AB162" s="1125"/>
    </row>
    <row r="163" spans="1:28">
      <c r="A163" s="1164">
        <f>Calendar!J155</f>
        <v>49640</v>
      </c>
      <c r="C163" s="1124"/>
      <c r="D163" s="1145">
        <f t="shared" ca="1" si="38"/>
        <v>50405</v>
      </c>
      <c r="E163" s="1146">
        <f t="shared" ca="1" si="39"/>
        <v>50432</v>
      </c>
      <c r="F163" s="1147">
        <f t="shared" ca="1" si="40"/>
        <v>4657</v>
      </c>
      <c r="G163" s="1148">
        <f ca="1">IF(F163&lt;&gt;"",COUNTIF($F$11:F163,"&gt;0"),"")</f>
        <v>153</v>
      </c>
      <c r="H163" s="1149">
        <v>1.4529656567135439E-2</v>
      </c>
      <c r="I163" s="1093"/>
      <c r="J163" s="1150">
        <f t="shared" ca="1" si="41"/>
        <v>1849148746.8630345</v>
      </c>
      <c r="K163" s="1151">
        <f t="shared" ca="1" si="42"/>
        <v>26867496.233468756</v>
      </c>
      <c r="L163" s="1150">
        <f t="shared" ca="1" si="43"/>
        <v>0</v>
      </c>
      <c r="M163" s="1150">
        <f t="shared" ca="1" si="44"/>
        <v>0</v>
      </c>
      <c r="N163" s="1150">
        <f t="shared" ca="1" si="53"/>
        <v>1822281250.6295657</v>
      </c>
      <c r="O163" s="1093"/>
      <c r="P163" s="1150">
        <f t="shared" ca="1" si="45"/>
        <v>26867496.233468771</v>
      </c>
      <c r="Q163" s="1150">
        <f t="shared" ca="1" si="46"/>
        <v>1731167188.0980873</v>
      </c>
      <c r="R163" s="1150">
        <f t="shared" ca="1" si="54"/>
        <v>1756691309.5198827</v>
      </c>
      <c r="S163" s="1150">
        <f t="shared" ca="1" si="55"/>
        <v>25524121.421795368</v>
      </c>
      <c r="T163" s="1150">
        <f t="shared" ca="1" si="47"/>
        <v>1731167188.0980873</v>
      </c>
      <c r="U163" s="1152">
        <f t="shared" ca="1" si="48"/>
        <v>0.22599332443779688</v>
      </c>
      <c r="V163" s="1153">
        <f t="shared" ca="1" si="49"/>
        <v>5.0000000000000044E-2</v>
      </c>
      <c r="X163" s="1154">
        <f t="shared" ca="1" si="56"/>
        <v>92457437.343151867</v>
      </c>
      <c r="Y163" s="1154">
        <f t="shared" ca="1" si="50"/>
        <v>1343374.8116734028</v>
      </c>
      <c r="Z163" s="1154">
        <f t="shared" ca="1" si="51"/>
        <v>91114062.531478465</v>
      </c>
      <c r="AA163" s="1152">
        <f t="shared" ca="1" si="52"/>
        <v>0.22594681657661747</v>
      </c>
      <c r="AB163" s="1125"/>
    </row>
    <row r="164" spans="1:28">
      <c r="A164" s="1164">
        <f>Calendar!J156</f>
        <v>49670</v>
      </c>
      <c r="C164" s="1124"/>
      <c r="D164" s="1145">
        <f t="shared" ca="1" si="38"/>
        <v>50436</v>
      </c>
      <c r="E164" s="1146">
        <f t="shared" ca="1" si="39"/>
        <v>50462</v>
      </c>
      <c r="F164" s="1147">
        <f t="shared" ca="1" si="40"/>
        <v>4687</v>
      </c>
      <c r="G164" s="1148">
        <f ca="1">IF(F164&lt;&gt;"",COUNTIF($F$11:F164,"&gt;0"),"")</f>
        <v>154</v>
      </c>
      <c r="H164" s="1149">
        <v>1.4624710398279348E-2</v>
      </c>
      <c r="I164" s="1093"/>
      <c r="J164" s="1150">
        <f t="shared" ca="1" si="41"/>
        <v>1822281250.6295657</v>
      </c>
      <c r="K164" s="1151">
        <f t="shared" ca="1" si="42"/>
        <v>26650335.554671705</v>
      </c>
      <c r="L164" s="1150">
        <f t="shared" ca="1" si="43"/>
        <v>0</v>
      </c>
      <c r="M164" s="1150">
        <f t="shared" ca="1" si="44"/>
        <v>0</v>
      </c>
      <c r="N164" s="1150">
        <f t="shared" ca="1" si="53"/>
        <v>1795630915.074894</v>
      </c>
      <c r="O164" s="1093"/>
      <c r="P164" s="1150">
        <f t="shared" ca="1" si="45"/>
        <v>26650335.554671764</v>
      </c>
      <c r="Q164" s="1150">
        <f t="shared" ca="1" si="46"/>
        <v>1705849369.3211491</v>
      </c>
      <c r="R164" s="1150">
        <f t="shared" ca="1" si="54"/>
        <v>1731167188.0980873</v>
      </c>
      <c r="S164" s="1150">
        <f t="shared" ca="1" si="55"/>
        <v>25317818.7769382</v>
      </c>
      <c r="T164" s="1150">
        <f t="shared" ca="1" si="47"/>
        <v>1705849369.3211491</v>
      </c>
      <c r="U164" s="1152">
        <f t="shared" ca="1" si="48"/>
        <v>0.22270971904725045</v>
      </c>
      <c r="V164" s="1153">
        <f t="shared" ca="1" si="49"/>
        <v>5.0000000000000044E-2</v>
      </c>
      <c r="X164" s="1154">
        <f t="shared" ca="1" si="56"/>
        <v>91114062.531478465</v>
      </c>
      <c r="Y164" s="1154">
        <f t="shared" ca="1" si="50"/>
        <v>1332516.7777335644</v>
      </c>
      <c r="Z164" s="1154">
        <f t="shared" ca="1" si="51"/>
        <v>89781545.7537449</v>
      </c>
      <c r="AA164" s="1152">
        <f t="shared" ca="1" si="52"/>
        <v>0.22266388692932176</v>
      </c>
      <c r="AB164" s="1125"/>
    </row>
    <row r="165" spans="1:28">
      <c r="A165" s="1164">
        <f>Calendar!J157</f>
        <v>49702</v>
      </c>
      <c r="C165" s="1124"/>
      <c r="D165" s="1145">
        <f t="shared" ca="1" si="38"/>
        <v>50464</v>
      </c>
      <c r="E165" s="1146">
        <f t="shared" ca="1" si="39"/>
        <v>50493</v>
      </c>
      <c r="F165" s="1147">
        <f t="shared" ca="1" si="40"/>
        <v>4718</v>
      </c>
      <c r="G165" s="1148">
        <f ca="1">IF(F165&lt;&gt;"",COUNTIF($F$11:F165,"&gt;0"),"")</f>
        <v>155</v>
      </c>
      <c r="H165" s="1149">
        <v>1.4725494240915864E-2</v>
      </c>
      <c r="I165" s="1093"/>
      <c r="J165" s="1150">
        <f t="shared" ca="1" si="41"/>
        <v>1795630915.074894</v>
      </c>
      <c r="K165" s="1151">
        <f t="shared" ca="1" si="42"/>
        <v>26441552.698745836</v>
      </c>
      <c r="L165" s="1150">
        <f t="shared" ca="1" si="43"/>
        <v>0</v>
      </c>
      <c r="M165" s="1150">
        <f t="shared" ca="1" si="44"/>
        <v>0</v>
      </c>
      <c r="N165" s="1150">
        <f t="shared" ca="1" si="53"/>
        <v>1769189362.3761482</v>
      </c>
      <c r="O165" s="1093"/>
      <c r="P165" s="1150">
        <f t="shared" ca="1" si="45"/>
        <v>26441552.698745728</v>
      </c>
      <c r="Q165" s="1150">
        <f t="shared" ca="1" si="46"/>
        <v>1680729894.2573407</v>
      </c>
      <c r="R165" s="1150">
        <f t="shared" ca="1" si="54"/>
        <v>1705849369.3211491</v>
      </c>
      <c r="S165" s="1150">
        <f t="shared" ca="1" si="55"/>
        <v>25119475.063808441</v>
      </c>
      <c r="T165" s="1150">
        <f t="shared" ca="1" si="47"/>
        <v>1680729894.2573407</v>
      </c>
      <c r="U165" s="1152">
        <f t="shared" ca="1" si="48"/>
        <v>0.21945265390330226</v>
      </c>
      <c r="V165" s="1153">
        <f t="shared" ca="1" si="49"/>
        <v>5.0000000000000044E-2</v>
      </c>
      <c r="X165" s="1154">
        <f t="shared" ca="1" si="56"/>
        <v>89781545.7537449</v>
      </c>
      <c r="Y165" s="1154">
        <f t="shared" ca="1" si="50"/>
        <v>1322077.6349372864</v>
      </c>
      <c r="Z165" s="1154">
        <f t="shared" ca="1" si="51"/>
        <v>88459468.118807614</v>
      </c>
      <c r="AA165" s="1152">
        <f t="shared" ca="1" si="52"/>
        <v>0.21940749206682528</v>
      </c>
      <c r="AB165" s="1125"/>
    </row>
    <row r="166" spans="1:28">
      <c r="A166" s="1164">
        <f>Calendar!J158</f>
        <v>49732</v>
      </c>
      <c r="C166" s="1124"/>
      <c r="D166" s="1145">
        <f t="shared" ca="1" si="38"/>
        <v>50495</v>
      </c>
      <c r="E166" s="1146">
        <f t="shared" ca="1" si="39"/>
        <v>50522</v>
      </c>
      <c r="F166" s="1147">
        <f t="shared" ca="1" si="40"/>
        <v>4747</v>
      </c>
      <c r="G166" s="1148">
        <f ca="1">IF(F166&lt;&gt;"",COUNTIF($F$11:F166,"&gt;0"),"")</f>
        <v>156</v>
      </c>
      <c r="H166" s="1149">
        <v>1.4840873232337378E-2</v>
      </c>
      <c r="I166" s="1093"/>
      <c r="J166" s="1150">
        <f t="shared" ca="1" si="41"/>
        <v>1769189362.3761482</v>
      </c>
      <c r="K166" s="1151">
        <f t="shared" ca="1" si="42"/>
        <v>26256315.05102421</v>
      </c>
      <c r="L166" s="1150">
        <f t="shared" ca="1" si="43"/>
        <v>0</v>
      </c>
      <c r="M166" s="1150">
        <f t="shared" ca="1" si="44"/>
        <v>0</v>
      </c>
      <c r="N166" s="1150">
        <f t="shared" ca="1" si="53"/>
        <v>1742933047.325124</v>
      </c>
      <c r="O166" s="1093"/>
      <c r="P166" s="1150">
        <f t="shared" ca="1" si="45"/>
        <v>26256315.051024199</v>
      </c>
      <c r="Q166" s="1150">
        <f t="shared" ca="1" si="46"/>
        <v>1655786394.9588678</v>
      </c>
      <c r="R166" s="1150">
        <f t="shared" ca="1" si="54"/>
        <v>1680729894.2573407</v>
      </c>
      <c r="S166" s="1150">
        <f t="shared" ca="1" si="55"/>
        <v>24943499.298472881</v>
      </c>
      <c r="T166" s="1150">
        <f t="shared" ca="1" si="47"/>
        <v>1655786394.9588678</v>
      </c>
      <c r="U166" s="1152">
        <f t="shared" ca="1" si="48"/>
        <v>0.2162211051120955</v>
      </c>
      <c r="V166" s="1153">
        <f t="shared" ca="1" si="49"/>
        <v>5.0000000000000044E-2</v>
      </c>
      <c r="X166" s="1154">
        <f t="shared" ca="1" si="56"/>
        <v>88459468.118807614</v>
      </c>
      <c r="Y166" s="1154">
        <f t="shared" ca="1" si="50"/>
        <v>1312815.7525513172</v>
      </c>
      <c r="Z166" s="1154">
        <f t="shared" ca="1" si="51"/>
        <v>87146652.366256297</v>
      </c>
      <c r="AA166" s="1152">
        <f t="shared" ca="1" si="52"/>
        <v>0.21617660830598145</v>
      </c>
      <c r="AB166" s="1125"/>
    </row>
    <row r="167" spans="1:28">
      <c r="A167" s="1164">
        <f>Calendar!J159</f>
        <v>49761</v>
      </c>
      <c r="C167" s="1124"/>
      <c r="D167" s="1145">
        <f t="shared" ca="1" si="38"/>
        <v>50525</v>
      </c>
      <c r="E167" s="1146">
        <f t="shared" ca="1" si="39"/>
        <v>50552</v>
      </c>
      <c r="F167" s="1147">
        <f t="shared" ca="1" si="40"/>
        <v>4777</v>
      </c>
      <c r="G167" s="1148">
        <f ca="1">IF(F167&lt;&gt;"",COUNTIF($F$11:F167,"&gt;0"),"")</f>
        <v>157</v>
      </c>
      <c r="H167" s="1149">
        <v>1.4954538629712818E-2</v>
      </c>
      <c r="I167" s="1093"/>
      <c r="J167" s="1150">
        <f t="shared" ca="1" si="41"/>
        <v>1742933047.325124</v>
      </c>
      <c r="K167" s="1151">
        <f t="shared" ca="1" si="42"/>
        <v>26064759.585226648</v>
      </c>
      <c r="L167" s="1150">
        <f t="shared" ca="1" si="43"/>
        <v>0</v>
      </c>
      <c r="M167" s="1150">
        <f t="shared" ca="1" si="44"/>
        <v>0</v>
      </c>
      <c r="N167" s="1150">
        <f t="shared" ca="1" si="53"/>
        <v>1716868287.7398975</v>
      </c>
      <c r="O167" s="1093"/>
      <c r="P167" s="1150">
        <f t="shared" ca="1" si="45"/>
        <v>26064759.585226536</v>
      </c>
      <c r="Q167" s="1150">
        <f t="shared" ca="1" si="46"/>
        <v>1631024873.3529027</v>
      </c>
      <c r="R167" s="1150">
        <f t="shared" ca="1" si="54"/>
        <v>1655786394.9588678</v>
      </c>
      <c r="S167" s="1150">
        <f t="shared" ca="1" si="55"/>
        <v>24761521.605965137</v>
      </c>
      <c r="T167" s="1150">
        <f t="shared" ca="1" si="47"/>
        <v>1631024873.3529027</v>
      </c>
      <c r="U167" s="1152">
        <f t="shared" ca="1" si="48"/>
        <v>0.213012195100971</v>
      </c>
      <c r="V167" s="1153">
        <f t="shared" ca="1" si="49"/>
        <v>4.9999999999999933E-2</v>
      </c>
      <c r="X167" s="1154">
        <f t="shared" ca="1" si="56"/>
        <v>87146652.366256297</v>
      </c>
      <c r="Y167" s="1154">
        <f t="shared" ca="1" si="50"/>
        <v>1303237.9792613983</v>
      </c>
      <c r="Z167" s="1154">
        <f t="shared" ca="1" si="51"/>
        <v>85843414.386994898</v>
      </c>
      <c r="AA167" s="1152">
        <f t="shared" ca="1" si="52"/>
        <v>0.2129683586663155</v>
      </c>
      <c r="AB167" s="1125"/>
    </row>
    <row r="168" spans="1:28">
      <c r="A168" s="1164">
        <f>Calendar!J160</f>
        <v>49793</v>
      </c>
      <c r="C168" s="1124"/>
      <c r="D168" s="1145">
        <f t="shared" ca="1" si="38"/>
        <v>50556</v>
      </c>
      <c r="E168" s="1146">
        <f t="shared" ca="1" si="39"/>
        <v>50584</v>
      </c>
      <c r="F168" s="1147">
        <f t="shared" ca="1" si="40"/>
        <v>4809</v>
      </c>
      <c r="G168" s="1148">
        <f ca="1">IF(F168&lt;&gt;"",COUNTIF($F$11:F168,"&gt;0"),"")</f>
        <v>158</v>
      </c>
      <c r="H168" s="1149">
        <v>1.504881792198098E-2</v>
      </c>
      <c r="I168" s="1093"/>
      <c r="J168" s="1150">
        <f t="shared" ca="1" si="41"/>
        <v>1716868287.7398975</v>
      </c>
      <c r="K168" s="1151">
        <f t="shared" ca="1" si="42"/>
        <v>25836838.258220967</v>
      </c>
      <c r="L168" s="1150">
        <f t="shared" ca="1" si="43"/>
        <v>0</v>
      </c>
      <c r="M168" s="1150">
        <f t="shared" ca="1" si="44"/>
        <v>0</v>
      </c>
      <c r="N168" s="1150">
        <f t="shared" ca="1" si="53"/>
        <v>1691031449.4816766</v>
      </c>
      <c r="O168" s="1093"/>
      <c r="P168" s="1150">
        <f t="shared" ca="1" si="45"/>
        <v>25836838.258220911</v>
      </c>
      <c r="Q168" s="1150">
        <f t="shared" ca="1" si="46"/>
        <v>1606479877.0075927</v>
      </c>
      <c r="R168" s="1150">
        <f t="shared" ca="1" si="54"/>
        <v>1631024873.3529027</v>
      </c>
      <c r="S168" s="1150">
        <f t="shared" ca="1" si="55"/>
        <v>24544996.345309973</v>
      </c>
      <c r="T168" s="1150">
        <f t="shared" ca="1" si="47"/>
        <v>1606479877.0075927</v>
      </c>
      <c r="U168" s="1152">
        <f t="shared" ca="1" si="48"/>
        <v>0.20982669600073364</v>
      </c>
      <c r="V168" s="1153">
        <f t="shared" ca="1" si="49"/>
        <v>5.0000000000000044E-2</v>
      </c>
      <c r="X168" s="1154">
        <f t="shared" ca="1" si="56"/>
        <v>85843414.386994898</v>
      </c>
      <c r="Y168" s="1154">
        <f t="shared" ca="1" si="50"/>
        <v>1291841.9129109383</v>
      </c>
      <c r="Z168" s="1154">
        <f t="shared" ca="1" si="51"/>
        <v>84551572.47408396</v>
      </c>
      <c r="AA168" s="1152">
        <f t="shared" ca="1" si="52"/>
        <v>0.20978351511973337</v>
      </c>
      <c r="AB168" s="1125"/>
    </row>
    <row r="169" spans="1:28">
      <c r="A169" s="1164">
        <f>Calendar!J161</f>
        <v>49822</v>
      </c>
      <c r="C169" s="1124"/>
      <c r="D169" s="1145">
        <f t="shared" ca="1" si="38"/>
        <v>50586</v>
      </c>
      <c r="E169" s="1146">
        <f t="shared" ca="1" si="39"/>
        <v>50613</v>
      </c>
      <c r="F169" s="1147">
        <f t="shared" ca="1" si="40"/>
        <v>4838</v>
      </c>
      <c r="G169" s="1148">
        <f ca="1">IF(F169&lt;&gt;"",COUNTIF($F$11:F169,"&gt;0"),"")</f>
        <v>159</v>
      </c>
      <c r="H169" s="1149">
        <v>1.5140884402968137E-2</v>
      </c>
      <c r="I169" s="1093"/>
      <c r="J169" s="1150">
        <f t="shared" ca="1" si="41"/>
        <v>1691031449.4816766</v>
      </c>
      <c r="K169" s="1151">
        <f t="shared" ca="1" si="42"/>
        <v>25603711.698385715</v>
      </c>
      <c r="L169" s="1150">
        <f t="shared" ca="1" si="43"/>
        <v>0</v>
      </c>
      <c r="M169" s="1150">
        <f t="shared" ca="1" si="44"/>
        <v>0</v>
      </c>
      <c r="N169" s="1150">
        <f t="shared" ca="1" si="53"/>
        <v>1665427737.7832909</v>
      </c>
      <c r="O169" s="1093"/>
      <c r="P169" s="1150">
        <f t="shared" ca="1" si="45"/>
        <v>25603711.698385715</v>
      </c>
      <c r="Q169" s="1150">
        <f t="shared" ca="1" si="46"/>
        <v>1582156350.8941262</v>
      </c>
      <c r="R169" s="1150">
        <f t="shared" ca="1" si="54"/>
        <v>1606479877.0075927</v>
      </c>
      <c r="S169" s="1150">
        <f t="shared" ca="1" si="55"/>
        <v>24323526.113466501</v>
      </c>
      <c r="T169" s="1150">
        <f t="shared" ca="1" si="47"/>
        <v>1582156350.8941262</v>
      </c>
      <c r="U169" s="1152">
        <f t="shared" ca="1" si="48"/>
        <v>0.20666905225744772</v>
      </c>
      <c r="V169" s="1153">
        <f t="shared" ca="1" si="49"/>
        <v>5.0000000000000044E-2</v>
      </c>
      <c r="X169" s="1154">
        <f t="shared" ca="1" si="56"/>
        <v>84551572.47408396</v>
      </c>
      <c r="Y169" s="1154">
        <f t="shared" ca="1" si="50"/>
        <v>1280185.5849192142</v>
      </c>
      <c r="Z169" s="1154">
        <f t="shared" ca="1" si="51"/>
        <v>83271386.889164746</v>
      </c>
      <c r="AA169" s="1152">
        <f t="shared" ca="1" si="52"/>
        <v>0.20662652119766364</v>
      </c>
      <c r="AB169" s="1125"/>
    </row>
    <row r="170" spans="1:28">
      <c r="A170" s="1164">
        <f>Calendar!J162</f>
        <v>49853</v>
      </c>
      <c r="C170" s="1124"/>
      <c r="D170" s="1145">
        <f t="shared" ca="1" si="38"/>
        <v>50617</v>
      </c>
      <c r="E170" s="1146">
        <f t="shared" ca="1" si="39"/>
        <v>50644</v>
      </c>
      <c r="F170" s="1147">
        <f t="shared" ca="1" si="40"/>
        <v>4869</v>
      </c>
      <c r="G170" s="1148">
        <f ca="1">IF(F170&lt;&gt;"",COUNTIF($F$11:F170,"&gt;0"),"")</f>
        <v>160</v>
      </c>
      <c r="H170" s="1149">
        <v>1.5239153987182522E-2</v>
      </c>
      <c r="I170" s="1093"/>
      <c r="J170" s="1150">
        <f t="shared" ca="1" si="41"/>
        <v>1665427737.7832909</v>
      </c>
      <c r="K170" s="1151">
        <f t="shared" ca="1" si="42"/>
        <v>25379709.750604603</v>
      </c>
      <c r="L170" s="1150">
        <f t="shared" ca="1" si="43"/>
        <v>0</v>
      </c>
      <c r="M170" s="1150">
        <f t="shared" ca="1" si="44"/>
        <v>0</v>
      </c>
      <c r="N170" s="1150">
        <f t="shared" ca="1" si="53"/>
        <v>1640048028.0326862</v>
      </c>
      <c r="O170" s="1093"/>
      <c r="P170" s="1150">
        <f t="shared" ca="1" si="45"/>
        <v>25379709.75060463</v>
      </c>
      <c r="Q170" s="1150">
        <f t="shared" ca="1" si="46"/>
        <v>1558045626.6310518</v>
      </c>
      <c r="R170" s="1150">
        <f t="shared" ca="1" si="54"/>
        <v>1582156350.8941262</v>
      </c>
      <c r="S170" s="1150">
        <f t="shared" ca="1" si="55"/>
        <v>24110724.263074398</v>
      </c>
      <c r="T170" s="1150">
        <f t="shared" ca="1" si="47"/>
        <v>1558045626.6310518</v>
      </c>
      <c r="U170" s="1152">
        <f t="shared" ca="1" si="48"/>
        <v>0.20353990002754671</v>
      </c>
      <c r="V170" s="1153">
        <f t="shared" ca="1" si="49"/>
        <v>5.0000000000000044E-2</v>
      </c>
      <c r="X170" s="1154">
        <f t="shared" ca="1" si="56"/>
        <v>83271386.889164746</v>
      </c>
      <c r="Y170" s="1154">
        <f t="shared" ca="1" si="50"/>
        <v>1268985.4875302315</v>
      </c>
      <c r="Z170" s="1154">
        <f t="shared" ca="1" si="51"/>
        <v>82002401.401634514</v>
      </c>
      <c r="AA170" s="1152">
        <f t="shared" ca="1" si="52"/>
        <v>0.20349801292562256</v>
      </c>
      <c r="AB170" s="1125"/>
    </row>
    <row r="171" spans="1:28">
      <c r="A171" s="1164">
        <f>Calendar!J163</f>
        <v>49884</v>
      </c>
      <c r="C171" s="1124"/>
      <c r="D171" s="1145">
        <f t="shared" ca="1" si="38"/>
        <v>50648</v>
      </c>
      <c r="E171" s="1146">
        <f t="shared" ca="1" si="39"/>
        <v>50675</v>
      </c>
      <c r="F171" s="1147">
        <f t="shared" ca="1" si="40"/>
        <v>4900</v>
      </c>
      <c r="G171" s="1148">
        <f ca="1">IF(F171&lt;&gt;"",COUNTIF($F$11:F171,"&gt;0"),"")</f>
        <v>161</v>
      </c>
      <c r="H171" s="1149">
        <v>1.5343443916137591E-2</v>
      </c>
      <c r="I171" s="1093"/>
      <c r="J171" s="1150">
        <f t="shared" ca="1" si="41"/>
        <v>1640048028.0326862</v>
      </c>
      <c r="K171" s="1151">
        <f t="shared" ca="1" si="42"/>
        <v>25163984.937891573</v>
      </c>
      <c r="L171" s="1150">
        <f t="shared" ca="1" si="43"/>
        <v>0</v>
      </c>
      <c r="M171" s="1150">
        <f t="shared" ca="1" si="44"/>
        <v>0</v>
      </c>
      <c r="N171" s="1150">
        <f t="shared" ca="1" si="53"/>
        <v>1614884043.0947948</v>
      </c>
      <c r="O171" s="1093"/>
      <c r="P171" s="1150">
        <f t="shared" ca="1" si="45"/>
        <v>25163984.937891483</v>
      </c>
      <c r="Q171" s="1150">
        <f t="shared" ca="1" si="46"/>
        <v>1534139840.9400549</v>
      </c>
      <c r="R171" s="1150">
        <f t="shared" ca="1" si="54"/>
        <v>1558045626.6310518</v>
      </c>
      <c r="S171" s="1150">
        <f t="shared" ca="1" si="55"/>
        <v>23905785.690996885</v>
      </c>
      <c r="T171" s="1150">
        <f t="shared" ca="1" si="47"/>
        <v>1534139840.9400549</v>
      </c>
      <c r="U171" s="1152">
        <f t="shared" ca="1" si="48"/>
        <v>0.20043812414849119</v>
      </c>
      <c r="V171" s="1153">
        <f t="shared" ca="1" si="49"/>
        <v>5.0000000000000044E-2</v>
      </c>
      <c r="X171" s="1154">
        <f t="shared" ca="1" si="56"/>
        <v>82002401.401634514</v>
      </c>
      <c r="Y171" s="1154">
        <f t="shared" ca="1" si="50"/>
        <v>1258199.246894598</v>
      </c>
      <c r="Z171" s="1154">
        <f t="shared" ca="1" si="51"/>
        <v>80744202.154739916</v>
      </c>
      <c r="AA171" s="1152">
        <f t="shared" ca="1" si="52"/>
        <v>0.20039687537056333</v>
      </c>
      <c r="AB171" s="1125"/>
    </row>
    <row r="172" spans="1:28">
      <c r="A172" s="1164">
        <f>Calendar!J164</f>
        <v>49914</v>
      </c>
      <c r="C172" s="1124"/>
      <c r="D172" s="1145">
        <f t="shared" ca="1" si="38"/>
        <v>50678</v>
      </c>
      <c r="E172" s="1146">
        <f t="shared" ca="1" si="39"/>
        <v>50705</v>
      </c>
      <c r="F172" s="1147">
        <f t="shared" ca="1" si="40"/>
        <v>4930</v>
      </c>
      <c r="G172" s="1148">
        <f ca="1">IF(F172&lt;&gt;"",COUNTIF($F$11:F172,"&gt;0"),"")</f>
        <v>162</v>
      </c>
      <c r="H172" s="1149">
        <v>1.5447912871940713E-2</v>
      </c>
      <c r="I172" s="1093"/>
      <c r="J172" s="1150">
        <f t="shared" ca="1" si="41"/>
        <v>1614884043.0947948</v>
      </c>
      <c r="K172" s="1151">
        <f t="shared" ca="1" si="42"/>
        <v>24946587.996015742</v>
      </c>
      <c r="L172" s="1150">
        <f t="shared" ca="1" si="43"/>
        <v>0</v>
      </c>
      <c r="M172" s="1150">
        <f t="shared" ca="1" si="44"/>
        <v>0</v>
      </c>
      <c r="N172" s="1150">
        <f t="shared" ca="1" si="53"/>
        <v>1589937455.098779</v>
      </c>
      <c r="O172" s="1093"/>
      <c r="P172" s="1150">
        <f t="shared" ca="1" si="45"/>
        <v>24946587.996015787</v>
      </c>
      <c r="Q172" s="1150">
        <f t="shared" ca="1" si="46"/>
        <v>1510440582.3438399</v>
      </c>
      <c r="R172" s="1150">
        <f t="shared" ca="1" si="54"/>
        <v>1534139840.9400549</v>
      </c>
      <c r="S172" s="1150">
        <f t="shared" ca="1" si="55"/>
        <v>23699258.59621501</v>
      </c>
      <c r="T172" s="1150">
        <f t="shared" ca="1" si="47"/>
        <v>1510440582.3438399</v>
      </c>
      <c r="U172" s="1152">
        <f t="shared" ca="1" si="48"/>
        <v>0.19736271303196301</v>
      </c>
      <c r="V172" s="1153">
        <f t="shared" ca="1" si="49"/>
        <v>5.0000000000000044E-2</v>
      </c>
      <c r="X172" s="1154">
        <f t="shared" ca="1" si="56"/>
        <v>80744202.154739916</v>
      </c>
      <c r="Y172" s="1154">
        <f t="shared" ca="1" si="50"/>
        <v>1247329.3998007774</v>
      </c>
      <c r="Z172" s="1154">
        <f t="shared" ca="1" si="51"/>
        <v>79496872.754939139</v>
      </c>
      <c r="AA172" s="1152">
        <f t="shared" ca="1" si="52"/>
        <v>0.19732209715234583</v>
      </c>
      <c r="AB172" s="1125"/>
    </row>
    <row r="173" spans="1:28">
      <c r="A173" s="1164">
        <f>Calendar!J165</f>
        <v>49947</v>
      </c>
      <c r="C173" s="1124"/>
      <c r="D173" s="1145">
        <f t="shared" ca="1" si="38"/>
        <v>50709</v>
      </c>
      <c r="E173" s="1146">
        <f t="shared" ca="1" si="39"/>
        <v>50738</v>
      </c>
      <c r="F173" s="1147">
        <f t="shared" ca="1" si="40"/>
        <v>4963</v>
      </c>
      <c r="G173" s="1148">
        <f ca="1">IF(F173&lt;&gt;"",COUNTIF($F$11:F173,"&gt;0"),"")</f>
        <v>163</v>
      </c>
      <c r="H173" s="1149">
        <v>1.553540043119273E-2</v>
      </c>
      <c r="I173" s="1093"/>
      <c r="J173" s="1150">
        <f t="shared" ca="1" si="41"/>
        <v>1589937455.098779</v>
      </c>
      <c r="K173" s="1151">
        <f t="shared" ca="1" si="42"/>
        <v>24700315.025511041</v>
      </c>
      <c r="L173" s="1150">
        <f t="shared" ca="1" si="43"/>
        <v>0</v>
      </c>
      <c r="M173" s="1150">
        <f t="shared" ca="1" si="44"/>
        <v>0</v>
      </c>
      <c r="N173" s="1150">
        <f t="shared" ca="1" si="53"/>
        <v>1565237140.0732679</v>
      </c>
      <c r="O173" s="1093"/>
      <c r="P173" s="1150">
        <f t="shared" ca="1" si="45"/>
        <v>24700315.025511026</v>
      </c>
      <c r="Q173" s="1150">
        <f t="shared" ca="1" si="46"/>
        <v>1486975283.0696044</v>
      </c>
      <c r="R173" s="1150">
        <f t="shared" ca="1" si="54"/>
        <v>1510440582.3438399</v>
      </c>
      <c r="S173" s="1150">
        <f t="shared" ca="1" si="55"/>
        <v>23465299.274235487</v>
      </c>
      <c r="T173" s="1150">
        <f t="shared" ca="1" si="47"/>
        <v>1486975283.0696044</v>
      </c>
      <c r="U173" s="1152">
        <f t="shared" ca="1" si="48"/>
        <v>0.19431387103687539</v>
      </c>
      <c r="V173" s="1153">
        <f t="shared" ca="1" si="49"/>
        <v>5.0000000000000044E-2</v>
      </c>
      <c r="X173" s="1154">
        <f t="shared" ca="1" si="56"/>
        <v>79496872.754939139</v>
      </c>
      <c r="Y173" s="1154">
        <f t="shared" ca="1" si="50"/>
        <v>1235015.7512755394</v>
      </c>
      <c r="Z173" s="1154">
        <f t="shared" ca="1" si="51"/>
        <v>78261857.003663599</v>
      </c>
      <c r="AA173" s="1152">
        <f t="shared" ca="1" si="52"/>
        <v>0.1942738825878278</v>
      </c>
      <c r="AB173" s="1125"/>
    </row>
    <row r="174" spans="1:28">
      <c r="A174" s="1164">
        <f>Calendar!J166</f>
        <v>49975</v>
      </c>
      <c r="C174" s="1124"/>
      <c r="D174" s="1145">
        <f t="shared" ca="1" si="38"/>
        <v>50739</v>
      </c>
      <c r="E174" s="1146">
        <f t="shared" ca="1" si="39"/>
        <v>50766</v>
      </c>
      <c r="F174" s="1147">
        <f t="shared" ca="1" si="40"/>
        <v>4991</v>
      </c>
      <c r="G174" s="1148">
        <f ca="1">IF(F174&lt;&gt;"",COUNTIF($F$11:F174,"&gt;0"),"")</f>
        <v>164</v>
      </c>
      <c r="H174" s="1149">
        <v>1.5615344497241317E-2</v>
      </c>
      <c r="I174" s="1093"/>
      <c r="J174" s="1150">
        <f t="shared" ca="1" si="41"/>
        <v>1565237140.0732679</v>
      </c>
      <c r="K174" s="1151">
        <f t="shared" ca="1" si="42"/>
        <v>24441717.162120841</v>
      </c>
      <c r="L174" s="1150">
        <f t="shared" ca="1" si="43"/>
        <v>0</v>
      </c>
      <c r="M174" s="1150">
        <f t="shared" ca="1" si="44"/>
        <v>0</v>
      </c>
      <c r="N174" s="1150">
        <f t="shared" ca="1" si="53"/>
        <v>1540795422.9111471</v>
      </c>
      <c r="O174" s="1093"/>
      <c r="P174" s="1150">
        <f t="shared" ca="1" si="45"/>
        <v>24441717.162120819</v>
      </c>
      <c r="Q174" s="1150">
        <f t="shared" ca="1" si="46"/>
        <v>1463755651.7655897</v>
      </c>
      <c r="R174" s="1150">
        <f t="shared" ca="1" si="54"/>
        <v>1486975283.0696044</v>
      </c>
      <c r="S174" s="1150">
        <f t="shared" ca="1" si="55"/>
        <v>23219631.304014683</v>
      </c>
      <c r="T174" s="1150">
        <f t="shared" ca="1" si="47"/>
        <v>1463755651.7655897</v>
      </c>
      <c r="U174" s="1152">
        <f t="shared" ca="1" si="48"/>
        <v>0.19129512724098241</v>
      </c>
      <c r="V174" s="1153">
        <f t="shared" ca="1" si="49"/>
        <v>5.0000000000000044E-2</v>
      </c>
      <c r="X174" s="1154">
        <f t="shared" ca="1" si="56"/>
        <v>78261857.003663599</v>
      </c>
      <c r="Y174" s="1154">
        <f t="shared" ca="1" si="50"/>
        <v>1222085.8581061363</v>
      </c>
      <c r="Z174" s="1154">
        <f t="shared" ca="1" si="51"/>
        <v>77039771.145557463</v>
      </c>
      <c r="AA174" s="1152">
        <f t="shared" ca="1" si="52"/>
        <v>0.19125576002850342</v>
      </c>
      <c r="AB174" s="1125"/>
    </row>
    <row r="175" spans="1:28">
      <c r="A175" s="1164">
        <f>Calendar!J167</f>
        <v>50006</v>
      </c>
      <c r="C175" s="1124"/>
      <c r="D175" s="1145">
        <f t="shared" ca="1" si="38"/>
        <v>50770</v>
      </c>
      <c r="E175" s="1146">
        <f t="shared" ca="1" si="39"/>
        <v>50797</v>
      </c>
      <c r="F175" s="1147">
        <f t="shared" ca="1" si="40"/>
        <v>5022</v>
      </c>
      <c r="G175" s="1148">
        <f ca="1">IF(F175&lt;&gt;"",COUNTIF($F$11:F175,"&gt;0"),"")</f>
        <v>165</v>
      </c>
      <c r="H175" s="1149">
        <v>1.5720716728036072E-2</v>
      </c>
      <c r="I175" s="1093"/>
      <c r="J175" s="1150">
        <f t="shared" ca="1" si="41"/>
        <v>1540795422.9111471</v>
      </c>
      <c r="K175" s="1151">
        <f t="shared" ca="1" si="42"/>
        <v>24222408.379440684</v>
      </c>
      <c r="L175" s="1150">
        <f t="shared" ca="1" si="43"/>
        <v>0</v>
      </c>
      <c r="M175" s="1150">
        <f t="shared" ca="1" si="44"/>
        <v>0</v>
      </c>
      <c r="N175" s="1150">
        <f t="shared" ca="1" si="53"/>
        <v>1516573014.5317063</v>
      </c>
      <c r="O175" s="1093"/>
      <c r="P175" s="1150">
        <f t="shared" ca="1" si="45"/>
        <v>24222408.379440784</v>
      </c>
      <c r="Q175" s="1150">
        <f t="shared" ca="1" si="46"/>
        <v>1440744363.8051209</v>
      </c>
      <c r="R175" s="1150">
        <f t="shared" ca="1" si="54"/>
        <v>1463755651.7655897</v>
      </c>
      <c r="S175" s="1150">
        <f t="shared" ca="1" si="55"/>
        <v>23011287.960468769</v>
      </c>
      <c r="T175" s="1150">
        <f t="shared" ca="1" si="47"/>
        <v>1440744363.8051209</v>
      </c>
      <c r="U175" s="1152">
        <f t="shared" ca="1" si="48"/>
        <v>0.18830798792847087</v>
      </c>
      <c r="V175" s="1153">
        <f t="shared" ca="1" si="49"/>
        <v>5.0000000000000044E-2</v>
      </c>
      <c r="X175" s="1154">
        <f t="shared" ca="1" si="56"/>
        <v>77039771.145557463</v>
      </c>
      <c r="Y175" s="1154">
        <f t="shared" ca="1" si="50"/>
        <v>1211120.4189720154</v>
      </c>
      <c r="Z175" s="1154">
        <f t="shared" ca="1" si="51"/>
        <v>75828650.726585448</v>
      </c>
      <c r="AA175" s="1152">
        <f t="shared" ca="1" si="52"/>
        <v>0.18826923544857641</v>
      </c>
      <c r="AB175" s="1125"/>
    </row>
    <row r="176" spans="1:28">
      <c r="A176" s="1164">
        <f>Calendar!J168</f>
        <v>50038</v>
      </c>
      <c r="C176" s="1124"/>
      <c r="D176" s="1145">
        <f t="shared" ca="1" si="38"/>
        <v>50801</v>
      </c>
      <c r="E176" s="1146">
        <f t="shared" ca="1" si="39"/>
        <v>50829</v>
      </c>
      <c r="F176" s="1147">
        <f t="shared" ca="1" si="40"/>
        <v>5054</v>
      </c>
      <c r="G176" s="1148">
        <f ca="1">IF(F176&lt;&gt;"",COUNTIF($F$11:F176,"&gt;0"),"")</f>
        <v>166</v>
      </c>
      <c r="H176" s="1149">
        <v>1.580574357171256E-2</v>
      </c>
      <c r="I176" s="1093"/>
      <c r="J176" s="1150">
        <f t="shared" ca="1" si="41"/>
        <v>1516573014.5317063</v>
      </c>
      <c r="K176" s="1151">
        <f t="shared" ca="1" si="42"/>
        <v>23970564.175467256</v>
      </c>
      <c r="L176" s="1150">
        <f t="shared" ca="1" si="43"/>
        <v>0</v>
      </c>
      <c r="M176" s="1150">
        <f t="shared" ca="1" si="44"/>
        <v>0</v>
      </c>
      <c r="N176" s="1150">
        <f t="shared" ca="1" si="53"/>
        <v>1492602450.3562391</v>
      </c>
      <c r="O176" s="1093"/>
      <c r="P176" s="1150">
        <f t="shared" ca="1" si="45"/>
        <v>23970564.175467253</v>
      </c>
      <c r="Q176" s="1150">
        <f t="shared" ca="1" si="46"/>
        <v>1417972327.8384271</v>
      </c>
      <c r="R176" s="1150">
        <f t="shared" ca="1" si="54"/>
        <v>1440744363.8051209</v>
      </c>
      <c r="S176" s="1150">
        <f t="shared" ca="1" si="55"/>
        <v>22772035.966693878</v>
      </c>
      <c r="T176" s="1150">
        <f t="shared" ca="1" si="47"/>
        <v>1417972327.8384271</v>
      </c>
      <c r="U176" s="1152">
        <f t="shared" ca="1" si="48"/>
        <v>0.18534765139262091</v>
      </c>
      <c r="V176" s="1153">
        <f t="shared" ca="1" si="49"/>
        <v>5.0000000000000044E-2</v>
      </c>
      <c r="X176" s="1154">
        <f t="shared" ca="1" si="56"/>
        <v>75828650.726585448</v>
      </c>
      <c r="Y176" s="1154">
        <f t="shared" ca="1" si="50"/>
        <v>1198528.2087733746</v>
      </c>
      <c r="Z176" s="1154">
        <f t="shared" ca="1" si="51"/>
        <v>74630122.517812073</v>
      </c>
      <c r="AA176" s="1152">
        <f t="shared" ca="1" si="52"/>
        <v>0.18530950812948546</v>
      </c>
      <c r="AB176" s="1125"/>
    </row>
    <row r="177" spans="1:28">
      <c r="A177" s="1164">
        <f>Calendar!J169</f>
        <v>50067</v>
      </c>
      <c r="C177" s="1124"/>
      <c r="D177" s="1145">
        <f t="shared" ca="1" si="38"/>
        <v>50829</v>
      </c>
      <c r="E177" s="1146">
        <f t="shared" ca="1" si="39"/>
        <v>50857</v>
      </c>
      <c r="F177" s="1147">
        <f t="shared" ca="1" si="40"/>
        <v>5082</v>
      </c>
      <c r="G177" s="1148">
        <f ca="1">IF(F177&lt;&gt;"",COUNTIF($F$11:F177,"&gt;0"),"")</f>
        <v>167</v>
      </c>
      <c r="H177" s="1149">
        <v>1.5909727788583974E-2</v>
      </c>
      <c r="I177" s="1093"/>
      <c r="J177" s="1150">
        <f t="shared" ca="1" si="41"/>
        <v>1492602450.3562391</v>
      </c>
      <c r="K177" s="1151">
        <f t="shared" ca="1" si="42"/>
        <v>23746898.681741189</v>
      </c>
      <c r="L177" s="1150">
        <f t="shared" ca="1" si="43"/>
        <v>0</v>
      </c>
      <c r="M177" s="1150">
        <f t="shared" ca="1" si="44"/>
        <v>0</v>
      </c>
      <c r="N177" s="1150">
        <f t="shared" ca="1" si="53"/>
        <v>1468855551.6744978</v>
      </c>
      <c r="O177" s="1093"/>
      <c r="P177" s="1150">
        <f t="shared" ca="1" si="45"/>
        <v>23746898.681741238</v>
      </c>
      <c r="Q177" s="1150">
        <f t="shared" ca="1" si="46"/>
        <v>1395412774.0907729</v>
      </c>
      <c r="R177" s="1150">
        <f t="shared" ca="1" si="54"/>
        <v>1417972327.8384271</v>
      </c>
      <c r="S177" s="1150">
        <f t="shared" ca="1" si="55"/>
        <v>22559553.7476542</v>
      </c>
      <c r="T177" s="1150">
        <f t="shared" ca="1" si="47"/>
        <v>1395412774.0907729</v>
      </c>
      <c r="U177" s="1152">
        <f t="shared" ca="1" si="48"/>
        <v>0.18241809394308997</v>
      </c>
      <c r="V177" s="1153">
        <f t="shared" ca="1" si="49"/>
        <v>5.0000000000000044E-2</v>
      </c>
      <c r="X177" s="1154">
        <f t="shared" ca="1" si="56"/>
        <v>74630122.517812073</v>
      </c>
      <c r="Y177" s="1154">
        <f t="shared" ca="1" si="50"/>
        <v>1187344.934087038</v>
      </c>
      <c r="Z177" s="1154">
        <f t="shared" ca="1" si="51"/>
        <v>73442777.583725035</v>
      </c>
      <c r="AA177" s="1152">
        <f t="shared" ca="1" si="52"/>
        <v>0.18238055356259059</v>
      </c>
      <c r="AB177" s="1125"/>
    </row>
    <row r="178" spans="1:28">
      <c r="A178" s="1164">
        <f>Calendar!J170</f>
        <v>50098</v>
      </c>
      <c r="C178" s="1124"/>
      <c r="D178" s="1145">
        <f t="shared" ca="1" si="38"/>
        <v>50860</v>
      </c>
      <c r="E178" s="1146">
        <f t="shared" ca="1" si="39"/>
        <v>50887</v>
      </c>
      <c r="F178" s="1147">
        <f t="shared" ca="1" si="40"/>
        <v>5112</v>
      </c>
      <c r="G178" s="1148">
        <f ca="1">IF(F178&lt;&gt;"",COUNTIF($F$11:F178,"&gt;0"),"")</f>
        <v>168</v>
      </c>
      <c r="H178" s="1149">
        <v>1.6001483846585514E-2</v>
      </c>
      <c r="I178" s="1093"/>
      <c r="J178" s="1150">
        <f t="shared" ca="1" si="41"/>
        <v>1468855551.6744978</v>
      </c>
      <c r="K178" s="1151">
        <f t="shared" ca="1" si="42"/>
        <v>23503868.383086931</v>
      </c>
      <c r="L178" s="1150">
        <f t="shared" ca="1" si="43"/>
        <v>0</v>
      </c>
      <c r="M178" s="1150">
        <f t="shared" ca="1" si="44"/>
        <v>0</v>
      </c>
      <c r="N178" s="1150">
        <f t="shared" ca="1" si="53"/>
        <v>1445351683.2914109</v>
      </c>
      <c r="O178" s="1093"/>
      <c r="P178" s="1150">
        <f t="shared" ca="1" si="45"/>
        <v>23503868.38308692</v>
      </c>
      <c r="Q178" s="1150">
        <f t="shared" ca="1" si="46"/>
        <v>1373084099.1268404</v>
      </c>
      <c r="R178" s="1150">
        <f t="shared" ca="1" si="54"/>
        <v>1395412774.0907729</v>
      </c>
      <c r="S178" s="1150">
        <f t="shared" ca="1" si="55"/>
        <v>22328674.963932514</v>
      </c>
      <c r="T178" s="1150">
        <f t="shared" ca="1" si="47"/>
        <v>1373084099.1268404</v>
      </c>
      <c r="U178" s="1152">
        <f t="shared" ca="1" si="48"/>
        <v>0.17951587172474306</v>
      </c>
      <c r="V178" s="1153">
        <f t="shared" ca="1" si="49"/>
        <v>5.0000000000000044E-2</v>
      </c>
      <c r="X178" s="1154">
        <f t="shared" ca="1" si="56"/>
        <v>73442777.583725035</v>
      </c>
      <c r="Y178" s="1154">
        <f t="shared" ca="1" si="50"/>
        <v>1175193.4191544056</v>
      </c>
      <c r="Z178" s="1154">
        <f t="shared" ca="1" si="51"/>
        <v>72267584.16457063</v>
      </c>
      <c r="AA178" s="1152">
        <f t="shared" ca="1" si="52"/>
        <v>0.17947892860147857</v>
      </c>
      <c r="AB178" s="1125"/>
    </row>
    <row r="179" spans="1:28">
      <c r="A179" s="1164">
        <f>Calendar!J171</f>
        <v>50126</v>
      </c>
      <c r="C179" s="1124"/>
      <c r="D179" s="1145">
        <f t="shared" ca="1" si="38"/>
        <v>50890</v>
      </c>
      <c r="E179" s="1146">
        <f t="shared" ca="1" si="39"/>
        <v>50917</v>
      </c>
      <c r="F179" s="1147">
        <f t="shared" ca="1" si="40"/>
        <v>5142</v>
      </c>
      <c r="G179" s="1148">
        <f ca="1">IF(F179&lt;&gt;"",COUNTIF($F$11:F179,"&gt;0"),"")</f>
        <v>169</v>
      </c>
      <c r="H179" s="1149">
        <v>1.6094577730115241E-2</v>
      </c>
      <c r="I179" s="1093"/>
      <c r="J179" s="1150">
        <f t="shared" ca="1" si="41"/>
        <v>1445351683.2914109</v>
      </c>
      <c r="K179" s="1151">
        <f t="shared" ca="1" si="42"/>
        <v>23262325.014086518</v>
      </c>
      <c r="L179" s="1150">
        <f t="shared" ca="1" si="43"/>
        <v>0</v>
      </c>
      <c r="M179" s="1150">
        <f t="shared" ca="1" si="44"/>
        <v>0</v>
      </c>
      <c r="N179" s="1150">
        <f t="shared" ca="1" si="53"/>
        <v>1422089358.2773244</v>
      </c>
      <c r="O179" s="1093"/>
      <c r="P179" s="1150">
        <f t="shared" ca="1" si="45"/>
        <v>23262325.014086485</v>
      </c>
      <c r="Q179" s="1150">
        <f t="shared" ca="1" si="46"/>
        <v>1350984890.3634582</v>
      </c>
      <c r="R179" s="1150">
        <f t="shared" ca="1" si="54"/>
        <v>1373084099.1268404</v>
      </c>
      <c r="S179" s="1150">
        <f t="shared" ca="1" si="55"/>
        <v>22099208.763382196</v>
      </c>
      <c r="T179" s="1150">
        <f t="shared" ca="1" si="47"/>
        <v>1350984890.3634582</v>
      </c>
      <c r="U179" s="1152">
        <f t="shared" ca="1" si="48"/>
        <v>0.17664335140313389</v>
      </c>
      <c r="V179" s="1153">
        <f t="shared" ca="1" si="49"/>
        <v>5.0000000000000044E-2</v>
      </c>
      <c r="X179" s="1154">
        <f t="shared" ca="1" si="56"/>
        <v>72267584.16457063</v>
      </c>
      <c r="Y179" s="1154">
        <f t="shared" ca="1" si="50"/>
        <v>1163116.2507042885</v>
      </c>
      <c r="Z179" s="1154">
        <f t="shared" ca="1" si="51"/>
        <v>71104467.913866341</v>
      </c>
      <c r="AA179" s="1152">
        <f t="shared" ca="1" si="52"/>
        <v>0.17660699942465941</v>
      </c>
      <c r="AB179" s="1125"/>
    </row>
    <row r="180" spans="1:28">
      <c r="A180" s="1164">
        <f>Calendar!J172</f>
        <v>50157</v>
      </c>
      <c r="C180" s="1124"/>
      <c r="D180" s="1145">
        <f t="shared" ca="1" si="38"/>
        <v>50921</v>
      </c>
      <c r="E180" s="1146">
        <f t="shared" ca="1" si="39"/>
        <v>50948</v>
      </c>
      <c r="F180" s="1147">
        <f t="shared" ca="1" si="40"/>
        <v>5173</v>
      </c>
      <c r="G180" s="1148">
        <f ca="1">IF(F180&lt;&gt;"",COUNTIF($F$11:F180,"&gt;0"),"")</f>
        <v>170</v>
      </c>
      <c r="H180" s="1149">
        <v>1.622730145022349E-2</v>
      </c>
      <c r="I180" s="1093"/>
      <c r="J180" s="1150">
        <f t="shared" ca="1" si="41"/>
        <v>1422089358.2773244</v>
      </c>
      <c r="K180" s="1151">
        <f t="shared" ca="1" si="42"/>
        <v>23076672.70592102</v>
      </c>
      <c r="L180" s="1150">
        <f t="shared" ca="1" si="43"/>
        <v>0</v>
      </c>
      <c r="M180" s="1150">
        <f t="shared" ca="1" si="44"/>
        <v>0</v>
      </c>
      <c r="N180" s="1150">
        <f t="shared" ca="1" si="53"/>
        <v>1399012685.5714035</v>
      </c>
      <c r="O180" s="1093"/>
      <c r="P180" s="1150">
        <f t="shared" ca="1" si="45"/>
        <v>23076672.705920935</v>
      </c>
      <c r="Q180" s="1150">
        <f t="shared" ca="1" si="46"/>
        <v>1329062051.2928333</v>
      </c>
      <c r="R180" s="1150">
        <f t="shared" ca="1" si="54"/>
        <v>1350984890.3634582</v>
      </c>
      <c r="S180" s="1150">
        <f t="shared" ca="1" si="55"/>
        <v>21922839.070624828</v>
      </c>
      <c r="T180" s="1150">
        <f t="shared" ca="1" si="47"/>
        <v>1329062051.2928333</v>
      </c>
      <c r="U180" s="1152">
        <f t="shared" ca="1" si="48"/>
        <v>0.1738003512534681</v>
      </c>
      <c r="V180" s="1153">
        <f t="shared" ca="1" si="49"/>
        <v>5.0000000000000044E-2</v>
      </c>
      <c r="X180" s="1154">
        <f t="shared" ca="1" si="56"/>
        <v>71104467.913866341</v>
      </c>
      <c r="Y180" s="1154">
        <f t="shared" ca="1" si="50"/>
        <v>1153833.6352961063</v>
      </c>
      <c r="Z180" s="1154">
        <f t="shared" ca="1" si="51"/>
        <v>69950634.278570235</v>
      </c>
      <c r="AA180" s="1152">
        <f t="shared" ca="1" si="52"/>
        <v>0.17376458434473691</v>
      </c>
      <c r="AB180" s="1125"/>
    </row>
    <row r="181" spans="1:28">
      <c r="A181" s="1164">
        <f>Calendar!J173</f>
        <v>50187</v>
      </c>
      <c r="C181" s="1124"/>
      <c r="D181" s="1145">
        <f t="shared" ca="1" si="38"/>
        <v>50951</v>
      </c>
      <c r="E181" s="1146">
        <f t="shared" ca="1" si="39"/>
        <v>50978</v>
      </c>
      <c r="F181" s="1147">
        <f t="shared" ca="1" si="40"/>
        <v>5203</v>
      </c>
      <c r="G181" s="1148">
        <f ca="1">IF(F181&lt;&gt;"",COUNTIF($F$11:F181,"&gt;0"),"")</f>
        <v>171</v>
      </c>
      <c r="H181" s="1149">
        <v>1.6378965258124826E-2</v>
      </c>
      <c r="I181" s="1093"/>
      <c r="J181" s="1150">
        <f t="shared" ca="1" si="41"/>
        <v>1399012685.5714035</v>
      </c>
      <c r="K181" s="1151">
        <f t="shared" ca="1" si="42"/>
        <v>22914380.172649927</v>
      </c>
      <c r="L181" s="1150">
        <f t="shared" ca="1" si="43"/>
        <v>0</v>
      </c>
      <c r="M181" s="1150">
        <f t="shared" ca="1" si="44"/>
        <v>0</v>
      </c>
      <c r="N181" s="1150">
        <f t="shared" ca="1" si="53"/>
        <v>1376098305.3987536</v>
      </c>
      <c r="O181" s="1093"/>
      <c r="P181" s="1150">
        <f t="shared" ca="1" si="45"/>
        <v>22914380.17264986</v>
      </c>
      <c r="Q181" s="1150">
        <f t="shared" ca="1" si="46"/>
        <v>1307293390.1288159</v>
      </c>
      <c r="R181" s="1150">
        <f t="shared" ca="1" si="54"/>
        <v>1329062051.2928333</v>
      </c>
      <c r="S181" s="1150">
        <f t="shared" ca="1" si="55"/>
        <v>21768661.164017439</v>
      </c>
      <c r="T181" s="1150">
        <f t="shared" ca="1" si="47"/>
        <v>1307293390.1288159</v>
      </c>
      <c r="U181" s="1152">
        <f t="shared" ca="1" si="48"/>
        <v>0.17098004056152336</v>
      </c>
      <c r="V181" s="1153">
        <f t="shared" ca="1" si="49"/>
        <v>5.0000000000000044E-2</v>
      </c>
      <c r="X181" s="1154">
        <f t="shared" ca="1" si="56"/>
        <v>69950634.278570235</v>
      </c>
      <c r="Y181" s="1154">
        <f t="shared" ca="1" si="50"/>
        <v>1145719.0086324215</v>
      </c>
      <c r="Z181" s="1154">
        <f t="shared" ca="1" si="51"/>
        <v>68804915.269937813</v>
      </c>
      <c r="AA181" s="1152">
        <f t="shared" ca="1" si="52"/>
        <v>0.17094485405320195</v>
      </c>
      <c r="AB181" s="1125"/>
    </row>
    <row r="182" spans="1:28">
      <c r="A182" s="1164">
        <f>Calendar!J174</f>
        <v>50220</v>
      </c>
      <c r="C182" s="1124"/>
      <c r="D182" s="1145">
        <f t="shared" ca="1" si="38"/>
        <v>50982</v>
      </c>
      <c r="E182" s="1146">
        <f t="shared" ca="1" si="39"/>
        <v>51011</v>
      </c>
      <c r="F182" s="1147">
        <f t="shared" ca="1" si="40"/>
        <v>5236</v>
      </c>
      <c r="G182" s="1148">
        <f ca="1">IF(F182&lt;&gt;"",COUNTIF($F$11:F182,"&gt;0"),"")</f>
        <v>172</v>
      </c>
      <c r="H182" s="1149">
        <v>1.649593965294251E-2</v>
      </c>
      <c r="I182" s="1093"/>
      <c r="J182" s="1150">
        <f t="shared" ca="1" si="41"/>
        <v>1376098305.3987536</v>
      </c>
      <c r="K182" s="1151">
        <f t="shared" ca="1" si="42"/>
        <v>22700034.602374293</v>
      </c>
      <c r="L182" s="1150">
        <f t="shared" ca="1" si="43"/>
        <v>0</v>
      </c>
      <c r="M182" s="1150">
        <f t="shared" ca="1" si="44"/>
        <v>0</v>
      </c>
      <c r="N182" s="1150">
        <f t="shared" ca="1" si="53"/>
        <v>1353398270.7963793</v>
      </c>
      <c r="O182" s="1093"/>
      <c r="P182" s="1150">
        <f t="shared" ca="1" si="45"/>
        <v>22700034.602374315</v>
      </c>
      <c r="Q182" s="1150">
        <f t="shared" ca="1" si="46"/>
        <v>1285728357.2565603</v>
      </c>
      <c r="R182" s="1150">
        <f t="shared" ca="1" si="54"/>
        <v>1307293390.1288159</v>
      </c>
      <c r="S182" s="1150">
        <f t="shared" ca="1" si="55"/>
        <v>21565032.872255564</v>
      </c>
      <c r="T182" s="1150">
        <f t="shared" ca="1" si="47"/>
        <v>1285728357.2565603</v>
      </c>
      <c r="U182" s="1152">
        <f t="shared" ca="1" si="48"/>
        <v>0.16817956441733339</v>
      </c>
      <c r="V182" s="1153">
        <f t="shared" ca="1" si="49"/>
        <v>5.0000000000000044E-2</v>
      </c>
      <c r="X182" s="1154">
        <f t="shared" ca="1" si="56"/>
        <v>68804915.269937813</v>
      </c>
      <c r="Y182" s="1154">
        <f t="shared" ca="1" si="50"/>
        <v>1135001.7301187515</v>
      </c>
      <c r="Z182" s="1154">
        <f t="shared" ca="1" si="51"/>
        <v>67669913.539819062</v>
      </c>
      <c r="AA182" s="1152">
        <f t="shared" ca="1" si="52"/>
        <v>0.16814495422760953</v>
      </c>
      <c r="AB182" s="1125"/>
    </row>
    <row r="183" spans="1:28">
      <c r="A183" s="1164">
        <f>Calendar!J175</f>
        <v>50248</v>
      </c>
      <c r="C183" s="1124"/>
      <c r="D183" s="1145">
        <f t="shared" ca="1" si="38"/>
        <v>51013</v>
      </c>
      <c r="E183" s="1146">
        <f t="shared" ca="1" si="39"/>
        <v>51040</v>
      </c>
      <c r="F183" s="1147">
        <f t="shared" ca="1" si="40"/>
        <v>5265</v>
      </c>
      <c r="G183" s="1148">
        <f ca="1">IF(F183&lt;&gt;"",COUNTIF($F$11:F183,"&gt;0"),"")</f>
        <v>173</v>
      </c>
      <c r="H183" s="1149">
        <v>1.6625995194031577E-2</v>
      </c>
      <c r="I183" s="1093"/>
      <c r="J183" s="1150">
        <f t="shared" ca="1" si="41"/>
        <v>1353398270.7963793</v>
      </c>
      <c r="K183" s="1151">
        <f t="shared" ca="1" si="42"/>
        <v>22501593.145871248</v>
      </c>
      <c r="L183" s="1150">
        <f t="shared" ca="1" si="43"/>
        <v>0</v>
      </c>
      <c r="M183" s="1150">
        <f t="shared" ca="1" si="44"/>
        <v>0</v>
      </c>
      <c r="N183" s="1150">
        <f t="shared" ca="1" si="53"/>
        <v>1330896677.6505082</v>
      </c>
      <c r="O183" s="1093"/>
      <c r="P183" s="1150">
        <f t="shared" ca="1" si="45"/>
        <v>22501593.145871162</v>
      </c>
      <c r="Q183" s="1150">
        <f t="shared" ca="1" si="46"/>
        <v>1264351843.7679827</v>
      </c>
      <c r="R183" s="1150">
        <f t="shared" ca="1" si="54"/>
        <v>1285728357.2565603</v>
      </c>
      <c r="S183" s="1150">
        <f t="shared" ca="1" si="55"/>
        <v>21376513.488577604</v>
      </c>
      <c r="T183" s="1150">
        <f t="shared" ca="1" si="47"/>
        <v>1264351843.7679827</v>
      </c>
      <c r="U183" s="1152">
        <f t="shared" ca="1" si="48"/>
        <v>0.16540528447184691</v>
      </c>
      <c r="V183" s="1153">
        <f t="shared" ca="1" si="49"/>
        <v>5.0000000000000044E-2</v>
      </c>
      <c r="X183" s="1154">
        <f t="shared" ca="1" si="56"/>
        <v>67669913.539819062</v>
      </c>
      <c r="Y183" s="1154">
        <f t="shared" ca="1" si="50"/>
        <v>1125079.6572935581</v>
      </c>
      <c r="Z183" s="1154">
        <f t="shared" ca="1" si="51"/>
        <v>66544833.882525504</v>
      </c>
      <c r="AA183" s="1152">
        <f t="shared" ca="1" si="52"/>
        <v>0.16537124520972402</v>
      </c>
      <c r="AB183" s="1125"/>
    </row>
    <row r="184" spans="1:28">
      <c r="A184" s="1164">
        <f>Calendar!J176</f>
        <v>50279</v>
      </c>
      <c r="C184" s="1124"/>
      <c r="D184" s="1145">
        <f t="shared" ca="1" si="38"/>
        <v>51043</v>
      </c>
      <c r="E184" s="1146">
        <f t="shared" ca="1" si="39"/>
        <v>51070</v>
      </c>
      <c r="F184" s="1147">
        <f t="shared" ca="1" si="40"/>
        <v>5295</v>
      </c>
      <c r="G184" s="1148">
        <f ca="1">IF(F184&lt;&gt;"",COUNTIF($F$11:F184,"&gt;0"),"")</f>
        <v>174</v>
      </c>
      <c r="H184" s="1149">
        <v>1.6770003583705364E-2</v>
      </c>
      <c r="I184" s="1093"/>
      <c r="J184" s="1150">
        <f t="shared" ca="1" si="41"/>
        <v>1330896677.6505082</v>
      </c>
      <c r="K184" s="1151">
        <f t="shared" ca="1" si="42"/>
        <v>22319142.053740583</v>
      </c>
      <c r="L184" s="1150">
        <f t="shared" ca="1" si="43"/>
        <v>0</v>
      </c>
      <c r="M184" s="1150">
        <f t="shared" ca="1" si="44"/>
        <v>0</v>
      </c>
      <c r="N184" s="1150">
        <f t="shared" ca="1" si="53"/>
        <v>1308577535.5967677</v>
      </c>
      <c r="O184" s="1093"/>
      <c r="P184" s="1150">
        <f t="shared" ca="1" si="45"/>
        <v>22319142.053740501</v>
      </c>
      <c r="Q184" s="1150">
        <f t="shared" ca="1" si="46"/>
        <v>1243148658.8169293</v>
      </c>
      <c r="R184" s="1150">
        <f t="shared" ca="1" si="54"/>
        <v>1264351843.7679827</v>
      </c>
      <c r="S184" s="1150">
        <f t="shared" ca="1" si="55"/>
        <v>21203184.951053381</v>
      </c>
      <c r="T184" s="1150">
        <f t="shared" ca="1" si="47"/>
        <v>1243148658.8169293</v>
      </c>
      <c r="U184" s="1152">
        <f t="shared" ca="1" si="48"/>
        <v>0.16265525700715056</v>
      </c>
      <c r="V184" s="1153">
        <f t="shared" ca="1" si="49"/>
        <v>4.9999999999999933E-2</v>
      </c>
      <c r="X184" s="1154">
        <f t="shared" ca="1" si="56"/>
        <v>66544833.882525504</v>
      </c>
      <c r="Y184" s="1154">
        <f t="shared" ca="1" si="50"/>
        <v>1115957.1026871204</v>
      </c>
      <c r="Z184" s="1154">
        <f t="shared" ca="1" si="51"/>
        <v>65428876.779838383</v>
      </c>
      <c r="AA184" s="1152">
        <f t="shared" ca="1" si="52"/>
        <v>0.16262178368163613</v>
      </c>
      <c r="AB184" s="1125"/>
    </row>
    <row r="185" spans="1:28">
      <c r="A185" s="1164">
        <f>Calendar!J177</f>
        <v>50311</v>
      </c>
      <c r="C185" s="1124"/>
      <c r="D185" s="1145">
        <f t="shared" ca="1" si="38"/>
        <v>51074</v>
      </c>
      <c r="E185" s="1146">
        <f t="shared" ca="1" si="39"/>
        <v>51102</v>
      </c>
      <c r="F185" s="1147">
        <f t="shared" ca="1" si="40"/>
        <v>5327</v>
      </c>
      <c r="G185" s="1148">
        <f ca="1">IF(F185&lt;&gt;"",COUNTIF($F$11:F185,"&gt;0"),"")</f>
        <v>175</v>
      </c>
      <c r="H185" s="1149">
        <v>1.6885742730233598E-2</v>
      </c>
      <c r="I185" s="1093"/>
      <c r="J185" s="1150">
        <f t="shared" ca="1" si="41"/>
        <v>1308577535.5967677</v>
      </c>
      <c r="K185" s="1151">
        <f t="shared" ca="1" si="42"/>
        <v>22096303.608650118</v>
      </c>
      <c r="L185" s="1150">
        <f t="shared" ca="1" si="43"/>
        <v>0</v>
      </c>
      <c r="M185" s="1150">
        <f t="shared" ca="1" si="44"/>
        <v>0</v>
      </c>
      <c r="N185" s="1150">
        <f t="shared" ca="1" si="53"/>
        <v>1286481231.9881175</v>
      </c>
      <c r="O185" s="1093"/>
      <c r="P185" s="1150">
        <f t="shared" ca="1" si="45"/>
        <v>22096303.608650208</v>
      </c>
      <c r="Q185" s="1150">
        <f t="shared" ca="1" si="46"/>
        <v>1222157170.3887115</v>
      </c>
      <c r="R185" s="1150">
        <f t="shared" ca="1" si="54"/>
        <v>1243148658.8169293</v>
      </c>
      <c r="S185" s="1150">
        <f t="shared" ca="1" si="55"/>
        <v>20991488.428217888</v>
      </c>
      <c r="T185" s="1150">
        <f t="shared" ca="1" si="47"/>
        <v>1222157170.3887115</v>
      </c>
      <c r="U185" s="1152">
        <f t="shared" ca="1" si="48"/>
        <v>0.15992752776423214</v>
      </c>
      <c r="V185" s="1153">
        <f t="shared" ca="1" si="49"/>
        <v>5.0000000000000155E-2</v>
      </c>
      <c r="X185" s="1154">
        <f t="shared" ca="1" si="56"/>
        <v>65428876.779838383</v>
      </c>
      <c r="Y185" s="1154">
        <f t="shared" ca="1" si="50"/>
        <v>1104815.1804323196</v>
      </c>
      <c r="Z185" s="1154">
        <f t="shared" ca="1" si="51"/>
        <v>64324061.599406064</v>
      </c>
      <c r="AA185" s="1152">
        <f t="shared" ca="1" si="52"/>
        <v>0.15989461578650632</v>
      </c>
      <c r="AB185" s="1125"/>
    </row>
    <row r="186" spans="1:28">
      <c r="A186" s="1164">
        <f>Calendar!J178</f>
        <v>50340</v>
      </c>
      <c r="C186" s="1124"/>
      <c r="D186" s="1145">
        <f t="shared" ca="1" si="38"/>
        <v>51104</v>
      </c>
      <c r="E186" s="1146">
        <f t="shared" ca="1" si="39"/>
        <v>51131</v>
      </c>
      <c r="F186" s="1147">
        <f t="shared" ca="1" si="40"/>
        <v>5356</v>
      </c>
      <c r="G186" s="1148">
        <f ca="1">IF(F186&lt;&gt;"",COUNTIF($F$11:F186,"&gt;0"),"")</f>
        <v>176</v>
      </c>
      <c r="H186" s="1149">
        <v>1.6997256534494937E-2</v>
      </c>
      <c r="I186" s="1093"/>
      <c r="J186" s="1150">
        <f t="shared" ca="1" si="41"/>
        <v>1286481231.9881175</v>
      </c>
      <c r="K186" s="1151">
        <f t="shared" ca="1" si="42"/>
        <v>21866651.526915126</v>
      </c>
      <c r="L186" s="1150">
        <f t="shared" ca="1" si="43"/>
        <v>0</v>
      </c>
      <c r="M186" s="1150">
        <f t="shared" ca="1" si="44"/>
        <v>0</v>
      </c>
      <c r="N186" s="1150">
        <f t="shared" ca="1" si="53"/>
        <v>1264614580.4612024</v>
      </c>
      <c r="O186" s="1093"/>
      <c r="P186" s="1150">
        <f t="shared" ca="1" si="45"/>
        <v>21866651.526915073</v>
      </c>
      <c r="Q186" s="1150">
        <f t="shared" ca="1" si="46"/>
        <v>1201383851.4381423</v>
      </c>
      <c r="R186" s="1150">
        <f t="shared" ca="1" si="54"/>
        <v>1222157170.3887115</v>
      </c>
      <c r="S186" s="1150">
        <f t="shared" ca="1" si="55"/>
        <v>20773318.950569153</v>
      </c>
      <c r="T186" s="1150">
        <f t="shared" ca="1" si="47"/>
        <v>1201383851.4381423</v>
      </c>
      <c r="U186" s="1152">
        <f t="shared" ca="1" si="48"/>
        <v>0.157227032674923</v>
      </c>
      <c r="V186" s="1153">
        <f t="shared" ca="1" si="49"/>
        <v>4.9999999999999933E-2</v>
      </c>
      <c r="X186" s="1154">
        <f t="shared" ca="1" si="56"/>
        <v>64324061.599406064</v>
      </c>
      <c r="Y186" s="1154">
        <f t="shared" ca="1" si="50"/>
        <v>1093332.5763459206</v>
      </c>
      <c r="Z186" s="1154">
        <f t="shared" ca="1" si="51"/>
        <v>63230729.023060143</v>
      </c>
      <c r="AA186" s="1152">
        <f t="shared" ca="1" si="52"/>
        <v>0.15719467644038629</v>
      </c>
      <c r="AB186" s="1125"/>
    </row>
    <row r="187" spans="1:28">
      <c r="A187" s="1164">
        <f>Calendar!J179</f>
        <v>50371</v>
      </c>
      <c r="C187" s="1124"/>
      <c r="D187" s="1145">
        <f t="shared" ca="1" si="38"/>
        <v>51135</v>
      </c>
      <c r="E187" s="1146">
        <f t="shared" ca="1" si="39"/>
        <v>51162</v>
      </c>
      <c r="F187" s="1147">
        <f t="shared" ca="1" si="40"/>
        <v>5387</v>
      </c>
      <c r="G187" s="1148">
        <f ca="1">IF(F187&lt;&gt;"",COUNTIF($F$11:F187,"&gt;0"),"")</f>
        <v>177</v>
      </c>
      <c r="H187" s="1149">
        <v>1.7130972692743759E-2</v>
      </c>
      <c r="I187" s="1093"/>
      <c r="J187" s="1150">
        <f t="shared" ca="1" si="41"/>
        <v>1264614580.4612024</v>
      </c>
      <c r="K187" s="1151">
        <f t="shared" ca="1" si="42"/>
        <v>21664077.844726466</v>
      </c>
      <c r="L187" s="1150">
        <f t="shared" ca="1" si="43"/>
        <v>0</v>
      </c>
      <c r="M187" s="1150">
        <f t="shared" ca="1" si="44"/>
        <v>0</v>
      </c>
      <c r="N187" s="1150">
        <f t="shared" ca="1" si="53"/>
        <v>1242950502.6164758</v>
      </c>
      <c r="O187" s="1093"/>
      <c r="P187" s="1150">
        <f t="shared" ca="1" si="45"/>
        <v>21664077.844726563</v>
      </c>
      <c r="Q187" s="1150">
        <f t="shared" ca="1" si="46"/>
        <v>1180802977.485652</v>
      </c>
      <c r="R187" s="1150">
        <f t="shared" ca="1" si="54"/>
        <v>1201383851.4381423</v>
      </c>
      <c r="S187" s="1150">
        <f t="shared" ca="1" si="55"/>
        <v>20580873.95249033</v>
      </c>
      <c r="T187" s="1150">
        <f t="shared" ca="1" si="47"/>
        <v>1180802977.485652</v>
      </c>
      <c r="U187" s="1152">
        <f t="shared" ca="1" si="48"/>
        <v>0.15455460446638994</v>
      </c>
      <c r="V187" s="1153">
        <f t="shared" ca="1" si="49"/>
        <v>5.0000000000000044E-2</v>
      </c>
      <c r="X187" s="1154">
        <f t="shared" ca="1" si="56"/>
        <v>63230729.023060143</v>
      </c>
      <c r="Y187" s="1154">
        <f t="shared" ca="1" si="50"/>
        <v>1083203.8922362328</v>
      </c>
      <c r="Z187" s="1154">
        <f t="shared" ca="1" si="51"/>
        <v>62147525.13082391</v>
      </c>
      <c r="AA187" s="1152">
        <f t="shared" ca="1" si="52"/>
        <v>0.15452279819907172</v>
      </c>
      <c r="AB187" s="1125"/>
    </row>
    <row r="188" spans="1:28">
      <c r="A188" s="1164">
        <f>Calendar!J180</f>
        <v>50402</v>
      </c>
      <c r="C188" s="1124"/>
      <c r="D188" s="1145">
        <f t="shared" ca="1" si="38"/>
        <v>51166</v>
      </c>
      <c r="E188" s="1146">
        <f t="shared" ca="1" si="39"/>
        <v>51193</v>
      </c>
      <c r="F188" s="1147">
        <f t="shared" ca="1" si="40"/>
        <v>5418</v>
      </c>
      <c r="G188" s="1148">
        <f ca="1">IF(F188&lt;&gt;"",COUNTIF($F$11:F188,"&gt;0"),"")</f>
        <v>178</v>
      </c>
      <c r="H188" s="1149">
        <v>1.7226374147011319E-2</v>
      </c>
      <c r="I188" s="1093"/>
      <c r="J188" s="1150">
        <f t="shared" ca="1" si="41"/>
        <v>1242950502.6164758</v>
      </c>
      <c r="K188" s="1151">
        <f t="shared" ca="1" si="42"/>
        <v>21411530.404287186</v>
      </c>
      <c r="L188" s="1150">
        <f t="shared" ca="1" si="43"/>
        <v>0</v>
      </c>
      <c r="M188" s="1150">
        <f t="shared" ca="1" si="44"/>
        <v>0</v>
      </c>
      <c r="N188" s="1150">
        <f t="shared" ca="1" si="53"/>
        <v>1221538972.2121887</v>
      </c>
      <c r="O188" s="1093"/>
      <c r="P188" s="1150">
        <f t="shared" ca="1" si="45"/>
        <v>21411530.4042871</v>
      </c>
      <c r="Q188" s="1150">
        <f t="shared" ca="1" si="46"/>
        <v>1160462023.6015792</v>
      </c>
      <c r="R188" s="1150">
        <f t="shared" ca="1" si="54"/>
        <v>1180802977.485652</v>
      </c>
      <c r="S188" s="1150">
        <f t="shared" ca="1" si="55"/>
        <v>20340953.884072781</v>
      </c>
      <c r="T188" s="1150">
        <f t="shared" ca="1" si="47"/>
        <v>1160462023.6015792</v>
      </c>
      <c r="U188" s="1152">
        <f t="shared" ca="1" si="48"/>
        <v>0.15190693375773837</v>
      </c>
      <c r="V188" s="1153">
        <f t="shared" ca="1" si="49"/>
        <v>5.0000000000000044E-2</v>
      </c>
      <c r="X188" s="1154">
        <f t="shared" ca="1" si="56"/>
        <v>62147525.13082391</v>
      </c>
      <c r="Y188" s="1154">
        <f t="shared" ca="1" si="50"/>
        <v>1070576.5202143192</v>
      </c>
      <c r="Z188" s="1154">
        <f t="shared" ca="1" si="51"/>
        <v>61076948.610609591</v>
      </c>
      <c r="AA188" s="1152">
        <f t="shared" ca="1" si="52"/>
        <v>0.15187567236271729</v>
      </c>
      <c r="AB188" s="1125"/>
    </row>
    <row r="189" spans="1:28">
      <c r="A189" s="1164">
        <f>Calendar!J181</f>
        <v>50432</v>
      </c>
      <c r="C189" s="1124"/>
      <c r="D189" s="1145">
        <f t="shared" ca="1" si="38"/>
        <v>51195</v>
      </c>
      <c r="E189" s="1146">
        <f t="shared" ca="1" si="39"/>
        <v>51222</v>
      </c>
      <c r="F189" s="1147">
        <f t="shared" ca="1" si="40"/>
        <v>5447</v>
      </c>
      <c r="G189" s="1148">
        <f ca="1">IF(F189&lt;&gt;"",COUNTIF($F$11:F189,"&gt;0"),"")</f>
        <v>179</v>
      </c>
      <c r="H189" s="1149">
        <v>1.7300299089173389E-2</v>
      </c>
      <c r="I189" s="1093"/>
      <c r="J189" s="1150">
        <f t="shared" ca="1" si="41"/>
        <v>1221538972.2121887</v>
      </c>
      <c r="K189" s="1151">
        <f t="shared" ca="1" si="42"/>
        <v>21132989.568352327</v>
      </c>
      <c r="L189" s="1150">
        <f t="shared" ca="1" si="43"/>
        <v>0</v>
      </c>
      <c r="M189" s="1150">
        <f t="shared" ca="1" si="44"/>
        <v>0</v>
      </c>
      <c r="N189" s="1150">
        <f t="shared" ca="1" si="53"/>
        <v>1200405982.6438365</v>
      </c>
      <c r="O189" s="1093"/>
      <c r="P189" s="1150">
        <f t="shared" ca="1" si="45"/>
        <v>21132989.568352222</v>
      </c>
      <c r="Q189" s="1150">
        <f t="shared" ca="1" si="46"/>
        <v>1140385683.5116446</v>
      </c>
      <c r="R189" s="1150">
        <f t="shared" ca="1" si="54"/>
        <v>1160462023.6015792</v>
      </c>
      <c r="S189" s="1150">
        <f t="shared" ca="1" si="55"/>
        <v>20076340.089934587</v>
      </c>
      <c r="T189" s="1150">
        <f t="shared" ca="1" si="47"/>
        <v>1140385683.5116446</v>
      </c>
      <c r="U189" s="1152">
        <f t="shared" ca="1" si="48"/>
        <v>0.14929012808130232</v>
      </c>
      <c r="V189" s="1153">
        <f t="shared" ca="1" si="49"/>
        <v>5.0000000000000044E-2</v>
      </c>
      <c r="X189" s="1154">
        <f t="shared" ca="1" si="56"/>
        <v>61076948.610609591</v>
      </c>
      <c r="Y189" s="1154">
        <f t="shared" ca="1" si="50"/>
        <v>1056649.478417635</v>
      </c>
      <c r="Z189" s="1154">
        <f t="shared" ca="1" si="51"/>
        <v>60020299.132191956</v>
      </c>
      <c r="AA189" s="1152">
        <f t="shared" ca="1" si="52"/>
        <v>0.14925940520676831</v>
      </c>
      <c r="AB189" s="1125"/>
    </row>
    <row r="190" spans="1:28">
      <c r="A190" s="1164">
        <f>Calendar!J182</f>
        <v>50462</v>
      </c>
      <c r="C190" s="1124"/>
      <c r="D190" s="1145">
        <f t="shared" ca="1" si="38"/>
        <v>51226</v>
      </c>
      <c r="E190" s="1146">
        <f t="shared" ca="1" si="39"/>
        <v>51253</v>
      </c>
      <c r="F190" s="1147">
        <f t="shared" ca="1" si="40"/>
        <v>5478</v>
      </c>
      <c r="G190" s="1148">
        <f ca="1">IF(F190&lt;&gt;"",COUNTIF($F$11:F190,"&gt;0"),"")</f>
        <v>180</v>
      </c>
      <c r="H190" s="1149">
        <v>1.7421261075670755E-2</v>
      </c>
      <c r="I190" s="1093"/>
      <c r="J190" s="1150">
        <f t="shared" ca="1" si="41"/>
        <v>1200405982.6438365</v>
      </c>
      <c r="K190" s="1151">
        <f t="shared" ca="1" si="42"/>
        <v>20912586.020435374</v>
      </c>
      <c r="L190" s="1150">
        <f t="shared" ca="1" si="43"/>
        <v>0</v>
      </c>
      <c r="M190" s="1150">
        <f t="shared" ca="1" si="44"/>
        <v>0</v>
      </c>
      <c r="N190" s="1150">
        <f t="shared" ca="1" si="53"/>
        <v>1179493396.6234012</v>
      </c>
      <c r="O190" s="1093"/>
      <c r="P190" s="1150">
        <f t="shared" ca="1" si="45"/>
        <v>20912586.020435333</v>
      </c>
      <c r="Q190" s="1150">
        <f t="shared" ca="1" si="46"/>
        <v>1120518726.7922311</v>
      </c>
      <c r="R190" s="1150">
        <f t="shared" ca="1" si="54"/>
        <v>1140385683.5116446</v>
      </c>
      <c r="S190" s="1150">
        <f t="shared" ca="1" si="55"/>
        <v>19866956.719413519</v>
      </c>
      <c r="T190" s="1150">
        <f t="shared" ca="1" si="47"/>
        <v>1120518726.7922311</v>
      </c>
      <c r="U190" s="1152">
        <f t="shared" ca="1" si="48"/>
        <v>0.14670736421443481</v>
      </c>
      <c r="V190" s="1153">
        <f t="shared" ca="1" si="49"/>
        <v>5.0000000000000044E-2</v>
      </c>
      <c r="X190" s="1154">
        <f t="shared" ca="1" si="56"/>
        <v>60020299.132191956</v>
      </c>
      <c r="Y190" s="1154">
        <f t="shared" ca="1" si="50"/>
        <v>1045629.3010218143</v>
      </c>
      <c r="Z190" s="1154">
        <f t="shared" ca="1" si="51"/>
        <v>58974669.831170142</v>
      </c>
      <c r="AA190" s="1152">
        <f t="shared" ca="1" si="52"/>
        <v>0.14667717285481904</v>
      </c>
      <c r="AB190" s="1125"/>
    </row>
    <row r="191" spans="1:28">
      <c r="A191" s="1164">
        <f>Calendar!J183</f>
        <v>50493</v>
      </c>
      <c r="C191" s="1124"/>
      <c r="D191" s="1145">
        <f t="shared" ca="1" si="38"/>
        <v>51256</v>
      </c>
      <c r="E191" s="1146">
        <f t="shared" ca="1" si="39"/>
        <v>51284</v>
      </c>
      <c r="F191" s="1147">
        <f t="shared" ca="1" si="40"/>
        <v>5509</v>
      </c>
      <c r="G191" s="1148">
        <f ca="1">IF(F191&lt;&gt;"",COUNTIF($F$11:F191,"&gt;0"),"")</f>
        <v>181</v>
      </c>
      <c r="H191" s="1149">
        <v>1.7534292494479728E-2</v>
      </c>
      <c r="I191" s="1093"/>
      <c r="J191" s="1150">
        <f t="shared" ca="1" si="41"/>
        <v>1179493396.6234012</v>
      </c>
      <c r="K191" s="1151">
        <f t="shared" ca="1" si="42"/>
        <v>20681582.211702105</v>
      </c>
      <c r="L191" s="1150">
        <f t="shared" ca="1" si="43"/>
        <v>0</v>
      </c>
      <c r="M191" s="1150">
        <f t="shared" ca="1" si="44"/>
        <v>0</v>
      </c>
      <c r="N191" s="1150">
        <f t="shared" ca="1" si="53"/>
        <v>1158811814.4116991</v>
      </c>
      <c r="O191" s="1093"/>
      <c r="P191" s="1150">
        <f t="shared" ca="1" si="45"/>
        <v>20681582.211702108</v>
      </c>
      <c r="Q191" s="1150">
        <f t="shared" ca="1" si="46"/>
        <v>1100871223.6911139</v>
      </c>
      <c r="R191" s="1150">
        <f t="shared" ca="1" si="54"/>
        <v>1120518726.7922311</v>
      </c>
      <c r="S191" s="1150">
        <f t="shared" ca="1" si="55"/>
        <v>19647503.101117134</v>
      </c>
      <c r="T191" s="1150">
        <f t="shared" ca="1" si="47"/>
        <v>1100871223.6911139</v>
      </c>
      <c r="U191" s="1152">
        <f t="shared" ca="1" si="48"/>
        <v>0.14415153692073163</v>
      </c>
      <c r="V191" s="1153">
        <f t="shared" ca="1" si="49"/>
        <v>5.0000000000000155E-2</v>
      </c>
      <c r="X191" s="1154">
        <f t="shared" ca="1" si="56"/>
        <v>58974669.831170142</v>
      </c>
      <c r="Y191" s="1154">
        <f t="shared" ca="1" si="50"/>
        <v>1034079.1105849743</v>
      </c>
      <c r="Z191" s="1154">
        <f t="shared" ca="1" si="51"/>
        <v>57940590.720585167</v>
      </c>
      <c r="AA191" s="1152">
        <f t="shared" ca="1" si="52"/>
        <v>0.14412187153267386</v>
      </c>
      <c r="AB191" s="1125"/>
    </row>
    <row r="192" spans="1:28">
      <c r="A192" s="1164">
        <f>Calendar!J184</f>
        <v>50522</v>
      </c>
      <c r="C192" s="1124"/>
      <c r="D192" s="1145">
        <f t="shared" ca="1" si="38"/>
        <v>51287</v>
      </c>
      <c r="E192" s="1146">
        <f t="shared" ca="1" si="39"/>
        <v>51314</v>
      </c>
      <c r="F192" s="1147">
        <f t="shared" ca="1" si="40"/>
        <v>5539</v>
      </c>
      <c r="G192" s="1148">
        <f ca="1">IF(F192&lt;&gt;"",COUNTIF($F$11:F192,"&gt;0"),"")</f>
        <v>182</v>
      </c>
      <c r="H192" s="1149">
        <v>1.7676261966314354E-2</v>
      </c>
      <c r="I192" s="1093"/>
      <c r="J192" s="1150">
        <f t="shared" ca="1" si="41"/>
        <v>1158811814.4116991</v>
      </c>
      <c r="K192" s="1151">
        <f t="shared" ca="1" si="42"/>
        <v>20483461.201201245</v>
      </c>
      <c r="L192" s="1150">
        <f t="shared" ca="1" si="43"/>
        <v>0</v>
      </c>
      <c r="M192" s="1150">
        <f t="shared" ca="1" si="44"/>
        <v>0</v>
      </c>
      <c r="N192" s="1150">
        <f t="shared" ca="1" si="53"/>
        <v>1138328353.2104979</v>
      </c>
      <c r="O192" s="1093"/>
      <c r="P192" s="1150">
        <f t="shared" ca="1" si="45"/>
        <v>20483461.2012012</v>
      </c>
      <c r="Q192" s="1150">
        <f t="shared" ca="1" si="46"/>
        <v>1081411935.549973</v>
      </c>
      <c r="R192" s="1150">
        <f t="shared" ca="1" si="54"/>
        <v>1100871223.6911139</v>
      </c>
      <c r="S192" s="1150">
        <f t="shared" ca="1" si="55"/>
        <v>19459288.141140938</v>
      </c>
      <c r="T192" s="1150">
        <f t="shared" ca="1" si="47"/>
        <v>1081411935.549973</v>
      </c>
      <c r="U192" s="1152">
        <f t="shared" ca="1" si="48"/>
        <v>0.14162394170883472</v>
      </c>
      <c r="V192" s="1153">
        <f t="shared" ca="1" si="49"/>
        <v>4.9999999999999933E-2</v>
      </c>
      <c r="X192" s="1154">
        <f t="shared" ca="1" si="56"/>
        <v>57940590.720585167</v>
      </c>
      <c r="Y192" s="1154">
        <f t="shared" ca="1" si="50"/>
        <v>1024173.0600602627</v>
      </c>
      <c r="Z192" s="1154">
        <f t="shared" ca="1" si="51"/>
        <v>56916417.660524905</v>
      </c>
      <c r="AA192" s="1152">
        <f t="shared" ca="1" si="52"/>
        <v>0.14159479648236845</v>
      </c>
      <c r="AB192" s="1125"/>
    </row>
    <row r="193" spans="1:28">
      <c r="A193" s="1164">
        <f>Calendar!J185</f>
        <v>50552</v>
      </c>
      <c r="C193" s="1124"/>
      <c r="D193" s="1145">
        <f t="shared" ca="1" si="38"/>
        <v>51317</v>
      </c>
      <c r="E193" s="1146">
        <f t="shared" ca="1" si="39"/>
        <v>51344</v>
      </c>
      <c r="F193" s="1147">
        <f t="shared" ca="1" si="40"/>
        <v>5569</v>
      </c>
      <c r="G193" s="1148">
        <f ca="1">IF(F193&lt;&gt;"",COUNTIF($F$11:F193,"&gt;0"),"")</f>
        <v>183</v>
      </c>
      <c r="H193" s="1149">
        <v>1.7802590891272663E-2</v>
      </c>
      <c r="I193" s="1093"/>
      <c r="J193" s="1150">
        <f t="shared" ca="1" si="41"/>
        <v>1138328353.2104979</v>
      </c>
      <c r="K193" s="1151">
        <f t="shared" ca="1" si="42"/>
        <v>20265193.972142622</v>
      </c>
      <c r="L193" s="1150">
        <f t="shared" ca="1" si="43"/>
        <v>0</v>
      </c>
      <c r="M193" s="1150">
        <f t="shared" ca="1" si="44"/>
        <v>0</v>
      </c>
      <c r="N193" s="1150">
        <f t="shared" ca="1" si="53"/>
        <v>1118063159.2383552</v>
      </c>
      <c r="O193" s="1093"/>
      <c r="P193" s="1150">
        <f t="shared" ca="1" si="45"/>
        <v>20265193.972142696</v>
      </c>
      <c r="Q193" s="1150">
        <f t="shared" ca="1" si="46"/>
        <v>1062160001.2764374</v>
      </c>
      <c r="R193" s="1150">
        <f t="shared" ca="1" si="54"/>
        <v>1081411935.549973</v>
      </c>
      <c r="S193" s="1150">
        <f t="shared" ca="1" si="55"/>
        <v>19251934.273535609</v>
      </c>
      <c r="T193" s="1150">
        <f t="shared" ca="1" si="47"/>
        <v>1062160001.2764374</v>
      </c>
      <c r="U193" s="1152">
        <f t="shared" ca="1" si="48"/>
        <v>0.13912055981448734</v>
      </c>
      <c r="V193" s="1153">
        <f t="shared" ca="1" si="49"/>
        <v>5.0000000000000044E-2</v>
      </c>
      <c r="X193" s="1154">
        <f t="shared" ca="1" si="56"/>
        <v>56916417.660524905</v>
      </c>
      <c r="Y193" s="1154">
        <f t="shared" ca="1" si="50"/>
        <v>1013259.6986070871</v>
      </c>
      <c r="Z193" s="1154">
        <f t="shared" ca="1" si="51"/>
        <v>55903157.961917818</v>
      </c>
      <c r="AA193" s="1152">
        <f t="shared" ca="1" si="52"/>
        <v>0.13909192976667864</v>
      </c>
      <c r="AB193" s="1125"/>
    </row>
    <row r="194" spans="1:28">
      <c r="A194" s="1164">
        <f>Calendar!J186</f>
        <v>50584</v>
      </c>
      <c r="C194" s="1124"/>
      <c r="D194" s="1145">
        <f t="shared" ca="1" si="38"/>
        <v>51348</v>
      </c>
      <c r="E194" s="1146">
        <f t="shared" ca="1" si="39"/>
        <v>51375</v>
      </c>
      <c r="F194" s="1147">
        <f t="shared" ca="1" si="40"/>
        <v>5600</v>
      </c>
      <c r="G194" s="1148">
        <f ca="1">IF(F194&lt;&gt;"",COUNTIF($F$11:F194,"&gt;0"),"")</f>
        <v>184</v>
      </c>
      <c r="H194" s="1149">
        <v>1.7940583529051871E-2</v>
      </c>
      <c r="I194" s="1093"/>
      <c r="J194" s="1150">
        <f t="shared" ca="1" si="41"/>
        <v>1118063159.2383552</v>
      </c>
      <c r="K194" s="1151">
        <f t="shared" ca="1" si="42"/>
        <v>20058705.499071334</v>
      </c>
      <c r="L194" s="1150">
        <f t="shared" ca="1" si="43"/>
        <v>0</v>
      </c>
      <c r="M194" s="1150">
        <f t="shared" ca="1" si="44"/>
        <v>0</v>
      </c>
      <c r="N194" s="1150">
        <f t="shared" ca="1" si="53"/>
        <v>1098004453.7392838</v>
      </c>
      <c r="O194" s="1093"/>
      <c r="P194" s="1150">
        <f t="shared" ca="1" si="45"/>
        <v>20058705.49907136</v>
      </c>
      <c r="Q194" s="1150">
        <f t="shared" ca="1" si="46"/>
        <v>1043104231.0523195</v>
      </c>
      <c r="R194" s="1150">
        <f t="shared" ca="1" si="54"/>
        <v>1062160001.2764374</v>
      </c>
      <c r="S194" s="1150">
        <f t="shared" ca="1" si="55"/>
        <v>19055770.224117875</v>
      </c>
      <c r="T194" s="1150">
        <f t="shared" ca="1" si="47"/>
        <v>1043104231.0523195</v>
      </c>
      <c r="U194" s="1152">
        <f t="shared" ca="1" si="48"/>
        <v>0.13664385340354518</v>
      </c>
      <c r="V194" s="1153">
        <f t="shared" ca="1" si="49"/>
        <v>5.0000000000000044E-2</v>
      </c>
      <c r="X194" s="1154">
        <f t="shared" ca="1" si="56"/>
        <v>55903157.961917818</v>
      </c>
      <c r="Y194" s="1154">
        <f t="shared" ca="1" si="50"/>
        <v>1002935.2749534845</v>
      </c>
      <c r="Z194" s="1154">
        <f t="shared" ca="1" si="51"/>
        <v>54900222.686964333</v>
      </c>
      <c r="AA194" s="1152">
        <f t="shared" ca="1" si="52"/>
        <v>0.13661573304476496</v>
      </c>
      <c r="AB194" s="1125"/>
    </row>
    <row r="195" spans="1:28">
      <c r="A195" s="1164">
        <f>Calendar!J187</f>
        <v>50613</v>
      </c>
      <c r="C195" s="1124"/>
      <c r="D195" s="1145">
        <f t="shared" ca="1" si="38"/>
        <v>51379</v>
      </c>
      <c r="E195" s="1146">
        <f t="shared" ca="1" si="39"/>
        <v>51406</v>
      </c>
      <c r="F195" s="1147">
        <f t="shared" ca="1" si="40"/>
        <v>5631</v>
      </c>
      <c r="G195" s="1148">
        <f ca="1">IF(F195&lt;&gt;"",COUNTIF($F$11:F195,"&gt;0"),"")</f>
        <v>185</v>
      </c>
      <c r="H195" s="1149">
        <v>1.8092906505045664E-2</v>
      </c>
      <c r="I195" s="1093"/>
      <c r="J195" s="1150">
        <f t="shared" ca="1" si="41"/>
        <v>1098004453.7392838</v>
      </c>
      <c r="K195" s="1151">
        <f t="shared" ca="1" si="42"/>
        <v>19866091.923628598</v>
      </c>
      <c r="L195" s="1150">
        <f t="shared" ca="1" si="43"/>
        <v>0</v>
      </c>
      <c r="M195" s="1150">
        <f t="shared" ca="1" si="44"/>
        <v>0</v>
      </c>
      <c r="N195" s="1150">
        <f t="shared" ca="1" si="53"/>
        <v>1078138361.8156552</v>
      </c>
      <c r="O195" s="1093"/>
      <c r="P195" s="1150">
        <f t="shared" ca="1" si="45"/>
        <v>19866091.923628569</v>
      </c>
      <c r="Q195" s="1150">
        <f t="shared" ca="1" si="46"/>
        <v>1024231443.7248725</v>
      </c>
      <c r="R195" s="1150">
        <f t="shared" ca="1" si="54"/>
        <v>1043104231.0523195</v>
      </c>
      <c r="S195" s="1150">
        <f t="shared" ca="1" si="55"/>
        <v>18872787.327447057</v>
      </c>
      <c r="T195" s="1150">
        <f t="shared" ca="1" si="47"/>
        <v>1024231443.7248725</v>
      </c>
      <c r="U195" s="1152">
        <f t="shared" ca="1" si="48"/>
        <v>0.13419238293782734</v>
      </c>
      <c r="V195" s="1153">
        <f t="shared" ca="1" si="49"/>
        <v>5.0000000000000044E-2</v>
      </c>
      <c r="X195" s="1154">
        <f t="shared" ca="1" si="56"/>
        <v>54900222.686964333</v>
      </c>
      <c r="Y195" s="1154">
        <f t="shared" ca="1" si="50"/>
        <v>993304.59618151188</v>
      </c>
      <c r="Z195" s="1154">
        <f t="shared" ca="1" si="51"/>
        <v>53906918.090782821</v>
      </c>
      <c r="AA195" s="1152">
        <f t="shared" ca="1" si="52"/>
        <v>0.13416476707469291</v>
      </c>
      <c r="AB195" s="1125"/>
    </row>
    <row r="196" spans="1:28">
      <c r="A196" s="1164">
        <f>Calendar!J188</f>
        <v>50644</v>
      </c>
      <c r="C196" s="1124"/>
      <c r="D196" s="1145">
        <f t="shared" ca="1" si="38"/>
        <v>51409</v>
      </c>
      <c r="E196" s="1146">
        <f t="shared" ca="1" si="39"/>
        <v>51438</v>
      </c>
      <c r="F196" s="1147">
        <f t="shared" ca="1" si="40"/>
        <v>5663</v>
      </c>
      <c r="G196" s="1148">
        <f ca="1">IF(F196&lt;&gt;"",COUNTIF($F$11:F196,"&gt;0"),"")</f>
        <v>186</v>
      </c>
      <c r="H196" s="1149">
        <v>1.8259235685001249E-2</v>
      </c>
      <c r="I196" s="1093"/>
      <c r="J196" s="1150">
        <f t="shared" ca="1" si="41"/>
        <v>1078138361.8156552</v>
      </c>
      <c r="K196" s="1151">
        <f t="shared" ca="1" si="42"/>
        <v>19685982.4494332</v>
      </c>
      <c r="L196" s="1150">
        <f t="shared" ca="1" si="43"/>
        <v>0</v>
      </c>
      <c r="M196" s="1150">
        <f t="shared" ca="1" si="44"/>
        <v>0</v>
      </c>
      <c r="N196" s="1150">
        <f t="shared" ca="1" si="53"/>
        <v>1058452379.366222</v>
      </c>
      <c r="O196" s="1093"/>
      <c r="P196" s="1150">
        <f t="shared" ca="1" si="45"/>
        <v>19685982.449433208</v>
      </c>
      <c r="Q196" s="1150">
        <f t="shared" ca="1" si="46"/>
        <v>1005529760.3979108</v>
      </c>
      <c r="R196" s="1150">
        <f t="shared" ca="1" si="54"/>
        <v>1024231443.7248725</v>
      </c>
      <c r="S196" s="1150">
        <f t="shared" ca="1" si="55"/>
        <v>18701683.326961637</v>
      </c>
      <c r="T196" s="1150">
        <f t="shared" ca="1" si="47"/>
        <v>1005529760.3979108</v>
      </c>
      <c r="U196" s="1152">
        <f t="shared" ca="1" si="48"/>
        <v>0.13176445269964396</v>
      </c>
      <c r="V196" s="1153">
        <f t="shared" ca="1" si="49"/>
        <v>5.0000000000000044E-2</v>
      </c>
      <c r="X196" s="1154">
        <f t="shared" ca="1" si="56"/>
        <v>53906918.090782821</v>
      </c>
      <c r="Y196" s="1154">
        <f t="shared" ca="1" si="50"/>
        <v>984299.12247157097</v>
      </c>
      <c r="Z196" s="1154">
        <f t="shared" ca="1" si="51"/>
        <v>52922618.96831125</v>
      </c>
      <c r="AA196" s="1152">
        <f t="shared" ca="1" si="52"/>
        <v>0.13173733648773905</v>
      </c>
      <c r="AB196" s="1125"/>
    </row>
    <row r="197" spans="1:28">
      <c r="A197" s="1164">
        <f>Calendar!J189</f>
        <v>50675</v>
      </c>
      <c r="C197" s="1124"/>
      <c r="D197" s="1145">
        <f t="shared" ca="1" si="38"/>
        <v>51440</v>
      </c>
      <c r="E197" s="1146">
        <f t="shared" ca="1" si="39"/>
        <v>51467</v>
      </c>
      <c r="F197" s="1147">
        <f t="shared" ca="1" si="40"/>
        <v>5692</v>
      </c>
      <c r="G197" s="1148">
        <f ca="1">IF(F197&lt;&gt;"",COUNTIF($F$11:F197,"&gt;0"),"")</f>
        <v>187</v>
      </c>
      <c r="H197" s="1149">
        <v>1.8405462194940533E-2</v>
      </c>
      <c r="I197" s="1093"/>
      <c r="J197" s="1150">
        <f t="shared" ca="1" si="41"/>
        <v>1058452379.366222</v>
      </c>
      <c r="K197" s="1151">
        <f t="shared" ca="1" si="42"/>
        <v>19481305.253569856</v>
      </c>
      <c r="L197" s="1150">
        <f t="shared" ca="1" si="43"/>
        <v>0</v>
      </c>
      <c r="M197" s="1150">
        <f t="shared" ca="1" si="44"/>
        <v>0</v>
      </c>
      <c r="N197" s="1150">
        <f t="shared" ca="1" si="53"/>
        <v>1038971074.1126522</v>
      </c>
      <c r="O197" s="1093"/>
      <c r="P197" s="1150">
        <f t="shared" ca="1" si="45"/>
        <v>19481305.253569961</v>
      </c>
      <c r="Q197" s="1150">
        <f t="shared" ca="1" si="46"/>
        <v>987022520.4070195</v>
      </c>
      <c r="R197" s="1150">
        <f t="shared" ca="1" si="54"/>
        <v>1005529760.3979108</v>
      </c>
      <c r="S197" s="1150">
        <f t="shared" ca="1" si="55"/>
        <v>18507239.990891337</v>
      </c>
      <c r="T197" s="1150">
        <f t="shared" ca="1" si="47"/>
        <v>987022520.4070195</v>
      </c>
      <c r="U197" s="1152">
        <f t="shared" ca="1" si="48"/>
        <v>0.12935853450289594</v>
      </c>
      <c r="V197" s="1153">
        <f t="shared" ca="1" si="49"/>
        <v>5.0000000000000044E-2</v>
      </c>
      <c r="X197" s="1154">
        <f t="shared" ca="1" si="56"/>
        <v>52922618.96831125</v>
      </c>
      <c r="Y197" s="1154">
        <f t="shared" ca="1" si="50"/>
        <v>974065.2626786232</v>
      </c>
      <c r="Z197" s="1154">
        <f t="shared" ca="1" si="51"/>
        <v>51948553.705632627</v>
      </c>
      <c r="AA197" s="1152">
        <f t="shared" ca="1" si="52"/>
        <v>0.12933191341229533</v>
      </c>
      <c r="AB197" s="1125"/>
    </row>
    <row r="198" spans="1:28">
      <c r="A198" s="1164">
        <f>Calendar!J190</f>
        <v>50705</v>
      </c>
      <c r="C198" s="1124"/>
      <c r="D198" s="1145">
        <f t="shared" ca="1" si="38"/>
        <v>51470</v>
      </c>
      <c r="E198" s="1146">
        <f t="shared" ca="1" si="39"/>
        <v>51497</v>
      </c>
      <c r="F198" s="1147">
        <f t="shared" ca="1" si="40"/>
        <v>5722</v>
      </c>
      <c r="G198" s="1148">
        <f ca="1">IF(F198&lt;&gt;"",COUNTIF($F$11:F198,"&gt;0"),"")</f>
        <v>188</v>
      </c>
      <c r="H198" s="1149">
        <v>1.8569758844308379E-2</v>
      </c>
      <c r="I198" s="1093"/>
      <c r="J198" s="1150">
        <f t="shared" ca="1" si="41"/>
        <v>1038971074.1126522</v>
      </c>
      <c r="K198" s="1151">
        <f t="shared" ca="1" si="42"/>
        <v>19293442.292484</v>
      </c>
      <c r="L198" s="1150">
        <f t="shared" ca="1" si="43"/>
        <v>0</v>
      </c>
      <c r="M198" s="1150">
        <f t="shared" ca="1" si="44"/>
        <v>0</v>
      </c>
      <c r="N198" s="1150">
        <f t="shared" ca="1" si="53"/>
        <v>1019677631.8201681</v>
      </c>
      <c r="O198" s="1093"/>
      <c r="P198" s="1150">
        <f t="shared" ca="1" si="45"/>
        <v>19293442.292483926</v>
      </c>
      <c r="Q198" s="1150">
        <f t="shared" ca="1" si="46"/>
        <v>968693750.22915971</v>
      </c>
      <c r="R198" s="1150">
        <f t="shared" ca="1" si="54"/>
        <v>987022520.4070195</v>
      </c>
      <c r="S198" s="1150">
        <f t="shared" ca="1" si="55"/>
        <v>18328770.177859783</v>
      </c>
      <c r="T198" s="1150">
        <f t="shared" ca="1" si="47"/>
        <v>968693750.22915971</v>
      </c>
      <c r="U198" s="1152">
        <f t="shared" ca="1" si="48"/>
        <v>0.12697763088650998</v>
      </c>
      <c r="V198" s="1153">
        <f t="shared" ca="1" si="49"/>
        <v>5.0000000000000044E-2</v>
      </c>
      <c r="X198" s="1154">
        <f t="shared" ca="1" si="56"/>
        <v>51948553.705632627</v>
      </c>
      <c r="Y198" s="1154">
        <f t="shared" ca="1" si="50"/>
        <v>964672.11462414265</v>
      </c>
      <c r="Z198" s="1154">
        <f t="shared" ca="1" si="51"/>
        <v>50983881.591008484</v>
      </c>
      <c r="AA198" s="1152">
        <f t="shared" ca="1" si="52"/>
        <v>0.12695149976938569</v>
      </c>
      <c r="AB198" s="1125"/>
    </row>
    <row r="199" spans="1:28">
      <c r="A199" s="1164">
        <f>Calendar!J191</f>
        <v>50738</v>
      </c>
      <c r="C199" s="1124"/>
      <c r="D199" s="1145">
        <f t="shared" ca="1" si="38"/>
        <v>51501</v>
      </c>
      <c r="E199" s="1146">
        <f t="shared" ca="1" si="39"/>
        <v>51529</v>
      </c>
      <c r="F199" s="1147">
        <f t="shared" ca="1" si="40"/>
        <v>5754</v>
      </c>
      <c r="G199" s="1148">
        <f ca="1">IF(F199&lt;&gt;"",COUNTIF($F$11:F199,"&gt;0"),"")</f>
        <v>189</v>
      </c>
      <c r="H199" s="1149">
        <v>1.8810495123137577E-2</v>
      </c>
      <c r="I199" s="1093"/>
      <c r="J199" s="1150">
        <f t="shared" ca="1" si="41"/>
        <v>1019677631.8201681</v>
      </c>
      <c r="K199" s="1151">
        <f t="shared" ca="1" si="42"/>
        <v>19180641.120525748</v>
      </c>
      <c r="L199" s="1150">
        <f t="shared" ca="1" si="43"/>
        <v>0</v>
      </c>
      <c r="M199" s="1150">
        <f t="shared" ca="1" si="44"/>
        <v>0</v>
      </c>
      <c r="N199" s="1150">
        <f t="shared" ca="1" si="53"/>
        <v>1000496990.6996424</v>
      </c>
      <c r="O199" s="1093"/>
      <c r="P199" s="1150">
        <f t="shared" ca="1" si="45"/>
        <v>19180641.120525837</v>
      </c>
      <c r="Q199" s="1150">
        <f t="shared" ca="1" si="46"/>
        <v>950472141.16466022</v>
      </c>
      <c r="R199" s="1150">
        <f t="shared" ca="1" si="54"/>
        <v>968693750.22915971</v>
      </c>
      <c r="S199" s="1150">
        <f t="shared" ca="1" si="55"/>
        <v>18221609.064499497</v>
      </c>
      <c r="T199" s="1150">
        <f t="shared" ca="1" si="47"/>
        <v>950472141.16466022</v>
      </c>
      <c r="U199" s="1152">
        <f t="shared" ca="1" si="48"/>
        <v>0.1246196869023259</v>
      </c>
      <c r="V199" s="1153">
        <f t="shared" ca="1" si="49"/>
        <v>5.0000000000000044E-2</v>
      </c>
      <c r="X199" s="1154">
        <f t="shared" ca="1" si="56"/>
        <v>50983881.591008484</v>
      </c>
      <c r="Y199" s="1154">
        <f t="shared" ca="1" si="50"/>
        <v>959032.05602633953</v>
      </c>
      <c r="Z199" s="1154">
        <f t="shared" ca="1" si="51"/>
        <v>50024849.534982145</v>
      </c>
      <c r="AA199" s="1152">
        <f t="shared" ca="1" si="52"/>
        <v>0.12459404103374508</v>
      </c>
      <c r="AB199" s="1125"/>
    </row>
    <row r="200" spans="1:28">
      <c r="A200" s="1164">
        <f>Calendar!J192</f>
        <v>50766</v>
      </c>
      <c r="C200" s="1124"/>
      <c r="D200" s="1145">
        <f t="shared" ca="1" si="38"/>
        <v>51532</v>
      </c>
      <c r="E200" s="1146">
        <f t="shared" ca="1" si="39"/>
        <v>51559</v>
      </c>
      <c r="F200" s="1147">
        <f t="shared" ca="1" si="40"/>
        <v>5784</v>
      </c>
      <c r="G200" s="1148">
        <f ca="1">IF(F200&lt;&gt;"",COUNTIF($F$11:F200,"&gt;0"),"")</f>
        <v>190</v>
      </c>
      <c r="H200" s="1149">
        <v>1.9010539009928829E-2</v>
      </c>
      <c r="I200" s="1093"/>
      <c r="J200" s="1150">
        <f t="shared" ca="1" si="41"/>
        <v>1000496990.6996424</v>
      </c>
      <c r="K200" s="1151">
        <f t="shared" ca="1" si="42"/>
        <v>19019987.071011953</v>
      </c>
      <c r="L200" s="1150">
        <f t="shared" ca="1" si="43"/>
        <v>0</v>
      </c>
      <c r="M200" s="1150">
        <f t="shared" ca="1" si="44"/>
        <v>0</v>
      </c>
      <c r="N200" s="1150">
        <f t="shared" ca="1" si="53"/>
        <v>981477003.62863052</v>
      </c>
      <c r="O200" s="1093"/>
      <c r="P200" s="1150">
        <f t="shared" ca="1" si="45"/>
        <v>19019987.071011901</v>
      </c>
      <c r="Q200" s="1150">
        <f t="shared" ca="1" si="46"/>
        <v>932403153.44719899</v>
      </c>
      <c r="R200" s="1150">
        <f t="shared" ca="1" si="54"/>
        <v>950472141.16466022</v>
      </c>
      <c r="S200" s="1150">
        <f t="shared" ca="1" si="55"/>
        <v>18068987.717461228</v>
      </c>
      <c r="T200" s="1150">
        <f t="shared" ca="1" si="47"/>
        <v>932403153.44719899</v>
      </c>
      <c r="U200" s="1152">
        <f t="shared" ca="1" si="48"/>
        <v>0.12227552888960276</v>
      </c>
      <c r="V200" s="1153">
        <f t="shared" ca="1" si="49"/>
        <v>5.0000000000000044E-2</v>
      </c>
      <c r="X200" s="1154">
        <f t="shared" ca="1" si="56"/>
        <v>50024849.534982145</v>
      </c>
      <c r="Y200" s="1154">
        <f t="shared" ca="1" si="50"/>
        <v>950999.35355067253</v>
      </c>
      <c r="Z200" s="1154">
        <f t="shared" ca="1" si="51"/>
        <v>49073850.181431472</v>
      </c>
      <c r="AA200" s="1152">
        <f t="shared" ca="1" si="52"/>
        <v>0.12225036543250768</v>
      </c>
      <c r="AB200" s="1125"/>
    </row>
    <row r="201" spans="1:28">
      <c r="A201" s="1164">
        <f>Calendar!J193</f>
        <v>50797</v>
      </c>
      <c r="C201" s="1124"/>
      <c r="D201" s="1145">
        <f t="shared" ca="1" si="38"/>
        <v>51560</v>
      </c>
      <c r="E201" s="1146">
        <f t="shared" ca="1" si="39"/>
        <v>51587</v>
      </c>
      <c r="F201" s="1147">
        <f t="shared" ca="1" si="40"/>
        <v>5812</v>
      </c>
      <c r="G201" s="1148">
        <f ca="1">IF(F201&lt;&gt;"",COUNTIF($F$11:F201,"&gt;0"),"")</f>
        <v>191</v>
      </c>
      <c r="H201" s="1149">
        <v>1.9235363671771803E-2</v>
      </c>
      <c r="I201" s="1093"/>
      <c r="J201" s="1150">
        <f t="shared" ca="1" si="41"/>
        <v>981477003.62863052</v>
      </c>
      <c r="K201" s="1151">
        <f t="shared" ca="1" si="42"/>
        <v>18879067.100277603</v>
      </c>
      <c r="L201" s="1150">
        <f t="shared" ca="1" si="43"/>
        <v>0</v>
      </c>
      <c r="M201" s="1150">
        <f t="shared" ca="1" si="44"/>
        <v>0</v>
      </c>
      <c r="N201" s="1150">
        <f t="shared" ca="1" si="53"/>
        <v>962597936.52835298</v>
      </c>
      <c r="O201" s="1093"/>
      <c r="P201" s="1150">
        <f t="shared" ca="1" si="45"/>
        <v>18879067.100277424</v>
      </c>
      <c r="Q201" s="1150">
        <f t="shared" ca="1" si="46"/>
        <v>914468039.70193529</v>
      </c>
      <c r="R201" s="1150">
        <f t="shared" ca="1" si="54"/>
        <v>932403153.44719899</v>
      </c>
      <c r="S201" s="1150">
        <f t="shared" ca="1" si="55"/>
        <v>17935113.745263696</v>
      </c>
      <c r="T201" s="1150">
        <f t="shared" ca="1" si="47"/>
        <v>914468039.70193529</v>
      </c>
      <c r="U201" s="1152">
        <f t="shared" ca="1" si="48"/>
        <v>0.11995100517768731</v>
      </c>
      <c r="V201" s="1153">
        <f t="shared" ca="1" si="49"/>
        <v>5.0000000000000044E-2</v>
      </c>
      <c r="X201" s="1154">
        <f t="shared" ca="1" si="56"/>
        <v>49073850.181431472</v>
      </c>
      <c r="Y201" s="1154">
        <f t="shared" ca="1" si="50"/>
        <v>943953.35501372814</v>
      </c>
      <c r="Z201" s="1154">
        <f t="shared" ca="1" si="51"/>
        <v>48129896.826417744</v>
      </c>
      <c r="AA201" s="1152">
        <f t="shared" ca="1" si="52"/>
        <v>0.11992632009147476</v>
      </c>
      <c r="AB201" s="1125"/>
    </row>
    <row r="202" spans="1:28">
      <c r="A202" s="1164">
        <f>Calendar!J194</f>
        <v>50829</v>
      </c>
      <c r="C202" s="1124"/>
      <c r="D202" s="1145">
        <f t="shared" ca="1" si="38"/>
        <v>51591</v>
      </c>
      <c r="E202" s="1146">
        <f t="shared" ca="1" si="39"/>
        <v>51620</v>
      </c>
      <c r="F202" s="1147">
        <f t="shared" ca="1" si="40"/>
        <v>5845</v>
      </c>
      <c r="G202" s="1148">
        <f ca="1">IF(F202&lt;&gt;"",COUNTIF($F$11:F202,"&gt;0"),"")</f>
        <v>192</v>
      </c>
      <c r="H202" s="1149">
        <v>1.9459064867633255E-2</v>
      </c>
      <c r="I202" s="1093"/>
      <c r="J202" s="1150">
        <f t="shared" ca="1" si="41"/>
        <v>962597936.52835298</v>
      </c>
      <c r="K202" s="1151">
        <f t="shared" ca="1" si="42"/>
        <v>18731255.68835514</v>
      </c>
      <c r="L202" s="1150">
        <f t="shared" ca="1" si="43"/>
        <v>0</v>
      </c>
      <c r="M202" s="1150">
        <f t="shared" ca="1" si="44"/>
        <v>0</v>
      </c>
      <c r="N202" s="1150">
        <f t="shared" ca="1" si="53"/>
        <v>943866680.83999789</v>
      </c>
      <c r="O202" s="1093"/>
      <c r="P202" s="1150">
        <f t="shared" ca="1" si="45"/>
        <v>18731255.688355088</v>
      </c>
      <c r="Q202" s="1150">
        <f t="shared" ca="1" si="46"/>
        <v>896673346.79799795</v>
      </c>
      <c r="R202" s="1150">
        <f t="shared" ca="1" si="54"/>
        <v>914468039.70193529</v>
      </c>
      <c r="S202" s="1150">
        <f t="shared" ca="1" si="55"/>
        <v>17794692.90393734</v>
      </c>
      <c r="T202" s="1150">
        <f t="shared" ca="1" si="47"/>
        <v>896673346.79799795</v>
      </c>
      <c r="U202" s="1152">
        <f t="shared" ca="1" si="48"/>
        <v>0.11764370397029991</v>
      </c>
      <c r="V202" s="1153">
        <f t="shared" ca="1" si="49"/>
        <v>5.0000000000000044E-2</v>
      </c>
      <c r="X202" s="1154">
        <f t="shared" ca="1" si="56"/>
        <v>48129896.826417744</v>
      </c>
      <c r="Y202" s="1154">
        <f t="shared" ca="1" si="50"/>
        <v>936562.78441774845</v>
      </c>
      <c r="Z202" s="1154">
        <f t="shared" ca="1" si="51"/>
        <v>47193334.041999996</v>
      </c>
      <c r="AA202" s="1152">
        <f t="shared" ca="1" si="52"/>
        <v>0.1176194937106983</v>
      </c>
      <c r="AB202" s="1125"/>
    </row>
    <row r="203" spans="1:28">
      <c r="A203" s="1164">
        <f>Calendar!J195</f>
        <v>50857</v>
      </c>
      <c r="C203" s="1124"/>
      <c r="D203" s="1145">
        <f t="shared" ca="1" si="38"/>
        <v>51621</v>
      </c>
      <c r="E203" s="1146">
        <f t="shared" ca="1" si="39"/>
        <v>51648</v>
      </c>
      <c r="F203" s="1147">
        <f t="shared" ca="1" si="40"/>
        <v>5873</v>
      </c>
      <c r="G203" s="1148">
        <f ca="1">IF(F203&lt;&gt;"",COUNTIF($F$11:F203,"&gt;0"),"")</f>
        <v>193</v>
      </c>
      <c r="H203" s="1149">
        <v>1.9647369940321537E-2</v>
      </c>
      <c r="I203" s="1093"/>
      <c r="J203" s="1150">
        <f t="shared" ca="1" si="41"/>
        <v>943866680.83999789</v>
      </c>
      <c r="K203" s="1151">
        <f t="shared" ca="1" si="42"/>
        <v>18544497.852806836</v>
      </c>
      <c r="L203" s="1150">
        <f t="shared" ca="1" si="43"/>
        <v>0</v>
      </c>
      <c r="M203" s="1150">
        <f t="shared" ca="1" si="44"/>
        <v>0</v>
      </c>
      <c r="N203" s="1150">
        <f t="shared" ca="1" si="53"/>
        <v>925322182.98719108</v>
      </c>
      <c r="O203" s="1093"/>
      <c r="P203" s="1150">
        <f t="shared" ca="1" si="45"/>
        <v>18544497.852806926</v>
      </c>
      <c r="Q203" s="1150">
        <f t="shared" ca="1" si="46"/>
        <v>879056073.8378315</v>
      </c>
      <c r="R203" s="1150">
        <f t="shared" ca="1" si="54"/>
        <v>896673346.79799795</v>
      </c>
      <c r="S203" s="1150">
        <f t="shared" ca="1" si="55"/>
        <v>17617272.960166454</v>
      </c>
      <c r="T203" s="1150">
        <f t="shared" ca="1" si="47"/>
        <v>879056073.8378315</v>
      </c>
      <c r="U203" s="1152">
        <f t="shared" ca="1" si="48"/>
        <v>0.11535446750347321</v>
      </c>
      <c r="V203" s="1153">
        <f t="shared" ca="1" si="49"/>
        <v>5.0000000000000044E-2</v>
      </c>
      <c r="X203" s="1154">
        <f t="shared" ca="1" si="56"/>
        <v>47193334.041999996</v>
      </c>
      <c r="Y203" s="1154">
        <f t="shared" ca="1" si="50"/>
        <v>927224.89264047146</v>
      </c>
      <c r="Z203" s="1154">
        <f t="shared" ca="1" si="51"/>
        <v>46266109.149359524</v>
      </c>
      <c r="AA203" s="1152">
        <f t="shared" ca="1" si="52"/>
        <v>0.11533072835288366</v>
      </c>
      <c r="AB203" s="1125"/>
    </row>
    <row r="204" spans="1:28">
      <c r="A204" s="1164">
        <f>Calendar!J196</f>
        <v>50887</v>
      </c>
      <c r="C204" s="1124"/>
      <c r="D204" s="1145">
        <f t="shared" ref="D204:D267" ca="1" si="57">IF(E204&lt;&gt;"",EOMONTH(E204,-1),"")</f>
        <v>51652</v>
      </c>
      <c r="E204" s="1146">
        <f t="shared" ref="E204:E267" ca="1" si="58">IF(INDIRECT("A"&amp;(IFERROR(MATCH(E203,A:A),999)+1))&gt;0,INDIRECT("A"&amp;(IFERROR(MATCH(E203,A:A),999)+1)),"")</f>
        <v>51679</v>
      </c>
      <c r="F204" s="1147">
        <f t="shared" ref="F204:F267" ca="1" si="59">IF(E204&lt;&gt;"",E204-$A$31,"")</f>
        <v>5904</v>
      </c>
      <c r="G204" s="1148">
        <f ca="1">IF(F204&lt;&gt;"",COUNTIF($F$11:F204,"&gt;0"),"")</f>
        <v>194</v>
      </c>
      <c r="H204" s="1149">
        <v>1.9890863133051145E-2</v>
      </c>
      <c r="I204" s="1093"/>
      <c r="J204" s="1150">
        <f t="shared" ref="J204:J267" ca="1" si="60">IF(G204=1,$A$7,N203)</f>
        <v>925322182.98719108</v>
      </c>
      <c r="K204" s="1151">
        <f t="shared" ref="K204:K267" ca="1" si="61">H204*J204</f>
        <v>18405456.895774323</v>
      </c>
      <c r="L204" s="1150">
        <f t="shared" ref="L204:L267" ca="1" si="62">IF(E204&lt;&gt;"",(1-(1-$A$25)^(1/12))*(J204-K204),"")</f>
        <v>0</v>
      </c>
      <c r="M204" s="1150">
        <f t="shared" ref="M204:M267" ca="1" si="63">IF(J204-K204-L204&lt;$A$27*$A$5,J204-K204-L204,0)</f>
        <v>0</v>
      </c>
      <c r="N204" s="1150">
        <f t="shared" ca="1" si="53"/>
        <v>906916726.09141672</v>
      </c>
      <c r="O204" s="1093"/>
      <c r="P204" s="1150">
        <f t="shared" ref="P204:P267" ca="1" si="64">IF(G204&lt;&gt; "", R204+X204-N204, "")</f>
        <v>18405456.895774245</v>
      </c>
      <c r="Q204" s="1150">
        <f t="shared" ref="Q204:Q267" ca="1" si="65">IF(E204&lt;&gt;"", N204*(1-$A$15), "")</f>
        <v>861570889.7868458</v>
      </c>
      <c r="R204" s="1150">
        <f t="shared" ca="1" si="54"/>
        <v>879056073.8378315</v>
      </c>
      <c r="S204" s="1150">
        <f t="shared" ca="1" si="55"/>
        <v>17485184.050985694</v>
      </c>
      <c r="T204" s="1150">
        <f t="shared" ref="T204:T267" ca="1" si="66">IF(E204&lt;&gt;"", R204-S204, "")</f>
        <v>861570889.7868458</v>
      </c>
      <c r="U204" s="1152">
        <f t="shared" ref="U204:U267" ca="1" si="67">IF(E204&lt;&gt;"", R204/$A$11, "")</f>
        <v>0.11308805560616368</v>
      </c>
      <c r="V204" s="1153">
        <f t="shared" ref="V204:V267" ca="1" si="68">IF(E204&lt;&gt;"", IFERROR(1-T204/N204, "n.a."), "")</f>
        <v>5.0000000000000044E-2</v>
      </c>
      <c r="X204" s="1154">
        <f t="shared" ca="1" si="56"/>
        <v>46266109.149359524</v>
      </c>
      <c r="Y204" s="1154">
        <f t="shared" ref="Y204:Y267" ca="1" si="69">IF(E204&lt;&gt;"", P204-S204, "")</f>
        <v>920272.84478855133</v>
      </c>
      <c r="Z204" s="1154">
        <f t="shared" ref="Z204:Z267" ca="1" si="70">IF(E204&lt;&gt;"", X204-Y204, "")</f>
        <v>45345836.304570973</v>
      </c>
      <c r="AA204" s="1152">
        <f t="shared" ref="AA204:AA267" ca="1" si="71">IF(E204&lt;&gt;"", X204/$A$19, "")</f>
        <v>0.11306478286744752</v>
      </c>
      <c r="AB204" s="1125"/>
    </row>
    <row r="205" spans="1:28">
      <c r="A205" s="1164">
        <f>Calendar!J197</f>
        <v>50917</v>
      </c>
      <c r="C205" s="1124"/>
      <c r="D205" s="1145">
        <f t="shared" ca="1" si="57"/>
        <v>51682</v>
      </c>
      <c r="E205" s="1146">
        <f t="shared" ca="1" si="58"/>
        <v>51711</v>
      </c>
      <c r="F205" s="1147">
        <f t="shared" ca="1" si="59"/>
        <v>5936</v>
      </c>
      <c r="G205" s="1148">
        <f ca="1">IF(F205&lt;&gt;"",COUNTIF($F$11:F205,"&gt;0"),"")</f>
        <v>195</v>
      </c>
      <c r="H205" s="1149">
        <v>2.0101924204233134E-2</v>
      </c>
      <c r="I205" s="1093"/>
      <c r="J205" s="1150">
        <f t="shared" ca="1" si="60"/>
        <v>906916726.09141672</v>
      </c>
      <c r="K205" s="1151">
        <f t="shared" ca="1" si="61"/>
        <v>18230771.287440922</v>
      </c>
      <c r="L205" s="1150">
        <f t="shared" ca="1" si="62"/>
        <v>0</v>
      </c>
      <c r="M205" s="1150">
        <f t="shared" ca="1" si="63"/>
        <v>0</v>
      </c>
      <c r="N205" s="1150">
        <f t="shared" ref="N205:N268" ca="1" si="72">IF(E205&lt;&gt;"",J205-K205-L205-M205,"")</f>
        <v>888685954.80397582</v>
      </c>
      <c r="O205" s="1093"/>
      <c r="P205" s="1150">
        <f t="shared" ca="1" si="64"/>
        <v>18230771.287441015</v>
      </c>
      <c r="Q205" s="1150">
        <f t="shared" ca="1" si="65"/>
        <v>844251657.06377697</v>
      </c>
      <c r="R205" s="1150">
        <f t="shared" ref="R205:R268" ca="1" si="73">IF(E205&lt;&gt;"", T204, "")</f>
        <v>861570889.7868458</v>
      </c>
      <c r="S205" s="1150">
        <f t="shared" ref="S205:S268" ca="1" si="74">IF(E205&lt;&gt;"", MIN(P205,MAX(R205-Q205,0)), "")</f>
        <v>17319232.723068833</v>
      </c>
      <c r="T205" s="1150">
        <f t="shared" ca="1" si="66"/>
        <v>844251657.06377697</v>
      </c>
      <c r="U205" s="1152">
        <f t="shared" ca="1" si="67"/>
        <v>0.11083863657011858</v>
      </c>
      <c r="V205" s="1153">
        <f t="shared" ca="1" si="68"/>
        <v>5.0000000000000044E-2</v>
      </c>
      <c r="X205" s="1154">
        <f t="shared" ref="X205:X268" ca="1" si="75">IF(E205&lt;&gt;"", Z204, "")</f>
        <v>45345836.304570973</v>
      </c>
      <c r="Y205" s="1154">
        <f t="shared" ca="1" si="69"/>
        <v>911538.56437218189</v>
      </c>
      <c r="Z205" s="1154">
        <f t="shared" ca="1" si="70"/>
        <v>44434297.740198791</v>
      </c>
      <c r="AA205" s="1152">
        <f t="shared" ca="1" si="71"/>
        <v>0.11081582674626338</v>
      </c>
      <c r="AB205" s="1125"/>
    </row>
    <row r="206" spans="1:28">
      <c r="A206" s="1164">
        <f>Calendar!J198</f>
        <v>50948</v>
      </c>
      <c r="C206" s="1124"/>
      <c r="D206" s="1145">
        <f t="shared" ca="1" si="57"/>
        <v>51713</v>
      </c>
      <c r="E206" s="1146">
        <f t="shared" ca="1" si="58"/>
        <v>51740</v>
      </c>
      <c r="F206" s="1147">
        <f t="shared" ca="1" si="59"/>
        <v>5965</v>
      </c>
      <c r="G206" s="1148">
        <f ca="1">IF(F206&lt;&gt;"",COUNTIF($F$11:F206,"&gt;0"),"")</f>
        <v>196</v>
      </c>
      <c r="H206" s="1149">
        <v>2.0313465247822134E-2</v>
      </c>
      <c r="I206" s="1093"/>
      <c r="J206" s="1150">
        <f t="shared" ca="1" si="60"/>
        <v>888685954.80397582</v>
      </c>
      <c r="K206" s="1151">
        <f t="shared" ca="1" si="61"/>
        <v>18052291.259138193</v>
      </c>
      <c r="L206" s="1150">
        <f t="shared" ca="1" si="62"/>
        <v>0</v>
      </c>
      <c r="M206" s="1150">
        <f t="shared" ca="1" si="63"/>
        <v>0</v>
      </c>
      <c r="N206" s="1150">
        <f t="shared" ca="1" si="72"/>
        <v>870633663.54483759</v>
      </c>
      <c r="O206" s="1093"/>
      <c r="P206" s="1150">
        <f t="shared" ca="1" si="64"/>
        <v>18052291.259138227</v>
      </c>
      <c r="Q206" s="1150">
        <f t="shared" ca="1" si="65"/>
        <v>827101980.36759567</v>
      </c>
      <c r="R206" s="1150">
        <f t="shared" ca="1" si="73"/>
        <v>844251657.06377697</v>
      </c>
      <c r="S206" s="1150">
        <f t="shared" ca="1" si="74"/>
        <v>17149676.696181297</v>
      </c>
      <c r="T206" s="1150">
        <f t="shared" ca="1" si="66"/>
        <v>827101980.36759567</v>
      </c>
      <c r="U206" s="1152">
        <f t="shared" ca="1" si="67"/>
        <v>0.10861056669888552</v>
      </c>
      <c r="V206" s="1153">
        <f t="shared" ca="1" si="68"/>
        <v>5.0000000000000044E-2</v>
      </c>
      <c r="X206" s="1154">
        <f t="shared" ca="1" si="75"/>
        <v>44434297.740198791</v>
      </c>
      <c r="Y206" s="1154">
        <f t="shared" ca="1" si="69"/>
        <v>902614.56295692921</v>
      </c>
      <c r="Z206" s="1154">
        <f t="shared" ca="1" si="70"/>
        <v>43531683.177241862</v>
      </c>
      <c r="AA206" s="1152">
        <f t="shared" ca="1" si="71"/>
        <v>0.10858821539638024</v>
      </c>
      <c r="AB206" s="1125"/>
    </row>
    <row r="207" spans="1:28">
      <c r="A207" s="1164">
        <f>Calendar!J199</f>
        <v>50978</v>
      </c>
      <c r="C207" s="1124"/>
      <c r="D207" s="1145">
        <f t="shared" ca="1" si="57"/>
        <v>51744</v>
      </c>
      <c r="E207" s="1146">
        <f t="shared" ca="1" si="58"/>
        <v>51771</v>
      </c>
      <c r="F207" s="1147">
        <f t="shared" ca="1" si="59"/>
        <v>5996</v>
      </c>
      <c r="G207" s="1148">
        <f ca="1">IF(F207&lt;&gt;"",COUNTIF($F$11:F207,"&gt;0"),"")</f>
        <v>197</v>
      </c>
      <c r="H207" s="1149">
        <v>2.0517428346694375E-2</v>
      </c>
      <c r="I207" s="1093"/>
      <c r="J207" s="1150">
        <f t="shared" ca="1" si="60"/>
        <v>870633663.54483759</v>
      </c>
      <c r="K207" s="1151">
        <f t="shared" ca="1" si="61"/>
        <v>17863163.808001224</v>
      </c>
      <c r="L207" s="1150">
        <f t="shared" ca="1" si="62"/>
        <v>0</v>
      </c>
      <c r="M207" s="1150">
        <f t="shared" ca="1" si="63"/>
        <v>0</v>
      </c>
      <c r="N207" s="1150">
        <f t="shared" ca="1" si="72"/>
        <v>852770499.73683631</v>
      </c>
      <c r="O207" s="1093"/>
      <c r="P207" s="1150">
        <f t="shared" ca="1" si="64"/>
        <v>17863163.808001161</v>
      </c>
      <c r="Q207" s="1150">
        <f t="shared" ca="1" si="65"/>
        <v>810131974.74999452</v>
      </c>
      <c r="R207" s="1150">
        <f t="shared" ca="1" si="73"/>
        <v>827101980.36759567</v>
      </c>
      <c r="S207" s="1150">
        <f t="shared" ca="1" si="74"/>
        <v>16970005.617601156</v>
      </c>
      <c r="T207" s="1150">
        <f t="shared" ca="1" si="66"/>
        <v>810131974.74999452</v>
      </c>
      <c r="U207" s="1152">
        <f t="shared" ca="1" si="67"/>
        <v>0.10640430972670145</v>
      </c>
      <c r="V207" s="1153">
        <f t="shared" ca="1" si="68"/>
        <v>4.9999999999999933E-2</v>
      </c>
      <c r="X207" s="1154">
        <f t="shared" ca="1" si="75"/>
        <v>43531683.177241862</v>
      </c>
      <c r="Y207" s="1154">
        <f t="shared" ca="1" si="69"/>
        <v>893158.19040000439</v>
      </c>
      <c r="Z207" s="1154">
        <f t="shared" ca="1" si="70"/>
        <v>42638524.986841857</v>
      </c>
      <c r="AA207" s="1152">
        <f t="shared" ca="1" si="71"/>
        <v>0.10638241245660279</v>
      </c>
      <c r="AB207" s="1125"/>
    </row>
    <row r="208" spans="1:28">
      <c r="A208" s="1164">
        <f>Calendar!J200</f>
        <v>51011</v>
      </c>
      <c r="C208" s="1124"/>
      <c r="D208" s="1145">
        <f t="shared" ca="1" si="57"/>
        <v>51774</v>
      </c>
      <c r="E208" s="1146">
        <f t="shared" ca="1" si="58"/>
        <v>51802</v>
      </c>
      <c r="F208" s="1147">
        <f t="shared" ca="1" si="59"/>
        <v>6027</v>
      </c>
      <c r="G208" s="1148">
        <f ca="1">IF(F208&lt;&gt;"",COUNTIF($F$11:F208,"&gt;0"),"")</f>
        <v>198</v>
      </c>
      <c r="H208" s="1149">
        <v>2.0771912268192902E-2</v>
      </c>
      <c r="I208" s="1093"/>
      <c r="J208" s="1150">
        <f t="shared" ca="1" si="60"/>
        <v>852770499.73683631</v>
      </c>
      <c r="K208" s="1151">
        <f t="shared" ca="1" si="61"/>
        <v>17713674.005436581</v>
      </c>
      <c r="L208" s="1150">
        <f t="shared" ca="1" si="62"/>
        <v>0</v>
      </c>
      <c r="M208" s="1150">
        <f t="shared" ca="1" si="63"/>
        <v>0</v>
      </c>
      <c r="N208" s="1150">
        <f t="shared" ca="1" si="72"/>
        <v>835056825.73139977</v>
      </c>
      <c r="O208" s="1093"/>
      <c r="P208" s="1150">
        <f t="shared" ca="1" si="64"/>
        <v>17713674.005436659</v>
      </c>
      <c r="Q208" s="1150">
        <f t="shared" ca="1" si="65"/>
        <v>793303984.4448297</v>
      </c>
      <c r="R208" s="1150">
        <f t="shared" ca="1" si="73"/>
        <v>810131974.74999452</v>
      </c>
      <c r="S208" s="1150">
        <f t="shared" ca="1" si="74"/>
        <v>16827990.305164814</v>
      </c>
      <c r="T208" s="1150">
        <f t="shared" ca="1" si="66"/>
        <v>793303984.4448297</v>
      </c>
      <c r="U208" s="1152">
        <f t="shared" ca="1" si="67"/>
        <v>0.10422116692610438</v>
      </c>
      <c r="V208" s="1153">
        <f t="shared" ca="1" si="68"/>
        <v>5.0000000000000044E-2</v>
      </c>
      <c r="X208" s="1154">
        <f t="shared" ca="1" si="75"/>
        <v>42638524.986841857</v>
      </c>
      <c r="Y208" s="1154">
        <f t="shared" ca="1" si="69"/>
        <v>885683.70027184486</v>
      </c>
      <c r="Z208" s="1154">
        <f t="shared" ca="1" si="70"/>
        <v>41752841.286570013</v>
      </c>
      <c r="AA208" s="1152">
        <f t="shared" ca="1" si="71"/>
        <v>0.10419971893167609</v>
      </c>
      <c r="AB208" s="1125"/>
    </row>
    <row r="209" spans="1:28">
      <c r="A209" s="1164">
        <f>Calendar!J201</f>
        <v>51040</v>
      </c>
      <c r="C209" s="1124"/>
      <c r="D209" s="1145">
        <f t="shared" ca="1" si="57"/>
        <v>51805</v>
      </c>
      <c r="E209" s="1146">
        <f t="shared" ca="1" si="58"/>
        <v>51832</v>
      </c>
      <c r="F209" s="1147">
        <f t="shared" ca="1" si="59"/>
        <v>6057</v>
      </c>
      <c r="G209" s="1148">
        <f ca="1">IF(F209&lt;&gt;"",COUNTIF($F$11:F209,"&gt;0"),"")</f>
        <v>199</v>
      </c>
      <c r="H209" s="1149">
        <v>2.0971550729519801E-2</v>
      </c>
      <c r="I209" s="1093"/>
      <c r="J209" s="1150">
        <f t="shared" ca="1" si="60"/>
        <v>835056825.73139977</v>
      </c>
      <c r="K209" s="1151">
        <f t="shared" ca="1" si="61"/>
        <v>17512436.582857825</v>
      </c>
      <c r="L209" s="1150">
        <f t="shared" ca="1" si="62"/>
        <v>0</v>
      </c>
      <c r="M209" s="1150">
        <f t="shared" ca="1" si="63"/>
        <v>0</v>
      </c>
      <c r="N209" s="1150">
        <f t="shared" ca="1" si="72"/>
        <v>817544389.14854193</v>
      </c>
      <c r="O209" s="1093"/>
      <c r="P209" s="1150">
        <f t="shared" ca="1" si="64"/>
        <v>17512436.582857847</v>
      </c>
      <c r="Q209" s="1150">
        <f t="shared" ca="1" si="65"/>
        <v>776667169.69111478</v>
      </c>
      <c r="R209" s="1150">
        <f t="shared" ca="1" si="73"/>
        <v>793303984.4448297</v>
      </c>
      <c r="S209" s="1150">
        <f t="shared" ca="1" si="74"/>
        <v>16636814.753714919</v>
      </c>
      <c r="T209" s="1150">
        <f t="shared" ca="1" si="66"/>
        <v>776667169.69111478</v>
      </c>
      <c r="U209" s="1152">
        <f t="shared" ca="1" si="67"/>
        <v>0.10205629399022664</v>
      </c>
      <c r="V209" s="1153">
        <f t="shared" ca="1" si="68"/>
        <v>5.0000000000000044E-2</v>
      </c>
      <c r="X209" s="1154">
        <f t="shared" ca="1" si="75"/>
        <v>41752841.286570013</v>
      </c>
      <c r="Y209" s="1154">
        <f t="shared" ca="1" si="69"/>
        <v>875621.82914292812</v>
      </c>
      <c r="Z209" s="1154">
        <f t="shared" ca="1" si="70"/>
        <v>40877219.457427084</v>
      </c>
      <c r="AA209" s="1152">
        <f t="shared" ca="1" si="71"/>
        <v>0.10203529151165693</v>
      </c>
      <c r="AB209" s="1125"/>
    </row>
    <row r="210" spans="1:28">
      <c r="A210" s="1164">
        <f>Calendar!J202</f>
        <v>51070</v>
      </c>
      <c r="C210" s="1124"/>
      <c r="D210" s="1145">
        <f t="shared" ca="1" si="57"/>
        <v>51835</v>
      </c>
      <c r="E210" s="1146">
        <f t="shared" ca="1" si="58"/>
        <v>51862</v>
      </c>
      <c r="F210" s="1147">
        <f t="shared" ca="1" si="59"/>
        <v>6087</v>
      </c>
      <c r="G210" s="1148">
        <f ca="1">IF(F210&lt;&gt;"",COUNTIF($F$11:F210,"&gt;0"),"")</f>
        <v>200</v>
      </c>
      <c r="H210" s="1149">
        <v>2.1135487560700862E-2</v>
      </c>
      <c r="I210" s="1093"/>
      <c r="J210" s="1150">
        <f t="shared" ca="1" si="60"/>
        <v>817544389.14854193</v>
      </c>
      <c r="K210" s="1151">
        <f t="shared" ca="1" si="61"/>
        <v>17279199.267169792</v>
      </c>
      <c r="L210" s="1150">
        <f t="shared" ca="1" si="62"/>
        <v>0</v>
      </c>
      <c r="M210" s="1150">
        <f t="shared" ca="1" si="63"/>
        <v>0</v>
      </c>
      <c r="N210" s="1150">
        <f t="shared" ca="1" si="72"/>
        <v>800265189.88137209</v>
      </c>
      <c r="O210" s="1093"/>
      <c r="P210" s="1150">
        <f t="shared" ca="1" si="64"/>
        <v>17279199.267169833</v>
      </c>
      <c r="Q210" s="1150">
        <f t="shared" ca="1" si="65"/>
        <v>760251930.38730347</v>
      </c>
      <c r="R210" s="1150">
        <f t="shared" ca="1" si="73"/>
        <v>776667169.69111478</v>
      </c>
      <c r="S210" s="1150">
        <f t="shared" ca="1" si="74"/>
        <v>16415239.303811312</v>
      </c>
      <c r="T210" s="1150">
        <f t="shared" ca="1" si="66"/>
        <v>760251930.38730347</v>
      </c>
      <c r="U210" s="1152">
        <f t="shared" ca="1" si="67"/>
        <v>9.9916015243543821E-2</v>
      </c>
      <c r="V210" s="1153">
        <f t="shared" ca="1" si="68"/>
        <v>5.0000000000000044E-2</v>
      </c>
      <c r="X210" s="1154">
        <f t="shared" ca="1" si="75"/>
        <v>40877219.457427084</v>
      </c>
      <c r="Y210" s="1154">
        <f t="shared" ca="1" si="69"/>
        <v>863959.96335852146</v>
      </c>
      <c r="Z210" s="1154">
        <f t="shared" ca="1" si="70"/>
        <v>40013259.494068563</v>
      </c>
      <c r="AA210" s="1152">
        <f t="shared" ca="1" si="71"/>
        <v>9.9895453219518773E-2</v>
      </c>
      <c r="AB210" s="1125"/>
    </row>
    <row r="211" spans="1:28">
      <c r="A211" s="1164">
        <f>Calendar!J203</f>
        <v>51102</v>
      </c>
      <c r="C211" s="1124"/>
      <c r="D211" s="1145">
        <f t="shared" ca="1" si="57"/>
        <v>51866</v>
      </c>
      <c r="E211" s="1146">
        <f t="shared" ca="1" si="58"/>
        <v>51893</v>
      </c>
      <c r="F211" s="1147">
        <f t="shared" ca="1" si="59"/>
        <v>6118</v>
      </c>
      <c r="G211" s="1148">
        <f ca="1">IF(F211&lt;&gt;"",COUNTIF($F$11:F211,"&gt;0"),"")</f>
        <v>201</v>
      </c>
      <c r="H211" s="1149">
        <v>2.13718414344252E-2</v>
      </c>
      <c r="I211" s="1093"/>
      <c r="J211" s="1150">
        <f t="shared" ca="1" si="60"/>
        <v>800265189.88137209</v>
      </c>
      <c r="K211" s="1151">
        <f t="shared" ca="1" si="61"/>
        <v>17103140.743634857</v>
      </c>
      <c r="L211" s="1150">
        <f t="shared" ca="1" si="62"/>
        <v>0</v>
      </c>
      <c r="M211" s="1150">
        <f t="shared" ca="1" si="63"/>
        <v>0</v>
      </c>
      <c r="N211" s="1150">
        <f t="shared" ca="1" si="72"/>
        <v>783162049.13773727</v>
      </c>
      <c r="O211" s="1093"/>
      <c r="P211" s="1150">
        <f t="shared" ca="1" si="64"/>
        <v>17103140.743634701</v>
      </c>
      <c r="Q211" s="1150">
        <f t="shared" ca="1" si="65"/>
        <v>744003946.68085039</v>
      </c>
      <c r="R211" s="1150">
        <f t="shared" ca="1" si="73"/>
        <v>760251930.38730347</v>
      </c>
      <c r="S211" s="1150">
        <f t="shared" ca="1" si="74"/>
        <v>16247983.706453085</v>
      </c>
      <c r="T211" s="1150">
        <f t="shared" ca="1" si="66"/>
        <v>744003946.68085039</v>
      </c>
      <c r="U211" s="1152">
        <f t="shared" ca="1" si="67"/>
        <v>9.7804241546249102E-2</v>
      </c>
      <c r="V211" s="1153">
        <f t="shared" ca="1" si="68"/>
        <v>5.0000000000000044E-2</v>
      </c>
      <c r="X211" s="1154">
        <f t="shared" ca="1" si="75"/>
        <v>40013259.494068563</v>
      </c>
      <c r="Y211" s="1154">
        <f t="shared" ca="1" si="69"/>
        <v>855157.03718161583</v>
      </c>
      <c r="Z211" s="1154">
        <f t="shared" ca="1" si="70"/>
        <v>39158102.456886947</v>
      </c>
      <c r="AA211" s="1152">
        <f t="shared" ca="1" si="71"/>
        <v>9.7784114110626985E-2</v>
      </c>
      <c r="AB211" s="1125"/>
    </row>
    <row r="212" spans="1:28">
      <c r="A212" s="1164">
        <f>Calendar!J204</f>
        <v>51131</v>
      </c>
      <c r="C212" s="1124"/>
      <c r="D212" s="1145">
        <f t="shared" ca="1" si="57"/>
        <v>51897</v>
      </c>
      <c r="E212" s="1146">
        <f t="shared" ca="1" si="58"/>
        <v>51924</v>
      </c>
      <c r="F212" s="1147">
        <f t="shared" ca="1" si="59"/>
        <v>6149</v>
      </c>
      <c r="G212" s="1148">
        <f ca="1">IF(F212&lt;&gt;"",COUNTIF($F$11:F212,"&gt;0"),"")</f>
        <v>202</v>
      </c>
      <c r="H212" s="1149">
        <v>2.1598666612051797E-2</v>
      </c>
      <c r="I212" s="1093"/>
      <c r="J212" s="1150">
        <f t="shared" ca="1" si="60"/>
        <v>783162049.13773727</v>
      </c>
      <c r="K212" s="1151">
        <f t="shared" ca="1" si="61"/>
        <v>16915256.002537314</v>
      </c>
      <c r="L212" s="1150">
        <f t="shared" ca="1" si="62"/>
        <v>0</v>
      </c>
      <c r="M212" s="1150">
        <f t="shared" ca="1" si="63"/>
        <v>0</v>
      </c>
      <c r="N212" s="1150">
        <f t="shared" ca="1" si="72"/>
        <v>766246793.1351999</v>
      </c>
      <c r="O212" s="1093"/>
      <c r="P212" s="1150">
        <f t="shared" ca="1" si="64"/>
        <v>16915256.00253737</v>
      </c>
      <c r="Q212" s="1150">
        <f t="shared" ca="1" si="65"/>
        <v>727934453.47843993</v>
      </c>
      <c r="R212" s="1150">
        <f t="shared" ca="1" si="73"/>
        <v>744003946.68085039</v>
      </c>
      <c r="S212" s="1150">
        <f t="shared" ca="1" si="74"/>
        <v>16069493.20241046</v>
      </c>
      <c r="T212" s="1150">
        <f t="shared" ca="1" si="66"/>
        <v>727934453.47843993</v>
      </c>
      <c r="U212" s="1152">
        <f t="shared" ca="1" si="67"/>
        <v>9.5713984804308441E-2</v>
      </c>
      <c r="V212" s="1153">
        <f t="shared" ca="1" si="68"/>
        <v>4.9999999999999933E-2</v>
      </c>
      <c r="X212" s="1154">
        <f t="shared" ca="1" si="75"/>
        <v>39158102.456886947</v>
      </c>
      <c r="Y212" s="1154">
        <f t="shared" ca="1" si="69"/>
        <v>845762.80012691021</v>
      </c>
      <c r="Z212" s="1154">
        <f t="shared" ca="1" si="70"/>
        <v>38312339.656760037</v>
      </c>
      <c r="AA212" s="1152">
        <f t="shared" ca="1" si="71"/>
        <v>9.5694287529049238E-2</v>
      </c>
      <c r="AB212" s="1125"/>
    </row>
    <row r="213" spans="1:28">
      <c r="A213" s="1164">
        <f>Calendar!J205</f>
        <v>51162</v>
      </c>
      <c r="C213" s="1124"/>
      <c r="D213" s="1145">
        <f t="shared" ca="1" si="57"/>
        <v>51925</v>
      </c>
      <c r="E213" s="1146">
        <f t="shared" ca="1" si="58"/>
        <v>51952</v>
      </c>
      <c r="F213" s="1147">
        <f t="shared" ca="1" si="59"/>
        <v>6177</v>
      </c>
      <c r="G213" s="1148">
        <f ca="1">IF(F213&lt;&gt;"",COUNTIF($F$11:F213,"&gt;0"),"")</f>
        <v>203</v>
      </c>
      <c r="H213" s="1149">
        <v>2.1810724528929695E-2</v>
      </c>
      <c r="I213" s="1093"/>
      <c r="J213" s="1150">
        <f t="shared" ca="1" si="60"/>
        <v>766246793.1351999</v>
      </c>
      <c r="K213" s="1151">
        <f t="shared" ca="1" si="61"/>
        <v>16712397.726247622</v>
      </c>
      <c r="L213" s="1150">
        <f t="shared" ca="1" si="62"/>
        <v>0</v>
      </c>
      <c r="M213" s="1150">
        <f t="shared" ca="1" si="63"/>
        <v>0</v>
      </c>
      <c r="N213" s="1150">
        <f t="shared" ca="1" si="72"/>
        <v>749534395.40895224</v>
      </c>
      <c r="O213" s="1093"/>
      <c r="P213" s="1150">
        <f t="shared" ca="1" si="64"/>
        <v>16712397.726247787</v>
      </c>
      <c r="Q213" s="1150">
        <f t="shared" ca="1" si="65"/>
        <v>712057675.63850462</v>
      </c>
      <c r="R213" s="1150">
        <f t="shared" ca="1" si="73"/>
        <v>727934453.47843993</v>
      </c>
      <c r="S213" s="1150">
        <f t="shared" ca="1" si="74"/>
        <v>15876777.839935303</v>
      </c>
      <c r="T213" s="1150">
        <f t="shared" ca="1" si="66"/>
        <v>712057675.63850462</v>
      </c>
      <c r="U213" s="1152">
        <f t="shared" ca="1" si="67"/>
        <v>9.3646690356409185E-2</v>
      </c>
      <c r="V213" s="1153">
        <f t="shared" ca="1" si="68"/>
        <v>5.0000000000000044E-2</v>
      </c>
      <c r="X213" s="1154">
        <f t="shared" ca="1" si="75"/>
        <v>38312339.656760037</v>
      </c>
      <c r="Y213" s="1154">
        <f t="shared" ca="1" si="69"/>
        <v>835619.88631248474</v>
      </c>
      <c r="Z213" s="1154">
        <f t="shared" ca="1" si="70"/>
        <v>37476719.770447552</v>
      </c>
      <c r="AA213" s="1152">
        <f t="shared" ca="1" si="71"/>
        <v>9.3627418516031374E-2</v>
      </c>
      <c r="AB213" s="1125"/>
    </row>
    <row r="214" spans="1:28">
      <c r="A214" s="1164">
        <f>Calendar!J206</f>
        <v>51193</v>
      </c>
      <c r="C214" s="1124"/>
      <c r="D214" s="1145">
        <f t="shared" ca="1" si="57"/>
        <v>51956</v>
      </c>
      <c r="E214" s="1146">
        <f t="shared" ca="1" si="58"/>
        <v>51984</v>
      </c>
      <c r="F214" s="1147">
        <f t="shared" ca="1" si="59"/>
        <v>6209</v>
      </c>
      <c r="G214" s="1148">
        <f ca="1">IF(F214&lt;&gt;"",COUNTIF($F$11:F214,"&gt;0"),"")</f>
        <v>204</v>
      </c>
      <c r="H214" s="1149">
        <v>2.2092659437701043E-2</v>
      </c>
      <c r="I214" s="1093"/>
      <c r="J214" s="1150">
        <f t="shared" ca="1" si="60"/>
        <v>749534395.40895224</v>
      </c>
      <c r="K214" s="1151">
        <f t="shared" ca="1" si="61"/>
        <v>16559208.134613134</v>
      </c>
      <c r="L214" s="1150">
        <f t="shared" ca="1" si="62"/>
        <v>0</v>
      </c>
      <c r="M214" s="1150">
        <f t="shared" ca="1" si="63"/>
        <v>0</v>
      </c>
      <c r="N214" s="1150">
        <f t="shared" ca="1" si="72"/>
        <v>732975187.27433908</v>
      </c>
      <c r="O214" s="1093"/>
      <c r="P214" s="1150">
        <f t="shared" ca="1" si="64"/>
        <v>16559208.134613156</v>
      </c>
      <c r="Q214" s="1150">
        <f t="shared" ca="1" si="65"/>
        <v>696326427.91062212</v>
      </c>
      <c r="R214" s="1150">
        <f t="shared" ca="1" si="73"/>
        <v>712057675.63850462</v>
      </c>
      <c r="S214" s="1150">
        <f t="shared" ca="1" si="74"/>
        <v>15731247.727882504</v>
      </c>
      <c r="T214" s="1150">
        <f t="shared" ca="1" si="66"/>
        <v>696326427.91062212</v>
      </c>
      <c r="U214" s="1152">
        <f t="shared" ca="1" si="67"/>
        <v>9.1604188189999561E-2</v>
      </c>
      <c r="V214" s="1153">
        <f t="shared" ca="1" si="68"/>
        <v>5.0000000000000044E-2</v>
      </c>
      <c r="X214" s="1154">
        <f t="shared" ca="1" si="75"/>
        <v>37476719.770447552</v>
      </c>
      <c r="Y214" s="1154">
        <f t="shared" ca="1" si="69"/>
        <v>827960.40673065186</v>
      </c>
      <c r="Z214" s="1154">
        <f t="shared" ca="1" si="70"/>
        <v>36648759.3637169</v>
      </c>
      <c r="AA214" s="1152">
        <f t="shared" ca="1" si="71"/>
        <v>9.1585336682423149E-2</v>
      </c>
      <c r="AB214" s="1125"/>
    </row>
    <row r="215" spans="1:28">
      <c r="A215" s="1164">
        <f>Calendar!J207</f>
        <v>51222</v>
      </c>
      <c r="C215" s="1124"/>
      <c r="D215" s="1145">
        <f t="shared" ca="1" si="57"/>
        <v>51986</v>
      </c>
      <c r="E215" s="1146">
        <f t="shared" ca="1" si="58"/>
        <v>52013</v>
      </c>
      <c r="F215" s="1147">
        <f t="shared" ca="1" si="59"/>
        <v>6238</v>
      </c>
      <c r="G215" s="1148">
        <f ca="1">IF(F215&lt;&gt;"",COUNTIF($F$11:F215,"&gt;0"),"")</f>
        <v>205</v>
      </c>
      <c r="H215" s="1149">
        <v>2.2389980617248905E-2</v>
      </c>
      <c r="I215" s="1093"/>
      <c r="J215" s="1150">
        <f t="shared" ca="1" si="60"/>
        <v>732975187.27433908</v>
      </c>
      <c r="K215" s="1151">
        <f t="shared" ca="1" si="61"/>
        <v>16411300.235996839</v>
      </c>
      <c r="L215" s="1150">
        <f t="shared" ca="1" si="62"/>
        <v>0</v>
      </c>
      <c r="M215" s="1150">
        <f t="shared" ca="1" si="63"/>
        <v>0</v>
      </c>
      <c r="N215" s="1150">
        <f t="shared" ca="1" si="72"/>
        <v>716563887.03834224</v>
      </c>
      <c r="O215" s="1093"/>
      <c r="P215" s="1150">
        <f t="shared" ca="1" si="64"/>
        <v>16411300.235996723</v>
      </c>
      <c r="Q215" s="1150">
        <f t="shared" ca="1" si="65"/>
        <v>680735692.68642509</v>
      </c>
      <c r="R215" s="1150">
        <f t="shared" ca="1" si="73"/>
        <v>696326427.91062212</v>
      </c>
      <c r="S215" s="1150">
        <f t="shared" ca="1" si="74"/>
        <v>15590735.22419703</v>
      </c>
      <c r="T215" s="1150">
        <f t="shared" ca="1" si="66"/>
        <v>680735692.68642509</v>
      </c>
      <c r="U215" s="1152">
        <f t="shared" ca="1" si="67"/>
        <v>8.9580408057250829E-2</v>
      </c>
      <c r="V215" s="1153">
        <f t="shared" ca="1" si="68"/>
        <v>5.0000000000000044E-2</v>
      </c>
      <c r="X215" s="1154">
        <f t="shared" ca="1" si="75"/>
        <v>36648759.3637169</v>
      </c>
      <c r="Y215" s="1154">
        <f t="shared" ca="1" si="69"/>
        <v>820565.01179969311</v>
      </c>
      <c r="Z215" s="1154">
        <f t="shared" ca="1" si="70"/>
        <v>35828194.351917207</v>
      </c>
      <c r="AA215" s="1152">
        <f t="shared" ca="1" si="71"/>
        <v>8.9561973029611192E-2</v>
      </c>
      <c r="AB215" s="1125"/>
    </row>
    <row r="216" spans="1:28">
      <c r="A216" s="1164">
        <f>Calendar!J208</f>
        <v>51253</v>
      </c>
      <c r="C216" s="1124"/>
      <c r="D216" s="1145">
        <f t="shared" ca="1" si="57"/>
        <v>52017</v>
      </c>
      <c r="E216" s="1146">
        <f t="shared" ca="1" si="58"/>
        <v>52044</v>
      </c>
      <c r="F216" s="1147">
        <f t="shared" ca="1" si="59"/>
        <v>6269</v>
      </c>
      <c r="G216" s="1148">
        <f ca="1">IF(F216&lt;&gt;"",COUNTIF($F$11:F216,"&gt;0"),"")</f>
        <v>206</v>
      </c>
      <c r="H216" s="1149">
        <v>2.270543887829456E-2</v>
      </c>
      <c r="I216" s="1093"/>
      <c r="J216" s="1150">
        <f t="shared" ca="1" si="60"/>
        <v>716563887.03834224</v>
      </c>
      <c r="K216" s="1151">
        <f t="shared" ca="1" si="61"/>
        <v>16269897.539542247</v>
      </c>
      <c r="L216" s="1150">
        <f t="shared" ca="1" si="62"/>
        <v>0</v>
      </c>
      <c r="M216" s="1150">
        <f t="shared" ca="1" si="63"/>
        <v>0</v>
      </c>
      <c r="N216" s="1150">
        <f t="shared" ca="1" si="72"/>
        <v>700293989.49880004</v>
      </c>
      <c r="O216" s="1093"/>
      <c r="P216" s="1150">
        <f t="shared" ca="1" si="64"/>
        <v>16269897.539542198</v>
      </c>
      <c r="Q216" s="1150">
        <f t="shared" ca="1" si="65"/>
        <v>665279290.02385998</v>
      </c>
      <c r="R216" s="1150">
        <f t="shared" ca="1" si="73"/>
        <v>680735692.68642509</v>
      </c>
      <c r="S216" s="1150">
        <f t="shared" ca="1" si="74"/>
        <v>15456402.662565112</v>
      </c>
      <c r="T216" s="1150">
        <f t="shared" ca="1" si="66"/>
        <v>665279290.02385998</v>
      </c>
      <c r="U216" s="1152">
        <f t="shared" ca="1" si="67"/>
        <v>8.7574704457163727E-2</v>
      </c>
      <c r="V216" s="1153">
        <f t="shared" ca="1" si="68"/>
        <v>5.0000000000000044E-2</v>
      </c>
      <c r="X216" s="1154">
        <f t="shared" ca="1" si="75"/>
        <v>35828194.351917207</v>
      </c>
      <c r="Y216" s="1154">
        <f t="shared" ca="1" si="69"/>
        <v>813494.87697708607</v>
      </c>
      <c r="Z216" s="1154">
        <f t="shared" ca="1" si="70"/>
        <v>35014699.474940121</v>
      </c>
      <c r="AA216" s="1152">
        <f t="shared" ca="1" si="71"/>
        <v>8.7556682189435991E-2</v>
      </c>
      <c r="AB216" s="1125"/>
    </row>
    <row r="217" spans="1:28">
      <c r="A217" s="1164">
        <f>Calendar!J209</f>
        <v>51284</v>
      </c>
      <c r="C217" s="1124"/>
      <c r="D217" s="1145">
        <f t="shared" ca="1" si="57"/>
        <v>52047</v>
      </c>
      <c r="E217" s="1146">
        <f t="shared" ca="1" si="58"/>
        <v>52075</v>
      </c>
      <c r="F217" s="1147">
        <f t="shared" ca="1" si="59"/>
        <v>6300</v>
      </c>
      <c r="G217" s="1148">
        <f ca="1">IF(F217&lt;&gt;"",COUNTIF($F$11:F217,"&gt;0"),"")</f>
        <v>207</v>
      </c>
      <c r="H217" s="1149">
        <v>2.2953454632339589E-2</v>
      </c>
      <c r="I217" s="1093"/>
      <c r="J217" s="1150">
        <f t="shared" ca="1" si="60"/>
        <v>700293989.49880004</v>
      </c>
      <c r="K217" s="1151">
        <f t="shared" ca="1" si="61"/>
        <v>16074166.317260804</v>
      </c>
      <c r="L217" s="1150">
        <f t="shared" ca="1" si="62"/>
        <v>0</v>
      </c>
      <c r="M217" s="1150">
        <f t="shared" ca="1" si="63"/>
        <v>0</v>
      </c>
      <c r="N217" s="1150">
        <f t="shared" ca="1" si="72"/>
        <v>684219823.18153918</v>
      </c>
      <c r="O217" s="1093"/>
      <c r="P217" s="1150">
        <f t="shared" ca="1" si="64"/>
        <v>16074166.317260861</v>
      </c>
      <c r="Q217" s="1150">
        <f t="shared" ca="1" si="65"/>
        <v>650008832.02246213</v>
      </c>
      <c r="R217" s="1150">
        <f t="shared" ca="1" si="73"/>
        <v>665279290.02385998</v>
      </c>
      <c r="S217" s="1150">
        <f t="shared" ca="1" si="74"/>
        <v>15270458.001397848</v>
      </c>
      <c r="T217" s="1150">
        <f t="shared" ca="1" si="66"/>
        <v>650008832.02246213</v>
      </c>
      <c r="U217" s="1152">
        <f t="shared" ca="1" si="67"/>
        <v>8.5586282357826893E-2</v>
      </c>
      <c r="V217" s="1153">
        <f t="shared" ca="1" si="68"/>
        <v>5.0000000000000155E-2</v>
      </c>
      <c r="X217" s="1154">
        <f t="shared" ca="1" si="75"/>
        <v>35014699.474940121</v>
      </c>
      <c r="Y217" s="1154">
        <f t="shared" ca="1" si="69"/>
        <v>803708.31586301327</v>
      </c>
      <c r="Z217" s="1154">
        <f t="shared" ca="1" si="70"/>
        <v>34210991.159077108</v>
      </c>
      <c r="AA217" s="1152">
        <f t="shared" ca="1" si="71"/>
        <v>8.5568669293597563E-2</v>
      </c>
      <c r="AB217" s="1125"/>
    </row>
    <row r="218" spans="1:28">
      <c r="A218" s="1164">
        <f>Calendar!J210</f>
        <v>51314</v>
      </c>
      <c r="C218" s="1124"/>
      <c r="D218" s="1145">
        <f t="shared" ca="1" si="57"/>
        <v>52078</v>
      </c>
      <c r="E218" s="1146">
        <f t="shared" ca="1" si="58"/>
        <v>52105</v>
      </c>
      <c r="F218" s="1147">
        <f t="shared" ca="1" si="59"/>
        <v>6330</v>
      </c>
      <c r="G218" s="1148">
        <f ca="1">IF(F218&lt;&gt;"",COUNTIF($F$11:F218,"&gt;0"),"")</f>
        <v>208</v>
      </c>
      <c r="H218" s="1149">
        <v>2.3203851521724973E-2</v>
      </c>
      <c r="I218" s="1093"/>
      <c r="J218" s="1150">
        <f t="shared" ca="1" si="60"/>
        <v>684219823.18153918</v>
      </c>
      <c r="K218" s="1151">
        <f t="shared" ca="1" si="61"/>
        <v>15876535.185325351</v>
      </c>
      <c r="L218" s="1150">
        <f t="shared" ca="1" si="62"/>
        <v>0</v>
      </c>
      <c r="M218" s="1150">
        <f t="shared" ca="1" si="63"/>
        <v>0</v>
      </c>
      <c r="N218" s="1150">
        <f t="shared" ca="1" si="72"/>
        <v>668343287.99621379</v>
      </c>
      <c r="O218" s="1093"/>
      <c r="P218" s="1150">
        <f t="shared" ca="1" si="64"/>
        <v>15876535.185325503</v>
      </c>
      <c r="Q218" s="1150">
        <f t="shared" ca="1" si="65"/>
        <v>634926123.59640312</v>
      </c>
      <c r="R218" s="1150">
        <f t="shared" ca="1" si="73"/>
        <v>650008832.02246213</v>
      </c>
      <c r="S218" s="1150">
        <f t="shared" ca="1" si="74"/>
        <v>15082708.426059008</v>
      </c>
      <c r="T218" s="1150">
        <f t="shared" ca="1" si="66"/>
        <v>634926123.59640312</v>
      </c>
      <c r="U218" s="1152">
        <f t="shared" ca="1" si="67"/>
        <v>8.3621781508575896E-2</v>
      </c>
      <c r="V218" s="1153">
        <f t="shared" ca="1" si="68"/>
        <v>4.9999999999999933E-2</v>
      </c>
      <c r="X218" s="1154">
        <f t="shared" ca="1" si="75"/>
        <v>34210991.159077108</v>
      </c>
      <c r="Y218" s="1154">
        <f t="shared" ca="1" si="69"/>
        <v>793826.7592664957</v>
      </c>
      <c r="Z218" s="1154">
        <f t="shared" ca="1" si="70"/>
        <v>33417164.399810612</v>
      </c>
      <c r="AA218" s="1152">
        <f t="shared" ca="1" si="71"/>
        <v>8.3604572725017368E-2</v>
      </c>
      <c r="AB218" s="1125"/>
    </row>
    <row r="219" spans="1:28">
      <c r="A219" s="1164">
        <f>Calendar!J211</f>
        <v>51344</v>
      </c>
      <c r="C219" s="1124"/>
      <c r="D219" s="1145">
        <f t="shared" ca="1" si="57"/>
        <v>52109</v>
      </c>
      <c r="E219" s="1146">
        <f t="shared" ca="1" si="58"/>
        <v>52138</v>
      </c>
      <c r="F219" s="1147">
        <f t="shared" ca="1" si="59"/>
        <v>6363</v>
      </c>
      <c r="G219" s="1148">
        <f ca="1">IF(F219&lt;&gt;"",COUNTIF($F$11:F219,"&gt;0"),"")</f>
        <v>209</v>
      </c>
      <c r="H219" s="1149">
        <v>2.3485895322030388E-2</v>
      </c>
      <c r="I219" s="1093"/>
      <c r="J219" s="1150">
        <f t="shared" ca="1" si="60"/>
        <v>668343287.99621379</v>
      </c>
      <c r="K219" s="1151">
        <f t="shared" ca="1" si="61"/>
        <v>15696640.501060685</v>
      </c>
      <c r="L219" s="1150">
        <f t="shared" ca="1" si="62"/>
        <v>0</v>
      </c>
      <c r="M219" s="1150">
        <f t="shared" ca="1" si="63"/>
        <v>0</v>
      </c>
      <c r="N219" s="1150">
        <f t="shared" ca="1" si="72"/>
        <v>652646647.49515307</v>
      </c>
      <c r="O219" s="1093"/>
      <c r="P219" s="1150">
        <f t="shared" ca="1" si="64"/>
        <v>15696640.501060605</v>
      </c>
      <c r="Q219" s="1150">
        <f t="shared" ca="1" si="65"/>
        <v>620014315.12039542</v>
      </c>
      <c r="R219" s="1150">
        <f t="shared" ca="1" si="73"/>
        <v>634926123.59640312</v>
      </c>
      <c r="S219" s="1150">
        <f t="shared" ca="1" si="74"/>
        <v>14911808.4760077</v>
      </c>
      <c r="T219" s="1150">
        <f t="shared" ca="1" si="66"/>
        <v>620014315.12039542</v>
      </c>
      <c r="U219" s="1152">
        <f t="shared" ca="1" si="67"/>
        <v>8.1681434106468775E-2</v>
      </c>
      <c r="V219" s="1153">
        <f t="shared" ca="1" si="68"/>
        <v>5.0000000000000044E-2</v>
      </c>
      <c r="X219" s="1154">
        <f t="shared" ca="1" si="75"/>
        <v>33417164.399810612</v>
      </c>
      <c r="Y219" s="1154">
        <f t="shared" ca="1" si="69"/>
        <v>784832.02505290508</v>
      </c>
      <c r="Z219" s="1154">
        <f t="shared" ca="1" si="70"/>
        <v>32632332.374757707</v>
      </c>
      <c r="AA219" s="1152">
        <f t="shared" ca="1" si="71"/>
        <v>8.1664624632968266E-2</v>
      </c>
      <c r="AB219" s="1125"/>
    </row>
    <row r="220" spans="1:28">
      <c r="A220" s="1164">
        <f>Calendar!J212</f>
        <v>51375</v>
      </c>
      <c r="C220" s="1124"/>
      <c r="D220" s="1145">
        <f t="shared" ca="1" si="57"/>
        <v>52139</v>
      </c>
      <c r="E220" s="1146">
        <f t="shared" ca="1" si="58"/>
        <v>52166</v>
      </c>
      <c r="F220" s="1147">
        <f t="shared" ca="1" si="59"/>
        <v>6391</v>
      </c>
      <c r="G220" s="1148">
        <f ca="1">IF(F220&lt;&gt;"",COUNTIF($F$11:F220,"&gt;0"),"")</f>
        <v>210</v>
      </c>
      <c r="H220" s="1149">
        <v>2.3744053897673978E-2</v>
      </c>
      <c r="I220" s="1093"/>
      <c r="J220" s="1150">
        <f t="shared" ca="1" si="60"/>
        <v>652646647.49515307</v>
      </c>
      <c r="K220" s="1151">
        <f t="shared" ca="1" si="61"/>
        <v>15496477.174261143</v>
      </c>
      <c r="L220" s="1150">
        <f t="shared" ca="1" si="62"/>
        <v>0</v>
      </c>
      <c r="M220" s="1150">
        <f t="shared" ca="1" si="63"/>
        <v>0</v>
      </c>
      <c r="N220" s="1150">
        <f t="shared" ca="1" si="72"/>
        <v>637150170.32089198</v>
      </c>
      <c r="O220" s="1093"/>
      <c r="P220" s="1150">
        <f t="shared" ca="1" si="64"/>
        <v>15496477.174261212</v>
      </c>
      <c r="Q220" s="1150">
        <f t="shared" ca="1" si="65"/>
        <v>605292661.80484736</v>
      </c>
      <c r="R220" s="1150">
        <f t="shared" ca="1" si="73"/>
        <v>620014315.12039542</v>
      </c>
      <c r="S220" s="1150">
        <f t="shared" ca="1" si="74"/>
        <v>14721653.315548062</v>
      </c>
      <c r="T220" s="1150">
        <f t="shared" ca="1" si="66"/>
        <v>605292661.80484736</v>
      </c>
      <c r="U220" s="1152">
        <f t="shared" ca="1" si="67"/>
        <v>7.9763072495290924E-2</v>
      </c>
      <c r="V220" s="1153">
        <f t="shared" ca="1" si="68"/>
        <v>5.0000000000000044E-2</v>
      </c>
      <c r="X220" s="1154">
        <f t="shared" ca="1" si="75"/>
        <v>32632332.374757707</v>
      </c>
      <c r="Y220" s="1154">
        <f t="shared" ca="1" si="69"/>
        <v>774823.85871315002</v>
      </c>
      <c r="Z220" s="1154">
        <f t="shared" ca="1" si="70"/>
        <v>31857508.516044557</v>
      </c>
      <c r="AA220" s="1152">
        <f t="shared" ca="1" si="71"/>
        <v>7.9746657807325774E-2</v>
      </c>
      <c r="AB220" s="1125"/>
    </row>
    <row r="221" spans="1:28">
      <c r="A221" s="1164">
        <f>Calendar!J213</f>
        <v>51406</v>
      </c>
      <c r="C221" s="1124"/>
      <c r="D221" s="1145">
        <f t="shared" ca="1" si="57"/>
        <v>52170</v>
      </c>
      <c r="E221" s="1146">
        <f t="shared" ca="1" si="58"/>
        <v>52197</v>
      </c>
      <c r="F221" s="1147">
        <f t="shared" ca="1" si="59"/>
        <v>6422</v>
      </c>
      <c r="G221" s="1148">
        <f ca="1">IF(F221&lt;&gt;"",COUNTIF($F$11:F221,"&gt;0"),"")</f>
        <v>211</v>
      </c>
      <c r="H221" s="1149">
        <v>2.3943072521831265E-2</v>
      </c>
      <c r="I221" s="1093"/>
      <c r="J221" s="1150">
        <f t="shared" ca="1" si="60"/>
        <v>637150170.32089198</v>
      </c>
      <c r="K221" s="1151">
        <f t="shared" ca="1" si="61"/>
        <v>15255332.735290259</v>
      </c>
      <c r="L221" s="1150">
        <f t="shared" ca="1" si="62"/>
        <v>0</v>
      </c>
      <c r="M221" s="1150">
        <f t="shared" ca="1" si="63"/>
        <v>0</v>
      </c>
      <c r="N221" s="1150">
        <f t="shared" ca="1" si="72"/>
        <v>621894837.58560169</v>
      </c>
      <c r="O221" s="1093"/>
      <c r="P221" s="1150">
        <f t="shared" ca="1" si="64"/>
        <v>15255332.73529017</v>
      </c>
      <c r="Q221" s="1150">
        <f t="shared" ca="1" si="65"/>
        <v>590800095.7063216</v>
      </c>
      <c r="R221" s="1150">
        <f t="shared" ca="1" si="73"/>
        <v>605292661.80484736</v>
      </c>
      <c r="S221" s="1150">
        <f t="shared" ca="1" si="74"/>
        <v>14492566.098525763</v>
      </c>
      <c r="T221" s="1150">
        <f t="shared" ca="1" si="66"/>
        <v>590800095.7063216</v>
      </c>
      <c r="U221" s="1152">
        <f t="shared" ca="1" si="67"/>
        <v>7.7869173802918662E-2</v>
      </c>
      <c r="V221" s="1153">
        <f t="shared" ca="1" si="68"/>
        <v>5.0000000000000044E-2</v>
      </c>
      <c r="X221" s="1154">
        <f t="shared" ca="1" si="75"/>
        <v>31857508.516044557</v>
      </c>
      <c r="Y221" s="1154">
        <f t="shared" ca="1" si="69"/>
        <v>762766.63676440716</v>
      </c>
      <c r="Z221" s="1154">
        <f t="shared" ca="1" si="70"/>
        <v>31094741.87928015</v>
      </c>
      <c r="AA221" s="1152">
        <f t="shared" ca="1" si="71"/>
        <v>7.7853148866189048E-2</v>
      </c>
      <c r="AB221" s="1125"/>
    </row>
    <row r="222" spans="1:28">
      <c r="A222" s="1164">
        <f>Calendar!J214</f>
        <v>51438</v>
      </c>
      <c r="C222" s="1124"/>
      <c r="D222" s="1145">
        <f t="shared" ca="1" si="57"/>
        <v>52200</v>
      </c>
      <c r="E222" s="1146">
        <f t="shared" ca="1" si="58"/>
        <v>52229</v>
      </c>
      <c r="F222" s="1147">
        <f t="shared" ca="1" si="59"/>
        <v>6454</v>
      </c>
      <c r="G222" s="1148">
        <f ca="1">IF(F222&lt;&gt;"",COUNTIF($F$11:F222,"&gt;0"),"")</f>
        <v>212</v>
      </c>
      <c r="H222" s="1149">
        <v>2.4097161214815345E-2</v>
      </c>
      <c r="I222" s="1093"/>
      <c r="J222" s="1150">
        <f t="shared" ca="1" si="60"/>
        <v>621894837.58560169</v>
      </c>
      <c r="K222" s="1151">
        <f t="shared" ca="1" si="61"/>
        <v>14985900.159961648</v>
      </c>
      <c r="L222" s="1150">
        <f t="shared" ca="1" si="62"/>
        <v>0</v>
      </c>
      <c r="M222" s="1150">
        <f t="shared" ca="1" si="63"/>
        <v>0</v>
      </c>
      <c r="N222" s="1150">
        <f t="shared" ca="1" si="72"/>
        <v>606908937.42563999</v>
      </c>
      <c r="O222" s="1093"/>
      <c r="P222" s="1150">
        <f t="shared" ca="1" si="64"/>
        <v>14985900.15996182</v>
      </c>
      <c r="Q222" s="1150">
        <f t="shared" ca="1" si="65"/>
        <v>576563490.55435801</v>
      </c>
      <c r="R222" s="1150">
        <f t="shared" ca="1" si="73"/>
        <v>590800095.7063216</v>
      </c>
      <c r="S222" s="1150">
        <f t="shared" ca="1" si="74"/>
        <v>14236605.151963592</v>
      </c>
      <c r="T222" s="1150">
        <f t="shared" ca="1" si="66"/>
        <v>576563490.55435801</v>
      </c>
      <c r="U222" s="1152">
        <f t="shared" ca="1" si="67"/>
        <v>7.6004746527340294E-2</v>
      </c>
      <c r="V222" s="1153">
        <f t="shared" ca="1" si="68"/>
        <v>4.9999999999999933E-2</v>
      </c>
      <c r="X222" s="1154">
        <f t="shared" ca="1" si="75"/>
        <v>31094741.87928015</v>
      </c>
      <c r="Y222" s="1154">
        <f t="shared" ca="1" si="69"/>
        <v>749295.00799822807</v>
      </c>
      <c r="Z222" s="1154">
        <f t="shared" ca="1" si="70"/>
        <v>30345446.871281922</v>
      </c>
      <c r="AA222" s="1152">
        <f t="shared" ca="1" si="71"/>
        <v>7.598910527683321E-2</v>
      </c>
      <c r="AB222" s="1125"/>
    </row>
    <row r="223" spans="1:28">
      <c r="A223" s="1164">
        <f>Calendar!J215</f>
        <v>51467</v>
      </c>
      <c r="C223" s="1124"/>
      <c r="D223" s="1145">
        <f t="shared" ca="1" si="57"/>
        <v>52231</v>
      </c>
      <c r="E223" s="1146">
        <f t="shared" ca="1" si="58"/>
        <v>52258</v>
      </c>
      <c r="F223" s="1147">
        <f t="shared" ca="1" si="59"/>
        <v>6483</v>
      </c>
      <c r="G223" s="1148">
        <f ca="1">IF(F223&lt;&gt;"",COUNTIF($F$11:F223,"&gt;0"),"")</f>
        <v>213</v>
      </c>
      <c r="H223" s="1149">
        <v>2.4344877704547116E-2</v>
      </c>
      <c r="I223" s="1093"/>
      <c r="J223" s="1150">
        <f t="shared" ca="1" si="60"/>
        <v>606908937.42563999</v>
      </c>
      <c r="K223" s="1151">
        <f t="shared" ca="1" si="61"/>
        <v>14775123.859423844</v>
      </c>
      <c r="L223" s="1150">
        <f t="shared" ca="1" si="62"/>
        <v>0</v>
      </c>
      <c r="M223" s="1150">
        <f t="shared" ca="1" si="63"/>
        <v>0</v>
      </c>
      <c r="N223" s="1150">
        <f t="shared" ca="1" si="72"/>
        <v>592133813.56621611</v>
      </c>
      <c r="O223" s="1093"/>
      <c r="P223" s="1150">
        <f t="shared" ca="1" si="64"/>
        <v>14775123.859423757</v>
      </c>
      <c r="Q223" s="1150">
        <f t="shared" ca="1" si="65"/>
        <v>562527122.88790524</v>
      </c>
      <c r="R223" s="1150">
        <f t="shared" ca="1" si="73"/>
        <v>576563490.55435801</v>
      </c>
      <c r="S223" s="1150">
        <f t="shared" ca="1" si="74"/>
        <v>14036367.666452765</v>
      </c>
      <c r="T223" s="1150">
        <f t="shared" ca="1" si="66"/>
        <v>562527122.88790524</v>
      </c>
      <c r="U223" s="1152">
        <f t="shared" ca="1" si="67"/>
        <v>7.41732478971798E-2</v>
      </c>
      <c r="V223" s="1153">
        <f t="shared" ca="1" si="68"/>
        <v>5.0000000000000155E-2</v>
      </c>
      <c r="X223" s="1154">
        <f t="shared" ca="1" si="75"/>
        <v>30345446.871281922</v>
      </c>
      <c r="Y223" s="1154">
        <f t="shared" ca="1" si="69"/>
        <v>738756.19297099113</v>
      </c>
      <c r="Z223" s="1154">
        <f t="shared" ca="1" si="70"/>
        <v>29606690.678310931</v>
      </c>
      <c r="AA223" s="1152">
        <f t="shared" ca="1" si="71"/>
        <v>7.4157983556407431E-2</v>
      </c>
      <c r="AB223" s="1125"/>
    </row>
    <row r="224" spans="1:28">
      <c r="A224" s="1164">
        <f>Calendar!J216</f>
        <v>51497</v>
      </c>
      <c r="C224" s="1124"/>
      <c r="D224" s="1145">
        <f t="shared" ca="1" si="57"/>
        <v>52262</v>
      </c>
      <c r="E224" s="1146">
        <f t="shared" ca="1" si="58"/>
        <v>52289</v>
      </c>
      <c r="F224" s="1147">
        <f t="shared" ca="1" si="59"/>
        <v>6514</v>
      </c>
      <c r="G224" s="1148">
        <f ca="1">IF(F224&lt;&gt;"",COUNTIF($F$11:F224,"&gt;0"),"")</f>
        <v>214</v>
      </c>
      <c r="H224" s="1149">
        <v>2.4467993562860439E-2</v>
      </c>
      <c r="I224" s="1093"/>
      <c r="J224" s="1150">
        <f t="shared" ca="1" si="60"/>
        <v>592133813.56621611</v>
      </c>
      <c r="K224" s="1151">
        <f t="shared" ca="1" si="61"/>
        <v>14488326.338690178</v>
      </c>
      <c r="L224" s="1150">
        <f t="shared" ca="1" si="62"/>
        <v>0</v>
      </c>
      <c r="M224" s="1150">
        <f t="shared" ca="1" si="63"/>
        <v>0</v>
      </c>
      <c r="N224" s="1150">
        <f t="shared" ca="1" si="72"/>
        <v>577645487.22752595</v>
      </c>
      <c r="O224" s="1093"/>
      <c r="P224" s="1150">
        <f t="shared" ca="1" si="64"/>
        <v>14488326.338690281</v>
      </c>
      <c r="Q224" s="1150">
        <f t="shared" ca="1" si="65"/>
        <v>548763212.86614966</v>
      </c>
      <c r="R224" s="1150">
        <f t="shared" ca="1" si="73"/>
        <v>562527122.88790524</v>
      </c>
      <c r="S224" s="1150">
        <f t="shared" ca="1" si="74"/>
        <v>13763910.021755576</v>
      </c>
      <c r="T224" s="1150">
        <f t="shared" ca="1" si="66"/>
        <v>548763212.86614966</v>
      </c>
      <c r="U224" s="1152">
        <f t="shared" ca="1" si="67"/>
        <v>7.2367509248173881E-2</v>
      </c>
      <c r="V224" s="1153">
        <f t="shared" ca="1" si="68"/>
        <v>4.9999999999999933E-2</v>
      </c>
      <c r="X224" s="1154">
        <f t="shared" ca="1" si="75"/>
        <v>29606690.678310931</v>
      </c>
      <c r="Y224" s="1154">
        <f t="shared" ca="1" si="69"/>
        <v>724416.31693470478</v>
      </c>
      <c r="Z224" s="1154">
        <f t="shared" ca="1" si="70"/>
        <v>28882274.361376226</v>
      </c>
      <c r="AA224" s="1152">
        <f t="shared" ca="1" si="71"/>
        <v>7.2352616515911364E-2</v>
      </c>
      <c r="AB224" s="1125"/>
    </row>
    <row r="225" spans="1:28">
      <c r="A225" s="1164">
        <f>Calendar!J217</f>
        <v>51529</v>
      </c>
      <c r="C225" s="1124"/>
      <c r="D225" s="1145">
        <f t="shared" ca="1" si="57"/>
        <v>52290</v>
      </c>
      <c r="E225" s="1146">
        <f t="shared" ca="1" si="58"/>
        <v>52317</v>
      </c>
      <c r="F225" s="1147">
        <f t="shared" ca="1" si="59"/>
        <v>6542</v>
      </c>
      <c r="G225" s="1148">
        <f ca="1">IF(F225&lt;&gt;"",COUNTIF($F$11:F225,"&gt;0"),"")</f>
        <v>215</v>
      </c>
      <c r="H225" s="1149">
        <v>2.4572216241888677E-2</v>
      </c>
      <c r="I225" s="1093"/>
      <c r="J225" s="1150">
        <f t="shared" ca="1" si="60"/>
        <v>577645487.22752595</v>
      </c>
      <c r="K225" s="1151">
        <f t="shared" ca="1" si="61"/>
        <v>14194029.82330591</v>
      </c>
      <c r="L225" s="1150">
        <f t="shared" ca="1" si="62"/>
        <v>0</v>
      </c>
      <c r="M225" s="1150">
        <f t="shared" ca="1" si="63"/>
        <v>0</v>
      </c>
      <c r="N225" s="1150">
        <f t="shared" ca="1" si="72"/>
        <v>563451457.40421999</v>
      </c>
      <c r="O225" s="1093"/>
      <c r="P225" s="1150">
        <f t="shared" ca="1" si="64"/>
        <v>14194029.823305964</v>
      </c>
      <c r="Q225" s="1150">
        <f t="shared" ca="1" si="65"/>
        <v>535278884.53400898</v>
      </c>
      <c r="R225" s="1150">
        <f t="shared" ca="1" si="73"/>
        <v>548763212.86614966</v>
      </c>
      <c r="S225" s="1150">
        <f t="shared" ca="1" si="74"/>
        <v>13484328.332140684</v>
      </c>
      <c r="T225" s="1150">
        <f t="shared" ca="1" si="66"/>
        <v>535278884.53400898</v>
      </c>
      <c r="U225" s="1152">
        <f t="shared" ca="1" si="67"/>
        <v>7.0596821497729334E-2</v>
      </c>
      <c r="V225" s="1153">
        <f t="shared" ca="1" si="68"/>
        <v>5.0000000000000044E-2</v>
      </c>
      <c r="X225" s="1154">
        <f t="shared" ca="1" si="75"/>
        <v>28882274.361376226</v>
      </c>
      <c r="Y225" s="1154">
        <f t="shared" ca="1" si="69"/>
        <v>709701.49116528034</v>
      </c>
      <c r="Z225" s="1154">
        <f t="shared" ca="1" si="70"/>
        <v>28172572.870210946</v>
      </c>
      <c r="AA225" s="1152">
        <f t="shared" ca="1" si="71"/>
        <v>7.0582293160743464E-2</v>
      </c>
      <c r="AB225" s="1125"/>
    </row>
    <row r="226" spans="1:28">
      <c r="A226" s="1164">
        <f>Calendar!J218</f>
        <v>51559</v>
      </c>
      <c r="C226" s="1124"/>
      <c r="D226" s="1145">
        <f t="shared" ca="1" si="57"/>
        <v>52321</v>
      </c>
      <c r="E226" s="1146">
        <f t="shared" ca="1" si="58"/>
        <v>52348</v>
      </c>
      <c r="F226" s="1147">
        <f t="shared" ca="1" si="59"/>
        <v>6573</v>
      </c>
      <c r="G226" s="1148">
        <f ca="1">IF(F226&lt;&gt;"",COUNTIF($F$11:F226,"&gt;0"),"")</f>
        <v>216</v>
      </c>
      <c r="H226" s="1149">
        <v>2.4696919442793848E-2</v>
      </c>
      <c r="I226" s="1093"/>
      <c r="J226" s="1150">
        <f t="shared" ca="1" si="60"/>
        <v>563451457.40421999</v>
      </c>
      <c r="K226" s="1151">
        <f t="shared" ca="1" si="61"/>
        <v>13915515.253436809</v>
      </c>
      <c r="L226" s="1150">
        <f t="shared" ca="1" si="62"/>
        <v>0</v>
      </c>
      <c r="M226" s="1150">
        <f t="shared" ca="1" si="63"/>
        <v>0</v>
      </c>
      <c r="N226" s="1150">
        <f t="shared" ca="1" si="72"/>
        <v>549535942.15078318</v>
      </c>
      <c r="O226" s="1093"/>
      <c r="P226" s="1150">
        <f t="shared" ca="1" si="64"/>
        <v>13915515.253436685</v>
      </c>
      <c r="Q226" s="1150">
        <f t="shared" ca="1" si="65"/>
        <v>522059145.043244</v>
      </c>
      <c r="R226" s="1150">
        <f t="shared" ca="1" si="73"/>
        <v>535278884.53400898</v>
      </c>
      <c r="S226" s="1150">
        <f t="shared" ca="1" si="74"/>
        <v>13219739.490764976</v>
      </c>
      <c r="T226" s="1150">
        <f t="shared" ca="1" si="66"/>
        <v>522059145.043244</v>
      </c>
      <c r="U226" s="1152">
        <f t="shared" ca="1" si="67"/>
        <v>6.8862101133897111E-2</v>
      </c>
      <c r="V226" s="1153">
        <f t="shared" ca="1" si="68"/>
        <v>5.0000000000000044E-2</v>
      </c>
      <c r="X226" s="1154">
        <f t="shared" ca="1" si="75"/>
        <v>28172572.870210946</v>
      </c>
      <c r="Y226" s="1154">
        <f t="shared" ca="1" si="69"/>
        <v>695775.76267170906</v>
      </c>
      <c r="Z226" s="1154">
        <f t="shared" ca="1" si="70"/>
        <v>27476797.107539237</v>
      </c>
      <c r="AA226" s="1152">
        <f t="shared" ca="1" si="71"/>
        <v>6.884792979034933E-2</v>
      </c>
      <c r="AB226" s="1125"/>
    </row>
    <row r="227" spans="1:28">
      <c r="A227" s="1164">
        <f>Calendar!J219</f>
        <v>51587</v>
      </c>
      <c r="C227" s="1124"/>
      <c r="D227" s="1145">
        <f t="shared" ca="1" si="57"/>
        <v>52351</v>
      </c>
      <c r="E227" s="1146">
        <f t="shared" ca="1" si="58"/>
        <v>52378</v>
      </c>
      <c r="F227" s="1147">
        <f t="shared" ca="1" si="59"/>
        <v>6603</v>
      </c>
      <c r="G227" s="1148">
        <f ca="1">IF(F227&lt;&gt;"",COUNTIF($F$11:F227,"&gt;0"),"")</f>
        <v>217</v>
      </c>
      <c r="H227" s="1149">
        <v>2.4867699424687036E-2</v>
      </c>
      <c r="I227" s="1093"/>
      <c r="J227" s="1150">
        <f t="shared" ca="1" si="60"/>
        <v>549535942.15078318</v>
      </c>
      <c r="K227" s="1151">
        <f t="shared" ca="1" si="61"/>
        <v>13665694.632467879</v>
      </c>
      <c r="L227" s="1150">
        <f t="shared" ca="1" si="62"/>
        <v>0</v>
      </c>
      <c r="M227" s="1150">
        <f t="shared" ca="1" si="63"/>
        <v>0</v>
      </c>
      <c r="N227" s="1150">
        <f t="shared" ca="1" si="72"/>
        <v>535870247.51831532</v>
      </c>
      <c r="O227" s="1093"/>
      <c r="P227" s="1150">
        <f t="shared" ca="1" si="64"/>
        <v>13665694.632467985</v>
      </c>
      <c r="Q227" s="1150">
        <f t="shared" ca="1" si="65"/>
        <v>509076735.14239955</v>
      </c>
      <c r="R227" s="1150">
        <f t="shared" ca="1" si="73"/>
        <v>522059145.043244</v>
      </c>
      <c r="S227" s="1150">
        <f t="shared" ca="1" si="74"/>
        <v>12982409.900844455</v>
      </c>
      <c r="T227" s="1150">
        <f t="shared" ca="1" si="66"/>
        <v>509076735.14239955</v>
      </c>
      <c r="U227" s="1152">
        <f t="shared" ca="1" si="67"/>
        <v>6.7161419369531725E-2</v>
      </c>
      <c r="V227" s="1153">
        <f t="shared" ca="1" si="68"/>
        <v>5.0000000000000044E-2</v>
      </c>
      <c r="X227" s="1154">
        <f t="shared" ca="1" si="75"/>
        <v>27476797.107539237</v>
      </c>
      <c r="Y227" s="1154">
        <f t="shared" ca="1" si="69"/>
        <v>683284.73162353039</v>
      </c>
      <c r="Z227" s="1154">
        <f t="shared" ca="1" si="70"/>
        <v>26793512.375915706</v>
      </c>
      <c r="AA227" s="1152">
        <f t="shared" ca="1" si="71"/>
        <v>6.7147598014514268E-2</v>
      </c>
      <c r="AB227" s="1125"/>
    </row>
    <row r="228" spans="1:28">
      <c r="A228" s="1164">
        <f>Calendar!J220</f>
        <v>51620</v>
      </c>
      <c r="C228" s="1124"/>
      <c r="D228" s="1145">
        <f t="shared" ca="1" si="57"/>
        <v>52382</v>
      </c>
      <c r="E228" s="1146">
        <f t="shared" ca="1" si="58"/>
        <v>52411</v>
      </c>
      <c r="F228" s="1147">
        <f t="shared" ca="1" si="59"/>
        <v>6636</v>
      </c>
      <c r="G228" s="1148">
        <f ca="1">IF(F228&lt;&gt;"",COUNTIF($F$11:F228,"&gt;0"),"")</f>
        <v>218</v>
      </c>
      <c r="H228" s="1149">
        <v>2.5035405110877876E-2</v>
      </c>
      <c r="I228" s="1093"/>
      <c r="J228" s="1150">
        <f t="shared" ca="1" si="60"/>
        <v>535870247.51831532</v>
      </c>
      <c r="K228" s="1151">
        <f t="shared" ca="1" si="61"/>
        <v>13415728.733487424</v>
      </c>
      <c r="L228" s="1150">
        <f t="shared" ca="1" si="62"/>
        <v>0</v>
      </c>
      <c r="M228" s="1150">
        <f t="shared" ca="1" si="63"/>
        <v>0</v>
      </c>
      <c r="N228" s="1150">
        <f t="shared" ca="1" si="72"/>
        <v>522454518.78482789</v>
      </c>
      <c r="O228" s="1093"/>
      <c r="P228" s="1150">
        <f t="shared" ca="1" si="64"/>
        <v>13415728.733487368</v>
      </c>
      <c r="Q228" s="1150">
        <f t="shared" ca="1" si="65"/>
        <v>496331792.84558648</v>
      </c>
      <c r="R228" s="1150">
        <f t="shared" ca="1" si="73"/>
        <v>509076735.14239955</v>
      </c>
      <c r="S228" s="1150">
        <f t="shared" ca="1" si="74"/>
        <v>12744942.296813071</v>
      </c>
      <c r="T228" s="1150">
        <f t="shared" ca="1" si="66"/>
        <v>496331792.84558648</v>
      </c>
      <c r="U228" s="1152">
        <f t="shared" ca="1" si="67"/>
        <v>6.5491269379714862E-2</v>
      </c>
      <c r="V228" s="1153">
        <f t="shared" ca="1" si="68"/>
        <v>5.0000000000000044E-2</v>
      </c>
      <c r="X228" s="1154">
        <f t="shared" ca="1" si="75"/>
        <v>26793512.375915706</v>
      </c>
      <c r="Y228" s="1154">
        <f t="shared" ca="1" si="69"/>
        <v>670786.43667429686</v>
      </c>
      <c r="Z228" s="1154">
        <f t="shared" ca="1" si="70"/>
        <v>26122725.939241409</v>
      </c>
      <c r="AA228" s="1152">
        <f t="shared" ca="1" si="71"/>
        <v>6.5477791729999277E-2</v>
      </c>
      <c r="AB228" s="1125"/>
    </row>
    <row r="229" spans="1:28">
      <c r="A229" s="1164">
        <f>Calendar!J221</f>
        <v>51648</v>
      </c>
      <c r="C229" s="1124"/>
      <c r="D229" s="1145">
        <f t="shared" ca="1" si="57"/>
        <v>52412</v>
      </c>
      <c r="E229" s="1146">
        <f t="shared" ca="1" si="58"/>
        <v>52439</v>
      </c>
      <c r="F229" s="1147">
        <f t="shared" ca="1" si="59"/>
        <v>6664</v>
      </c>
      <c r="G229" s="1148">
        <f ca="1">IF(F229&lt;&gt;"",COUNTIF($F$11:F229,"&gt;0"),"")</f>
        <v>219</v>
      </c>
      <c r="H229" s="1149">
        <v>2.5155582815976858E-2</v>
      </c>
      <c r="I229" s="1093"/>
      <c r="J229" s="1150">
        <f t="shared" ca="1" si="60"/>
        <v>522454518.78482789</v>
      </c>
      <c r="K229" s="1151">
        <f t="shared" ca="1" si="61"/>
        <v>13142647.914873075</v>
      </c>
      <c r="L229" s="1150">
        <f t="shared" ca="1" si="62"/>
        <v>0</v>
      </c>
      <c r="M229" s="1150">
        <f t="shared" ca="1" si="63"/>
        <v>0</v>
      </c>
      <c r="N229" s="1150">
        <f t="shared" ca="1" si="72"/>
        <v>509311870.86995482</v>
      </c>
      <c r="O229" s="1093"/>
      <c r="P229" s="1150">
        <f t="shared" ca="1" si="64"/>
        <v>13142647.914873064</v>
      </c>
      <c r="Q229" s="1150">
        <f t="shared" ca="1" si="65"/>
        <v>483846277.32645708</v>
      </c>
      <c r="R229" s="1150">
        <f t="shared" ca="1" si="73"/>
        <v>496331792.84558648</v>
      </c>
      <c r="S229" s="1150">
        <f t="shared" ca="1" si="74"/>
        <v>12485515.519129395</v>
      </c>
      <c r="T229" s="1150">
        <f t="shared" ca="1" si="66"/>
        <v>483846277.32645708</v>
      </c>
      <c r="U229" s="1152">
        <f t="shared" ca="1" si="67"/>
        <v>6.3851668919568061E-2</v>
      </c>
      <c r="V229" s="1153">
        <f t="shared" ca="1" si="68"/>
        <v>5.0000000000000044E-2</v>
      </c>
      <c r="X229" s="1154">
        <f t="shared" ca="1" si="75"/>
        <v>26122725.939241409</v>
      </c>
      <c r="Y229" s="1154">
        <f t="shared" ca="1" si="69"/>
        <v>657132.39574366808</v>
      </c>
      <c r="Z229" s="1154">
        <f t="shared" ca="1" si="70"/>
        <v>25465593.543497741</v>
      </c>
      <c r="AA229" s="1152">
        <f t="shared" ca="1" si="71"/>
        <v>6.3838528688273236E-2</v>
      </c>
      <c r="AB229" s="1125"/>
    </row>
    <row r="230" spans="1:28">
      <c r="A230" s="1164">
        <f>Calendar!J222</f>
        <v>51679</v>
      </c>
      <c r="C230" s="1124"/>
      <c r="D230" s="1145">
        <f t="shared" ca="1" si="57"/>
        <v>52443</v>
      </c>
      <c r="E230" s="1146">
        <f t="shared" ca="1" si="58"/>
        <v>52470</v>
      </c>
      <c r="F230" s="1147">
        <f t="shared" ca="1" si="59"/>
        <v>6695</v>
      </c>
      <c r="G230" s="1148">
        <f ca="1">IF(F230&lt;&gt;"",COUNTIF($F$11:F230,"&gt;0"),"")</f>
        <v>220</v>
      </c>
      <c r="H230" s="1149">
        <v>2.5386577605328049E-2</v>
      </c>
      <c r="I230" s="1093"/>
      <c r="J230" s="1150">
        <f t="shared" ca="1" si="60"/>
        <v>509311870.86995482</v>
      </c>
      <c r="K230" s="1151">
        <f t="shared" ca="1" si="61"/>
        <v>12929685.335154926</v>
      </c>
      <c r="L230" s="1150">
        <f t="shared" ca="1" si="62"/>
        <v>0</v>
      </c>
      <c r="M230" s="1150">
        <f t="shared" ca="1" si="63"/>
        <v>0</v>
      </c>
      <c r="N230" s="1150">
        <f t="shared" ca="1" si="72"/>
        <v>496382185.53479987</v>
      </c>
      <c r="O230" s="1093"/>
      <c r="P230" s="1150">
        <f t="shared" ca="1" si="64"/>
        <v>12929685.335154951</v>
      </c>
      <c r="Q230" s="1150">
        <f t="shared" ca="1" si="65"/>
        <v>471563076.25805986</v>
      </c>
      <c r="R230" s="1150">
        <f t="shared" ca="1" si="73"/>
        <v>483846277.32645708</v>
      </c>
      <c r="S230" s="1150">
        <f t="shared" ca="1" si="74"/>
        <v>12283201.068397224</v>
      </c>
      <c r="T230" s="1150">
        <f t="shared" ca="1" si="66"/>
        <v>471563076.25805986</v>
      </c>
      <c r="U230" s="1152">
        <f t="shared" ca="1" si="67"/>
        <v>6.2245442974123537E-2</v>
      </c>
      <c r="V230" s="1153">
        <f t="shared" ca="1" si="68"/>
        <v>5.0000000000000044E-2</v>
      </c>
      <c r="X230" s="1154">
        <f t="shared" ca="1" si="75"/>
        <v>25465593.543497741</v>
      </c>
      <c r="Y230" s="1154">
        <f t="shared" ca="1" si="69"/>
        <v>646484.26675772667</v>
      </c>
      <c r="Z230" s="1154">
        <f t="shared" ca="1" si="70"/>
        <v>24819109.276740015</v>
      </c>
      <c r="AA230" s="1152">
        <f t="shared" ca="1" si="71"/>
        <v>6.2232633293005234E-2</v>
      </c>
      <c r="AB230" s="1125"/>
    </row>
    <row r="231" spans="1:28">
      <c r="A231" s="1164">
        <f>Calendar!J223</f>
        <v>51711</v>
      </c>
      <c r="C231" s="1124"/>
      <c r="D231" s="1145">
        <f t="shared" ca="1" si="57"/>
        <v>52474</v>
      </c>
      <c r="E231" s="1146">
        <f t="shared" ca="1" si="58"/>
        <v>52502</v>
      </c>
      <c r="F231" s="1147">
        <f t="shared" ca="1" si="59"/>
        <v>6727</v>
      </c>
      <c r="G231" s="1148">
        <f ca="1">IF(F231&lt;&gt;"",COUNTIF($F$11:F231,"&gt;0"),"")</f>
        <v>221</v>
      </c>
      <c r="H231" s="1149">
        <v>2.5685759597010187E-2</v>
      </c>
      <c r="I231" s="1093"/>
      <c r="J231" s="1150">
        <f t="shared" ca="1" si="60"/>
        <v>496382185.53479987</v>
      </c>
      <c r="K231" s="1151">
        <f t="shared" ca="1" si="61"/>
        <v>12749953.485885376</v>
      </c>
      <c r="L231" s="1150">
        <f t="shared" ca="1" si="62"/>
        <v>0</v>
      </c>
      <c r="M231" s="1150">
        <f t="shared" ca="1" si="63"/>
        <v>0</v>
      </c>
      <c r="N231" s="1150">
        <f t="shared" ca="1" si="72"/>
        <v>483632232.04891449</v>
      </c>
      <c r="O231" s="1093"/>
      <c r="P231" s="1150">
        <f t="shared" ca="1" si="64"/>
        <v>12749953.485885382</v>
      </c>
      <c r="Q231" s="1150">
        <f t="shared" ca="1" si="65"/>
        <v>459450620.44646877</v>
      </c>
      <c r="R231" s="1150">
        <f t="shared" ca="1" si="73"/>
        <v>471563076.25805986</v>
      </c>
      <c r="S231" s="1150">
        <f t="shared" ca="1" si="74"/>
        <v>12112455.811591089</v>
      </c>
      <c r="T231" s="1150">
        <f t="shared" ca="1" si="66"/>
        <v>459450620.44646877</v>
      </c>
      <c r="U231" s="1152">
        <f t="shared" ca="1" si="67"/>
        <v>6.0665244205482922E-2</v>
      </c>
      <c r="V231" s="1153">
        <f t="shared" ca="1" si="68"/>
        <v>5.0000000000000044E-2</v>
      </c>
      <c r="X231" s="1154">
        <f t="shared" ca="1" si="75"/>
        <v>24819109.276740015</v>
      </c>
      <c r="Y231" s="1154">
        <f t="shared" ca="1" si="69"/>
        <v>637497.67429429293</v>
      </c>
      <c r="Z231" s="1154">
        <f t="shared" ca="1" si="70"/>
        <v>24181611.602445722</v>
      </c>
      <c r="AA231" s="1152">
        <f t="shared" ca="1" si="71"/>
        <v>6.0652759718328481E-2</v>
      </c>
      <c r="AB231" s="1125"/>
    </row>
    <row r="232" spans="1:28">
      <c r="A232" s="1164">
        <f>Calendar!J224</f>
        <v>51740</v>
      </c>
      <c r="C232" s="1124"/>
      <c r="D232" s="1145">
        <f t="shared" ca="1" si="57"/>
        <v>52504</v>
      </c>
      <c r="E232" s="1146">
        <f t="shared" ca="1" si="58"/>
        <v>52531</v>
      </c>
      <c r="F232" s="1147">
        <f t="shared" ca="1" si="59"/>
        <v>6756</v>
      </c>
      <c r="G232" s="1148">
        <f ca="1">IF(F232&lt;&gt;"",COUNTIF($F$11:F232,"&gt;0"),"")</f>
        <v>222</v>
      </c>
      <c r="H232" s="1149">
        <v>2.5908731309482604E-2</v>
      </c>
      <c r="I232" s="1093"/>
      <c r="J232" s="1150">
        <f t="shared" ca="1" si="60"/>
        <v>483632232.04891449</v>
      </c>
      <c r="K232" s="1151">
        <f t="shared" ca="1" si="61"/>
        <v>12530297.552760666</v>
      </c>
      <c r="L232" s="1150">
        <f t="shared" ca="1" si="62"/>
        <v>0</v>
      </c>
      <c r="M232" s="1150">
        <f t="shared" ca="1" si="63"/>
        <v>0</v>
      </c>
      <c r="N232" s="1150">
        <f t="shared" ca="1" si="72"/>
        <v>471101934.49615383</v>
      </c>
      <c r="O232" s="1093"/>
      <c r="P232" s="1150">
        <f t="shared" ca="1" si="64"/>
        <v>12530297.552760661</v>
      </c>
      <c r="Q232" s="1150">
        <f t="shared" ca="1" si="65"/>
        <v>447546837.77134609</v>
      </c>
      <c r="R232" s="1150">
        <f t="shared" ca="1" si="73"/>
        <v>459450620.44646877</v>
      </c>
      <c r="S232" s="1150">
        <f t="shared" ca="1" si="74"/>
        <v>11903782.675122678</v>
      </c>
      <c r="T232" s="1150">
        <f t="shared" ca="1" si="66"/>
        <v>447546837.77134609</v>
      </c>
      <c r="U232" s="1152">
        <f t="shared" ca="1" si="67"/>
        <v>5.910701132692698E-2</v>
      </c>
      <c r="V232" s="1153">
        <f t="shared" ca="1" si="68"/>
        <v>5.0000000000000155E-2</v>
      </c>
      <c r="X232" s="1154">
        <f t="shared" ca="1" si="75"/>
        <v>24181611.602445722</v>
      </c>
      <c r="Y232" s="1154">
        <f t="shared" ca="1" si="69"/>
        <v>626514.87763798237</v>
      </c>
      <c r="Z232" s="1154">
        <f t="shared" ca="1" si="70"/>
        <v>23555096.724807739</v>
      </c>
      <c r="AA232" s="1152">
        <f t="shared" ca="1" si="71"/>
        <v>5.9094847513308214E-2</v>
      </c>
      <c r="AB232" s="1125"/>
    </row>
    <row r="233" spans="1:28">
      <c r="A233" s="1164">
        <f>Calendar!J225</f>
        <v>51771</v>
      </c>
      <c r="C233" s="1124"/>
      <c r="D233" s="1145">
        <f t="shared" ca="1" si="57"/>
        <v>52535</v>
      </c>
      <c r="E233" s="1146">
        <f t="shared" ca="1" si="58"/>
        <v>52562</v>
      </c>
      <c r="F233" s="1147">
        <f t="shared" ca="1" si="59"/>
        <v>6787</v>
      </c>
      <c r="G233" s="1148">
        <f ca="1">IF(F233&lt;&gt;"",COUNTIF($F$11:F233,"&gt;0"),"")</f>
        <v>223</v>
      </c>
      <c r="H233" s="1149">
        <v>2.6021856587252722E-2</v>
      </c>
      <c r="I233" s="1093"/>
      <c r="J233" s="1150">
        <f t="shared" ca="1" si="60"/>
        <v>471101934.49615383</v>
      </c>
      <c r="K233" s="1151">
        <f t="shared" ca="1" si="61"/>
        <v>12258946.977436241</v>
      </c>
      <c r="L233" s="1150">
        <f t="shared" ca="1" si="62"/>
        <v>0</v>
      </c>
      <c r="M233" s="1150">
        <f t="shared" ca="1" si="63"/>
        <v>0</v>
      </c>
      <c r="N233" s="1150">
        <f t="shared" ca="1" si="72"/>
        <v>458842987.51871759</v>
      </c>
      <c r="O233" s="1093"/>
      <c r="P233" s="1150">
        <f t="shared" ca="1" si="64"/>
        <v>12258946.977436244</v>
      </c>
      <c r="Q233" s="1150">
        <f t="shared" ca="1" si="65"/>
        <v>435900838.14278167</v>
      </c>
      <c r="R233" s="1150">
        <f t="shared" ca="1" si="73"/>
        <v>447546837.77134609</v>
      </c>
      <c r="S233" s="1150">
        <f t="shared" ca="1" si="74"/>
        <v>11645999.628564417</v>
      </c>
      <c r="T233" s="1150">
        <f t="shared" ca="1" si="66"/>
        <v>435900838.14278167</v>
      </c>
      <c r="U233" s="1152">
        <f t="shared" ca="1" si="67"/>
        <v>5.7575623651951076E-2</v>
      </c>
      <c r="V233" s="1153">
        <f t="shared" ca="1" si="68"/>
        <v>5.0000000000000044E-2</v>
      </c>
      <c r="X233" s="1154">
        <f t="shared" ca="1" si="75"/>
        <v>23555096.724807739</v>
      </c>
      <c r="Y233" s="1154">
        <f t="shared" ca="1" si="69"/>
        <v>612947.34887182713</v>
      </c>
      <c r="Z233" s="1154">
        <f t="shared" ca="1" si="70"/>
        <v>22942149.375935912</v>
      </c>
      <c r="AA233" s="1152">
        <f t="shared" ca="1" si="71"/>
        <v>5.7563774987311189E-2</v>
      </c>
      <c r="AB233" s="1125"/>
    </row>
    <row r="234" spans="1:28">
      <c r="A234" s="1164">
        <f>Calendar!J226</f>
        <v>51802</v>
      </c>
      <c r="C234" s="1124"/>
      <c r="D234" s="1145">
        <f t="shared" ca="1" si="57"/>
        <v>52565</v>
      </c>
      <c r="E234" s="1146">
        <f t="shared" ca="1" si="58"/>
        <v>52593</v>
      </c>
      <c r="F234" s="1147">
        <f t="shared" ca="1" si="59"/>
        <v>6818</v>
      </c>
      <c r="G234" s="1148">
        <f ca="1">IF(F234&lt;&gt;"",COUNTIF($F$11:F234,"&gt;0"),"")</f>
        <v>224</v>
      </c>
      <c r="H234" s="1149">
        <v>2.6135460068687395E-2</v>
      </c>
      <c r="I234" s="1093"/>
      <c r="J234" s="1150">
        <f t="shared" ca="1" si="60"/>
        <v>458842987.51871759</v>
      </c>
      <c r="K234" s="1151">
        <f t="shared" ca="1" si="61"/>
        <v>11992072.578092672</v>
      </c>
      <c r="L234" s="1150">
        <f t="shared" ca="1" si="62"/>
        <v>0</v>
      </c>
      <c r="M234" s="1150">
        <f t="shared" ca="1" si="63"/>
        <v>0</v>
      </c>
      <c r="N234" s="1150">
        <f t="shared" ca="1" si="72"/>
        <v>446850914.94062489</v>
      </c>
      <c r="O234" s="1093"/>
      <c r="P234" s="1150">
        <f t="shared" ca="1" si="64"/>
        <v>11992072.578092694</v>
      </c>
      <c r="Q234" s="1150">
        <f t="shared" ca="1" si="65"/>
        <v>424508369.19359362</v>
      </c>
      <c r="R234" s="1150">
        <f t="shared" ca="1" si="73"/>
        <v>435900838.14278167</v>
      </c>
      <c r="S234" s="1150">
        <f t="shared" ca="1" si="74"/>
        <v>11392468.949188054</v>
      </c>
      <c r="T234" s="1150">
        <f t="shared" ca="1" si="66"/>
        <v>424508369.19359362</v>
      </c>
      <c r="U234" s="1152">
        <f t="shared" ca="1" si="67"/>
        <v>5.6077399030358369E-2</v>
      </c>
      <c r="V234" s="1153">
        <f t="shared" ca="1" si="68"/>
        <v>5.0000000000000044E-2</v>
      </c>
      <c r="X234" s="1154">
        <f t="shared" ca="1" si="75"/>
        <v>22942149.375935912</v>
      </c>
      <c r="Y234" s="1154">
        <f t="shared" ca="1" si="69"/>
        <v>599603.62890464067</v>
      </c>
      <c r="Z234" s="1154">
        <f t="shared" ca="1" si="70"/>
        <v>22342545.747031271</v>
      </c>
      <c r="AA234" s="1152">
        <f t="shared" ca="1" si="71"/>
        <v>5.6065858689970459E-2</v>
      </c>
      <c r="AB234" s="1125"/>
    </row>
    <row r="235" spans="1:28">
      <c r="A235" s="1164">
        <f>Calendar!J227</f>
        <v>51832</v>
      </c>
      <c r="C235" s="1124"/>
      <c r="D235" s="1145">
        <f t="shared" ca="1" si="57"/>
        <v>52596</v>
      </c>
      <c r="E235" s="1146">
        <f t="shared" ca="1" si="58"/>
        <v>52623</v>
      </c>
      <c r="F235" s="1147">
        <f t="shared" ca="1" si="59"/>
        <v>6848</v>
      </c>
      <c r="G235" s="1148">
        <f ca="1">IF(F235&lt;&gt;"",COUNTIF($F$11:F235,"&gt;0"),"")</f>
        <v>225</v>
      </c>
      <c r="H235" s="1149">
        <v>2.6334136746163302E-2</v>
      </c>
      <c r="I235" s="1093"/>
      <c r="J235" s="1150">
        <f t="shared" ca="1" si="60"/>
        <v>446850914.94062489</v>
      </c>
      <c r="K235" s="1151">
        <f t="shared" ca="1" si="61"/>
        <v>11767433.099194603</v>
      </c>
      <c r="L235" s="1150">
        <f t="shared" ca="1" si="62"/>
        <v>0</v>
      </c>
      <c r="M235" s="1150">
        <f t="shared" ca="1" si="63"/>
        <v>0</v>
      </c>
      <c r="N235" s="1150">
        <f t="shared" ca="1" si="72"/>
        <v>435083481.84143031</v>
      </c>
      <c r="O235" s="1093"/>
      <c r="P235" s="1150">
        <f t="shared" ca="1" si="64"/>
        <v>11767433.099194586</v>
      </c>
      <c r="Q235" s="1150">
        <f t="shared" ca="1" si="65"/>
        <v>413329307.74935877</v>
      </c>
      <c r="R235" s="1150">
        <f t="shared" ca="1" si="73"/>
        <v>424508369.19359362</v>
      </c>
      <c r="S235" s="1150">
        <f t="shared" ca="1" si="74"/>
        <v>11179061.444234848</v>
      </c>
      <c r="T235" s="1150">
        <f t="shared" ca="1" si="66"/>
        <v>413329307.74935877</v>
      </c>
      <c r="U235" s="1152">
        <f t="shared" ca="1" si="67"/>
        <v>5.4611790407244586E-2</v>
      </c>
      <c r="V235" s="1153">
        <f t="shared" ca="1" si="68"/>
        <v>5.0000000000000044E-2</v>
      </c>
      <c r="X235" s="1154">
        <f t="shared" ca="1" si="75"/>
        <v>22342545.747031271</v>
      </c>
      <c r="Y235" s="1154">
        <f t="shared" ca="1" si="69"/>
        <v>588371.65495973825</v>
      </c>
      <c r="Z235" s="1154">
        <f t="shared" ca="1" si="70"/>
        <v>21754174.092071533</v>
      </c>
      <c r="AA235" s="1152">
        <f t="shared" ca="1" si="71"/>
        <v>5.460055167896205E-2</v>
      </c>
      <c r="AB235" s="1125"/>
    </row>
    <row r="236" spans="1:28">
      <c r="A236" s="1164">
        <f>Calendar!J228</f>
        <v>51862</v>
      </c>
      <c r="C236" s="1124"/>
      <c r="D236" s="1145">
        <f t="shared" ca="1" si="57"/>
        <v>52627</v>
      </c>
      <c r="E236" s="1146">
        <f t="shared" ca="1" si="58"/>
        <v>52656</v>
      </c>
      <c r="F236" s="1147">
        <f t="shared" ca="1" si="59"/>
        <v>6881</v>
      </c>
      <c r="G236" s="1148">
        <f ca="1">IF(F236&lt;&gt;"",COUNTIF($F$11:F236,"&gt;0"),"")</f>
        <v>226</v>
      </c>
      <c r="H236" s="1149">
        <v>2.6358157049637791E-2</v>
      </c>
      <c r="I236" s="1093"/>
      <c r="J236" s="1150">
        <f t="shared" ca="1" si="60"/>
        <v>435083481.84143031</v>
      </c>
      <c r="K236" s="1151">
        <f t="shared" ca="1" si="61"/>
        <v>11467998.744079651</v>
      </c>
      <c r="L236" s="1150">
        <f t="shared" ca="1" si="62"/>
        <v>0</v>
      </c>
      <c r="M236" s="1150">
        <f t="shared" ca="1" si="63"/>
        <v>0</v>
      </c>
      <c r="N236" s="1150">
        <f t="shared" ca="1" si="72"/>
        <v>423615483.09735066</v>
      </c>
      <c r="O236" s="1093"/>
      <c r="P236" s="1150">
        <f t="shared" ca="1" si="64"/>
        <v>11467998.744079649</v>
      </c>
      <c r="Q236" s="1150">
        <f t="shared" ca="1" si="65"/>
        <v>402434708.94248313</v>
      </c>
      <c r="R236" s="1150">
        <f t="shared" ca="1" si="73"/>
        <v>413329307.74935877</v>
      </c>
      <c r="S236" s="1150">
        <f t="shared" ca="1" si="74"/>
        <v>10894598.806875646</v>
      </c>
      <c r="T236" s="1150">
        <f t="shared" ca="1" si="66"/>
        <v>402434708.94248313</v>
      </c>
      <c r="U236" s="1152">
        <f t="shared" ca="1" si="67"/>
        <v>5.31736360507074E-2</v>
      </c>
      <c r="V236" s="1153">
        <f t="shared" ca="1" si="68"/>
        <v>5.0000000000000044E-2</v>
      </c>
      <c r="X236" s="1154">
        <f t="shared" ca="1" si="75"/>
        <v>21754174.092071533</v>
      </c>
      <c r="Y236" s="1154">
        <f t="shared" ca="1" si="69"/>
        <v>573399.93720400333</v>
      </c>
      <c r="Z236" s="1154">
        <f t="shared" ca="1" si="70"/>
        <v>21180774.15486753</v>
      </c>
      <c r="AA236" s="1152">
        <f t="shared" ca="1" si="71"/>
        <v>5.3162693284632287E-2</v>
      </c>
      <c r="AB236" s="1125"/>
    </row>
    <row r="237" spans="1:28">
      <c r="A237" s="1164">
        <f>Calendar!J229</f>
        <v>51893</v>
      </c>
      <c r="C237" s="1124"/>
      <c r="D237" s="1145">
        <f t="shared" ca="1" si="57"/>
        <v>52656</v>
      </c>
      <c r="E237" s="1146">
        <f t="shared" ca="1" si="58"/>
        <v>52684</v>
      </c>
      <c r="F237" s="1147">
        <f t="shared" ca="1" si="59"/>
        <v>6909</v>
      </c>
      <c r="G237" s="1148">
        <f ca="1">IF(F237&lt;&gt;"",COUNTIF($F$11:F237,"&gt;0"),"")</f>
        <v>227</v>
      </c>
      <c r="H237" s="1149">
        <v>2.6289718067447992E-2</v>
      </c>
      <c r="I237" s="1093"/>
      <c r="J237" s="1150">
        <f t="shared" ca="1" si="60"/>
        <v>423615483.09735066</v>
      </c>
      <c r="K237" s="1151">
        <f t="shared" ca="1" si="61"/>
        <v>11136731.619635129</v>
      </c>
      <c r="L237" s="1150">
        <f t="shared" ca="1" si="62"/>
        <v>0</v>
      </c>
      <c r="M237" s="1150">
        <f t="shared" ca="1" si="63"/>
        <v>0</v>
      </c>
      <c r="N237" s="1150">
        <f t="shared" ca="1" si="72"/>
        <v>412478751.47771555</v>
      </c>
      <c r="O237" s="1093"/>
      <c r="P237" s="1150">
        <f t="shared" ca="1" si="64"/>
        <v>11136731.619635105</v>
      </c>
      <c r="Q237" s="1150">
        <f t="shared" ca="1" si="65"/>
        <v>391854813.90382975</v>
      </c>
      <c r="R237" s="1150">
        <f t="shared" ca="1" si="73"/>
        <v>402434708.94248313</v>
      </c>
      <c r="S237" s="1150">
        <f t="shared" ca="1" si="74"/>
        <v>10579895.038653374</v>
      </c>
      <c r="T237" s="1150">
        <f t="shared" ca="1" si="66"/>
        <v>391854813.90382975</v>
      </c>
      <c r="U237" s="1152">
        <f t="shared" ca="1" si="67"/>
        <v>5.1772077000782575E-2</v>
      </c>
      <c r="V237" s="1153">
        <f t="shared" ca="1" si="68"/>
        <v>5.0000000000000044E-2</v>
      </c>
      <c r="X237" s="1154">
        <f t="shared" ca="1" si="75"/>
        <v>21180774.15486753</v>
      </c>
      <c r="Y237" s="1154">
        <f t="shared" ca="1" si="69"/>
        <v>556836.58098173141</v>
      </c>
      <c r="Z237" s="1154">
        <f t="shared" ca="1" si="70"/>
        <v>20623937.573885798</v>
      </c>
      <c r="AA237" s="1152">
        <f t="shared" ca="1" si="71"/>
        <v>5.1761422665854179E-2</v>
      </c>
      <c r="AB237" s="1125"/>
    </row>
    <row r="238" spans="1:28">
      <c r="A238" s="1164">
        <f>Calendar!J230</f>
        <v>51924</v>
      </c>
      <c r="C238" s="1124"/>
      <c r="D238" s="1145">
        <f t="shared" ca="1" si="57"/>
        <v>52687</v>
      </c>
      <c r="E238" s="1146">
        <f t="shared" ca="1" si="58"/>
        <v>52714</v>
      </c>
      <c r="F238" s="1147">
        <f t="shared" ca="1" si="59"/>
        <v>6939</v>
      </c>
      <c r="G238" s="1148">
        <f ca="1">IF(F238&lt;&gt;"",COUNTIF($F$11:F238,"&gt;0"),"")</f>
        <v>228</v>
      </c>
      <c r="H238" s="1149">
        <v>2.6262783735619473E-2</v>
      </c>
      <c r="I238" s="1093"/>
      <c r="J238" s="1150">
        <f t="shared" ca="1" si="60"/>
        <v>412478751.47771555</v>
      </c>
      <c r="K238" s="1151">
        <f t="shared" ca="1" si="61"/>
        <v>10832840.245597575</v>
      </c>
      <c r="L238" s="1150">
        <f t="shared" ca="1" si="62"/>
        <v>0</v>
      </c>
      <c r="M238" s="1150">
        <f t="shared" ca="1" si="63"/>
        <v>0</v>
      </c>
      <c r="N238" s="1150">
        <f t="shared" ca="1" si="72"/>
        <v>401645911.23211795</v>
      </c>
      <c r="O238" s="1093"/>
      <c r="P238" s="1150">
        <f t="shared" ca="1" si="64"/>
        <v>10832840.245597601</v>
      </c>
      <c r="Q238" s="1150">
        <f t="shared" ca="1" si="65"/>
        <v>381563615.67051202</v>
      </c>
      <c r="R238" s="1150">
        <f t="shared" ca="1" si="73"/>
        <v>391854813.90382975</v>
      </c>
      <c r="S238" s="1150">
        <f t="shared" ca="1" si="74"/>
        <v>10291198.233317733</v>
      </c>
      <c r="T238" s="1150">
        <f t="shared" ca="1" si="66"/>
        <v>381563615.67051202</v>
      </c>
      <c r="U238" s="1152">
        <f t="shared" ca="1" si="67"/>
        <v>5.0411003692665796E-2</v>
      </c>
      <c r="V238" s="1153">
        <f t="shared" ca="1" si="68"/>
        <v>5.0000000000000044E-2</v>
      </c>
      <c r="X238" s="1154">
        <f t="shared" ca="1" si="75"/>
        <v>20623937.573885798</v>
      </c>
      <c r="Y238" s="1154">
        <f t="shared" ca="1" si="69"/>
        <v>541642.01227986813</v>
      </c>
      <c r="Z238" s="1154">
        <f t="shared" ca="1" si="70"/>
        <v>20082295.56160593</v>
      </c>
      <c r="AA238" s="1152">
        <f t="shared" ca="1" si="71"/>
        <v>5.040062945719892E-2</v>
      </c>
      <c r="AB238" s="1125"/>
    </row>
    <row r="239" spans="1:28">
      <c r="A239" s="1164">
        <f>Calendar!J231</f>
        <v>51952</v>
      </c>
      <c r="C239" s="1124"/>
      <c r="D239" s="1145">
        <f t="shared" ca="1" si="57"/>
        <v>52717</v>
      </c>
      <c r="E239" s="1146">
        <f t="shared" ca="1" si="58"/>
        <v>52744</v>
      </c>
      <c r="F239" s="1147">
        <f t="shared" ca="1" si="59"/>
        <v>6969</v>
      </c>
      <c r="G239" s="1148">
        <f ca="1">IF(F239&lt;&gt;"",COUNTIF($F$11:F239,"&gt;0"),"")</f>
        <v>229</v>
      </c>
      <c r="H239" s="1149">
        <v>2.6128829337453124E-2</v>
      </c>
      <c r="I239" s="1093"/>
      <c r="J239" s="1150">
        <f t="shared" ca="1" si="60"/>
        <v>401645911.23211795</v>
      </c>
      <c r="K239" s="1151">
        <f t="shared" ca="1" si="61"/>
        <v>10494537.468669856</v>
      </c>
      <c r="L239" s="1150">
        <f t="shared" ca="1" si="62"/>
        <v>0</v>
      </c>
      <c r="M239" s="1150">
        <f t="shared" ca="1" si="63"/>
        <v>0</v>
      </c>
      <c r="N239" s="1150">
        <f t="shared" ca="1" si="72"/>
        <v>391151373.76344812</v>
      </c>
      <c r="O239" s="1093"/>
      <c r="P239" s="1150">
        <f t="shared" ca="1" si="64"/>
        <v>10494537.468669832</v>
      </c>
      <c r="Q239" s="1150">
        <f t="shared" ca="1" si="65"/>
        <v>371593805.07527572</v>
      </c>
      <c r="R239" s="1150">
        <f t="shared" ca="1" si="73"/>
        <v>381563615.67051202</v>
      </c>
      <c r="S239" s="1150">
        <f t="shared" ca="1" si="74"/>
        <v>9969810.5952363014</v>
      </c>
      <c r="T239" s="1150">
        <f t="shared" ca="1" si="66"/>
        <v>371593805.07527572</v>
      </c>
      <c r="U239" s="1152">
        <f t="shared" ca="1" si="67"/>
        <v>4.9087070404789795E-2</v>
      </c>
      <c r="V239" s="1153">
        <f t="shared" ca="1" si="68"/>
        <v>4.9999999999999933E-2</v>
      </c>
      <c r="X239" s="1154">
        <f t="shared" ca="1" si="75"/>
        <v>20082295.56160593</v>
      </c>
      <c r="Y239" s="1154">
        <f t="shared" ca="1" si="69"/>
        <v>524726.87343353033</v>
      </c>
      <c r="Z239" s="1154">
        <f t="shared" ca="1" si="70"/>
        <v>19557568.6881724</v>
      </c>
      <c r="AA239" s="1152">
        <f t="shared" ca="1" si="71"/>
        <v>4.9076968625625439E-2</v>
      </c>
      <c r="AB239" s="1125"/>
    </row>
    <row r="240" spans="1:28">
      <c r="A240" s="1164">
        <f>Calendar!J232</f>
        <v>51984</v>
      </c>
      <c r="C240" s="1124"/>
      <c r="D240" s="1145">
        <f t="shared" ca="1" si="57"/>
        <v>52748</v>
      </c>
      <c r="E240" s="1146">
        <f t="shared" ca="1" si="58"/>
        <v>52775</v>
      </c>
      <c r="F240" s="1147">
        <f t="shared" ca="1" si="59"/>
        <v>7000</v>
      </c>
      <c r="G240" s="1148">
        <f ca="1">IF(F240&lt;&gt;"",COUNTIF($F$11:F240,"&gt;0"),"")</f>
        <v>230</v>
      </c>
      <c r="H240" s="1149">
        <v>2.6144464632107983E-2</v>
      </c>
      <c r="I240" s="1093"/>
      <c r="J240" s="1150">
        <f t="shared" ca="1" si="60"/>
        <v>391151373.76344812</v>
      </c>
      <c r="K240" s="1151">
        <f t="shared" ca="1" si="61"/>
        <v>10226443.25715892</v>
      </c>
      <c r="L240" s="1150">
        <f t="shared" ca="1" si="62"/>
        <v>0</v>
      </c>
      <c r="M240" s="1150">
        <f t="shared" ca="1" si="63"/>
        <v>0</v>
      </c>
      <c r="N240" s="1150">
        <f t="shared" ca="1" si="72"/>
        <v>380924930.50628918</v>
      </c>
      <c r="O240" s="1093"/>
      <c r="P240" s="1150">
        <f t="shared" ca="1" si="64"/>
        <v>10226443.257158935</v>
      </c>
      <c r="Q240" s="1150">
        <f t="shared" ca="1" si="65"/>
        <v>361878683.98097473</v>
      </c>
      <c r="R240" s="1150">
        <f t="shared" ca="1" si="73"/>
        <v>371593805.07527572</v>
      </c>
      <c r="S240" s="1150">
        <f t="shared" ca="1" si="74"/>
        <v>9715121.0943009853</v>
      </c>
      <c r="T240" s="1150">
        <f t="shared" ca="1" si="66"/>
        <v>361878683.98097473</v>
      </c>
      <c r="U240" s="1152">
        <f t="shared" ca="1" si="67"/>
        <v>4.7804482719507504E-2</v>
      </c>
      <c r="V240" s="1153">
        <f t="shared" ca="1" si="68"/>
        <v>4.9999999999999933E-2</v>
      </c>
      <c r="X240" s="1154">
        <f t="shared" ca="1" si="75"/>
        <v>19557568.6881724</v>
      </c>
      <c r="Y240" s="1154">
        <f t="shared" ca="1" si="69"/>
        <v>511322.16285794973</v>
      </c>
      <c r="Z240" s="1154">
        <f t="shared" ca="1" si="70"/>
        <v>19046246.52531445</v>
      </c>
      <c r="AA240" s="1152">
        <f t="shared" ca="1" si="71"/>
        <v>4.7794644888006846E-2</v>
      </c>
      <c r="AB240" s="1125"/>
    </row>
    <row r="241" spans="1:28">
      <c r="A241" s="1164">
        <f>Calendar!J233</f>
        <v>52013</v>
      </c>
      <c r="C241" s="1124"/>
      <c r="D241" s="1145">
        <f t="shared" ca="1" si="57"/>
        <v>52778</v>
      </c>
      <c r="E241" s="1146">
        <f t="shared" ca="1" si="58"/>
        <v>52805</v>
      </c>
      <c r="F241" s="1147">
        <f t="shared" ca="1" si="59"/>
        <v>7030</v>
      </c>
      <c r="G241" s="1148">
        <f ca="1">IF(F241&lt;&gt;"",COUNTIF($F$11:F241,"&gt;0"),"")</f>
        <v>231</v>
      </c>
      <c r="H241" s="1149">
        <v>2.6281385504956678E-2</v>
      </c>
      <c r="I241" s="1093"/>
      <c r="J241" s="1150">
        <f t="shared" ca="1" si="60"/>
        <v>380924930.50628918</v>
      </c>
      <c r="K241" s="1151">
        <f t="shared" ca="1" si="61"/>
        <v>10011234.947084619</v>
      </c>
      <c r="L241" s="1150">
        <f t="shared" ca="1" si="62"/>
        <v>0</v>
      </c>
      <c r="M241" s="1150">
        <f t="shared" ca="1" si="63"/>
        <v>0</v>
      </c>
      <c r="N241" s="1150">
        <f t="shared" ca="1" si="72"/>
        <v>370913695.55920458</v>
      </c>
      <c r="O241" s="1093"/>
      <c r="P241" s="1150">
        <f t="shared" ca="1" si="64"/>
        <v>10011234.947084606</v>
      </c>
      <c r="Q241" s="1150">
        <f t="shared" ca="1" si="65"/>
        <v>352368010.78124434</v>
      </c>
      <c r="R241" s="1150">
        <f t="shared" ca="1" si="73"/>
        <v>361878683.98097473</v>
      </c>
      <c r="S241" s="1150">
        <f t="shared" ca="1" si="74"/>
        <v>9510673.1997303963</v>
      </c>
      <c r="T241" s="1150">
        <f t="shared" ca="1" si="66"/>
        <v>352368010.78124434</v>
      </c>
      <c r="U241" s="1152">
        <f t="shared" ca="1" si="67"/>
        <v>4.6554660111791123E-2</v>
      </c>
      <c r="V241" s="1153">
        <f t="shared" ca="1" si="68"/>
        <v>5.0000000000000044E-2</v>
      </c>
      <c r="X241" s="1154">
        <f t="shared" ca="1" si="75"/>
        <v>19046246.52531445</v>
      </c>
      <c r="Y241" s="1154">
        <f t="shared" ca="1" si="69"/>
        <v>500561.74735420942</v>
      </c>
      <c r="Z241" s="1154">
        <f t="shared" ca="1" si="70"/>
        <v>18545684.777960241</v>
      </c>
      <c r="AA241" s="1152">
        <f t="shared" ca="1" si="71"/>
        <v>4.6545079485128177E-2</v>
      </c>
      <c r="AB241" s="1125"/>
    </row>
    <row r="242" spans="1:28">
      <c r="A242" s="1164">
        <f>Calendar!J234</f>
        <v>52044</v>
      </c>
      <c r="C242" s="1124"/>
      <c r="D242" s="1145">
        <f t="shared" ca="1" si="57"/>
        <v>52809</v>
      </c>
      <c r="E242" s="1146">
        <f t="shared" ca="1" si="58"/>
        <v>52838</v>
      </c>
      <c r="F242" s="1147">
        <f t="shared" ca="1" si="59"/>
        <v>7063</v>
      </c>
      <c r="G242" s="1148">
        <f ca="1">IF(F242&lt;&gt;"",COUNTIF($F$11:F242,"&gt;0"),"")</f>
        <v>232</v>
      </c>
      <c r="H242" s="1149">
        <v>2.6385687555472232E-2</v>
      </c>
      <c r="I242" s="1093"/>
      <c r="J242" s="1150">
        <f t="shared" ca="1" si="60"/>
        <v>370913695.55920458</v>
      </c>
      <c r="K242" s="1151">
        <f t="shared" ca="1" si="61"/>
        <v>9786812.88107072</v>
      </c>
      <c r="L242" s="1150">
        <f t="shared" ca="1" si="62"/>
        <v>0</v>
      </c>
      <c r="M242" s="1150">
        <f t="shared" ca="1" si="63"/>
        <v>0</v>
      </c>
      <c r="N242" s="1150">
        <f t="shared" ca="1" si="72"/>
        <v>361126882.67813385</v>
      </c>
      <c r="O242" s="1093"/>
      <c r="P242" s="1150">
        <f t="shared" ca="1" si="64"/>
        <v>9786812.8810707331</v>
      </c>
      <c r="Q242" s="1150">
        <f t="shared" ca="1" si="65"/>
        <v>343070538.54422712</v>
      </c>
      <c r="R242" s="1150">
        <f t="shared" ca="1" si="73"/>
        <v>352368010.78124434</v>
      </c>
      <c r="S242" s="1150">
        <f t="shared" ca="1" si="74"/>
        <v>9297472.2370172143</v>
      </c>
      <c r="T242" s="1150">
        <f t="shared" ca="1" si="66"/>
        <v>343070538.54422712</v>
      </c>
      <c r="U242" s="1152">
        <f t="shared" ca="1" si="67"/>
        <v>4.5331139142340909E-2</v>
      </c>
      <c r="V242" s="1153">
        <f t="shared" ca="1" si="68"/>
        <v>5.0000000000000044E-2</v>
      </c>
      <c r="X242" s="1154">
        <f t="shared" ca="1" si="75"/>
        <v>18545684.777960241</v>
      </c>
      <c r="Y242" s="1154">
        <f t="shared" ca="1" si="69"/>
        <v>489340.64405351877</v>
      </c>
      <c r="Z242" s="1154">
        <f t="shared" ca="1" si="70"/>
        <v>18056344.133906722</v>
      </c>
      <c r="AA242" s="1152">
        <f t="shared" ca="1" si="71"/>
        <v>4.5321810307820724E-2</v>
      </c>
      <c r="AB242" s="1125"/>
    </row>
    <row r="243" spans="1:28">
      <c r="A243" s="1164">
        <f>Calendar!J235</f>
        <v>52075</v>
      </c>
      <c r="C243" s="1124"/>
      <c r="D243" s="1145">
        <f t="shared" ca="1" si="57"/>
        <v>52840</v>
      </c>
      <c r="E243" s="1146">
        <f t="shared" ca="1" si="58"/>
        <v>52867</v>
      </c>
      <c r="F243" s="1147">
        <f t="shared" ca="1" si="59"/>
        <v>7092</v>
      </c>
      <c r="G243" s="1148">
        <f ca="1">IF(F243&lt;&gt;"",COUNTIF($F$11:F243,"&gt;0"),"")</f>
        <v>233</v>
      </c>
      <c r="H243" s="1149">
        <v>2.6452360100786755E-2</v>
      </c>
      <c r="I243" s="1093"/>
      <c r="J243" s="1150">
        <f t="shared" ca="1" si="60"/>
        <v>361126882.67813385</v>
      </c>
      <c r="K243" s="1151">
        <f t="shared" ca="1" si="61"/>
        <v>9552658.3426765669</v>
      </c>
      <c r="L243" s="1150">
        <f t="shared" ca="1" si="62"/>
        <v>0</v>
      </c>
      <c r="M243" s="1150">
        <f t="shared" ca="1" si="63"/>
        <v>0</v>
      </c>
      <c r="N243" s="1150">
        <f t="shared" ca="1" si="72"/>
        <v>351574224.33545727</v>
      </c>
      <c r="O243" s="1093"/>
      <c r="P243" s="1150">
        <f t="shared" ca="1" si="64"/>
        <v>9552658.34267658</v>
      </c>
      <c r="Q243" s="1150">
        <f t="shared" ca="1" si="65"/>
        <v>333995513.11868441</v>
      </c>
      <c r="R243" s="1150">
        <f t="shared" ca="1" si="73"/>
        <v>343070538.54422712</v>
      </c>
      <c r="S243" s="1150">
        <f t="shared" ca="1" si="74"/>
        <v>9075025.4255427122</v>
      </c>
      <c r="T243" s="1150">
        <f t="shared" ca="1" si="66"/>
        <v>333995513.11868441</v>
      </c>
      <c r="U243" s="1152">
        <f t="shared" ca="1" si="67"/>
        <v>4.4135045868397456E-2</v>
      </c>
      <c r="V243" s="1153">
        <f t="shared" ca="1" si="68"/>
        <v>4.9999999999999933E-2</v>
      </c>
      <c r="X243" s="1154">
        <f t="shared" ca="1" si="75"/>
        <v>18056344.133906722</v>
      </c>
      <c r="Y243" s="1154">
        <f t="shared" ca="1" si="69"/>
        <v>477632.91713386774</v>
      </c>
      <c r="Z243" s="1154">
        <f t="shared" ca="1" si="70"/>
        <v>17578711.216772854</v>
      </c>
      <c r="AA243" s="1152">
        <f t="shared" ca="1" si="71"/>
        <v>4.4125963181590233E-2</v>
      </c>
      <c r="AB243" s="1125"/>
    </row>
    <row r="244" spans="1:28">
      <c r="A244" s="1164">
        <f>Calendar!J236</f>
        <v>52105</v>
      </c>
      <c r="C244" s="1124"/>
      <c r="D244" s="1145">
        <f t="shared" ca="1" si="57"/>
        <v>52870</v>
      </c>
      <c r="E244" s="1146">
        <f t="shared" ca="1" si="58"/>
        <v>52897</v>
      </c>
      <c r="F244" s="1147">
        <f t="shared" ca="1" si="59"/>
        <v>7122</v>
      </c>
      <c r="G244" s="1148">
        <f ca="1">IF(F244&lt;&gt;"",COUNTIF($F$11:F244,"&gt;0"),"")</f>
        <v>234</v>
      </c>
      <c r="H244" s="1149">
        <v>2.660722629029932E-2</v>
      </c>
      <c r="I244" s="1093"/>
      <c r="J244" s="1150">
        <f t="shared" ca="1" si="60"/>
        <v>351574224.33545727</v>
      </c>
      <c r="K244" s="1151">
        <f t="shared" ca="1" si="61"/>
        <v>9354414.9447299689</v>
      </c>
      <c r="L244" s="1150">
        <f t="shared" ca="1" si="62"/>
        <v>0</v>
      </c>
      <c r="M244" s="1150">
        <f t="shared" ca="1" si="63"/>
        <v>0</v>
      </c>
      <c r="N244" s="1150">
        <f t="shared" ca="1" si="72"/>
        <v>342219809.39072728</v>
      </c>
      <c r="O244" s="1093"/>
      <c r="P244" s="1150">
        <f t="shared" ca="1" si="64"/>
        <v>9354414.9447299838</v>
      </c>
      <c r="Q244" s="1150">
        <f t="shared" ca="1" si="65"/>
        <v>325108818.92119092</v>
      </c>
      <c r="R244" s="1150">
        <f t="shared" ca="1" si="73"/>
        <v>333995513.11868441</v>
      </c>
      <c r="S244" s="1150">
        <f t="shared" ca="1" si="74"/>
        <v>8886694.1974934936</v>
      </c>
      <c r="T244" s="1150">
        <f t="shared" ca="1" si="66"/>
        <v>325108818.92119092</v>
      </c>
      <c r="U244" s="1152">
        <f t="shared" ca="1" si="67"/>
        <v>4.2967569742021872E-2</v>
      </c>
      <c r="V244" s="1153">
        <f t="shared" ca="1" si="68"/>
        <v>5.0000000000000044E-2</v>
      </c>
      <c r="X244" s="1154">
        <f t="shared" ca="1" si="75"/>
        <v>17578711.216772854</v>
      </c>
      <c r="Y244" s="1154">
        <f t="shared" ca="1" si="69"/>
        <v>467720.74723649025</v>
      </c>
      <c r="Z244" s="1154">
        <f t="shared" ca="1" si="70"/>
        <v>17110990.469536364</v>
      </c>
      <c r="AA244" s="1152">
        <f t="shared" ca="1" si="71"/>
        <v>4.2958727313716652E-2</v>
      </c>
      <c r="AB244" s="1125"/>
    </row>
    <row r="245" spans="1:28">
      <c r="A245" s="1164">
        <f>Calendar!J237</f>
        <v>52138</v>
      </c>
      <c r="C245" s="1124"/>
      <c r="D245" s="1145">
        <f t="shared" ca="1" si="57"/>
        <v>52901</v>
      </c>
      <c r="E245" s="1146">
        <f t="shared" ca="1" si="58"/>
        <v>52929</v>
      </c>
      <c r="F245" s="1147">
        <f t="shared" ca="1" si="59"/>
        <v>7154</v>
      </c>
      <c r="G245" s="1148">
        <f ca="1">IF(F245&lt;&gt;"",COUNTIF($F$11:F245,"&gt;0"),"")</f>
        <v>235</v>
      </c>
      <c r="H245" s="1149">
        <v>2.6609230945894537E-2</v>
      </c>
      <c r="I245" s="1093"/>
      <c r="J245" s="1150">
        <f t="shared" ca="1" si="60"/>
        <v>342219809.39072728</v>
      </c>
      <c r="K245" s="1151">
        <f t="shared" ca="1" si="61"/>
        <v>9106205.9423378706</v>
      </c>
      <c r="L245" s="1150">
        <f t="shared" ca="1" si="62"/>
        <v>0</v>
      </c>
      <c r="M245" s="1150">
        <f t="shared" ca="1" si="63"/>
        <v>0</v>
      </c>
      <c r="N245" s="1150">
        <f t="shared" ca="1" si="72"/>
        <v>333113603.44838941</v>
      </c>
      <c r="O245" s="1093"/>
      <c r="P245" s="1150">
        <f t="shared" ca="1" si="64"/>
        <v>9106205.9423378706</v>
      </c>
      <c r="Q245" s="1150">
        <f t="shared" ca="1" si="65"/>
        <v>316457923.27596992</v>
      </c>
      <c r="R245" s="1150">
        <f t="shared" ca="1" si="73"/>
        <v>325108818.92119092</v>
      </c>
      <c r="S245" s="1150">
        <f t="shared" ca="1" si="74"/>
        <v>8650895.6452209949</v>
      </c>
      <c r="T245" s="1150">
        <f t="shared" ca="1" si="66"/>
        <v>316457923.27596992</v>
      </c>
      <c r="U245" s="1152">
        <f t="shared" ca="1" si="67"/>
        <v>4.1824321890751671E-2</v>
      </c>
      <c r="V245" s="1153">
        <f t="shared" ca="1" si="68"/>
        <v>5.0000000000000044E-2</v>
      </c>
      <c r="X245" s="1154">
        <f t="shared" ca="1" si="75"/>
        <v>17110990.469536364</v>
      </c>
      <c r="Y245" s="1154">
        <f t="shared" ca="1" si="69"/>
        <v>455310.29711687565</v>
      </c>
      <c r="Z245" s="1154">
        <f t="shared" ca="1" si="70"/>
        <v>16655680.172419488</v>
      </c>
      <c r="AA245" s="1152">
        <f t="shared" ca="1" si="71"/>
        <v>4.1815714734937351E-2</v>
      </c>
      <c r="AB245" s="1125"/>
    </row>
    <row r="246" spans="1:28">
      <c r="A246" s="1164">
        <f>Calendar!J238</f>
        <v>52166</v>
      </c>
      <c r="C246" s="1124"/>
      <c r="D246" s="1145">
        <f t="shared" ca="1" si="57"/>
        <v>52931</v>
      </c>
      <c r="E246" s="1146">
        <f t="shared" ca="1" si="58"/>
        <v>52958</v>
      </c>
      <c r="F246" s="1147">
        <f t="shared" ca="1" si="59"/>
        <v>7183</v>
      </c>
      <c r="G246" s="1148">
        <f ca="1">IF(F246&lt;&gt;"",COUNTIF($F$11:F246,"&gt;0"),"")</f>
        <v>236</v>
      </c>
      <c r="H246" s="1149">
        <v>2.6528809878518623E-2</v>
      </c>
      <c r="I246" s="1093"/>
      <c r="J246" s="1150">
        <f t="shared" ca="1" si="60"/>
        <v>333113603.44838941</v>
      </c>
      <c r="K246" s="1151">
        <f t="shared" ca="1" si="61"/>
        <v>8837107.4538305681</v>
      </c>
      <c r="L246" s="1150">
        <f t="shared" ca="1" si="62"/>
        <v>0</v>
      </c>
      <c r="M246" s="1150">
        <f t="shared" ca="1" si="63"/>
        <v>0</v>
      </c>
      <c r="N246" s="1150">
        <f t="shared" ca="1" si="72"/>
        <v>324276495.99455887</v>
      </c>
      <c r="O246" s="1093"/>
      <c r="P246" s="1150">
        <f t="shared" ca="1" si="64"/>
        <v>8837107.4538305402</v>
      </c>
      <c r="Q246" s="1150">
        <f t="shared" ca="1" si="65"/>
        <v>308062671.19483089</v>
      </c>
      <c r="R246" s="1150">
        <f t="shared" ca="1" si="73"/>
        <v>316457923.27596992</v>
      </c>
      <c r="S246" s="1150">
        <f t="shared" ca="1" si="74"/>
        <v>8395252.0811390281</v>
      </c>
      <c r="T246" s="1150">
        <f t="shared" ca="1" si="66"/>
        <v>308062671.19483089</v>
      </c>
      <c r="U246" s="1152">
        <f t="shared" ca="1" si="67"/>
        <v>4.071140885040523E-2</v>
      </c>
      <c r="V246" s="1153">
        <f t="shared" ca="1" si="68"/>
        <v>5.0000000000000155E-2</v>
      </c>
      <c r="X246" s="1154">
        <f t="shared" ca="1" si="75"/>
        <v>16655680.172419488</v>
      </c>
      <c r="Y246" s="1154">
        <f t="shared" ca="1" si="69"/>
        <v>441855.37269151211</v>
      </c>
      <c r="Z246" s="1154">
        <f t="shared" ca="1" si="70"/>
        <v>16213824.799727976</v>
      </c>
      <c r="AA246" s="1152">
        <f t="shared" ca="1" si="71"/>
        <v>4.0703030724387801E-2</v>
      </c>
      <c r="AB246" s="1125"/>
    </row>
    <row r="247" spans="1:28">
      <c r="A247" s="1164">
        <f>Calendar!J239</f>
        <v>52197</v>
      </c>
      <c r="C247" s="1124"/>
      <c r="D247" s="1145">
        <f t="shared" ca="1" si="57"/>
        <v>52962</v>
      </c>
      <c r="E247" s="1146">
        <f t="shared" ca="1" si="58"/>
        <v>52989</v>
      </c>
      <c r="F247" s="1147">
        <f t="shared" ca="1" si="59"/>
        <v>7214</v>
      </c>
      <c r="G247" s="1148">
        <f ca="1">IF(F247&lt;&gt;"",COUNTIF($F$11:F247,"&gt;0"),"")</f>
        <v>237</v>
      </c>
      <c r="H247" s="1149">
        <v>2.6518091792928092E-2</v>
      </c>
      <c r="I247" s="1093"/>
      <c r="J247" s="1150">
        <f t="shared" ca="1" si="60"/>
        <v>324276495.99455887</v>
      </c>
      <c r="K247" s="1151">
        <f t="shared" ca="1" si="61"/>
        <v>8599193.8870727904</v>
      </c>
      <c r="L247" s="1150">
        <f t="shared" ca="1" si="62"/>
        <v>0</v>
      </c>
      <c r="M247" s="1150">
        <f t="shared" ca="1" si="63"/>
        <v>0</v>
      </c>
      <c r="N247" s="1150">
        <f t="shared" ca="1" si="72"/>
        <v>315677302.10748607</v>
      </c>
      <c r="O247" s="1093"/>
      <c r="P247" s="1150">
        <f t="shared" ca="1" si="64"/>
        <v>8599193.8870728016</v>
      </c>
      <c r="Q247" s="1150">
        <f t="shared" ca="1" si="65"/>
        <v>299893437.00211173</v>
      </c>
      <c r="R247" s="1150">
        <f t="shared" ca="1" si="73"/>
        <v>308062671.19483089</v>
      </c>
      <c r="S247" s="1150">
        <f t="shared" ca="1" si="74"/>
        <v>8169234.1927191615</v>
      </c>
      <c r="T247" s="1150">
        <f t="shared" ca="1" si="66"/>
        <v>299893437.00211173</v>
      </c>
      <c r="U247" s="1152">
        <f t="shared" ca="1" si="67"/>
        <v>3.9631383625126186E-2</v>
      </c>
      <c r="V247" s="1153">
        <f t="shared" ca="1" si="68"/>
        <v>5.0000000000000155E-2</v>
      </c>
      <c r="X247" s="1154">
        <f t="shared" ca="1" si="75"/>
        <v>16213824.799727976</v>
      </c>
      <c r="Y247" s="1154">
        <f t="shared" ca="1" si="69"/>
        <v>429959.69435364008</v>
      </c>
      <c r="Z247" s="1154">
        <f t="shared" ca="1" si="70"/>
        <v>15783865.105374336</v>
      </c>
      <c r="AA247" s="1152">
        <f t="shared" ca="1" si="71"/>
        <v>3.9623227760821056E-2</v>
      </c>
      <c r="AB247" s="1125"/>
    </row>
    <row r="248" spans="1:28">
      <c r="A248" s="1164">
        <f>Calendar!J240</f>
        <v>52229</v>
      </c>
      <c r="C248" s="1124"/>
      <c r="D248" s="1145">
        <f t="shared" ca="1" si="57"/>
        <v>52993</v>
      </c>
      <c r="E248" s="1146">
        <f t="shared" ca="1" si="58"/>
        <v>53020</v>
      </c>
      <c r="F248" s="1147">
        <f t="shared" ca="1" si="59"/>
        <v>7245</v>
      </c>
      <c r="G248" s="1148">
        <f ca="1">IF(F248&lt;&gt;"",COUNTIF($F$11:F248,"&gt;0"),"")</f>
        <v>238</v>
      </c>
      <c r="H248" s="1149">
        <v>2.6272445883014722E-2</v>
      </c>
      <c r="I248" s="1093"/>
      <c r="J248" s="1150">
        <f t="shared" ca="1" si="60"/>
        <v>315677302.10748607</v>
      </c>
      <c r="K248" s="1151">
        <f t="shared" ca="1" si="61"/>
        <v>8293614.8361150175</v>
      </c>
      <c r="L248" s="1150">
        <f t="shared" ca="1" si="62"/>
        <v>0</v>
      </c>
      <c r="M248" s="1150">
        <f t="shared" ca="1" si="63"/>
        <v>0</v>
      </c>
      <c r="N248" s="1150">
        <f t="shared" ca="1" si="72"/>
        <v>307383687.27137107</v>
      </c>
      <c r="O248" s="1093"/>
      <c r="P248" s="1150">
        <f t="shared" ca="1" si="64"/>
        <v>8293614.8361150026</v>
      </c>
      <c r="Q248" s="1150">
        <f t="shared" ca="1" si="65"/>
        <v>292014502.90780252</v>
      </c>
      <c r="R248" s="1150">
        <f t="shared" ca="1" si="73"/>
        <v>299893437.00211173</v>
      </c>
      <c r="S248" s="1150">
        <f t="shared" ca="1" si="74"/>
        <v>7878934.0943092108</v>
      </c>
      <c r="T248" s="1150">
        <f t="shared" ca="1" si="66"/>
        <v>292014502.90780252</v>
      </c>
      <c r="U248" s="1152">
        <f t="shared" ca="1" si="67"/>
        <v>3.8580434956274341E-2</v>
      </c>
      <c r="V248" s="1153">
        <f t="shared" ca="1" si="68"/>
        <v>4.9999999999999933E-2</v>
      </c>
      <c r="X248" s="1154">
        <f t="shared" ca="1" si="75"/>
        <v>15783865.105374336</v>
      </c>
      <c r="Y248" s="1154">
        <f t="shared" ca="1" si="69"/>
        <v>414680.74180579185</v>
      </c>
      <c r="Z248" s="1154">
        <f t="shared" ca="1" si="70"/>
        <v>15369184.363568544</v>
      </c>
      <c r="AA248" s="1152">
        <f t="shared" ca="1" si="71"/>
        <v>3.8572495369927511E-2</v>
      </c>
      <c r="AB248" s="1125"/>
    </row>
    <row r="249" spans="1:28">
      <c r="A249" s="1164">
        <f>Calendar!J241</f>
        <v>52258</v>
      </c>
      <c r="C249" s="1124"/>
      <c r="D249" s="1145">
        <f t="shared" ca="1" si="57"/>
        <v>53021</v>
      </c>
      <c r="E249" s="1146">
        <f t="shared" ca="1" si="58"/>
        <v>53048</v>
      </c>
      <c r="F249" s="1147">
        <f t="shared" ca="1" si="59"/>
        <v>7273</v>
      </c>
      <c r="G249" s="1148">
        <f ca="1">IF(F249&lt;&gt;"",COUNTIF($F$11:F249,"&gt;0"),"")</f>
        <v>239</v>
      </c>
      <c r="H249" s="1149">
        <v>2.6225528720367274E-2</v>
      </c>
      <c r="I249" s="1093"/>
      <c r="J249" s="1150">
        <f t="shared" ca="1" si="60"/>
        <v>307383687.27137107</v>
      </c>
      <c r="K249" s="1151">
        <f t="shared" ca="1" si="61"/>
        <v>8061299.7187077347</v>
      </c>
      <c r="L249" s="1150">
        <f t="shared" ca="1" si="62"/>
        <v>0</v>
      </c>
      <c r="M249" s="1150">
        <f t="shared" ca="1" si="63"/>
        <v>0</v>
      </c>
      <c r="N249" s="1150">
        <f t="shared" ca="1" si="72"/>
        <v>299322387.55266333</v>
      </c>
      <c r="O249" s="1093"/>
      <c r="P249" s="1150">
        <f t="shared" ca="1" si="64"/>
        <v>8061299.7187077403</v>
      </c>
      <c r="Q249" s="1150">
        <f t="shared" ca="1" si="65"/>
        <v>284356268.17503017</v>
      </c>
      <c r="R249" s="1150">
        <f t="shared" ca="1" si="73"/>
        <v>292014502.90780252</v>
      </c>
      <c r="S249" s="1150">
        <f t="shared" ca="1" si="74"/>
        <v>7658234.7327723503</v>
      </c>
      <c r="T249" s="1150">
        <f t="shared" ca="1" si="66"/>
        <v>284356268.17503017</v>
      </c>
      <c r="U249" s="1152">
        <f t="shared" ca="1" si="67"/>
        <v>3.7566832566742467E-2</v>
      </c>
      <c r="V249" s="1153">
        <f t="shared" ca="1" si="68"/>
        <v>4.9999999999999933E-2</v>
      </c>
      <c r="X249" s="1154">
        <f t="shared" ca="1" si="75"/>
        <v>15369184.363568544</v>
      </c>
      <c r="Y249" s="1154">
        <f t="shared" ca="1" si="69"/>
        <v>403064.98593539</v>
      </c>
      <c r="Z249" s="1154">
        <f t="shared" ca="1" si="70"/>
        <v>14966119.377633154</v>
      </c>
      <c r="AA249" s="1152">
        <f t="shared" ca="1" si="71"/>
        <v>3.7559101572748152E-2</v>
      </c>
      <c r="AB249" s="1125"/>
    </row>
    <row r="250" spans="1:28">
      <c r="A250" s="1164">
        <f>Calendar!J242</f>
        <v>52289</v>
      </c>
      <c r="C250" s="1124"/>
      <c r="D250" s="1145">
        <f t="shared" ca="1" si="57"/>
        <v>53052</v>
      </c>
      <c r="E250" s="1146">
        <f t="shared" ca="1" si="58"/>
        <v>53079</v>
      </c>
      <c r="F250" s="1147">
        <f t="shared" ca="1" si="59"/>
        <v>7304</v>
      </c>
      <c r="G250" s="1148">
        <f ca="1">IF(F250&lt;&gt;"",COUNTIF($F$11:F250,"&gt;0"),"")</f>
        <v>240</v>
      </c>
      <c r="H250" s="1149">
        <v>2.6526466269356584E-2</v>
      </c>
      <c r="I250" s="1093"/>
      <c r="J250" s="1150">
        <f t="shared" ca="1" si="60"/>
        <v>299322387.55266333</v>
      </c>
      <c r="K250" s="1151">
        <f t="shared" ca="1" si="61"/>
        <v>7939965.2170790024</v>
      </c>
      <c r="L250" s="1150">
        <f t="shared" ca="1" si="62"/>
        <v>0</v>
      </c>
      <c r="M250" s="1150">
        <f t="shared" ca="1" si="63"/>
        <v>0</v>
      </c>
      <c r="N250" s="1150">
        <f t="shared" ca="1" si="72"/>
        <v>291382422.33558434</v>
      </c>
      <c r="O250" s="1093"/>
      <c r="P250" s="1150">
        <f t="shared" ca="1" si="64"/>
        <v>7939965.2170789838</v>
      </c>
      <c r="Q250" s="1150">
        <f t="shared" ca="1" si="65"/>
        <v>276813301.21880513</v>
      </c>
      <c r="R250" s="1150">
        <f t="shared" ca="1" si="73"/>
        <v>284356268.17503017</v>
      </c>
      <c r="S250" s="1150">
        <f t="shared" ca="1" si="74"/>
        <v>7542966.9562250376</v>
      </c>
      <c r="T250" s="1150">
        <f t="shared" ca="1" si="66"/>
        <v>276813301.21880513</v>
      </c>
      <c r="U250" s="1152">
        <f t="shared" ca="1" si="67"/>
        <v>3.6581622520330127E-2</v>
      </c>
      <c r="V250" s="1153">
        <f t="shared" ca="1" si="68"/>
        <v>4.9999999999999933E-2</v>
      </c>
      <c r="X250" s="1154">
        <f t="shared" ca="1" si="75"/>
        <v>14966119.377633154</v>
      </c>
      <c r="Y250" s="1154">
        <f t="shared" ca="1" si="69"/>
        <v>396998.26085394621</v>
      </c>
      <c r="Z250" s="1154">
        <f t="shared" ca="1" si="70"/>
        <v>14569121.116779208</v>
      </c>
      <c r="AA250" s="1152">
        <f t="shared" ca="1" si="71"/>
        <v>3.6574094275740848E-2</v>
      </c>
      <c r="AB250" s="1125"/>
    </row>
    <row r="251" spans="1:28">
      <c r="A251" s="1164">
        <f>Calendar!J243</f>
        <v>52317</v>
      </c>
      <c r="C251" s="1124"/>
      <c r="D251" s="1145">
        <f t="shared" ca="1" si="57"/>
        <v>53082</v>
      </c>
      <c r="E251" s="1146">
        <f t="shared" ca="1" si="58"/>
        <v>53111</v>
      </c>
      <c r="F251" s="1147">
        <f t="shared" ca="1" si="59"/>
        <v>7336</v>
      </c>
      <c r="G251" s="1148">
        <f ca="1">IF(F251&lt;&gt;"",COUNTIF($F$11:F251,"&gt;0"),"")</f>
        <v>241</v>
      </c>
      <c r="H251" s="1149">
        <v>2.6776128829043153E-2</v>
      </c>
      <c r="I251" s="1093"/>
      <c r="J251" s="1150">
        <f t="shared" ca="1" si="60"/>
        <v>291382422.33558434</v>
      </c>
      <c r="K251" s="1151">
        <f t="shared" ca="1" si="61"/>
        <v>7802093.2789762672</v>
      </c>
      <c r="L251" s="1150">
        <f t="shared" ca="1" si="62"/>
        <v>0</v>
      </c>
      <c r="M251" s="1150">
        <f t="shared" ca="1" si="63"/>
        <v>0</v>
      </c>
      <c r="N251" s="1150">
        <f t="shared" ca="1" si="72"/>
        <v>283580329.05660808</v>
      </c>
      <c r="O251" s="1093"/>
      <c r="P251" s="1150">
        <f t="shared" ca="1" si="64"/>
        <v>7802093.2789762616</v>
      </c>
      <c r="Q251" s="1150">
        <f t="shared" ca="1" si="65"/>
        <v>269401312.60377765</v>
      </c>
      <c r="R251" s="1150">
        <f t="shared" ca="1" si="73"/>
        <v>276813301.21880513</v>
      </c>
      <c r="S251" s="1150">
        <f t="shared" ca="1" si="74"/>
        <v>7411988.6150274873</v>
      </c>
      <c r="T251" s="1150">
        <f t="shared" ca="1" si="66"/>
        <v>269401312.60377765</v>
      </c>
      <c r="U251" s="1152">
        <f t="shared" ca="1" si="67"/>
        <v>3.5611241344466263E-2</v>
      </c>
      <c r="V251" s="1153">
        <f t="shared" ca="1" si="68"/>
        <v>5.0000000000000155E-2</v>
      </c>
      <c r="X251" s="1154">
        <f t="shared" ca="1" si="75"/>
        <v>14569121.116779208</v>
      </c>
      <c r="Y251" s="1154">
        <f t="shared" ca="1" si="69"/>
        <v>390104.66394877434</v>
      </c>
      <c r="Z251" s="1154">
        <f t="shared" ca="1" si="70"/>
        <v>14179016.452830434</v>
      </c>
      <c r="AA251" s="1152">
        <f t="shared" ca="1" si="71"/>
        <v>3.5603912797603145E-2</v>
      </c>
      <c r="AB251" s="1125"/>
    </row>
    <row r="252" spans="1:28">
      <c r="A252" s="1164">
        <f>Calendar!J244</f>
        <v>52348</v>
      </c>
      <c r="C252" s="1124"/>
      <c r="D252" s="1145">
        <f t="shared" ca="1" si="57"/>
        <v>53113</v>
      </c>
      <c r="E252" s="1146">
        <f t="shared" ca="1" si="58"/>
        <v>53140</v>
      </c>
      <c r="F252" s="1147">
        <f t="shared" ca="1" si="59"/>
        <v>7365</v>
      </c>
      <c r="G252" s="1148">
        <f ca="1">IF(F252&lt;&gt;"",COUNTIF($F$11:F252,"&gt;0"),"")</f>
        <v>242</v>
      </c>
      <c r="H252" s="1149">
        <v>2.7385870047039105E-2</v>
      </c>
      <c r="I252" s="1093"/>
      <c r="J252" s="1150">
        <f t="shared" ca="1" si="60"/>
        <v>283580329.05660808</v>
      </c>
      <c r="K252" s="1151">
        <f t="shared" ca="1" si="61"/>
        <v>7766094.0394408563</v>
      </c>
      <c r="L252" s="1150">
        <f t="shared" ca="1" si="62"/>
        <v>0</v>
      </c>
      <c r="M252" s="1150">
        <f t="shared" ca="1" si="63"/>
        <v>0</v>
      </c>
      <c r="N252" s="1150">
        <f t="shared" ca="1" si="72"/>
        <v>275814235.01716721</v>
      </c>
      <c r="O252" s="1093"/>
      <c r="P252" s="1150">
        <f t="shared" ca="1" si="64"/>
        <v>7766094.0394408703</v>
      </c>
      <c r="Q252" s="1150">
        <f t="shared" ca="1" si="65"/>
        <v>262023523.26630884</v>
      </c>
      <c r="R252" s="1150">
        <f t="shared" ca="1" si="73"/>
        <v>269401312.60377765</v>
      </c>
      <c r="S252" s="1150">
        <f t="shared" ca="1" si="74"/>
        <v>7377789.3374688029</v>
      </c>
      <c r="T252" s="1150">
        <f t="shared" ca="1" si="66"/>
        <v>262023523.26630884</v>
      </c>
      <c r="U252" s="1152">
        <f t="shared" ca="1" si="67"/>
        <v>3.465771015846468E-2</v>
      </c>
      <c r="V252" s="1153">
        <f t="shared" ca="1" si="68"/>
        <v>5.0000000000000044E-2</v>
      </c>
      <c r="X252" s="1154">
        <f t="shared" ca="1" si="75"/>
        <v>14179016.452830434</v>
      </c>
      <c r="Y252" s="1154">
        <f t="shared" ca="1" si="69"/>
        <v>388304.70197206736</v>
      </c>
      <c r="Z252" s="1154">
        <f t="shared" ca="1" si="70"/>
        <v>13790711.750858366</v>
      </c>
      <c r="AA252" s="1152">
        <f t="shared" ca="1" si="71"/>
        <v>3.4650577841716601E-2</v>
      </c>
      <c r="AB252" s="1125"/>
    </row>
    <row r="253" spans="1:28">
      <c r="A253" s="1164">
        <f>Calendar!J245</f>
        <v>52378</v>
      </c>
      <c r="C253" s="1124"/>
      <c r="D253" s="1145">
        <f t="shared" ca="1" si="57"/>
        <v>53143</v>
      </c>
      <c r="E253" s="1146">
        <f t="shared" ca="1" si="58"/>
        <v>53170</v>
      </c>
      <c r="F253" s="1147">
        <f t="shared" ca="1" si="59"/>
        <v>7395</v>
      </c>
      <c r="G253" s="1148">
        <f ca="1">IF(F253&lt;&gt;"",COUNTIF($F$11:F253,"&gt;0"),"")</f>
        <v>243</v>
      </c>
      <c r="H253" s="1149">
        <v>2.801029486688468E-2</v>
      </c>
      <c r="I253" s="1093"/>
      <c r="J253" s="1150">
        <f t="shared" ca="1" si="60"/>
        <v>275814235.01716721</v>
      </c>
      <c r="K253" s="1151">
        <f t="shared" ca="1" si="61"/>
        <v>7725638.0513150832</v>
      </c>
      <c r="L253" s="1150">
        <f t="shared" ca="1" si="62"/>
        <v>0</v>
      </c>
      <c r="M253" s="1150">
        <f t="shared" ca="1" si="63"/>
        <v>0</v>
      </c>
      <c r="N253" s="1150">
        <f t="shared" ca="1" si="72"/>
        <v>268088596.96585214</v>
      </c>
      <c r="O253" s="1093"/>
      <c r="P253" s="1150">
        <f t="shared" ca="1" si="64"/>
        <v>7725638.0513150692</v>
      </c>
      <c r="Q253" s="1150">
        <f t="shared" ca="1" si="65"/>
        <v>254684167.11755952</v>
      </c>
      <c r="R253" s="1150">
        <f t="shared" ca="1" si="73"/>
        <v>262023523.26630884</v>
      </c>
      <c r="S253" s="1150">
        <f t="shared" ca="1" si="74"/>
        <v>7339356.1487493217</v>
      </c>
      <c r="T253" s="1150">
        <f t="shared" ca="1" si="66"/>
        <v>254684167.11755952</v>
      </c>
      <c r="U253" s="1152">
        <f t="shared" ca="1" si="67"/>
        <v>3.3708578611937018E-2</v>
      </c>
      <c r="V253" s="1153">
        <f t="shared" ca="1" si="68"/>
        <v>5.0000000000000044E-2</v>
      </c>
      <c r="X253" s="1154">
        <f t="shared" ca="1" si="75"/>
        <v>13790711.750858366</v>
      </c>
      <c r="Y253" s="1154">
        <f t="shared" ca="1" si="69"/>
        <v>386281.9025657475</v>
      </c>
      <c r="Z253" s="1154">
        <f t="shared" ca="1" si="70"/>
        <v>13404429.848292619</v>
      </c>
      <c r="AA253" s="1152">
        <f t="shared" ca="1" si="71"/>
        <v>3.3701641619888478E-2</v>
      </c>
      <c r="AB253" s="1125"/>
    </row>
    <row r="254" spans="1:28">
      <c r="A254" s="1164">
        <f>Calendar!J246</f>
        <v>52411</v>
      </c>
      <c r="C254" s="1124"/>
      <c r="D254" s="1145">
        <f t="shared" ca="1" si="57"/>
        <v>53174</v>
      </c>
      <c r="E254" s="1146">
        <f t="shared" ca="1" si="58"/>
        <v>53202</v>
      </c>
      <c r="F254" s="1147">
        <f t="shared" ca="1" si="59"/>
        <v>7427</v>
      </c>
      <c r="G254" s="1148">
        <f ca="1">IF(F254&lt;&gt;"",COUNTIF($F$11:F254,"&gt;0"),"")</f>
        <v>244</v>
      </c>
      <c r="H254" s="1149">
        <v>2.8659681468211358E-2</v>
      </c>
      <c r="I254" s="1093"/>
      <c r="J254" s="1150">
        <f t="shared" ca="1" si="60"/>
        <v>268088596.96585214</v>
      </c>
      <c r="K254" s="1151">
        <f t="shared" ca="1" si="61"/>
        <v>7683333.7943010163</v>
      </c>
      <c r="L254" s="1150">
        <f t="shared" ca="1" si="62"/>
        <v>0</v>
      </c>
      <c r="M254" s="1150">
        <f t="shared" ca="1" si="63"/>
        <v>0</v>
      </c>
      <c r="N254" s="1150">
        <f t="shared" ca="1" si="72"/>
        <v>260405263.17155114</v>
      </c>
      <c r="O254" s="1093"/>
      <c r="P254" s="1150">
        <f t="shared" ca="1" si="64"/>
        <v>7683333.7943010032</v>
      </c>
      <c r="Q254" s="1150">
        <f t="shared" ca="1" si="65"/>
        <v>247385000.01297358</v>
      </c>
      <c r="R254" s="1150">
        <f t="shared" ca="1" si="73"/>
        <v>254684167.11755952</v>
      </c>
      <c r="S254" s="1150">
        <f t="shared" ca="1" si="74"/>
        <v>7299167.1045859456</v>
      </c>
      <c r="T254" s="1150">
        <f t="shared" ca="1" si="66"/>
        <v>247385000.01297358</v>
      </c>
      <c r="U254" s="1152">
        <f t="shared" ca="1" si="67"/>
        <v>3.2764391385473102E-2</v>
      </c>
      <c r="V254" s="1153">
        <f t="shared" ca="1" si="68"/>
        <v>5.0000000000000044E-2</v>
      </c>
      <c r="X254" s="1154">
        <f t="shared" ca="1" si="75"/>
        <v>13404429.848292619</v>
      </c>
      <c r="Y254" s="1154">
        <f t="shared" ca="1" si="69"/>
        <v>384166.68971505761</v>
      </c>
      <c r="Z254" s="1154">
        <f t="shared" ca="1" si="70"/>
        <v>13020263.158577561</v>
      </c>
      <c r="AA254" s="1152">
        <f t="shared" ca="1" si="71"/>
        <v>3.2757648700617349E-2</v>
      </c>
      <c r="AB254" s="1125"/>
    </row>
    <row r="255" spans="1:28">
      <c r="A255" s="1164">
        <f>Calendar!J247</f>
        <v>52439</v>
      </c>
      <c r="C255" s="1124"/>
      <c r="D255" s="1145">
        <f t="shared" ca="1" si="57"/>
        <v>53205</v>
      </c>
      <c r="E255" s="1146">
        <f t="shared" ca="1" si="58"/>
        <v>53232</v>
      </c>
      <c r="F255" s="1147">
        <f t="shared" ca="1" si="59"/>
        <v>7457</v>
      </c>
      <c r="G255" s="1148">
        <f ca="1">IF(F255&lt;&gt;"",COUNTIF($F$11:F255,"&gt;0"),"")</f>
        <v>245</v>
      </c>
      <c r="H255" s="1149">
        <v>2.933955360109141E-2</v>
      </c>
      <c r="I255" s="1093"/>
      <c r="J255" s="1150">
        <f t="shared" ca="1" si="60"/>
        <v>260405263.17155114</v>
      </c>
      <c r="K255" s="1151">
        <f t="shared" ca="1" si="61"/>
        <v>7640174.1768280398</v>
      </c>
      <c r="L255" s="1150">
        <f t="shared" ca="1" si="62"/>
        <v>0</v>
      </c>
      <c r="M255" s="1150">
        <f t="shared" ca="1" si="63"/>
        <v>0</v>
      </c>
      <c r="N255" s="1150">
        <f t="shared" ca="1" si="72"/>
        <v>252765088.99472311</v>
      </c>
      <c r="O255" s="1093"/>
      <c r="P255" s="1150">
        <f t="shared" ca="1" si="64"/>
        <v>7640174.1768280268</v>
      </c>
      <c r="Q255" s="1150">
        <f t="shared" ca="1" si="65"/>
        <v>240126834.54498693</v>
      </c>
      <c r="R255" s="1150">
        <f t="shared" ca="1" si="73"/>
        <v>247385000.01297358</v>
      </c>
      <c r="S255" s="1150">
        <f t="shared" ca="1" si="74"/>
        <v>7258165.4679866433</v>
      </c>
      <c r="T255" s="1150">
        <f t="shared" ca="1" si="66"/>
        <v>240126834.54498693</v>
      </c>
      <c r="U255" s="1152">
        <f t="shared" ca="1" si="67"/>
        <v>3.1825374364865641E-2</v>
      </c>
      <c r="V255" s="1153">
        <f t="shared" ca="1" si="68"/>
        <v>5.0000000000000044E-2</v>
      </c>
      <c r="X255" s="1154">
        <f t="shared" ca="1" si="75"/>
        <v>13020263.158577561</v>
      </c>
      <c r="Y255" s="1154">
        <f t="shared" ca="1" si="69"/>
        <v>382008.70884138346</v>
      </c>
      <c r="Z255" s="1154">
        <f t="shared" ca="1" si="70"/>
        <v>12638254.449736178</v>
      </c>
      <c r="AA255" s="1152">
        <f t="shared" ca="1" si="71"/>
        <v>3.1818824923210073E-2</v>
      </c>
      <c r="AB255" s="1125"/>
    </row>
    <row r="256" spans="1:28">
      <c r="A256" s="1164">
        <f>Calendar!J248</f>
        <v>52470</v>
      </c>
      <c r="C256" s="1124"/>
      <c r="D256" s="1145">
        <f t="shared" ca="1" si="57"/>
        <v>53235</v>
      </c>
      <c r="E256" s="1146">
        <f t="shared" ca="1" si="58"/>
        <v>53262</v>
      </c>
      <c r="F256" s="1147">
        <f t="shared" ca="1" si="59"/>
        <v>7487</v>
      </c>
      <c r="G256" s="1148">
        <f ca="1">IF(F256&lt;&gt;"",COUNTIF($F$11:F256,"&gt;0"),"")</f>
        <v>246</v>
      </c>
      <c r="H256" s="1149">
        <v>3.0000951199375001E-2</v>
      </c>
      <c r="I256" s="1093"/>
      <c r="J256" s="1150">
        <f t="shared" ca="1" si="60"/>
        <v>252765088.99472311</v>
      </c>
      <c r="K256" s="1151">
        <f t="shared" ca="1" si="61"/>
        <v>7583193.0998363672</v>
      </c>
      <c r="L256" s="1150">
        <f t="shared" ca="1" si="62"/>
        <v>0</v>
      </c>
      <c r="M256" s="1150">
        <f t="shared" ca="1" si="63"/>
        <v>0</v>
      </c>
      <c r="N256" s="1150">
        <f t="shared" ca="1" si="72"/>
        <v>245181895.89488673</v>
      </c>
      <c r="O256" s="1093"/>
      <c r="P256" s="1150">
        <f t="shared" ca="1" si="64"/>
        <v>7583193.0998363793</v>
      </c>
      <c r="Q256" s="1150">
        <f t="shared" ca="1" si="65"/>
        <v>232922801.10014239</v>
      </c>
      <c r="R256" s="1150">
        <f t="shared" ca="1" si="73"/>
        <v>240126834.54498693</v>
      </c>
      <c r="S256" s="1150">
        <f t="shared" ca="1" si="74"/>
        <v>7204033.4448445439</v>
      </c>
      <c r="T256" s="1150">
        <f t="shared" ca="1" si="66"/>
        <v>232922801.10014239</v>
      </c>
      <c r="U256" s="1152">
        <f t="shared" ca="1" si="67"/>
        <v>3.089163208781286E-2</v>
      </c>
      <c r="V256" s="1153">
        <f t="shared" ca="1" si="68"/>
        <v>5.0000000000000044E-2</v>
      </c>
      <c r="X256" s="1154">
        <f t="shared" ca="1" si="75"/>
        <v>12638254.449736178</v>
      </c>
      <c r="Y256" s="1154">
        <f t="shared" ca="1" si="69"/>
        <v>379159.65499183536</v>
      </c>
      <c r="Z256" s="1154">
        <f t="shared" ca="1" si="70"/>
        <v>12259094.794744343</v>
      </c>
      <c r="AA256" s="1152">
        <f t="shared" ca="1" si="71"/>
        <v>3.0885274803851854E-2</v>
      </c>
      <c r="AB256" s="1125"/>
    </row>
    <row r="257" spans="1:28">
      <c r="A257" s="1164">
        <f>Calendar!J249</f>
        <v>52502</v>
      </c>
      <c r="C257" s="1124"/>
      <c r="D257" s="1145">
        <f t="shared" ca="1" si="57"/>
        <v>53266</v>
      </c>
      <c r="E257" s="1146">
        <f t="shared" ca="1" si="58"/>
        <v>53293</v>
      </c>
      <c r="F257" s="1147">
        <f t="shared" ca="1" si="59"/>
        <v>7518</v>
      </c>
      <c r="G257" s="1148">
        <f ca="1">IF(F257&lt;&gt;"",COUNTIF($F$11:F257,"&gt;0"),"")</f>
        <v>247</v>
      </c>
      <c r="H257" s="1149">
        <v>3.072697221838603E-2</v>
      </c>
      <c r="I257" s="1093"/>
      <c r="J257" s="1150">
        <f t="shared" ca="1" si="60"/>
        <v>245181895.89488673</v>
      </c>
      <c r="K257" s="1151">
        <f t="shared" ca="1" si="61"/>
        <v>7533697.3036134001</v>
      </c>
      <c r="L257" s="1150">
        <f t="shared" ca="1" si="62"/>
        <v>0</v>
      </c>
      <c r="M257" s="1150">
        <f t="shared" ca="1" si="63"/>
        <v>0</v>
      </c>
      <c r="N257" s="1150">
        <f t="shared" ca="1" si="72"/>
        <v>237648198.59127334</v>
      </c>
      <c r="O257" s="1093"/>
      <c r="P257" s="1150">
        <f t="shared" ca="1" si="64"/>
        <v>7533697.3036133945</v>
      </c>
      <c r="Q257" s="1150">
        <f t="shared" ca="1" si="65"/>
        <v>225765788.66170967</v>
      </c>
      <c r="R257" s="1150">
        <f t="shared" ca="1" si="73"/>
        <v>232922801.10014239</v>
      </c>
      <c r="S257" s="1150">
        <f t="shared" ca="1" si="74"/>
        <v>7157012.4384327233</v>
      </c>
      <c r="T257" s="1150">
        <f t="shared" ca="1" si="66"/>
        <v>225765788.66170967</v>
      </c>
      <c r="U257" s="1152">
        <f t="shared" ca="1" si="67"/>
        <v>2.9964853741077341E-2</v>
      </c>
      <c r="V257" s="1153">
        <f t="shared" ca="1" si="68"/>
        <v>5.0000000000000044E-2</v>
      </c>
      <c r="X257" s="1154">
        <f t="shared" ca="1" si="75"/>
        <v>12259094.794744343</v>
      </c>
      <c r="Y257" s="1154">
        <f t="shared" ca="1" si="69"/>
        <v>376684.86518067122</v>
      </c>
      <c r="Z257" s="1154">
        <f t="shared" ca="1" si="70"/>
        <v>11882409.929563671</v>
      </c>
      <c r="AA257" s="1152">
        <f t="shared" ca="1" si="71"/>
        <v>2.9958687181682167E-2</v>
      </c>
      <c r="AB257" s="1125"/>
    </row>
    <row r="258" spans="1:28">
      <c r="A258" s="1164">
        <f>Calendar!J250</f>
        <v>52531</v>
      </c>
      <c r="C258" s="1124"/>
      <c r="D258" s="1145">
        <f t="shared" ca="1" si="57"/>
        <v>53296</v>
      </c>
      <c r="E258" s="1146">
        <f t="shared" ca="1" si="58"/>
        <v>53323</v>
      </c>
      <c r="F258" s="1147">
        <f t="shared" ca="1" si="59"/>
        <v>7548</v>
      </c>
      <c r="G258" s="1148">
        <f ca="1">IF(F258&lt;&gt;"",COUNTIF($F$11:F258,"&gt;0"),"")</f>
        <v>248</v>
      </c>
      <c r="H258" s="1149">
        <v>3.1454103598447816E-2</v>
      </c>
      <c r="I258" s="1093"/>
      <c r="J258" s="1150">
        <f t="shared" ca="1" si="60"/>
        <v>237648198.59127334</v>
      </c>
      <c r="K258" s="1151">
        <f t="shared" ca="1" si="61"/>
        <v>7475011.0584744122</v>
      </c>
      <c r="L258" s="1150">
        <f t="shared" ca="1" si="62"/>
        <v>0</v>
      </c>
      <c r="M258" s="1150">
        <f t="shared" ca="1" si="63"/>
        <v>0</v>
      </c>
      <c r="N258" s="1150">
        <f t="shared" ca="1" si="72"/>
        <v>230173187.53279892</v>
      </c>
      <c r="O258" s="1093"/>
      <c r="P258" s="1150">
        <f t="shared" ca="1" si="64"/>
        <v>7475011.0584744215</v>
      </c>
      <c r="Q258" s="1150">
        <f t="shared" ca="1" si="65"/>
        <v>218664528.15615895</v>
      </c>
      <c r="R258" s="1150">
        <f t="shared" ca="1" si="73"/>
        <v>225765788.66170967</v>
      </c>
      <c r="S258" s="1150">
        <f t="shared" ca="1" si="74"/>
        <v>7101260.5055507123</v>
      </c>
      <c r="T258" s="1150">
        <f t="shared" ca="1" si="66"/>
        <v>218664528.15615895</v>
      </c>
      <c r="U258" s="1152">
        <f t="shared" ca="1" si="67"/>
        <v>2.9044124512647259E-2</v>
      </c>
      <c r="V258" s="1153">
        <f t="shared" ca="1" si="68"/>
        <v>5.0000000000000044E-2</v>
      </c>
      <c r="X258" s="1154">
        <f t="shared" ca="1" si="75"/>
        <v>11882409.929563671</v>
      </c>
      <c r="Y258" s="1154">
        <f t="shared" ca="1" si="69"/>
        <v>373750.55292370915</v>
      </c>
      <c r="Z258" s="1154">
        <f t="shared" ca="1" si="70"/>
        <v>11508659.376639962</v>
      </c>
      <c r="AA258" s="1152">
        <f t="shared" ca="1" si="71"/>
        <v>2.90381474329513E-2</v>
      </c>
      <c r="AB258" s="1125"/>
    </row>
    <row r="259" spans="1:28">
      <c r="A259" s="1164">
        <f>Calendar!J251</f>
        <v>52562</v>
      </c>
      <c r="C259" s="1124"/>
      <c r="D259" s="1145">
        <f t="shared" ca="1" si="57"/>
        <v>53327</v>
      </c>
      <c r="E259" s="1146">
        <f t="shared" ca="1" si="58"/>
        <v>53356</v>
      </c>
      <c r="F259" s="1147">
        <f t="shared" ca="1" si="59"/>
        <v>7581</v>
      </c>
      <c r="G259" s="1148">
        <f ca="1">IF(F259&lt;&gt;"",COUNTIF($F$11:F259,"&gt;0"),"")</f>
        <v>249</v>
      </c>
      <c r="H259" s="1149">
        <v>3.2332006128677628E-2</v>
      </c>
      <c r="I259" s="1093"/>
      <c r="J259" s="1150">
        <f t="shared" ca="1" si="60"/>
        <v>230173187.53279892</v>
      </c>
      <c r="K259" s="1151">
        <f t="shared" ca="1" si="61"/>
        <v>7441960.9099677196</v>
      </c>
      <c r="L259" s="1150">
        <f t="shared" ca="1" si="62"/>
        <v>0</v>
      </c>
      <c r="M259" s="1150">
        <f t="shared" ca="1" si="63"/>
        <v>0</v>
      </c>
      <c r="N259" s="1150">
        <f t="shared" ca="1" si="72"/>
        <v>222731226.6228312</v>
      </c>
      <c r="O259" s="1093"/>
      <c r="P259" s="1150">
        <f t="shared" ca="1" si="64"/>
        <v>7441960.9099677205</v>
      </c>
      <c r="Q259" s="1150">
        <f t="shared" ca="1" si="65"/>
        <v>211594665.29168963</v>
      </c>
      <c r="R259" s="1150">
        <f t="shared" ca="1" si="73"/>
        <v>218664528.15615895</v>
      </c>
      <c r="S259" s="1150">
        <f t="shared" ca="1" si="74"/>
        <v>7069862.8644693196</v>
      </c>
      <c r="T259" s="1150">
        <f t="shared" ca="1" si="66"/>
        <v>211594665.29168963</v>
      </c>
      <c r="U259" s="1152">
        <f t="shared" ca="1" si="67"/>
        <v>2.8130567611300231E-2</v>
      </c>
      <c r="V259" s="1153">
        <f t="shared" ca="1" si="68"/>
        <v>5.0000000000000044E-2</v>
      </c>
      <c r="X259" s="1154">
        <f t="shared" ca="1" si="75"/>
        <v>11508659.376639962</v>
      </c>
      <c r="Y259" s="1154">
        <f t="shared" ca="1" si="69"/>
        <v>372098.04549840093</v>
      </c>
      <c r="Z259" s="1154">
        <f t="shared" ca="1" si="70"/>
        <v>11136561.331141561</v>
      </c>
      <c r="AA259" s="1152">
        <f t="shared" ca="1" si="71"/>
        <v>2.8124778535288275E-2</v>
      </c>
      <c r="AB259" s="1125"/>
    </row>
    <row r="260" spans="1:28">
      <c r="A260" s="1164">
        <f>Calendar!J252</f>
        <v>52593</v>
      </c>
      <c r="C260" s="1124"/>
      <c r="D260" s="1145">
        <f t="shared" ca="1" si="57"/>
        <v>53358</v>
      </c>
      <c r="E260" s="1146">
        <f t="shared" ca="1" si="58"/>
        <v>53385</v>
      </c>
      <c r="F260" s="1147">
        <f t="shared" ca="1" si="59"/>
        <v>7610</v>
      </c>
      <c r="G260" s="1148">
        <f ca="1">IF(F260&lt;&gt;"",COUNTIF($F$11:F260,"&gt;0"),"")</f>
        <v>250</v>
      </c>
      <c r="H260" s="1149">
        <v>3.3097341124325198E-2</v>
      </c>
      <c r="I260" s="1093"/>
      <c r="J260" s="1150">
        <f t="shared" ca="1" si="60"/>
        <v>222731226.6228312</v>
      </c>
      <c r="K260" s="1151">
        <f t="shared" ca="1" si="61"/>
        <v>7371811.3865752267</v>
      </c>
      <c r="L260" s="1150">
        <f t="shared" ca="1" si="62"/>
        <v>0</v>
      </c>
      <c r="M260" s="1150">
        <f t="shared" ca="1" si="63"/>
        <v>0</v>
      </c>
      <c r="N260" s="1150">
        <f t="shared" ca="1" si="72"/>
        <v>215359415.23625597</v>
      </c>
      <c r="O260" s="1093"/>
      <c r="P260" s="1150">
        <f t="shared" ca="1" si="64"/>
        <v>7371811.386575222</v>
      </c>
      <c r="Q260" s="1150">
        <f t="shared" ca="1" si="65"/>
        <v>204591444.47444317</v>
      </c>
      <c r="R260" s="1150">
        <f t="shared" ca="1" si="73"/>
        <v>211594665.29168963</v>
      </c>
      <c r="S260" s="1150">
        <f t="shared" ca="1" si="74"/>
        <v>7003220.8172464669</v>
      </c>
      <c r="T260" s="1150">
        <f t="shared" ca="1" si="66"/>
        <v>204591444.47444317</v>
      </c>
      <c r="U260" s="1152">
        <f t="shared" ca="1" si="67"/>
        <v>2.7221049926888494E-2</v>
      </c>
      <c r="V260" s="1153">
        <f t="shared" ca="1" si="68"/>
        <v>5.0000000000000044E-2</v>
      </c>
      <c r="X260" s="1154">
        <f t="shared" ca="1" si="75"/>
        <v>11136561.331141561</v>
      </c>
      <c r="Y260" s="1154">
        <f t="shared" ca="1" si="69"/>
        <v>368590.56932875514</v>
      </c>
      <c r="Z260" s="1154">
        <f t="shared" ca="1" si="70"/>
        <v>10767970.761812806</v>
      </c>
      <c r="AA260" s="1152">
        <f t="shared" ca="1" si="71"/>
        <v>2.7215448023317598E-2</v>
      </c>
      <c r="AB260" s="1125"/>
    </row>
    <row r="261" spans="1:28">
      <c r="A261" s="1164">
        <f>Calendar!J253</f>
        <v>52623</v>
      </c>
      <c r="C261" s="1124"/>
      <c r="D261" s="1145">
        <f t="shared" ca="1" si="57"/>
        <v>53386</v>
      </c>
      <c r="E261" s="1146">
        <f t="shared" ca="1" si="58"/>
        <v>53413</v>
      </c>
      <c r="F261" s="1147">
        <f t="shared" ca="1" si="59"/>
        <v>7638</v>
      </c>
      <c r="G261" s="1148">
        <f ca="1">IF(F261&lt;&gt;"",COUNTIF($F$11:F261,"&gt;0"),"")</f>
        <v>251</v>
      </c>
      <c r="H261" s="1149">
        <v>3.3942781075839305E-2</v>
      </c>
      <c r="I261" s="1093"/>
      <c r="J261" s="1150">
        <f t="shared" ca="1" si="60"/>
        <v>215359415.23625597</v>
      </c>
      <c r="K261" s="1151">
        <f t="shared" ca="1" si="61"/>
        <v>7309897.4839850087</v>
      </c>
      <c r="L261" s="1150">
        <f t="shared" ca="1" si="62"/>
        <v>0</v>
      </c>
      <c r="M261" s="1150">
        <f t="shared" ca="1" si="63"/>
        <v>0</v>
      </c>
      <c r="N261" s="1150">
        <f t="shared" ca="1" si="72"/>
        <v>208049517.75227097</v>
      </c>
      <c r="O261" s="1093"/>
      <c r="P261" s="1150">
        <f t="shared" ca="1" si="64"/>
        <v>7309897.4839850068</v>
      </c>
      <c r="Q261" s="1150">
        <f t="shared" ca="1" si="65"/>
        <v>197647041.8646574</v>
      </c>
      <c r="R261" s="1150">
        <f t="shared" ca="1" si="73"/>
        <v>204591444.47444317</v>
      </c>
      <c r="S261" s="1150">
        <f t="shared" ca="1" si="74"/>
        <v>6944402.6097857654</v>
      </c>
      <c r="T261" s="1150">
        <f t="shared" ca="1" si="66"/>
        <v>197647041.8646574</v>
      </c>
      <c r="U261" s="1152">
        <f t="shared" ca="1" si="67"/>
        <v>2.6320105551695977E-2</v>
      </c>
      <c r="V261" s="1153">
        <f t="shared" ca="1" si="68"/>
        <v>5.0000000000000044E-2</v>
      </c>
      <c r="X261" s="1154">
        <f t="shared" ca="1" si="75"/>
        <v>10767970.761812806</v>
      </c>
      <c r="Y261" s="1154">
        <f t="shared" ca="1" si="69"/>
        <v>365494.8741992414</v>
      </c>
      <c r="Z261" s="1154">
        <f t="shared" ca="1" si="70"/>
        <v>10402475.887613565</v>
      </c>
      <c r="AA261" s="1152">
        <f t="shared" ca="1" si="71"/>
        <v>2.631468905623853E-2</v>
      </c>
      <c r="AB261" s="1125"/>
    </row>
    <row r="262" spans="1:28">
      <c r="A262" s="1164">
        <f>Calendar!J254</f>
        <v>52656</v>
      </c>
      <c r="C262" s="1124"/>
      <c r="D262" s="1145">
        <f t="shared" ca="1" si="57"/>
        <v>53417</v>
      </c>
      <c r="E262" s="1146">
        <f t="shared" ca="1" si="58"/>
        <v>53444</v>
      </c>
      <c r="F262" s="1147">
        <f t="shared" ca="1" si="59"/>
        <v>7669</v>
      </c>
      <c r="G262" s="1148">
        <f ca="1">IF(F262&lt;&gt;"",COUNTIF($F$11:F262,"&gt;0"),"")</f>
        <v>252</v>
      </c>
      <c r="H262" s="1149">
        <v>3.4898352762308835E-2</v>
      </c>
      <c r="I262" s="1093"/>
      <c r="J262" s="1150">
        <f t="shared" ca="1" si="60"/>
        <v>208049517.75227097</v>
      </c>
      <c r="K262" s="1151">
        <f t="shared" ca="1" si="61"/>
        <v>7260585.4625469865</v>
      </c>
      <c r="L262" s="1150">
        <f t="shared" ca="1" si="62"/>
        <v>0</v>
      </c>
      <c r="M262" s="1150">
        <f t="shared" ca="1" si="63"/>
        <v>0</v>
      </c>
      <c r="N262" s="1150">
        <f t="shared" ca="1" si="72"/>
        <v>200788932.28972399</v>
      </c>
      <c r="O262" s="1093"/>
      <c r="P262" s="1150">
        <f t="shared" ca="1" si="64"/>
        <v>7260585.4625469744</v>
      </c>
      <c r="Q262" s="1150">
        <f t="shared" ca="1" si="65"/>
        <v>190749485.67523777</v>
      </c>
      <c r="R262" s="1150">
        <f t="shared" ca="1" si="73"/>
        <v>197647041.8646574</v>
      </c>
      <c r="S262" s="1150">
        <f t="shared" ca="1" si="74"/>
        <v>6897556.1894196272</v>
      </c>
      <c r="T262" s="1150">
        <f t="shared" ca="1" si="66"/>
        <v>190749485.67523777</v>
      </c>
      <c r="U262" s="1152">
        <f t="shared" ca="1" si="67"/>
        <v>2.5426727971061776E-2</v>
      </c>
      <c r="V262" s="1153">
        <f t="shared" ca="1" si="68"/>
        <v>5.0000000000000044E-2</v>
      </c>
      <c r="X262" s="1154">
        <f t="shared" ca="1" si="75"/>
        <v>10402475.887613565</v>
      </c>
      <c r="Y262" s="1154">
        <f t="shared" ca="1" si="69"/>
        <v>363029.27312734723</v>
      </c>
      <c r="Z262" s="1154">
        <f t="shared" ca="1" si="70"/>
        <v>10039446.614486217</v>
      </c>
      <c r="AA262" s="1152">
        <f t="shared" ca="1" si="71"/>
        <v>2.5421495326523862E-2</v>
      </c>
      <c r="AB262" s="1125"/>
    </row>
    <row r="263" spans="1:28">
      <c r="A263" s="1164">
        <f>Calendar!J255</f>
        <v>52684</v>
      </c>
      <c r="C263" s="1124"/>
      <c r="D263" s="1145">
        <f t="shared" ca="1" si="57"/>
        <v>53447</v>
      </c>
      <c r="E263" s="1146">
        <f t="shared" ca="1" si="58"/>
        <v>53475</v>
      </c>
      <c r="F263" s="1147">
        <f t="shared" ca="1" si="59"/>
        <v>7700</v>
      </c>
      <c r="G263" s="1148">
        <f ca="1">IF(F263&lt;&gt;"",COUNTIF($F$11:F263,"&gt;0"),"")</f>
        <v>253</v>
      </c>
      <c r="H263" s="1149">
        <v>3.5822025539704504E-2</v>
      </c>
      <c r="I263" s="1093"/>
      <c r="J263" s="1150">
        <f t="shared" ca="1" si="60"/>
        <v>200788932.28972399</v>
      </c>
      <c r="K263" s="1151">
        <f t="shared" ca="1" si="61"/>
        <v>7192666.2605724912</v>
      </c>
      <c r="L263" s="1150">
        <f t="shared" ca="1" si="62"/>
        <v>0</v>
      </c>
      <c r="M263" s="1150">
        <f t="shared" ca="1" si="63"/>
        <v>0</v>
      </c>
      <c r="N263" s="1150">
        <f t="shared" ca="1" si="72"/>
        <v>193596266.0291515</v>
      </c>
      <c r="O263" s="1093"/>
      <c r="P263" s="1150">
        <f t="shared" ca="1" si="64"/>
        <v>7192666.2605724931</v>
      </c>
      <c r="Q263" s="1150">
        <f t="shared" ca="1" si="65"/>
        <v>183916452.72769392</v>
      </c>
      <c r="R263" s="1150">
        <f t="shared" ca="1" si="73"/>
        <v>190749485.67523777</v>
      </c>
      <c r="S263" s="1150">
        <f t="shared" ca="1" si="74"/>
        <v>6833032.9475438595</v>
      </c>
      <c r="T263" s="1150">
        <f t="shared" ca="1" si="66"/>
        <v>183916452.72769392</v>
      </c>
      <c r="U263" s="1152">
        <f t="shared" ca="1" si="67"/>
        <v>2.4539377048736398E-2</v>
      </c>
      <c r="V263" s="1153">
        <f t="shared" ca="1" si="68"/>
        <v>5.0000000000000044E-2</v>
      </c>
      <c r="X263" s="1154">
        <f t="shared" ca="1" si="75"/>
        <v>10039446.614486217</v>
      </c>
      <c r="Y263" s="1154">
        <f t="shared" ca="1" si="69"/>
        <v>359633.31302863359</v>
      </c>
      <c r="Z263" s="1154">
        <f t="shared" ca="1" si="70"/>
        <v>9679813.3014575839</v>
      </c>
      <c r="AA263" s="1152">
        <f t="shared" ca="1" si="71"/>
        <v>2.4534327014873455E-2</v>
      </c>
      <c r="AB263" s="1125"/>
    </row>
    <row r="264" spans="1:28">
      <c r="A264" s="1164">
        <f>Calendar!J256</f>
        <v>52714</v>
      </c>
      <c r="C264" s="1124"/>
      <c r="D264" s="1145">
        <f t="shared" ca="1" si="57"/>
        <v>53478</v>
      </c>
      <c r="E264" s="1146">
        <f t="shared" ca="1" si="58"/>
        <v>53505</v>
      </c>
      <c r="F264" s="1147">
        <f t="shared" ca="1" si="59"/>
        <v>7730</v>
      </c>
      <c r="G264" s="1148">
        <f ca="1">IF(F264&lt;&gt;"",COUNTIF($F$11:F264,"&gt;0"),"")</f>
        <v>254</v>
      </c>
      <c r="H264" s="1149">
        <v>3.6756342797182935E-2</v>
      </c>
      <c r="I264" s="1093"/>
      <c r="J264" s="1150">
        <f t="shared" ca="1" si="60"/>
        <v>193596266.0291515</v>
      </c>
      <c r="K264" s="1151">
        <f t="shared" ca="1" si="61"/>
        <v>7115890.7184221139</v>
      </c>
      <c r="L264" s="1150">
        <f t="shared" ca="1" si="62"/>
        <v>0</v>
      </c>
      <c r="M264" s="1150">
        <f t="shared" ca="1" si="63"/>
        <v>0</v>
      </c>
      <c r="N264" s="1150">
        <f t="shared" ca="1" si="72"/>
        <v>186480375.31072938</v>
      </c>
      <c r="O264" s="1093"/>
      <c r="P264" s="1150">
        <f t="shared" ca="1" si="64"/>
        <v>7115890.7184221148</v>
      </c>
      <c r="Q264" s="1150">
        <f t="shared" ca="1" si="65"/>
        <v>177156356.5451929</v>
      </c>
      <c r="R264" s="1150">
        <f t="shared" ca="1" si="73"/>
        <v>183916452.72769392</v>
      </c>
      <c r="S264" s="1150">
        <f t="shared" ca="1" si="74"/>
        <v>6760096.182501018</v>
      </c>
      <c r="T264" s="1150">
        <f t="shared" ca="1" si="66"/>
        <v>177156356.5451929</v>
      </c>
      <c r="U264" s="1152">
        <f t="shared" ca="1" si="67"/>
        <v>2.3660326857368127E-2</v>
      </c>
      <c r="V264" s="1153">
        <f t="shared" ca="1" si="68"/>
        <v>5.0000000000000044E-2</v>
      </c>
      <c r="X264" s="1154">
        <f t="shared" ca="1" si="75"/>
        <v>9679813.3014575839</v>
      </c>
      <c r="Y264" s="1154">
        <f t="shared" ca="1" si="69"/>
        <v>355794.5359210968</v>
      </c>
      <c r="Z264" s="1154">
        <f t="shared" ca="1" si="70"/>
        <v>9324018.7655364871</v>
      </c>
      <c r="AA264" s="1152">
        <f t="shared" ca="1" si="71"/>
        <v>2.3655457725947175E-2</v>
      </c>
      <c r="AB264" s="1125"/>
    </row>
    <row r="265" spans="1:28">
      <c r="A265" s="1164">
        <f>Calendar!J257</f>
        <v>52744</v>
      </c>
      <c r="C265" s="1124"/>
      <c r="D265" s="1145">
        <f t="shared" ca="1" si="57"/>
        <v>53508</v>
      </c>
      <c r="E265" s="1146">
        <f t="shared" ca="1" si="58"/>
        <v>53535</v>
      </c>
      <c r="F265" s="1147">
        <f t="shared" ca="1" si="59"/>
        <v>7760</v>
      </c>
      <c r="G265" s="1148">
        <f ca="1">IF(F265&lt;&gt;"",COUNTIF($F$11:F265,"&gt;0"),"")</f>
        <v>255</v>
      </c>
      <c r="H265" s="1149">
        <v>3.7649027021381273E-2</v>
      </c>
      <c r="I265" s="1093"/>
      <c r="J265" s="1150">
        <f t="shared" ca="1" si="60"/>
        <v>186480375.31072938</v>
      </c>
      <c r="K265" s="1151">
        <f t="shared" ca="1" si="61"/>
        <v>7020804.6890309723</v>
      </c>
      <c r="L265" s="1150">
        <f t="shared" ca="1" si="62"/>
        <v>0</v>
      </c>
      <c r="M265" s="1150">
        <f t="shared" ca="1" si="63"/>
        <v>0</v>
      </c>
      <c r="N265" s="1150">
        <f t="shared" ca="1" si="72"/>
        <v>179459570.62169841</v>
      </c>
      <c r="O265" s="1093"/>
      <c r="P265" s="1150">
        <f t="shared" ca="1" si="64"/>
        <v>7020804.6890309751</v>
      </c>
      <c r="Q265" s="1150">
        <f t="shared" ca="1" si="65"/>
        <v>170486592.09061348</v>
      </c>
      <c r="R265" s="1150">
        <f t="shared" ca="1" si="73"/>
        <v>177156356.5451929</v>
      </c>
      <c r="S265" s="1150">
        <f t="shared" ca="1" si="74"/>
        <v>6669764.4545794129</v>
      </c>
      <c r="T265" s="1150">
        <f t="shared" ca="1" si="66"/>
        <v>170486592.09061348</v>
      </c>
      <c r="U265" s="1152">
        <f t="shared" ca="1" si="67"/>
        <v>2.2790659772705307E-2</v>
      </c>
      <c r="V265" s="1153">
        <f t="shared" ca="1" si="68"/>
        <v>5.0000000000000044E-2</v>
      </c>
      <c r="X265" s="1154">
        <f t="shared" ca="1" si="75"/>
        <v>9324018.7655364871</v>
      </c>
      <c r="Y265" s="1154">
        <f t="shared" ca="1" si="69"/>
        <v>351040.23445156217</v>
      </c>
      <c r="Z265" s="1154">
        <f t="shared" ca="1" si="70"/>
        <v>8972978.5310849249</v>
      </c>
      <c r="AA265" s="1152">
        <f t="shared" ca="1" si="71"/>
        <v>2.2785969612748012E-2</v>
      </c>
      <c r="AB265" s="1125"/>
    </row>
    <row r="266" spans="1:28">
      <c r="A266" s="1164">
        <f>Calendar!J258</f>
        <v>52775</v>
      </c>
      <c r="C266" s="1124"/>
      <c r="D266" s="1145">
        <f t="shared" ca="1" si="57"/>
        <v>53539</v>
      </c>
      <c r="E266" s="1146">
        <f t="shared" ca="1" si="58"/>
        <v>53566</v>
      </c>
      <c r="F266" s="1147">
        <f t="shared" ca="1" si="59"/>
        <v>7791</v>
      </c>
      <c r="G266" s="1148">
        <f ca="1">IF(F266&lt;&gt;"",COUNTIF($F$11:F266,"&gt;0"),"")</f>
        <v>256</v>
      </c>
      <c r="H266" s="1149">
        <v>3.8734567306949054E-2</v>
      </c>
      <c r="I266" s="1093"/>
      <c r="J266" s="1150">
        <f t="shared" ca="1" si="60"/>
        <v>179459570.62169841</v>
      </c>
      <c r="K266" s="1151">
        <f t="shared" ca="1" si="61"/>
        <v>6951288.8171223542</v>
      </c>
      <c r="L266" s="1150">
        <f t="shared" ca="1" si="62"/>
        <v>0</v>
      </c>
      <c r="M266" s="1150">
        <f t="shared" ca="1" si="63"/>
        <v>0</v>
      </c>
      <c r="N266" s="1150">
        <f t="shared" ca="1" si="72"/>
        <v>172508281.80457607</v>
      </c>
      <c r="O266" s="1093"/>
      <c r="P266" s="1150">
        <f t="shared" ca="1" si="64"/>
        <v>6951288.8171223402</v>
      </c>
      <c r="Q266" s="1150">
        <f t="shared" ca="1" si="65"/>
        <v>163882867.71434724</v>
      </c>
      <c r="R266" s="1150">
        <f t="shared" ca="1" si="73"/>
        <v>170486592.09061348</v>
      </c>
      <c r="S266" s="1150">
        <f t="shared" ca="1" si="74"/>
        <v>6603724.3762662411</v>
      </c>
      <c r="T266" s="1150">
        <f t="shared" ca="1" si="66"/>
        <v>163882867.71434724</v>
      </c>
      <c r="U266" s="1152">
        <f t="shared" ca="1" si="67"/>
        <v>2.193261360708762E-2</v>
      </c>
      <c r="V266" s="1153">
        <f t="shared" ca="1" si="68"/>
        <v>5.0000000000000155E-2</v>
      </c>
      <c r="X266" s="1154">
        <f t="shared" ca="1" si="75"/>
        <v>8972978.5310849249</v>
      </c>
      <c r="Y266" s="1154">
        <f t="shared" ca="1" si="69"/>
        <v>347564.44085609913</v>
      </c>
      <c r="Z266" s="1154">
        <f t="shared" ca="1" si="70"/>
        <v>8625414.0902288258</v>
      </c>
      <c r="AA266" s="1152">
        <f t="shared" ca="1" si="71"/>
        <v>2.192810002708926E-2</v>
      </c>
      <c r="AB266" s="1125"/>
    </row>
    <row r="267" spans="1:28">
      <c r="A267" s="1164">
        <f>Calendar!J259</f>
        <v>52805</v>
      </c>
      <c r="C267" s="1124"/>
      <c r="D267" s="1145">
        <f t="shared" ca="1" si="57"/>
        <v>53570</v>
      </c>
      <c r="E267" s="1146">
        <f t="shared" ca="1" si="58"/>
        <v>53597</v>
      </c>
      <c r="F267" s="1147">
        <f t="shared" ca="1" si="59"/>
        <v>7822</v>
      </c>
      <c r="G267" s="1148">
        <f ca="1">IF(F267&lt;&gt;"",COUNTIF($F$11:F267,"&gt;0"),"")</f>
        <v>257</v>
      </c>
      <c r="H267" s="1149">
        <v>3.9883850534009946E-2</v>
      </c>
      <c r="I267" s="1093"/>
      <c r="J267" s="1150">
        <f t="shared" ca="1" si="60"/>
        <v>172508281.80457607</v>
      </c>
      <c r="K267" s="1151">
        <f t="shared" ca="1" si="61"/>
        <v>6880294.5273725791</v>
      </c>
      <c r="L267" s="1150">
        <f t="shared" ca="1" si="62"/>
        <v>0</v>
      </c>
      <c r="M267" s="1150">
        <f t="shared" ca="1" si="63"/>
        <v>0</v>
      </c>
      <c r="N267" s="1150">
        <f t="shared" ca="1" si="72"/>
        <v>165627987.2772035</v>
      </c>
      <c r="O267" s="1093"/>
      <c r="P267" s="1150">
        <f t="shared" ca="1" si="64"/>
        <v>6880294.5273725688</v>
      </c>
      <c r="Q267" s="1150">
        <f t="shared" ca="1" si="65"/>
        <v>157346587.91334331</v>
      </c>
      <c r="R267" s="1150">
        <f t="shared" ca="1" si="73"/>
        <v>163882867.71434724</v>
      </c>
      <c r="S267" s="1150">
        <f t="shared" ca="1" si="74"/>
        <v>6536279.801003933</v>
      </c>
      <c r="T267" s="1150">
        <f t="shared" ca="1" si="66"/>
        <v>157346587.91334331</v>
      </c>
      <c r="U267" s="1152">
        <f t="shared" ca="1" si="67"/>
        <v>2.1083063309106576E-2</v>
      </c>
      <c r="V267" s="1153">
        <f t="shared" ca="1" si="68"/>
        <v>5.0000000000000044E-2</v>
      </c>
      <c r="X267" s="1154">
        <f t="shared" ca="1" si="75"/>
        <v>8625414.0902288258</v>
      </c>
      <c r="Y267" s="1154">
        <f t="shared" ca="1" si="69"/>
        <v>344014.72636863589</v>
      </c>
      <c r="Z267" s="1154">
        <f t="shared" ca="1" si="70"/>
        <v>8281399.3638601899</v>
      </c>
      <c r="AA267" s="1152">
        <f t="shared" ca="1" si="71"/>
        <v>2.1078724560676505E-2</v>
      </c>
      <c r="AB267" s="1125"/>
    </row>
    <row r="268" spans="1:28">
      <c r="A268" s="1164">
        <f>Calendar!J260</f>
        <v>52838</v>
      </c>
      <c r="C268" s="1124"/>
      <c r="D268" s="1145">
        <f t="shared" ref="D268:D331" ca="1" si="76">IF(E268&lt;&gt;"",EOMONTH(E268,-1),"")</f>
        <v>53600</v>
      </c>
      <c r="E268" s="1146">
        <f t="shared" ref="E268:E331" ca="1" si="77">IF(INDIRECT("A"&amp;(IFERROR(MATCH(E267,A:A),999)+1))&gt;0,INDIRECT("A"&amp;(IFERROR(MATCH(E267,A:A),999)+1)),"")</f>
        <v>53629</v>
      </c>
      <c r="F268" s="1147">
        <f t="shared" ref="F268:F331" ca="1" si="78">IF(E268&lt;&gt;"",E268-$A$31,"")</f>
        <v>7854</v>
      </c>
      <c r="G268" s="1148">
        <f ca="1">IF(F268&lt;&gt;"",COUNTIF($F$11:F268,"&gt;0"),"")</f>
        <v>258</v>
      </c>
      <c r="H268" s="1149">
        <v>4.1168608999543173E-2</v>
      </c>
      <c r="I268" s="1093"/>
      <c r="J268" s="1150">
        <f t="shared" ref="J268:J331" ca="1" si="79">IF(G268=1,$A$7,N267)</f>
        <v>165627987.2772035</v>
      </c>
      <c r="K268" s="1151">
        <f t="shared" ref="K268:K331" ca="1" si="80">H268*J268</f>
        <v>6818673.8475965019</v>
      </c>
      <c r="L268" s="1150">
        <f t="shared" ref="L268:L331" ca="1" si="81">IF(E268&lt;&gt;"",(1-(1-$A$25)^(1/12))*(J268-K268),"")</f>
        <v>0</v>
      </c>
      <c r="M268" s="1150">
        <f t="shared" ref="M268:M331" ca="1" si="82">IF(J268-K268-L268&lt;$A$27*$A$5,J268-K268-L268,0)</f>
        <v>0</v>
      </c>
      <c r="N268" s="1150">
        <f t="shared" ca="1" si="72"/>
        <v>158809313.429607</v>
      </c>
      <c r="O268" s="1093"/>
      <c r="P268" s="1150">
        <f t="shared" ref="P268:P331" ca="1" si="83">IF(G268&lt;&gt; "", R268+X268-N268, "")</f>
        <v>6818673.8475964963</v>
      </c>
      <c r="Q268" s="1150">
        <f t="shared" ref="Q268:Q331" ca="1" si="84">IF(E268&lt;&gt;"", N268*(1-$A$15), "")</f>
        <v>150868847.75812665</v>
      </c>
      <c r="R268" s="1150">
        <f t="shared" ca="1" si="73"/>
        <v>157346587.91334331</v>
      </c>
      <c r="S268" s="1150">
        <f t="shared" ca="1" si="74"/>
        <v>6477740.1552166641</v>
      </c>
      <c r="T268" s="1150">
        <f t="shared" ref="T268:T331" ca="1" si="85">IF(E268&lt;&gt;"", R268-S268, "")</f>
        <v>150868847.75812665</v>
      </c>
      <c r="U268" s="1152">
        <f t="shared" ref="U268:U331" ca="1" si="86">IF(E268&lt;&gt;"", R268/$A$11, "")</f>
        <v>2.0242189563287102E-2</v>
      </c>
      <c r="V268" s="1153">
        <f t="shared" ref="V268:V331" ca="1" si="87">IF(E268&lt;&gt;"", IFERROR(1-T268/N268, "n.a."), "")</f>
        <v>5.0000000000000044E-2</v>
      </c>
      <c r="X268" s="1154">
        <f t="shared" ca="1" si="75"/>
        <v>8281399.3638601899</v>
      </c>
      <c r="Y268" s="1154">
        <f t="shared" ref="Y268:Y331" ca="1" si="88">IF(E268&lt;&gt;"", P268-S268, "")</f>
        <v>340933.69237983227</v>
      </c>
      <c r="Z268" s="1154">
        <f t="shared" ref="Z268:Z331" ca="1" si="89">IF(E268&lt;&gt;"", X268-Y268, "")</f>
        <v>7940465.6714803576</v>
      </c>
      <c r="AA268" s="1152">
        <f t="shared" ref="AA268:AA331" ca="1" si="90">IF(E268&lt;&gt;"", X268/$A$19, "")</f>
        <v>2.0238023860850905E-2</v>
      </c>
      <c r="AB268" s="1125"/>
    </row>
    <row r="269" spans="1:28">
      <c r="A269" s="1164">
        <f>Calendar!J261</f>
        <v>52867</v>
      </c>
      <c r="C269" s="1124"/>
      <c r="D269" s="1145">
        <f t="shared" ca="1" si="76"/>
        <v>53631</v>
      </c>
      <c r="E269" s="1146">
        <f t="shared" ca="1" si="77"/>
        <v>53658</v>
      </c>
      <c r="F269" s="1147">
        <f t="shared" ca="1" si="78"/>
        <v>7883</v>
      </c>
      <c r="G269" s="1148">
        <f ca="1">IF(F269&lt;&gt;"",COUNTIF($F$11:F269,"&gt;0"),"")</f>
        <v>259</v>
      </c>
      <c r="H269" s="1149">
        <v>4.2380601478297121E-2</v>
      </c>
      <c r="I269" s="1093"/>
      <c r="J269" s="1150">
        <f t="shared" ca="1" si="79"/>
        <v>158809313.429607</v>
      </c>
      <c r="K269" s="1151">
        <f t="shared" ca="1" si="80"/>
        <v>6730434.2235021535</v>
      </c>
      <c r="L269" s="1150">
        <f t="shared" ca="1" si="81"/>
        <v>0</v>
      </c>
      <c r="M269" s="1150">
        <f t="shared" ca="1" si="82"/>
        <v>0</v>
      </c>
      <c r="N269" s="1150">
        <f t="shared" ref="N269:N332" ca="1" si="91">IF(E269&lt;&gt;"",J269-K269-L269-M269,"")</f>
        <v>152078879.20610484</v>
      </c>
      <c r="O269" s="1093"/>
      <c r="P269" s="1150">
        <f t="shared" ca="1" si="83"/>
        <v>6730434.2235021591</v>
      </c>
      <c r="Q269" s="1150">
        <f t="shared" ca="1" si="84"/>
        <v>144474935.2457996</v>
      </c>
      <c r="R269" s="1150">
        <f t="shared" ref="R269:R332" ca="1" si="92">IF(E269&lt;&gt;"", T268, "")</f>
        <v>150868847.75812665</v>
      </c>
      <c r="S269" s="1150">
        <f t="shared" ref="S269:S332" ca="1" si="93">IF(E269&lt;&gt;"", MIN(P269,MAX(R269-Q269,0)), "")</f>
        <v>6393912.5123270452</v>
      </c>
      <c r="T269" s="1150">
        <f t="shared" ca="1" si="85"/>
        <v>144474935.2457996</v>
      </c>
      <c r="U269" s="1152">
        <f t="shared" ca="1" si="86"/>
        <v>1.9408846775861504E-2</v>
      </c>
      <c r="V269" s="1153">
        <f t="shared" ca="1" si="87"/>
        <v>5.0000000000000044E-2</v>
      </c>
      <c r="X269" s="1154">
        <f t="shared" ref="X269:X332" ca="1" si="94">IF(E269&lt;&gt;"", Z268, "")</f>
        <v>7940465.6714803576</v>
      </c>
      <c r="Y269" s="1154">
        <f t="shared" ca="1" si="88"/>
        <v>336521.71117511392</v>
      </c>
      <c r="Z269" s="1154">
        <f t="shared" ca="1" si="89"/>
        <v>7603943.9603052437</v>
      </c>
      <c r="AA269" s="1152">
        <f t="shared" ca="1" si="90"/>
        <v>1.9404852569600093E-2</v>
      </c>
      <c r="AB269" s="1125"/>
    </row>
    <row r="270" spans="1:28">
      <c r="A270" s="1164">
        <f>Calendar!J262</f>
        <v>52897</v>
      </c>
      <c r="C270" s="1124"/>
      <c r="D270" s="1145">
        <f t="shared" ca="1" si="76"/>
        <v>53661</v>
      </c>
      <c r="E270" s="1146">
        <f t="shared" ca="1" si="77"/>
        <v>53688</v>
      </c>
      <c r="F270" s="1147">
        <f t="shared" ca="1" si="78"/>
        <v>7913</v>
      </c>
      <c r="G270" s="1148">
        <f ca="1">IF(F270&lt;&gt;"",COUNTIF($F$11:F270,"&gt;0"),"")</f>
        <v>260</v>
      </c>
      <c r="H270" s="1149">
        <v>4.3543732442168893E-2</v>
      </c>
      <c r="I270" s="1093"/>
      <c r="J270" s="1150">
        <f t="shared" ca="1" si="79"/>
        <v>152078879.20610484</v>
      </c>
      <c r="K270" s="1151">
        <f t="shared" ca="1" si="80"/>
        <v>6622082.0262555517</v>
      </c>
      <c r="L270" s="1150">
        <f t="shared" ca="1" si="81"/>
        <v>0</v>
      </c>
      <c r="M270" s="1150">
        <f t="shared" ca="1" si="82"/>
        <v>0</v>
      </c>
      <c r="N270" s="1150">
        <f t="shared" ca="1" si="91"/>
        <v>145456797.1798493</v>
      </c>
      <c r="O270" s="1093"/>
      <c r="P270" s="1150">
        <f t="shared" ca="1" si="83"/>
        <v>6622082.026255548</v>
      </c>
      <c r="Q270" s="1150">
        <f t="shared" ca="1" si="84"/>
        <v>138183957.32085684</v>
      </c>
      <c r="R270" s="1150">
        <f t="shared" ca="1" si="92"/>
        <v>144474935.2457996</v>
      </c>
      <c r="S270" s="1150">
        <f t="shared" ca="1" si="93"/>
        <v>6290977.9249427617</v>
      </c>
      <c r="T270" s="1150">
        <f t="shared" ca="1" si="85"/>
        <v>138183957.32085684</v>
      </c>
      <c r="U270" s="1152">
        <f t="shared" ca="1" si="86"/>
        <v>1.8586288175500384E-2</v>
      </c>
      <c r="V270" s="1153">
        <f t="shared" ca="1" si="87"/>
        <v>4.9999999999999933E-2</v>
      </c>
      <c r="X270" s="1154">
        <f t="shared" ca="1" si="94"/>
        <v>7603943.9603052437</v>
      </c>
      <c r="Y270" s="1154">
        <f t="shared" ca="1" si="88"/>
        <v>331104.10131278634</v>
      </c>
      <c r="Z270" s="1154">
        <f t="shared" ca="1" si="89"/>
        <v>7272839.8589924574</v>
      </c>
      <c r="AA270" s="1152">
        <f t="shared" ca="1" si="90"/>
        <v>1.8582463246102746E-2</v>
      </c>
      <c r="AB270" s="1125"/>
    </row>
    <row r="271" spans="1:28">
      <c r="A271" s="1164">
        <f>Calendar!J263</f>
        <v>52929</v>
      </c>
      <c r="C271" s="1124"/>
      <c r="D271" s="1145">
        <f t="shared" ca="1" si="76"/>
        <v>53692</v>
      </c>
      <c r="E271" s="1146">
        <f t="shared" ca="1" si="77"/>
        <v>53720</v>
      </c>
      <c r="F271" s="1147">
        <f t="shared" ca="1" si="78"/>
        <v>7945</v>
      </c>
      <c r="G271" s="1148">
        <f ca="1">IF(F271&lt;&gt;"",COUNTIF($F$11:F271,"&gt;0"),"")</f>
        <v>261</v>
      </c>
      <c r="H271" s="1149">
        <v>4.4974028314519694E-2</v>
      </c>
      <c r="I271" s="1093"/>
      <c r="J271" s="1150">
        <f t="shared" ca="1" si="79"/>
        <v>145456797.1798493</v>
      </c>
      <c r="K271" s="1151">
        <f t="shared" ca="1" si="80"/>
        <v>6541778.114905891</v>
      </c>
      <c r="L271" s="1150">
        <f t="shared" ca="1" si="81"/>
        <v>0</v>
      </c>
      <c r="M271" s="1150">
        <f t="shared" ca="1" si="82"/>
        <v>0</v>
      </c>
      <c r="N271" s="1150">
        <f t="shared" ca="1" si="91"/>
        <v>138915019.0649434</v>
      </c>
      <c r="O271" s="1093"/>
      <c r="P271" s="1150">
        <f t="shared" ca="1" si="83"/>
        <v>6541778.1149058938</v>
      </c>
      <c r="Q271" s="1150">
        <f t="shared" ca="1" si="84"/>
        <v>131969268.11169623</v>
      </c>
      <c r="R271" s="1150">
        <f t="shared" ca="1" si="92"/>
        <v>138183957.32085684</v>
      </c>
      <c r="S271" s="1150">
        <f t="shared" ca="1" si="93"/>
        <v>6214689.209160611</v>
      </c>
      <c r="T271" s="1150">
        <f t="shared" ca="1" si="85"/>
        <v>131969268.11169623</v>
      </c>
      <c r="U271" s="1152">
        <f t="shared" ca="1" si="86"/>
        <v>1.7776971816093352E-2</v>
      </c>
      <c r="V271" s="1153">
        <f t="shared" ca="1" si="87"/>
        <v>5.0000000000000044E-2</v>
      </c>
      <c r="X271" s="1154">
        <f t="shared" ca="1" si="94"/>
        <v>7272839.8589924574</v>
      </c>
      <c r="Y271" s="1154">
        <f t="shared" ca="1" si="88"/>
        <v>327088.90574528277</v>
      </c>
      <c r="Z271" s="1154">
        <f t="shared" ca="1" si="89"/>
        <v>6945750.9532471746</v>
      </c>
      <c r="AA271" s="1152">
        <f t="shared" ca="1" si="90"/>
        <v>1.777331343839799E-2</v>
      </c>
      <c r="AB271" s="1125"/>
    </row>
    <row r="272" spans="1:28">
      <c r="A272" s="1164">
        <f>Calendar!J264</f>
        <v>52958</v>
      </c>
      <c r="C272" s="1124"/>
      <c r="D272" s="1145">
        <f t="shared" ca="1" si="76"/>
        <v>53723</v>
      </c>
      <c r="E272" s="1146">
        <f t="shared" ca="1" si="77"/>
        <v>53750</v>
      </c>
      <c r="F272" s="1147">
        <f t="shared" ca="1" si="78"/>
        <v>7975</v>
      </c>
      <c r="G272" s="1148">
        <f ca="1">IF(F272&lt;&gt;"",COUNTIF($F$11:F272,"&gt;0"),"")</f>
        <v>262</v>
      </c>
      <c r="H272" s="1149">
        <v>4.6209179495479959E-2</v>
      </c>
      <c r="I272" s="1093"/>
      <c r="J272" s="1150">
        <f t="shared" ca="1" si="79"/>
        <v>138915019.0649434</v>
      </c>
      <c r="K272" s="1151">
        <f t="shared" ca="1" si="80"/>
        <v>6419149.0505899899</v>
      </c>
      <c r="L272" s="1150">
        <f t="shared" ca="1" si="81"/>
        <v>0</v>
      </c>
      <c r="M272" s="1150">
        <f t="shared" ca="1" si="82"/>
        <v>0</v>
      </c>
      <c r="N272" s="1150">
        <f t="shared" ca="1" si="91"/>
        <v>132495870.01435341</v>
      </c>
      <c r="O272" s="1093"/>
      <c r="P272" s="1150">
        <f t="shared" ca="1" si="83"/>
        <v>6419149.0505899936</v>
      </c>
      <c r="Q272" s="1150">
        <f t="shared" ca="1" si="84"/>
        <v>125871076.51363574</v>
      </c>
      <c r="R272" s="1150">
        <f t="shared" ca="1" si="92"/>
        <v>131969268.11169623</v>
      </c>
      <c r="S272" s="1150">
        <f t="shared" ca="1" si="93"/>
        <v>6098191.5980604887</v>
      </c>
      <c r="T272" s="1150">
        <f t="shared" ca="1" si="85"/>
        <v>125871076.51363574</v>
      </c>
      <c r="U272" s="1152">
        <f t="shared" ca="1" si="86"/>
        <v>1.697746978228995E-2</v>
      </c>
      <c r="V272" s="1153">
        <f t="shared" ca="1" si="87"/>
        <v>5.0000000000000044E-2</v>
      </c>
      <c r="X272" s="1154">
        <f t="shared" ca="1" si="94"/>
        <v>6945750.9532471746</v>
      </c>
      <c r="Y272" s="1154">
        <f t="shared" ca="1" si="88"/>
        <v>320957.4525295049</v>
      </c>
      <c r="Z272" s="1154">
        <f t="shared" ca="1" si="89"/>
        <v>6624793.5007176697</v>
      </c>
      <c r="AA272" s="1152">
        <f t="shared" ca="1" si="90"/>
        <v>1.6973975936576673E-2</v>
      </c>
      <c r="AB272" s="1125"/>
    </row>
    <row r="273" spans="1:28">
      <c r="A273" s="1164">
        <f>Calendar!J265</f>
        <v>52989</v>
      </c>
      <c r="C273" s="1124"/>
      <c r="D273" s="1145">
        <f t="shared" ca="1" si="76"/>
        <v>53751</v>
      </c>
      <c r="E273" s="1146">
        <f t="shared" ca="1" si="77"/>
        <v>53778</v>
      </c>
      <c r="F273" s="1147">
        <f t="shared" ca="1" si="78"/>
        <v>8003</v>
      </c>
      <c r="G273" s="1148">
        <f ca="1">IF(F273&lt;&gt;"",COUNTIF($F$11:F273,"&gt;0"),"")</f>
        <v>263</v>
      </c>
      <c r="H273" s="1149">
        <v>4.7297366431884647E-2</v>
      </c>
      <c r="I273" s="1093"/>
      <c r="J273" s="1150">
        <f t="shared" ca="1" si="79"/>
        <v>132495870.01435341</v>
      </c>
      <c r="K273" s="1151">
        <f t="shared" ca="1" si="80"/>
        <v>6266705.7147802301</v>
      </c>
      <c r="L273" s="1150">
        <f t="shared" ca="1" si="81"/>
        <v>0</v>
      </c>
      <c r="M273" s="1150">
        <f t="shared" ca="1" si="82"/>
        <v>0</v>
      </c>
      <c r="N273" s="1150">
        <f t="shared" ca="1" si="91"/>
        <v>126229164.29957318</v>
      </c>
      <c r="O273" s="1093"/>
      <c r="P273" s="1150">
        <f t="shared" ca="1" si="83"/>
        <v>6266705.7147802263</v>
      </c>
      <c r="Q273" s="1150">
        <f t="shared" ca="1" si="84"/>
        <v>119917706.08459452</v>
      </c>
      <c r="R273" s="1150">
        <f t="shared" ca="1" si="92"/>
        <v>125871076.51363574</v>
      </c>
      <c r="S273" s="1150">
        <f t="shared" ca="1" si="93"/>
        <v>5953370.4290412217</v>
      </c>
      <c r="T273" s="1150">
        <f t="shared" ca="1" si="85"/>
        <v>119917706.08459452</v>
      </c>
      <c r="U273" s="1152">
        <f t="shared" ca="1" si="86"/>
        <v>1.6192954833741027E-2</v>
      </c>
      <c r="V273" s="1153">
        <f t="shared" ca="1" si="87"/>
        <v>5.0000000000000044E-2</v>
      </c>
      <c r="X273" s="1154">
        <f t="shared" ca="1" si="94"/>
        <v>6624793.5007176697</v>
      </c>
      <c r="Y273" s="1154">
        <f t="shared" ca="1" si="88"/>
        <v>313335.28573900461</v>
      </c>
      <c r="Z273" s="1154">
        <f t="shared" ca="1" si="89"/>
        <v>6311458.2149786651</v>
      </c>
      <c r="AA273" s="1152">
        <f t="shared" ca="1" si="90"/>
        <v>1.618962243577143E-2</v>
      </c>
      <c r="AB273" s="1125"/>
    </row>
    <row r="274" spans="1:28">
      <c r="A274" s="1164">
        <f>Calendar!J266</f>
        <v>53020</v>
      </c>
      <c r="C274" s="1124"/>
      <c r="D274" s="1145">
        <f t="shared" ca="1" si="76"/>
        <v>53782</v>
      </c>
      <c r="E274" s="1146">
        <f t="shared" ca="1" si="77"/>
        <v>53811</v>
      </c>
      <c r="F274" s="1147">
        <f t="shared" ca="1" si="78"/>
        <v>8036</v>
      </c>
      <c r="G274" s="1148">
        <f ca="1">IF(F274&lt;&gt;"",COUNTIF($F$11:F274,"&gt;0"),"")</f>
        <v>264</v>
      </c>
      <c r="H274" s="1149">
        <v>4.8715388676511213E-2</v>
      </c>
      <c r="I274" s="1093"/>
      <c r="J274" s="1150">
        <f t="shared" ca="1" si="79"/>
        <v>126229164.29957318</v>
      </c>
      <c r="K274" s="1151">
        <f t="shared" ca="1" si="80"/>
        <v>6149302.8011649009</v>
      </c>
      <c r="L274" s="1150">
        <f t="shared" ca="1" si="81"/>
        <v>0</v>
      </c>
      <c r="M274" s="1150">
        <f t="shared" ca="1" si="82"/>
        <v>0</v>
      </c>
      <c r="N274" s="1150">
        <f t="shared" ca="1" si="91"/>
        <v>120079861.49840829</v>
      </c>
      <c r="O274" s="1093"/>
      <c r="P274" s="1150">
        <f t="shared" ca="1" si="83"/>
        <v>6149302.8011648953</v>
      </c>
      <c r="Q274" s="1150">
        <f t="shared" ca="1" si="84"/>
        <v>114075868.42348787</v>
      </c>
      <c r="R274" s="1150">
        <f t="shared" ca="1" si="92"/>
        <v>119917706.08459452</v>
      </c>
      <c r="S274" s="1150">
        <f t="shared" ca="1" si="93"/>
        <v>5841837.6611066461</v>
      </c>
      <c r="T274" s="1150">
        <f t="shared" ca="1" si="85"/>
        <v>114075868.42348787</v>
      </c>
      <c r="U274" s="1152">
        <f t="shared" ca="1" si="86"/>
        <v>1.5427070715354619E-2</v>
      </c>
      <c r="V274" s="1153">
        <f t="shared" ca="1" si="87"/>
        <v>5.0000000000000044E-2</v>
      </c>
      <c r="X274" s="1154">
        <f t="shared" ca="1" si="94"/>
        <v>6311458.2149786651</v>
      </c>
      <c r="Y274" s="1154">
        <f t="shared" ca="1" si="88"/>
        <v>307465.14005824924</v>
      </c>
      <c r="Z274" s="1154">
        <f t="shared" ca="1" si="89"/>
        <v>6003993.0749204159</v>
      </c>
      <c r="AA274" s="1152">
        <f t="shared" ca="1" si="90"/>
        <v>1.5423895931032905E-2</v>
      </c>
      <c r="AB274" s="1125"/>
    </row>
    <row r="275" spans="1:28">
      <c r="A275" s="1164">
        <f>Calendar!J267</f>
        <v>53048</v>
      </c>
      <c r="C275" s="1124"/>
      <c r="D275" s="1145">
        <f t="shared" ca="1" si="76"/>
        <v>53812</v>
      </c>
      <c r="E275" s="1146">
        <f t="shared" ca="1" si="77"/>
        <v>53839</v>
      </c>
      <c r="F275" s="1147">
        <f t="shared" ca="1" si="78"/>
        <v>8064</v>
      </c>
      <c r="G275" s="1148">
        <f ca="1">IF(F275&lt;&gt;"",COUNTIF($F$11:F275,"&gt;0"),"")</f>
        <v>265</v>
      </c>
      <c r="H275" s="1149">
        <v>5.0165108466581725E-2</v>
      </c>
      <c r="I275" s="1093"/>
      <c r="J275" s="1150">
        <f t="shared" ca="1" si="79"/>
        <v>120079861.49840829</v>
      </c>
      <c r="K275" s="1151">
        <f t="shared" ca="1" si="80"/>
        <v>6023819.276719762</v>
      </c>
      <c r="L275" s="1150">
        <f t="shared" ca="1" si="81"/>
        <v>0</v>
      </c>
      <c r="M275" s="1150">
        <f t="shared" ca="1" si="82"/>
        <v>0</v>
      </c>
      <c r="N275" s="1150">
        <f t="shared" ca="1" si="91"/>
        <v>114056042.22168852</v>
      </c>
      <c r="O275" s="1093"/>
      <c r="P275" s="1150">
        <f t="shared" ca="1" si="83"/>
        <v>6023819.2767197639</v>
      </c>
      <c r="Q275" s="1150">
        <f t="shared" ca="1" si="84"/>
        <v>108353240.11060409</v>
      </c>
      <c r="R275" s="1150">
        <f t="shared" ca="1" si="92"/>
        <v>114075868.42348787</v>
      </c>
      <c r="S275" s="1150">
        <f t="shared" ca="1" si="93"/>
        <v>5722628.3128837794</v>
      </c>
      <c r="T275" s="1150">
        <f t="shared" ca="1" si="85"/>
        <v>108353240.11060409</v>
      </c>
      <c r="U275" s="1152">
        <f t="shared" ca="1" si="86"/>
        <v>1.4675534969316095E-2</v>
      </c>
      <c r="V275" s="1153">
        <f t="shared" ca="1" si="87"/>
        <v>5.0000000000000044E-2</v>
      </c>
      <c r="X275" s="1154">
        <f t="shared" ca="1" si="94"/>
        <v>6003993.0749204159</v>
      </c>
      <c r="Y275" s="1154">
        <f t="shared" ca="1" si="88"/>
        <v>301190.96383598447</v>
      </c>
      <c r="Z275" s="1154">
        <f t="shared" ca="1" si="89"/>
        <v>5702802.1110844314</v>
      </c>
      <c r="AA275" s="1152">
        <f t="shared" ca="1" si="90"/>
        <v>1.4672514845846569E-2</v>
      </c>
      <c r="AB275" s="1125"/>
    </row>
    <row r="276" spans="1:28">
      <c r="A276" s="1164">
        <f>Calendar!J268</f>
        <v>53079</v>
      </c>
      <c r="C276" s="1124"/>
      <c r="D276" s="1145">
        <f t="shared" ca="1" si="76"/>
        <v>53843</v>
      </c>
      <c r="E276" s="1146">
        <f t="shared" ca="1" si="77"/>
        <v>53870</v>
      </c>
      <c r="F276" s="1147">
        <f t="shared" ca="1" si="78"/>
        <v>8095</v>
      </c>
      <c r="G276" s="1148">
        <f ca="1">IF(F276&lt;&gt;"",COUNTIF($F$11:F276,"&gt;0"),"")</f>
        <v>266</v>
      </c>
      <c r="H276" s="1149">
        <v>5.1883001386825167E-2</v>
      </c>
      <c r="I276" s="1093"/>
      <c r="J276" s="1150">
        <f t="shared" ca="1" si="79"/>
        <v>114056042.22168852</v>
      </c>
      <c r="K276" s="1151">
        <f t="shared" ca="1" si="80"/>
        <v>5917569.7967636557</v>
      </c>
      <c r="L276" s="1150">
        <f t="shared" ca="1" si="81"/>
        <v>0</v>
      </c>
      <c r="M276" s="1150">
        <f t="shared" ca="1" si="82"/>
        <v>0</v>
      </c>
      <c r="N276" s="1150">
        <f t="shared" ca="1" si="91"/>
        <v>108138472.42492487</v>
      </c>
      <c r="O276" s="1093"/>
      <c r="P276" s="1150">
        <f t="shared" ca="1" si="83"/>
        <v>5917569.7967636585</v>
      </c>
      <c r="Q276" s="1150">
        <f t="shared" ca="1" si="84"/>
        <v>102731548.80367862</v>
      </c>
      <c r="R276" s="1150">
        <f t="shared" ca="1" si="92"/>
        <v>108353240.11060409</v>
      </c>
      <c r="S276" s="1150">
        <f t="shared" ca="1" si="93"/>
        <v>5621691.3069254756</v>
      </c>
      <c r="T276" s="1150">
        <f t="shared" ca="1" si="85"/>
        <v>102731548.80367862</v>
      </c>
      <c r="U276" s="1152">
        <f t="shared" ca="1" si="86"/>
        <v>1.393933516577524E-2</v>
      </c>
      <c r="V276" s="1153">
        <f t="shared" ca="1" si="87"/>
        <v>5.0000000000000044E-2</v>
      </c>
      <c r="X276" s="1154">
        <f t="shared" ca="1" si="94"/>
        <v>5702802.1110844314</v>
      </c>
      <c r="Y276" s="1154">
        <f t="shared" ca="1" si="88"/>
        <v>295878.48983818293</v>
      </c>
      <c r="Z276" s="1154">
        <f t="shared" ca="1" si="89"/>
        <v>5406923.6212462485</v>
      </c>
      <c r="AA276" s="1152">
        <f t="shared" ca="1" si="90"/>
        <v>1.3936466547127154E-2</v>
      </c>
      <c r="AB276" s="1125"/>
    </row>
    <row r="277" spans="1:28">
      <c r="A277" s="1164">
        <f>Calendar!J269</f>
        <v>53111</v>
      </c>
      <c r="C277" s="1124"/>
      <c r="D277" s="1145">
        <f t="shared" ca="1" si="76"/>
        <v>53873</v>
      </c>
      <c r="E277" s="1146">
        <f t="shared" ca="1" si="77"/>
        <v>53902</v>
      </c>
      <c r="F277" s="1147">
        <f t="shared" ca="1" si="78"/>
        <v>8127</v>
      </c>
      <c r="G277" s="1148">
        <f ca="1">IF(F277&lt;&gt;"",COUNTIF($F$11:F277,"&gt;0"),"")</f>
        <v>267</v>
      </c>
      <c r="H277" s="1149">
        <v>5.3713176463733601E-2</v>
      </c>
      <c r="I277" s="1093"/>
      <c r="J277" s="1150">
        <f t="shared" ca="1" si="79"/>
        <v>108138472.42492487</v>
      </c>
      <c r="K277" s="1151">
        <f t="shared" ca="1" si="80"/>
        <v>5808460.8518785797</v>
      </c>
      <c r="L277" s="1150">
        <f t="shared" ca="1" si="81"/>
        <v>0</v>
      </c>
      <c r="M277" s="1150">
        <f t="shared" ca="1" si="82"/>
        <v>0</v>
      </c>
      <c r="N277" s="1150">
        <f t="shared" ca="1" si="91"/>
        <v>102330011.57304628</v>
      </c>
      <c r="O277" s="1093"/>
      <c r="P277" s="1150">
        <f t="shared" ca="1" si="83"/>
        <v>5808460.8518785834</v>
      </c>
      <c r="Q277" s="1150">
        <f t="shared" ca="1" si="84"/>
        <v>97213510.99439396</v>
      </c>
      <c r="R277" s="1150">
        <f t="shared" ca="1" si="92"/>
        <v>102731548.80367862</v>
      </c>
      <c r="S277" s="1150">
        <f t="shared" ca="1" si="93"/>
        <v>5518037.8092846572</v>
      </c>
      <c r="T277" s="1150">
        <f t="shared" ca="1" si="85"/>
        <v>97213510.99439396</v>
      </c>
      <c r="U277" s="1152">
        <f t="shared" ca="1" si="86"/>
        <v>1.3216120620037901E-2</v>
      </c>
      <c r="V277" s="1153">
        <f t="shared" ca="1" si="87"/>
        <v>5.0000000000000044E-2</v>
      </c>
      <c r="X277" s="1154">
        <f t="shared" ca="1" si="94"/>
        <v>5406923.6212462485</v>
      </c>
      <c r="Y277" s="1154">
        <f t="shared" ca="1" si="88"/>
        <v>290423.04259392619</v>
      </c>
      <c r="Z277" s="1154">
        <f t="shared" ca="1" si="89"/>
        <v>5116500.5786523223</v>
      </c>
      <c r="AA277" s="1152">
        <f t="shared" ca="1" si="90"/>
        <v>1.3213400833935114E-2</v>
      </c>
      <c r="AB277" s="1125"/>
    </row>
    <row r="278" spans="1:28">
      <c r="A278" s="1164">
        <f>Calendar!J270</f>
        <v>53140</v>
      </c>
      <c r="C278" s="1124"/>
      <c r="D278" s="1145">
        <f t="shared" ca="1" si="76"/>
        <v>53904</v>
      </c>
      <c r="E278" s="1146">
        <f t="shared" ca="1" si="77"/>
        <v>53931</v>
      </c>
      <c r="F278" s="1147">
        <f t="shared" ca="1" si="78"/>
        <v>8156</v>
      </c>
      <c r="G278" s="1148">
        <f ca="1">IF(F278&lt;&gt;"",COUNTIF($F$11:F278,"&gt;0"),"")</f>
        <v>268</v>
      </c>
      <c r="H278" s="1149">
        <v>5.5394495085137607E-2</v>
      </c>
      <c r="I278" s="1093"/>
      <c r="J278" s="1150">
        <f t="shared" ca="1" si="79"/>
        <v>102330011.57304628</v>
      </c>
      <c r="K278" s="1151">
        <f t="shared" ca="1" si="80"/>
        <v>5668519.3231451865</v>
      </c>
      <c r="L278" s="1150">
        <f t="shared" ca="1" si="81"/>
        <v>0</v>
      </c>
      <c r="M278" s="1150">
        <f t="shared" ca="1" si="82"/>
        <v>0</v>
      </c>
      <c r="N278" s="1150">
        <f t="shared" ca="1" si="91"/>
        <v>96661492.249901101</v>
      </c>
      <c r="O278" s="1093"/>
      <c r="P278" s="1150">
        <f t="shared" ca="1" si="83"/>
        <v>5668519.3231451809</v>
      </c>
      <c r="Q278" s="1150">
        <f t="shared" ca="1" si="84"/>
        <v>91828417.637406036</v>
      </c>
      <c r="R278" s="1150">
        <f t="shared" ca="1" si="92"/>
        <v>97213510.99439396</v>
      </c>
      <c r="S278" s="1150">
        <f t="shared" ca="1" si="93"/>
        <v>5385093.3569879234</v>
      </c>
      <c r="T278" s="1150">
        <f t="shared" ca="1" si="85"/>
        <v>91828417.637406036</v>
      </c>
      <c r="U278" s="1152">
        <f t="shared" ca="1" si="86"/>
        <v>1.2506240801007816E-2</v>
      </c>
      <c r="V278" s="1153">
        <f t="shared" ca="1" si="87"/>
        <v>5.0000000000000155E-2</v>
      </c>
      <c r="X278" s="1154">
        <f t="shared" ca="1" si="94"/>
        <v>5116500.5786523223</v>
      </c>
      <c r="Y278" s="1154">
        <f t="shared" ca="1" si="88"/>
        <v>283425.96615725756</v>
      </c>
      <c r="Z278" s="1154">
        <f t="shared" ca="1" si="89"/>
        <v>4833074.6124950647</v>
      </c>
      <c r="AA278" s="1152">
        <f t="shared" ca="1" si="90"/>
        <v>1.2503667103255919E-2</v>
      </c>
      <c r="AB278" s="1125"/>
    </row>
    <row r="279" spans="1:28">
      <c r="A279" s="1164">
        <f>Calendar!J271</f>
        <v>53170</v>
      </c>
      <c r="C279" s="1124"/>
      <c r="D279" s="1145">
        <f t="shared" ca="1" si="76"/>
        <v>53935</v>
      </c>
      <c r="E279" s="1146">
        <f t="shared" ca="1" si="77"/>
        <v>53962</v>
      </c>
      <c r="F279" s="1147">
        <f t="shared" ca="1" si="78"/>
        <v>8187</v>
      </c>
      <c r="G279" s="1148">
        <f ca="1">IF(F279&lt;&gt;"",COUNTIF($F$11:F279,"&gt;0"),"")</f>
        <v>269</v>
      </c>
      <c r="H279" s="1149">
        <v>5.7138442985255958E-2</v>
      </c>
      <c r="I279" s="1093"/>
      <c r="J279" s="1150">
        <f t="shared" ca="1" si="79"/>
        <v>96661492.249901101</v>
      </c>
      <c r="K279" s="1151">
        <f t="shared" ca="1" si="80"/>
        <v>5523087.1637907345</v>
      </c>
      <c r="L279" s="1150">
        <f t="shared" ca="1" si="81"/>
        <v>0</v>
      </c>
      <c r="M279" s="1150">
        <f t="shared" ca="1" si="82"/>
        <v>0</v>
      </c>
      <c r="N279" s="1150">
        <f t="shared" ca="1" si="91"/>
        <v>91138405.086110368</v>
      </c>
      <c r="O279" s="1093"/>
      <c r="P279" s="1150">
        <f t="shared" ca="1" si="83"/>
        <v>5523087.1637907326</v>
      </c>
      <c r="Q279" s="1150">
        <f t="shared" ca="1" si="84"/>
        <v>86581484.831804842</v>
      </c>
      <c r="R279" s="1150">
        <f t="shared" ca="1" si="92"/>
        <v>91828417.637406036</v>
      </c>
      <c r="S279" s="1150">
        <f t="shared" ca="1" si="93"/>
        <v>5246932.8056011945</v>
      </c>
      <c r="T279" s="1150">
        <f t="shared" ca="1" si="85"/>
        <v>86581484.831804842</v>
      </c>
      <c r="U279" s="1152">
        <f t="shared" ca="1" si="86"/>
        <v>1.1813463906422843E-2</v>
      </c>
      <c r="V279" s="1153">
        <f t="shared" ca="1" si="87"/>
        <v>5.0000000000000044E-2</v>
      </c>
      <c r="X279" s="1154">
        <f t="shared" ca="1" si="94"/>
        <v>4833074.6124950647</v>
      </c>
      <c r="Y279" s="1154">
        <f t="shared" ca="1" si="88"/>
        <v>276154.35818953812</v>
      </c>
      <c r="Z279" s="1154">
        <f t="shared" ca="1" si="89"/>
        <v>4556920.2543055266</v>
      </c>
      <c r="AA279" s="1152">
        <f t="shared" ca="1" si="90"/>
        <v>1.1811032777358418E-2</v>
      </c>
      <c r="AB279" s="1125"/>
    </row>
    <row r="280" spans="1:28">
      <c r="A280" s="1164">
        <f>Calendar!J272</f>
        <v>53202</v>
      </c>
      <c r="C280" s="1124"/>
      <c r="D280" s="1145">
        <f t="shared" ca="1" si="76"/>
        <v>53965</v>
      </c>
      <c r="E280" s="1146">
        <f t="shared" ca="1" si="77"/>
        <v>53993</v>
      </c>
      <c r="F280" s="1147">
        <f t="shared" ca="1" si="78"/>
        <v>8218</v>
      </c>
      <c r="G280" s="1148">
        <f ca="1">IF(F280&lt;&gt;"",COUNTIF($F$11:F280,"&gt;0"),"")</f>
        <v>270</v>
      </c>
      <c r="H280" s="1149">
        <v>5.8612212766243177E-2</v>
      </c>
      <c r="I280" s="1093"/>
      <c r="J280" s="1150">
        <f t="shared" ca="1" si="79"/>
        <v>91138405.086110368</v>
      </c>
      <c r="K280" s="1151">
        <f t="shared" ca="1" si="80"/>
        <v>5341823.5900831604</v>
      </c>
      <c r="L280" s="1150">
        <f t="shared" ca="1" si="81"/>
        <v>0</v>
      </c>
      <c r="M280" s="1150">
        <f t="shared" ca="1" si="82"/>
        <v>0</v>
      </c>
      <c r="N280" s="1150">
        <f t="shared" ca="1" si="91"/>
        <v>85796581.496027201</v>
      </c>
      <c r="O280" s="1093"/>
      <c r="P280" s="1150">
        <f t="shared" ca="1" si="83"/>
        <v>5341823.590083167</v>
      </c>
      <c r="Q280" s="1150">
        <f t="shared" ca="1" si="84"/>
        <v>81506752.421225831</v>
      </c>
      <c r="R280" s="1150">
        <f t="shared" ca="1" si="92"/>
        <v>86581484.831804842</v>
      </c>
      <c r="S280" s="1150">
        <f t="shared" ca="1" si="93"/>
        <v>5074732.4105790108</v>
      </c>
      <c r="T280" s="1150">
        <f t="shared" ca="1" si="85"/>
        <v>81506752.421225831</v>
      </c>
      <c r="U280" s="1152">
        <f t="shared" ca="1" si="86"/>
        <v>1.1138460972547322E-2</v>
      </c>
      <c r="V280" s="1153">
        <f t="shared" ca="1" si="87"/>
        <v>5.0000000000000155E-2</v>
      </c>
      <c r="X280" s="1154">
        <f t="shared" ca="1" si="94"/>
        <v>4556920.2543055266</v>
      </c>
      <c r="Y280" s="1154">
        <f t="shared" ca="1" si="88"/>
        <v>267091.17950415611</v>
      </c>
      <c r="Z280" s="1154">
        <f t="shared" ca="1" si="89"/>
        <v>4289829.0748013705</v>
      </c>
      <c r="AA280" s="1152">
        <f t="shared" ca="1" si="90"/>
        <v>1.1136168754412333E-2</v>
      </c>
      <c r="AB280" s="1125"/>
    </row>
    <row r="281" spans="1:28">
      <c r="A281" s="1164">
        <f>Calendar!J273</f>
        <v>53232</v>
      </c>
      <c r="C281" s="1124"/>
      <c r="D281" s="1145">
        <f t="shared" ca="1" si="76"/>
        <v>53996</v>
      </c>
      <c r="E281" s="1146">
        <f t="shared" ca="1" si="77"/>
        <v>54023</v>
      </c>
      <c r="F281" s="1147">
        <f t="shared" ca="1" si="78"/>
        <v>8248</v>
      </c>
      <c r="G281" s="1148">
        <f ca="1">IF(F281&lt;&gt;"",COUNTIF($F$11:F281,"&gt;0"),"")</f>
        <v>271</v>
      </c>
      <c r="H281" s="1149">
        <v>6.0041942100627681E-2</v>
      </c>
      <c r="I281" s="1093"/>
      <c r="J281" s="1150">
        <f t="shared" ca="1" si="79"/>
        <v>85796581.496027201</v>
      </c>
      <c r="K281" s="1151">
        <f t="shared" ca="1" si="80"/>
        <v>5151393.3786162492</v>
      </c>
      <c r="L281" s="1150">
        <f t="shared" ca="1" si="81"/>
        <v>0</v>
      </c>
      <c r="M281" s="1150">
        <f t="shared" ca="1" si="82"/>
        <v>0</v>
      </c>
      <c r="N281" s="1150">
        <f t="shared" ca="1" si="91"/>
        <v>80645188.117410958</v>
      </c>
      <c r="O281" s="1093"/>
      <c r="P281" s="1150">
        <f t="shared" ca="1" si="83"/>
        <v>5151393.3786162436</v>
      </c>
      <c r="Q281" s="1150">
        <f t="shared" ca="1" si="84"/>
        <v>76612928.711540401</v>
      </c>
      <c r="R281" s="1150">
        <f t="shared" ca="1" si="92"/>
        <v>81506752.421225831</v>
      </c>
      <c r="S281" s="1150">
        <f t="shared" ca="1" si="93"/>
        <v>4893823.7096854299</v>
      </c>
      <c r="T281" s="1150">
        <f t="shared" ca="1" si="85"/>
        <v>76612928.711540401</v>
      </c>
      <c r="U281" s="1152">
        <f t="shared" ca="1" si="86"/>
        <v>1.0485611128135881E-2</v>
      </c>
      <c r="V281" s="1153">
        <f t="shared" ca="1" si="87"/>
        <v>5.0000000000000155E-2</v>
      </c>
      <c r="X281" s="1154">
        <f t="shared" ca="1" si="94"/>
        <v>4289829.0748013705</v>
      </c>
      <c r="Y281" s="1154">
        <f t="shared" ca="1" si="88"/>
        <v>257569.66893081367</v>
      </c>
      <c r="Z281" s="1154">
        <f t="shared" ca="1" si="89"/>
        <v>4032259.4058705568</v>
      </c>
      <c r="AA281" s="1152">
        <f t="shared" ca="1" si="90"/>
        <v>1.0483453261977934E-2</v>
      </c>
      <c r="AB281" s="1125"/>
    </row>
    <row r="282" spans="1:28">
      <c r="A282" s="1164">
        <f>Calendar!J274</f>
        <v>53262</v>
      </c>
      <c r="C282" s="1124"/>
      <c r="D282" s="1145">
        <f t="shared" ca="1" si="76"/>
        <v>54026</v>
      </c>
      <c r="E282" s="1146">
        <f t="shared" ca="1" si="77"/>
        <v>54053</v>
      </c>
      <c r="F282" s="1147">
        <f t="shared" ca="1" si="78"/>
        <v>8278</v>
      </c>
      <c r="G282" s="1148">
        <f ca="1">IF(F282&lt;&gt;"",COUNTIF($F$11:F282,"&gt;0"),"")</f>
        <v>272</v>
      </c>
      <c r="H282" s="1149">
        <v>6.0426766966292837E-2</v>
      </c>
      <c r="I282" s="1093"/>
      <c r="J282" s="1150">
        <f t="shared" ca="1" si="79"/>
        <v>80645188.117410958</v>
      </c>
      <c r="K282" s="1151">
        <f t="shared" ca="1" si="80"/>
        <v>4873127.9893236402</v>
      </c>
      <c r="L282" s="1150">
        <f t="shared" ca="1" si="81"/>
        <v>0</v>
      </c>
      <c r="M282" s="1150">
        <f t="shared" ca="1" si="82"/>
        <v>0</v>
      </c>
      <c r="N282" s="1150">
        <f t="shared" ca="1" si="91"/>
        <v>75772060.128087312</v>
      </c>
      <c r="O282" s="1093"/>
      <c r="P282" s="1150">
        <f t="shared" ca="1" si="83"/>
        <v>4873127.9893236458</v>
      </c>
      <c r="Q282" s="1150">
        <f t="shared" ca="1" si="84"/>
        <v>71983457.121682942</v>
      </c>
      <c r="R282" s="1150">
        <f t="shared" ca="1" si="92"/>
        <v>76612928.711540401</v>
      </c>
      <c r="S282" s="1150">
        <f t="shared" ca="1" si="93"/>
        <v>4629471.5898574591</v>
      </c>
      <c r="T282" s="1150">
        <f t="shared" ca="1" si="85"/>
        <v>71983457.121682942</v>
      </c>
      <c r="U282" s="1152">
        <f t="shared" ca="1" si="86"/>
        <v>9.8560346718906504E-3</v>
      </c>
      <c r="V282" s="1153">
        <f t="shared" ca="1" si="87"/>
        <v>5.0000000000000044E-2</v>
      </c>
      <c r="X282" s="1154">
        <f t="shared" ca="1" si="94"/>
        <v>4032259.4058705568</v>
      </c>
      <c r="Y282" s="1154">
        <f t="shared" ca="1" si="88"/>
        <v>243656.39946618676</v>
      </c>
      <c r="Z282" s="1154">
        <f t="shared" ca="1" si="89"/>
        <v>3788603.0064043701</v>
      </c>
      <c r="AA282" s="1152">
        <f t="shared" ca="1" si="90"/>
        <v>9.8540063682076174E-3</v>
      </c>
      <c r="AB282" s="1125"/>
    </row>
    <row r="283" spans="1:28">
      <c r="A283" s="1164">
        <f>Calendar!J275</f>
        <v>53293</v>
      </c>
      <c r="C283" s="1124"/>
      <c r="D283" s="1145">
        <f t="shared" ca="1" si="76"/>
        <v>54057</v>
      </c>
      <c r="E283" s="1146">
        <f t="shared" ca="1" si="77"/>
        <v>54084</v>
      </c>
      <c r="F283" s="1147">
        <f t="shared" ca="1" si="78"/>
        <v>8309</v>
      </c>
      <c r="G283" s="1148">
        <f ca="1">IF(F283&lt;&gt;"",COUNTIF($F$11:F283,"&gt;0"),"")</f>
        <v>273</v>
      </c>
      <c r="H283" s="1149">
        <v>6.1780428959803547E-2</v>
      </c>
      <c r="I283" s="1093"/>
      <c r="J283" s="1150">
        <f t="shared" ca="1" si="79"/>
        <v>75772060.128087312</v>
      </c>
      <c r="K283" s="1151">
        <f t="shared" ca="1" si="80"/>
        <v>4681230.3778812615</v>
      </c>
      <c r="L283" s="1150">
        <f t="shared" ca="1" si="81"/>
        <v>0</v>
      </c>
      <c r="M283" s="1150">
        <f t="shared" ca="1" si="82"/>
        <v>0</v>
      </c>
      <c r="N283" s="1150">
        <f t="shared" ca="1" si="91"/>
        <v>71090829.750206053</v>
      </c>
      <c r="O283" s="1093"/>
      <c r="P283" s="1150">
        <f t="shared" ca="1" si="83"/>
        <v>4681230.3778812587</v>
      </c>
      <c r="Q283" s="1150">
        <f t="shared" ca="1" si="84"/>
        <v>67536288.262695745</v>
      </c>
      <c r="R283" s="1150">
        <f t="shared" ca="1" si="92"/>
        <v>71983457.121682942</v>
      </c>
      <c r="S283" s="1150">
        <f t="shared" ca="1" si="93"/>
        <v>4447168.8589871973</v>
      </c>
      <c r="T283" s="1150">
        <f t="shared" ca="1" si="85"/>
        <v>67536288.262695745</v>
      </c>
      <c r="U283" s="1152">
        <f t="shared" ca="1" si="86"/>
        <v>9.2604663615606115E-3</v>
      </c>
      <c r="V283" s="1153">
        <f t="shared" ca="1" si="87"/>
        <v>5.0000000000000044E-2</v>
      </c>
      <c r="X283" s="1154">
        <f t="shared" ca="1" si="94"/>
        <v>3788603.0064043701</v>
      </c>
      <c r="Y283" s="1154">
        <f t="shared" ca="1" si="88"/>
        <v>234061.51889406145</v>
      </c>
      <c r="Z283" s="1154">
        <f t="shared" ca="1" si="89"/>
        <v>3554541.4875103086</v>
      </c>
      <c r="AA283" s="1152">
        <f t="shared" ca="1" si="90"/>
        <v>9.2585606217115597E-3</v>
      </c>
      <c r="AB283" s="1125"/>
    </row>
    <row r="284" spans="1:28">
      <c r="A284" s="1164">
        <f>Calendar!J276</f>
        <v>53323</v>
      </c>
      <c r="C284" s="1124"/>
      <c r="D284" s="1145">
        <f t="shared" ca="1" si="76"/>
        <v>54088</v>
      </c>
      <c r="E284" s="1146">
        <f t="shared" ca="1" si="77"/>
        <v>54115</v>
      </c>
      <c r="F284" s="1147">
        <f t="shared" ca="1" si="78"/>
        <v>8340</v>
      </c>
      <c r="G284" s="1148">
        <f ca="1">IF(F284&lt;&gt;"",COUNTIF($F$11:F284,"&gt;0"),"")</f>
        <v>274</v>
      </c>
      <c r="H284" s="1149">
        <v>6.2921312690656164E-2</v>
      </c>
      <c r="I284" s="1093"/>
      <c r="J284" s="1150">
        <f t="shared" ca="1" si="79"/>
        <v>71090829.750206053</v>
      </c>
      <c r="K284" s="1151">
        <f t="shared" ca="1" si="80"/>
        <v>4473128.3281509168</v>
      </c>
      <c r="L284" s="1150">
        <f t="shared" ca="1" si="81"/>
        <v>0</v>
      </c>
      <c r="M284" s="1150">
        <f t="shared" ca="1" si="82"/>
        <v>0</v>
      </c>
      <c r="N284" s="1150">
        <f t="shared" ca="1" si="91"/>
        <v>66617701.42205514</v>
      </c>
      <c r="O284" s="1093"/>
      <c r="P284" s="1150">
        <f t="shared" ca="1" si="83"/>
        <v>4473128.3281509131</v>
      </c>
      <c r="Q284" s="1150">
        <f t="shared" ca="1" si="84"/>
        <v>63286816.350952379</v>
      </c>
      <c r="R284" s="1150">
        <f t="shared" ca="1" si="92"/>
        <v>67536288.262695745</v>
      </c>
      <c r="S284" s="1150">
        <f t="shared" ca="1" si="93"/>
        <v>4249471.9117433652</v>
      </c>
      <c r="T284" s="1150">
        <f t="shared" ca="1" si="85"/>
        <v>63286816.350952379</v>
      </c>
      <c r="U284" s="1152">
        <f t="shared" ca="1" si="86"/>
        <v>8.6883507773755659E-3</v>
      </c>
      <c r="V284" s="1153">
        <f t="shared" ca="1" si="87"/>
        <v>5.0000000000000044E-2</v>
      </c>
      <c r="X284" s="1154">
        <f t="shared" ca="1" si="94"/>
        <v>3554541.4875103086</v>
      </c>
      <c r="Y284" s="1154">
        <f t="shared" ca="1" si="88"/>
        <v>223656.41640754789</v>
      </c>
      <c r="Z284" s="1154">
        <f t="shared" ca="1" si="89"/>
        <v>3330885.0711027607</v>
      </c>
      <c r="AA284" s="1152">
        <f t="shared" ca="1" si="90"/>
        <v>8.6865627749518788E-3</v>
      </c>
      <c r="AB284" s="1125"/>
    </row>
    <row r="285" spans="1:28">
      <c r="A285" s="1164">
        <f>Calendar!J277</f>
        <v>53356</v>
      </c>
      <c r="C285" s="1124"/>
      <c r="D285" s="1145">
        <f t="shared" ca="1" si="76"/>
        <v>54117</v>
      </c>
      <c r="E285" s="1146">
        <f t="shared" ca="1" si="77"/>
        <v>54144</v>
      </c>
      <c r="F285" s="1147">
        <f t="shared" ca="1" si="78"/>
        <v>8369</v>
      </c>
      <c r="G285" s="1148">
        <f ca="1">IF(F285&lt;&gt;"",COUNTIF($F$11:F285,"&gt;0"),"")</f>
        <v>275</v>
      </c>
      <c r="H285" s="1149">
        <v>6.3961417409715671E-2</v>
      </c>
      <c r="I285" s="1093"/>
      <c r="J285" s="1150">
        <f t="shared" ca="1" si="79"/>
        <v>66617701.42205514</v>
      </c>
      <c r="K285" s="1151">
        <f t="shared" ca="1" si="80"/>
        <v>4260962.6075318782</v>
      </c>
      <c r="L285" s="1150">
        <f t="shared" ca="1" si="81"/>
        <v>0</v>
      </c>
      <c r="M285" s="1150">
        <f t="shared" ca="1" si="82"/>
        <v>0</v>
      </c>
      <c r="N285" s="1150">
        <f t="shared" ca="1" si="91"/>
        <v>62356738.814523265</v>
      </c>
      <c r="O285" s="1093"/>
      <c r="P285" s="1150">
        <f t="shared" ca="1" si="83"/>
        <v>4260962.6075318754</v>
      </c>
      <c r="Q285" s="1150">
        <f t="shared" ca="1" si="84"/>
        <v>59238901.873797096</v>
      </c>
      <c r="R285" s="1150">
        <f t="shared" ca="1" si="92"/>
        <v>63286816.350952379</v>
      </c>
      <c r="S285" s="1150">
        <f t="shared" ca="1" si="93"/>
        <v>4047914.4771552831</v>
      </c>
      <c r="T285" s="1150">
        <f t="shared" ca="1" si="85"/>
        <v>59238901.873797096</v>
      </c>
      <c r="U285" s="1152">
        <f t="shared" ca="1" si="86"/>
        <v>8.1416683413462129E-3</v>
      </c>
      <c r="V285" s="1153">
        <f t="shared" ca="1" si="87"/>
        <v>5.0000000000000044E-2</v>
      </c>
      <c r="X285" s="1154">
        <f t="shared" ca="1" si="94"/>
        <v>3330885.0711027607</v>
      </c>
      <c r="Y285" s="1154">
        <f t="shared" ca="1" si="88"/>
        <v>213048.13037659228</v>
      </c>
      <c r="Z285" s="1154">
        <f t="shared" ca="1" si="89"/>
        <v>3117836.9407261685</v>
      </c>
      <c r="AA285" s="1152">
        <f t="shared" ca="1" si="90"/>
        <v>8.1399928423821124E-3</v>
      </c>
      <c r="AB285" s="1125"/>
    </row>
    <row r="286" spans="1:28">
      <c r="A286" s="1164">
        <f>Calendar!J278</f>
        <v>53385</v>
      </c>
      <c r="C286" s="1124"/>
      <c r="D286" s="1145">
        <f t="shared" ca="1" si="76"/>
        <v>54148</v>
      </c>
      <c r="E286" s="1146">
        <f t="shared" ca="1" si="77"/>
        <v>54175</v>
      </c>
      <c r="F286" s="1147">
        <f t="shared" ca="1" si="78"/>
        <v>8400</v>
      </c>
      <c r="G286" s="1148">
        <f ca="1">IF(F286&lt;&gt;"",COUNTIF($F$11:F286,"&gt;0"),"")</f>
        <v>276</v>
      </c>
      <c r="H286" s="1149">
        <v>6.5734373171687552E-2</v>
      </c>
      <c r="I286" s="1093"/>
      <c r="J286" s="1150">
        <f t="shared" ca="1" si="79"/>
        <v>62356738.814523265</v>
      </c>
      <c r="K286" s="1151">
        <f t="shared" ca="1" si="80"/>
        <v>4098981.1390033257</v>
      </c>
      <c r="L286" s="1150">
        <f t="shared" ca="1" si="81"/>
        <v>0</v>
      </c>
      <c r="M286" s="1150">
        <f t="shared" ca="1" si="82"/>
        <v>0</v>
      </c>
      <c r="N286" s="1150">
        <f t="shared" ca="1" si="91"/>
        <v>58257757.675519936</v>
      </c>
      <c r="O286" s="1093"/>
      <c r="P286" s="1150">
        <f t="shared" ca="1" si="83"/>
        <v>4098981.139003329</v>
      </c>
      <c r="Q286" s="1150">
        <f t="shared" ca="1" si="84"/>
        <v>55344869.791743934</v>
      </c>
      <c r="R286" s="1150">
        <f t="shared" ca="1" si="92"/>
        <v>59238901.873797096</v>
      </c>
      <c r="S286" s="1150">
        <f t="shared" ca="1" si="93"/>
        <v>3894032.0820531622</v>
      </c>
      <c r="T286" s="1150">
        <f t="shared" ca="1" si="85"/>
        <v>55344869.791743934</v>
      </c>
      <c r="U286" s="1152">
        <f t="shared" ca="1" si="86"/>
        <v>7.6209156941539E-3</v>
      </c>
      <c r="V286" s="1153">
        <f t="shared" ca="1" si="87"/>
        <v>5.0000000000000044E-2</v>
      </c>
      <c r="X286" s="1154">
        <f t="shared" ca="1" si="94"/>
        <v>3117836.9407261685</v>
      </c>
      <c r="Y286" s="1154">
        <f t="shared" ca="1" si="88"/>
        <v>204949.05695016682</v>
      </c>
      <c r="Z286" s="1154">
        <f t="shared" ca="1" si="89"/>
        <v>2912887.8837760016</v>
      </c>
      <c r="AA286" s="1152">
        <f t="shared" ca="1" si="90"/>
        <v>7.6193473624784173E-3</v>
      </c>
      <c r="AB286" s="1125"/>
    </row>
    <row r="287" spans="1:28">
      <c r="A287" s="1164">
        <f>Calendar!J279</f>
        <v>53413</v>
      </c>
      <c r="C287" s="1124"/>
      <c r="D287" s="1145">
        <f t="shared" ca="1" si="76"/>
        <v>54178</v>
      </c>
      <c r="E287" s="1146">
        <f t="shared" ca="1" si="77"/>
        <v>54205</v>
      </c>
      <c r="F287" s="1147">
        <f t="shared" ca="1" si="78"/>
        <v>8430</v>
      </c>
      <c r="G287" s="1148">
        <f ca="1">IF(F287&lt;&gt;"",COUNTIF($F$11:F287,"&gt;0"),"")</f>
        <v>277</v>
      </c>
      <c r="H287" s="1149">
        <v>6.770040803534462E-2</v>
      </c>
      <c r="I287" s="1093"/>
      <c r="J287" s="1150">
        <f t="shared" ca="1" si="79"/>
        <v>58257757.675519936</v>
      </c>
      <c r="K287" s="1151">
        <f t="shared" ca="1" si="80"/>
        <v>3944073.9658569298</v>
      </c>
      <c r="L287" s="1150">
        <f t="shared" ca="1" si="81"/>
        <v>0</v>
      </c>
      <c r="M287" s="1150">
        <f t="shared" ca="1" si="82"/>
        <v>0</v>
      </c>
      <c r="N287" s="1150">
        <f t="shared" ca="1" si="91"/>
        <v>54313683.709663004</v>
      </c>
      <c r="O287" s="1093"/>
      <c r="P287" s="1150">
        <f t="shared" ca="1" si="83"/>
        <v>3944073.9658569321</v>
      </c>
      <c r="Q287" s="1150">
        <f t="shared" ca="1" si="84"/>
        <v>51597999.524179853</v>
      </c>
      <c r="R287" s="1150">
        <f t="shared" ca="1" si="92"/>
        <v>55344869.791743934</v>
      </c>
      <c r="S287" s="1150">
        <f t="shared" ca="1" si="93"/>
        <v>3746870.2675640807</v>
      </c>
      <c r="T287" s="1150">
        <f t="shared" ca="1" si="85"/>
        <v>51597999.524179853</v>
      </c>
      <c r="U287" s="1152">
        <f t="shared" ca="1" si="86"/>
        <v>7.1199595780044173E-3</v>
      </c>
      <c r="V287" s="1153">
        <f t="shared" ca="1" si="87"/>
        <v>5.0000000000000044E-2</v>
      </c>
      <c r="X287" s="1154">
        <f t="shared" ca="1" si="94"/>
        <v>2912887.8837760016</v>
      </c>
      <c r="Y287" s="1154">
        <f t="shared" ca="1" si="88"/>
        <v>197203.69829285145</v>
      </c>
      <c r="Z287" s="1154">
        <f t="shared" ca="1" si="89"/>
        <v>2715684.1854831502</v>
      </c>
      <c r="AA287" s="1152">
        <f t="shared" ca="1" si="90"/>
        <v>7.1184943396285479E-3</v>
      </c>
      <c r="AB287" s="1125"/>
    </row>
    <row r="288" spans="1:28">
      <c r="A288" s="1164">
        <f>Calendar!J280</f>
        <v>53444</v>
      </c>
      <c r="C288" s="1124"/>
      <c r="D288" s="1145">
        <f t="shared" ca="1" si="76"/>
        <v>54209</v>
      </c>
      <c r="E288" s="1146">
        <f t="shared" ca="1" si="77"/>
        <v>54238</v>
      </c>
      <c r="F288" s="1147">
        <f t="shared" ca="1" si="78"/>
        <v>8463</v>
      </c>
      <c r="G288" s="1148">
        <f ca="1">IF(F288&lt;&gt;"",COUNTIF($F$11:F288,"&gt;0"),"")</f>
        <v>278</v>
      </c>
      <c r="H288" s="1149">
        <v>7.0054698578079694E-2</v>
      </c>
      <c r="I288" s="1093"/>
      <c r="J288" s="1150">
        <f t="shared" ca="1" si="79"/>
        <v>54313683.709663004</v>
      </c>
      <c r="K288" s="1151">
        <f t="shared" ca="1" si="80"/>
        <v>3804928.740945599</v>
      </c>
      <c r="L288" s="1150">
        <f t="shared" ca="1" si="81"/>
        <v>0</v>
      </c>
      <c r="M288" s="1150">
        <f t="shared" ca="1" si="82"/>
        <v>0</v>
      </c>
      <c r="N288" s="1150">
        <f t="shared" ca="1" si="91"/>
        <v>50508754.968717404</v>
      </c>
      <c r="O288" s="1093"/>
      <c r="P288" s="1150">
        <f t="shared" ca="1" si="83"/>
        <v>3804928.7409456</v>
      </c>
      <c r="Q288" s="1150">
        <f t="shared" ca="1" si="84"/>
        <v>47983317.220281534</v>
      </c>
      <c r="R288" s="1150">
        <f t="shared" ca="1" si="92"/>
        <v>51597999.524179853</v>
      </c>
      <c r="S288" s="1150">
        <f t="shared" ca="1" si="93"/>
        <v>3614682.3038983196</v>
      </c>
      <c r="T288" s="1150">
        <f t="shared" ca="1" si="85"/>
        <v>47983317.220281534</v>
      </c>
      <c r="U288" s="1152">
        <f t="shared" ca="1" si="86"/>
        <v>6.6379354093783578E-3</v>
      </c>
      <c r="V288" s="1153">
        <f t="shared" ca="1" si="87"/>
        <v>5.0000000000000044E-2</v>
      </c>
      <c r="X288" s="1154">
        <f t="shared" ca="1" si="94"/>
        <v>2715684.1854831502</v>
      </c>
      <c r="Y288" s="1154">
        <f t="shared" ca="1" si="88"/>
        <v>190246.43704728037</v>
      </c>
      <c r="Z288" s="1154">
        <f t="shared" ca="1" si="89"/>
        <v>2525437.7484358698</v>
      </c>
      <c r="AA288" s="1152">
        <f t="shared" ca="1" si="90"/>
        <v>6.6365693682383922E-3</v>
      </c>
      <c r="AB288" s="1125"/>
    </row>
    <row r="289" spans="1:28">
      <c r="A289" s="1164">
        <f>Calendar!J281</f>
        <v>53475</v>
      </c>
      <c r="C289" s="1124"/>
      <c r="D289" s="1145">
        <f t="shared" ca="1" si="76"/>
        <v>54239</v>
      </c>
      <c r="E289" s="1146">
        <f t="shared" ca="1" si="77"/>
        <v>54266</v>
      </c>
      <c r="F289" s="1147">
        <f t="shared" ca="1" si="78"/>
        <v>8491</v>
      </c>
      <c r="G289" s="1148">
        <f ca="1">IF(F289&lt;&gt;"",COUNTIF($F$11:F289,"&gt;0"),"")</f>
        <v>279</v>
      </c>
      <c r="H289" s="1149">
        <v>7.3041728114179263E-2</v>
      </c>
      <c r="I289" s="1093"/>
      <c r="J289" s="1150">
        <f t="shared" ca="1" si="79"/>
        <v>50508754.968717404</v>
      </c>
      <c r="K289" s="1151">
        <f t="shared" ca="1" si="80"/>
        <v>3689246.7478107577</v>
      </c>
      <c r="L289" s="1150">
        <f t="shared" ca="1" si="81"/>
        <v>0</v>
      </c>
      <c r="M289" s="1150">
        <f t="shared" ca="1" si="82"/>
        <v>0</v>
      </c>
      <c r="N289" s="1150">
        <f t="shared" ca="1" si="91"/>
        <v>46819508.220906645</v>
      </c>
      <c r="O289" s="1093"/>
      <c r="P289" s="1150">
        <f t="shared" ca="1" si="83"/>
        <v>3689246.7478107587</v>
      </c>
      <c r="Q289" s="1150">
        <f t="shared" ca="1" si="84"/>
        <v>44478532.80986131</v>
      </c>
      <c r="R289" s="1150">
        <f t="shared" ca="1" si="92"/>
        <v>47983317.220281534</v>
      </c>
      <c r="S289" s="1150">
        <f t="shared" ca="1" si="93"/>
        <v>3504784.4104202241</v>
      </c>
      <c r="T289" s="1150">
        <f t="shared" ca="1" si="85"/>
        <v>44478532.80986131</v>
      </c>
      <c r="U289" s="1152">
        <f t="shared" ca="1" si="86"/>
        <v>6.1729168450935954E-3</v>
      </c>
      <c r="V289" s="1153">
        <f t="shared" ca="1" si="87"/>
        <v>5.0000000000000044E-2</v>
      </c>
      <c r="X289" s="1154">
        <f t="shared" ca="1" si="94"/>
        <v>2525437.7484358698</v>
      </c>
      <c r="Y289" s="1154">
        <f t="shared" ca="1" si="88"/>
        <v>184462.33739053458</v>
      </c>
      <c r="Z289" s="1154">
        <f t="shared" ca="1" si="89"/>
        <v>2340975.4110453352</v>
      </c>
      <c r="AA289" s="1152">
        <f t="shared" ca="1" si="90"/>
        <v>6.1716465015539341E-3</v>
      </c>
      <c r="AB289" s="1125"/>
    </row>
    <row r="290" spans="1:28">
      <c r="A290" s="1164">
        <f>Calendar!J282</f>
        <v>53505</v>
      </c>
      <c r="C290" s="1124"/>
      <c r="D290" s="1145">
        <f t="shared" ca="1" si="76"/>
        <v>54270</v>
      </c>
      <c r="E290" s="1146">
        <f t="shared" ca="1" si="77"/>
        <v>54297</v>
      </c>
      <c r="F290" s="1147">
        <f t="shared" ca="1" si="78"/>
        <v>8522</v>
      </c>
      <c r="G290" s="1148">
        <f ca="1">IF(F290&lt;&gt;"",COUNTIF($F$11:F290,"&gt;0"),"")</f>
        <v>280</v>
      </c>
      <c r="H290" s="1149">
        <v>7.7181389946413451E-2</v>
      </c>
      <c r="I290" s="1093"/>
      <c r="J290" s="1150">
        <f t="shared" ca="1" si="79"/>
        <v>46819508.220906645</v>
      </c>
      <c r="K290" s="1151">
        <f t="shared" ca="1" si="80"/>
        <v>3613594.7210971061</v>
      </c>
      <c r="L290" s="1150">
        <f t="shared" ca="1" si="81"/>
        <v>0</v>
      </c>
      <c r="M290" s="1150">
        <f t="shared" ca="1" si="82"/>
        <v>0</v>
      </c>
      <c r="N290" s="1150">
        <f t="shared" ca="1" si="91"/>
        <v>43205913.499809541</v>
      </c>
      <c r="O290" s="1093"/>
      <c r="P290" s="1150">
        <f t="shared" ca="1" si="83"/>
        <v>3613594.7210971043</v>
      </c>
      <c r="Q290" s="1150">
        <f t="shared" ca="1" si="84"/>
        <v>41045617.824819058</v>
      </c>
      <c r="R290" s="1150">
        <f t="shared" ca="1" si="92"/>
        <v>44478532.80986131</v>
      </c>
      <c r="S290" s="1150">
        <f t="shared" ca="1" si="93"/>
        <v>3432914.9850422516</v>
      </c>
      <c r="T290" s="1150">
        <f t="shared" ca="1" si="85"/>
        <v>41045617.824819058</v>
      </c>
      <c r="U290" s="1152">
        <f t="shared" ca="1" si="86"/>
        <v>5.7220363312228311E-3</v>
      </c>
      <c r="V290" s="1153">
        <f t="shared" ca="1" si="87"/>
        <v>5.0000000000000155E-2</v>
      </c>
      <c r="X290" s="1154">
        <f t="shared" ca="1" si="94"/>
        <v>2340975.4110453352</v>
      </c>
      <c r="Y290" s="1154">
        <f t="shared" ca="1" si="88"/>
        <v>180679.7360548526</v>
      </c>
      <c r="Z290" s="1154">
        <f t="shared" ca="1" si="89"/>
        <v>2160295.6749904826</v>
      </c>
      <c r="AA290" s="1152">
        <f t="shared" ca="1" si="90"/>
        <v>5.7208587757706141E-3</v>
      </c>
      <c r="AB290" s="1125"/>
    </row>
    <row r="291" spans="1:28">
      <c r="A291" s="1164">
        <f>Calendar!J283</f>
        <v>53535</v>
      </c>
      <c r="C291" s="1124"/>
      <c r="D291" s="1145">
        <f t="shared" ca="1" si="76"/>
        <v>54301</v>
      </c>
      <c r="E291" s="1146">
        <f t="shared" ca="1" si="77"/>
        <v>54329</v>
      </c>
      <c r="F291" s="1147">
        <f t="shared" ca="1" si="78"/>
        <v>8554</v>
      </c>
      <c r="G291" s="1148">
        <f ca="1">IF(F291&lt;&gt;"",COUNTIF($F$11:F291,"&gt;0"),"")</f>
        <v>281</v>
      </c>
      <c r="H291" s="1149">
        <v>8.2215919503936141E-2</v>
      </c>
      <c r="I291" s="1093"/>
      <c r="J291" s="1150">
        <f t="shared" ca="1" si="79"/>
        <v>43205913.499809541</v>
      </c>
      <c r="K291" s="1151">
        <f t="shared" ca="1" si="80"/>
        <v>3552213.906394369</v>
      </c>
      <c r="L291" s="1150">
        <f t="shared" ca="1" si="81"/>
        <v>0</v>
      </c>
      <c r="M291" s="1150">
        <f t="shared" ca="1" si="82"/>
        <v>0</v>
      </c>
      <c r="N291" s="1150">
        <f t="shared" ca="1" si="91"/>
        <v>39653699.593415171</v>
      </c>
      <c r="O291" s="1093"/>
      <c r="P291" s="1150">
        <f t="shared" ca="1" si="83"/>
        <v>3552213.9063943699</v>
      </c>
      <c r="Q291" s="1150">
        <f t="shared" ca="1" si="84"/>
        <v>37671014.613744408</v>
      </c>
      <c r="R291" s="1150">
        <f t="shared" ca="1" si="92"/>
        <v>41045617.824819058</v>
      </c>
      <c r="S291" s="1150">
        <f t="shared" ca="1" si="93"/>
        <v>3374603.2110746503</v>
      </c>
      <c r="T291" s="1150">
        <f t="shared" ca="1" si="85"/>
        <v>37671014.613744408</v>
      </c>
      <c r="U291" s="1152">
        <f t="shared" ca="1" si="86"/>
        <v>5.2804016138551764E-3</v>
      </c>
      <c r="V291" s="1153">
        <f t="shared" ca="1" si="87"/>
        <v>5.0000000000000155E-2</v>
      </c>
      <c r="X291" s="1154">
        <f t="shared" ca="1" si="94"/>
        <v>2160295.6749904826</v>
      </c>
      <c r="Y291" s="1154">
        <f t="shared" ca="1" si="88"/>
        <v>177610.69531971961</v>
      </c>
      <c r="Z291" s="1154">
        <f t="shared" ca="1" si="89"/>
        <v>1982684.979670763</v>
      </c>
      <c r="AA291" s="1152">
        <f t="shared" ca="1" si="90"/>
        <v>5.2793149437695081E-3</v>
      </c>
      <c r="AB291" s="1125"/>
    </row>
    <row r="292" spans="1:28">
      <c r="A292" s="1164">
        <f>Calendar!J284</f>
        <v>53566</v>
      </c>
      <c r="C292" s="1124"/>
      <c r="D292" s="1145">
        <f t="shared" ca="1" si="76"/>
        <v>54331</v>
      </c>
      <c r="E292" s="1146">
        <f t="shared" ca="1" si="77"/>
        <v>54358</v>
      </c>
      <c r="F292" s="1147">
        <f t="shared" ca="1" si="78"/>
        <v>8583</v>
      </c>
      <c r="G292" s="1148">
        <f ca="1">IF(F292&lt;&gt;"",COUNTIF($F$11:F292,"&gt;0"),"")</f>
        <v>282</v>
      </c>
      <c r="H292" s="1149">
        <v>8.6858023880932014E-2</v>
      </c>
      <c r="I292" s="1093"/>
      <c r="J292" s="1150">
        <f t="shared" ca="1" si="79"/>
        <v>39653699.593415171</v>
      </c>
      <c r="K292" s="1151">
        <f t="shared" ca="1" si="80"/>
        <v>3444241.9862521589</v>
      </c>
      <c r="L292" s="1150">
        <f t="shared" ca="1" si="81"/>
        <v>0</v>
      </c>
      <c r="M292" s="1150">
        <f t="shared" ca="1" si="82"/>
        <v>0</v>
      </c>
      <c r="N292" s="1150">
        <f t="shared" ca="1" si="91"/>
        <v>36209457.607163012</v>
      </c>
      <c r="O292" s="1093"/>
      <c r="P292" s="1150">
        <f t="shared" ca="1" si="83"/>
        <v>3444241.9862521589</v>
      </c>
      <c r="Q292" s="1150">
        <f t="shared" ca="1" si="84"/>
        <v>34398984.72680486</v>
      </c>
      <c r="R292" s="1150">
        <f t="shared" ca="1" si="92"/>
        <v>37671014.613744408</v>
      </c>
      <c r="S292" s="1150">
        <f t="shared" ca="1" si="93"/>
        <v>3272029.886939548</v>
      </c>
      <c r="T292" s="1150">
        <f t="shared" ca="1" si="85"/>
        <v>34398984.72680486</v>
      </c>
      <c r="U292" s="1152">
        <f t="shared" ca="1" si="86"/>
        <v>4.8462685398220047E-3</v>
      </c>
      <c r="V292" s="1153">
        <f t="shared" ca="1" si="87"/>
        <v>5.0000000000000044E-2</v>
      </c>
      <c r="X292" s="1154">
        <f t="shared" ca="1" si="94"/>
        <v>1982684.979670763</v>
      </c>
      <c r="Y292" s="1154">
        <f t="shared" ca="1" si="88"/>
        <v>172212.09931261092</v>
      </c>
      <c r="Z292" s="1154">
        <f t="shared" ca="1" si="89"/>
        <v>1810472.8803581521</v>
      </c>
      <c r="AA292" s="1152">
        <f t="shared" ca="1" si="90"/>
        <v>4.8452712113166247E-3</v>
      </c>
      <c r="AB292" s="1125"/>
    </row>
    <row r="293" spans="1:28">
      <c r="A293" s="1164">
        <f>Calendar!J285</f>
        <v>53597</v>
      </c>
      <c r="C293" s="1124"/>
      <c r="D293" s="1145">
        <f t="shared" ca="1" si="76"/>
        <v>54362</v>
      </c>
      <c r="E293" s="1146">
        <f t="shared" ca="1" si="77"/>
        <v>54389</v>
      </c>
      <c r="F293" s="1147">
        <f t="shared" ca="1" si="78"/>
        <v>8614</v>
      </c>
      <c r="G293" s="1148">
        <f ca="1">IF(F293&lt;&gt;"",COUNTIF($F$11:F293,"&gt;0"),"")</f>
        <v>283</v>
      </c>
      <c r="H293" s="1149">
        <v>9.168346749475724E-2</v>
      </c>
      <c r="I293" s="1093"/>
      <c r="J293" s="1150">
        <f t="shared" ca="1" si="79"/>
        <v>36209457.607163012</v>
      </c>
      <c r="K293" s="1151">
        <f t="shared" ca="1" si="80"/>
        <v>3319808.6295291204</v>
      </c>
      <c r="L293" s="1150">
        <f t="shared" ca="1" si="81"/>
        <v>0</v>
      </c>
      <c r="M293" s="1150">
        <f t="shared" ca="1" si="82"/>
        <v>0</v>
      </c>
      <c r="N293" s="1150">
        <f t="shared" ca="1" si="91"/>
        <v>32889648.977633893</v>
      </c>
      <c r="O293" s="1093"/>
      <c r="P293" s="1150">
        <f t="shared" ca="1" si="83"/>
        <v>3319808.6295291185</v>
      </c>
      <c r="Q293" s="1150">
        <f t="shared" ca="1" si="84"/>
        <v>31245166.528752197</v>
      </c>
      <c r="R293" s="1150">
        <f t="shared" ca="1" si="92"/>
        <v>34398984.72680486</v>
      </c>
      <c r="S293" s="1150">
        <f t="shared" ca="1" si="93"/>
        <v>3153818.1980526634</v>
      </c>
      <c r="T293" s="1150">
        <f t="shared" ca="1" si="85"/>
        <v>31245166.528752197</v>
      </c>
      <c r="U293" s="1152">
        <f t="shared" ca="1" si="86"/>
        <v>4.4253312312567362E-3</v>
      </c>
      <c r="V293" s="1153">
        <f t="shared" ca="1" si="87"/>
        <v>5.0000000000000044E-2</v>
      </c>
      <c r="X293" s="1154">
        <f t="shared" ca="1" si="94"/>
        <v>1810472.8803581521</v>
      </c>
      <c r="Y293" s="1154">
        <f t="shared" ca="1" si="88"/>
        <v>165990.43147645518</v>
      </c>
      <c r="Z293" s="1154">
        <f t="shared" ca="1" si="89"/>
        <v>1644482.4488816969</v>
      </c>
      <c r="AA293" s="1152">
        <f t="shared" ca="1" si="90"/>
        <v>4.4244205287344868E-3</v>
      </c>
      <c r="AB293" s="1125"/>
    </row>
    <row r="294" spans="1:28">
      <c r="A294" s="1164">
        <f>Calendar!J286</f>
        <v>53629</v>
      </c>
      <c r="C294" s="1124"/>
      <c r="D294" s="1145">
        <f t="shared" ca="1" si="76"/>
        <v>54392</v>
      </c>
      <c r="E294" s="1146">
        <f t="shared" ca="1" si="77"/>
        <v>54420</v>
      </c>
      <c r="F294" s="1147">
        <f t="shared" ca="1" si="78"/>
        <v>8645</v>
      </c>
      <c r="G294" s="1148">
        <f ca="1">IF(F294&lt;&gt;"",COUNTIF($F$11:F294,"&gt;0"),"")</f>
        <v>284</v>
      </c>
      <c r="H294" s="1149">
        <v>9.7741681610913456E-2</v>
      </c>
      <c r="I294" s="1093"/>
      <c r="J294" s="1150">
        <f t="shared" ca="1" si="79"/>
        <v>32889648.977633893</v>
      </c>
      <c r="K294" s="1151">
        <f t="shared" ca="1" si="80"/>
        <v>3214689.5986665972</v>
      </c>
      <c r="L294" s="1150">
        <f t="shared" ca="1" si="81"/>
        <v>0</v>
      </c>
      <c r="M294" s="1150">
        <f t="shared" ca="1" si="82"/>
        <v>0</v>
      </c>
      <c r="N294" s="1150">
        <f t="shared" ca="1" si="91"/>
        <v>29674959.378967296</v>
      </c>
      <c r="O294" s="1093"/>
      <c r="P294" s="1150">
        <f t="shared" ca="1" si="83"/>
        <v>3214689.5986665972</v>
      </c>
      <c r="Q294" s="1150">
        <f t="shared" ca="1" si="84"/>
        <v>28191211.410018928</v>
      </c>
      <c r="R294" s="1150">
        <f t="shared" ca="1" si="92"/>
        <v>31245166.528752197</v>
      </c>
      <c r="S294" s="1150">
        <f t="shared" ca="1" si="93"/>
        <v>3053955.1187332682</v>
      </c>
      <c r="T294" s="1150">
        <f t="shared" ca="1" si="85"/>
        <v>28191211.410018928</v>
      </c>
      <c r="U294" s="1152">
        <f t="shared" ca="1" si="86"/>
        <v>4.0196015191622751E-3</v>
      </c>
      <c r="V294" s="1153">
        <f t="shared" ca="1" si="87"/>
        <v>5.0000000000000155E-2</v>
      </c>
      <c r="X294" s="1154">
        <f t="shared" ca="1" si="94"/>
        <v>1644482.4488816969</v>
      </c>
      <c r="Y294" s="1154">
        <f t="shared" ca="1" si="88"/>
        <v>160734.47993332893</v>
      </c>
      <c r="Z294" s="1154">
        <f t="shared" ca="1" si="89"/>
        <v>1483747.968948368</v>
      </c>
      <c r="AA294" s="1152">
        <f t="shared" ca="1" si="90"/>
        <v>4.0187743130051246E-3</v>
      </c>
      <c r="AB294" s="1125"/>
    </row>
    <row r="295" spans="1:28">
      <c r="A295" s="1164">
        <f>Calendar!J287</f>
        <v>53658</v>
      </c>
      <c r="C295" s="1124"/>
      <c r="D295" s="1145">
        <f t="shared" ca="1" si="76"/>
        <v>54423</v>
      </c>
      <c r="E295" s="1146">
        <f t="shared" ca="1" si="77"/>
        <v>54450</v>
      </c>
      <c r="F295" s="1147">
        <f t="shared" ca="1" si="78"/>
        <v>8675</v>
      </c>
      <c r="G295" s="1148">
        <f ca="1">IF(F295&lt;&gt;"",COUNTIF($F$11:F295,"&gt;0"),"")</f>
        <v>285</v>
      </c>
      <c r="H295" s="1149">
        <v>0.10470054955174993</v>
      </c>
      <c r="I295" s="1093"/>
      <c r="J295" s="1150">
        <f t="shared" ca="1" si="79"/>
        <v>29674959.378967296</v>
      </c>
      <c r="K295" s="1151">
        <f t="shared" ca="1" si="80"/>
        <v>3106984.5549037317</v>
      </c>
      <c r="L295" s="1150">
        <f t="shared" ca="1" si="81"/>
        <v>0</v>
      </c>
      <c r="M295" s="1150">
        <f t="shared" ca="1" si="82"/>
        <v>0</v>
      </c>
      <c r="N295" s="1150">
        <f t="shared" ca="1" si="91"/>
        <v>26567974.824063566</v>
      </c>
      <c r="O295" s="1093"/>
      <c r="P295" s="1150">
        <f t="shared" ca="1" si="83"/>
        <v>3106984.5549037308</v>
      </c>
      <c r="Q295" s="1150">
        <f t="shared" ca="1" si="84"/>
        <v>25239576.082860388</v>
      </c>
      <c r="R295" s="1150">
        <f t="shared" ca="1" si="92"/>
        <v>28191211.410018928</v>
      </c>
      <c r="S295" s="1150">
        <f t="shared" ca="1" si="93"/>
        <v>2951635.3271585405</v>
      </c>
      <c r="T295" s="1150">
        <f t="shared" ca="1" si="85"/>
        <v>25239576.082860388</v>
      </c>
      <c r="U295" s="1152">
        <f t="shared" ca="1" si="86"/>
        <v>3.6267189072735719E-3</v>
      </c>
      <c r="V295" s="1153">
        <f t="shared" ca="1" si="87"/>
        <v>4.9999999999999933E-2</v>
      </c>
      <c r="X295" s="1154">
        <f t="shared" ca="1" si="94"/>
        <v>1483747.968948368</v>
      </c>
      <c r="Y295" s="1154">
        <f t="shared" ca="1" si="88"/>
        <v>155349.22774519026</v>
      </c>
      <c r="Z295" s="1154">
        <f t="shared" ca="1" si="89"/>
        <v>1328398.7412031777</v>
      </c>
      <c r="AA295" s="1152">
        <f t="shared" ca="1" si="90"/>
        <v>3.6259725536372631E-3</v>
      </c>
      <c r="AB295" s="1125"/>
    </row>
    <row r="296" spans="1:28">
      <c r="A296" s="1164">
        <f>Calendar!J288</f>
        <v>53688</v>
      </c>
      <c r="C296" s="1124"/>
      <c r="D296" s="1145">
        <f t="shared" ca="1" si="76"/>
        <v>54454</v>
      </c>
      <c r="E296" s="1146">
        <f t="shared" ca="1" si="77"/>
        <v>54480</v>
      </c>
      <c r="F296" s="1147">
        <f t="shared" ca="1" si="78"/>
        <v>8705</v>
      </c>
      <c r="G296" s="1148">
        <f ca="1">IF(F296&lt;&gt;"",COUNTIF($F$11:F296,"&gt;0"),"")</f>
        <v>286</v>
      </c>
      <c r="H296" s="1149">
        <v>0.11061768586956627</v>
      </c>
      <c r="I296" s="1093"/>
      <c r="J296" s="1150">
        <f t="shared" ca="1" si="79"/>
        <v>26567974.824063566</v>
      </c>
      <c r="K296" s="1151">
        <f t="shared" ca="1" si="80"/>
        <v>2938887.8932788088</v>
      </c>
      <c r="L296" s="1150">
        <f t="shared" ca="1" si="81"/>
        <v>0</v>
      </c>
      <c r="M296" s="1150">
        <f t="shared" ca="1" si="82"/>
        <v>0</v>
      </c>
      <c r="N296" s="1150">
        <f t="shared" ca="1" si="91"/>
        <v>23629086.930784758</v>
      </c>
      <c r="O296" s="1093"/>
      <c r="P296" s="1150">
        <f t="shared" ca="1" si="83"/>
        <v>2938887.8932788074</v>
      </c>
      <c r="Q296" s="1150">
        <f t="shared" ca="1" si="84"/>
        <v>22447632.584245518</v>
      </c>
      <c r="R296" s="1150">
        <f t="shared" ca="1" si="92"/>
        <v>25239576.082860388</v>
      </c>
      <c r="S296" s="1150">
        <f t="shared" ca="1" si="93"/>
        <v>2791943.49861487</v>
      </c>
      <c r="T296" s="1150">
        <f t="shared" ca="1" si="85"/>
        <v>22447632.584245518</v>
      </c>
      <c r="U296" s="1152">
        <f t="shared" ca="1" si="86"/>
        <v>3.2469994446123075E-3</v>
      </c>
      <c r="V296" s="1153">
        <f t="shared" ca="1" si="87"/>
        <v>5.0000000000000155E-2</v>
      </c>
      <c r="X296" s="1154">
        <f t="shared" ca="1" si="94"/>
        <v>1328398.7412031777</v>
      </c>
      <c r="Y296" s="1154">
        <f t="shared" ca="1" si="88"/>
        <v>146944.39466393739</v>
      </c>
      <c r="Z296" s="1154">
        <f t="shared" ca="1" si="89"/>
        <v>1181454.3465392403</v>
      </c>
      <c r="AA296" s="1152">
        <f t="shared" ca="1" si="90"/>
        <v>3.2463312346118715E-3</v>
      </c>
      <c r="AB296" s="1125"/>
    </row>
    <row r="297" spans="1:28">
      <c r="A297" s="1164">
        <f>Calendar!J289</f>
        <v>53720</v>
      </c>
      <c r="C297" s="1124"/>
      <c r="D297" s="1145">
        <f t="shared" ca="1" si="76"/>
        <v>54482</v>
      </c>
      <c r="E297" s="1146">
        <f t="shared" ca="1" si="77"/>
        <v>54511</v>
      </c>
      <c r="F297" s="1147">
        <f t="shared" ca="1" si="78"/>
        <v>8736</v>
      </c>
      <c r="G297" s="1148">
        <f ca="1">IF(F297&lt;&gt;"",COUNTIF($F$11:F297,"&gt;0"),"")</f>
        <v>287</v>
      </c>
      <c r="H297" s="1149">
        <v>0.11732030969490148</v>
      </c>
      <c r="I297" s="1093"/>
      <c r="J297" s="1150">
        <f t="shared" ca="1" si="79"/>
        <v>23629086.930784758</v>
      </c>
      <c r="K297" s="1151">
        <f t="shared" ca="1" si="80"/>
        <v>2772171.7965274169</v>
      </c>
      <c r="L297" s="1150">
        <f t="shared" ca="1" si="81"/>
        <v>0</v>
      </c>
      <c r="M297" s="1150">
        <f t="shared" ca="1" si="82"/>
        <v>0</v>
      </c>
      <c r="N297" s="1150">
        <f t="shared" ca="1" si="91"/>
        <v>20856915.134257343</v>
      </c>
      <c r="O297" s="1093"/>
      <c r="P297" s="1150">
        <f t="shared" ca="1" si="83"/>
        <v>2772171.7965274155</v>
      </c>
      <c r="Q297" s="1150">
        <f t="shared" ca="1" si="84"/>
        <v>19814069.377544474</v>
      </c>
      <c r="R297" s="1150">
        <f t="shared" ca="1" si="92"/>
        <v>22447632.584245518</v>
      </c>
      <c r="S297" s="1150">
        <f t="shared" ca="1" si="93"/>
        <v>2633563.206701044</v>
      </c>
      <c r="T297" s="1150">
        <f t="shared" ca="1" si="85"/>
        <v>19814069.377544474</v>
      </c>
      <c r="U297" s="1152">
        <f t="shared" ca="1" si="86"/>
        <v>2.887823880029527E-3</v>
      </c>
      <c r="V297" s="1153">
        <f t="shared" ca="1" si="87"/>
        <v>5.0000000000000044E-2</v>
      </c>
      <c r="X297" s="1154">
        <f t="shared" ca="1" si="94"/>
        <v>1181454.3465392403</v>
      </c>
      <c r="Y297" s="1154">
        <f t="shared" ca="1" si="88"/>
        <v>138608.58982637152</v>
      </c>
      <c r="Z297" s="1154">
        <f t="shared" ca="1" si="89"/>
        <v>1042845.7567128688</v>
      </c>
      <c r="AA297" s="1152">
        <f t="shared" ca="1" si="90"/>
        <v>2.8872295858730214E-3</v>
      </c>
      <c r="AB297" s="1125"/>
    </row>
    <row r="298" spans="1:28">
      <c r="A298" s="1164">
        <f>Calendar!J290</f>
        <v>53750</v>
      </c>
      <c r="C298" s="1124"/>
      <c r="D298" s="1145">
        <f t="shared" ca="1" si="76"/>
        <v>54513</v>
      </c>
      <c r="E298" s="1146">
        <f t="shared" ca="1" si="77"/>
        <v>54540</v>
      </c>
      <c r="F298" s="1147">
        <f t="shared" ca="1" si="78"/>
        <v>8765</v>
      </c>
      <c r="G298" s="1148">
        <f ca="1">IF(F298&lt;&gt;"",COUNTIF($F$11:F298,"&gt;0"),"")</f>
        <v>288</v>
      </c>
      <c r="H298" s="1149">
        <v>0.12633784130682557</v>
      </c>
      <c r="I298" s="1093"/>
      <c r="J298" s="1150">
        <f t="shared" ca="1" si="79"/>
        <v>20856915.134257343</v>
      </c>
      <c r="K298" s="1151">
        <f t="shared" ca="1" si="80"/>
        <v>2635017.6343817329</v>
      </c>
      <c r="L298" s="1150">
        <f t="shared" ca="1" si="81"/>
        <v>0</v>
      </c>
      <c r="M298" s="1150">
        <f t="shared" ca="1" si="82"/>
        <v>0</v>
      </c>
      <c r="N298" s="1150">
        <f t="shared" ca="1" si="91"/>
        <v>18221897.499875609</v>
      </c>
      <c r="O298" s="1093"/>
      <c r="P298" s="1150">
        <f t="shared" ca="1" si="83"/>
        <v>2635017.6343817338</v>
      </c>
      <c r="Q298" s="1150">
        <f t="shared" ca="1" si="84"/>
        <v>17310802.624881826</v>
      </c>
      <c r="R298" s="1150">
        <f t="shared" ca="1" si="92"/>
        <v>19814069.377544474</v>
      </c>
      <c r="S298" s="1150">
        <f t="shared" ca="1" si="93"/>
        <v>2503266.7526626475</v>
      </c>
      <c r="T298" s="1150">
        <f t="shared" ca="1" si="85"/>
        <v>17310802.624881826</v>
      </c>
      <c r="U298" s="1152">
        <f t="shared" ca="1" si="86"/>
        <v>2.5490234880801311E-3</v>
      </c>
      <c r="V298" s="1153">
        <f t="shared" ca="1" si="87"/>
        <v>5.0000000000000155E-2</v>
      </c>
      <c r="X298" s="1154">
        <f t="shared" ca="1" si="94"/>
        <v>1042845.7567128688</v>
      </c>
      <c r="Y298" s="1154">
        <f t="shared" ca="1" si="88"/>
        <v>131750.88171908632</v>
      </c>
      <c r="Z298" s="1154">
        <f t="shared" ca="1" si="89"/>
        <v>911094.87499378249</v>
      </c>
      <c r="AA298" s="1152">
        <f t="shared" ca="1" si="90"/>
        <v>2.5484989166981152E-3</v>
      </c>
      <c r="AB298" s="1125"/>
    </row>
    <row r="299" spans="1:28">
      <c r="A299" s="1164">
        <f>Calendar!J291</f>
        <v>53778</v>
      </c>
      <c r="C299" s="1124"/>
      <c r="D299" s="1145">
        <f t="shared" ca="1" si="76"/>
        <v>54543</v>
      </c>
      <c r="E299" s="1146">
        <f t="shared" ca="1" si="77"/>
        <v>54570</v>
      </c>
      <c r="F299" s="1147">
        <f t="shared" ca="1" si="78"/>
        <v>8795</v>
      </c>
      <c r="G299" s="1148">
        <f ca="1">IF(F299&lt;&gt;"",COUNTIF($F$11:F299,"&gt;0"),"")</f>
        <v>289</v>
      </c>
      <c r="H299" s="1149">
        <v>0.13615492669384663</v>
      </c>
      <c r="I299" s="1093"/>
      <c r="J299" s="1150">
        <f t="shared" ca="1" si="79"/>
        <v>18221897.499875609</v>
      </c>
      <c r="K299" s="1151">
        <f t="shared" ca="1" si="80"/>
        <v>2481001.1183183505</v>
      </c>
      <c r="L299" s="1150">
        <f t="shared" ca="1" si="81"/>
        <v>0</v>
      </c>
      <c r="M299" s="1150">
        <f t="shared" ca="1" si="82"/>
        <v>0</v>
      </c>
      <c r="N299" s="1150">
        <f t="shared" ca="1" si="91"/>
        <v>15740896.381557258</v>
      </c>
      <c r="O299" s="1093"/>
      <c r="P299" s="1150">
        <f t="shared" ca="1" si="83"/>
        <v>2481001.118318351</v>
      </c>
      <c r="Q299" s="1150">
        <f t="shared" ca="1" si="84"/>
        <v>14953851.562479394</v>
      </c>
      <c r="R299" s="1150">
        <f t="shared" ca="1" si="92"/>
        <v>17310802.624881826</v>
      </c>
      <c r="S299" s="1150">
        <f t="shared" ca="1" si="93"/>
        <v>2356951.0624024328</v>
      </c>
      <c r="T299" s="1150">
        <f t="shared" ca="1" si="85"/>
        <v>14953851.562479394</v>
      </c>
      <c r="U299" s="1152">
        <f t="shared" ca="1" si="86"/>
        <v>2.2269853631556921E-3</v>
      </c>
      <c r="V299" s="1153">
        <f t="shared" ca="1" si="87"/>
        <v>5.0000000000000044E-2</v>
      </c>
      <c r="X299" s="1154">
        <f t="shared" ca="1" si="94"/>
        <v>911094.87499378249</v>
      </c>
      <c r="Y299" s="1154">
        <f t="shared" ca="1" si="88"/>
        <v>124050.0559159182</v>
      </c>
      <c r="Z299" s="1154">
        <f t="shared" ca="1" si="89"/>
        <v>787044.81907786429</v>
      </c>
      <c r="AA299" s="1152">
        <f t="shared" ca="1" si="90"/>
        <v>2.2265270649896932E-3</v>
      </c>
      <c r="AB299" s="1125"/>
    </row>
    <row r="300" spans="1:28">
      <c r="A300" s="1164">
        <f>Calendar!J292</f>
        <v>53811</v>
      </c>
      <c r="C300" s="1124"/>
      <c r="D300" s="1145">
        <f t="shared" ca="1" si="76"/>
        <v>54574</v>
      </c>
      <c r="E300" s="1146">
        <f t="shared" ca="1" si="77"/>
        <v>54602</v>
      </c>
      <c r="F300" s="1147">
        <f t="shared" ca="1" si="78"/>
        <v>8827</v>
      </c>
      <c r="G300" s="1148">
        <f ca="1">IF(F300&lt;&gt;"",COUNTIF($F$11:F300,"&gt;0"),"")</f>
        <v>290</v>
      </c>
      <c r="H300" s="1149">
        <v>0.1491211442456824</v>
      </c>
      <c r="I300" s="1093"/>
      <c r="J300" s="1150">
        <f t="shared" ca="1" si="79"/>
        <v>15740896.381557258</v>
      </c>
      <c r="K300" s="1151">
        <f t="shared" ca="1" si="80"/>
        <v>2347300.4798705401</v>
      </c>
      <c r="L300" s="1150">
        <f t="shared" ca="1" si="81"/>
        <v>0</v>
      </c>
      <c r="M300" s="1150">
        <f t="shared" ca="1" si="82"/>
        <v>0</v>
      </c>
      <c r="N300" s="1150">
        <f t="shared" ca="1" si="91"/>
        <v>13393595.901686717</v>
      </c>
      <c r="O300" s="1093"/>
      <c r="P300" s="1150">
        <f t="shared" ca="1" si="83"/>
        <v>2347300.479870541</v>
      </c>
      <c r="Q300" s="1150">
        <f t="shared" ca="1" si="84"/>
        <v>12723916.10660238</v>
      </c>
      <c r="R300" s="1150">
        <f t="shared" ca="1" si="92"/>
        <v>14953851.562479394</v>
      </c>
      <c r="S300" s="1150">
        <f t="shared" ca="1" si="93"/>
        <v>2229935.4558770135</v>
      </c>
      <c r="T300" s="1150">
        <f t="shared" ca="1" si="85"/>
        <v>12723916.10660238</v>
      </c>
      <c r="U300" s="1152">
        <f t="shared" ca="1" si="86"/>
        <v>1.9237703342869594E-3</v>
      </c>
      <c r="V300" s="1153">
        <f t="shared" ca="1" si="87"/>
        <v>5.0000000000000044E-2</v>
      </c>
      <c r="X300" s="1154">
        <f t="shared" ca="1" si="94"/>
        <v>787044.81907786429</v>
      </c>
      <c r="Y300" s="1154">
        <f t="shared" ca="1" si="88"/>
        <v>117365.02399352752</v>
      </c>
      <c r="Z300" s="1154">
        <f t="shared" ca="1" si="89"/>
        <v>669679.79508433677</v>
      </c>
      <c r="AA300" s="1152">
        <f t="shared" ca="1" si="90"/>
        <v>1.9233744356741552E-3</v>
      </c>
      <c r="AB300" s="1125"/>
    </row>
    <row r="301" spans="1:28">
      <c r="A301" s="1164">
        <f>Calendar!J293</f>
        <v>53839</v>
      </c>
      <c r="C301" s="1124"/>
      <c r="D301" s="1145">
        <f t="shared" ca="1" si="76"/>
        <v>54604</v>
      </c>
      <c r="E301" s="1146">
        <f t="shared" ca="1" si="77"/>
        <v>54631</v>
      </c>
      <c r="F301" s="1147">
        <f t="shared" ca="1" si="78"/>
        <v>8856</v>
      </c>
      <c r="G301" s="1148">
        <f ca="1">IF(F301&lt;&gt;"",COUNTIF($F$11:F301,"&gt;0"),"")</f>
        <v>291</v>
      </c>
      <c r="H301" s="1149">
        <v>0.16896561620355724</v>
      </c>
      <c r="I301" s="1093"/>
      <c r="J301" s="1150">
        <f t="shared" ca="1" si="79"/>
        <v>13393595.901686717</v>
      </c>
      <c r="K301" s="1151">
        <f t="shared" ca="1" si="80"/>
        <v>2263057.184709935</v>
      </c>
      <c r="L301" s="1150">
        <f t="shared" ca="1" si="81"/>
        <v>0</v>
      </c>
      <c r="M301" s="1150">
        <f t="shared" ca="1" si="82"/>
        <v>0</v>
      </c>
      <c r="N301" s="1150">
        <f t="shared" ca="1" si="91"/>
        <v>11130538.716976782</v>
      </c>
      <c r="O301" s="1093"/>
      <c r="P301" s="1150">
        <f t="shared" ca="1" si="83"/>
        <v>2263057.1847099345</v>
      </c>
      <c r="Q301" s="1150">
        <f t="shared" ca="1" si="84"/>
        <v>10574011.781127943</v>
      </c>
      <c r="R301" s="1150">
        <f t="shared" ca="1" si="92"/>
        <v>12723916.10660238</v>
      </c>
      <c r="S301" s="1150">
        <f t="shared" ca="1" si="93"/>
        <v>2149904.3254744373</v>
      </c>
      <c r="T301" s="1150">
        <f t="shared" ca="1" si="85"/>
        <v>10574011.781127943</v>
      </c>
      <c r="U301" s="1152">
        <f t="shared" ca="1" si="86"/>
        <v>1.6368955007721891E-3</v>
      </c>
      <c r="V301" s="1153">
        <f t="shared" ca="1" si="87"/>
        <v>5.0000000000000044E-2</v>
      </c>
      <c r="X301" s="1154">
        <f t="shared" ca="1" si="94"/>
        <v>669679.79508433677</v>
      </c>
      <c r="Y301" s="1154">
        <f t="shared" ca="1" si="88"/>
        <v>113152.85923549719</v>
      </c>
      <c r="Z301" s="1154">
        <f t="shared" ca="1" si="89"/>
        <v>556526.93584883958</v>
      </c>
      <c r="AA301" s="1152">
        <f t="shared" ca="1" si="90"/>
        <v>1.6365586390135307E-3</v>
      </c>
      <c r="AB301" s="1125"/>
    </row>
    <row r="302" spans="1:28">
      <c r="A302" s="1164">
        <f>Calendar!J294</f>
        <v>53870</v>
      </c>
      <c r="C302" s="1124"/>
      <c r="D302" s="1145">
        <f t="shared" ca="1" si="76"/>
        <v>54635</v>
      </c>
      <c r="E302" s="1146">
        <f t="shared" ca="1" si="77"/>
        <v>54662</v>
      </c>
      <c r="F302" s="1147">
        <f t="shared" ca="1" si="78"/>
        <v>8887</v>
      </c>
      <c r="G302" s="1148">
        <f ca="1">IF(F302&lt;&gt;"",COUNTIF($F$11:F302,"&gt;0"),"")</f>
        <v>292</v>
      </c>
      <c r="H302" s="1149">
        <v>0.19188374195617591</v>
      </c>
      <c r="I302" s="1093"/>
      <c r="J302" s="1150">
        <f t="shared" ca="1" si="79"/>
        <v>11130538.716976782</v>
      </c>
      <c r="K302" s="1151">
        <f t="shared" ca="1" si="80"/>
        <v>2135769.4190015984</v>
      </c>
      <c r="L302" s="1150">
        <f t="shared" ca="1" si="81"/>
        <v>0</v>
      </c>
      <c r="M302" s="1150">
        <f t="shared" ca="1" si="82"/>
        <v>0</v>
      </c>
      <c r="N302" s="1150">
        <f t="shared" ca="1" si="91"/>
        <v>8994769.2979751844</v>
      </c>
      <c r="O302" s="1093"/>
      <c r="P302" s="1150">
        <f t="shared" ca="1" si="83"/>
        <v>2135769.4190015979</v>
      </c>
      <c r="Q302" s="1150">
        <f t="shared" ca="1" si="84"/>
        <v>8545030.8330764249</v>
      </c>
      <c r="R302" s="1150">
        <f t="shared" ca="1" si="92"/>
        <v>10574011.781127943</v>
      </c>
      <c r="S302" s="1150">
        <f t="shared" ca="1" si="93"/>
        <v>2028980.9480515178</v>
      </c>
      <c r="T302" s="1150">
        <f t="shared" ca="1" si="85"/>
        <v>8545030.8330764249</v>
      </c>
      <c r="U302" s="1152">
        <f t="shared" ca="1" si="86"/>
        <v>1.3603164438233859E-3</v>
      </c>
      <c r="V302" s="1153">
        <f t="shared" ca="1" si="87"/>
        <v>5.0000000000000044E-2</v>
      </c>
      <c r="X302" s="1154">
        <f t="shared" ca="1" si="94"/>
        <v>556526.93584883958</v>
      </c>
      <c r="Y302" s="1154">
        <f t="shared" ca="1" si="88"/>
        <v>106788.47095008008</v>
      </c>
      <c r="Z302" s="1154">
        <f t="shared" ca="1" si="89"/>
        <v>449738.4648987595</v>
      </c>
      <c r="AA302" s="1152">
        <f t="shared" ca="1" si="90"/>
        <v>1.3600365001193537E-3</v>
      </c>
      <c r="AB302" s="1125"/>
    </row>
    <row r="303" spans="1:28">
      <c r="A303" s="1164">
        <f>Calendar!J295</f>
        <v>53902</v>
      </c>
      <c r="C303" s="1124"/>
      <c r="D303" s="1145">
        <f t="shared" ca="1" si="76"/>
        <v>54666</v>
      </c>
      <c r="E303" s="1146">
        <f t="shared" ca="1" si="77"/>
        <v>54693</v>
      </c>
      <c r="F303" s="1147">
        <f t="shared" ca="1" si="78"/>
        <v>8918</v>
      </c>
      <c r="G303" s="1148">
        <f ca="1">IF(F303&lt;&gt;"",COUNTIF($F$11:F303,"&gt;0"),"")</f>
        <v>293</v>
      </c>
      <c r="H303" s="1149">
        <v>0.22220824467743641</v>
      </c>
      <c r="I303" s="1093"/>
      <c r="J303" s="1150">
        <f t="shared" ca="1" si="79"/>
        <v>8994769.2979751844</v>
      </c>
      <c r="K303" s="1151">
        <f t="shared" ca="1" si="80"/>
        <v>1998711.8969815627</v>
      </c>
      <c r="L303" s="1150">
        <f t="shared" ca="1" si="81"/>
        <v>0</v>
      </c>
      <c r="M303" s="1150">
        <f t="shared" ca="1" si="82"/>
        <v>0</v>
      </c>
      <c r="N303" s="1150">
        <f t="shared" ca="1" si="91"/>
        <v>6996057.4009936219</v>
      </c>
      <c r="O303" s="1093"/>
      <c r="P303" s="1150">
        <f t="shared" ca="1" si="83"/>
        <v>1998711.8969815625</v>
      </c>
      <c r="Q303" s="1150">
        <f t="shared" ca="1" si="84"/>
        <v>6646254.5309439404</v>
      </c>
      <c r="R303" s="1150">
        <f t="shared" ca="1" si="92"/>
        <v>8545030.8330764249</v>
      </c>
      <c r="S303" s="1150">
        <f t="shared" ca="1" si="93"/>
        <v>1898776.3021324845</v>
      </c>
      <c r="T303" s="1150">
        <f t="shared" ca="1" si="85"/>
        <v>6646254.5309439404</v>
      </c>
      <c r="U303" s="1152">
        <f t="shared" ca="1" si="86"/>
        <v>1.0992938343380365E-3</v>
      </c>
      <c r="V303" s="1153">
        <f t="shared" ca="1" si="87"/>
        <v>5.0000000000000044E-2</v>
      </c>
      <c r="X303" s="1154">
        <f t="shared" ca="1" si="94"/>
        <v>449738.4648987595</v>
      </c>
      <c r="Y303" s="1154">
        <f t="shared" ca="1" si="88"/>
        <v>99935.594849077985</v>
      </c>
      <c r="Z303" s="1154">
        <f t="shared" ca="1" si="89"/>
        <v>349802.87004968151</v>
      </c>
      <c r="AA303" s="1152">
        <f t="shared" ca="1" si="90"/>
        <v>1.0990676072794709E-3</v>
      </c>
      <c r="AB303" s="1125"/>
    </row>
    <row r="304" spans="1:28">
      <c r="A304" s="1164">
        <f>Calendar!J296</f>
        <v>53931</v>
      </c>
      <c r="C304" s="1124"/>
      <c r="D304" s="1145">
        <f t="shared" ca="1" si="76"/>
        <v>54696</v>
      </c>
      <c r="E304" s="1146">
        <f t="shared" ca="1" si="77"/>
        <v>54723</v>
      </c>
      <c r="F304" s="1147">
        <f t="shared" ca="1" si="78"/>
        <v>8948</v>
      </c>
      <c r="G304" s="1148">
        <f ca="1">IF(F304&lt;&gt;"",COUNTIF($F$11:F304,"&gt;0"),"")</f>
        <v>294</v>
      </c>
      <c r="H304" s="1149">
        <v>0.2626909689630772</v>
      </c>
      <c r="I304" s="1093"/>
      <c r="J304" s="1150">
        <f t="shared" ca="1" si="79"/>
        <v>6996057.4009936219</v>
      </c>
      <c r="K304" s="1151">
        <f t="shared" ca="1" si="80"/>
        <v>1837801.0975883221</v>
      </c>
      <c r="L304" s="1150">
        <f t="shared" ca="1" si="81"/>
        <v>0</v>
      </c>
      <c r="M304" s="1150">
        <f t="shared" ca="1" si="82"/>
        <v>0</v>
      </c>
      <c r="N304" s="1150">
        <f t="shared" ca="1" si="91"/>
        <v>5158256.3034052998</v>
      </c>
      <c r="O304" s="1093"/>
      <c r="P304" s="1150">
        <f t="shared" ca="1" si="83"/>
        <v>1837801.0975883221</v>
      </c>
      <c r="Q304" s="1150">
        <f t="shared" ca="1" si="84"/>
        <v>4900343.488235035</v>
      </c>
      <c r="R304" s="1150">
        <f t="shared" ca="1" si="92"/>
        <v>6646254.5309439404</v>
      </c>
      <c r="S304" s="1150">
        <f t="shared" ca="1" si="93"/>
        <v>1745911.0427089054</v>
      </c>
      <c r="T304" s="1150">
        <f t="shared" ca="1" si="85"/>
        <v>4900343.488235035</v>
      </c>
      <c r="U304" s="1152">
        <f t="shared" ca="1" si="86"/>
        <v>8.5502168102505284E-4</v>
      </c>
      <c r="V304" s="1153">
        <f t="shared" ca="1" si="87"/>
        <v>4.9999999999999933E-2</v>
      </c>
      <c r="X304" s="1154">
        <f t="shared" ca="1" si="94"/>
        <v>349802.87004968151</v>
      </c>
      <c r="Y304" s="1154">
        <f t="shared" ca="1" si="88"/>
        <v>91890.054879416712</v>
      </c>
      <c r="Z304" s="1154">
        <f t="shared" ca="1" si="89"/>
        <v>257912.8151702648</v>
      </c>
      <c r="AA304" s="1152">
        <f t="shared" ca="1" si="90"/>
        <v>8.548457234840702E-4</v>
      </c>
      <c r="AB304" s="1125"/>
    </row>
    <row r="305" spans="1:28">
      <c r="A305" s="1164">
        <f>Calendar!J297</f>
        <v>53962</v>
      </c>
      <c r="C305" s="1124"/>
      <c r="D305" s="1145">
        <f t="shared" ca="1" si="76"/>
        <v>54727</v>
      </c>
      <c r="E305" s="1146">
        <f t="shared" ca="1" si="77"/>
        <v>54756</v>
      </c>
      <c r="F305" s="1147">
        <f t="shared" ca="1" si="78"/>
        <v>8981</v>
      </c>
      <c r="G305" s="1148">
        <f ca="1">IF(F305&lt;&gt;"",COUNTIF($F$11:F305,"&gt;0"),"")</f>
        <v>295</v>
      </c>
      <c r="H305" s="1149">
        <v>0.30906128739427524</v>
      </c>
      <c r="I305" s="1093"/>
      <c r="J305" s="1150">
        <f t="shared" ca="1" si="79"/>
        <v>5158256.3034052998</v>
      </c>
      <c r="K305" s="1151">
        <f t="shared" ca="1" si="80"/>
        <v>1594217.3338400773</v>
      </c>
      <c r="L305" s="1150">
        <f t="shared" ca="1" si="81"/>
        <v>0</v>
      </c>
      <c r="M305" s="1150">
        <f t="shared" ca="1" si="82"/>
        <v>0</v>
      </c>
      <c r="N305" s="1150">
        <f t="shared" ca="1" si="91"/>
        <v>3564038.9695652225</v>
      </c>
      <c r="O305" s="1093"/>
      <c r="P305" s="1150">
        <f t="shared" ca="1" si="83"/>
        <v>1594217.3338400773</v>
      </c>
      <c r="Q305" s="1150">
        <f t="shared" ca="1" si="84"/>
        <v>3385837.021086961</v>
      </c>
      <c r="R305" s="1150">
        <f t="shared" ca="1" si="92"/>
        <v>4900343.488235035</v>
      </c>
      <c r="S305" s="1150">
        <f t="shared" ca="1" si="93"/>
        <v>1514506.4671480739</v>
      </c>
      <c r="T305" s="1150">
        <f t="shared" ca="1" si="85"/>
        <v>3385837.021086961</v>
      </c>
      <c r="U305" s="1152">
        <f t="shared" ca="1" si="86"/>
        <v>6.3041520715214261E-4</v>
      </c>
      <c r="V305" s="1153">
        <f t="shared" ca="1" si="87"/>
        <v>5.0000000000000044E-2</v>
      </c>
      <c r="X305" s="1154">
        <f t="shared" ca="1" si="94"/>
        <v>257912.8151702648</v>
      </c>
      <c r="Y305" s="1154">
        <f t="shared" ca="1" si="88"/>
        <v>79710.866692003328</v>
      </c>
      <c r="Z305" s="1154">
        <f t="shared" ca="1" si="89"/>
        <v>178201.94847826147</v>
      </c>
      <c r="AA305" s="1152">
        <f t="shared" ca="1" si="90"/>
        <v>6.3028547206809584E-4</v>
      </c>
      <c r="AB305" s="1125"/>
    </row>
    <row r="306" spans="1:28">
      <c r="A306" s="1164">
        <f>Calendar!J298</f>
        <v>53993</v>
      </c>
      <c r="C306" s="1124"/>
      <c r="D306" s="1145">
        <f t="shared" ca="1" si="76"/>
        <v>54757</v>
      </c>
      <c r="E306" s="1146">
        <f t="shared" ca="1" si="77"/>
        <v>54784</v>
      </c>
      <c r="F306" s="1147">
        <f t="shared" ca="1" si="78"/>
        <v>9009</v>
      </c>
      <c r="G306" s="1148">
        <f ca="1">IF(F306&lt;&gt;"",COUNTIF($F$11:F306,"&gt;0"),"")</f>
        <v>296</v>
      </c>
      <c r="H306" s="1149">
        <v>0.35483122856910354</v>
      </c>
      <c r="I306" s="1093"/>
      <c r="J306" s="1150">
        <f t="shared" ca="1" si="79"/>
        <v>3564038.9695652225</v>
      </c>
      <c r="K306" s="1151">
        <f t="shared" ca="1" si="80"/>
        <v>1264632.3262389898</v>
      </c>
      <c r="L306" s="1150">
        <f t="shared" ca="1" si="81"/>
        <v>0</v>
      </c>
      <c r="M306" s="1150">
        <f t="shared" ca="1" si="82"/>
        <v>0</v>
      </c>
      <c r="N306" s="1150">
        <f t="shared" ca="1" si="91"/>
        <v>2299406.6433262327</v>
      </c>
      <c r="O306" s="1093"/>
      <c r="P306" s="1150">
        <f t="shared" ca="1" si="83"/>
        <v>1264632.3262389898</v>
      </c>
      <c r="Q306" s="1150">
        <f t="shared" ca="1" si="84"/>
        <v>2184436.3111599209</v>
      </c>
      <c r="R306" s="1150">
        <f t="shared" ca="1" si="92"/>
        <v>3385837.021086961</v>
      </c>
      <c r="S306" s="1150">
        <f t="shared" ca="1" si="93"/>
        <v>1201400.7099270402</v>
      </c>
      <c r="T306" s="1150">
        <f t="shared" ca="1" si="85"/>
        <v>2184436.3111599209</v>
      </c>
      <c r="U306" s="1152">
        <f t="shared" ca="1" si="86"/>
        <v>4.3557827163677264E-4</v>
      </c>
      <c r="V306" s="1153">
        <f t="shared" ca="1" si="87"/>
        <v>5.0000000000000044E-2</v>
      </c>
      <c r="X306" s="1154">
        <f t="shared" ca="1" si="94"/>
        <v>178201.94847826147</v>
      </c>
      <c r="Y306" s="1154">
        <f t="shared" ca="1" si="88"/>
        <v>63231.616311949678</v>
      </c>
      <c r="Z306" s="1154">
        <f t="shared" ca="1" si="89"/>
        <v>114970.3321663118</v>
      </c>
      <c r="AA306" s="1152">
        <f t="shared" ca="1" si="90"/>
        <v>4.3548863264482275E-4</v>
      </c>
      <c r="AB306" s="1125"/>
    </row>
    <row r="307" spans="1:28">
      <c r="A307" s="1164">
        <f>Calendar!J299</f>
        <v>54023</v>
      </c>
      <c r="C307" s="1124"/>
      <c r="D307" s="1145">
        <f t="shared" ca="1" si="76"/>
        <v>54788</v>
      </c>
      <c r="E307" s="1146">
        <f t="shared" ca="1" si="77"/>
        <v>54815</v>
      </c>
      <c r="F307" s="1147">
        <f t="shared" ca="1" si="78"/>
        <v>9040</v>
      </c>
      <c r="G307" s="1148">
        <f ca="1">IF(F307&lt;&gt;"",COUNTIF($F$11:F307,"&gt;0"),"")</f>
        <v>297</v>
      </c>
      <c r="H307" s="1149">
        <v>0.43581685693038397</v>
      </c>
      <c r="I307" s="1093"/>
      <c r="J307" s="1150">
        <f t="shared" ca="1" si="79"/>
        <v>2299406.6433262327</v>
      </c>
      <c r="K307" s="1151">
        <f t="shared" ca="1" si="80"/>
        <v>1002120.1760992832</v>
      </c>
      <c r="L307" s="1150">
        <f t="shared" ca="1" si="81"/>
        <v>0</v>
      </c>
      <c r="M307" s="1150">
        <f t="shared" ca="1" si="82"/>
        <v>0</v>
      </c>
      <c r="N307" s="1150">
        <f t="shared" ca="1" si="91"/>
        <v>1297286.4672269495</v>
      </c>
      <c r="O307" s="1093"/>
      <c r="P307" s="1150">
        <f t="shared" ca="1" si="83"/>
        <v>1002120.1760992832</v>
      </c>
      <c r="Q307" s="1150">
        <f t="shared" ca="1" si="84"/>
        <v>1232422.1438656021</v>
      </c>
      <c r="R307" s="1150">
        <f t="shared" ca="1" si="92"/>
        <v>2184436.3111599209</v>
      </c>
      <c r="S307" s="1150">
        <f t="shared" ca="1" si="93"/>
        <v>952014.16729431879</v>
      </c>
      <c r="T307" s="1150">
        <f t="shared" ca="1" si="85"/>
        <v>1232422.1438656021</v>
      </c>
      <c r="U307" s="1152">
        <f t="shared" ca="1" si="86"/>
        <v>2.810214983738899E-4</v>
      </c>
      <c r="V307" s="1153">
        <f t="shared" ca="1" si="87"/>
        <v>4.9999999999999933E-2</v>
      </c>
      <c r="X307" s="1154">
        <f t="shared" ca="1" si="94"/>
        <v>114970.3321663118</v>
      </c>
      <c r="Y307" s="1154">
        <f t="shared" ca="1" si="88"/>
        <v>50106.008804964367</v>
      </c>
      <c r="Z307" s="1154">
        <f t="shared" ca="1" si="89"/>
        <v>64864.323361347429</v>
      </c>
      <c r="AA307" s="1152">
        <f t="shared" ca="1" si="90"/>
        <v>2.809636660955811E-4</v>
      </c>
      <c r="AB307" s="1125"/>
    </row>
    <row r="308" spans="1:28">
      <c r="A308" s="1164">
        <f>Calendar!J300</f>
        <v>54053</v>
      </c>
      <c r="C308" s="1124"/>
      <c r="D308" s="1145">
        <f t="shared" ca="1" si="76"/>
        <v>54819</v>
      </c>
      <c r="E308" s="1146">
        <f t="shared" ca="1" si="77"/>
        <v>54847</v>
      </c>
      <c r="F308" s="1147">
        <f t="shared" ca="1" si="78"/>
        <v>9072</v>
      </c>
      <c r="G308" s="1148">
        <f ca="1">IF(F308&lt;&gt;"",COUNTIF($F$11:F308,"&gt;0"),"")</f>
        <v>298</v>
      </c>
      <c r="H308" s="1149">
        <v>0.52711635309741389</v>
      </c>
      <c r="I308" s="1093"/>
      <c r="J308" s="1150">
        <f t="shared" ca="1" si="79"/>
        <v>1297286.4672269495</v>
      </c>
      <c r="K308" s="1151">
        <f t="shared" ca="1" si="80"/>
        <v>683820.91152729734</v>
      </c>
      <c r="L308" s="1150">
        <f t="shared" ca="1" si="81"/>
        <v>0</v>
      </c>
      <c r="M308" s="1150">
        <f t="shared" ca="1" si="82"/>
        <v>0</v>
      </c>
      <c r="N308" s="1150">
        <f t="shared" ca="1" si="91"/>
        <v>613465.55569965218</v>
      </c>
      <c r="O308" s="1093"/>
      <c r="P308" s="1150">
        <f t="shared" ca="1" si="83"/>
        <v>683820.91152729734</v>
      </c>
      <c r="Q308" s="1150">
        <f t="shared" ca="1" si="84"/>
        <v>582792.2779146696</v>
      </c>
      <c r="R308" s="1150">
        <f t="shared" ca="1" si="92"/>
        <v>1232422.1438656021</v>
      </c>
      <c r="S308" s="1150">
        <f t="shared" ca="1" si="93"/>
        <v>649629.86595093249</v>
      </c>
      <c r="T308" s="1150">
        <f t="shared" ca="1" si="85"/>
        <v>582792.2779146696</v>
      </c>
      <c r="U308" s="1152">
        <f t="shared" ca="1" si="86"/>
        <v>1.5854759222271421E-4</v>
      </c>
      <c r="V308" s="1153">
        <f t="shared" ca="1" si="87"/>
        <v>4.9999999999999933E-2</v>
      </c>
      <c r="X308" s="1154">
        <f t="shared" ca="1" si="94"/>
        <v>64864.323361347429</v>
      </c>
      <c r="Y308" s="1154">
        <f t="shared" ca="1" si="88"/>
        <v>34191.04557636485</v>
      </c>
      <c r="Z308" s="1154">
        <f t="shared" ca="1" si="89"/>
        <v>30673.27778498258</v>
      </c>
      <c r="AA308" s="1152">
        <f t="shared" ca="1" si="90"/>
        <v>1.5851496422616675E-4</v>
      </c>
      <c r="AB308" s="1125"/>
    </row>
    <row r="309" spans="1:28">
      <c r="A309" s="1164">
        <f>Calendar!J301</f>
        <v>54084</v>
      </c>
      <c r="C309" s="1124"/>
      <c r="D309" s="1145">
        <f t="shared" ca="1" si="76"/>
        <v>54847</v>
      </c>
      <c r="E309" s="1146">
        <f t="shared" ca="1" si="77"/>
        <v>54875</v>
      </c>
      <c r="F309" s="1147">
        <f t="shared" ca="1" si="78"/>
        <v>9100</v>
      </c>
      <c r="G309" s="1148">
        <f ca="1">IF(F309&lt;&gt;"",COUNTIF($F$11:F309,"&gt;0"),"")</f>
        <v>299</v>
      </c>
      <c r="H309" s="1149">
        <v>0.6388135512071933</v>
      </c>
      <c r="I309" s="1093"/>
      <c r="J309" s="1150">
        <f t="shared" ca="1" si="79"/>
        <v>613465.55569965218</v>
      </c>
      <c r="K309" s="1151">
        <f t="shared" ca="1" si="80"/>
        <v>391890.11017978907</v>
      </c>
      <c r="L309" s="1150">
        <f t="shared" ca="1" si="81"/>
        <v>0</v>
      </c>
      <c r="M309" s="1150">
        <f t="shared" ca="1" si="82"/>
        <v>0</v>
      </c>
      <c r="N309" s="1150">
        <f t="shared" ca="1" si="91"/>
        <v>221575.4455198631</v>
      </c>
      <c r="O309" s="1093"/>
      <c r="P309" s="1150">
        <f t="shared" ca="1" si="83"/>
        <v>391890.11017978907</v>
      </c>
      <c r="Q309" s="1150">
        <f t="shared" ca="1" si="84"/>
        <v>210496.67324386994</v>
      </c>
      <c r="R309" s="1150">
        <f t="shared" ca="1" si="92"/>
        <v>582792.2779146696</v>
      </c>
      <c r="S309" s="1150">
        <f t="shared" ca="1" si="93"/>
        <v>372295.60467079969</v>
      </c>
      <c r="T309" s="1150">
        <f t="shared" ca="1" si="85"/>
        <v>210496.67324386991</v>
      </c>
      <c r="U309" s="1152">
        <f t="shared" ca="1" si="86"/>
        <v>7.4974563617901202E-5</v>
      </c>
      <c r="V309" s="1153">
        <f t="shared" ca="1" si="87"/>
        <v>5.0000000000000155E-2</v>
      </c>
      <c r="X309" s="1154">
        <f t="shared" ca="1" si="94"/>
        <v>30673.27778498258</v>
      </c>
      <c r="Y309" s="1154">
        <f t="shared" ca="1" si="88"/>
        <v>19594.505508989387</v>
      </c>
      <c r="Z309" s="1154">
        <f t="shared" ca="1" si="89"/>
        <v>11078.772275993193</v>
      </c>
      <c r="AA309" s="1152">
        <f t="shared" ca="1" si="90"/>
        <v>7.4959134371902682E-5</v>
      </c>
      <c r="AB309" s="1125"/>
    </row>
    <row r="310" spans="1:28">
      <c r="A310" s="1164">
        <f>Calendar!J302</f>
        <v>54115</v>
      </c>
      <c r="C310" s="1124"/>
      <c r="D310" s="1145">
        <f t="shared" ca="1" si="76"/>
        <v>54878</v>
      </c>
      <c r="E310" s="1146">
        <f t="shared" ca="1" si="77"/>
        <v>54905</v>
      </c>
      <c r="F310" s="1147">
        <f t="shared" ca="1" si="78"/>
        <v>9130</v>
      </c>
      <c r="G310" s="1148">
        <f ca="1">IF(F310&lt;&gt;"",COUNTIF($F$11:F310,"&gt;0"),"")</f>
        <v>300</v>
      </c>
      <c r="H310" s="1149">
        <v>0.84135005812035624</v>
      </c>
      <c r="I310" s="1093"/>
      <c r="J310" s="1150">
        <f t="shared" ca="1" si="79"/>
        <v>221575.4455198631</v>
      </c>
      <c r="K310" s="1151">
        <f t="shared" ca="1" si="80"/>
        <v>186422.51396618065</v>
      </c>
      <c r="L310" s="1150">
        <f t="shared" ca="1" si="81"/>
        <v>0</v>
      </c>
      <c r="M310" s="1150">
        <f t="shared" ca="1" si="82"/>
        <v>0</v>
      </c>
      <c r="N310" s="1150">
        <f t="shared" ca="1" si="91"/>
        <v>35152.931553682458</v>
      </c>
      <c r="O310" s="1093"/>
      <c r="P310" s="1150">
        <f t="shared" ca="1" si="83"/>
        <v>186422.51396618065</v>
      </c>
      <c r="Q310" s="1150">
        <f t="shared" ca="1" si="84"/>
        <v>33395.284975998336</v>
      </c>
      <c r="R310" s="1150">
        <f t="shared" ca="1" si="92"/>
        <v>210496.67324386991</v>
      </c>
      <c r="S310" s="1150">
        <f t="shared" ca="1" si="93"/>
        <v>177101.38826787157</v>
      </c>
      <c r="T310" s="1150">
        <f t="shared" ca="1" si="85"/>
        <v>33395.284975998336</v>
      </c>
      <c r="U310" s="1152">
        <f t="shared" ca="1" si="86"/>
        <v>2.7079796382940089E-5</v>
      </c>
      <c r="V310" s="1153">
        <f t="shared" ca="1" si="87"/>
        <v>4.9999999999999933E-2</v>
      </c>
      <c r="X310" s="1154">
        <f t="shared" ca="1" si="94"/>
        <v>11078.772275993193</v>
      </c>
      <c r="Y310" s="1154">
        <f t="shared" ca="1" si="88"/>
        <v>9321.1256983090716</v>
      </c>
      <c r="Z310" s="1154">
        <f t="shared" ca="1" si="89"/>
        <v>1757.6465776841214</v>
      </c>
      <c r="AA310" s="1152">
        <f t="shared" ca="1" si="90"/>
        <v>2.7074223548370464E-5</v>
      </c>
      <c r="AB310" s="1125"/>
    </row>
    <row r="311" spans="1:28">
      <c r="A311" s="1164">
        <f>Calendar!J303</f>
        <v>54144</v>
      </c>
      <c r="C311" s="1124"/>
      <c r="D311" s="1145">
        <f t="shared" ca="1" si="76"/>
        <v>54908</v>
      </c>
      <c r="E311" s="1146">
        <f t="shared" ca="1" si="77"/>
        <v>54935</v>
      </c>
      <c r="F311" s="1147">
        <f t="shared" ca="1" si="78"/>
        <v>9160</v>
      </c>
      <c r="G311" s="1148">
        <f ca="1">IF(F311&lt;&gt;"",COUNTIF($F$11:F311,"&gt;0"),"")</f>
        <v>301</v>
      </c>
      <c r="H311" s="1149">
        <v>0.10319946675900421</v>
      </c>
      <c r="I311" s="1093"/>
      <c r="J311" s="1150">
        <f t="shared" ca="1" si="79"/>
        <v>35152.931553682458</v>
      </c>
      <c r="K311" s="1151">
        <f t="shared" ca="1" si="80"/>
        <v>3627.7637913558028</v>
      </c>
      <c r="L311" s="1150">
        <f t="shared" ca="1" si="81"/>
        <v>0</v>
      </c>
      <c r="M311" s="1150">
        <f t="shared" ca="1" si="82"/>
        <v>0</v>
      </c>
      <c r="N311" s="1150">
        <f t="shared" ca="1" si="91"/>
        <v>31525.167762326655</v>
      </c>
      <c r="O311" s="1093"/>
      <c r="P311" s="1150">
        <f t="shared" ca="1" si="83"/>
        <v>3627.7637913558028</v>
      </c>
      <c r="Q311" s="1150">
        <f t="shared" ca="1" si="84"/>
        <v>29948.909374210321</v>
      </c>
      <c r="R311" s="1150">
        <f t="shared" ca="1" si="92"/>
        <v>33395.284975998336</v>
      </c>
      <c r="S311" s="1150">
        <f t="shared" ca="1" si="93"/>
        <v>3446.375601788015</v>
      </c>
      <c r="T311" s="1150">
        <f t="shared" ca="1" si="85"/>
        <v>29948.909374210321</v>
      </c>
      <c r="U311" s="1152">
        <f t="shared" ca="1" si="86"/>
        <v>4.2962081222660345E-6</v>
      </c>
      <c r="V311" s="1153">
        <f t="shared" ca="1" si="87"/>
        <v>5.0000000000000044E-2</v>
      </c>
      <c r="X311" s="1154">
        <f t="shared" ca="1" si="94"/>
        <v>1757.6465776841214</v>
      </c>
      <c r="Y311" s="1154">
        <f t="shared" ca="1" si="88"/>
        <v>181.38818956778778</v>
      </c>
      <c r="Z311" s="1154">
        <f t="shared" ca="1" si="89"/>
        <v>1576.2583881163337</v>
      </c>
      <c r="AA311" s="1152">
        <f t="shared" ca="1" si="90"/>
        <v>4.2953239923854389E-6</v>
      </c>
      <c r="AB311" s="1125"/>
    </row>
    <row r="312" spans="1:28">
      <c r="A312" s="1164">
        <f>Calendar!J304</f>
        <v>54175</v>
      </c>
      <c r="C312" s="1124"/>
      <c r="D312" s="1145">
        <f t="shared" ca="1" si="76"/>
        <v>54939</v>
      </c>
      <c r="E312" s="1146">
        <f t="shared" ca="1" si="77"/>
        <v>54966</v>
      </c>
      <c r="F312" s="1147">
        <f t="shared" ca="1" si="78"/>
        <v>9191</v>
      </c>
      <c r="G312" s="1148">
        <f ca="1">IF(F312&lt;&gt;"",COUNTIF($F$11:F312,"&gt;0"),"")</f>
        <v>302</v>
      </c>
      <c r="H312" s="1149">
        <v>0.11523252725615012</v>
      </c>
      <c r="I312" s="1093"/>
      <c r="J312" s="1150">
        <f t="shared" ca="1" si="79"/>
        <v>31525.167762326655</v>
      </c>
      <c r="K312" s="1151">
        <f t="shared" ca="1" si="80"/>
        <v>3632.7247534270114</v>
      </c>
      <c r="L312" s="1150">
        <f t="shared" ca="1" si="81"/>
        <v>0</v>
      </c>
      <c r="M312" s="1150">
        <f t="shared" ca="1" si="82"/>
        <v>0</v>
      </c>
      <c r="N312" s="1150">
        <f t="shared" ca="1" si="91"/>
        <v>27892.443008899645</v>
      </c>
      <c r="O312" s="1093"/>
      <c r="P312" s="1150">
        <f t="shared" ca="1" si="83"/>
        <v>3632.72475342701</v>
      </c>
      <c r="Q312" s="1150">
        <f t="shared" ca="1" si="84"/>
        <v>26497.820858454663</v>
      </c>
      <c r="R312" s="1150">
        <f t="shared" ca="1" si="92"/>
        <v>29948.909374210321</v>
      </c>
      <c r="S312" s="1150">
        <f t="shared" ca="1" si="93"/>
        <v>3451.0885157556586</v>
      </c>
      <c r="T312" s="1150">
        <f t="shared" ca="1" si="85"/>
        <v>26497.820858454663</v>
      </c>
      <c r="U312" s="1152">
        <f t="shared" ca="1" si="86"/>
        <v>3.8528417349624765E-6</v>
      </c>
      <c r="V312" s="1153">
        <f t="shared" ca="1" si="87"/>
        <v>5.0000000000000044E-2</v>
      </c>
      <c r="X312" s="1154">
        <f t="shared" ca="1" si="94"/>
        <v>1576.2583881163337</v>
      </c>
      <c r="Y312" s="1154">
        <f t="shared" ca="1" si="88"/>
        <v>181.63623767135141</v>
      </c>
      <c r="Z312" s="1154">
        <f t="shared" ca="1" si="89"/>
        <v>1394.6221504449823</v>
      </c>
      <c r="AA312" s="1152">
        <f t="shared" ca="1" si="90"/>
        <v>3.8520488468141097E-6</v>
      </c>
      <c r="AB312" s="1125"/>
    </row>
    <row r="313" spans="1:28">
      <c r="A313" s="1164">
        <f>Calendar!J305</f>
        <v>54205</v>
      </c>
      <c r="C313" s="1124"/>
      <c r="D313" s="1145">
        <f t="shared" ca="1" si="76"/>
        <v>54969</v>
      </c>
      <c r="E313" s="1146">
        <f t="shared" ca="1" si="77"/>
        <v>54996</v>
      </c>
      <c r="F313" s="1147">
        <f t="shared" ca="1" si="78"/>
        <v>9221</v>
      </c>
      <c r="G313" s="1148">
        <f ca="1">IF(F313&lt;&gt;"",COUNTIF($F$11:F313,"&gt;0"),"")</f>
        <v>303</v>
      </c>
      <c r="H313" s="1149">
        <v>0.13041858759430011</v>
      </c>
      <c r="I313" s="1093"/>
      <c r="J313" s="1150">
        <f t="shared" ca="1" si="79"/>
        <v>27892.443008899645</v>
      </c>
      <c r="K313" s="1151">
        <f t="shared" ca="1" si="80"/>
        <v>3637.6930217752019</v>
      </c>
      <c r="L313" s="1150">
        <f t="shared" ca="1" si="81"/>
        <v>0</v>
      </c>
      <c r="M313" s="1150">
        <f t="shared" ca="1" si="82"/>
        <v>0</v>
      </c>
      <c r="N313" s="1150">
        <f t="shared" ca="1" si="91"/>
        <v>24254.749987124444</v>
      </c>
      <c r="O313" s="1093"/>
      <c r="P313" s="1150">
        <f t="shared" ca="1" si="83"/>
        <v>3637.6930217752015</v>
      </c>
      <c r="Q313" s="1150">
        <f t="shared" ca="1" si="84"/>
        <v>23042.012487768221</v>
      </c>
      <c r="R313" s="1150">
        <f t="shared" ca="1" si="92"/>
        <v>26497.820858454663</v>
      </c>
      <c r="S313" s="1150">
        <f t="shared" ca="1" si="93"/>
        <v>3455.8083706864418</v>
      </c>
      <c r="T313" s="1150">
        <f t="shared" ca="1" si="85"/>
        <v>23042.012487768221</v>
      </c>
      <c r="U313" s="1152">
        <f t="shared" ca="1" si="86"/>
        <v>3.4088690447247803E-6</v>
      </c>
      <c r="V313" s="1153">
        <f t="shared" ca="1" si="87"/>
        <v>5.0000000000000044E-2</v>
      </c>
      <c r="X313" s="1154">
        <f t="shared" ca="1" si="94"/>
        <v>1394.6221504449823</v>
      </c>
      <c r="Y313" s="1154">
        <f t="shared" ca="1" si="88"/>
        <v>181.88465108875971</v>
      </c>
      <c r="Z313" s="1154">
        <f t="shared" ca="1" si="89"/>
        <v>1212.7374993562225</v>
      </c>
      <c r="AA313" s="1152">
        <f t="shared" ca="1" si="90"/>
        <v>3.4081675230815793E-6</v>
      </c>
      <c r="AB313" s="1125"/>
    </row>
    <row r="314" spans="1:28">
      <c r="A314" s="1164">
        <f>Calendar!J306</f>
        <v>54238</v>
      </c>
      <c r="C314" s="1124"/>
      <c r="D314" s="1145">
        <f t="shared" ca="1" si="76"/>
        <v>55000</v>
      </c>
      <c r="E314" s="1146">
        <f t="shared" ca="1" si="77"/>
        <v>55029</v>
      </c>
      <c r="F314" s="1147">
        <f t="shared" ca="1" si="78"/>
        <v>9254</v>
      </c>
      <c r="G314" s="1148">
        <f ca="1">IF(F314&lt;&gt;"",COUNTIF($F$11:F314,"&gt;0"),"")</f>
        <v>304</v>
      </c>
      <c r="H314" s="1149">
        <v>0.15018372064581467</v>
      </c>
      <c r="I314" s="1093"/>
      <c r="J314" s="1150">
        <f t="shared" ca="1" si="79"/>
        <v>24254.749987124444</v>
      </c>
      <c r="K314" s="1151">
        <f t="shared" ca="1" si="80"/>
        <v>3642.6685964003746</v>
      </c>
      <c r="L314" s="1150">
        <f t="shared" ca="1" si="81"/>
        <v>0</v>
      </c>
      <c r="M314" s="1150">
        <f t="shared" ca="1" si="82"/>
        <v>0</v>
      </c>
      <c r="N314" s="1150">
        <f t="shared" ca="1" si="91"/>
        <v>20612.08139072407</v>
      </c>
      <c r="O314" s="1093"/>
      <c r="P314" s="1150">
        <f t="shared" ca="1" si="83"/>
        <v>3642.6685964003736</v>
      </c>
      <c r="Q314" s="1150">
        <f t="shared" ca="1" si="84"/>
        <v>19581.477321187864</v>
      </c>
      <c r="R314" s="1150">
        <f t="shared" ca="1" si="92"/>
        <v>23042.012487768221</v>
      </c>
      <c r="S314" s="1150">
        <f t="shared" ca="1" si="93"/>
        <v>3460.5351665803573</v>
      </c>
      <c r="T314" s="1150">
        <f t="shared" ca="1" si="85"/>
        <v>19581.477321187864</v>
      </c>
      <c r="U314" s="1152">
        <f t="shared" ca="1" si="86"/>
        <v>2.9642891586178436E-6</v>
      </c>
      <c r="V314" s="1153">
        <f t="shared" ca="1" si="87"/>
        <v>5.0000000000000155E-2</v>
      </c>
      <c r="X314" s="1154">
        <f t="shared" ca="1" si="94"/>
        <v>1212.7374993562225</v>
      </c>
      <c r="Y314" s="1154">
        <f t="shared" ca="1" si="88"/>
        <v>182.13342982001632</v>
      </c>
      <c r="Z314" s="1154">
        <f t="shared" ca="1" si="89"/>
        <v>1030.6040695362062</v>
      </c>
      <c r="AA314" s="1152">
        <f t="shared" ca="1" si="90"/>
        <v>2.9636791284365165E-6</v>
      </c>
      <c r="AB314" s="1125"/>
    </row>
    <row r="315" spans="1:28">
      <c r="A315" s="1164">
        <f>Calendar!J307</f>
        <v>54266</v>
      </c>
      <c r="C315" s="1124"/>
      <c r="D315" s="1145">
        <f t="shared" ca="1" si="76"/>
        <v>55031</v>
      </c>
      <c r="E315" s="1146">
        <f t="shared" ca="1" si="77"/>
        <v>55058</v>
      </c>
      <c r="F315" s="1147">
        <f t="shared" ca="1" si="78"/>
        <v>9283</v>
      </c>
      <c r="G315" s="1148">
        <f ca="1">IF(F315&lt;&gt;"",COUNTIF($F$11:F315,"&gt;0"),"")</f>
        <v>305</v>
      </c>
      <c r="H315" s="1149">
        <v>0.17696738241573376</v>
      </c>
      <c r="I315" s="1093"/>
      <c r="J315" s="1150">
        <f t="shared" ca="1" si="79"/>
        <v>20612.08139072407</v>
      </c>
      <c r="K315" s="1151">
        <f t="shared" ca="1" si="80"/>
        <v>3647.666089856496</v>
      </c>
      <c r="L315" s="1150">
        <f t="shared" ca="1" si="81"/>
        <v>0</v>
      </c>
      <c r="M315" s="1150">
        <f t="shared" ca="1" si="82"/>
        <v>0</v>
      </c>
      <c r="N315" s="1150">
        <f t="shared" ca="1" si="91"/>
        <v>16964.415300867575</v>
      </c>
      <c r="O315" s="1093"/>
      <c r="P315" s="1150">
        <f t="shared" ca="1" si="83"/>
        <v>3647.6660898564951</v>
      </c>
      <c r="Q315" s="1150">
        <f t="shared" ca="1" si="84"/>
        <v>16116.194535824196</v>
      </c>
      <c r="R315" s="1150">
        <f t="shared" ca="1" si="92"/>
        <v>19581.477321187864</v>
      </c>
      <c r="S315" s="1150">
        <f t="shared" ca="1" si="93"/>
        <v>3465.2827853636682</v>
      </c>
      <c r="T315" s="1150">
        <f t="shared" ca="1" si="85"/>
        <v>16116.194535824196</v>
      </c>
      <c r="U315" s="1152">
        <f t="shared" ca="1" si="86"/>
        <v>2.5191011837065639E-6</v>
      </c>
      <c r="V315" s="1153">
        <f t="shared" ca="1" si="87"/>
        <v>5.0000000000000044E-2</v>
      </c>
      <c r="X315" s="1154">
        <f t="shared" ca="1" si="94"/>
        <v>1030.6040695362062</v>
      </c>
      <c r="Y315" s="1154">
        <f t="shared" ca="1" si="88"/>
        <v>182.38330449282694</v>
      </c>
      <c r="Z315" s="1154">
        <f t="shared" ca="1" si="89"/>
        <v>848.22076504337929</v>
      </c>
      <c r="AA315" s="1152">
        <f t="shared" ca="1" si="90"/>
        <v>2.5185827701275812E-6</v>
      </c>
      <c r="AB315" s="1125"/>
    </row>
    <row r="316" spans="1:28">
      <c r="A316" s="1164">
        <f>Calendar!J308</f>
        <v>54297</v>
      </c>
      <c r="C316" s="1124"/>
      <c r="D316" s="1145">
        <f t="shared" ca="1" si="76"/>
        <v>55061</v>
      </c>
      <c r="E316" s="1146">
        <f t="shared" ca="1" si="77"/>
        <v>55088</v>
      </c>
      <c r="F316" s="1147">
        <f t="shared" ca="1" si="78"/>
        <v>9313</v>
      </c>
      <c r="G316" s="1148">
        <f ca="1">IF(F316&lt;&gt;"",COUNTIF($F$11:F316,"&gt;0"),"")</f>
        <v>306</v>
      </c>
      <c r="H316" s="1149">
        <v>0.21531239986631612</v>
      </c>
      <c r="I316" s="1093"/>
      <c r="J316" s="1150">
        <f t="shared" ca="1" si="79"/>
        <v>16964.415300867575</v>
      </c>
      <c r="K316" s="1151">
        <f t="shared" ca="1" si="80"/>
        <v>3652.6489707586506</v>
      </c>
      <c r="L316" s="1150">
        <f t="shared" ca="1" si="81"/>
        <v>0</v>
      </c>
      <c r="M316" s="1150">
        <f t="shared" ca="1" si="82"/>
        <v>0</v>
      </c>
      <c r="N316" s="1150">
        <f t="shared" ca="1" si="91"/>
        <v>13311.766330108923</v>
      </c>
      <c r="O316" s="1093"/>
      <c r="P316" s="1150">
        <f t="shared" ca="1" si="83"/>
        <v>3652.6489707586516</v>
      </c>
      <c r="Q316" s="1150">
        <f t="shared" ca="1" si="84"/>
        <v>12646.178013603476</v>
      </c>
      <c r="R316" s="1150">
        <f t="shared" ca="1" si="92"/>
        <v>16116.194535824196</v>
      </c>
      <c r="S316" s="1150">
        <f t="shared" ca="1" si="93"/>
        <v>3470.0165222207197</v>
      </c>
      <c r="T316" s="1150">
        <f t="shared" ca="1" si="85"/>
        <v>12646.178013603476</v>
      </c>
      <c r="U316" s="1152">
        <f t="shared" ca="1" si="86"/>
        <v>2.0733024411856374E-6</v>
      </c>
      <c r="V316" s="1153">
        <f t="shared" ca="1" si="87"/>
        <v>5.0000000000000044E-2</v>
      </c>
      <c r="X316" s="1154">
        <f t="shared" ca="1" si="94"/>
        <v>848.22076504337929</v>
      </c>
      <c r="Y316" s="1154">
        <f t="shared" ca="1" si="88"/>
        <v>182.63244853793185</v>
      </c>
      <c r="Z316" s="1154">
        <f t="shared" ca="1" si="89"/>
        <v>665.58831650544744</v>
      </c>
      <c r="AA316" s="1152">
        <f t="shared" ca="1" si="90"/>
        <v>2.0728757699007312E-6</v>
      </c>
      <c r="AB316" s="1125"/>
    </row>
    <row r="317" spans="1:28">
      <c r="A317" s="1164">
        <f>Calendar!J309</f>
        <v>54329</v>
      </c>
      <c r="C317" s="1124"/>
      <c r="D317" s="1145">
        <f t="shared" ca="1" si="76"/>
        <v>55092</v>
      </c>
      <c r="E317" s="1146">
        <f t="shared" ca="1" si="77"/>
        <v>55120</v>
      </c>
      <c r="F317" s="1147">
        <f t="shared" ca="1" si="78"/>
        <v>9345</v>
      </c>
      <c r="G317" s="1148">
        <f ca="1">IF(F317&lt;&gt;"",COUNTIF($F$11:F317,"&gt;0"),"")</f>
        <v>307</v>
      </c>
      <c r="H317" s="1149">
        <v>0.27470645671728788</v>
      </c>
      <c r="I317" s="1093"/>
      <c r="J317" s="1150">
        <f t="shared" ca="1" si="79"/>
        <v>13311.766330108923</v>
      </c>
      <c r="K317" s="1151">
        <f t="shared" ca="1" si="80"/>
        <v>3656.8281611927173</v>
      </c>
      <c r="L317" s="1150">
        <f t="shared" ca="1" si="81"/>
        <v>0</v>
      </c>
      <c r="M317" s="1150">
        <f t="shared" ca="1" si="82"/>
        <v>0</v>
      </c>
      <c r="N317" s="1150">
        <f t="shared" ca="1" si="91"/>
        <v>9654.9381689162055</v>
      </c>
      <c r="O317" s="1093"/>
      <c r="P317" s="1150">
        <f t="shared" ca="1" si="83"/>
        <v>3656.8281611927177</v>
      </c>
      <c r="Q317" s="1150">
        <f t="shared" ca="1" si="84"/>
        <v>9172.1912604703957</v>
      </c>
      <c r="R317" s="1150">
        <f t="shared" ca="1" si="92"/>
        <v>12646.178013603476</v>
      </c>
      <c r="S317" s="1150">
        <f t="shared" ca="1" si="93"/>
        <v>3473.9867531330801</v>
      </c>
      <c r="T317" s="1150">
        <f t="shared" ca="1" si="85"/>
        <v>9172.1912604703957</v>
      </c>
      <c r="U317" s="1152">
        <f t="shared" ca="1" si="86"/>
        <v>1.6268947169252657E-6</v>
      </c>
      <c r="V317" s="1153">
        <f t="shared" ca="1" si="87"/>
        <v>4.9999999999999933E-2</v>
      </c>
      <c r="X317" s="1154">
        <f t="shared" ca="1" si="94"/>
        <v>665.58831650544744</v>
      </c>
      <c r="Y317" s="1154">
        <f t="shared" ca="1" si="88"/>
        <v>182.84140805963762</v>
      </c>
      <c r="Z317" s="1154">
        <f t="shared" ca="1" si="89"/>
        <v>482.74690844580982</v>
      </c>
      <c r="AA317" s="1152">
        <f t="shared" ca="1" si="90"/>
        <v>1.6265599132586692E-6</v>
      </c>
      <c r="AB317" s="1125"/>
    </row>
    <row r="318" spans="1:28">
      <c r="A318" s="1164">
        <f>Calendar!J310</f>
        <v>54358</v>
      </c>
      <c r="C318" s="1124"/>
      <c r="D318" s="1145">
        <f t="shared" ca="1" si="76"/>
        <v>55122</v>
      </c>
      <c r="E318" s="1146">
        <f t="shared" ca="1" si="77"/>
        <v>55149</v>
      </c>
      <c r="F318" s="1147">
        <f t="shared" ca="1" si="78"/>
        <v>9374</v>
      </c>
      <c r="G318" s="1148">
        <f ca="1">IF(F318&lt;&gt;"",COUNTIF($F$11:F318,"&gt;0"),"")</f>
        <v>308</v>
      </c>
      <c r="H318" s="1149">
        <v>0.32151381277346691</v>
      </c>
      <c r="I318" s="1093"/>
      <c r="J318" s="1150">
        <f t="shared" ca="1" si="79"/>
        <v>9654.9381689162055</v>
      </c>
      <c r="K318" s="1151">
        <f t="shared" ca="1" si="80"/>
        <v>3104.1959827803244</v>
      </c>
      <c r="L318" s="1150">
        <f t="shared" ca="1" si="81"/>
        <v>0</v>
      </c>
      <c r="M318" s="1150">
        <f t="shared" ca="1" si="82"/>
        <v>0</v>
      </c>
      <c r="N318" s="1150">
        <f t="shared" ca="1" si="91"/>
        <v>6550.7421861358816</v>
      </c>
      <c r="O318" s="1093"/>
      <c r="P318" s="1150">
        <f t="shared" ca="1" si="83"/>
        <v>3104.1959827803239</v>
      </c>
      <c r="Q318" s="1150">
        <f t="shared" ca="1" si="84"/>
        <v>6223.2050768290874</v>
      </c>
      <c r="R318" s="1150">
        <f t="shared" ca="1" si="92"/>
        <v>9172.1912604703957</v>
      </c>
      <c r="S318" s="1150">
        <f t="shared" ca="1" si="93"/>
        <v>2948.9861836413083</v>
      </c>
      <c r="T318" s="1150">
        <f t="shared" ca="1" si="85"/>
        <v>6223.2050768290874</v>
      </c>
      <c r="U318" s="1152">
        <f t="shared" ca="1" si="86"/>
        <v>1.1799762337866509E-6</v>
      </c>
      <c r="V318" s="1153">
        <f t="shared" ca="1" si="87"/>
        <v>5.0000000000000044E-2</v>
      </c>
      <c r="X318" s="1154">
        <f t="shared" ca="1" si="94"/>
        <v>482.74690844580982</v>
      </c>
      <c r="Y318" s="1154">
        <f t="shared" ca="1" si="88"/>
        <v>155.20979913901556</v>
      </c>
      <c r="Z318" s="1154">
        <f t="shared" ca="1" si="89"/>
        <v>327.53710930679426</v>
      </c>
      <c r="AA318" s="1152">
        <f t="shared" ca="1" si="90"/>
        <v>1.1797334028489976E-6</v>
      </c>
      <c r="AB318" s="1125"/>
    </row>
    <row r="319" spans="1:28">
      <c r="A319" s="1164">
        <f>Calendar!J311</f>
        <v>54389</v>
      </c>
      <c r="C319" s="1124"/>
      <c r="D319" s="1145">
        <f t="shared" ca="1" si="76"/>
        <v>55153</v>
      </c>
      <c r="E319" s="1146">
        <f t="shared" ca="1" si="77"/>
        <v>55180</v>
      </c>
      <c r="F319" s="1147">
        <f t="shared" ca="1" si="78"/>
        <v>9405</v>
      </c>
      <c r="G319" s="1148">
        <f ca="1">IF(F319&lt;&gt;"",COUNTIF($F$11:F319,"&gt;0"),"")</f>
        <v>309</v>
      </c>
      <c r="H319" s="1149">
        <v>0.31524518983572219</v>
      </c>
      <c r="I319" s="1093"/>
      <c r="J319" s="1150">
        <f t="shared" ca="1" si="79"/>
        <v>6550.7421861358816</v>
      </c>
      <c r="K319" s="1151">
        <f t="shared" ca="1" si="80"/>
        <v>2065.08996403328</v>
      </c>
      <c r="L319" s="1150">
        <f t="shared" ca="1" si="81"/>
        <v>0</v>
      </c>
      <c r="M319" s="1150">
        <f t="shared" ca="1" si="82"/>
        <v>0</v>
      </c>
      <c r="N319" s="1150">
        <f t="shared" ca="1" si="91"/>
        <v>4485.6522221026016</v>
      </c>
      <c r="O319" s="1093"/>
      <c r="P319" s="1150">
        <f t="shared" ca="1" si="83"/>
        <v>2065.08996403328</v>
      </c>
      <c r="Q319" s="1150">
        <f t="shared" ca="1" si="84"/>
        <v>4261.3696109974717</v>
      </c>
      <c r="R319" s="1150">
        <f t="shared" ca="1" si="92"/>
        <v>6223.2050768290874</v>
      </c>
      <c r="S319" s="1150">
        <f t="shared" ca="1" si="93"/>
        <v>1961.8354658316157</v>
      </c>
      <c r="T319" s="1150">
        <f t="shared" ca="1" si="85"/>
        <v>4261.3696109974717</v>
      </c>
      <c r="U319" s="1152">
        <f t="shared" ca="1" si="86"/>
        <v>8.0059757587982911E-7</v>
      </c>
      <c r="V319" s="1153">
        <f t="shared" ca="1" si="87"/>
        <v>4.9999999999999933E-2</v>
      </c>
      <c r="X319" s="1154">
        <f t="shared" ca="1" si="94"/>
        <v>327.53710930679426</v>
      </c>
      <c r="Y319" s="1154">
        <f t="shared" ca="1" si="88"/>
        <v>103.25449820166432</v>
      </c>
      <c r="Z319" s="1154">
        <f t="shared" ca="1" si="89"/>
        <v>224.28261110512994</v>
      </c>
      <c r="AA319" s="1152">
        <f t="shared" ca="1" si="90"/>
        <v>8.0043281844280122E-7</v>
      </c>
      <c r="AB319" s="1125"/>
    </row>
    <row r="320" spans="1:28">
      <c r="A320" s="1164">
        <f>Calendar!J312</f>
        <v>54420</v>
      </c>
      <c r="C320" s="1124"/>
      <c r="D320" s="1145">
        <f t="shared" ca="1" si="76"/>
        <v>55184</v>
      </c>
      <c r="E320" s="1146">
        <f t="shared" ca="1" si="77"/>
        <v>55211</v>
      </c>
      <c r="F320" s="1147">
        <f t="shared" ca="1" si="78"/>
        <v>9436</v>
      </c>
      <c r="G320" s="1148">
        <f ca="1">IF(F320&lt;&gt;"",COUNTIF($F$11:F320,"&gt;0"),"")</f>
        <v>310</v>
      </c>
      <c r="H320" s="1149">
        <v>0.33987246414581107</v>
      </c>
      <c r="I320" s="1093"/>
      <c r="J320" s="1150">
        <f t="shared" ca="1" si="79"/>
        <v>4485.6522221026016</v>
      </c>
      <c r="K320" s="1151">
        <f t="shared" ca="1" si="80"/>
        <v>1524.5496740271442</v>
      </c>
      <c r="L320" s="1150">
        <f t="shared" ca="1" si="81"/>
        <v>0</v>
      </c>
      <c r="M320" s="1150">
        <f t="shared" ca="1" si="82"/>
        <v>0</v>
      </c>
      <c r="N320" s="1150">
        <f t="shared" ca="1" si="91"/>
        <v>2961.1025480754574</v>
      </c>
      <c r="O320" s="1093"/>
      <c r="P320" s="1150">
        <f t="shared" ca="1" si="83"/>
        <v>1524.5496740271442</v>
      </c>
      <c r="Q320" s="1150">
        <f t="shared" ca="1" si="84"/>
        <v>2813.0474206716844</v>
      </c>
      <c r="R320" s="1150">
        <f t="shared" ca="1" si="92"/>
        <v>4261.3696109974717</v>
      </c>
      <c r="S320" s="1150">
        <f t="shared" ca="1" si="93"/>
        <v>1448.3221903257872</v>
      </c>
      <c r="T320" s="1150">
        <f t="shared" ca="1" si="85"/>
        <v>2813.0474206716844</v>
      </c>
      <c r="U320" s="1152">
        <f t="shared" ca="1" si="86"/>
        <v>5.4821304108957339E-7</v>
      </c>
      <c r="V320" s="1153">
        <f t="shared" ca="1" si="87"/>
        <v>5.0000000000000044E-2</v>
      </c>
      <c r="X320" s="1154">
        <f t="shared" ca="1" si="94"/>
        <v>224.28261110512994</v>
      </c>
      <c r="Y320" s="1154">
        <f t="shared" ca="1" si="88"/>
        <v>76.22748370135696</v>
      </c>
      <c r="Z320" s="1154">
        <f t="shared" ca="1" si="89"/>
        <v>148.05512740377299</v>
      </c>
      <c r="AA320" s="1152">
        <f t="shared" ca="1" si="90"/>
        <v>5.4810022264205749E-7</v>
      </c>
      <c r="AB320" s="1125"/>
    </row>
    <row r="321" spans="1:28">
      <c r="A321" s="1164">
        <f>Calendar!J313</f>
        <v>54450</v>
      </c>
      <c r="C321" s="1124"/>
      <c r="D321" s="1145">
        <f t="shared" ca="1" si="76"/>
        <v>55212</v>
      </c>
      <c r="E321" s="1146">
        <f t="shared" ca="1" si="77"/>
        <v>55239</v>
      </c>
      <c r="F321" s="1147">
        <f t="shared" ca="1" si="78"/>
        <v>9464</v>
      </c>
      <c r="G321" s="1148">
        <f ca="1">IF(F321&lt;&gt;"",COUNTIF($F$11:F321,"&gt;0"),"")</f>
        <v>311</v>
      </c>
      <c r="H321" s="1149">
        <v>0.24921166002931291</v>
      </c>
      <c r="I321" s="1093"/>
      <c r="J321" s="1150">
        <f t="shared" ca="1" si="79"/>
        <v>2961.1025480754574</v>
      </c>
      <c r="K321" s="1151">
        <f t="shared" ca="1" si="80"/>
        <v>737.94128152291307</v>
      </c>
      <c r="L321" s="1150">
        <f t="shared" ca="1" si="81"/>
        <v>0</v>
      </c>
      <c r="M321" s="1150">
        <f t="shared" ca="1" si="82"/>
        <v>0</v>
      </c>
      <c r="N321" s="1150">
        <f t="shared" ca="1" si="91"/>
        <v>2223.1612665525445</v>
      </c>
      <c r="O321" s="1093"/>
      <c r="P321" s="1150">
        <f t="shared" ca="1" si="83"/>
        <v>737.94128152291296</v>
      </c>
      <c r="Q321" s="1150">
        <f t="shared" ca="1" si="84"/>
        <v>2112.0032032249173</v>
      </c>
      <c r="R321" s="1150">
        <f t="shared" ca="1" si="92"/>
        <v>2813.0474206716844</v>
      </c>
      <c r="S321" s="1150">
        <f t="shared" ca="1" si="93"/>
        <v>701.04421744676711</v>
      </c>
      <c r="T321" s="1150">
        <f t="shared" ca="1" si="85"/>
        <v>2112.0032032249173</v>
      </c>
      <c r="U321" s="1152">
        <f t="shared" ca="1" si="86"/>
        <v>3.6189052393759126E-7</v>
      </c>
      <c r="V321" s="1153">
        <f t="shared" ca="1" si="87"/>
        <v>4.9999999999999933E-2</v>
      </c>
      <c r="X321" s="1154">
        <f t="shared" ca="1" si="94"/>
        <v>148.05512740377299</v>
      </c>
      <c r="Y321" s="1154">
        <f t="shared" ca="1" si="88"/>
        <v>36.897064076145853</v>
      </c>
      <c r="Z321" s="1154">
        <f t="shared" ca="1" si="89"/>
        <v>111.15806332762713</v>
      </c>
      <c r="AA321" s="1152">
        <f t="shared" ca="1" si="90"/>
        <v>3.6181604937383429E-7</v>
      </c>
      <c r="AB321" s="1125"/>
    </row>
    <row r="322" spans="1:28">
      <c r="A322" s="1164">
        <f>Calendar!J314</f>
        <v>54480</v>
      </c>
      <c r="C322" s="1124"/>
      <c r="D322" s="1145">
        <f t="shared" ca="1" si="76"/>
        <v>55243</v>
      </c>
      <c r="E322" s="1146">
        <f t="shared" ca="1" si="77"/>
        <v>55270</v>
      </c>
      <c r="F322" s="1147">
        <f t="shared" ca="1" si="78"/>
        <v>9495</v>
      </c>
      <c r="G322" s="1148">
        <f ca="1">IF(F322&lt;&gt;"",COUNTIF($F$11:F322,"&gt;0"),"")</f>
        <v>312</v>
      </c>
      <c r="H322" s="1149">
        <v>0.33266618684702626</v>
      </c>
      <c r="I322" s="1093"/>
      <c r="J322" s="1150">
        <f t="shared" ca="1" si="79"/>
        <v>2223.1612665525445</v>
      </c>
      <c r="K322" s="1151">
        <f t="shared" ca="1" si="80"/>
        <v>739.57058129004031</v>
      </c>
      <c r="L322" s="1150">
        <f t="shared" ca="1" si="81"/>
        <v>0</v>
      </c>
      <c r="M322" s="1150">
        <f t="shared" ca="1" si="82"/>
        <v>0</v>
      </c>
      <c r="N322" s="1150">
        <f t="shared" ca="1" si="91"/>
        <v>1483.5906852625042</v>
      </c>
      <c r="O322" s="1093"/>
      <c r="P322" s="1150">
        <f t="shared" ca="1" si="83"/>
        <v>739.57058129004031</v>
      </c>
      <c r="Q322" s="1150">
        <f t="shared" ca="1" si="84"/>
        <v>1409.4111509993788</v>
      </c>
      <c r="R322" s="1150">
        <f t="shared" ca="1" si="92"/>
        <v>2112.0032032249173</v>
      </c>
      <c r="S322" s="1150">
        <f t="shared" ca="1" si="93"/>
        <v>702.59205222553851</v>
      </c>
      <c r="T322" s="1150">
        <f t="shared" ca="1" si="85"/>
        <v>1409.4111509993788</v>
      </c>
      <c r="U322" s="1152">
        <f t="shared" ca="1" si="86"/>
        <v>2.7170318571822638E-7</v>
      </c>
      <c r="V322" s="1153">
        <f t="shared" ca="1" si="87"/>
        <v>5.0000000000000044E-2</v>
      </c>
      <c r="X322" s="1154">
        <f t="shared" ca="1" si="94"/>
        <v>111.15806332762713</v>
      </c>
      <c r="Y322" s="1154">
        <f t="shared" ca="1" si="88"/>
        <v>36.978529064501799</v>
      </c>
      <c r="Z322" s="1154">
        <f t="shared" ca="1" si="89"/>
        <v>74.179534263125333</v>
      </c>
      <c r="AA322" s="1152">
        <f t="shared" ca="1" si="90"/>
        <v>2.7164727108413279E-7</v>
      </c>
      <c r="AB322" s="1125"/>
    </row>
    <row r="323" spans="1:28">
      <c r="A323" s="1164">
        <f>Calendar!J315</f>
        <v>54511</v>
      </c>
      <c r="C323" s="1124"/>
      <c r="D323" s="1145">
        <f t="shared" ca="1" si="76"/>
        <v>55273</v>
      </c>
      <c r="E323" s="1146">
        <f t="shared" ca="1" si="77"/>
        <v>55302</v>
      </c>
      <c r="F323" s="1147">
        <f t="shared" ca="1" si="78"/>
        <v>9527</v>
      </c>
      <c r="G323" s="1148">
        <f ca="1">IF(F323&lt;&gt;"",COUNTIF($F$11:F323,"&gt;0"),"")</f>
        <v>313</v>
      </c>
      <c r="H323" s="1149">
        <v>0.49960355959164171</v>
      </c>
      <c r="I323" s="1093"/>
      <c r="J323" s="1150">
        <f t="shared" ca="1" si="79"/>
        <v>1483.5906852625042</v>
      </c>
      <c r="K323" s="1151">
        <f t="shared" ca="1" si="80"/>
        <v>741.20718733415003</v>
      </c>
      <c r="L323" s="1150">
        <f t="shared" ca="1" si="81"/>
        <v>0</v>
      </c>
      <c r="M323" s="1150">
        <f t="shared" ca="1" si="82"/>
        <v>0</v>
      </c>
      <c r="N323" s="1150">
        <f t="shared" ca="1" si="91"/>
        <v>742.38349792835413</v>
      </c>
      <c r="O323" s="1093"/>
      <c r="P323" s="1150">
        <f t="shared" ca="1" si="83"/>
        <v>741.20718733415003</v>
      </c>
      <c r="Q323" s="1150">
        <f t="shared" ca="1" si="84"/>
        <v>705.26432303193644</v>
      </c>
      <c r="R323" s="1150">
        <f t="shared" ca="1" si="92"/>
        <v>1409.4111509993788</v>
      </c>
      <c r="S323" s="1150">
        <f t="shared" ca="1" si="93"/>
        <v>704.14682796744239</v>
      </c>
      <c r="T323" s="1150">
        <f t="shared" ca="1" si="85"/>
        <v>705.26432303193644</v>
      </c>
      <c r="U323" s="1152">
        <f t="shared" ca="1" si="86"/>
        <v>1.8131672297115459E-7</v>
      </c>
      <c r="V323" s="1153">
        <f t="shared" ca="1" si="87"/>
        <v>4.9999999999999933E-2</v>
      </c>
      <c r="X323" s="1154">
        <f t="shared" ca="1" si="94"/>
        <v>74.179534263125333</v>
      </c>
      <c r="Y323" s="1154">
        <f t="shared" ca="1" si="88"/>
        <v>37.060359366707644</v>
      </c>
      <c r="Z323" s="1154">
        <f t="shared" ca="1" si="89"/>
        <v>37.11917489641769</v>
      </c>
      <c r="AA323" s="1152">
        <f t="shared" ca="1" si="90"/>
        <v>1.8127940924517431E-7</v>
      </c>
      <c r="AB323" s="1125"/>
    </row>
    <row r="324" spans="1:28">
      <c r="A324" s="1164">
        <f>Calendar!J316</f>
        <v>54540</v>
      </c>
      <c r="C324" s="1124"/>
      <c r="D324" s="1145">
        <f t="shared" ca="1" si="76"/>
        <v>55304</v>
      </c>
      <c r="E324" s="1146">
        <f t="shared" ca="1" si="77"/>
        <v>55331</v>
      </c>
      <c r="F324" s="1147">
        <f t="shared" ca="1" si="78"/>
        <v>9556</v>
      </c>
      <c r="G324" s="1148">
        <f ca="1">IF(F324&lt;&gt;"",COUNTIF($F$11:F324,"&gt;0"),"")</f>
        <v>314</v>
      </c>
      <c r="H324" s="1149">
        <v>1</v>
      </c>
      <c r="I324" s="1093"/>
      <c r="J324" s="1150">
        <f t="shared" ca="1" si="79"/>
        <v>742.38349792835413</v>
      </c>
      <c r="K324" s="1151">
        <f t="shared" ca="1" si="80"/>
        <v>742.38349792835413</v>
      </c>
      <c r="L324" s="1150">
        <f t="shared" ca="1" si="81"/>
        <v>0</v>
      </c>
      <c r="M324" s="1150">
        <f t="shared" ca="1" si="82"/>
        <v>0</v>
      </c>
      <c r="N324" s="1150">
        <f t="shared" ca="1" si="91"/>
        <v>0</v>
      </c>
      <c r="O324" s="1093"/>
      <c r="P324" s="1150">
        <f t="shared" ca="1" si="83"/>
        <v>742.38349792835413</v>
      </c>
      <c r="Q324" s="1150">
        <f t="shared" ca="1" si="84"/>
        <v>0</v>
      </c>
      <c r="R324" s="1150">
        <f t="shared" ca="1" si="92"/>
        <v>705.26432303193644</v>
      </c>
      <c r="S324" s="1150">
        <f t="shared" ca="1" si="93"/>
        <v>705.26432303193644</v>
      </c>
      <c r="T324" s="1150">
        <f t="shared" ca="1" si="85"/>
        <v>0</v>
      </c>
      <c r="U324" s="1152">
        <f t="shared" ca="1" si="86"/>
        <v>9.073024276127418E-8</v>
      </c>
      <c r="V324" s="1153" t="str">
        <f t="shared" ca="1" si="87"/>
        <v>n.a.</v>
      </c>
      <c r="X324" s="1154">
        <f t="shared" ca="1" si="94"/>
        <v>37.11917489641769</v>
      </c>
      <c r="Y324" s="1154">
        <f t="shared" ca="1" si="88"/>
        <v>37.11917489641769</v>
      </c>
      <c r="Z324" s="1154">
        <f t="shared" ca="1" si="89"/>
        <v>0</v>
      </c>
      <c r="AA324" s="1152">
        <f t="shared" ca="1" si="90"/>
        <v>9.0711571105615073E-8</v>
      </c>
      <c r="AB324" s="1125"/>
    </row>
    <row r="325" spans="1:28">
      <c r="A325" s="1164">
        <f>Calendar!J317</f>
        <v>54570</v>
      </c>
      <c r="C325" s="1124"/>
      <c r="D325" s="1145">
        <f t="shared" ca="1" si="76"/>
        <v>55334</v>
      </c>
      <c r="E325" s="1146">
        <f t="shared" ca="1" si="77"/>
        <v>55361</v>
      </c>
      <c r="F325" s="1147">
        <f t="shared" ca="1" si="78"/>
        <v>9586</v>
      </c>
      <c r="G325" s="1148">
        <f ca="1">IF(F325&lt;&gt;"",COUNTIF($F$11:F325,"&gt;0"),"")</f>
        <v>315</v>
      </c>
      <c r="H325" s="1149"/>
      <c r="I325" s="1093"/>
      <c r="J325" s="1150">
        <f t="shared" ca="1" si="79"/>
        <v>0</v>
      </c>
      <c r="K325" s="1151">
        <f t="shared" ca="1" si="80"/>
        <v>0</v>
      </c>
      <c r="L325" s="1150">
        <f t="shared" ca="1" si="81"/>
        <v>0</v>
      </c>
      <c r="M325" s="1150">
        <f t="shared" ca="1" si="82"/>
        <v>0</v>
      </c>
      <c r="N325" s="1150">
        <f t="shared" ca="1" si="91"/>
        <v>0</v>
      </c>
      <c r="O325" s="1093"/>
      <c r="P325" s="1150">
        <f t="shared" ca="1" si="83"/>
        <v>0</v>
      </c>
      <c r="Q325" s="1150">
        <f t="shared" ca="1" si="84"/>
        <v>0</v>
      </c>
      <c r="R325" s="1150">
        <f t="shared" ca="1" si="92"/>
        <v>0</v>
      </c>
      <c r="S325" s="1150">
        <f t="shared" ca="1" si="93"/>
        <v>0</v>
      </c>
      <c r="T325" s="1150">
        <f t="shared" ca="1" si="85"/>
        <v>0</v>
      </c>
      <c r="U325" s="1152">
        <f t="shared" ca="1" si="86"/>
        <v>0</v>
      </c>
      <c r="V325" s="1153" t="str">
        <f t="shared" ca="1" si="87"/>
        <v>n.a.</v>
      </c>
      <c r="X325" s="1154">
        <f t="shared" ca="1" si="94"/>
        <v>0</v>
      </c>
      <c r="Y325" s="1154">
        <f t="shared" ca="1" si="88"/>
        <v>0</v>
      </c>
      <c r="Z325" s="1154">
        <f t="shared" ca="1" si="89"/>
        <v>0</v>
      </c>
      <c r="AA325" s="1152">
        <f t="shared" ca="1" si="90"/>
        <v>0</v>
      </c>
      <c r="AB325" s="1125"/>
    </row>
    <row r="326" spans="1:28">
      <c r="A326" s="1164">
        <f>Calendar!J318</f>
        <v>54602</v>
      </c>
      <c r="C326" s="1124"/>
      <c r="D326" s="1145">
        <f t="shared" ca="1" si="76"/>
        <v>55365</v>
      </c>
      <c r="E326" s="1146">
        <f t="shared" ca="1" si="77"/>
        <v>55393</v>
      </c>
      <c r="F326" s="1147">
        <f t="shared" ca="1" si="78"/>
        <v>9618</v>
      </c>
      <c r="G326" s="1148">
        <f ca="1">IF(F326&lt;&gt;"",COUNTIF($F$11:F326,"&gt;0"),"")</f>
        <v>316</v>
      </c>
      <c r="H326" s="1149"/>
      <c r="I326" s="1093"/>
      <c r="J326" s="1150">
        <f t="shared" ca="1" si="79"/>
        <v>0</v>
      </c>
      <c r="K326" s="1151">
        <f t="shared" ca="1" si="80"/>
        <v>0</v>
      </c>
      <c r="L326" s="1150">
        <f t="shared" ca="1" si="81"/>
        <v>0</v>
      </c>
      <c r="M326" s="1150">
        <f t="shared" ca="1" si="82"/>
        <v>0</v>
      </c>
      <c r="N326" s="1150">
        <f t="shared" ca="1" si="91"/>
        <v>0</v>
      </c>
      <c r="O326" s="1093"/>
      <c r="P326" s="1150">
        <f t="shared" ca="1" si="83"/>
        <v>0</v>
      </c>
      <c r="Q326" s="1150">
        <f t="shared" ca="1" si="84"/>
        <v>0</v>
      </c>
      <c r="R326" s="1150">
        <f t="shared" ca="1" si="92"/>
        <v>0</v>
      </c>
      <c r="S326" s="1150">
        <f t="shared" ca="1" si="93"/>
        <v>0</v>
      </c>
      <c r="T326" s="1150">
        <f t="shared" ca="1" si="85"/>
        <v>0</v>
      </c>
      <c r="U326" s="1152">
        <f t="shared" ca="1" si="86"/>
        <v>0</v>
      </c>
      <c r="V326" s="1153" t="str">
        <f t="shared" ca="1" si="87"/>
        <v>n.a.</v>
      </c>
      <c r="X326" s="1154">
        <f t="shared" ca="1" si="94"/>
        <v>0</v>
      </c>
      <c r="Y326" s="1154">
        <f t="shared" ca="1" si="88"/>
        <v>0</v>
      </c>
      <c r="Z326" s="1154">
        <f t="shared" ca="1" si="89"/>
        <v>0</v>
      </c>
      <c r="AA326" s="1152">
        <f t="shared" ca="1" si="90"/>
        <v>0</v>
      </c>
      <c r="AB326" s="1125"/>
    </row>
    <row r="327" spans="1:28">
      <c r="A327" s="1164">
        <f>Calendar!J319</f>
        <v>54631</v>
      </c>
      <c r="C327" s="1124"/>
      <c r="D327" s="1145">
        <f t="shared" ca="1" si="76"/>
        <v>55396</v>
      </c>
      <c r="E327" s="1146">
        <f t="shared" ca="1" si="77"/>
        <v>55423</v>
      </c>
      <c r="F327" s="1147">
        <f t="shared" ca="1" si="78"/>
        <v>9648</v>
      </c>
      <c r="G327" s="1148">
        <f ca="1">IF(F327&lt;&gt;"",COUNTIF($F$11:F327,"&gt;0"),"")</f>
        <v>317</v>
      </c>
      <c r="H327" s="1149"/>
      <c r="I327" s="1093"/>
      <c r="J327" s="1150">
        <f t="shared" ca="1" si="79"/>
        <v>0</v>
      </c>
      <c r="K327" s="1151">
        <f t="shared" ca="1" si="80"/>
        <v>0</v>
      </c>
      <c r="L327" s="1150">
        <f t="shared" ca="1" si="81"/>
        <v>0</v>
      </c>
      <c r="M327" s="1150">
        <f t="shared" ca="1" si="82"/>
        <v>0</v>
      </c>
      <c r="N327" s="1150">
        <f t="shared" ca="1" si="91"/>
        <v>0</v>
      </c>
      <c r="O327" s="1093"/>
      <c r="P327" s="1150">
        <f t="shared" ca="1" si="83"/>
        <v>0</v>
      </c>
      <c r="Q327" s="1150">
        <f t="shared" ca="1" si="84"/>
        <v>0</v>
      </c>
      <c r="R327" s="1150">
        <f t="shared" ca="1" si="92"/>
        <v>0</v>
      </c>
      <c r="S327" s="1150">
        <f t="shared" ca="1" si="93"/>
        <v>0</v>
      </c>
      <c r="T327" s="1150">
        <f t="shared" ca="1" si="85"/>
        <v>0</v>
      </c>
      <c r="U327" s="1152">
        <f t="shared" ca="1" si="86"/>
        <v>0</v>
      </c>
      <c r="V327" s="1153" t="str">
        <f t="shared" ca="1" si="87"/>
        <v>n.a.</v>
      </c>
      <c r="X327" s="1154">
        <f t="shared" ca="1" si="94"/>
        <v>0</v>
      </c>
      <c r="Y327" s="1154">
        <f t="shared" ca="1" si="88"/>
        <v>0</v>
      </c>
      <c r="Z327" s="1154">
        <f t="shared" ca="1" si="89"/>
        <v>0</v>
      </c>
      <c r="AA327" s="1152">
        <f t="shared" ca="1" si="90"/>
        <v>0</v>
      </c>
      <c r="AB327" s="1125"/>
    </row>
    <row r="328" spans="1:28">
      <c r="A328" s="1164">
        <f>Calendar!J320</f>
        <v>54662</v>
      </c>
      <c r="C328" s="1124"/>
      <c r="D328" s="1145">
        <f t="shared" ca="1" si="76"/>
        <v>55426</v>
      </c>
      <c r="E328" s="1146">
        <f t="shared" ca="1" si="77"/>
        <v>55453</v>
      </c>
      <c r="F328" s="1147">
        <f t="shared" ca="1" si="78"/>
        <v>9678</v>
      </c>
      <c r="G328" s="1148">
        <f ca="1">IF(F328&lt;&gt;"",COUNTIF($F$11:F328,"&gt;0"),"")</f>
        <v>318</v>
      </c>
      <c r="H328" s="1149"/>
      <c r="I328" s="1093"/>
      <c r="J328" s="1150">
        <f t="shared" ca="1" si="79"/>
        <v>0</v>
      </c>
      <c r="K328" s="1151">
        <f t="shared" ca="1" si="80"/>
        <v>0</v>
      </c>
      <c r="L328" s="1150">
        <f t="shared" ca="1" si="81"/>
        <v>0</v>
      </c>
      <c r="M328" s="1150">
        <f t="shared" ca="1" si="82"/>
        <v>0</v>
      </c>
      <c r="N328" s="1150">
        <f t="shared" ca="1" si="91"/>
        <v>0</v>
      </c>
      <c r="O328" s="1093"/>
      <c r="P328" s="1150">
        <f t="shared" ca="1" si="83"/>
        <v>0</v>
      </c>
      <c r="Q328" s="1150">
        <f t="shared" ca="1" si="84"/>
        <v>0</v>
      </c>
      <c r="R328" s="1150">
        <f t="shared" ca="1" si="92"/>
        <v>0</v>
      </c>
      <c r="S328" s="1150">
        <f t="shared" ca="1" si="93"/>
        <v>0</v>
      </c>
      <c r="T328" s="1150">
        <f t="shared" ca="1" si="85"/>
        <v>0</v>
      </c>
      <c r="U328" s="1152">
        <f t="shared" ca="1" si="86"/>
        <v>0</v>
      </c>
      <c r="V328" s="1153" t="str">
        <f t="shared" ca="1" si="87"/>
        <v>n.a.</v>
      </c>
      <c r="X328" s="1154">
        <f t="shared" ca="1" si="94"/>
        <v>0</v>
      </c>
      <c r="Y328" s="1154">
        <f t="shared" ca="1" si="88"/>
        <v>0</v>
      </c>
      <c r="Z328" s="1154">
        <f t="shared" ca="1" si="89"/>
        <v>0</v>
      </c>
      <c r="AA328" s="1152">
        <f t="shared" ca="1" si="90"/>
        <v>0</v>
      </c>
      <c r="AB328" s="1125"/>
    </row>
    <row r="329" spans="1:28">
      <c r="A329" s="1164">
        <f>Calendar!J321</f>
        <v>54693</v>
      </c>
      <c r="C329" s="1124"/>
      <c r="D329" s="1145">
        <f t="shared" ca="1" si="76"/>
        <v>55457</v>
      </c>
      <c r="E329" s="1146">
        <f t="shared" ca="1" si="77"/>
        <v>55484</v>
      </c>
      <c r="F329" s="1147">
        <f t="shared" ca="1" si="78"/>
        <v>9709</v>
      </c>
      <c r="G329" s="1148">
        <f ca="1">IF(F329&lt;&gt;"",COUNTIF($F$11:F329,"&gt;0"),"")</f>
        <v>319</v>
      </c>
      <c r="H329" s="1149"/>
      <c r="I329" s="1093"/>
      <c r="J329" s="1150">
        <f t="shared" ca="1" si="79"/>
        <v>0</v>
      </c>
      <c r="K329" s="1151">
        <f t="shared" ca="1" si="80"/>
        <v>0</v>
      </c>
      <c r="L329" s="1150">
        <f t="shared" ca="1" si="81"/>
        <v>0</v>
      </c>
      <c r="M329" s="1150">
        <f t="shared" ca="1" si="82"/>
        <v>0</v>
      </c>
      <c r="N329" s="1150">
        <f t="shared" ca="1" si="91"/>
        <v>0</v>
      </c>
      <c r="O329" s="1093"/>
      <c r="P329" s="1150">
        <f t="shared" ca="1" si="83"/>
        <v>0</v>
      </c>
      <c r="Q329" s="1150">
        <f t="shared" ca="1" si="84"/>
        <v>0</v>
      </c>
      <c r="R329" s="1150">
        <f t="shared" ca="1" si="92"/>
        <v>0</v>
      </c>
      <c r="S329" s="1150">
        <f t="shared" ca="1" si="93"/>
        <v>0</v>
      </c>
      <c r="T329" s="1150">
        <f t="shared" ca="1" si="85"/>
        <v>0</v>
      </c>
      <c r="U329" s="1152">
        <f t="shared" ca="1" si="86"/>
        <v>0</v>
      </c>
      <c r="V329" s="1153" t="str">
        <f t="shared" ca="1" si="87"/>
        <v>n.a.</v>
      </c>
      <c r="X329" s="1154">
        <f t="shared" ca="1" si="94"/>
        <v>0</v>
      </c>
      <c r="Y329" s="1154">
        <f t="shared" ca="1" si="88"/>
        <v>0</v>
      </c>
      <c r="Z329" s="1154">
        <f t="shared" ca="1" si="89"/>
        <v>0</v>
      </c>
      <c r="AA329" s="1152">
        <f t="shared" ca="1" si="90"/>
        <v>0</v>
      </c>
      <c r="AB329" s="1125"/>
    </row>
    <row r="330" spans="1:28">
      <c r="A330" s="1164">
        <f>Calendar!J322</f>
        <v>54723</v>
      </c>
      <c r="C330" s="1124"/>
      <c r="D330" s="1145">
        <f t="shared" ca="1" si="76"/>
        <v>55487</v>
      </c>
      <c r="E330" s="1146">
        <f t="shared" ca="1" si="77"/>
        <v>55514</v>
      </c>
      <c r="F330" s="1147">
        <f t="shared" ca="1" si="78"/>
        <v>9739</v>
      </c>
      <c r="G330" s="1148">
        <f ca="1">IF(F330&lt;&gt;"",COUNTIF($F$11:F330,"&gt;0"),"")</f>
        <v>320</v>
      </c>
      <c r="H330" s="1149"/>
      <c r="I330" s="1093"/>
      <c r="J330" s="1150">
        <f t="shared" ca="1" si="79"/>
        <v>0</v>
      </c>
      <c r="K330" s="1151">
        <f t="shared" ca="1" si="80"/>
        <v>0</v>
      </c>
      <c r="L330" s="1150">
        <f t="shared" ca="1" si="81"/>
        <v>0</v>
      </c>
      <c r="M330" s="1150">
        <f t="shared" ca="1" si="82"/>
        <v>0</v>
      </c>
      <c r="N330" s="1150">
        <f t="shared" ca="1" si="91"/>
        <v>0</v>
      </c>
      <c r="O330" s="1093"/>
      <c r="P330" s="1150">
        <f t="shared" ca="1" si="83"/>
        <v>0</v>
      </c>
      <c r="Q330" s="1150">
        <f t="shared" ca="1" si="84"/>
        <v>0</v>
      </c>
      <c r="R330" s="1150">
        <f t="shared" ca="1" si="92"/>
        <v>0</v>
      </c>
      <c r="S330" s="1150">
        <f t="shared" ca="1" si="93"/>
        <v>0</v>
      </c>
      <c r="T330" s="1150">
        <f t="shared" ca="1" si="85"/>
        <v>0</v>
      </c>
      <c r="U330" s="1152">
        <f t="shared" ca="1" si="86"/>
        <v>0</v>
      </c>
      <c r="V330" s="1153" t="str">
        <f t="shared" ca="1" si="87"/>
        <v>n.a.</v>
      </c>
      <c r="X330" s="1154">
        <f t="shared" ca="1" si="94"/>
        <v>0</v>
      </c>
      <c r="Y330" s="1154">
        <f t="shared" ca="1" si="88"/>
        <v>0</v>
      </c>
      <c r="Z330" s="1154">
        <f t="shared" ca="1" si="89"/>
        <v>0</v>
      </c>
      <c r="AA330" s="1152">
        <f t="shared" ca="1" si="90"/>
        <v>0</v>
      </c>
      <c r="AB330" s="1125"/>
    </row>
    <row r="331" spans="1:28">
      <c r="A331" s="1164">
        <f>Calendar!J323</f>
        <v>54756</v>
      </c>
      <c r="C331" s="1124"/>
      <c r="D331" s="1145">
        <f t="shared" ca="1" si="76"/>
        <v>55518</v>
      </c>
      <c r="E331" s="1146">
        <f t="shared" ca="1" si="77"/>
        <v>55547</v>
      </c>
      <c r="F331" s="1147">
        <f t="shared" ca="1" si="78"/>
        <v>9772</v>
      </c>
      <c r="G331" s="1148">
        <f ca="1">IF(F331&lt;&gt;"",COUNTIF($F$11:F331,"&gt;0"),"")</f>
        <v>321</v>
      </c>
      <c r="H331" s="1149"/>
      <c r="I331" s="1093"/>
      <c r="J331" s="1150">
        <f t="shared" ca="1" si="79"/>
        <v>0</v>
      </c>
      <c r="K331" s="1151">
        <f t="shared" ca="1" si="80"/>
        <v>0</v>
      </c>
      <c r="L331" s="1150">
        <f t="shared" ca="1" si="81"/>
        <v>0</v>
      </c>
      <c r="M331" s="1150">
        <f t="shared" ca="1" si="82"/>
        <v>0</v>
      </c>
      <c r="N331" s="1150">
        <f t="shared" ca="1" si="91"/>
        <v>0</v>
      </c>
      <c r="O331" s="1093"/>
      <c r="P331" s="1150">
        <f t="shared" ca="1" si="83"/>
        <v>0</v>
      </c>
      <c r="Q331" s="1150">
        <f t="shared" ca="1" si="84"/>
        <v>0</v>
      </c>
      <c r="R331" s="1150">
        <f t="shared" ca="1" si="92"/>
        <v>0</v>
      </c>
      <c r="S331" s="1150">
        <f t="shared" ca="1" si="93"/>
        <v>0</v>
      </c>
      <c r="T331" s="1150">
        <f t="shared" ca="1" si="85"/>
        <v>0</v>
      </c>
      <c r="U331" s="1152">
        <f t="shared" ca="1" si="86"/>
        <v>0</v>
      </c>
      <c r="V331" s="1153" t="str">
        <f t="shared" ca="1" si="87"/>
        <v>n.a.</v>
      </c>
      <c r="X331" s="1154">
        <f t="shared" ca="1" si="94"/>
        <v>0</v>
      </c>
      <c r="Y331" s="1154">
        <f t="shared" ca="1" si="88"/>
        <v>0</v>
      </c>
      <c r="Z331" s="1154">
        <f t="shared" ca="1" si="89"/>
        <v>0</v>
      </c>
      <c r="AA331" s="1152">
        <f t="shared" ca="1" si="90"/>
        <v>0</v>
      </c>
      <c r="AB331" s="1125"/>
    </row>
    <row r="332" spans="1:28">
      <c r="A332" s="1164">
        <f>Calendar!J324</f>
        <v>54784</v>
      </c>
      <c r="C332" s="1124"/>
      <c r="D332" s="1145">
        <f t="shared" ref="D332:D395" ca="1" si="95">IF(E332&lt;&gt;"",EOMONTH(E332,-1),"")</f>
        <v>55549</v>
      </c>
      <c r="E332" s="1146">
        <f t="shared" ref="E332:E361" ca="1" si="96">IF(INDIRECT("A"&amp;(IFERROR(MATCH(E331,A:A),999)+1))&gt;0,INDIRECT("A"&amp;(IFERROR(MATCH(E331,A:A),999)+1)),"")</f>
        <v>55576</v>
      </c>
      <c r="F332" s="1147">
        <f t="shared" ref="F332" ca="1" si="97">IF(E332&lt;&gt;"",E332-$A$31,"")</f>
        <v>9801</v>
      </c>
      <c r="G332" s="1148">
        <f ca="1">IF(F332&lt;&gt;"",COUNTIF($F$11:F332,"&gt;0"),"")</f>
        <v>322</v>
      </c>
      <c r="H332" s="1149"/>
      <c r="I332" s="1093"/>
      <c r="J332" s="1150">
        <f t="shared" ref="J332" ca="1" si="98">IF(G332=1,$A$7,N331)</f>
        <v>0</v>
      </c>
      <c r="K332" s="1151">
        <f t="shared" ref="K332" ca="1" si="99">H332*J332</f>
        <v>0</v>
      </c>
      <c r="L332" s="1150">
        <f t="shared" ref="L332" ca="1" si="100">IF(E332&lt;&gt;"",(1-(1-$A$25)^(1/12))*(J332-K332),"")</f>
        <v>0</v>
      </c>
      <c r="M332" s="1150">
        <f t="shared" ref="M332" ca="1" si="101">IF(J332-K332-L332&lt;$A$27*$A$5,J332-K332-L332,0)</f>
        <v>0</v>
      </c>
      <c r="N332" s="1150">
        <f t="shared" ca="1" si="91"/>
        <v>0</v>
      </c>
      <c r="O332" s="1093"/>
      <c r="P332" s="1150">
        <f t="shared" ref="P332" ca="1" si="102">IF(G332&lt;&gt; "", R332+X332-N332, "")</f>
        <v>0</v>
      </c>
      <c r="Q332" s="1150">
        <f t="shared" ref="Q332" ca="1" si="103">IF(E332&lt;&gt;"", N332*(1-$A$15), "")</f>
        <v>0</v>
      </c>
      <c r="R332" s="1150">
        <f t="shared" ca="1" si="92"/>
        <v>0</v>
      </c>
      <c r="S332" s="1150">
        <f t="shared" ca="1" si="93"/>
        <v>0</v>
      </c>
      <c r="T332" s="1150">
        <f t="shared" ref="T332" ca="1" si="104">IF(E332&lt;&gt;"", R332-S332, "")</f>
        <v>0</v>
      </c>
      <c r="U332" s="1152">
        <f t="shared" ref="U332" ca="1" si="105">IF(E332&lt;&gt;"", R332/$A$11, "")</f>
        <v>0</v>
      </c>
      <c r="V332" s="1153" t="str">
        <f t="shared" ref="V332" ca="1" si="106">IF(E332&lt;&gt;"", IFERROR(1-T332/N332, "n.a."), "")</f>
        <v>n.a.</v>
      </c>
      <c r="X332" s="1154">
        <f t="shared" ca="1" si="94"/>
        <v>0</v>
      </c>
      <c r="Y332" s="1154">
        <f t="shared" ref="Y332" ca="1" si="107">IF(E332&lt;&gt;"", P332-S332, "")</f>
        <v>0</v>
      </c>
      <c r="Z332" s="1154">
        <f t="shared" ref="Z332" ca="1" si="108">IF(E332&lt;&gt;"", X332-Y332, "")</f>
        <v>0</v>
      </c>
      <c r="AA332" s="1152">
        <f t="shared" ref="AA332" ca="1" si="109">IF(E332&lt;&gt;"", X332/$A$19, "")</f>
        <v>0</v>
      </c>
      <c r="AB332" s="1125"/>
    </row>
    <row r="333" spans="1:28">
      <c r="A333" s="1164">
        <f>Calendar!J325</f>
        <v>54815</v>
      </c>
      <c r="C333" s="1124"/>
      <c r="D333" s="1145">
        <f t="shared" ca="1" si="95"/>
        <v>55578</v>
      </c>
      <c r="E333" s="1146">
        <f t="shared" ca="1" si="96"/>
        <v>55605</v>
      </c>
      <c r="F333" s="1147">
        <f t="shared" ref="F333:F361" ca="1" si="110">IF(E333&lt;&gt;"",E333-$A$31,"")</f>
        <v>9830</v>
      </c>
      <c r="G333" s="1148">
        <f ca="1">IF(F333&lt;&gt;"",COUNTIF($F$11:F333,"&gt;0"),"")</f>
        <v>323</v>
      </c>
      <c r="H333" s="1149"/>
      <c r="I333" s="1093"/>
      <c r="J333" s="1150">
        <f t="shared" ref="J333:J361" ca="1" si="111">IF(G333=1,$A$7,N332)</f>
        <v>0</v>
      </c>
      <c r="K333" s="1151">
        <f t="shared" ref="K333:K361" ca="1" si="112">H333*J333</f>
        <v>0</v>
      </c>
      <c r="L333" s="1150">
        <f t="shared" ref="L333:L361" ca="1" si="113">IF(E333&lt;&gt;"",(1-(1-$A$25)^(1/12))*(J333-K333),"")</f>
        <v>0</v>
      </c>
      <c r="M333" s="1150">
        <f t="shared" ref="M333:M361" ca="1" si="114">IF(J333-K333-L333&lt;$A$27*$A$5,J333-K333-L333,0)</f>
        <v>0</v>
      </c>
      <c r="N333" s="1150">
        <f t="shared" ref="N333:N361" ca="1" si="115">IF(E333&lt;&gt;"",J333-K333-L333-M333,"")</f>
        <v>0</v>
      </c>
      <c r="O333" s="1093"/>
      <c r="P333" s="1150">
        <f t="shared" ref="P333:P361" ca="1" si="116">IF(G333&lt;&gt; "", R333+X333-N333, "")</f>
        <v>0</v>
      </c>
      <c r="Q333" s="1150">
        <f t="shared" ref="Q333:Q361" ca="1" si="117">IF(E333&lt;&gt;"", N333*(1-$A$15), "")</f>
        <v>0</v>
      </c>
      <c r="R333" s="1150">
        <f t="shared" ref="R333:R361" ca="1" si="118">IF(E333&lt;&gt;"", T332, "")</f>
        <v>0</v>
      </c>
      <c r="S333" s="1150">
        <f t="shared" ref="S333:S361" ca="1" si="119">IF(E333&lt;&gt;"", MIN(P333,MAX(R333-Q333,0)), "")</f>
        <v>0</v>
      </c>
      <c r="T333" s="1150">
        <f t="shared" ref="T333:T361" ca="1" si="120">IF(E333&lt;&gt;"", R333-S333, "")</f>
        <v>0</v>
      </c>
      <c r="U333" s="1152">
        <f t="shared" ref="U333:U361" ca="1" si="121">IF(E333&lt;&gt;"", R333/$A$11, "")</f>
        <v>0</v>
      </c>
      <c r="V333" s="1153" t="str">
        <f t="shared" ref="V333:V361" ca="1" si="122">IF(E333&lt;&gt;"", IFERROR(1-T333/N333, "n.a."), "")</f>
        <v>n.a.</v>
      </c>
      <c r="X333" s="1154">
        <f t="shared" ref="X333:X361" ca="1" si="123">IF(E333&lt;&gt;"", Z332, "")</f>
        <v>0</v>
      </c>
      <c r="Y333" s="1154">
        <f t="shared" ref="Y333:Y361" ca="1" si="124">IF(E333&lt;&gt;"", P333-S333, "")</f>
        <v>0</v>
      </c>
      <c r="Z333" s="1154">
        <f t="shared" ref="Z333:Z361" ca="1" si="125">IF(E333&lt;&gt;"", X333-Y333, "")</f>
        <v>0</v>
      </c>
      <c r="AA333" s="1152">
        <f t="shared" ref="AA333:AA361" ca="1" si="126">IF(E333&lt;&gt;"", X333/$A$19, "")</f>
        <v>0</v>
      </c>
      <c r="AB333" s="1125"/>
    </row>
    <row r="334" spans="1:28">
      <c r="A334" s="1164">
        <f>Calendar!J326</f>
        <v>54847</v>
      </c>
      <c r="C334" s="1124"/>
      <c r="D334" s="1145">
        <f t="shared" ca="1" si="95"/>
        <v>55609</v>
      </c>
      <c r="E334" s="1146">
        <f t="shared" ca="1" si="96"/>
        <v>55638</v>
      </c>
      <c r="F334" s="1147">
        <f t="shared" ca="1" si="110"/>
        <v>9863</v>
      </c>
      <c r="G334" s="1148">
        <f ca="1">IF(F334&lt;&gt;"",COUNTIF($F$11:F334,"&gt;0"),"")</f>
        <v>324</v>
      </c>
      <c r="H334" s="1149"/>
      <c r="I334" s="1093"/>
      <c r="J334" s="1150">
        <f t="shared" ca="1" si="111"/>
        <v>0</v>
      </c>
      <c r="K334" s="1151">
        <f t="shared" ca="1" si="112"/>
        <v>0</v>
      </c>
      <c r="L334" s="1150">
        <f t="shared" ca="1" si="113"/>
        <v>0</v>
      </c>
      <c r="M334" s="1150">
        <f t="shared" ca="1" si="114"/>
        <v>0</v>
      </c>
      <c r="N334" s="1150">
        <f t="shared" ca="1" si="115"/>
        <v>0</v>
      </c>
      <c r="O334" s="1093"/>
      <c r="P334" s="1150">
        <f t="shared" ca="1" si="116"/>
        <v>0</v>
      </c>
      <c r="Q334" s="1150">
        <f t="shared" ca="1" si="117"/>
        <v>0</v>
      </c>
      <c r="R334" s="1150">
        <f t="shared" ca="1" si="118"/>
        <v>0</v>
      </c>
      <c r="S334" s="1150">
        <f t="shared" ca="1" si="119"/>
        <v>0</v>
      </c>
      <c r="T334" s="1150">
        <f t="shared" ca="1" si="120"/>
        <v>0</v>
      </c>
      <c r="U334" s="1152">
        <f t="shared" ca="1" si="121"/>
        <v>0</v>
      </c>
      <c r="V334" s="1153" t="str">
        <f t="shared" ca="1" si="122"/>
        <v>n.a.</v>
      </c>
      <c r="X334" s="1154">
        <f t="shared" ca="1" si="123"/>
        <v>0</v>
      </c>
      <c r="Y334" s="1154">
        <f t="shared" ca="1" si="124"/>
        <v>0</v>
      </c>
      <c r="Z334" s="1154">
        <f t="shared" ca="1" si="125"/>
        <v>0</v>
      </c>
      <c r="AA334" s="1152">
        <f t="shared" ca="1" si="126"/>
        <v>0</v>
      </c>
      <c r="AB334" s="1125"/>
    </row>
    <row r="335" spans="1:28">
      <c r="A335" s="1164">
        <f>Calendar!J327</f>
        <v>54875</v>
      </c>
      <c r="C335" s="1124"/>
      <c r="D335" s="1145">
        <f t="shared" ca="1" si="95"/>
        <v>55639</v>
      </c>
      <c r="E335" s="1146">
        <f t="shared" ca="1" si="96"/>
        <v>55666</v>
      </c>
      <c r="F335" s="1147">
        <f t="shared" ca="1" si="110"/>
        <v>9891</v>
      </c>
      <c r="G335" s="1148">
        <f ca="1">IF(F335&lt;&gt;"",COUNTIF($F$11:F335,"&gt;0"),"")</f>
        <v>325</v>
      </c>
      <c r="H335" s="1149"/>
      <c r="I335" s="1093"/>
      <c r="J335" s="1150">
        <f t="shared" ca="1" si="111"/>
        <v>0</v>
      </c>
      <c r="K335" s="1151">
        <f t="shared" ca="1" si="112"/>
        <v>0</v>
      </c>
      <c r="L335" s="1150">
        <f t="shared" ca="1" si="113"/>
        <v>0</v>
      </c>
      <c r="M335" s="1150">
        <f t="shared" ca="1" si="114"/>
        <v>0</v>
      </c>
      <c r="N335" s="1150">
        <f t="shared" ca="1" si="115"/>
        <v>0</v>
      </c>
      <c r="O335" s="1093"/>
      <c r="P335" s="1150">
        <f t="shared" ca="1" si="116"/>
        <v>0</v>
      </c>
      <c r="Q335" s="1150">
        <f t="shared" ca="1" si="117"/>
        <v>0</v>
      </c>
      <c r="R335" s="1150">
        <f t="shared" ca="1" si="118"/>
        <v>0</v>
      </c>
      <c r="S335" s="1150">
        <f t="shared" ca="1" si="119"/>
        <v>0</v>
      </c>
      <c r="T335" s="1150">
        <f t="shared" ca="1" si="120"/>
        <v>0</v>
      </c>
      <c r="U335" s="1152">
        <f t="shared" ca="1" si="121"/>
        <v>0</v>
      </c>
      <c r="V335" s="1153" t="str">
        <f t="shared" ca="1" si="122"/>
        <v>n.a.</v>
      </c>
      <c r="X335" s="1154">
        <f t="shared" ca="1" si="123"/>
        <v>0</v>
      </c>
      <c r="Y335" s="1154">
        <f t="shared" ca="1" si="124"/>
        <v>0</v>
      </c>
      <c r="Z335" s="1154">
        <f t="shared" ca="1" si="125"/>
        <v>0</v>
      </c>
      <c r="AA335" s="1152">
        <f t="shared" ca="1" si="126"/>
        <v>0</v>
      </c>
      <c r="AB335" s="1125"/>
    </row>
    <row r="336" spans="1:28">
      <c r="A336" s="1164">
        <f>Calendar!J328</f>
        <v>54905</v>
      </c>
      <c r="C336" s="1124"/>
      <c r="D336" s="1145">
        <f t="shared" ca="1" si="95"/>
        <v>55670</v>
      </c>
      <c r="E336" s="1146">
        <f t="shared" ca="1" si="96"/>
        <v>55697</v>
      </c>
      <c r="F336" s="1147">
        <f t="shared" ca="1" si="110"/>
        <v>9922</v>
      </c>
      <c r="G336" s="1148">
        <f ca="1">IF(F336&lt;&gt;"",COUNTIF($F$11:F336,"&gt;0"),"")</f>
        <v>326</v>
      </c>
      <c r="H336" s="1149"/>
      <c r="I336" s="1093"/>
      <c r="J336" s="1150">
        <f t="shared" ca="1" si="111"/>
        <v>0</v>
      </c>
      <c r="K336" s="1151">
        <f t="shared" ca="1" si="112"/>
        <v>0</v>
      </c>
      <c r="L336" s="1150">
        <f t="shared" ca="1" si="113"/>
        <v>0</v>
      </c>
      <c r="M336" s="1150">
        <f t="shared" ca="1" si="114"/>
        <v>0</v>
      </c>
      <c r="N336" s="1150">
        <f t="shared" ca="1" si="115"/>
        <v>0</v>
      </c>
      <c r="O336" s="1093"/>
      <c r="P336" s="1150">
        <f t="shared" ca="1" si="116"/>
        <v>0</v>
      </c>
      <c r="Q336" s="1150">
        <f t="shared" ca="1" si="117"/>
        <v>0</v>
      </c>
      <c r="R336" s="1150">
        <f t="shared" ca="1" si="118"/>
        <v>0</v>
      </c>
      <c r="S336" s="1150">
        <f t="shared" ca="1" si="119"/>
        <v>0</v>
      </c>
      <c r="T336" s="1150">
        <f t="shared" ca="1" si="120"/>
        <v>0</v>
      </c>
      <c r="U336" s="1152">
        <f t="shared" ca="1" si="121"/>
        <v>0</v>
      </c>
      <c r="V336" s="1153" t="str">
        <f t="shared" ca="1" si="122"/>
        <v>n.a.</v>
      </c>
      <c r="X336" s="1154">
        <f t="shared" ca="1" si="123"/>
        <v>0</v>
      </c>
      <c r="Y336" s="1154">
        <f t="shared" ca="1" si="124"/>
        <v>0</v>
      </c>
      <c r="Z336" s="1154">
        <f t="shared" ca="1" si="125"/>
        <v>0</v>
      </c>
      <c r="AA336" s="1152">
        <f t="shared" ca="1" si="126"/>
        <v>0</v>
      </c>
      <c r="AB336" s="1125"/>
    </row>
    <row r="337" spans="1:28">
      <c r="A337" s="1164">
        <f>Calendar!J329</f>
        <v>54935</v>
      </c>
      <c r="C337" s="1124"/>
      <c r="D337" s="1145">
        <f t="shared" ca="1" si="95"/>
        <v>55700</v>
      </c>
      <c r="E337" s="1146">
        <f t="shared" ca="1" si="96"/>
        <v>55729</v>
      </c>
      <c r="F337" s="1147">
        <f t="shared" ca="1" si="110"/>
        <v>9954</v>
      </c>
      <c r="G337" s="1148">
        <f ca="1">IF(F337&lt;&gt;"",COUNTIF($F$11:F337,"&gt;0"),"")</f>
        <v>327</v>
      </c>
      <c r="H337" s="1149"/>
      <c r="I337" s="1093"/>
      <c r="J337" s="1150">
        <f t="shared" ca="1" si="111"/>
        <v>0</v>
      </c>
      <c r="K337" s="1151">
        <f t="shared" ca="1" si="112"/>
        <v>0</v>
      </c>
      <c r="L337" s="1150">
        <f t="shared" ca="1" si="113"/>
        <v>0</v>
      </c>
      <c r="M337" s="1150">
        <f t="shared" ca="1" si="114"/>
        <v>0</v>
      </c>
      <c r="N337" s="1150">
        <f t="shared" ca="1" si="115"/>
        <v>0</v>
      </c>
      <c r="O337" s="1093"/>
      <c r="P337" s="1150">
        <f t="shared" ca="1" si="116"/>
        <v>0</v>
      </c>
      <c r="Q337" s="1150">
        <f t="shared" ca="1" si="117"/>
        <v>0</v>
      </c>
      <c r="R337" s="1150">
        <f t="shared" ca="1" si="118"/>
        <v>0</v>
      </c>
      <c r="S337" s="1150">
        <f t="shared" ca="1" si="119"/>
        <v>0</v>
      </c>
      <c r="T337" s="1150">
        <f t="shared" ca="1" si="120"/>
        <v>0</v>
      </c>
      <c r="U337" s="1152">
        <f t="shared" ca="1" si="121"/>
        <v>0</v>
      </c>
      <c r="V337" s="1153" t="str">
        <f t="shared" ca="1" si="122"/>
        <v>n.a.</v>
      </c>
      <c r="X337" s="1154">
        <f t="shared" ca="1" si="123"/>
        <v>0</v>
      </c>
      <c r="Y337" s="1154">
        <f t="shared" ca="1" si="124"/>
        <v>0</v>
      </c>
      <c r="Z337" s="1154">
        <f t="shared" ca="1" si="125"/>
        <v>0</v>
      </c>
      <c r="AA337" s="1152">
        <f t="shared" ca="1" si="126"/>
        <v>0</v>
      </c>
      <c r="AB337" s="1125"/>
    </row>
    <row r="338" spans="1:28">
      <c r="A338" s="1164">
        <f>Calendar!J330</f>
        <v>54966</v>
      </c>
      <c r="C338" s="1124"/>
      <c r="D338" s="1145">
        <f t="shared" ca="1" si="95"/>
        <v>55731</v>
      </c>
      <c r="E338" s="1146">
        <f t="shared" ca="1" si="96"/>
        <v>55758</v>
      </c>
      <c r="F338" s="1147">
        <f t="shared" ca="1" si="110"/>
        <v>9983</v>
      </c>
      <c r="G338" s="1148">
        <f ca="1">IF(F338&lt;&gt;"",COUNTIF($F$11:F338,"&gt;0"),"")</f>
        <v>328</v>
      </c>
      <c r="H338" s="1149"/>
      <c r="I338" s="1093"/>
      <c r="J338" s="1150">
        <f t="shared" ca="1" si="111"/>
        <v>0</v>
      </c>
      <c r="K338" s="1151">
        <f t="shared" ca="1" si="112"/>
        <v>0</v>
      </c>
      <c r="L338" s="1150">
        <f t="shared" ca="1" si="113"/>
        <v>0</v>
      </c>
      <c r="M338" s="1150">
        <f t="shared" ca="1" si="114"/>
        <v>0</v>
      </c>
      <c r="N338" s="1150">
        <f t="shared" ca="1" si="115"/>
        <v>0</v>
      </c>
      <c r="O338" s="1093"/>
      <c r="P338" s="1150">
        <f t="shared" ca="1" si="116"/>
        <v>0</v>
      </c>
      <c r="Q338" s="1150">
        <f t="shared" ca="1" si="117"/>
        <v>0</v>
      </c>
      <c r="R338" s="1150">
        <f t="shared" ca="1" si="118"/>
        <v>0</v>
      </c>
      <c r="S338" s="1150">
        <f t="shared" ca="1" si="119"/>
        <v>0</v>
      </c>
      <c r="T338" s="1150">
        <f t="shared" ca="1" si="120"/>
        <v>0</v>
      </c>
      <c r="U338" s="1152">
        <f t="shared" ca="1" si="121"/>
        <v>0</v>
      </c>
      <c r="V338" s="1153" t="str">
        <f t="shared" ca="1" si="122"/>
        <v>n.a.</v>
      </c>
      <c r="X338" s="1154">
        <f t="shared" ca="1" si="123"/>
        <v>0</v>
      </c>
      <c r="Y338" s="1154">
        <f t="shared" ca="1" si="124"/>
        <v>0</v>
      </c>
      <c r="Z338" s="1154">
        <f t="shared" ca="1" si="125"/>
        <v>0</v>
      </c>
      <c r="AA338" s="1152">
        <f t="shared" ca="1" si="126"/>
        <v>0</v>
      </c>
      <c r="AB338" s="1125"/>
    </row>
    <row r="339" spans="1:28">
      <c r="A339" s="1164">
        <f>Calendar!J331</f>
        <v>54996</v>
      </c>
      <c r="C339" s="1124"/>
      <c r="D339" s="1145">
        <f t="shared" ca="1" si="95"/>
        <v>55762</v>
      </c>
      <c r="E339" s="1146">
        <f t="shared" ca="1" si="96"/>
        <v>55789</v>
      </c>
      <c r="F339" s="1147">
        <f t="shared" ca="1" si="110"/>
        <v>10014</v>
      </c>
      <c r="G339" s="1148">
        <f ca="1">IF(F339&lt;&gt;"",COUNTIF($F$11:F339,"&gt;0"),"")</f>
        <v>329</v>
      </c>
      <c r="H339" s="1149"/>
      <c r="I339" s="1093"/>
      <c r="J339" s="1150">
        <f t="shared" ca="1" si="111"/>
        <v>0</v>
      </c>
      <c r="K339" s="1151">
        <f t="shared" ca="1" si="112"/>
        <v>0</v>
      </c>
      <c r="L339" s="1150">
        <f t="shared" ca="1" si="113"/>
        <v>0</v>
      </c>
      <c r="M339" s="1150">
        <f t="shared" ca="1" si="114"/>
        <v>0</v>
      </c>
      <c r="N339" s="1150">
        <f t="shared" ca="1" si="115"/>
        <v>0</v>
      </c>
      <c r="O339" s="1093"/>
      <c r="P339" s="1150">
        <f t="shared" ca="1" si="116"/>
        <v>0</v>
      </c>
      <c r="Q339" s="1150">
        <f t="shared" ca="1" si="117"/>
        <v>0</v>
      </c>
      <c r="R339" s="1150">
        <f t="shared" ca="1" si="118"/>
        <v>0</v>
      </c>
      <c r="S339" s="1150">
        <f t="shared" ca="1" si="119"/>
        <v>0</v>
      </c>
      <c r="T339" s="1150">
        <f t="shared" ca="1" si="120"/>
        <v>0</v>
      </c>
      <c r="U339" s="1152">
        <f t="shared" ca="1" si="121"/>
        <v>0</v>
      </c>
      <c r="V339" s="1153" t="str">
        <f t="shared" ca="1" si="122"/>
        <v>n.a.</v>
      </c>
      <c r="X339" s="1154">
        <f t="shared" ca="1" si="123"/>
        <v>0</v>
      </c>
      <c r="Y339" s="1154">
        <f t="shared" ca="1" si="124"/>
        <v>0</v>
      </c>
      <c r="Z339" s="1154">
        <f t="shared" ca="1" si="125"/>
        <v>0</v>
      </c>
      <c r="AA339" s="1152">
        <f t="shared" ca="1" si="126"/>
        <v>0</v>
      </c>
      <c r="AB339" s="1125"/>
    </row>
    <row r="340" spans="1:28">
      <c r="A340" s="1164">
        <f>Calendar!J332</f>
        <v>55029</v>
      </c>
      <c r="C340" s="1124"/>
      <c r="D340" s="1145">
        <f t="shared" ca="1" si="95"/>
        <v>55792</v>
      </c>
      <c r="E340" s="1146">
        <f t="shared" ca="1" si="96"/>
        <v>55820</v>
      </c>
      <c r="F340" s="1147">
        <f t="shared" ca="1" si="110"/>
        <v>10045</v>
      </c>
      <c r="G340" s="1148">
        <f ca="1">IF(F340&lt;&gt;"",COUNTIF($F$11:F340,"&gt;0"),"")</f>
        <v>330</v>
      </c>
      <c r="H340" s="1149"/>
      <c r="I340" s="1093"/>
      <c r="J340" s="1150">
        <f t="shared" ca="1" si="111"/>
        <v>0</v>
      </c>
      <c r="K340" s="1151">
        <f t="shared" ca="1" si="112"/>
        <v>0</v>
      </c>
      <c r="L340" s="1150">
        <f t="shared" ca="1" si="113"/>
        <v>0</v>
      </c>
      <c r="M340" s="1150">
        <f t="shared" ca="1" si="114"/>
        <v>0</v>
      </c>
      <c r="N340" s="1150">
        <f t="shared" ca="1" si="115"/>
        <v>0</v>
      </c>
      <c r="O340" s="1093"/>
      <c r="P340" s="1150">
        <f t="shared" ca="1" si="116"/>
        <v>0</v>
      </c>
      <c r="Q340" s="1150">
        <f t="shared" ca="1" si="117"/>
        <v>0</v>
      </c>
      <c r="R340" s="1150">
        <f t="shared" ca="1" si="118"/>
        <v>0</v>
      </c>
      <c r="S340" s="1150">
        <f t="shared" ca="1" si="119"/>
        <v>0</v>
      </c>
      <c r="T340" s="1150">
        <f t="shared" ca="1" si="120"/>
        <v>0</v>
      </c>
      <c r="U340" s="1152">
        <f t="shared" ca="1" si="121"/>
        <v>0</v>
      </c>
      <c r="V340" s="1153" t="str">
        <f t="shared" ca="1" si="122"/>
        <v>n.a.</v>
      </c>
      <c r="X340" s="1154">
        <f t="shared" ca="1" si="123"/>
        <v>0</v>
      </c>
      <c r="Y340" s="1154">
        <f t="shared" ca="1" si="124"/>
        <v>0</v>
      </c>
      <c r="Z340" s="1154">
        <f t="shared" ca="1" si="125"/>
        <v>0</v>
      </c>
      <c r="AA340" s="1152">
        <f t="shared" ca="1" si="126"/>
        <v>0</v>
      </c>
      <c r="AB340" s="1125"/>
    </row>
    <row r="341" spans="1:28">
      <c r="A341" s="1164">
        <f>Calendar!J333</f>
        <v>55058</v>
      </c>
      <c r="C341" s="1124"/>
      <c r="D341" s="1145">
        <f t="shared" ca="1" si="95"/>
        <v>55823</v>
      </c>
      <c r="E341" s="1146">
        <f t="shared" ca="1" si="96"/>
        <v>55850</v>
      </c>
      <c r="F341" s="1147">
        <f t="shared" ca="1" si="110"/>
        <v>10075</v>
      </c>
      <c r="G341" s="1148">
        <f ca="1">IF(F341&lt;&gt;"",COUNTIF($F$11:F341,"&gt;0"),"")</f>
        <v>331</v>
      </c>
      <c r="H341" s="1149"/>
      <c r="I341" s="1093"/>
      <c r="J341" s="1150">
        <f t="shared" ca="1" si="111"/>
        <v>0</v>
      </c>
      <c r="K341" s="1151">
        <f t="shared" ca="1" si="112"/>
        <v>0</v>
      </c>
      <c r="L341" s="1150">
        <f t="shared" ca="1" si="113"/>
        <v>0</v>
      </c>
      <c r="M341" s="1150">
        <f t="shared" ca="1" si="114"/>
        <v>0</v>
      </c>
      <c r="N341" s="1150">
        <f t="shared" ca="1" si="115"/>
        <v>0</v>
      </c>
      <c r="O341" s="1093"/>
      <c r="P341" s="1150">
        <f t="shared" ca="1" si="116"/>
        <v>0</v>
      </c>
      <c r="Q341" s="1150">
        <f t="shared" ca="1" si="117"/>
        <v>0</v>
      </c>
      <c r="R341" s="1150">
        <f t="shared" ca="1" si="118"/>
        <v>0</v>
      </c>
      <c r="S341" s="1150">
        <f t="shared" ca="1" si="119"/>
        <v>0</v>
      </c>
      <c r="T341" s="1150">
        <f t="shared" ca="1" si="120"/>
        <v>0</v>
      </c>
      <c r="U341" s="1152">
        <f t="shared" ca="1" si="121"/>
        <v>0</v>
      </c>
      <c r="V341" s="1153" t="str">
        <f t="shared" ca="1" si="122"/>
        <v>n.a.</v>
      </c>
      <c r="X341" s="1154">
        <f t="shared" ca="1" si="123"/>
        <v>0</v>
      </c>
      <c r="Y341" s="1154">
        <f t="shared" ca="1" si="124"/>
        <v>0</v>
      </c>
      <c r="Z341" s="1154">
        <f t="shared" ca="1" si="125"/>
        <v>0</v>
      </c>
      <c r="AA341" s="1152">
        <f t="shared" ca="1" si="126"/>
        <v>0</v>
      </c>
      <c r="AB341" s="1125"/>
    </row>
    <row r="342" spans="1:28">
      <c r="A342" s="1164">
        <f>Calendar!J334</f>
        <v>55088</v>
      </c>
      <c r="C342" s="1124"/>
      <c r="D342" s="1145">
        <f t="shared" ca="1" si="95"/>
        <v>55853</v>
      </c>
      <c r="E342" s="1146">
        <f t="shared" ca="1" si="96"/>
        <v>55880</v>
      </c>
      <c r="F342" s="1147">
        <f t="shared" ca="1" si="110"/>
        <v>10105</v>
      </c>
      <c r="G342" s="1148">
        <f ca="1">IF(F342&lt;&gt;"",COUNTIF($F$11:F342,"&gt;0"),"")</f>
        <v>332</v>
      </c>
      <c r="H342" s="1149"/>
      <c r="I342" s="1093"/>
      <c r="J342" s="1150">
        <f t="shared" ca="1" si="111"/>
        <v>0</v>
      </c>
      <c r="K342" s="1151">
        <f t="shared" ca="1" si="112"/>
        <v>0</v>
      </c>
      <c r="L342" s="1150">
        <f t="shared" ca="1" si="113"/>
        <v>0</v>
      </c>
      <c r="M342" s="1150">
        <f t="shared" ca="1" si="114"/>
        <v>0</v>
      </c>
      <c r="N342" s="1150">
        <f t="shared" ca="1" si="115"/>
        <v>0</v>
      </c>
      <c r="O342" s="1093"/>
      <c r="P342" s="1150">
        <f t="shared" ca="1" si="116"/>
        <v>0</v>
      </c>
      <c r="Q342" s="1150">
        <f t="shared" ca="1" si="117"/>
        <v>0</v>
      </c>
      <c r="R342" s="1150">
        <f t="shared" ca="1" si="118"/>
        <v>0</v>
      </c>
      <c r="S342" s="1150">
        <f t="shared" ca="1" si="119"/>
        <v>0</v>
      </c>
      <c r="T342" s="1150">
        <f t="shared" ca="1" si="120"/>
        <v>0</v>
      </c>
      <c r="U342" s="1152">
        <f t="shared" ca="1" si="121"/>
        <v>0</v>
      </c>
      <c r="V342" s="1153" t="str">
        <f t="shared" ca="1" si="122"/>
        <v>n.a.</v>
      </c>
      <c r="X342" s="1154">
        <f t="shared" ca="1" si="123"/>
        <v>0</v>
      </c>
      <c r="Y342" s="1154">
        <f t="shared" ca="1" si="124"/>
        <v>0</v>
      </c>
      <c r="Z342" s="1154">
        <f t="shared" ca="1" si="125"/>
        <v>0</v>
      </c>
      <c r="AA342" s="1152">
        <f t="shared" ca="1" si="126"/>
        <v>0</v>
      </c>
      <c r="AB342" s="1125"/>
    </row>
    <row r="343" spans="1:28">
      <c r="A343" s="1164">
        <f>Calendar!J335</f>
        <v>55120</v>
      </c>
      <c r="C343" s="1124"/>
      <c r="D343" s="1145">
        <f t="shared" ca="1" si="95"/>
        <v>55884</v>
      </c>
      <c r="E343" s="1146">
        <f t="shared" ca="1" si="96"/>
        <v>55911</v>
      </c>
      <c r="F343" s="1147">
        <f t="shared" ca="1" si="110"/>
        <v>10136</v>
      </c>
      <c r="G343" s="1148">
        <f ca="1">IF(F343&lt;&gt;"",COUNTIF($F$11:F343,"&gt;0"),"")</f>
        <v>333</v>
      </c>
      <c r="H343" s="1149"/>
      <c r="I343" s="1093"/>
      <c r="J343" s="1150">
        <f t="shared" ca="1" si="111"/>
        <v>0</v>
      </c>
      <c r="K343" s="1151">
        <f t="shared" ca="1" si="112"/>
        <v>0</v>
      </c>
      <c r="L343" s="1150">
        <f t="shared" ca="1" si="113"/>
        <v>0</v>
      </c>
      <c r="M343" s="1150">
        <f t="shared" ca="1" si="114"/>
        <v>0</v>
      </c>
      <c r="N343" s="1150">
        <f t="shared" ca="1" si="115"/>
        <v>0</v>
      </c>
      <c r="O343" s="1093"/>
      <c r="P343" s="1150">
        <f t="shared" ca="1" si="116"/>
        <v>0</v>
      </c>
      <c r="Q343" s="1150">
        <f t="shared" ca="1" si="117"/>
        <v>0</v>
      </c>
      <c r="R343" s="1150">
        <f t="shared" ca="1" si="118"/>
        <v>0</v>
      </c>
      <c r="S343" s="1150">
        <f t="shared" ca="1" si="119"/>
        <v>0</v>
      </c>
      <c r="T343" s="1150">
        <f t="shared" ca="1" si="120"/>
        <v>0</v>
      </c>
      <c r="U343" s="1152">
        <f t="shared" ca="1" si="121"/>
        <v>0</v>
      </c>
      <c r="V343" s="1153" t="str">
        <f t="shared" ca="1" si="122"/>
        <v>n.a.</v>
      </c>
      <c r="X343" s="1154">
        <f t="shared" ca="1" si="123"/>
        <v>0</v>
      </c>
      <c r="Y343" s="1154">
        <f t="shared" ca="1" si="124"/>
        <v>0</v>
      </c>
      <c r="Z343" s="1154">
        <f t="shared" ca="1" si="125"/>
        <v>0</v>
      </c>
      <c r="AA343" s="1152">
        <f t="shared" ca="1" si="126"/>
        <v>0</v>
      </c>
      <c r="AB343" s="1125"/>
    </row>
    <row r="344" spans="1:28">
      <c r="A344" s="1164">
        <f>Calendar!J336</f>
        <v>55149</v>
      </c>
      <c r="C344" s="1124"/>
      <c r="D344" s="1145">
        <f t="shared" ca="1" si="95"/>
        <v>55915</v>
      </c>
      <c r="E344" s="1146">
        <f t="shared" ca="1" si="96"/>
        <v>55942</v>
      </c>
      <c r="F344" s="1147">
        <f t="shared" ca="1" si="110"/>
        <v>10167</v>
      </c>
      <c r="G344" s="1148">
        <f ca="1">IF(F344&lt;&gt;"",COUNTIF($F$11:F344,"&gt;0"),"")</f>
        <v>334</v>
      </c>
      <c r="H344" s="1149"/>
      <c r="I344" s="1093"/>
      <c r="J344" s="1150">
        <f t="shared" ca="1" si="111"/>
        <v>0</v>
      </c>
      <c r="K344" s="1151">
        <f t="shared" ca="1" si="112"/>
        <v>0</v>
      </c>
      <c r="L344" s="1150">
        <f t="shared" ca="1" si="113"/>
        <v>0</v>
      </c>
      <c r="M344" s="1150">
        <f t="shared" ca="1" si="114"/>
        <v>0</v>
      </c>
      <c r="N344" s="1150">
        <f t="shared" ca="1" si="115"/>
        <v>0</v>
      </c>
      <c r="O344" s="1093"/>
      <c r="P344" s="1150">
        <f t="shared" ca="1" si="116"/>
        <v>0</v>
      </c>
      <c r="Q344" s="1150">
        <f t="shared" ca="1" si="117"/>
        <v>0</v>
      </c>
      <c r="R344" s="1150">
        <f t="shared" ca="1" si="118"/>
        <v>0</v>
      </c>
      <c r="S344" s="1150">
        <f t="shared" ca="1" si="119"/>
        <v>0</v>
      </c>
      <c r="T344" s="1150">
        <f t="shared" ca="1" si="120"/>
        <v>0</v>
      </c>
      <c r="U344" s="1152">
        <f t="shared" ca="1" si="121"/>
        <v>0</v>
      </c>
      <c r="V344" s="1153" t="str">
        <f t="shared" ca="1" si="122"/>
        <v>n.a.</v>
      </c>
      <c r="X344" s="1154">
        <f t="shared" ca="1" si="123"/>
        <v>0</v>
      </c>
      <c r="Y344" s="1154">
        <f t="shared" ca="1" si="124"/>
        <v>0</v>
      </c>
      <c r="Z344" s="1154">
        <f t="shared" ca="1" si="125"/>
        <v>0</v>
      </c>
      <c r="AA344" s="1152">
        <f t="shared" ca="1" si="126"/>
        <v>0</v>
      </c>
      <c r="AB344" s="1125"/>
    </row>
    <row r="345" spans="1:28">
      <c r="A345" s="1164">
        <f>Calendar!J337</f>
        <v>55180</v>
      </c>
      <c r="C345" s="1124"/>
      <c r="D345" s="1145">
        <f t="shared" ca="1" si="95"/>
        <v>55943</v>
      </c>
      <c r="E345" s="1146">
        <f t="shared" ca="1" si="96"/>
        <v>55970</v>
      </c>
      <c r="F345" s="1147">
        <f t="shared" ca="1" si="110"/>
        <v>10195</v>
      </c>
      <c r="G345" s="1148">
        <f ca="1">IF(F345&lt;&gt;"",COUNTIF($F$11:F345,"&gt;0"),"")</f>
        <v>335</v>
      </c>
      <c r="H345" s="1149"/>
      <c r="I345" s="1093"/>
      <c r="J345" s="1150">
        <f t="shared" ca="1" si="111"/>
        <v>0</v>
      </c>
      <c r="K345" s="1151">
        <f t="shared" ca="1" si="112"/>
        <v>0</v>
      </c>
      <c r="L345" s="1150">
        <f t="shared" ca="1" si="113"/>
        <v>0</v>
      </c>
      <c r="M345" s="1150">
        <f t="shared" ca="1" si="114"/>
        <v>0</v>
      </c>
      <c r="N345" s="1150">
        <f t="shared" ca="1" si="115"/>
        <v>0</v>
      </c>
      <c r="O345" s="1093"/>
      <c r="P345" s="1150">
        <f t="shared" ca="1" si="116"/>
        <v>0</v>
      </c>
      <c r="Q345" s="1150">
        <f t="shared" ca="1" si="117"/>
        <v>0</v>
      </c>
      <c r="R345" s="1150">
        <f t="shared" ca="1" si="118"/>
        <v>0</v>
      </c>
      <c r="S345" s="1150">
        <f t="shared" ca="1" si="119"/>
        <v>0</v>
      </c>
      <c r="T345" s="1150">
        <f t="shared" ca="1" si="120"/>
        <v>0</v>
      </c>
      <c r="U345" s="1152">
        <f t="shared" ca="1" si="121"/>
        <v>0</v>
      </c>
      <c r="V345" s="1153" t="str">
        <f t="shared" ca="1" si="122"/>
        <v>n.a.</v>
      </c>
      <c r="X345" s="1154">
        <f t="shared" ca="1" si="123"/>
        <v>0</v>
      </c>
      <c r="Y345" s="1154">
        <f t="shared" ca="1" si="124"/>
        <v>0</v>
      </c>
      <c r="Z345" s="1154">
        <f t="shared" ca="1" si="125"/>
        <v>0</v>
      </c>
      <c r="AA345" s="1152">
        <f t="shared" ca="1" si="126"/>
        <v>0</v>
      </c>
      <c r="AB345" s="1125"/>
    </row>
    <row r="346" spans="1:28">
      <c r="A346" s="1164">
        <f>Calendar!J338</f>
        <v>55211</v>
      </c>
      <c r="C346" s="1124"/>
      <c r="D346" s="1145">
        <f t="shared" ca="1" si="95"/>
        <v>55974</v>
      </c>
      <c r="E346" s="1146">
        <f t="shared" ca="1" si="96"/>
        <v>56002</v>
      </c>
      <c r="F346" s="1147">
        <f t="shared" ca="1" si="110"/>
        <v>10227</v>
      </c>
      <c r="G346" s="1148">
        <f ca="1">IF(F346&lt;&gt;"",COUNTIF($F$11:F346,"&gt;0"),"")</f>
        <v>336</v>
      </c>
      <c r="H346" s="1149"/>
      <c r="I346" s="1093"/>
      <c r="J346" s="1150">
        <f t="shared" ca="1" si="111"/>
        <v>0</v>
      </c>
      <c r="K346" s="1151">
        <f t="shared" ca="1" si="112"/>
        <v>0</v>
      </c>
      <c r="L346" s="1150">
        <f t="shared" ca="1" si="113"/>
        <v>0</v>
      </c>
      <c r="M346" s="1150">
        <f t="shared" ca="1" si="114"/>
        <v>0</v>
      </c>
      <c r="N346" s="1150">
        <f t="shared" ca="1" si="115"/>
        <v>0</v>
      </c>
      <c r="O346" s="1093"/>
      <c r="P346" s="1150">
        <f t="shared" ca="1" si="116"/>
        <v>0</v>
      </c>
      <c r="Q346" s="1150">
        <f t="shared" ca="1" si="117"/>
        <v>0</v>
      </c>
      <c r="R346" s="1150">
        <f t="shared" ca="1" si="118"/>
        <v>0</v>
      </c>
      <c r="S346" s="1150">
        <f t="shared" ca="1" si="119"/>
        <v>0</v>
      </c>
      <c r="T346" s="1150">
        <f t="shared" ca="1" si="120"/>
        <v>0</v>
      </c>
      <c r="U346" s="1152">
        <f t="shared" ca="1" si="121"/>
        <v>0</v>
      </c>
      <c r="V346" s="1153" t="str">
        <f t="shared" ca="1" si="122"/>
        <v>n.a.</v>
      </c>
      <c r="X346" s="1154">
        <f t="shared" ca="1" si="123"/>
        <v>0</v>
      </c>
      <c r="Y346" s="1154">
        <f t="shared" ca="1" si="124"/>
        <v>0</v>
      </c>
      <c r="Z346" s="1154">
        <f t="shared" ca="1" si="125"/>
        <v>0</v>
      </c>
      <c r="AA346" s="1152">
        <f t="shared" ca="1" si="126"/>
        <v>0</v>
      </c>
      <c r="AB346" s="1125"/>
    </row>
    <row r="347" spans="1:28">
      <c r="A347" s="1164">
        <f>Calendar!J339</f>
        <v>55239</v>
      </c>
      <c r="C347" s="1124"/>
      <c r="D347" s="1145">
        <f t="shared" ca="1" si="95"/>
        <v>56004</v>
      </c>
      <c r="E347" s="1146">
        <f t="shared" ca="1" si="96"/>
        <v>56031</v>
      </c>
      <c r="F347" s="1147">
        <f t="shared" ca="1" si="110"/>
        <v>10256</v>
      </c>
      <c r="G347" s="1148">
        <f ca="1">IF(F347&lt;&gt;"",COUNTIF($F$11:F347,"&gt;0"),"")</f>
        <v>337</v>
      </c>
      <c r="H347" s="1149"/>
      <c r="I347" s="1093"/>
      <c r="J347" s="1150">
        <f t="shared" ca="1" si="111"/>
        <v>0</v>
      </c>
      <c r="K347" s="1151">
        <f t="shared" ca="1" si="112"/>
        <v>0</v>
      </c>
      <c r="L347" s="1150">
        <f t="shared" ca="1" si="113"/>
        <v>0</v>
      </c>
      <c r="M347" s="1150">
        <f t="shared" ca="1" si="114"/>
        <v>0</v>
      </c>
      <c r="N347" s="1150">
        <f t="shared" ca="1" si="115"/>
        <v>0</v>
      </c>
      <c r="O347" s="1093"/>
      <c r="P347" s="1150">
        <f t="shared" ca="1" si="116"/>
        <v>0</v>
      </c>
      <c r="Q347" s="1150">
        <f t="shared" ca="1" si="117"/>
        <v>0</v>
      </c>
      <c r="R347" s="1150">
        <f t="shared" ca="1" si="118"/>
        <v>0</v>
      </c>
      <c r="S347" s="1150">
        <f t="shared" ca="1" si="119"/>
        <v>0</v>
      </c>
      <c r="T347" s="1150">
        <f t="shared" ca="1" si="120"/>
        <v>0</v>
      </c>
      <c r="U347" s="1152">
        <f t="shared" ca="1" si="121"/>
        <v>0</v>
      </c>
      <c r="V347" s="1153" t="str">
        <f t="shared" ca="1" si="122"/>
        <v>n.a.</v>
      </c>
      <c r="X347" s="1154">
        <f t="shared" ca="1" si="123"/>
        <v>0</v>
      </c>
      <c r="Y347" s="1154">
        <f t="shared" ca="1" si="124"/>
        <v>0</v>
      </c>
      <c r="Z347" s="1154">
        <f t="shared" ca="1" si="125"/>
        <v>0</v>
      </c>
      <c r="AA347" s="1152">
        <f t="shared" ca="1" si="126"/>
        <v>0</v>
      </c>
      <c r="AB347" s="1125"/>
    </row>
    <row r="348" spans="1:28">
      <c r="A348" s="1164">
        <f>Calendar!J340</f>
        <v>55270</v>
      </c>
      <c r="C348" s="1124"/>
      <c r="D348" s="1145">
        <f t="shared" ca="1" si="95"/>
        <v>56035</v>
      </c>
      <c r="E348" s="1146">
        <f t="shared" ca="1" si="96"/>
        <v>56062</v>
      </c>
      <c r="F348" s="1147">
        <f t="shared" ca="1" si="110"/>
        <v>10287</v>
      </c>
      <c r="G348" s="1148">
        <f ca="1">IF(F348&lt;&gt;"",COUNTIF($F$11:F348,"&gt;0"),"")</f>
        <v>338</v>
      </c>
      <c r="H348" s="1149"/>
      <c r="I348" s="1093"/>
      <c r="J348" s="1150">
        <f t="shared" ca="1" si="111"/>
        <v>0</v>
      </c>
      <c r="K348" s="1151">
        <f t="shared" ca="1" si="112"/>
        <v>0</v>
      </c>
      <c r="L348" s="1150">
        <f t="shared" ca="1" si="113"/>
        <v>0</v>
      </c>
      <c r="M348" s="1150">
        <f t="shared" ca="1" si="114"/>
        <v>0</v>
      </c>
      <c r="N348" s="1150">
        <f t="shared" ca="1" si="115"/>
        <v>0</v>
      </c>
      <c r="O348" s="1093"/>
      <c r="P348" s="1150">
        <f t="shared" ca="1" si="116"/>
        <v>0</v>
      </c>
      <c r="Q348" s="1150">
        <f t="shared" ca="1" si="117"/>
        <v>0</v>
      </c>
      <c r="R348" s="1150">
        <f t="shared" ca="1" si="118"/>
        <v>0</v>
      </c>
      <c r="S348" s="1150">
        <f t="shared" ca="1" si="119"/>
        <v>0</v>
      </c>
      <c r="T348" s="1150">
        <f t="shared" ca="1" si="120"/>
        <v>0</v>
      </c>
      <c r="U348" s="1152">
        <f t="shared" ca="1" si="121"/>
        <v>0</v>
      </c>
      <c r="V348" s="1153" t="str">
        <f t="shared" ca="1" si="122"/>
        <v>n.a.</v>
      </c>
      <c r="X348" s="1154">
        <f t="shared" ca="1" si="123"/>
        <v>0</v>
      </c>
      <c r="Y348" s="1154">
        <f t="shared" ca="1" si="124"/>
        <v>0</v>
      </c>
      <c r="Z348" s="1154">
        <f t="shared" ca="1" si="125"/>
        <v>0</v>
      </c>
      <c r="AA348" s="1152">
        <f t="shared" ca="1" si="126"/>
        <v>0</v>
      </c>
      <c r="AB348" s="1125"/>
    </row>
    <row r="349" spans="1:28">
      <c r="A349" s="1164">
        <f>Calendar!J341</f>
        <v>55302</v>
      </c>
      <c r="C349" s="1124"/>
      <c r="D349" s="1145">
        <f t="shared" ca="1" si="95"/>
        <v>56065</v>
      </c>
      <c r="E349" s="1146">
        <f t="shared" ca="1" si="96"/>
        <v>56093</v>
      </c>
      <c r="F349" s="1147">
        <f t="shared" ca="1" si="110"/>
        <v>10318</v>
      </c>
      <c r="G349" s="1148">
        <f ca="1">IF(F349&lt;&gt;"",COUNTIF($F$11:F349,"&gt;0"),"")</f>
        <v>339</v>
      </c>
      <c r="H349" s="1149"/>
      <c r="I349" s="1093"/>
      <c r="J349" s="1150">
        <f t="shared" ca="1" si="111"/>
        <v>0</v>
      </c>
      <c r="K349" s="1151">
        <f t="shared" ca="1" si="112"/>
        <v>0</v>
      </c>
      <c r="L349" s="1150">
        <f t="shared" ca="1" si="113"/>
        <v>0</v>
      </c>
      <c r="M349" s="1150">
        <f t="shared" ca="1" si="114"/>
        <v>0</v>
      </c>
      <c r="N349" s="1150">
        <f t="shared" ca="1" si="115"/>
        <v>0</v>
      </c>
      <c r="O349" s="1093"/>
      <c r="P349" s="1150">
        <f t="shared" ca="1" si="116"/>
        <v>0</v>
      </c>
      <c r="Q349" s="1150">
        <f t="shared" ca="1" si="117"/>
        <v>0</v>
      </c>
      <c r="R349" s="1150">
        <f t="shared" ca="1" si="118"/>
        <v>0</v>
      </c>
      <c r="S349" s="1150">
        <f t="shared" ca="1" si="119"/>
        <v>0</v>
      </c>
      <c r="T349" s="1150">
        <f t="shared" ca="1" si="120"/>
        <v>0</v>
      </c>
      <c r="U349" s="1152">
        <f t="shared" ca="1" si="121"/>
        <v>0</v>
      </c>
      <c r="V349" s="1153" t="str">
        <f t="shared" ca="1" si="122"/>
        <v>n.a.</v>
      </c>
      <c r="X349" s="1154">
        <f t="shared" ca="1" si="123"/>
        <v>0</v>
      </c>
      <c r="Y349" s="1154">
        <f t="shared" ca="1" si="124"/>
        <v>0</v>
      </c>
      <c r="Z349" s="1154">
        <f t="shared" ca="1" si="125"/>
        <v>0</v>
      </c>
      <c r="AA349" s="1152">
        <f t="shared" ca="1" si="126"/>
        <v>0</v>
      </c>
      <c r="AB349" s="1125"/>
    </row>
    <row r="350" spans="1:28">
      <c r="A350" s="1164">
        <f>Calendar!J342</f>
        <v>55331</v>
      </c>
      <c r="C350" s="1124"/>
      <c r="D350" s="1145">
        <f t="shared" ca="1" si="95"/>
        <v>56096</v>
      </c>
      <c r="E350" s="1146">
        <f t="shared" ca="1" si="96"/>
        <v>56123</v>
      </c>
      <c r="F350" s="1147">
        <f t="shared" ca="1" si="110"/>
        <v>10348</v>
      </c>
      <c r="G350" s="1148">
        <f ca="1">IF(F350&lt;&gt;"",COUNTIF($F$11:F350,"&gt;0"),"")</f>
        <v>340</v>
      </c>
      <c r="H350" s="1149"/>
      <c r="I350" s="1093"/>
      <c r="J350" s="1150">
        <f t="shared" ca="1" si="111"/>
        <v>0</v>
      </c>
      <c r="K350" s="1151">
        <f t="shared" ca="1" si="112"/>
        <v>0</v>
      </c>
      <c r="L350" s="1150">
        <f t="shared" ca="1" si="113"/>
        <v>0</v>
      </c>
      <c r="M350" s="1150">
        <f t="shared" ca="1" si="114"/>
        <v>0</v>
      </c>
      <c r="N350" s="1150">
        <f t="shared" ca="1" si="115"/>
        <v>0</v>
      </c>
      <c r="O350" s="1093"/>
      <c r="P350" s="1150">
        <f t="shared" ca="1" si="116"/>
        <v>0</v>
      </c>
      <c r="Q350" s="1150">
        <f t="shared" ca="1" si="117"/>
        <v>0</v>
      </c>
      <c r="R350" s="1150">
        <f t="shared" ca="1" si="118"/>
        <v>0</v>
      </c>
      <c r="S350" s="1150">
        <f t="shared" ca="1" si="119"/>
        <v>0</v>
      </c>
      <c r="T350" s="1150">
        <f t="shared" ca="1" si="120"/>
        <v>0</v>
      </c>
      <c r="U350" s="1152">
        <f t="shared" ca="1" si="121"/>
        <v>0</v>
      </c>
      <c r="V350" s="1153" t="str">
        <f t="shared" ca="1" si="122"/>
        <v>n.a.</v>
      </c>
      <c r="X350" s="1154">
        <f t="shared" ca="1" si="123"/>
        <v>0</v>
      </c>
      <c r="Y350" s="1154">
        <f t="shared" ca="1" si="124"/>
        <v>0</v>
      </c>
      <c r="Z350" s="1154">
        <f t="shared" ca="1" si="125"/>
        <v>0</v>
      </c>
      <c r="AA350" s="1152">
        <f t="shared" ca="1" si="126"/>
        <v>0</v>
      </c>
      <c r="AB350" s="1125"/>
    </row>
    <row r="351" spans="1:28">
      <c r="A351" s="1164">
        <f>Calendar!J343</f>
        <v>55361</v>
      </c>
      <c r="C351" s="1124"/>
      <c r="D351" s="1145">
        <f t="shared" ca="1" si="95"/>
        <v>56127</v>
      </c>
      <c r="E351" s="1146">
        <f t="shared" ca="1" si="96"/>
        <v>56156</v>
      </c>
      <c r="F351" s="1147">
        <f t="shared" ca="1" si="110"/>
        <v>10381</v>
      </c>
      <c r="G351" s="1148">
        <f ca="1">IF(F351&lt;&gt;"",COUNTIF($F$11:F351,"&gt;0"),"")</f>
        <v>341</v>
      </c>
      <c r="H351" s="1149"/>
      <c r="I351" s="1093"/>
      <c r="J351" s="1150">
        <f t="shared" ca="1" si="111"/>
        <v>0</v>
      </c>
      <c r="K351" s="1151">
        <f t="shared" ca="1" si="112"/>
        <v>0</v>
      </c>
      <c r="L351" s="1150">
        <f t="shared" ca="1" si="113"/>
        <v>0</v>
      </c>
      <c r="M351" s="1150">
        <f t="shared" ca="1" si="114"/>
        <v>0</v>
      </c>
      <c r="N351" s="1150">
        <f t="shared" ca="1" si="115"/>
        <v>0</v>
      </c>
      <c r="O351" s="1093"/>
      <c r="P351" s="1150">
        <f t="shared" ca="1" si="116"/>
        <v>0</v>
      </c>
      <c r="Q351" s="1150">
        <f t="shared" ca="1" si="117"/>
        <v>0</v>
      </c>
      <c r="R351" s="1150">
        <f t="shared" ca="1" si="118"/>
        <v>0</v>
      </c>
      <c r="S351" s="1150">
        <f t="shared" ca="1" si="119"/>
        <v>0</v>
      </c>
      <c r="T351" s="1150">
        <f t="shared" ca="1" si="120"/>
        <v>0</v>
      </c>
      <c r="U351" s="1152">
        <f t="shared" ca="1" si="121"/>
        <v>0</v>
      </c>
      <c r="V351" s="1153" t="str">
        <f t="shared" ca="1" si="122"/>
        <v>n.a.</v>
      </c>
      <c r="X351" s="1154">
        <f t="shared" ca="1" si="123"/>
        <v>0</v>
      </c>
      <c r="Y351" s="1154">
        <f t="shared" ca="1" si="124"/>
        <v>0</v>
      </c>
      <c r="Z351" s="1154">
        <f t="shared" ca="1" si="125"/>
        <v>0</v>
      </c>
      <c r="AA351" s="1152">
        <f t="shared" ca="1" si="126"/>
        <v>0</v>
      </c>
      <c r="AB351" s="1125"/>
    </row>
    <row r="352" spans="1:28">
      <c r="A352" s="1164">
        <f>Calendar!J344</f>
        <v>55393</v>
      </c>
      <c r="C352" s="1124"/>
      <c r="D352" s="1145">
        <f t="shared" ca="1" si="95"/>
        <v>56157</v>
      </c>
      <c r="E352" s="1146">
        <f t="shared" ca="1" si="96"/>
        <v>56184</v>
      </c>
      <c r="F352" s="1147">
        <f t="shared" ca="1" si="110"/>
        <v>10409</v>
      </c>
      <c r="G352" s="1148">
        <f ca="1">IF(F352&lt;&gt;"",COUNTIF($F$11:F352,"&gt;0"),"")</f>
        <v>342</v>
      </c>
      <c r="H352" s="1149"/>
      <c r="I352" s="1093"/>
      <c r="J352" s="1150">
        <f t="shared" ca="1" si="111"/>
        <v>0</v>
      </c>
      <c r="K352" s="1151">
        <f t="shared" ca="1" si="112"/>
        <v>0</v>
      </c>
      <c r="L352" s="1150">
        <f t="shared" ca="1" si="113"/>
        <v>0</v>
      </c>
      <c r="M352" s="1150">
        <f t="shared" ca="1" si="114"/>
        <v>0</v>
      </c>
      <c r="N352" s="1150">
        <f t="shared" ca="1" si="115"/>
        <v>0</v>
      </c>
      <c r="O352" s="1093"/>
      <c r="P352" s="1150">
        <f t="shared" ca="1" si="116"/>
        <v>0</v>
      </c>
      <c r="Q352" s="1150">
        <f t="shared" ca="1" si="117"/>
        <v>0</v>
      </c>
      <c r="R352" s="1150">
        <f t="shared" ca="1" si="118"/>
        <v>0</v>
      </c>
      <c r="S352" s="1150">
        <f t="shared" ca="1" si="119"/>
        <v>0</v>
      </c>
      <c r="T352" s="1150">
        <f t="shared" ca="1" si="120"/>
        <v>0</v>
      </c>
      <c r="U352" s="1152">
        <f t="shared" ca="1" si="121"/>
        <v>0</v>
      </c>
      <c r="V352" s="1153" t="str">
        <f t="shared" ca="1" si="122"/>
        <v>n.a.</v>
      </c>
      <c r="X352" s="1154">
        <f t="shared" ca="1" si="123"/>
        <v>0</v>
      </c>
      <c r="Y352" s="1154">
        <f t="shared" ca="1" si="124"/>
        <v>0</v>
      </c>
      <c r="Z352" s="1154">
        <f t="shared" ca="1" si="125"/>
        <v>0</v>
      </c>
      <c r="AA352" s="1152">
        <f t="shared" ca="1" si="126"/>
        <v>0</v>
      </c>
      <c r="AB352" s="1125"/>
    </row>
    <row r="353" spans="1:28">
      <c r="A353" s="1164">
        <f>Calendar!J345</f>
        <v>55423</v>
      </c>
      <c r="C353" s="1124"/>
      <c r="D353" s="1145">
        <f t="shared" ca="1" si="95"/>
        <v>56188</v>
      </c>
      <c r="E353" s="1146">
        <f t="shared" ca="1" si="96"/>
        <v>56215</v>
      </c>
      <c r="F353" s="1147">
        <f t="shared" ca="1" si="110"/>
        <v>10440</v>
      </c>
      <c r="G353" s="1148">
        <f ca="1">IF(F353&lt;&gt;"",COUNTIF($F$11:F353,"&gt;0"),"")</f>
        <v>343</v>
      </c>
      <c r="H353" s="1149"/>
      <c r="I353" s="1093"/>
      <c r="J353" s="1150">
        <f t="shared" ca="1" si="111"/>
        <v>0</v>
      </c>
      <c r="K353" s="1151">
        <f t="shared" ca="1" si="112"/>
        <v>0</v>
      </c>
      <c r="L353" s="1150">
        <f t="shared" ca="1" si="113"/>
        <v>0</v>
      </c>
      <c r="M353" s="1150">
        <f t="shared" ca="1" si="114"/>
        <v>0</v>
      </c>
      <c r="N353" s="1150">
        <f t="shared" ca="1" si="115"/>
        <v>0</v>
      </c>
      <c r="O353" s="1093"/>
      <c r="P353" s="1150">
        <f t="shared" ca="1" si="116"/>
        <v>0</v>
      </c>
      <c r="Q353" s="1150">
        <f t="shared" ca="1" si="117"/>
        <v>0</v>
      </c>
      <c r="R353" s="1150">
        <f t="shared" ca="1" si="118"/>
        <v>0</v>
      </c>
      <c r="S353" s="1150">
        <f t="shared" ca="1" si="119"/>
        <v>0</v>
      </c>
      <c r="T353" s="1150">
        <f t="shared" ca="1" si="120"/>
        <v>0</v>
      </c>
      <c r="U353" s="1152">
        <f t="shared" ca="1" si="121"/>
        <v>0</v>
      </c>
      <c r="V353" s="1153" t="str">
        <f t="shared" ca="1" si="122"/>
        <v>n.a.</v>
      </c>
      <c r="X353" s="1154">
        <f t="shared" ca="1" si="123"/>
        <v>0</v>
      </c>
      <c r="Y353" s="1154">
        <f t="shared" ca="1" si="124"/>
        <v>0</v>
      </c>
      <c r="Z353" s="1154">
        <f t="shared" ca="1" si="125"/>
        <v>0</v>
      </c>
      <c r="AA353" s="1152">
        <f t="shared" ca="1" si="126"/>
        <v>0</v>
      </c>
      <c r="AB353" s="1125"/>
    </row>
    <row r="354" spans="1:28">
      <c r="A354" s="1164">
        <f>Calendar!J346</f>
        <v>55453</v>
      </c>
      <c r="C354" s="1124"/>
      <c r="D354" s="1145">
        <f t="shared" ca="1" si="95"/>
        <v>56218</v>
      </c>
      <c r="E354" s="1146">
        <f t="shared" ca="1" si="96"/>
        <v>56247</v>
      </c>
      <c r="F354" s="1147">
        <f t="shared" ca="1" si="110"/>
        <v>10472</v>
      </c>
      <c r="G354" s="1148">
        <f ca="1">IF(F354&lt;&gt;"",COUNTIF($F$11:F354,"&gt;0"),"")</f>
        <v>344</v>
      </c>
      <c r="H354" s="1149"/>
      <c r="I354" s="1093"/>
      <c r="J354" s="1150">
        <f t="shared" ca="1" si="111"/>
        <v>0</v>
      </c>
      <c r="K354" s="1151">
        <f t="shared" ca="1" si="112"/>
        <v>0</v>
      </c>
      <c r="L354" s="1150">
        <f t="shared" ca="1" si="113"/>
        <v>0</v>
      </c>
      <c r="M354" s="1150">
        <f t="shared" ca="1" si="114"/>
        <v>0</v>
      </c>
      <c r="N354" s="1150">
        <f t="shared" ca="1" si="115"/>
        <v>0</v>
      </c>
      <c r="O354" s="1093"/>
      <c r="P354" s="1150">
        <f t="shared" ca="1" si="116"/>
        <v>0</v>
      </c>
      <c r="Q354" s="1150">
        <f t="shared" ca="1" si="117"/>
        <v>0</v>
      </c>
      <c r="R354" s="1150">
        <f t="shared" ca="1" si="118"/>
        <v>0</v>
      </c>
      <c r="S354" s="1150">
        <f t="shared" ca="1" si="119"/>
        <v>0</v>
      </c>
      <c r="T354" s="1150">
        <f t="shared" ca="1" si="120"/>
        <v>0</v>
      </c>
      <c r="U354" s="1152">
        <f t="shared" ca="1" si="121"/>
        <v>0</v>
      </c>
      <c r="V354" s="1153" t="str">
        <f t="shared" ca="1" si="122"/>
        <v>n.a.</v>
      </c>
      <c r="X354" s="1154">
        <f t="shared" ca="1" si="123"/>
        <v>0</v>
      </c>
      <c r="Y354" s="1154">
        <f t="shared" ca="1" si="124"/>
        <v>0</v>
      </c>
      <c r="Z354" s="1154">
        <f t="shared" ca="1" si="125"/>
        <v>0</v>
      </c>
      <c r="AA354" s="1152">
        <f t="shared" ca="1" si="126"/>
        <v>0</v>
      </c>
      <c r="AB354" s="1125"/>
    </row>
    <row r="355" spans="1:28">
      <c r="A355" s="1164">
        <f>Calendar!J347</f>
        <v>55484</v>
      </c>
      <c r="C355" s="1124"/>
      <c r="D355" s="1145">
        <f t="shared" ca="1" si="95"/>
        <v>56249</v>
      </c>
      <c r="E355" s="1146">
        <f t="shared" ca="1" si="96"/>
        <v>56276</v>
      </c>
      <c r="F355" s="1147">
        <f t="shared" ca="1" si="110"/>
        <v>10501</v>
      </c>
      <c r="G355" s="1148">
        <f ca="1">IF(F355&lt;&gt;"",COUNTIF($F$11:F355,"&gt;0"),"")</f>
        <v>345</v>
      </c>
      <c r="H355" s="1149"/>
      <c r="I355" s="1093"/>
      <c r="J355" s="1150">
        <f t="shared" ca="1" si="111"/>
        <v>0</v>
      </c>
      <c r="K355" s="1151">
        <f t="shared" ca="1" si="112"/>
        <v>0</v>
      </c>
      <c r="L355" s="1150">
        <f t="shared" ca="1" si="113"/>
        <v>0</v>
      </c>
      <c r="M355" s="1150">
        <f t="shared" ca="1" si="114"/>
        <v>0</v>
      </c>
      <c r="N355" s="1150">
        <f t="shared" ca="1" si="115"/>
        <v>0</v>
      </c>
      <c r="O355" s="1093"/>
      <c r="P355" s="1150">
        <f t="shared" ca="1" si="116"/>
        <v>0</v>
      </c>
      <c r="Q355" s="1150">
        <f t="shared" ca="1" si="117"/>
        <v>0</v>
      </c>
      <c r="R355" s="1150">
        <f t="shared" ca="1" si="118"/>
        <v>0</v>
      </c>
      <c r="S355" s="1150">
        <f t="shared" ca="1" si="119"/>
        <v>0</v>
      </c>
      <c r="T355" s="1150">
        <f t="shared" ca="1" si="120"/>
        <v>0</v>
      </c>
      <c r="U355" s="1152">
        <f t="shared" ca="1" si="121"/>
        <v>0</v>
      </c>
      <c r="V355" s="1153" t="str">
        <f t="shared" ca="1" si="122"/>
        <v>n.a.</v>
      </c>
      <c r="X355" s="1154">
        <f t="shared" ca="1" si="123"/>
        <v>0</v>
      </c>
      <c r="Y355" s="1154">
        <f t="shared" ca="1" si="124"/>
        <v>0</v>
      </c>
      <c r="Z355" s="1154">
        <f t="shared" ca="1" si="125"/>
        <v>0</v>
      </c>
      <c r="AA355" s="1152">
        <f t="shared" ca="1" si="126"/>
        <v>0</v>
      </c>
      <c r="AB355" s="1125"/>
    </row>
    <row r="356" spans="1:28">
      <c r="A356" s="1164">
        <f>Calendar!J348</f>
        <v>55514</v>
      </c>
      <c r="C356" s="1124"/>
      <c r="D356" s="1145">
        <f t="shared" ca="1" si="95"/>
        <v>56280</v>
      </c>
      <c r="E356" s="1146">
        <f t="shared" ca="1" si="96"/>
        <v>56307</v>
      </c>
      <c r="F356" s="1147">
        <f t="shared" ca="1" si="110"/>
        <v>10532</v>
      </c>
      <c r="G356" s="1148">
        <f ca="1">IF(F356&lt;&gt;"",COUNTIF($F$11:F356,"&gt;0"),"")</f>
        <v>346</v>
      </c>
      <c r="H356" s="1149"/>
      <c r="I356" s="1093"/>
      <c r="J356" s="1150">
        <f t="shared" ca="1" si="111"/>
        <v>0</v>
      </c>
      <c r="K356" s="1151">
        <f t="shared" ca="1" si="112"/>
        <v>0</v>
      </c>
      <c r="L356" s="1150">
        <f t="shared" ca="1" si="113"/>
        <v>0</v>
      </c>
      <c r="M356" s="1150">
        <f t="shared" ca="1" si="114"/>
        <v>0</v>
      </c>
      <c r="N356" s="1150">
        <f t="shared" ca="1" si="115"/>
        <v>0</v>
      </c>
      <c r="O356" s="1093"/>
      <c r="P356" s="1150">
        <f t="shared" ca="1" si="116"/>
        <v>0</v>
      </c>
      <c r="Q356" s="1150">
        <f t="shared" ca="1" si="117"/>
        <v>0</v>
      </c>
      <c r="R356" s="1150">
        <f t="shared" ca="1" si="118"/>
        <v>0</v>
      </c>
      <c r="S356" s="1150">
        <f t="shared" ca="1" si="119"/>
        <v>0</v>
      </c>
      <c r="T356" s="1150">
        <f t="shared" ca="1" si="120"/>
        <v>0</v>
      </c>
      <c r="U356" s="1152">
        <f t="shared" ca="1" si="121"/>
        <v>0</v>
      </c>
      <c r="V356" s="1153" t="str">
        <f t="shared" ca="1" si="122"/>
        <v>n.a.</v>
      </c>
      <c r="X356" s="1154">
        <f t="shared" ca="1" si="123"/>
        <v>0</v>
      </c>
      <c r="Y356" s="1154">
        <f t="shared" ca="1" si="124"/>
        <v>0</v>
      </c>
      <c r="Z356" s="1154">
        <f t="shared" ca="1" si="125"/>
        <v>0</v>
      </c>
      <c r="AA356" s="1152">
        <f t="shared" ca="1" si="126"/>
        <v>0</v>
      </c>
      <c r="AB356" s="1125"/>
    </row>
    <row r="357" spans="1:28">
      <c r="A357" s="1164">
        <f>Calendar!J349</f>
        <v>55547</v>
      </c>
      <c r="C357" s="1124"/>
      <c r="D357" s="1145">
        <f t="shared" ca="1" si="95"/>
        <v>56308</v>
      </c>
      <c r="E357" s="1146">
        <f t="shared" ca="1" si="96"/>
        <v>56335</v>
      </c>
      <c r="F357" s="1147">
        <f t="shared" ca="1" si="110"/>
        <v>10560</v>
      </c>
      <c r="G357" s="1148">
        <f ca="1">IF(F357&lt;&gt;"",COUNTIF($F$11:F357,"&gt;0"),"")</f>
        <v>347</v>
      </c>
      <c r="H357" s="1149"/>
      <c r="I357" s="1093"/>
      <c r="J357" s="1150">
        <f t="shared" ca="1" si="111"/>
        <v>0</v>
      </c>
      <c r="K357" s="1151">
        <f t="shared" ca="1" si="112"/>
        <v>0</v>
      </c>
      <c r="L357" s="1150">
        <f t="shared" ca="1" si="113"/>
        <v>0</v>
      </c>
      <c r="M357" s="1150">
        <f t="shared" ca="1" si="114"/>
        <v>0</v>
      </c>
      <c r="N357" s="1150">
        <f t="shared" ca="1" si="115"/>
        <v>0</v>
      </c>
      <c r="O357" s="1093"/>
      <c r="P357" s="1150">
        <f t="shared" ca="1" si="116"/>
        <v>0</v>
      </c>
      <c r="Q357" s="1150">
        <f t="shared" ca="1" si="117"/>
        <v>0</v>
      </c>
      <c r="R357" s="1150">
        <f t="shared" ca="1" si="118"/>
        <v>0</v>
      </c>
      <c r="S357" s="1150">
        <f t="shared" ca="1" si="119"/>
        <v>0</v>
      </c>
      <c r="T357" s="1150">
        <f t="shared" ca="1" si="120"/>
        <v>0</v>
      </c>
      <c r="U357" s="1152">
        <f t="shared" ca="1" si="121"/>
        <v>0</v>
      </c>
      <c r="V357" s="1153" t="str">
        <f t="shared" ca="1" si="122"/>
        <v>n.a.</v>
      </c>
      <c r="X357" s="1154">
        <f t="shared" ca="1" si="123"/>
        <v>0</v>
      </c>
      <c r="Y357" s="1154">
        <f t="shared" ca="1" si="124"/>
        <v>0</v>
      </c>
      <c r="Z357" s="1154">
        <f t="shared" ca="1" si="125"/>
        <v>0</v>
      </c>
      <c r="AA357" s="1152">
        <f t="shared" ca="1" si="126"/>
        <v>0</v>
      </c>
      <c r="AB357" s="1125"/>
    </row>
    <row r="358" spans="1:28">
      <c r="A358" s="1164">
        <f>Calendar!J350</f>
        <v>55576</v>
      </c>
      <c r="C358" s="1124"/>
      <c r="D358" s="1145">
        <f t="shared" ca="1" si="95"/>
        <v>56339</v>
      </c>
      <c r="E358" s="1146">
        <f t="shared" ca="1" si="96"/>
        <v>56366</v>
      </c>
      <c r="F358" s="1147">
        <f t="shared" ca="1" si="110"/>
        <v>10591</v>
      </c>
      <c r="G358" s="1148">
        <f ca="1">IF(F358&lt;&gt;"",COUNTIF($F$11:F358,"&gt;0"),"")</f>
        <v>348</v>
      </c>
      <c r="H358" s="1149"/>
      <c r="I358" s="1093"/>
      <c r="J358" s="1150">
        <f t="shared" ca="1" si="111"/>
        <v>0</v>
      </c>
      <c r="K358" s="1151">
        <f t="shared" ca="1" si="112"/>
        <v>0</v>
      </c>
      <c r="L358" s="1150">
        <f t="shared" ca="1" si="113"/>
        <v>0</v>
      </c>
      <c r="M358" s="1150">
        <f t="shared" ca="1" si="114"/>
        <v>0</v>
      </c>
      <c r="N358" s="1150">
        <f t="shared" ca="1" si="115"/>
        <v>0</v>
      </c>
      <c r="O358" s="1093"/>
      <c r="P358" s="1150">
        <f t="shared" ca="1" si="116"/>
        <v>0</v>
      </c>
      <c r="Q358" s="1150">
        <f t="shared" ca="1" si="117"/>
        <v>0</v>
      </c>
      <c r="R358" s="1150">
        <f t="shared" ca="1" si="118"/>
        <v>0</v>
      </c>
      <c r="S358" s="1150">
        <f t="shared" ca="1" si="119"/>
        <v>0</v>
      </c>
      <c r="T358" s="1150">
        <f t="shared" ca="1" si="120"/>
        <v>0</v>
      </c>
      <c r="U358" s="1152">
        <f t="shared" ca="1" si="121"/>
        <v>0</v>
      </c>
      <c r="V358" s="1153" t="str">
        <f t="shared" ca="1" si="122"/>
        <v>n.a.</v>
      </c>
      <c r="X358" s="1154">
        <f t="shared" ca="1" si="123"/>
        <v>0</v>
      </c>
      <c r="Y358" s="1154">
        <f t="shared" ca="1" si="124"/>
        <v>0</v>
      </c>
      <c r="Z358" s="1154">
        <f t="shared" ca="1" si="125"/>
        <v>0</v>
      </c>
      <c r="AA358" s="1152">
        <f t="shared" ca="1" si="126"/>
        <v>0</v>
      </c>
      <c r="AB358" s="1125"/>
    </row>
    <row r="359" spans="1:28">
      <c r="A359" s="1164">
        <f>Calendar!J351</f>
        <v>55605</v>
      </c>
      <c r="C359" s="1124"/>
      <c r="D359" s="1145">
        <f t="shared" ca="1" si="95"/>
        <v>56369</v>
      </c>
      <c r="E359" s="1146">
        <f t="shared" ca="1" si="96"/>
        <v>56396</v>
      </c>
      <c r="F359" s="1147">
        <f t="shared" ca="1" si="110"/>
        <v>10621</v>
      </c>
      <c r="G359" s="1148">
        <f ca="1">IF(F359&lt;&gt;"",COUNTIF($F$11:F359,"&gt;0"),"")</f>
        <v>349</v>
      </c>
      <c r="H359" s="1149"/>
      <c r="I359" s="1093"/>
      <c r="J359" s="1150">
        <f t="shared" ca="1" si="111"/>
        <v>0</v>
      </c>
      <c r="K359" s="1151">
        <f t="shared" ca="1" si="112"/>
        <v>0</v>
      </c>
      <c r="L359" s="1150">
        <f t="shared" ca="1" si="113"/>
        <v>0</v>
      </c>
      <c r="M359" s="1150">
        <f t="shared" ca="1" si="114"/>
        <v>0</v>
      </c>
      <c r="N359" s="1150">
        <f t="shared" ca="1" si="115"/>
        <v>0</v>
      </c>
      <c r="O359" s="1093"/>
      <c r="P359" s="1150">
        <f t="shared" ca="1" si="116"/>
        <v>0</v>
      </c>
      <c r="Q359" s="1150">
        <f t="shared" ca="1" si="117"/>
        <v>0</v>
      </c>
      <c r="R359" s="1150">
        <f t="shared" ca="1" si="118"/>
        <v>0</v>
      </c>
      <c r="S359" s="1150">
        <f t="shared" ca="1" si="119"/>
        <v>0</v>
      </c>
      <c r="T359" s="1150">
        <f t="shared" ca="1" si="120"/>
        <v>0</v>
      </c>
      <c r="U359" s="1152">
        <f t="shared" ca="1" si="121"/>
        <v>0</v>
      </c>
      <c r="V359" s="1153" t="str">
        <f t="shared" ca="1" si="122"/>
        <v>n.a.</v>
      </c>
      <c r="X359" s="1154">
        <f t="shared" ca="1" si="123"/>
        <v>0</v>
      </c>
      <c r="Y359" s="1154">
        <f t="shared" ca="1" si="124"/>
        <v>0</v>
      </c>
      <c r="Z359" s="1154">
        <f t="shared" ca="1" si="125"/>
        <v>0</v>
      </c>
      <c r="AA359" s="1152">
        <f t="shared" ca="1" si="126"/>
        <v>0</v>
      </c>
      <c r="AB359" s="1125"/>
    </row>
    <row r="360" spans="1:28">
      <c r="A360" s="1164">
        <f>Calendar!J352</f>
        <v>55638</v>
      </c>
      <c r="B360" s="1124"/>
      <c r="C360" s="1124"/>
      <c r="D360" s="1145">
        <f t="shared" ca="1" si="95"/>
        <v>56400</v>
      </c>
      <c r="E360" s="1146">
        <f t="shared" ca="1" si="96"/>
        <v>56429</v>
      </c>
      <c r="F360" s="1147">
        <f t="shared" ca="1" si="110"/>
        <v>10654</v>
      </c>
      <c r="G360" s="1148">
        <f ca="1">IF(F360&lt;&gt;"",COUNTIF($F$11:F360,"&gt;0"),"")</f>
        <v>350</v>
      </c>
      <c r="H360" s="1149"/>
      <c r="I360" s="1093"/>
      <c r="J360" s="1150">
        <f t="shared" ca="1" si="111"/>
        <v>0</v>
      </c>
      <c r="K360" s="1151">
        <f t="shared" ca="1" si="112"/>
        <v>0</v>
      </c>
      <c r="L360" s="1150">
        <f t="shared" ca="1" si="113"/>
        <v>0</v>
      </c>
      <c r="M360" s="1150">
        <f t="shared" ca="1" si="114"/>
        <v>0</v>
      </c>
      <c r="N360" s="1150">
        <f t="shared" ca="1" si="115"/>
        <v>0</v>
      </c>
      <c r="O360" s="1093"/>
      <c r="P360" s="1150">
        <f t="shared" ca="1" si="116"/>
        <v>0</v>
      </c>
      <c r="Q360" s="1150">
        <f t="shared" ca="1" si="117"/>
        <v>0</v>
      </c>
      <c r="R360" s="1150">
        <f t="shared" ca="1" si="118"/>
        <v>0</v>
      </c>
      <c r="S360" s="1150">
        <f t="shared" ca="1" si="119"/>
        <v>0</v>
      </c>
      <c r="T360" s="1150">
        <f t="shared" ca="1" si="120"/>
        <v>0</v>
      </c>
      <c r="U360" s="1152">
        <f t="shared" ca="1" si="121"/>
        <v>0</v>
      </c>
      <c r="V360" s="1153" t="str">
        <f t="shared" ca="1" si="122"/>
        <v>n.a.</v>
      </c>
      <c r="X360" s="1154">
        <f t="shared" ca="1" si="123"/>
        <v>0</v>
      </c>
      <c r="Y360" s="1154">
        <f t="shared" ca="1" si="124"/>
        <v>0</v>
      </c>
      <c r="Z360" s="1154">
        <f t="shared" ca="1" si="125"/>
        <v>0</v>
      </c>
      <c r="AA360" s="1152">
        <f t="shared" ca="1" si="126"/>
        <v>0</v>
      </c>
      <c r="AB360" s="1125"/>
    </row>
    <row r="361" spans="1:28">
      <c r="A361" s="1164">
        <f>Calendar!J353</f>
        <v>55666</v>
      </c>
      <c r="C361" s="1124"/>
      <c r="D361" s="1145">
        <f t="shared" ca="1" si="95"/>
        <v>56430</v>
      </c>
      <c r="E361" s="1146">
        <f t="shared" ca="1" si="96"/>
        <v>56457</v>
      </c>
      <c r="F361" s="1147">
        <f t="shared" ca="1" si="110"/>
        <v>10682</v>
      </c>
      <c r="G361" s="1148">
        <f ca="1">IF(F361&lt;&gt;"",COUNTIF($F$11:F361,"&gt;0"),"")</f>
        <v>351</v>
      </c>
      <c r="H361" s="1149"/>
      <c r="I361" s="1093"/>
      <c r="J361" s="1150">
        <f t="shared" ca="1" si="111"/>
        <v>0</v>
      </c>
      <c r="K361" s="1151">
        <f t="shared" ca="1" si="112"/>
        <v>0</v>
      </c>
      <c r="L361" s="1150">
        <f t="shared" ca="1" si="113"/>
        <v>0</v>
      </c>
      <c r="M361" s="1150">
        <f t="shared" ca="1" si="114"/>
        <v>0</v>
      </c>
      <c r="N361" s="1150">
        <f t="shared" ca="1" si="115"/>
        <v>0</v>
      </c>
      <c r="O361" s="1093"/>
      <c r="P361" s="1150">
        <f t="shared" ca="1" si="116"/>
        <v>0</v>
      </c>
      <c r="Q361" s="1150">
        <f t="shared" ca="1" si="117"/>
        <v>0</v>
      </c>
      <c r="R361" s="1150">
        <f t="shared" ca="1" si="118"/>
        <v>0</v>
      </c>
      <c r="S361" s="1150">
        <f t="shared" ca="1" si="119"/>
        <v>0</v>
      </c>
      <c r="T361" s="1150">
        <f t="shared" ca="1" si="120"/>
        <v>0</v>
      </c>
      <c r="U361" s="1152">
        <f t="shared" ca="1" si="121"/>
        <v>0</v>
      </c>
      <c r="V361" s="1153" t="str">
        <f t="shared" ca="1" si="122"/>
        <v>n.a.</v>
      </c>
      <c r="X361" s="1154">
        <f t="shared" ca="1" si="123"/>
        <v>0</v>
      </c>
      <c r="Y361" s="1154">
        <f t="shared" ca="1" si="124"/>
        <v>0</v>
      </c>
      <c r="Z361" s="1154">
        <f t="shared" ca="1" si="125"/>
        <v>0</v>
      </c>
      <c r="AA361" s="1152">
        <f t="shared" ca="1" si="126"/>
        <v>0</v>
      </c>
      <c r="AB361" s="1125"/>
    </row>
    <row r="362" spans="1:28">
      <c r="A362" s="1164">
        <f>Calendar!J354</f>
        <v>55697</v>
      </c>
      <c r="C362" s="1124"/>
      <c r="D362" s="1145">
        <f t="shared" ca="1" si="95"/>
        <v>56461</v>
      </c>
      <c r="E362" s="1146">
        <f t="shared" ref="E362:E383" ca="1" si="127">IF(INDIRECT("A"&amp;(IFERROR(MATCH(E361,A:A),999)+1))&gt;0,INDIRECT("A"&amp;(IFERROR(MATCH(E361,A:A),999)+1)),"")</f>
        <v>56488</v>
      </c>
      <c r="F362" s="1147">
        <f t="shared" ref="F362:F383" ca="1" si="128">IF(E362&lt;&gt;"",E362-$A$31,"")</f>
        <v>10713</v>
      </c>
      <c r="G362" s="1148">
        <f ca="1">IF(F362&lt;&gt;"",COUNTIF($F$11:F362,"&gt;0"),"")</f>
        <v>352</v>
      </c>
      <c r="H362" s="1149"/>
      <c r="I362" s="1093"/>
      <c r="J362" s="1150">
        <f t="shared" ref="J362:J383" ca="1" si="129">IF(G362=1,$A$7,N361)</f>
        <v>0</v>
      </c>
      <c r="K362" s="1151">
        <f t="shared" ref="K362:K383" ca="1" si="130">H362*J362</f>
        <v>0</v>
      </c>
      <c r="L362" s="1150">
        <f t="shared" ref="L362:L383" ca="1" si="131">IF(E362&lt;&gt;"",(1-(1-$A$25)^(1/12))*(J362-K362),"")</f>
        <v>0</v>
      </c>
      <c r="M362" s="1150">
        <f t="shared" ref="M362:M383" ca="1" si="132">IF(J362-K362-L362&lt;$A$27*$A$5,J362-K362-L362,0)</f>
        <v>0</v>
      </c>
      <c r="N362" s="1150">
        <f t="shared" ref="N362:N383" ca="1" si="133">IF(E362&lt;&gt;"",J362-K362-L362-M362,"")</f>
        <v>0</v>
      </c>
      <c r="O362" s="1093"/>
      <c r="P362" s="1150">
        <f t="shared" ref="P362:P383" ca="1" si="134">IF(G362&lt;&gt; "", R362+X362-N362, "")</f>
        <v>0</v>
      </c>
      <c r="Q362" s="1150">
        <f t="shared" ref="Q362:Q383" ca="1" si="135">IF(E362&lt;&gt;"", N362*(1-$A$15), "")</f>
        <v>0</v>
      </c>
      <c r="R362" s="1150">
        <f t="shared" ref="R362:R383" ca="1" si="136">IF(E362&lt;&gt;"", T361, "")</f>
        <v>0</v>
      </c>
      <c r="S362" s="1150">
        <f t="shared" ref="S362:S383" ca="1" si="137">IF(E362&lt;&gt;"", MIN(P362,MAX(R362-Q362,0)), "")</f>
        <v>0</v>
      </c>
      <c r="T362" s="1150">
        <f t="shared" ref="T362:T383" ca="1" si="138">IF(E362&lt;&gt;"", R362-S362, "")</f>
        <v>0</v>
      </c>
      <c r="U362" s="1152">
        <f t="shared" ref="U362:U383" ca="1" si="139">IF(E362&lt;&gt;"", R362/$A$11, "")</f>
        <v>0</v>
      </c>
      <c r="V362" s="1153" t="str">
        <f t="shared" ref="V362:V383" ca="1" si="140">IF(E362&lt;&gt;"", IFERROR(1-T362/N362, "n.a."), "")</f>
        <v>n.a.</v>
      </c>
      <c r="X362" s="1154">
        <f t="shared" ref="X362:X383" ca="1" si="141">IF(E362&lt;&gt;"", Z361, "")</f>
        <v>0</v>
      </c>
      <c r="Y362" s="1154">
        <f t="shared" ref="Y362:Y383" ca="1" si="142">IF(E362&lt;&gt;"", P362-S362, "")</f>
        <v>0</v>
      </c>
      <c r="Z362" s="1154">
        <f t="shared" ref="Z362:Z383" ca="1" si="143">IF(E362&lt;&gt;"", X362-Y362, "")</f>
        <v>0</v>
      </c>
      <c r="AA362" s="1152">
        <f t="shared" ref="AA362:AA383" ca="1" si="144">IF(E362&lt;&gt;"", X362/$A$19, "")</f>
        <v>0</v>
      </c>
      <c r="AB362" s="1125"/>
    </row>
    <row r="363" spans="1:28">
      <c r="A363" s="1164">
        <f>Calendar!J355</f>
        <v>55729</v>
      </c>
      <c r="C363" s="1124"/>
      <c r="D363" s="1145">
        <f t="shared" ca="1" si="95"/>
        <v>56492</v>
      </c>
      <c r="E363" s="1146">
        <f t="shared" ca="1" si="127"/>
        <v>56520</v>
      </c>
      <c r="F363" s="1147">
        <f t="shared" ca="1" si="128"/>
        <v>10745</v>
      </c>
      <c r="G363" s="1148">
        <f ca="1">IF(F363&lt;&gt;"",COUNTIF($F$11:F363,"&gt;0"),"")</f>
        <v>353</v>
      </c>
      <c r="H363" s="1149"/>
      <c r="I363" s="1093"/>
      <c r="J363" s="1150">
        <f t="shared" ca="1" si="129"/>
        <v>0</v>
      </c>
      <c r="K363" s="1151">
        <f t="shared" ca="1" si="130"/>
        <v>0</v>
      </c>
      <c r="L363" s="1150">
        <f t="shared" ca="1" si="131"/>
        <v>0</v>
      </c>
      <c r="M363" s="1150">
        <f t="shared" ca="1" si="132"/>
        <v>0</v>
      </c>
      <c r="N363" s="1150">
        <f t="shared" ca="1" si="133"/>
        <v>0</v>
      </c>
      <c r="O363" s="1093"/>
      <c r="P363" s="1150">
        <f t="shared" ca="1" si="134"/>
        <v>0</v>
      </c>
      <c r="Q363" s="1150">
        <f t="shared" ca="1" si="135"/>
        <v>0</v>
      </c>
      <c r="R363" s="1150">
        <f t="shared" ca="1" si="136"/>
        <v>0</v>
      </c>
      <c r="S363" s="1150">
        <f t="shared" ca="1" si="137"/>
        <v>0</v>
      </c>
      <c r="T363" s="1150">
        <f t="shared" ca="1" si="138"/>
        <v>0</v>
      </c>
      <c r="U363" s="1152">
        <f t="shared" ca="1" si="139"/>
        <v>0</v>
      </c>
      <c r="V363" s="1153" t="str">
        <f t="shared" ca="1" si="140"/>
        <v>n.a.</v>
      </c>
      <c r="X363" s="1154">
        <f t="shared" ca="1" si="141"/>
        <v>0</v>
      </c>
      <c r="Y363" s="1154">
        <f t="shared" ca="1" si="142"/>
        <v>0</v>
      </c>
      <c r="Z363" s="1154">
        <f t="shared" ca="1" si="143"/>
        <v>0</v>
      </c>
      <c r="AA363" s="1152">
        <f t="shared" ca="1" si="144"/>
        <v>0</v>
      </c>
      <c r="AB363" s="1125"/>
    </row>
    <row r="364" spans="1:28">
      <c r="A364" s="1164">
        <f>Calendar!J356</f>
        <v>55758</v>
      </c>
      <c r="C364" s="1124"/>
      <c r="D364" s="1145">
        <f t="shared" ca="1" si="95"/>
        <v>56522</v>
      </c>
      <c r="E364" s="1146">
        <f t="shared" ca="1" si="127"/>
        <v>56549</v>
      </c>
      <c r="F364" s="1147">
        <f t="shared" ca="1" si="128"/>
        <v>10774</v>
      </c>
      <c r="G364" s="1148">
        <f ca="1">IF(F364&lt;&gt;"",COUNTIF($F$11:F364,"&gt;0"),"")</f>
        <v>354</v>
      </c>
      <c r="H364" s="1149"/>
      <c r="I364" s="1093"/>
      <c r="J364" s="1150">
        <f t="shared" ca="1" si="129"/>
        <v>0</v>
      </c>
      <c r="K364" s="1151">
        <f t="shared" ca="1" si="130"/>
        <v>0</v>
      </c>
      <c r="L364" s="1150">
        <f t="shared" ca="1" si="131"/>
        <v>0</v>
      </c>
      <c r="M364" s="1150">
        <f t="shared" ca="1" si="132"/>
        <v>0</v>
      </c>
      <c r="N364" s="1150">
        <f t="shared" ca="1" si="133"/>
        <v>0</v>
      </c>
      <c r="O364" s="1093"/>
      <c r="P364" s="1150">
        <f t="shared" ca="1" si="134"/>
        <v>0</v>
      </c>
      <c r="Q364" s="1150">
        <f t="shared" ca="1" si="135"/>
        <v>0</v>
      </c>
      <c r="R364" s="1150">
        <f t="shared" ca="1" si="136"/>
        <v>0</v>
      </c>
      <c r="S364" s="1150">
        <f t="shared" ca="1" si="137"/>
        <v>0</v>
      </c>
      <c r="T364" s="1150">
        <f t="shared" ca="1" si="138"/>
        <v>0</v>
      </c>
      <c r="U364" s="1152">
        <f t="shared" ca="1" si="139"/>
        <v>0</v>
      </c>
      <c r="V364" s="1153" t="str">
        <f t="shared" ca="1" si="140"/>
        <v>n.a.</v>
      </c>
      <c r="X364" s="1154">
        <f t="shared" ca="1" si="141"/>
        <v>0</v>
      </c>
      <c r="Y364" s="1154">
        <f t="shared" ca="1" si="142"/>
        <v>0</v>
      </c>
      <c r="Z364" s="1154">
        <f t="shared" ca="1" si="143"/>
        <v>0</v>
      </c>
      <c r="AA364" s="1152">
        <f t="shared" ca="1" si="144"/>
        <v>0</v>
      </c>
      <c r="AB364" s="1125"/>
    </row>
    <row r="365" spans="1:28">
      <c r="A365" s="1164">
        <f>Calendar!J357</f>
        <v>55789</v>
      </c>
      <c r="C365" s="1124"/>
      <c r="D365" s="1145">
        <f t="shared" ca="1" si="95"/>
        <v>56553</v>
      </c>
      <c r="E365" s="1146">
        <f t="shared" ca="1" si="127"/>
        <v>56580</v>
      </c>
      <c r="F365" s="1147">
        <f t="shared" ca="1" si="128"/>
        <v>10805</v>
      </c>
      <c r="G365" s="1148">
        <f ca="1">IF(F365&lt;&gt;"",COUNTIF($F$11:F365,"&gt;0"),"")</f>
        <v>355</v>
      </c>
      <c r="H365" s="1149"/>
      <c r="I365" s="1093"/>
      <c r="J365" s="1150">
        <f t="shared" ca="1" si="129"/>
        <v>0</v>
      </c>
      <c r="K365" s="1151">
        <f t="shared" ca="1" si="130"/>
        <v>0</v>
      </c>
      <c r="L365" s="1150">
        <f t="shared" ca="1" si="131"/>
        <v>0</v>
      </c>
      <c r="M365" s="1150">
        <f t="shared" ca="1" si="132"/>
        <v>0</v>
      </c>
      <c r="N365" s="1150">
        <f t="shared" ca="1" si="133"/>
        <v>0</v>
      </c>
      <c r="O365" s="1093"/>
      <c r="P365" s="1150">
        <f t="shared" ca="1" si="134"/>
        <v>0</v>
      </c>
      <c r="Q365" s="1150">
        <f t="shared" ca="1" si="135"/>
        <v>0</v>
      </c>
      <c r="R365" s="1150">
        <f t="shared" ca="1" si="136"/>
        <v>0</v>
      </c>
      <c r="S365" s="1150">
        <f t="shared" ca="1" si="137"/>
        <v>0</v>
      </c>
      <c r="T365" s="1150">
        <f t="shared" ca="1" si="138"/>
        <v>0</v>
      </c>
      <c r="U365" s="1152">
        <f t="shared" ca="1" si="139"/>
        <v>0</v>
      </c>
      <c r="V365" s="1153" t="str">
        <f t="shared" ca="1" si="140"/>
        <v>n.a.</v>
      </c>
      <c r="X365" s="1154">
        <f t="shared" ca="1" si="141"/>
        <v>0</v>
      </c>
      <c r="Y365" s="1154">
        <f t="shared" ca="1" si="142"/>
        <v>0</v>
      </c>
      <c r="Z365" s="1154">
        <f t="shared" ca="1" si="143"/>
        <v>0</v>
      </c>
      <c r="AA365" s="1152">
        <f t="shared" ca="1" si="144"/>
        <v>0</v>
      </c>
      <c r="AB365" s="1125"/>
    </row>
    <row r="366" spans="1:28">
      <c r="A366" s="1164">
        <f>Calendar!J358</f>
        <v>55820</v>
      </c>
      <c r="C366" s="1124"/>
      <c r="D366" s="1145">
        <f t="shared" ca="1" si="95"/>
        <v>56583</v>
      </c>
      <c r="E366" s="1146">
        <f t="shared" ca="1" si="127"/>
        <v>56611</v>
      </c>
      <c r="F366" s="1147">
        <f t="shared" ca="1" si="128"/>
        <v>10836</v>
      </c>
      <c r="G366" s="1148">
        <f ca="1">IF(F366&lt;&gt;"",COUNTIF($F$11:F366,"&gt;0"),"")</f>
        <v>356</v>
      </c>
      <c r="H366" s="1149"/>
      <c r="I366" s="1093"/>
      <c r="J366" s="1150">
        <f t="shared" ca="1" si="129"/>
        <v>0</v>
      </c>
      <c r="K366" s="1151">
        <f t="shared" ca="1" si="130"/>
        <v>0</v>
      </c>
      <c r="L366" s="1150">
        <f t="shared" ca="1" si="131"/>
        <v>0</v>
      </c>
      <c r="M366" s="1150">
        <f t="shared" ca="1" si="132"/>
        <v>0</v>
      </c>
      <c r="N366" s="1150">
        <f t="shared" ca="1" si="133"/>
        <v>0</v>
      </c>
      <c r="O366" s="1093"/>
      <c r="P366" s="1150">
        <f t="shared" ca="1" si="134"/>
        <v>0</v>
      </c>
      <c r="Q366" s="1150">
        <f t="shared" ca="1" si="135"/>
        <v>0</v>
      </c>
      <c r="R366" s="1150">
        <f t="shared" ca="1" si="136"/>
        <v>0</v>
      </c>
      <c r="S366" s="1150">
        <f t="shared" ca="1" si="137"/>
        <v>0</v>
      </c>
      <c r="T366" s="1150">
        <f t="shared" ca="1" si="138"/>
        <v>0</v>
      </c>
      <c r="U366" s="1152">
        <f t="shared" ca="1" si="139"/>
        <v>0</v>
      </c>
      <c r="V366" s="1153" t="str">
        <f t="shared" ca="1" si="140"/>
        <v>n.a.</v>
      </c>
      <c r="X366" s="1154">
        <f t="shared" ca="1" si="141"/>
        <v>0</v>
      </c>
      <c r="Y366" s="1154">
        <f t="shared" ca="1" si="142"/>
        <v>0</v>
      </c>
      <c r="Z366" s="1154">
        <f t="shared" ca="1" si="143"/>
        <v>0</v>
      </c>
      <c r="AA366" s="1152">
        <f t="shared" ca="1" si="144"/>
        <v>0</v>
      </c>
      <c r="AB366" s="1125"/>
    </row>
    <row r="367" spans="1:28">
      <c r="A367" s="1164">
        <f>Calendar!J359</f>
        <v>55850</v>
      </c>
      <c r="C367" s="1124"/>
      <c r="D367" s="1145">
        <f t="shared" ca="1" si="95"/>
        <v>56614</v>
      </c>
      <c r="E367" s="1146">
        <f t="shared" ca="1" si="127"/>
        <v>56641</v>
      </c>
      <c r="F367" s="1147">
        <f t="shared" ca="1" si="128"/>
        <v>10866</v>
      </c>
      <c r="G367" s="1148">
        <f ca="1">IF(F367&lt;&gt;"",COUNTIF($F$11:F367,"&gt;0"),"")</f>
        <v>357</v>
      </c>
      <c r="H367" s="1149"/>
      <c r="I367" s="1093"/>
      <c r="J367" s="1150">
        <f t="shared" ca="1" si="129"/>
        <v>0</v>
      </c>
      <c r="K367" s="1151">
        <f t="shared" ca="1" si="130"/>
        <v>0</v>
      </c>
      <c r="L367" s="1150">
        <f t="shared" ca="1" si="131"/>
        <v>0</v>
      </c>
      <c r="M367" s="1150">
        <f t="shared" ca="1" si="132"/>
        <v>0</v>
      </c>
      <c r="N367" s="1150">
        <f t="shared" ca="1" si="133"/>
        <v>0</v>
      </c>
      <c r="O367" s="1093"/>
      <c r="P367" s="1150">
        <f t="shared" ca="1" si="134"/>
        <v>0</v>
      </c>
      <c r="Q367" s="1150">
        <f t="shared" ca="1" si="135"/>
        <v>0</v>
      </c>
      <c r="R367" s="1150">
        <f t="shared" ca="1" si="136"/>
        <v>0</v>
      </c>
      <c r="S367" s="1150">
        <f t="shared" ca="1" si="137"/>
        <v>0</v>
      </c>
      <c r="T367" s="1150">
        <f t="shared" ca="1" si="138"/>
        <v>0</v>
      </c>
      <c r="U367" s="1152">
        <f t="shared" ca="1" si="139"/>
        <v>0</v>
      </c>
      <c r="V367" s="1153" t="str">
        <f t="shared" ca="1" si="140"/>
        <v>n.a.</v>
      </c>
      <c r="X367" s="1154">
        <f t="shared" ca="1" si="141"/>
        <v>0</v>
      </c>
      <c r="Y367" s="1154">
        <f t="shared" ca="1" si="142"/>
        <v>0</v>
      </c>
      <c r="Z367" s="1154">
        <f t="shared" ca="1" si="143"/>
        <v>0</v>
      </c>
      <c r="AA367" s="1152">
        <f t="shared" ca="1" si="144"/>
        <v>0</v>
      </c>
      <c r="AB367" s="1125"/>
    </row>
    <row r="368" spans="1:28">
      <c r="A368" s="1164">
        <f>Calendar!J360</f>
        <v>55880</v>
      </c>
      <c r="C368" s="1124"/>
      <c r="D368" s="1145">
        <f t="shared" ca="1" si="95"/>
        <v>56645</v>
      </c>
      <c r="E368" s="1146">
        <f t="shared" ca="1" si="127"/>
        <v>56671</v>
      </c>
      <c r="F368" s="1147">
        <f t="shared" ca="1" si="128"/>
        <v>10896</v>
      </c>
      <c r="G368" s="1148">
        <f ca="1">IF(F368&lt;&gt;"",COUNTIF($F$11:F368,"&gt;0"),"")</f>
        <v>358</v>
      </c>
      <c r="H368" s="1149"/>
      <c r="I368" s="1093"/>
      <c r="J368" s="1150">
        <f t="shared" ca="1" si="129"/>
        <v>0</v>
      </c>
      <c r="K368" s="1151">
        <f t="shared" ca="1" si="130"/>
        <v>0</v>
      </c>
      <c r="L368" s="1150">
        <f t="shared" ca="1" si="131"/>
        <v>0</v>
      </c>
      <c r="M368" s="1150">
        <f t="shared" ca="1" si="132"/>
        <v>0</v>
      </c>
      <c r="N368" s="1150">
        <f t="shared" ca="1" si="133"/>
        <v>0</v>
      </c>
      <c r="O368" s="1093"/>
      <c r="P368" s="1150">
        <f t="shared" ca="1" si="134"/>
        <v>0</v>
      </c>
      <c r="Q368" s="1150">
        <f t="shared" ca="1" si="135"/>
        <v>0</v>
      </c>
      <c r="R368" s="1150">
        <f t="shared" ca="1" si="136"/>
        <v>0</v>
      </c>
      <c r="S368" s="1150">
        <f t="shared" ca="1" si="137"/>
        <v>0</v>
      </c>
      <c r="T368" s="1150">
        <f t="shared" ca="1" si="138"/>
        <v>0</v>
      </c>
      <c r="U368" s="1152">
        <f t="shared" ca="1" si="139"/>
        <v>0</v>
      </c>
      <c r="V368" s="1153" t="str">
        <f t="shared" ca="1" si="140"/>
        <v>n.a.</v>
      </c>
      <c r="X368" s="1154">
        <f t="shared" ca="1" si="141"/>
        <v>0</v>
      </c>
      <c r="Y368" s="1154">
        <f t="shared" ca="1" si="142"/>
        <v>0</v>
      </c>
      <c r="Z368" s="1154">
        <f t="shared" ca="1" si="143"/>
        <v>0</v>
      </c>
      <c r="AA368" s="1152">
        <f t="shared" ca="1" si="144"/>
        <v>0</v>
      </c>
      <c r="AB368" s="1125"/>
    </row>
    <row r="369" spans="1:28">
      <c r="A369" s="1164">
        <f>Calendar!J361</f>
        <v>55911</v>
      </c>
      <c r="C369" s="1124"/>
      <c r="D369" s="1145">
        <f t="shared" ca="1" si="95"/>
        <v>56673</v>
      </c>
      <c r="E369" s="1146">
        <f t="shared" ca="1" si="127"/>
        <v>56702</v>
      </c>
      <c r="F369" s="1147">
        <f t="shared" ca="1" si="128"/>
        <v>10927</v>
      </c>
      <c r="G369" s="1148">
        <f ca="1">IF(F369&lt;&gt;"",COUNTIF($F$11:F369,"&gt;0"),"")</f>
        <v>359</v>
      </c>
      <c r="H369" s="1149"/>
      <c r="I369" s="1093"/>
      <c r="J369" s="1150">
        <f t="shared" ca="1" si="129"/>
        <v>0</v>
      </c>
      <c r="K369" s="1151">
        <f t="shared" ca="1" si="130"/>
        <v>0</v>
      </c>
      <c r="L369" s="1150">
        <f t="shared" ca="1" si="131"/>
        <v>0</v>
      </c>
      <c r="M369" s="1150">
        <f t="shared" ca="1" si="132"/>
        <v>0</v>
      </c>
      <c r="N369" s="1150">
        <f t="shared" ca="1" si="133"/>
        <v>0</v>
      </c>
      <c r="O369" s="1093"/>
      <c r="P369" s="1150">
        <f t="shared" ca="1" si="134"/>
        <v>0</v>
      </c>
      <c r="Q369" s="1150">
        <f t="shared" ca="1" si="135"/>
        <v>0</v>
      </c>
      <c r="R369" s="1150">
        <f t="shared" ca="1" si="136"/>
        <v>0</v>
      </c>
      <c r="S369" s="1150">
        <f t="shared" ca="1" si="137"/>
        <v>0</v>
      </c>
      <c r="T369" s="1150">
        <f t="shared" ca="1" si="138"/>
        <v>0</v>
      </c>
      <c r="U369" s="1152">
        <f t="shared" ca="1" si="139"/>
        <v>0</v>
      </c>
      <c r="V369" s="1153" t="str">
        <f t="shared" ca="1" si="140"/>
        <v>n.a.</v>
      </c>
      <c r="X369" s="1154">
        <f t="shared" ca="1" si="141"/>
        <v>0</v>
      </c>
      <c r="Y369" s="1154">
        <f t="shared" ca="1" si="142"/>
        <v>0</v>
      </c>
      <c r="Z369" s="1154">
        <f t="shared" ca="1" si="143"/>
        <v>0</v>
      </c>
      <c r="AA369" s="1152">
        <f t="shared" ca="1" si="144"/>
        <v>0</v>
      </c>
      <c r="AB369" s="1125"/>
    </row>
    <row r="370" spans="1:28">
      <c r="A370" s="1164">
        <f>Calendar!J362</f>
        <v>55942</v>
      </c>
      <c r="C370" s="1124"/>
      <c r="D370" s="1145">
        <f t="shared" ca="1" si="95"/>
        <v>56704</v>
      </c>
      <c r="E370" s="1146">
        <f t="shared" ca="1" si="127"/>
        <v>56731</v>
      </c>
      <c r="F370" s="1147">
        <f t="shared" ca="1" si="128"/>
        <v>10956</v>
      </c>
      <c r="G370" s="1148">
        <f ca="1">IF(F370&lt;&gt;"",COUNTIF($F$11:F370,"&gt;0"),"")</f>
        <v>360</v>
      </c>
      <c r="H370" s="1149"/>
      <c r="I370" s="1093"/>
      <c r="J370" s="1150">
        <f t="shared" ca="1" si="129"/>
        <v>0</v>
      </c>
      <c r="K370" s="1151">
        <f t="shared" ca="1" si="130"/>
        <v>0</v>
      </c>
      <c r="L370" s="1150">
        <f t="shared" ca="1" si="131"/>
        <v>0</v>
      </c>
      <c r="M370" s="1150">
        <f t="shared" ca="1" si="132"/>
        <v>0</v>
      </c>
      <c r="N370" s="1150">
        <f t="shared" ca="1" si="133"/>
        <v>0</v>
      </c>
      <c r="O370" s="1093"/>
      <c r="P370" s="1150">
        <f t="shared" ca="1" si="134"/>
        <v>0</v>
      </c>
      <c r="Q370" s="1150">
        <f t="shared" ca="1" si="135"/>
        <v>0</v>
      </c>
      <c r="R370" s="1150">
        <f t="shared" ca="1" si="136"/>
        <v>0</v>
      </c>
      <c r="S370" s="1150">
        <f t="shared" ca="1" si="137"/>
        <v>0</v>
      </c>
      <c r="T370" s="1150">
        <f t="shared" ca="1" si="138"/>
        <v>0</v>
      </c>
      <c r="U370" s="1152">
        <f t="shared" ca="1" si="139"/>
        <v>0</v>
      </c>
      <c r="V370" s="1153" t="str">
        <f t="shared" ca="1" si="140"/>
        <v>n.a.</v>
      </c>
      <c r="X370" s="1154">
        <f t="shared" ca="1" si="141"/>
        <v>0</v>
      </c>
      <c r="Y370" s="1154">
        <f t="shared" ca="1" si="142"/>
        <v>0</v>
      </c>
      <c r="Z370" s="1154">
        <f t="shared" ca="1" si="143"/>
        <v>0</v>
      </c>
      <c r="AA370" s="1152">
        <f t="shared" ca="1" si="144"/>
        <v>0</v>
      </c>
      <c r="AB370" s="1125"/>
    </row>
    <row r="371" spans="1:28">
      <c r="A371" s="1164">
        <f>Calendar!J363</f>
        <v>55970</v>
      </c>
      <c r="C371" s="1124"/>
      <c r="D371" s="1145">
        <f t="shared" ca="1" si="95"/>
        <v>56734</v>
      </c>
      <c r="E371" s="1146">
        <f t="shared" ca="1" si="127"/>
        <v>56761</v>
      </c>
      <c r="F371" s="1147">
        <f t="shared" ca="1" si="128"/>
        <v>10986</v>
      </c>
      <c r="G371" s="1148">
        <f ca="1">IF(F371&lt;&gt;"",COUNTIF($F$11:F371,"&gt;0"),"")</f>
        <v>361</v>
      </c>
      <c r="H371" s="1149"/>
      <c r="I371" s="1093"/>
      <c r="J371" s="1150">
        <f t="shared" ca="1" si="129"/>
        <v>0</v>
      </c>
      <c r="K371" s="1151">
        <f t="shared" ca="1" si="130"/>
        <v>0</v>
      </c>
      <c r="L371" s="1150">
        <f t="shared" ca="1" si="131"/>
        <v>0</v>
      </c>
      <c r="M371" s="1150">
        <f t="shared" ca="1" si="132"/>
        <v>0</v>
      </c>
      <c r="N371" s="1150">
        <f t="shared" ca="1" si="133"/>
        <v>0</v>
      </c>
      <c r="O371" s="1093"/>
      <c r="P371" s="1150">
        <f t="shared" ca="1" si="134"/>
        <v>0</v>
      </c>
      <c r="Q371" s="1150">
        <f t="shared" ca="1" si="135"/>
        <v>0</v>
      </c>
      <c r="R371" s="1150">
        <f t="shared" ca="1" si="136"/>
        <v>0</v>
      </c>
      <c r="S371" s="1150">
        <f t="shared" ca="1" si="137"/>
        <v>0</v>
      </c>
      <c r="T371" s="1150">
        <f t="shared" ca="1" si="138"/>
        <v>0</v>
      </c>
      <c r="U371" s="1152">
        <f t="shared" ca="1" si="139"/>
        <v>0</v>
      </c>
      <c r="V371" s="1153" t="str">
        <f t="shared" ca="1" si="140"/>
        <v>n.a.</v>
      </c>
      <c r="X371" s="1154">
        <f t="shared" ca="1" si="141"/>
        <v>0</v>
      </c>
      <c r="Y371" s="1154">
        <f t="shared" ca="1" si="142"/>
        <v>0</v>
      </c>
      <c r="Z371" s="1154">
        <f t="shared" ca="1" si="143"/>
        <v>0</v>
      </c>
      <c r="AA371" s="1152">
        <f t="shared" ca="1" si="144"/>
        <v>0</v>
      </c>
      <c r="AB371" s="1125"/>
    </row>
    <row r="372" spans="1:28">
      <c r="A372" s="1164">
        <f>Calendar!J364</f>
        <v>56002</v>
      </c>
      <c r="C372" s="1124"/>
      <c r="D372" s="1145">
        <f t="shared" ca="1" si="95"/>
        <v>56765</v>
      </c>
      <c r="E372" s="1146">
        <f t="shared" ca="1" si="127"/>
        <v>56793</v>
      </c>
      <c r="F372" s="1147">
        <f t="shared" ca="1" si="128"/>
        <v>11018</v>
      </c>
      <c r="G372" s="1148">
        <f ca="1">IF(F372&lt;&gt;"",COUNTIF($F$11:F372,"&gt;0"),"")</f>
        <v>362</v>
      </c>
      <c r="H372" s="1149"/>
      <c r="I372" s="1093"/>
      <c r="J372" s="1150">
        <f t="shared" ca="1" si="129"/>
        <v>0</v>
      </c>
      <c r="K372" s="1151">
        <f t="shared" ca="1" si="130"/>
        <v>0</v>
      </c>
      <c r="L372" s="1150">
        <f t="shared" ca="1" si="131"/>
        <v>0</v>
      </c>
      <c r="M372" s="1150">
        <f t="shared" ca="1" si="132"/>
        <v>0</v>
      </c>
      <c r="N372" s="1150">
        <f t="shared" ca="1" si="133"/>
        <v>0</v>
      </c>
      <c r="O372" s="1093"/>
      <c r="P372" s="1150">
        <f t="shared" ca="1" si="134"/>
        <v>0</v>
      </c>
      <c r="Q372" s="1150">
        <f t="shared" ca="1" si="135"/>
        <v>0</v>
      </c>
      <c r="R372" s="1150">
        <f t="shared" ca="1" si="136"/>
        <v>0</v>
      </c>
      <c r="S372" s="1150">
        <f t="shared" ca="1" si="137"/>
        <v>0</v>
      </c>
      <c r="T372" s="1150">
        <f t="shared" ca="1" si="138"/>
        <v>0</v>
      </c>
      <c r="U372" s="1152">
        <f t="shared" ca="1" si="139"/>
        <v>0</v>
      </c>
      <c r="V372" s="1153" t="str">
        <f t="shared" ca="1" si="140"/>
        <v>n.a.</v>
      </c>
      <c r="X372" s="1154">
        <f t="shared" ca="1" si="141"/>
        <v>0</v>
      </c>
      <c r="Y372" s="1154">
        <f t="shared" ca="1" si="142"/>
        <v>0</v>
      </c>
      <c r="Z372" s="1154">
        <f t="shared" ca="1" si="143"/>
        <v>0</v>
      </c>
      <c r="AA372" s="1152">
        <f t="shared" ca="1" si="144"/>
        <v>0</v>
      </c>
      <c r="AB372" s="1125"/>
    </row>
    <row r="373" spans="1:28">
      <c r="A373" s="1164">
        <f>Calendar!J365</f>
        <v>56031</v>
      </c>
      <c r="C373" s="1124"/>
      <c r="D373" s="1145">
        <f t="shared" ca="1" si="95"/>
        <v>56795</v>
      </c>
      <c r="E373" s="1146">
        <f t="shared" ca="1" si="127"/>
        <v>56822</v>
      </c>
      <c r="F373" s="1147">
        <f t="shared" ca="1" si="128"/>
        <v>11047</v>
      </c>
      <c r="G373" s="1148">
        <f ca="1">IF(F373&lt;&gt;"",COUNTIF($F$11:F373,"&gt;0"),"")</f>
        <v>363</v>
      </c>
      <c r="H373" s="1149"/>
      <c r="I373" s="1093"/>
      <c r="J373" s="1150">
        <f t="shared" ca="1" si="129"/>
        <v>0</v>
      </c>
      <c r="K373" s="1151">
        <f t="shared" ca="1" si="130"/>
        <v>0</v>
      </c>
      <c r="L373" s="1150">
        <f t="shared" ca="1" si="131"/>
        <v>0</v>
      </c>
      <c r="M373" s="1150">
        <f t="shared" ca="1" si="132"/>
        <v>0</v>
      </c>
      <c r="N373" s="1150">
        <f t="shared" ca="1" si="133"/>
        <v>0</v>
      </c>
      <c r="O373" s="1093"/>
      <c r="P373" s="1150">
        <f t="shared" ca="1" si="134"/>
        <v>0</v>
      </c>
      <c r="Q373" s="1150">
        <f t="shared" ca="1" si="135"/>
        <v>0</v>
      </c>
      <c r="R373" s="1150">
        <f t="shared" ca="1" si="136"/>
        <v>0</v>
      </c>
      <c r="S373" s="1150">
        <f t="shared" ca="1" si="137"/>
        <v>0</v>
      </c>
      <c r="T373" s="1150">
        <f t="shared" ca="1" si="138"/>
        <v>0</v>
      </c>
      <c r="U373" s="1152">
        <f t="shared" ca="1" si="139"/>
        <v>0</v>
      </c>
      <c r="V373" s="1153" t="str">
        <f t="shared" ca="1" si="140"/>
        <v>n.a.</v>
      </c>
      <c r="X373" s="1154">
        <f t="shared" ca="1" si="141"/>
        <v>0</v>
      </c>
      <c r="Y373" s="1154">
        <f t="shared" ca="1" si="142"/>
        <v>0</v>
      </c>
      <c r="Z373" s="1154">
        <f t="shared" ca="1" si="143"/>
        <v>0</v>
      </c>
      <c r="AA373" s="1152">
        <f t="shared" ca="1" si="144"/>
        <v>0</v>
      </c>
      <c r="AB373" s="1125"/>
    </row>
    <row r="374" spans="1:28">
      <c r="A374" s="1164">
        <f>Calendar!J366</f>
        <v>56062</v>
      </c>
      <c r="C374" s="1124"/>
      <c r="D374" s="1145">
        <f t="shared" ca="1" si="95"/>
        <v>56826</v>
      </c>
      <c r="E374" s="1146">
        <f t="shared" ca="1" si="127"/>
        <v>56853</v>
      </c>
      <c r="F374" s="1147">
        <f t="shared" ca="1" si="128"/>
        <v>11078</v>
      </c>
      <c r="G374" s="1148">
        <f ca="1">IF(F374&lt;&gt;"",COUNTIF($F$11:F374,"&gt;0"),"")</f>
        <v>364</v>
      </c>
      <c r="H374" s="1149"/>
      <c r="I374" s="1093"/>
      <c r="J374" s="1150">
        <f t="shared" ca="1" si="129"/>
        <v>0</v>
      </c>
      <c r="K374" s="1151">
        <f t="shared" ca="1" si="130"/>
        <v>0</v>
      </c>
      <c r="L374" s="1150">
        <f t="shared" ca="1" si="131"/>
        <v>0</v>
      </c>
      <c r="M374" s="1150">
        <f t="shared" ca="1" si="132"/>
        <v>0</v>
      </c>
      <c r="N374" s="1150">
        <f t="shared" ca="1" si="133"/>
        <v>0</v>
      </c>
      <c r="O374" s="1093"/>
      <c r="P374" s="1150">
        <f t="shared" ca="1" si="134"/>
        <v>0</v>
      </c>
      <c r="Q374" s="1150">
        <f t="shared" ca="1" si="135"/>
        <v>0</v>
      </c>
      <c r="R374" s="1150">
        <f t="shared" ca="1" si="136"/>
        <v>0</v>
      </c>
      <c r="S374" s="1150">
        <f t="shared" ca="1" si="137"/>
        <v>0</v>
      </c>
      <c r="T374" s="1150">
        <f t="shared" ca="1" si="138"/>
        <v>0</v>
      </c>
      <c r="U374" s="1152">
        <f t="shared" ca="1" si="139"/>
        <v>0</v>
      </c>
      <c r="V374" s="1153" t="str">
        <f t="shared" ca="1" si="140"/>
        <v>n.a.</v>
      </c>
      <c r="X374" s="1154">
        <f t="shared" ca="1" si="141"/>
        <v>0</v>
      </c>
      <c r="Y374" s="1154">
        <f t="shared" ca="1" si="142"/>
        <v>0</v>
      </c>
      <c r="Z374" s="1154">
        <f t="shared" ca="1" si="143"/>
        <v>0</v>
      </c>
      <c r="AA374" s="1152">
        <f t="shared" ca="1" si="144"/>
        <v>0</v>
      </c>
      <c r="AB374" s="1125"/>
    </row>
    <row r="375" spans="1:28">
      <c r="A375" s="1164">
        <f>Calendar!J367</f>
        <v>56093</v>
      </c>
      <c r="C375" s="1124"/>
      <c r="D375" s="1145">
        <f t="shared" ca="1" si="95"/>
        <v>56857</v>
      </c>
      <c r="E375" s="1146">
        <f t="shared" ca="1" si="127"/>
        <v>56884</v>
      </c>
      <c r="F375" s="1147">
        <f t="shared" ca="1" si="128"/>
        <v>11109</v>
      </c>
      <c r="G375" s="1148">
        <f ca="1">IF(F375&lt;&gt;"",COUNTIF($F$11:F375,"&gt;0"),"")</f>
        <v>365</v>
      </c>
      <c r="H375" s="1149"/>
      <c r="I375" s="1093"/>
      <c r="J375" s="1150">
        <f t="shared" ca="1" si="129"/>
        <v>0</v>
      </c>
      <c r="K375" s="1151">
        <f t="shared" ca="1" si="130"/>
        <v>0</v>
      </c>
      <c r="L375" s="1150">
        <f t="shared" ca="1" si="131"/>
        <v>0</v>
      </c>
      <c r="M375" s="1150">
        <f t="shared" ca="1" si="132"/>
        <v>0</v>
      </c>
      <c r="N375" s="1150">
        <f t="shared" ca="1" si="133"/>
        <v>0</v>
      </c>
      <c r="O375" s="1093"/>
      <c r="P375" s="1150">
        <f t="shared" ca="1" si="134"/>
        <v>0</v>
      </c>
      <c r="Q375" s="1150">
        <f t="shared" ca="1" si="135"/>
        <v>0</v>
      </c>
      <c r="R375" s="1150">
        <f t="shared" ca="1" si="136"/>
        <v>0</v>
      </c>
      <c r="S375" s="1150">
        <f t="shared" ca="1" si="137"/>
        <v>0</v>
      </c>
      <c r="T375" s="1150">
        <f t="shared" ca="1" si="138"/>
        <v>0</v>
      </c>
      <c r="U375" s="1152">
        <f t="shared" ca="1" si="139"/>
        <v>0</v>
      </c>
      <c r="V375" s="1153" t="str">
        <f t="shared" ca="1" si="140"/>
        <v>n.a.</v>
      </c>
      <c r="X375" s="1154">
        <f t="shared" ca="1" si="141"/>
        <v>0</v>
      </c>
      <c r="Y375" s="1154">
        <f t="shared" ca="1" si="142"/>
        <v>0</v>
      </c>
      <c r="Z375" s="1154">
        <f t="shared" ca="1" si="143"/>
        <v>0</v>
      </c>
      <c r="AA375" s="1152">
        <f t="shared" ca="1" si="144"/>
        <v>0</v>
      </c>
      <c r="AB375" s="1125"/>
    </row>
    <row r="376" spans="1:28">
      <c r="A376" s="1164">
        <f>Calendar!J368</f>
        <v>56123</v>
      </c>
      <c r="C376" s="1124"/>
      <c r="D376" s="1145">
        <f t="shared" ca="1" si="95"/>
        <v>56887</v>
      </c>
      <c r="E376" s="1146">
        <f t="shared" ca="1" si="127"/>
        <v>56914</v>
      </c>
      <c r="F376" s="1147">
        <f t="shared" ca="1" si="128"/>
        <v>11139</v>
      </c>
      <c r="G376" s="1148">
        <f ca="1">IF(F376&lt;&gt;"",COUNTIF($F$11:F376,"&gt;0"),"")</f>
        <v>366</v>
      </c>
      <c r="H376" s="1149"/>
      <c r="I376" s="1093"/>
      <c r="J376" s="1150">
        <f t="shared" ca="1" si="129"/>
        <v>0</v>
      </c>
      <c r="K376" s="1151">
        <f t="shared" ca="1" si="130"/>
        <v>0</v>
      </c>
      <c r="L376" s="1150">
        <f t="shared" ca="1" si="131"/>
        <v>0</v>
      </c>
      <c r="M376" s="1150">
        <f t="shared" ca="1" si="132"/>
        <v>0</v>
      </c>
      <c r="N376" s="1150">
        <f t="shared" ca="1" si="133"/>
        <v>0</v>
      </c>
      <c r="O376" s="1093"/>
      <c r="P376" s="1150">
        <f t="shared" ca="1" si="134"/>
        <v>0</v>
      </c>
      <c r="Q376" s="1150">
        <f t="shared" ca="1" si="135"/>
        <v>0</v>
      </c>
      <c r="R376" s="1150">
        <f t="shared" ca="1" si="136"/>
        <v>0</v>
      </c>
      <c r="S376" s="1150">
        <f t="shared" ca="1" si="137"/>
        <v>0</v>
      </c>
      <c r="T376" s="1150">
        <f t="shared" ca="1" si="138"/>
        <v>0</v>
      </c>
      <c r="U376" s="1152">
        <f t="shared" ca="1" si="139"/>
        <v>0</v>
      </c>
      <c r="V376" s="1153" t="str">
        <f t="shared" ca="1" si="140"/>
        <v>n.a.</v>
      </c>
      <c r="X376" s="1154">
        <f t="shared" ca="1" si="141"/>
        <v>0</v>
      </c>
      <c r="Y376" s="1154">
        <f t="shared" ca="1" si="142"/>
        <v>0</v>
      </c>
      <c r="Z376" s="1154">
        <f t="shared" ca="1" si="143"/>
        <v>0</v>
      </c>
      <c r="AA376" s="1152">
        <f t="shared" ca="1" si="144"/>
        <v>0</v>
      </c>
      <c r="AB376" s="1125"/>
    </row>
    <row r="377" spans="1:28">
      <c r="A377" s="1164">
        <f>Calendar!J369</f>
        <v>56156</v>
      </c>
      <c r="C377" s="1124"/>
      <c r="D377" s="1145">
        <f t="shared" ca="1" si="95"/>
        <v>56918</v>
      </c>
      <c r="E377" s="1146">
        <f t="shared" ca="1" si="127"/>
        <v>56947</v>
      </c>
      <c r="F377" s="1147">
        <f t="shared" ca="1" si="128"/>
        <v>11172</v>
      </c>
      <c r="G377" s="1148">
        <f ca="1">IF(F377&lt;&gt;"",COUNTIF($F$11:F377,"&gt;0"),"")</f>
        <v>367</v>
      </c>
      <c r="H377" s="1149"/>
      <c r="I377" s="1093"/>
      <c r="J377" s="1150">
        <f t="shared" ca="1" si="129"/>
        <v>0</v>
      </c>
      <c r="K377" s="1151">
        <f t="shared" ca="1" si="130"/>
        <v>0</v>
      </c>
      <c r="L377" s="1150">
        <f t="shared" ca="1" si="131"/>
        <v>0</v>
      </c>
      <c r="M377" s="1150">
        <f t="shared" ca="1" si="132"/>
        <v>0</v>
      </c>
      <c r="N377" s="1150">
        <f t="shared" ca="1" si="133"/>
        <v>0</v>
      </c>
      <c r="O377" s="1093"/>
      <c r="P377" s="1150">
        <f t="shared" ca="1" si="134"/>
        <v>0</v>
      </c>
      <c r="Q377" s="1150">
        <f t="shared" ca="1" si="135"/>
        <v>0</v>
      </c>
      <c r="R377" s="1150">
        <f t="shared" ca="1" si="136"/>
        <v>0</v>
      </c>
      <c r="S377" s="1150">
        <f t="shared" ca="1" si="137"/>
        <v>0</v>
      </c>
      <c r="T377" s="1150">
        <f t="shared" ca="1" si="138"/>
        <v>0</v>
      </c>
      <c r="U377" s="1152">
        <f t="shared" ca="1" si="139"/>
        <v>0</v>
      </c>
      <c r="V377" s="1153" t="str">
        <f t="shared" ca="1" si="140"/>
        <v>n.a.</v>
      </c>
      <c r="X377" s="1154">
        <f t="shared" ca="1" si="141"/>
        <v>0</v>
      </c>
      <c r="Y377" s="1154">
        <f t="shared" ca="1" si="142"/>
        <v>0</v>
      </c>
      <c r="Z377" s="1154">
        <f t="shared" ca="1" si="143"/>
        <v>0</v>
      </c>
      <c r="AA377" s="1152">
        <f t="shared" ca="1" si="144"/>
        <v>0</v>
      </c>
      <c r="AB377" s="1125"/>
    </row>
    <row r="378" spans="1:28">
      <c r="A378" s="1164">
        <f>Calendar!J370</f>
        <v>56184</v>
      </c>
      <c r="C378" s="1124"/>
      <c r="D378" s="1145">
        <f t="shared" ca="1" si="95"/>
        <v>56948</v>
      </c>
      <c r="E378" s="1146">
        <f t="shared" ca="1" si="127"/>
        <v>56975</v>
      </c>
      <c r="F378" s="1147">
        <f t="shared" ca="1" si="128"/>
        <v>11200</v>
      </c>
      <c r="G378" s="1148">
        <f ca="1">IF(F378&lt;&gt;"",COUNTIF($F$11:F378,"&gt;0"),"")</f>
        <v>368</v>
      </c>
      <c r="H378" s="1149"/>
      <c r="I378" s="1093"/>
      <c r="J378" s="1150">
        <f t="shared" ca="1" si="129"/>
        <v>0</v>
      </c>
      <c r="K378" s="1151">
        <f t="shared" ca="1" si="130"/>
        <v>0</v>
      </c>
      <c r="L378" s="1150">
        <f t="shared" ca="1" si="131"/>
        <v>0</v>
      </c>
      <c r="M378" s="1150">
        <f t="shared" ca="1" si="132"/>
        <v>0</v>
      </c>
      <c r="N378" s="1150">
        <f t="shared" ca="1" si="133"/>
        <v>0</v>
      </c>
      <c r="O378" s="1093"/>
      <c r="P378" s="1150">
        <f t="shared" ca="1" si="134"/>
        <v>0</v>
      </c>
      <c r="Q378" s="1150">
        <f t="shared" ca="1" si="135"/>
        <v>0</v>
      </c>
      <c r="R378" s="1150">
        <f t="shared" ca="1" si="136"/>
        <v>0</v>
      </c>
      <c r="S378" s="1150">
        <f t="shared" ca="1" si="137"/>
        <v>0</v>
      </c>
      <c r="T378" s="1150">
        <f t="shared" ca="1" si="138"/>
        <v>0</v>
      </c>
      <c r="U378" s="1152">
        <f t="shared" ca="1" si="139"/>
        <v>0</v>
      </c>
      <c r="V378" s="1153" t="str">
        <f t="shared" ca="1" si="140"/>
        <v>n.a.</v>
      </c>
      <c r="X378" s="1154">
        <f t="shared" ca="1" si="141"/>
        <v>0</v>
      </c>
      <c r="Y378" s="1154">
        <f t="shared" ca="1" si="142"/>
        <v>0</v>
      </c>
      <c r="Z378" s="1154">
        <f t="shared" ca="1" si="143"/>
        <v>0</v>
      </c>
      <c r="AA378" s="1152">
        <f t="shared" ca="1" si="144"/>
        <v>0</v>
      </c>
      <c r="AB378" s="1125"/>
    </row>
    <row r="379" spans="1:28">
      <c r="A379" s="1164">
        <f>Calendar!J371</f>
        <v>56215</v>
      </c>
      <c r="C379" s="1124"/>
      <c r="D379" s="1145">
        <f t="shared" ca="1" si="95"/>
        <v>56979</v>
      </c>
      <c r="E379" s="1146">
        <f t="shared" ca="1" si="127"/>
        <v>57006</v>
      </c>
      <c r="F379" s="1147">
        <f t="shared" ca="1" si="128"/>
        <v>11231</v>
      </c>
      <c r="G379" s="1148">
        <f ca="1">IF(F379&lt;&gt;"",COUNTIF($F$11:F379,"&gt;0"),"")</f>
        <v>369</v>
      </c>
      <c r="H379" s="1149"/>
      <c r="I379" s="1093"/>
      <c r="J379" s="1150">
        <f t="shared" ca="1" si="129"/>
        <v>0</v>
      </c>
      <c r="K379" s="1151">
        <f t="shared" ca="1" si="130"/>
        <v>0</v>
      </c>
      <c r="L379" s="1150">
        <f t="shared" ca="1" si="131"/>
        <v>0</v>
      </c>
      <c r="M379" s="1150">
        <f t="shared" ca="1" si="132"/>
        <v>0</v>
      </c>
      <c r="N379" s="1150">
        <f t="shared" ca="1" si="133"/>
        <v>0</v>
      </c>
      <c r="O379" s="1093"/>
      <c r="P379" s="1150">
        <f t="shared" ca="1" si="134"/>
        <v>0</v>
      </c>
      <c r="Q379" s="1150">
        <f t="shared" ca="1" si="135"/>
        <v>0</v>
      </c>
      <c r="R379" s="1150">
        <f t="shared" ca="1" si="136"/>
        <v>0</v>
      </c>
      <c r="S379" s="1150">
        <f t="shared" ca="1" si="137"/>
        <v>0</v>
      </c>
      <c r="T379" s="1150">
        <f t="shared" ca="1" si="138"/>
        <v>0</v>
      </c>
      <c r="U379" s="1152">
        <f t="shared" ca="1" si="139"/>
        <v>0</v>
      </c>
      <c r="V379" s="1153" t="str">
        <f t="shared" ca="1" si="140"/>
        <v>n.a.</v>
      </c>
      <c r="X379" s="1154">
        <f t="shared" ca="1" si="141"/>
        <v>0</v>
      </c>
      <c r="Y379" s="1154">
        <f t="shared" ca="1" si="142"/>
        <v>0</v>
      </c>
      <c r="Z379" s="1154">
        <f t="shared" ca="1" si="143"/>
        <v>0</v>
      </c>
      <c r="AA379" s="1152">
        <f t="shared" ca="1" si="144"/>
        <v>0</v>
      </c>
      <c r="AB379" s="1125"/>
    </row>
    <row r="380" spans="1:28">
      <c r="A380" s="1164">
        <f>Calendar!J372</f>
        <v>56247</v>
      </c>
      <c r="C380" s="1124"/>
      <c r="D380" s="1145">
        <f t="shared" ca="1" si="95"/>
        <v>57010</v>
      </c>
      <c r="E380" s="1146">
        <f t="shared" ca="1" si="127"/>
        <v>57038</v>
      </c>
      <c r="F380" s="1147">
        <f t="shared" ca="1" si="128"/>
        <v>11263</v>
      </c>
      <c r="G380" s="1148">
        <f ca="1">IF(F380&lt;&gt;"",COUNTIF($F$11:F380,"&gt;0"),"")</f>
        <v>370</v>
      </c>
      <c r="H380" s="1149"/>
      <c r="I380" s="1093"/>
      <c r="J380" s="1150">
        <f t="shared" ca="1" si="129"/>
        <v>0</v>
      </c>
      <c r="K380" s="1151">
        <f t="shared" ca="1" si="130"/>
        <v>0</v>
      </c>
      <c r="L380" s="1150">
        <f t="shared" ca="1" si="131"/>
        <v>0</v>
      </c>
      <c r="M380" s="1150">
        <f t="shared" ca="1" si="132"/>
        <v>0</v>
      </c>
      <c r="N380" s="1150">
        <f t="shared" ca="1" si="133"/>
        <v>0</v>
      </c>
      <c r="O380" s="1093"/>
      <c r="P380" s="1150">
        <f t="shared" ca="1" si="134"/>
        <v>0</v>
      </c>
      <c r="Q380" s="1150">
        <f t="shared" ca="1" si="135"/>
        <v>0</v>
      </c>
      <c r="R380" s="1150">
        <f t="shared" ca="1" si="136"/>
        <v>0</v>
      </c>
      <c r="S380" s="1150">
        <f t="shared" ca="1" si="137"/>
        <v>0</v>
      </c>
      <c r="T380" s="1150">
        <f t="shared" ca="1" si="138"/>
        <v>0</v>
      </c>
      <c r="U380" s="1152">
        <f t="shared" ca="1" si="139"/>
        <v>0</v>
      </c>
      <c r="V380" s="1153" t="str">
        <f t="shared" ca="1" si="140"/>
        <v>n.a.</v>
      </c>
      <c r="X380" s="1154">
        <f t="shared" ca="1" si="141"/>
        <v>0</v>
      </c>
      <c r="Y380" s="1154">
        <f t="shared" ca="1" si="142"/>
        <v>0</v>
      </c>
      <c r="Z380" s="1154">
        <f t="shared" ca="1" si="143"/>
        <v>0</v>
      </c>
      <c r="AA380" s="1152">
        <f t="shared" ca="1" si="144"/>
        <v>0</v>
      </c>
      <c r="AB380" s="1125"/>
    </row>
    <row r="381" spans="1:28">
      <c r="A381" s="1164">
        <f>Calendar!J373</f>
        <v>56276</v>
      </c>
      <c r="C381" s="1124"/>
      <c r="D381" s="1145">
        <f t="shared" ca="1" si="95"/>
        <v>57039</v>
      </c>
      <c r="E381" s="1146">
        <f t="shared" ca="1" si="127"/>
        <v>57066</v>
      </c>
      <c r="F381" s="1147">
        <f t="shared" ca="1" si="128"/>
        <v>11291</v>
      </c>
      <c r="G381" s="1148">
        <f ca="1">IF(F381&lt;&gt;"",COUNTIF($F$11:F381,"&gt;0"),"")</f>
        <v>371</v>
      </c>
      <c r="H381" s="1149"/>
      <c r="I381" s="1093"/>
      <c r="J381" s="1150">
        <f t="shared" ca="1" si="129"/>
        <v>0</v>
      </c>
      <c r="K381" s="1151">
        <f t="shared" ca="1" si="130"/>
        <v>0</v>
      </c>
      <c r="L381" s="1150">
        <f t="shared" ca="1" si="131"/>
        <v>0</v>
      </c>
      <c r="M381" s="1150">
        <f t="shared" ca="1" si="132"/>
        <v>0</v>
      </c>
      <c r="N381" s="1150">
        <f t="shared" ca="1" si="133"/>
        <v>0</v>
      </c>
      <c r="O381" s="1093"/>
      <c r="P381" s="1150">
        <f t="shared" ca="1" si="134"/>
        <v>0</v>
      </c>
      <c r="Q381" s="1150">
        <f t="shared" ca="1" si="135"/>
        <v>0</v>
      </c>
      <c r="R381" s="1150">
        <f t="shared" ca="1" si="136"/>
        <v>0</v>
      </c>
      <c r="S381" s="1150">
        <f t="shared" ca="1" si="137"/>
        <v>0</v>
      </c>
      <c r="T381" s="1150">
        <f t="shared" ca="1" si="138"/>
        <v>0</v>
      </c>
      <c r="U381" s="1152">
        <f t="shared" ca="1" si="139"/>
        <v>0</v>
      </c>
      <c r="V381" s="1153" t="str">
        <f t="shared" ca="1" si="140"/>
        <v>n.a.</v>
      </c>
      <c r="X381" s="1154">
        <f t="shared" ca="1" si="141"/>
        <v>0</v>
      </c>
      <c r="Y381" s="1154">
        <f t="shared" ca="1" si="142"/>
        <v>0</v>
      </c>
      <c r="Z381" s="1154">
        <f t="shared" ca="1" si="143"/>
        <v>0</v>
      </c>
      <c r="AA381" s="1152">
        <f t="shared" ca="1" si="144"/>
        <v>0</v>
      </c>
      <c r="AB381" s="1125"/>
    </row>
    <row r="382" spans="1:28">
      <c r="A382" s="1164">
        <f>Calendar!J374</f>
        <v>56307</v>
      </c>
      <c r="C382" s="1124"/>
      <c r="D382" s="1145">
        <f t="shared" ca="1" si="95"/>
        <v>57070</v>
      </c>
      <c r="E382" s="1146">
        <f t="shared" ca="1" si="127"/>
        <v>57097</v>
      </c>
      <c r="F382" s="1147">
        <f t="shared" ca="1" si="128"/>
        <v>11322</v>
      </c>
      <c r="G382" s="1148">
        <f ca="1">IF(F382&lt;&gt;"",COUNTIF($F$11:F382,"&gt;0"),"")</f>
        <v>372</v>
      </c>
      <c r="H382" s="1149"/>
      <c r="I382" s="1093"/>
      <c r="J382" s="1150">
        <f t="shared" ca="1" si="129"/>
        <v>0</v>
      </c>
      <c r="K382" s="1151">
        <f t="shared" ca="1" si="130"/>
        <v>0</v>
      </c>
      <c r="L382" s="1150">
        <f t="shared" ca="1" si="131"/>
        <v>0</v>
      </c>
      <c r="M382" s="1150">
        <f t="shared" ca="1" si="132"/>
        <v>0</v>
      </c>
      <c r="N382" s="1150">
        <f t="shared" ca="1" si="133"/>
        <v>0</v>
      </c>
      <c r="O382" s="1093"/>
      <c r="P382" s="1150">
        <f t="shared" ca="1" si="134"/>
        <v>0</v>
      </c>
      <c r="Q382" s="1150">
        <f t="shared" ca="1" si="135"/>
        <v>0</v>
      </c>
      <c r="R382" s="1150">
        <f t="shared" ca="1" si="136"/>
        <v>0</v>
      </c>
      <c r="S382" s="1150">
        <f t="shared" ca="1" si="137"/>
        <v>0</v>
      </c>
      <c r="T382" s="1150">
        <f t="shared" ca="1" si="138"/>
        <v>0</v>
      </c>
      <c r="U382" s="1152">
        <f t="shared" ca="1" si="139"/>
        <v>0</v>
      </c>
      <c r="V382" s="1153" t="str">
        <f t="shared" ca="1" si="140"/>
        <v>n.a.</v>
      </c>
      <c r="X382" s="1154">
        <f t="shared" ca="1" si="141"/>
        <v>0</v>
      </c>
      <c r="Y382" s="1154">
        <f t="shared" ca="1" si="142"/>
        <v>0</v>
      </c>
      <c r="Z382" s="1154">
        <f t="shared" ca="1" si="143"/>
        <v>0</v>
      </c>
      <c r="AA382" s="1152">
        <f t="shared" ca="1" si="144"/>
        <v>0</v>
      </c>
      <c r="AB382" s="1125"/>
    </row>
    <row r="383" spans="1:28">
      <c r="A383" s="1164">
        <f>Calendar!J375</f>
        <v>56335</v>
      </c>
      <c r="C383" s="1124"/>
      <c r="D383" s="1145">
        <f t="shared" ca="1" si="95"/>
        <v>57100</v>
      </c>
      <c r="E383" s="1146">
        <f t="shared" ca="1" si="127"/>
        <v>57129</v>
      </c>
      <c r="F383" s="1147">
        <f t="shared" ca="1" si="128"/>
        <v>11354</v>
      </c>
      <c r="G383" s="1148">
        <f ca="1">IF(F383&lt;&gt;"",COUNTIF($F$11:F383,"&gt;0"),"")</f>
        <v>373</v>
      </c>
      <c r="H383" s="1149"/>
      <c r="I383" s="1093"/>
      <c r="J383" s="1150">
        <f t="shared" ca="1" si="129"/>
        <v>0</v>
      </c>
      <c r="K383" s="1151">
        <f t="shared" ca="1" si="130"/>
        <v>0</v>
      </c>
      <c r="L383" s="1150">
        <f t="shared" ca="1" si="131"/>
        <v>0</v>
      </c>
      <c r="M383" s="1150">
        <f t="shared" ca="1" si="132"/>
        <v>0</v>
      </c>
      <c r="N383" s="1150">
        <f t="shared" ca="1" si="133"/>
        <v>0</v>
      </c>
      <c r="O383" s="1093"/>
      <c r="P383" s="1150">
        <f t="shared" ca="1" si="134"/>
        <v>0</v>
      </c>
      <c r="Q383" s="1150">
        <f t="shared" ca="1" si="135"/>
        <v>0</v>
      </c>
      <c r="R383" s="1150">
        <f t="shared" ca="1" si="136"/>
        <v>0</v>
      </c>
      <c r="S383" s="1150">
        <f t="shared" ca="1" si="137"/>
        <v>0</v>
      </c>
      <c r="T383" s="1150">
        <f t="shared" ca="1" si="138"/>
        <v>0</v>
      </c>
      <c r="U383" s="1152">
        <f t="shared" ca="1" si="139"/>
        <v>0</v>
      </c>
      <c r="V383" s="1153" t="str">
        <f t="shared" ca="1" si="140"/>
        <v>n.a.</v>
      </c>
      <c r="X383" s="1154">
        <f t="shared" ca="1" si="141"/>
        <v>0</v>
      </c>
      <c r="Y383" s="1154">
        <f t="shared" ca="1" si="142"/>
        <v>0</v>
      </c>
      <c r="Z383" s="1154">
        <f t="shared" ca="1" si="143"/>
        <v>0</v>
      </c>
      <c r="AA383" s="1152">
        <f t="shared" ca="1" si="144"/>
        <v>0</v>
      </c>
      <c r="AB383" s="1125"/>
    </row>
    <row r="384" spans="1:28">
      <c r="A384" s="1164">
        <f>Calendar!J376</f>
        <v>56366</v>
      </c>
      <c r="C384" s="1124"/>
      <c r="D384" s="1145">
        <f t="shared" ca="1" si="95"/>
        <v>57131</v>
      </c>
      <c r="E384" s="1146">
        <f t="shared" ref="E384:E447" ca="1" si="145">IF(INDIRECT("A"&amp;(IFERROR(MATCH(E383,A:A),999)+1))&gt;0,INDIRECT("A"&amp;(IFERROR(MATCH(E383,A:A),999)+1)),"")</f>
        <v>57158</v>
      </c>
      <c r="F384" s="1147">
        <f t="shared" ref="F384:F447" ca="1" si="146">IF(E384&lt;&gt;"",E384-$A$31,"")</f>
        <v>11383</v>
      </c>
      <c r="G384" s="1148">
        <f ca="1">IF(F384&lt;&gt;"",COUNTIF($F$11:F384,"&gt;0"),"")</f>
        <v>374</v>
      </c>
      <c r="H384" s="1149"/>
      <c r="I384" s="1093"/>
      <c r="J384" s="1150">
        <f t="shared" ref="J384:J447" ca="1" si="147">IF(G384=1,$A$7,N383)</f>
        <v>0</v>
      </c>
      <c r="K384" s="1151">
        <f t="shared" ref="K384:K447" ca="1" si="148">H384*J384</f>
        <v>0</v>
      </c>
      <c r="L384" s="1150">
        <f t="shared" ref="L384:L447" ca="1" si="149">IF(E384&lt;&gt;"",(1-(1-$A$25)^(1/12))*(J384-K384),"")</f>
        <v>0</v>
      </c>
      <c r="M384" s="1150">
        <f t="shared" ref="M384:M447" ca="1" si="150">IF(J384-K384-L384&lt;$A$27*$A$5,J384-K384-L384,0)</f>
        <v>0</v>
      </c>
      <c r="N384" s="1150">
        <f t="shared" ref="N384:N447" ca="1" si="151">IF(E384&lt;&gt;"",J384-K384-L384-M384,"")</f>
        <v>0</v>
      </c>
      <c r="O384" s="1093"/>
      <c r="P384" s="1150">
        <f t="shared" ref="P384:P447" ca="1" si="152">IF(G384&lt;&gt; "", R384+X384-N384, "")</f>
        <v>0</v>
      </c>
      <c r="Q384" s="1150">
        <f t="shared" ref="Q384:Q447" ca="1" si="153">IF(E384&lt;&gt;"", N384*(1-$A$15), "")</f>
        <v>0</v>
      </c>
      <c r="R384" s="1150">
        <f t="shared" ref="R384:R447" ca="1" si="154">IF(E384&lt;&gt;"", T383, "")</f>
        <v>0</v>
      </c>
      <c r="S384" s="1150">
        <f t="shared" ref="S384:S447" ca="1" si="155">IF(E384&lt;&gt;"", MIN(P384,MAX(R384-Q384,0)), "")</f>
        <v>0</v>
      </c>
      <c r="T384" s="1150">
        <f t="shared" ref="T384:T447" ca="1" si="156">IF(E384&lt;&gt;"", R384-S384, "")</f>
        <v>0</v>
      </c>
      <c r="U384" s="1152">
        <f t="shared" ref="U384:U447" ca="1" si="157">IF(E384&lt;&gt;"", R384/$A$11, "")</f>
        <v>0</v>
      </c>
      <c r="V384" s="1153" t="str">
        <f t="shared" ref="V384:V447" ca="1" si="158">IF(E384&lt;&gt;"", IFERROR(1-T384/N384, "n.a."), "")</f>
        <v>n.a.</v>
      </c>
      <c r="X384" s="1154">
        <f t="shared" ref="X384:X447" ca="1" si="159">IF(E384&lt;&gt;"", Z383, "")</f>
        <v>0</v>
      </c>
      <c r="Y384" s="1154">
        <f t="shared" ref="Y384:Y447" ca="1" si="160">IF(E384&lt;&gt;"", P384-S384, "")</f>
        <v>0</v>
      </c>
      <c r="Z384" s="1154">
        <f t="shared" ref="Z384:Z447" ca="1" si="161">IF(E384&lt;&gt;"", X384-Y384, "")</f>
        <v>0</v>
      </c>
      <c r="AA384" s="1152">
        <f t="shared" ref="AA384:AA447" ca="1" si="162">IF(E384&lt;&gt;"", X384/$A$19, "")</f>
        <v>0</v>
      </c>
      <c r="AB384" s="1125"/>
    </row>
    <row r="385" spans="1:28">
      <c r="A385" s="1164">
        <f>Calendar!J377</f>
        <v>56396</v>
      </c>
      <c r="C385" s="1124"/>
      <c r="D385" s="1145">
        <f t="shared" ca="1" si="95"/>
        <v>57161</v>
      </c>
      <c r="E385" s="1146">
        <f t="shared" ca="1" si="145"/>
        <v>57188</v>
      </c>
      <c r="F385" s="1147">
        <f t="shared" ca="1" si="146"/>
        <v>11413</v>
      </c>
      <c r="G385" s="1148">
        <f ca="1">IF(F385&lt;&gt;"",COUNTIF($F$11:F385,"&gt;0"),"")</f>
        <v>375</v>
      </c>
      <c r="H385" s="1149"/>
      <c r="I385" s="1093"/>
      <c r="J385" s="1150">
        <f t="shared" ca="1" si="147"/>
        <v>0</v>
      </c>
      <c r="K385" s="1151">
        <f t="shared" ca="1" si="148"/>
        <v>0</v>
      </c>
      <c r="L385" s="1150">
        <f t="shared" ca="1" si="149"/>
        <v>0</v>
      </c>
      <c r="M385" s="1150">
        <f t="shared" ca="1" si="150"/>
        <v>0</v>
      </c>
      <c r="N385" s="1150">
        <f t="shared" ca="1" si="151"/>
        <v>0</v>
      </c>
      <c r="O385" s="1093"/>
      <c r="P385" s="1150">
        <f t="shared" ca="1" si="152"/>
        <v>0</v>
      </c>
      <c r="Q385" s="1150">
        <f t="shared" ca="1" si="153"/>
        <v>0</v>
      </c>
      <c r="R385" s="1150">
        <f t="shared" ca="1" si="154"/>
        <v>0</v>
      </c>
      <c r="S385" s="1150">
        <f t="shared" ca="1" si="155"/>
        <v>0</v>
      </c>
      <c r="T385" s="1150">
        <f t="shared" ca="1" si="156"/>
        <v>0</v>
      </c>
      <c r="U385" s="1152">
        <f t="shared" ca="1" si="157"/>
        <v>0</v>
      </c>
      <c r="V385" s="1153" t="str">
        <f t="shared" ca="1" si="158"/>
        <v>n.a.</v>
      </c>
      <c r="X385" s="1154">
        <f t="shared" ca="1" si="159"/>
        <v>0</v>
      </c>
      <c r="Y385" s="1154">
        <f t="shared" ca="1" si="160"/>
        <v>0</v>
      </c>
      <c r="Z385" s="1154">
        <f t="shared" ca="1" si="161"/>
        <v>0</v>
      </c>
      <c r="AA385" s="1152">
        <f t="shared" ca="1" si="162"/>
        <v>0</v>
      </c>
      <c r="AB385" s="1125"/>
    </row>
    <row r="386" spans="1:28">
      <c r="A386" s="1164">
        <f>Calendar!J378</f>
        <v>56429</v>
      </c>
      <c r="C386" s="1124"/>
      <c r="D386" s="1145">
        <f t="shared" ca="1" si="95"/>
        <v>57192</v>
      </c>
      <c r="E386" s="1146">
        <f t="shared" ca="1" si="145"/>
        <v>57220</v>
      </c>
      <c r="F386" s="1147">
        <f t="shared" ca="1" si="146"/>
        <v>11445</v>
      </c>
      <c r="G386" s="1148">
        <f ca="1">IF(F386&lt;&gt;"",COUNTIF($F$11:F386,"&gt;0"),"")</f>
        <v>376</v>
      </c>
      <c r="H386" s="1149"/>
      <c r="I386" s="1093"/>
      <c r="J386" s="1150">
        <f t="shared" ca="1" si="147"/>
        <v>0</v>
      </c>
      <c r="K386" s="1151">
        <f t="shared" ca="1" si="148"/>
        <v>0</v>
      </c>
      <c r="L386" s="1150">
        <f t="shared" ca="1" si="149"/>
        <v>0</v>
      </c>
      <c r="M386" s="1150">
        <f t="shared" ca="1" si="150"/>
        <v>0</v>
      </c>
      <c r="N386" s="1150">
        <f t="shared" ca="1" si="151"/>
        <v>0</v>
      </c>
      <c r="O386" s="1093"/>
      <c r="P386" s="1150">
        <f t="shared" ca="1" si="152"/>
        <v>0</v>
      </c>
      <c r="Q386" s="1150">
        <f t="shared" ca="1" si="153"/>
        <v>0</v>
      </c>
      <c r="R386" s="1150">
        <f t="shared" ca="1" si="154"/>
        <v>0</v>
      </c>
      <c r="S386" s="1150">
        <f t="shared" ca="1" si="155"/>
        <v>0</v>
      </c>
      <c r="T386" s="1150">
        <f t="shared" ca="1" si="156"/>
        <v>0</v>
      </c>
      <c r="U386" s="1152">
        <f t="shared" ca="1" si="157"/>
        <v>0</v>
      </c>
      <c r="V386" s="1153" t="str">
        <f t="shared" ca="1" si="158"/>
        <v>n.a.</v>
      </c>
      <c r="X386" s="1154">
        <f t="shared" ca="1" si="159"/>
        <v>0</v>
      </c>
      <c r="Y386" s="1154">
        <f t="shared" ca="1" si="160"/>
        <v>0</v>
      </c>
      <c r="Z386" s="1154">
        <f t="shared" ca="1" si="161"/>
        <v>0</v>
      </c>
      <c r="AA386" s="1152">
        <f t="shared" ca="1" si="162"/>
        <v>0</v>
      </c>
      <c r="AB386" s="1125"/>
    </row>
    <row r="387" spans="1:28">
      <c r="A387" s="1164">
        <f>Calendar!J379</f>
        <v>56457</v>
      </c>
      <c r="C387" s="1124"/>
      <c r="D387" s="1145">
        <f t="shared" ca="1" si="95"/>
        <v>57223</v>
      </c>
      <c r="E387" s="1146">
        <f t="shared" ca="1" si="145"/>
        <v>57250</v>
      </c>
      <c r="F387" s="1147">
        <f t="shared" ca="1" si="146"/>
        <v>11475</v>
      </c>
      <c r="G387" s="1148">
        <f ca="1">IF(F387&lt;&gt;"",COUNTIF($F$11:F387,"&gt;0"),"")</f>
        <v>377</v>
      </c>
      <c r="H387" s="1149"/>
      <c r="I387" s="1093"/>
      <c r="J387" s="1150">
        <f t="shared" ca="1" si="147"/>
        <v>0</v>
      </c>
      <c r="K387" s="1151">
        <f t="shared" ca="1" si="148"/>
        <v>0</v>
      </c>
      <c r="L387" s="1150">
        <f t="shared" ca="1" si="149"/>
        <v>0</v>
      </c>
      <c r="M387" s="1150">
        <f t="shared" ca="1" si="150"/>
        <v>0</v>
      </c>
      <c r="N387" s="1150">
        <f t="shared" ca="1" si="151"/>
        <v>0</v>
      </c>
      <c r="O387" s="1093"/>
      <c r="P387" s="1150">
        <f t="shared" ca="1" si="152"/>
        <v>0</v>
      </c>
      <c r="Q387" s="1150">
        <f t="shared" ca="1" si="153"/>
        <v>0</v>
      </c>
      <c r="R387" s="1150">
        <f t="shared" ca="1" si="154"/>
        <v>0</v>
      </c>
      <c r="S387" s="1150">
        <f t="shared" ca="1" si="155"/>
        <v>0</v>
      </c>
      <c r="T387" s="1150">
        <f t="shared" ca="1" si="156"/>
        <v>0</v>
      </c>
      <c r="U387" s="1152">
        <f t="shared" ca="1" si="157"/>
        <v>0</v>
      </c>
      <c r="V387" s="1153" t="str">
        <f t="shared" ca="1" si="158"/>
        <v>n.a.</v>
      </c>
      <c r="X387" s="1154">
        <f t="shared" ca="1" si="159"/>
        <v>0</v>
      </c>
      <c r="Y387" s="1154">
        <f t="shared" ca="1" si="160"/>
        <v>0</v>
      </c>
      <c r="Z387" s="1154">
        <f t="shared" ca="1" si="161"/>
        <v>0</v>
      </c>
      <c r="AA387" s="1152">
        <f t="shared" ca="1" si="162"/>
        <v>0</v>
      </c>
      <c r="AB387" s="1125"/>
    </row>
    <row r="388" spans="1:28">
      <c r="A388" s="1164">
        <f>Calendar!J380</f>
        <v>56488</v>
      </c>
      <c r="C388" s="1124"/>
      <c r="D388" s="1145">
        <f t="shared" ca="1" si="95"/>
        <v>57253</v>
      </c>
      <c r="E388" s="1146">
        <f t="shared" ca="1" si="145"/>
        <v>57280</v>
      </c>
      <c r="F388" s="1147">
        <f t="shared" ca="1" si="146"/>
        <v>11505</v>
      </c>
      <c r="G388" s="1148">
        <f ca="1">IF(F388&lt;&gt;"",COUNTIF($F$11:F388,"&gt;0"),"")</f>
        <v>378</v>
      </c>
      <c r="H388" s="1149"/>
      <c r="I388" s="1093"/>
      <c r="J388" s="1150">
        <f t="shared" ca="1" si="147"/>
        <v>0</v>
      </c>
      <c r="K388" s="1151">
        <f t="shared" ca="1" si="148"/>
        <v>0</v>
      </c>
      <c r="L388" s="1150">
        <f t="shared" ca="1" si="149"/>
        <v>0</v>
      </c>
      <c r="M388" s="1150">
        <f t="shared" ca="1" si="150"/>
        <v>0</v>
      </c>
      <c r="N388" s="1150">
        <f t="shared" ca="1" si="151"/>
        <v>0</v>
      </c>
      <c r="O388" s="1093"/>
      <c r="P388" s="1150">
        <f t="shared" ca="1" si="152"/>
        <v>0</v>
      </c>
      <c r="Q388" s="1150">
        <f t="shared" ca="1" si="153"/>
        <v>0</v>
      </c>
      <c r="R388" s="1150">
        <f t="shared" ca="1" si="154"/>
        <v>0</v>
      </c>
      <c r="S388" s="1150">
        <f t="shared" ca="1" si="155"/>
        <v>0</v>
      </c>
      <c r="T388" s="1150">
        <f t="shared" ca="1" si="156"/>
        <v>0</v>
      </c>
      <c r="U388" s="1152">
        <f t="shared" ca="1" si="157"/>
        <v>0</v>
      </c>
      <c r="V388" s="1153" t="str">
        <f t="shared" ca="1" si="158"/>
        <v>n.a.</v>
      </c>
      <c r="X388" s="1154">
        <f t="shared" ca="1" si="159"/>
        <v>0</v>
      </c>
      <c r="Y388" s="1154">
        <f t="shared" ca="1" si="160"/>
        <v>0</v>
      </c>
      <c r="Z388" s="1154">
        <f t="shared" ca="1" si="161"/>
        <v>0</v>
      </c>
      <c r="AA388" s="1152">
        <f t="shared" ca="1" si="162"/>
        <v>0</v>
      </c>
      <c r="AB388" s="1125"/>
    </row>
    <row r="389" spans="1:28">
      <c r="A389" s="1164">
        <f>Calendar!J381</f>
        <v>56520</v>
      </c>
      <c r="C389" s="1124"/>
      <c r="D389" s="1145">
        <f t="shared" ca="1" si="95"/>
        <v>57284</v>
      </c>
      <c r="E389" s="1146">
        <f t="shared" ca="1" si="145"/>
        <v>57311</v>
      </c>
      <c r="F389" s="1147">
        <f t="shared" ca="1" si="146"/>
        <v>11536</v>
      </c>
      <c r="G389" s="1148">
        <f ca="1">IF(F389&lt;&gt;"",COUNTIF($F$11:F389,"&gt;0"),"")</f>
        <v>379</v>
      </c>
      <c r="H389" s="1149"/>
      <c r="I389" s="1093"/>
      <c r="J389" s="1150">
        <f t="shared" ca="1" si="147"/>
        <v>0</v>
      </c>
      <c r="K389" s="1151">
        <f t="shared" ca="1" si="148"/>
        <v>0</v>
      </c>
      <c r="L389" s="1150">
        <f t="shared" ca="1" si="149"/>
        <v>0</v>
      </c>
      <c r="M389" s="1150">
        <f t="shared" ca="1" si="150"/>
        <v>0</v>
      </c>
      <c r="N389" s="1150">
        <f t="shared" ca="1" si="151"/>
        <v>0</v>
      </c>
      <c r="O389" s="1093"/>
      <c r="P389" s="1150">
        <f t="shared" ca="1" si="152"/>
        <v>0</v>
      </c>
      <c r="Q389" s="1150">
        <f t="shared" ca="1" si="153"/>
        <v>0</v>
      </c>
      <c r="R389" s="1150">
        <f t="shared" ca="1" si="154"/>
        <v>0</v>
      </c>
      <c r="S389" s="1150">
        <f t="shared" ca="1" si="155"/>
        <v>0</v>
      </c>
      <c r="T389" s="1150">
        <f t="shared" ca="1" si="156"/>
        <v>0</v>
      </c>
      <c r="U389" s="1152">
        <f t="shared" ca="1" si="157"/>
        <v>0</v>
      </c>
      <c r="V389" s="1153" t="str">
        <f t="shared" ca="1" si="158"/>
        <v>n.a.</v>
      </c>
      <c r="X389" s="1154">
        <f t="shared" ca="1" si="159"/>
        <v>0</v>
      </c>
      <c r="Y389" s="1154">
        <f t="shared" ca="1" si="160"/>
        <v>0</v>
      </c>
      <c r="Z389" s="1154">
        <f t="shared" ca="1" si="161"/>
        <v>0</v>
      </c>
      <c r="AA389" s="1152">
        <f t="shared" ca="1" si="162"/>
        <v>0</v>
      </c>
      <c r="AB389" s="1125"/>
    </row>
    <row r="390" spans="1:28">
      <c r="A390" s="1164">
        <f>Calendar!J382</f>
        <v>56549</v>
      </c>
      <c r="C390" s="1124"/>
      <c r="D390" s="1145">
        <f t="shared" ca="1" si="95"/>
        <v>57314</v>
      </c>
      <c r="E390" s="1146">
        <f t="shared" ca="1" si="145"/>
        <v>57341</v>
      </c>
      <c r="F390" s="1147">
        <f t="shared" ca="1" si="146"/>
        <v>11566</v>
      </c>
      <c r="G390" s="1148">
        <f ca="1">IF(F390&lt;&gt;"",COUNTIF($F$11:F390,"&gt;0"),"")</f>
        <v>380</v>
      </c>
      <c r="H390" s="1149"/>
      <c r="I390" s="1093"/>
      <c r="J390" s="1150">
        <f t="shared" ca="1" si="147"/>
        <v>0</v>
      </c>
      <c r="K390" s="1151">
        <f t="shared" ca="1" si="148"/>
        <v>0</v>
      </c>
      <c r="L390" s="1150">
        <f t="shared" ca="1" si="149"/>
        <v>0</v>
      </c>
      <c r="M390" s="1150">
        <f t="shared" ca="1" si="150"/>
        <v>0</v>
      </c>
      <c r="N390" s="1150">
        <f t="shared" ca="1" si="151"/>
        <v>0</v>
      </c>
      <c r="O390" s="1093"/>
      <c r="P390" s="1150">
        <f t="shared" ca="1" si="152"/>
        <v>0</v>
      </c>
      <c r="Q390" s="1150">
        <f t="shared" ca="1" si="153"/>
        <v>0</v>
      </c>
      <c r="R390" s="1150">
        <f t="shared" ca="1" si="154"/>
        <v>0</v>
      </c>
      <c r="S390" s="1150">
        <f t="shared" ca="1" si="155"/>
        <v>0</v>
      </c>
      <c r="T390" s="1150">
        <f t="shared" ca="1" si="156"/>
        <v>0</v>
      </c>
      <c r="U390" s="1152">
        <f t="shared" ca="1" si="157"/>
        <v>0</v>
      </c>
      <c r="V390" s="1153" t="str">
        <f t="shared" ca="1" si="158"/>
        <v>n.a.</v>
      </c>
      <c r="X390" s="1154">
        <f t="shared" ca="1" si="159"/>
        <v>0</v>
      </c>
      <c r="Y390" s="1154">
        <f t="shared" ca="1" si="160"/>
        <v>0</v>
      </c>
      <c r="Z390" s="1154">
        <f t="shared" ca="1" si="161"/>
        <v>0</v>
      </c>
      <c r="AA390" s="1152">
        <f t="shared" ca="1" si="162"/>
        <v>0</v>
      </c>
      <c r="AB390" s="1125"/>
    </row>
    <row r="391" spans="1:28">
      <c r="A391" s="1164">
        <f>Calendar!J383</f>
        <v>56580</v>
      </c>
      <c r="C391" s="1124"/>
      <c r="D391" s="1145">
        <f t="shared" ca="1" si="95"/>
        <v>57345</v>
      </c>
      <c r="E391" s="1146">
        <f t="shared" ca="1" si="145"/>
        <v>57374</v>
      </c>
      <c r="F391" s="1147">
        <f t="shared" ca="1" si="146"/>
        <v>11599</v>
      </c>
      <c r="G391" s="1148">
        <f ca="1">IF(F391&lt;&gt;"",COUNTIF($F$11:F391,"&gt;0"),"")</f>
        <v>381</v>
      </c>
      <c r="H391" s="1149"/>
      <c r="I391" s="1093"/>
      <c r="J391" s="1150">
        <f t="shared" ca="1" si="147"/>
        <v>0</v>
      </c>
      <c r="K391" s="1151">
        <f t="shared" ca="1" si="148"/>
        <v>0</v>
      </c>
      <c r="L391" s="1150">
        <f t="shared" ca="1" si="149"/>
        <v>0</v>
      </c>
      <c r="M391" s="1150">
        <f t="shared" ca="1" si="150"/>
        <v>0</v>
      </c>
      <c r="N391" s="1150">
        <f t="shared" ca="1" si="151"/>
        <v>0</v>
      </c>
      <c r="O391" s="1093"/>
      <c r="P391" s="1150">
        <f t="shared" ca="1" si="152"/>
        <v>0</v>
      </c>
      <c r="Q391" s="1150">
        <f t="shared" ca="1" si="153"/>
        <v>0</v>
      </c>
      <c r="R391" s="1150">
        <f t="shared" ca="1" si="154"/>
        <v>0</v>
      </c>
      <c r="S391" s="1150">
        <f t="shared" ca="1" si="155"/>
        <v>0</v>
      </c>
      <c r="T391" s="1150">
        <f t="shared" ca="1" si="156"/>
        <v>0</v>
      </c>
      <c r="U391" s="1152">
        <f t="shared" ca="1" si="157"/>
        <v>0</v>
      </c>
      <c r="V391" s="1153" t="str">
        <f t="shared" ca="1" si="158"/>
        <v>n.a.</v>
      </c>
      <c r="X391" s="1154">
        <f t="shared" ca="1" si="159"/>
        <v>0</v>
      </c>
      <c r="Y391" s="1154">
        <f t="shared" ca="1" si="160"/>
        <v>0</v>
      </c>
      <c r="Z391" s="1154">
        <f t="shared" ca="1" si="161"/>
        <v>0</v>
      </c>
      <c r="AA391" s="1152">
        <f t="shared" ca="1" si="162"/>
        <v>0</v>
      </c>
      <c r="AB391" s="1125"/>
    </row>
    <row r="392" spans="1:28">
      <c r="A392" s="1164">
        <f>Calendar!J384</f>
        <v>56611</v>
      </c>
      <c r="C392" s="1124"/>
      <c r="D392" s="1145">
        <f t="shared" ca="1" si="95"/>
        <v>57376</v>
      </c>
      <c r="E392" s="1146">
        <f t="shared" ca="1" si="145"/>
        <v>57403</v>
      </c>
      <c r="F392" s="1147">
        <f t="shared" ca="1" si="146"/>
        <v>11628</v>
      </c>
      <c r="G392" s="1148">
        <f ca="1">IF(F392&lt;&gt;"",COUNTIF($F$11:F392,"&gt;0"),"")</f>
        <v>382</v>
      </c>
      <c r="H392" s="1149"/>
      <c r="I392" s="1093"/>
      <c r="J392" s="1150">
        <f t="shared" ca="1" si="147"/>
        <v>0</v>
      </c>
      <c r="K392" s="1151">
        <f t="shared" ca="1" si="148"/>
        <v>0</v>
      </c>
      <c r="L392" s="1150">
        <f t="shared" ca="1" si="149"/>
        <v>0</v>
      </c>
      <c r="M392" s="1150">
        <f t="shared" ca="1" si="150"/>
        <v>0</v>
      </c>
      <c r="N392" s="1150">
        <f t="shared" ca="1" si="151"/>
        <v>0</v>
      </c>
      <c r="O392" s="1093"/>
      <c r="P392" s="1150">
        <f t="shared" ca="1" si="152"/>
        <v>0</v>
      </c>
      <c r="Q392" s="1150">
        <f t="shared" ca="1" si="153"/>
        <v>0</v>
      </c>
      <c r="R392" s="1150">
        <f t="shared" ca="1" si="154"/>
        <v>0</v>
      </c>
      <c r="S392" s="1150">
        <f t="shared" ca="1" si="155"/>
        <v>0</v>
      </c>
      <c r="T392" s="1150">
        <f t="shared" ca="1" si="156"/>
        <v>0</v>
      </c>
      <c r="U392" s="1152">
        <f t="shared" ca="1" si="157"/>
        <v>0</v>
      </c>
      <c r="V392" s="1153" t="str">
        <f t="shared" ca="1" si="158"/>
        <v>n.a.</v>
      </c>
      <c r="X392" s="1154">
        <f t="shared" ca="1" si="159"/>
        <v>0</v>
      </c>
      <c r="Y392" s="1154">
        <f t="shared" ca="1" si="160"/>
        <v>0</v>
      </c>
      <c r="Z392" s="1154">
        <f t="shared" ca="1" si="161"/>
        <v>0</v>
      </c>
      <c r="AA392" s="1152">
        <f t="shared" ca="1" si="162"/>
        <v>0</v>
      </c>
      <c r="AB392" s="1125"/>
    </row>
    <row r="393" spans="1:28">
      <c r="A393" s="1164">
        <f>Calendar!J385</f>
        <v>56641</v>
      </c>
      <c r="C393" s="1124"/>
      <c r="D393" s="1145">
        <f t="shared" ca="1" si="95"/>
        <v>57404</v>
      </c>
      <c r="E393" s="1146">
        <f t="shared" ca="1" si="145"/>
        <v>57431</v>
      </c>
      <c r="F393" s="1147">
        <f t="shared" ca="1" si="146"/>
        <v>11656</v>
      </c>
      <c r="G393" s="1148">
        <f ca="1">IF(F393&lt;&gt;"",COUNTIF($F$11:F393,"&gt;0"),"")</f>
        <v>383</v>
      </c>
      <c r="H393" s="1149"/>
      <c r="I393" s="1093"/>
      <c r="J393" s="1150">
        <f t="shared" ca="1" si="147"/>
        <v>0</v>
      </c>
      <c r="K393" s="1151">
        <f t="shared" ca="1" si="148"/>
        <v>0</v>
      </c>
      <c r="L393" s="1150">
        <f t="shared" ca="1" si="149"/>
        <v>0</v>
      </c>
      <c r="M393" s="1150">
        <f t="shared" ca="1" si="150"/>
        <v>0</v>
      </c>
      <c r="N393" s="1150">
        <f t="shared" ca="1" si="151"/>
        <v>0</v>
      </c>
      <c r="O393" s="1093"/>
      <c r="P393" s="1150">
        <f t="shared" ca="1" si="152"/>
        <v>0</v>
      </c>
      <c r="Q393" s="1150">
        <f t="shared" ca="1" si="153"/>
        <v>0</v>
      </c>
      <c r="R393" s="1150">
        <f t="shared" ca="1" si="154"/>
        <v>0</v>
      </c>
      <c r="S393" s="1150">
        <f t="shared" ca="1" si="155"/>
        <v>0</v>
      </c>
      <c r="T393" s="1150">
        <f t="shared" ca="1" si="156"/>
        <v>0</v>
      </c>
      <c r="U393" s="1152">
        <f t="shared" ca="1" si="157"/>
        <v>0</v>
      </c>
      <c r="V393" s="1153" t="str">
        <f t="shared" ca="1" si="158"/>
        <v>n.a.</v>
      </c>
      <c r="X393" s="1154">
        <f t="shared" ca="1" si="159"/>
        <v>0</v>
      </c>
      <c r="Y393" s="1154">
        <f t="shared" ca="1" si="160"/>
        <v>0</v>
      </c>
      <c r="Z393" s="1154">
        <f t="shared" ca="1" si="161"/>
        <v>0</v>
      </c>
      <c r="AA393" s="1152">
        <f t="shared" ca="1" si="162"/>
        <v>0</v>
      </c>
      <c r="AB393" s="1125"/>
    </row>
    <row r="394" spans="1:28">
      <c r="A394" s="1164">
        <f>Calendar!J386</f>
        <v>56671</v>
      </c>
      <c r="C394" s="1124"/>
      <c r="D394" s="1145">
        <f t="shared" ca="1" si="95"/>
        <v>57435</v>
      </c>
      <c r="E394" s="1146">
        <f t="shared" ca="1" si="145"/>
        <v>57462</v>
      </c>
      <c r="F394" s="1147">
        <f t="shared" ca="1" si="146"/>
        <v>11687</v>
      </c>
      <c r="G394" s="1148">
        <f ca="1">IF(F394&lt;&gt;"",COUNTIF($F$11:F394,"&gt;0"),"")</f>
        <v>384</v>
      </c>
      <c r="H394" s="1149"/>
      <c r="I394" s="1093"/>
      <c r="J394" s="1150">
        <f t="shared" ca="1" si="147"/>
        <v>0</v>
      </c>
      <c r="K394" s="1151">
        <f t="shared" ca="1" si="148"/>
        <v>0</v>
      </c>
      <c r="L394" s="1150">
        <f t="shared" ca="1" si="149"/>
        <v>0</v>
      </c>
      <c r="M394" s="1150">
        <f t="shared" ca="1" si="150"/>
        <v>0</v>
      </c>
      <c r="N394" s="1150">
        <f t="shared" ca="1" si="151"/>
        <v>0</v>
      </c>
      <c r="O394" s="1093"/>
      <c r="P394" s="1150">
        <f t="shared" ca="1" si="152"/>
        <v>0</v>
      </c>
      <c r="Q394" s="1150">
        <f t="shared" ca="1" si="153"/>
        <v>0</v>
      </c>
      <c r="R394" s="1150">
        <f t="shared" ca="1" si="154"/>
        <v>0</v>
      </c>
      <c r="S394" s="1150">
        <f t="shared" ca="1" si="155"/>
        <v>0</v>
      </c>
      <c r="T394" s="1150">
        <f t="shared" ca="1" si="156"/>
        <v>0</v>
      </c>
      <c r="U394" s="1152">
        <f t="shared" ca="1" si="157"/>
        <v>0</v>
      </c>
      <c r="V394" s="1153" t="str">
        <f t="shared" ca="1" si="158"/>
        <v>n.a.</v>
      </c>
      <c r="X394" s="1154">
        <f t="shared" ca="1" si="159"/>
        <v>0</v>
      </c>
      <c r="Y394" s="1154">
        <f t="shared" ca="1" si="160"/>
        <v>0</v>
      </c>
      <c r="Z394" s="1154">
        <f t="shared" ca="1" si="161"/>
        <v>0</v>
      </c>
      <c r="AA394" s="1152">
        <f t="shared" ca="1" si="162"/>
        <v>0</v>
      </c>
      <c r="AB394" s="1125"/>
    </row>
    <row r="395" spans="1:28">
      <c r="A395" s="1164">
        <f>Calendar!J387</f>
        <v>56702</v>
      </c>
      <c r="C395" s="1124"/>
      <c r="D395" s="1145">
        <f t="shared" ca="1" si="95"/>
        <v>57465</v>
      </c>
      <c r="E395" s="1146">
        <f t="shared" ca="1" si="145"/>
        <v>57493</v>
      </c>
      <c r="F395" s="1147">
        <f t="shared" ca="1" si="146"/>
        <v>11718</v>
      </c>
      <c r="G395" s="1148">
        <f ca="1">IF(F395&lt;&gt;"",COUNTIF($F$11:F395,"&gt;0"),"")</f>
        <v>385</v>
      </c>
      <c r="H395" s="1149"/>
      <c r="I395" s="1093"/>
      <c r="J395" s="1150">
        <f t="shared" ca="1" si="147"/>
        <v>0</v>
      </c>
      <c r="K395" s="1151">
        <f t="shared" ca="1" si="148"/>
        <v>0</v>
      </c>
      <c r="L395" s="1150">
        <f t="shared" ca="1" si="149"/>
        <v>0</v>
      </c>
      <c r="M395" s="1150">
        <f t="shared" ca="1" si="150"/>
        <v>0</v>
      </c>
      <c r="N395" s="1150">
        <f t="shared" ca="1" si="151"/>
        <v>0</v>
      </c>
      <c r="O395" s="1093"/>
      <c r="P395" s="1150">
        <f t="shared" ca="1" si="152"/>
        <v>0</v>
      </c>
      <c r="Q395" s="1150">
        <f t="shared" ca="1" si="153"/>
        <v>0</v>
      </c>
      <c r="R395" s="1150">
        <f t="shared" ca="1" si="154"/>
        <v>0</v>
      </c>
      <c r="S395" s="1150">
        <f t="shared" ca="1" si="155"/>
        <v>0</v>
      </c>
      <c r="T395" s="1150">
        <f t="shared" ca="1" si="156"/>
        <v>0</v>
      </c>
      <c r="U395" s="1152">
        <f t="shared" ca="1" si="157"/>
        <v>0</v>
      </c>
      <c r="V395" s="1153" t="str">
        <f t="shared" ca="1" si="158"/>
        <v>n.a.</v>
      </c>
      <c r="X395" s="1154">
        <f t="shared" ca="1" si="159"/>
        <v>0</v>
      </c>
      <c r="Y395" s="1154">
        <f t="shared" ca="1" si="160"/>
        <v>0</v>
      </c>
      <c r="Z395" s="1154">
        <f t="shared" ca="1" si="161"/>
        <v>0</v>
      </c>
      <c r="AA395" s="1152">
        <f t="shared" ca="1" si="162"/>
        <v>0</v>
      </c>
      <c r="AB395" s="1125"/>
    </row>
    <row r="396" spans="1:28">
      <c r="A396" s="1164">
        <f>Calendar!J388</f>
        <v>56731</v>
      </c>
      <c r="C396" s="1124"/>
      <c r="D396" s="1145">
        <f t="shared" ref="D396:D459" ca="1" si="163">IF(E396&lt;&gt;"",EOMONTH(E396,-1),"")</f>
        <v>57496</v>
      </c>
      <c r="E396" s="1146">
        <f t="shared" ca="1" si="145"/>
        <v>57523</v>
      </c>
      <c r="F396" s="1147">
        <f t="shared" ca="1" si="146"/>
        <v>11748</v>
      </c>
      <c r="G396" s="1148">
        <f ca="1">IF(F396&lt;&gt;"",COUNTIF($F$11:F396,"&gt;0"),"")</f>
        <v>386</v>
      </c>
      <c r="H396" s="1149"/>
      <c r="I396" s="1093"/>
      <c r="J396" s="1150">
        <f t="shared" ca="1" si="147"/>
        <v>0</v>
      </c>
      <c r="K396" s="1151">
        <f t="shared" ca="1" si="148"/>
        <v>0</v>
      </c>
      <c r="L396" s="1150">
        <f t="shared" ca="1" si="149"/>
        <v>0</v>
      </c>
      <c r="M396" s="1150">
        <f t="shared" ca="1" si="150"/>
        <v>0</v>
      </c>
      <c r="N396" s="1150">
        <f t="shared" ca="1" si="151"/>
        <v>0</v>
      </c>
      <c r="O396" s="1093"/>
      <c r="P396" s="1150">
        <f t="shared" ca="1" si="152"/>
        <v>0</v>
      </c>
      <c r="Q396" s="1150">
        <f t="shared" ca="1" si="153"/>
        <v>0</v>
      </c>
      <c r="R396" s="1150">
        <f t="shared" ca="1" si="154"/>
        <v>0</v>
      </c>
      <c r="S396" s="1150">
        <f t="shared" ca="1" si="155"/>
        <v>0</v>
      </c>
      <c r="T396" s="1150">
        <f t="shared" ca="1" si="156"/>
        <v>0</v>
      </c>
      <c r="U396" s="1152">
        <f t="shared" ca="1" si="157"/>
        <v>0</v>
      </c>
      <c r="V396" s="1153" t="str">
        <f t="shared" ca="1" si="158"/>
        <v>n.a.</v>
      </c>
      <c r="X396" s="1154">
        <f t="shared" ca="1" si="159"/>
        <v>0</v>
      </c>
      <c r="Y396" s="1154">
        <f t="shared" ca="1" si="160"/>
        <v>0</v>
      </c>
      <c r="Z396" s="1154">
        <f t="shared" ca="1" si="161"/>
        <v>0</v>
      </c>
      <c r="AA396" s="1152">
        <f t="shared" ca="1" si="162"/>
        <v>0</v>
      </c>
      <c r="AB396" s="1125"/>
    </row>
    <row r="397" spans="1:28">
      <c r="A397" s="1164">
        <f>Calendar!J389</f>
        <v>56761</v>
      </c>
      <c r="C397" s="1124"/>
      <c r="D397" s="1145">
        <f t="shared" ca="1" si="163"/>
        <v>57526</v>
      </c>
      <c r="E397" s="1146">
        <f t="shared" ca="1" si="145"/>
        <v>57553</v>
      </c>
      <c r="F397" s="1147">
        <f t="shared" ca="1" si="146"/>
        <v>11778</v>
      </c>
      <c r="G397" s="1148">
        <f ca="1">IF(F397&lt;&gt;"",COUNTIF($F$11:F397,"&gt;0"),"")</f>
        <v>387</v>
      </c>
      <c r="H397" s="1149"/>
      <c r="I397" s="1093"/>
      <c r="J397" s="1150">
        <f t="shared" ca="1" si="147"/>
        <v>0</v>
      </c>
      <c r="K397" s="1151">
        <f t="shared" ca="1" si="148"/>
        <v>0</v>
      </c>
      <c r="L397" s="1150">
        <f t="shared" ca="1" si="149"/>
        <v>0</v>
      </c>
      <c r="M397" s="1150">
        <f t="shared" ca="1" si="150"/>
        <v>0</v>
      </c>
      <c r="N397" s="1150">
        <f t="shared" ca="1" si="151"/>
        <v>0</v>
      </c>
      <c r="O397" s="1093"/>
      <c r="P397" s="1150">
        <f t="shared" ca="1" si="152"/>
        <v>0</v>
      </c>
      <c r="Q397" s="1150">
        <f t="shared" ca="1" si="153"/>
        <v>0</v>
      </c>
      <c r="R397" s="1150">
        <f t="shared" ca="1" si="154"/>
        <v>0</v>
      </c>
      <c r="S397" s="1150">
        <f t="shared" ca="1" si="155"/>
        <v>0</v>
      </c>
      <c r="T397" s="1150">
        <f t="shared" ca="1" si="156"/>
        <v>0</v>
      </c>
      <c r="U397" s="1152">
        <f t="shared" ca="1" si="157"/>
        <v>0</v>
      </c>
      <c r="V397" s="1153" t="str">
        <f t="shared" ca="1" si="158"/>
        <v>n.a.</v>
      </c>
      <c r="X397" s="1154">
        <f t="shared" ca="1" si="159"/>
        <v>0</v>
      </c>
      <c r="Y397" s="1154">
        <f t="shared" ca="1" si="160"/>
        <v>0</v>
      </c>
      <c r="Z397" s="1154">
        <f t="shared" ca="1" si="161"/>
        <v>0</v>
      </c>
      <c r="AA397" s="1152">
        <f t="shared" ca="1" si="162"/>
        <v>0</v>
      </c>
      <c r="AB397" s="1125"/>
    </row>
    <row r="398" spans="1:28">
      <c r="A398" s="1164">
        <f>Calendar!J390</f>
        <v>56793</v>
      </c>
      <c r="C398" s="1124"/>
      <c r="D398" s="1145">
        <f t="shared" ca="1" si="163"/>
        <v>57557</v>
      </c>
      <c r="E398" s="1146">
        <f t="shared" ca="1" si="145"/>
        <v>57584</v>
      </c>
      <c r="F398" s="1147">
        <f t="shared" ca="1" si="146"/>
        <v>11809</v>
      </c>
      <c r="G398" s="1148">
        <f ca="1">IF(F398&lt;&gt;"",COUNTIF($F$11:F398,"&gt;0"),"")</f>
        <v>388</v>
      </c>
      <c r="H398" s="1149"/>
      <c r="I398" s="1093"/>
      <c r="J398" s="1150">
        <f t="shared" ca="1" si="147"/>
        <v>0</v>
      </c>
      <c r="K398" s="1151">
        <f t="shared" ca="1" si="148"/>
        <v>0</v>
      </c>
      <c r="L398" s="1150">
        <f t="shared" ca="1" si="149"/>
        <v>0</v>
      </c>
      <c r="M398" s="1150">
        <f t="shared" ca="1" si="150"/>
        <v>0</v>
      </c>
      <c r="N398" s="1150">
        <f t="shared" ca="1" si="151"/>
        <v>0</v>
      </c>
      <c r="O398" s="1093"/>
      <c r="P398" s="1150">
        <f t="shared" ca="1" si="152"/>
        <v>0</v>
      </c>
      <c r="Q398" s="1150">
        <f t="shared" ca="1" si="153"/>
        <v>0</v>
      </c>
      <c r="R398" s="1150">
        <f t="shared" ca="1" si="154"/>
        <v>0</v>
      </c>
      <c r="S398" s="1150">
        <f t="shared" ca="1" si="155"/>
        <v>0</v>
      </c>
      <c r="T398" s="1150">
        <f t="shared" ca="1" si="156"/>
        <v>0</v>
      </c>
      <c r="U398" s="1152">
        <f t="shared" ca="1" si="157"/>
        <v>0</v>
      </c>
      <c r="V398" s="1153" t="str">
        <f t="shared" ca="1" si="158"/>
        <v>n.a.</v>
      </c>
      <c r="X398" s="1154">
        <f t="shared" ca="1" si="159"/>
        <v>0</v>
      </c>
      <c r="Y398" s="1154">
        <f t="shared" ca="1" si="160"/>
        <v>0</v>
      </c>
      <c r="Z398" s="1154">
        <f t="shared" ca="1" si="161"/>
        <v>0</v>
      </c>
      <c r="AA398" s="1152">
        <f t="shared" ca="1" si="162"/>
        <v>0</v>
      </c>
      <c r="AB398" s="1125"/>
    </row>
    <row r="399" spans="1:28">
      <c r="A399" s="1164">
        <f>Calendar!J391</f>
        <v>56822</v>
      </c>
      <c r="C399" s="1124"/>
      <c r="D399" s="1145">
        <f t="shared" ca="1" si="163"/>
        <v>57588</v>
      </c>
      <c r="E399" s="1146">
        <f t="shared" ca="1" si="145"/>
        <v>57615</v>
      </c>
      <c r="F399" s="1147">
        <f t="shared" ca="1" si="146"/>
        <v>11840</v>
      </c>
      <c r="G399" s="1148">
        <f ca="1">IF(F399&lt;&gt;"",COUNTIF($F$11:F399,"&gt;0"),"")</f>
        <v>389</v>
      </c>
      <c r="H399" s="1149"/>
      <c r="I399" s="1093"/>
      <c r="J399" s="1150">
        <f t="shared" ca="1" si="147"/>
        <v>0</v>
      </c>
      <c r="K399" s="1151">
        <f t="shared" ca="1" si="148"/>
        <v>0</v>
      </c>
      <c r="L399" s="1150">
        <f t="shared" ca="1" si="149"/>
        <v>0</v>
      </c>
      <c r="M399" s="1150">
        <f t="shared" ca="1" si="150"/>
        <v>0</v>
      </c>
      <c r="N399" s="1150">
        <f t="shared" ca="1" si="151"/>
        <v>0</v>
      </c>
      <c r="O399" s="1093"/>
      <c r="P399" s="1150">
        <f t="shared" ca="1" si="152"/>
        <v>0</v>
      </c>
      <c r="Q399" s="1150">
        <f t="shared" ca="1" si="153"/>
        <v>0</v>
      </c>
      <c r="R399" s="1150">
        <f t="shared" ca="1" si="154"/>
        <v>0</v>
      </c>
      <c r="S399" s="1150">
        <f t="shared" ca="1" si="155"/>
        <v>0</v>
      </c>
      <c r="T399" s="1150">
        <f t="shared" ca="1" si="156"/>
        <v>0</v>
      </c>
      <c r="U399" s="1152">
        <f t="shared" ca="1" si="157"/>
        <v>0</v>
      </c>
      <c r="V399" s="1153" t="str">
        <f t="shared" ca="1" si="158"/>
        <v>n.a.</v>
      </c>
      <c r="X399" s="1154">
        <f t="shared" ca="1" si="159"/>
        <v>0</v>
      </c>
      <c r="Y399" s="1154">
        <f t="shared" ca="1" si="160"/>
        <v>0</v>
      </c>
      <c r="Z399" s="1154">
        <f t="shared" ca="1" si="161"/>
        <v>0</v>
      </c>
      <c r="AA399" s="1152">
        <f t="shared" ca="1" si="162"/>
        <v>0</v>
      </c>
      <c r="AB399" s="1125"/>
    </row>
    <row r="400" spans="1:28">
      <c r="A400" s="1164">
        <f>Calendar!J392</f>
        <v>56853</v>
      </c>
      <c r="C400" s="1124"/>
      <c r="D400" s="1145">
        <f t="shared" ca="1" si="163"/>
        <v>57618</v>
      </c>
      <c r="E400" s="1146">
        <f t="shared" ca="1" si="145"/>
        <v>57647</v>
      </c>
      <c r="F400" s="1147">
        <f t="shared" ca="1" si="146"/>
        <v>11872</v>
      </c>
      <c r="G400" s="1148">
        <f ca="1">IF(F400&lt;&gt;"",COUNTIF($F$11:F400,"&gt;0"),"")</f>
        <v>390</v>
      </c>
      <c r="H400" s="1149"/>
      <c r="I400" s="1093"/>
      <c r="J400" s="1150">
        <f t="shared" ca="1" si="147"/>
        <v>0</v>
      </c>
      <c r="K400" s="1151">
        <f t="shared" ca="1" si="148"/>
        <v>0</v>
      </c>
      <c r="L400" s="1150">
        <f t="shared" ca="1" si="149"/>
        <v>0</v>
      </c>
      <c r="M400" s="1150">
        <f t="shared" ca="1" si="150"/>
        <v>0</v>
      </c>
      <c r="N400" s="1150">
        <f t="shared" ca="1" si="151"/>
        <v>0</v>
      </c>
      <c r="O400" s="1093"/>
      <c r="P400" s="1150">
        <f t="shared" ca="1" si="152"/>
        <v>0</v>
      </c>
      <c r="Q400" s="1150">
        <f t="shared" ca="1" si="153"/>
        <v>0</v>
      </c>
      <c r="R400" s="1150">
        <f t="shared" ca="1" si="154"/>
        <v>0</v>
      </c>
      <c r="S400" s="1150">
        <f t="shared" ca="1" si="155"/>
        <v>0</v>
      </c>
      <c r="T400" s="1150">
        <f t="shared" ca="1" si="156"/>
        <v>0</v>
      </c>
      <c r="U400" s="1152">
        <f t="shared" ca="1" si="157"/>
        <v>0</v>
      </c>
      <c r="V400" s="1153" t="str">
        <f t="shared" ca="1" si="158"/>
        <v>n.a.</v>
      </c>
      <c r="X400" s="1154">
        <f t="shared" ca="1" si="159"/>
        <v>0</v>
      </c>
      <c r="Y400" s="1154">
        <f t="shared" ca="1" si="160"/>
        <v>0</v>
      </c>
      <c r="Z400" s="1154">
        <f t="shared" ca="1" si="161"/>
        <v>0</v>
      </c>
      <c r="AA400" s="1152">
        <f t="shared" ca="1" si="162"/>
        <v>0</v>
      </c>
      <c r="AB400" s="1125"/>
    </row>
    <row r="401" spans="1:28">
      <c r="A401" s="1164">
        <f>Calendar!J393</f>
        <v>56884</v>
      </c>
      <c r="C401" s="1124"/>
      <c r="D401" s="1145">
        <f t="shared" ca="1" si="163"/>
        <v>57649</v>
      </c>
      <c r="E401" s="1146">
        <f t="shared" ca="1" si="145"/>
        <v>57676</v>
      </c>
      <c r="F401" s="1147">
        <f t="shared" ca="1" si="146"/>
        <v>11901</v>
      </c>
      <c r="G401" s="1148">
        <f ca="1">IF(F401&lt;&gt;"",COUNTIF($F$11:F401,"&gt;0"),"")</f>
        <v>391</v>
      </c>
      <c r="H401" s="1149"/>
      <c r="I401" s="1093"/>
      <c r="J401" s="1150">
        <f t="shared" ca="1" si="147"/>
        <v>0</v>
      </c>
      <c r="K401" s="1151">
        <f t="shared" ca="1" si="148"/>
        <v>0</v>
      </c>
      <c r="L401" s="1150">
        <f t="shared" ca="1" si="149"/>
        <v>0</v>
      </c>
      <c r="M401" s="1150">
        <f t="shared" ca="1" si="150"/>
        <v>0</v>
      </c>
      <c r="N401" s="1150">
        <f t="shared" ca="1" si="151"/>
        <v>0</v>
      </c>
      <c r="O401" s="1093"/>
      <c r="P401" s="1150">
        <f t="shared" ca="1" si="152"/>
        <v>0</v>
      </c>
      <c r="Q401" s="1150">
        <f t="shared" ca="1" si="153"/>
        <v>0</v>
      </c>
      <c r="R401" s="1150">
        <f t="shared" ca="1" si="154"/>
        <v>0</v>
      </c>
      <c r="S401" s="1150">
        <f t="shared" ca="1" si="155"/>
        <v>0</v>
      </c>
      <c r="T401" s="1150">
        <f t="shared" ca="1" si="156"/>
        <v>0</v>
      </c>
      <c r="U401" s="1152">
        <f t="shared" ca="1" si="157"/>
        <v>0</v>
      </c>
      <c r="V401" s="1153" t="str">
        <f t="shared" ca="1" si="158"/>
        <v>n.a.</v>
      </c>
      <c r="X401" s="1154">
        <f t="shared" ca="1" si="159"/>
        <v>0</v>
      </c>
      <c r="Y401" s="1154">
        <f t="shared" ca="1" si="160"/>
        <v>0</v>
      </c>
      <c r="Z401" s="1154">
        <f t="shared" ca="1" si="161"/>
        <v>0</v>
      </c>
      <c r="AA401" s="1152">
        <f t="shared" ca="1" si="162"/>
        <v>0</v>
      </c>
      <c r="AB401" s="1125"/>
    </row>
    <row r="402" spans="1:28">
      <c r="A402" s="1164">
        <f>Calendar!J394</f>
        <v>56914</v>
      </c>
      <c r="C402" s="1124"/>
      <c r="D402" s="1145">
        <f t="shared" ca="1" si="163"/>
        <v>57679</v>
      </c>
      <c r="E402" s="1146">
        <f t="shared" ca="1" si="145"/>
        <v>57706</v>
      </c>
      <c r="F402" s="1147">
        <f t="shared" ca="1" si="146"/>
        <v>11931</v>
      </c>
      <c r="G402" s="1148">
        <f ca="1">IF(F402&lt;&gt;"",COUNTIF($F$11:F402,"&gt;0"),"")</f>
        <v>392</v>
      </c>
      <c r="H402" s="1149"/>
      <c r="I402" s="1093"/>
      <c r="J402" s="1150">
        <f t="shared" ca="1" si="147"/>
        <v>0</v>
      </c>
      <c r="K402" s="1151">
        <f t="shared" ca="1" si="148"/>
        <v>0</v>
      </c>
      <c r="L402" s="1150">
        <f t="shared" ca="1" si="149"/>
        <v>0</v>
      </c>
      <c r="M402" s="1150">
        <f t="shared" ca="1" si="150"/>
        <v>0</v>
      </c>
      <c r="N402" s="1150">
        <f t="shared" ca="1" si="151"/>
        <v>0</v>
      </c>
      <c r="O402" s="1093"/>
      <c r="P402" s="1150">
        <f t="shared" ca="1" si="152"/>
        <v>0</v>
      </c>
      <c r="Q402" s="1150">
        <f t="shared" ca="1" si="153"/>
        <v>0</v>
      </c>
      <c r="R402" s="1150">
        <f t="shared" ca="1" si="154"/>
        <v>0</v>
      </c>
      <c r="S402" s="1150">
        <f t="shared" ca="1" si="155"/>
        <v>0</v>
      </c>
      <c r="T402" s="1150">
        <f t="shared" ca="1" si="156"/>
        <v>0</v>
      </c>
      <c r="U402" s="1152">
        <f t="shared" ca="1" si="157"/>
        <v>0</v>
      </c>
      <c r="V402" s="1153" t="str">
        <f t="shared" ca="1" si="158"/>
        <v>n.a.</v>
      </c>
      <c r="X402" s="1154">
        <f t="shared" ca="1" si="159"/>
        <v>0</v>
      </c>
      <c r="Y402" s="1154">
        <f t="shared" ca="1" si="160"/>
        <v>0</v>
      </c>
      <c r="Z402" s="1154">
        <f t="shared" ca="1" si="161"/>
        <v>0</v>
      </c>
      <c r="AA402" s="1152">
        <f t="shared" ca="1" si="162"/>
        <v>0</v>
      </c>
      <c r="AB402" s="1125"/>
    </row>
    <row r="403" spans="1:28">
      <c r="A403" s="1164">
        <f>Calendar!J395</f>
        <v>56947</v>
      </c>
      <c r="C403" s="1124"/>
      <c r="D403" s="1145">
        <f t="shared" ca="1" si="163"/>
        <v>57710</v>
      </c>
      <c r="E403" s="1146">
        <f t="shared" ca="1" si="145"/>
        <v>57738</v>
      </c>
      <c r="F403" s="1147">
        <f t="shared" ca="1" si="146"/>
        <v>11963</v>
      </c>
      <c r="G403" s="1148">
        <f ca="1">IF(F403&lt;&gt;"",COUNTIF($F$11:F403,"&gt;0"),"")</f>
        <v>393</v>
      </c>
      <c r="H403" s="1149"/>
      <c r="I403" s="1093"/>
      <c r="J403" s="1150">
        <f t="shared" ca="1" si="147"/>
        <v>0</v>
      </c>
      <c r="K403" s="1151">
        <f t="shared" ca="1" si="148"/>
        <v>0</v>
      </c>
      <c r="L403" s="1150">
        <f t="shared" ca="1" si="149"/>
        <v>0</v>
      </c>
      <c r="M403" s="1150">
        <f t="shared" ca="1" si="150"/>
        <v>0</v>
      </c>
      <c r="N403" s="1150">
        <f t="shared" ca="1" si="151"/>
        <v>0</v>
      </c>
      <c r="O403" s="1093"/>
      <c r="P403" s="1150">
        <f t="shared" ca="1" si="152"/>
        <v>0</v>
      </c>
      <c r="Q403" s="1150">
        <f t="shared" ca="1" si="153"/>
        <v>0</v>
      </c>
      <c r="R403" s="1150">
        <f t="shared" ca="1" si="154"/>
        <v>0</v>
      </c>
      <c r="S403" s="1150">
        <f t="shared" ca="1" si="155"/>
        <v>0</v>
      </c>
      <c r="T403" s="1150">
        <f t="shared" ca="1" si="156"/>
        <v>0</v>
      </c>
      <c r="U403" s="1152">
        <f t="shared" ca="1" si="157"/>
        <v>0</v>
      </c>
      <c r="V403" s="1153" t="str">
        <f t="shared" ca="1" si="158"/>
        <v>n.a.</v>
      </c>
      <c r="X403" s="1154">
        <f t="shared" ca="1" si="159"/>
        <v>0</v>
      </c>
      <c r="Y403" s="1154">
        <f t="shared" ca="1" si="160"/>
        <v>0</v>
      </c>
      <c r="Z403" s="1154">
        <f t="shared" ca="1" si="161"/>
        <v>0</v>
      </c>
      <c r="AA403" s="1152">
        <f t="shared" ca="1" si="162"/>
        <v>0</v>
      </c>
      <c r="AB403" s="1125"/>
    </row>
    <row r="404" spans="1:28">
      <c r="A404" s="1164">
        <f>Calendar!J396</f>
        <v>56975</v>
      </c>
      <c r="C404" s="1124"/>
      <c r="D404" s="1145">
        <f t="shared" ca="1" si="163"/>
        <v>57741</v>
      </c>
      <c r="E404" s="1146">
        <f t="shared" ca="1" si="145"/>
        <v>57768</v>
      </c>
      <c r="F404" s="1147">
        <f t="shared" ca="1" si="146"/>
        <v>11993</v>
      </c>
      <c r="G404" s="1148">
        <f ca="1">IF(F404&lt;&gt;"",COUNTIF($F$11:F404,"&gt;0"),"")</f>
        <v>394</v>
      </c>
      <c r="H404" s="1149"/>
      <c r="I404" s="1093"/>
      <c r="J404" s="1150">
        <f t="shared" ca="1" si="147"/>
        <v>0</v>
      </c>
      <c r="K404" s="1151">
        <f t="shared" ca="1" si="148"/>
        <v>0</v>
      </c>
      <c r="L404" s="1150">
        <f t="shared" ca="1" si="149"/>
        <v>0</v>
      </c>
      <c r="M404" s="1150">
        <f t="shared" ca="1" si="150"/>
        <v>0</v>
      </c>
      <c r="N404" s="1150">
        <f t="shared" ca="1" si="151"/>
        <v>0</v>
      </c>
      <c r="O404" s="1093"/>
      <c r="P404" s="1150">
        <f t="shared" ca="1" si="152"/>
        <v>0</v>
      </c>
      <c r="Q404" s="1150">
        <f t="shared" ca="1" si="153"/>
        <v>0</v>
      </c>
      <c r="R404" s="1150">
        <f t="shared" ca="1" si="154"/>
        <v>0</v>
      </c>
      <c r="S404" s="1150">
        <f t="shared" ca="1" si="155"/>
        <v>0</v>
      </c>
      <c r="T404" s="1150">
        <f t="shared" ca="1" si="156"/>
        <v>0</v>
      </c>
      <c r="U404" s="1152">
        <f t="shared" ca="1" si="157"/>
        <v>0</v>
      </c>
      <c r="V404" s="1153" t="str">
        <f t="shared" ca="1" si="158"/>
        <v>n.a.</v>
      </c>
      <c r="X404" s="1154">
        <f t="shared" ca="1" si="159"/>
        <v>0</v>
      </c>
      <c r="Y404" s="1154">
        <f t="shared" ca="1" si="160"/>
        <v>0</v>
      </c>
      <c r="Z404" s="1154">
        <f t="shared" ca="1" si="161"/>
        <v>0</v>
      </c>
      <c r="AA404" s="1152">
        <f t="shared" ca="1" si="162"/>
        <v>0</v>
      </c>
      <c r="AB404" s="1125"/>
    </row>
    <row r="405" spans="1:28">
      <c r="A405" s="1164">
        <f>Calendar!J397</f>
        <v>57006</v>
      </c>
      <c r="C405" s="1124"/>
      <c r="D405" s="1145">
        <f t="shared" ca="1" si="163"/>
        <v>57769</v>
      </c>
      <c r="E405" s="1146">
        <f t="shared" ca="1" si="145"/>
        <v>57796</v>
      </c>
      <c r="F405" s="1147">
        <f t="shared" ca="1" si="146"/>
        <v>12021</v>
      </c>
      <c r="G405" s="1148">
        <f ca="1">IF(F405&lt;&gt;"",COUNTIF($F$11:F405,"&gt;0"),"")</f>
        <v>395</v>
      </c>
      <c r="H405" s="1149"/>
      <c r="I405" s="1093"/>
      <c r="J405" s="1150">
        <f t="shared" ca="1" si="147"/>
        <v>0</v>
      </c>
      <c r="K405" s="1151">
        <f t="shared" ca="1" si="148"/>
        <v>0</v>
      </c>
      <c r="L405" s="1150">
        <f t="shared" ca="1" si="149"/>
        <v>0</v>
      </c>
      <c r="M405" s="1150">
        <f t="shared" ca="1" si="150"/>
        <v>0</v>
      </c>
      <c r="N405" s="1150">
        <f t="shared" ca="1" si="151"/>
        <v>0</v>
      </c>
      <c r="O405" s="1093"/>
      <c r="P405" s="1150">
        <f t="shared" ca="1" si="152"/>
        <v>0</v>
      </c>
      <c r="Q405" s="1150">
        <f t="shared" ca="1" si="153"/>
        <v>0</v>
      </c>
      <c r="R405" s="1150">
        <f t="shared" ca="1" si="154"/>
        <v>0</v>
      </c>
      <c r="S405" s="1150">
        <f t="shared" ca="1" si="155"/>
        <v>0</v>
      </c>
      <c r="T405" s="1150">
        <f t="shared" ca="1" si="156"/>
        <v>0</v>
      </c>
      <c r="U405" s="1152">
        <f t="shared" ca="1" si="157"/>
        <v>0</v>
      </c>
      <c r="V405" s="1153" t="str">
        <f t="shared" ca="1" si="158"/>
        <v>n.a.</v>
      </c>
      <c r="X405" s="1154">
        <f t="shared" ca="1" si="159"/>
        <v>0</v>
      </c>
      <c r="Y405" s="1154">
        <f t="shared" ca="1" si="160"/>
        <v>0</v>
      </c>
      <c r="Z405" s="1154">
        <f t="shared" ca="1" si="161"/>
        <v>0</v>
      </c>
      <c r="AA405" s="1152">
        <f t="shared" ca="1" si="162"/>
        <v>0</v>
      </c>
      <c r="AB405" s="1125"/>
    </row>
    <row r="406" spans="1:28">
      <c r="A406" s="1164">
        <f>Calendar!J398</f>
        <v>57038</v>
      </c>
      <c r="C406" s="1124"/>
      <c r="D406" s="1145">
        <f t="shared" ca="1" si="163"/>
        <v>57800</v>
      </c>
      <c r="E406" s="1146">
        <f t="shared" ca="1" si="145"/>
        <v>57829</v>
      </c>
      <c r="F406" s="1147">
        <f t="shared" ca="1" si="146"/>
        <v>12054</v>
      </c>
      <c r="G406" s="1148">
        <f ca="1">IF(F406&lt;&gt;"",COUNTIF($F$11:F406,"&gt;0"),"")</f>
        <v>396</v>
      </c>
      <c r="H406" s="1149"/>
      <c r="I406" s="1093"/>
      <c r="J406" s="1150">
        <f t="shared" ca="1" si="147"/>
        <v>0</v>
      </c>
      <c r="K406" s="1151">
        <f t="shared" ca="1" si="148"/>
        <v>0</v>
      </c>
      <c r="L406" s="1150">
        <f t="shared" ca="1" si="149"/>
        <v>0</v>
      </c>
      <c r="M406" s="1150">
        <f t="shared" ca="1" si="150"/>
        <v>0</v>
      </c>
      <c r="N406" s="1150">
        <f t="shared" ca="1" si="151"/>
        <v>0</v>
      </c>
      <c r="O406" s="1093"/>
      <c r="P406" s="1150">
        <f t="shared" ca="1" si="152"/>
        <v>0</v>
      </c>
      <c r="Q406" s="1150">
        <f t="shared" ca="1" si="153"/>
        <v>0</v>
      </c>
      <c r="R406" s="1150">
        <f t="shared" ca="1" si="154"/>
        <v>0</v>
      </c>
      <c r="S406" s="1150">
        <f t="shared" ca="1" si="155"/>
        <v>0</v>
      </c>
      <c r="T406" s="1150">
        <f t="shared" ca="1" si="156"/>
        <v>0</v>
      </c>
      <c r="U406" s="1152">
        <f t="shared" ca="1" si="157"/>
        <v>0</v>
      </c>
      <c r="V406" s="1153" t="str">
        <f t="shared" ca="1" si="158"/>
        <v>n.a.</v>
      </c>
      <c r="X406" s="1154">
        <f t="shared" ca="1" si="159"/>
        <v>0</v>
      </c>
      <c r="Y406" s="1154">
        <f t="shared" ca="1" si="160"/>
        <v>0</v>
      </c>
      <c r="Z406" s="1154">
        <f t="shared" ca="1" si="161"/>
        <v>0</v>
      </c>
      <c r="AA406" s="1152">
        <f t="shared" ca="1" si="162"/>
        <v>0</v>
      </c>
      <c r="AB406" s="1125"/>
    </row>
    <row r="407" spans="1:28">
      <c r="A407" s="1164">
        <f>Calendar!J399</f>
        <v>57066</v>
      </c>
      <c r="C407" s="1124"/>
      <c r="D407" s="1145">
        <f t="shared" ca="1" si="163"/>
        <v>57830</v>
      </c>
      <c r="E407" s="1146">
        <f t="shared" ca="1" si="145"/>
        <v>57857</v>
      </c>
      <c r="F407" s="1147">
        <f t="shared" ca="1" si="146"/>
        <v>12082</v>
      </c>
      <c r="G407" s="1148">
        <f ca="1">IF(F407&lt;&gt;"",COUNTIF($F$11:F407,"&gt;0"),"")</f>
        <v>397</v>
      </c>
      <c r="H407" s="1149"/>
      <c r="I407" s="1093"/>
      <c r="J407" s="1150">
        <f t="shared" ca="1" si="147"/>
        <v>0</v>
      </c>
      <c r="K407" s="1151">
        <f t="shared" ca="1" si="148"/>
        <v>0</v>
      </c>
      <c r="L407" s="1150">
        <f t="shared" ca="1" si="149"/>
        <v>0</v>
      </c>
      <c r="M407" s="1150">
        <f t="shared" ca="1" si="150"/>
        <v>0</v>
      </c>
      <c r="N407" s="1150">
        <f t="shared" ca="1" si="151"/>
        <v>0</v>
      </c>
      <c r="O407" s="1093"/>
      <c r="P407" s="1150">
        <f t="shared" ca="1" si="152"/>
        <v>0</v>
      </c>
      <c r="Q407" s="1150">
        <f t="shared" ca="1" si="153"/>
        <v>0</v>
      </c>
      <c r="R407" s="1150">
        <f t="shared" ca="1" si="154"/>
        <v>0</v>
      </c>
      <c r="S407" s="1150">
        <f t="shared" ca="1" si="155"/>
        <v>0</v>
      </c>
      <c r="T407" s="1150">
        <f t="shared" ca="1" si="156"/>
        <v>0</v>
      </c>
      <c r="U407" s="1152">
        <f t="shared" ca="1" si="157"/>
        <v>0</v>
      </c>
      <c r="V407" s="1153" t="str">
        <f t="shared" ca="1" si="158"/>
        <v>n.a.</v>
      </c>
      <c r="X407" s="1154">
        <f t="shared" ca="1" si="159"/>
        <v>0</v>
      </c>
      <c r="Y407" s="1154">
        <f t="shared" ca="1" si="160"/>
        <v>0</v>
      </c>
      <c r="Z407" s="1154">
        <f t="shared" ca="1" si="161"/>
        <v>0</v>
      </c>
      <c r="AA407" s="1152">
        <f t="shared" ca="1" si="162"/>
        <v>0</v>
      </c>
      <c r="AB407" s="1125"/>
    </row>
    <row r="408" spans="1:28">
      <c r="A408" s="1164">
        <f>Calendar!J400</f>
        <v>57097</v>
      </c>
      <c r="C408" s="1124"/>
      <c r="D408" s="1145">
        <f t="shared" ca="1" si="163"/>
        <v>57861</v>
      </c>
      <c r="E408" s="1146">
        <f t="shared" ca="1" si="145"/>
        <v>57888</v>
      </c>
      <c r="F408" s="1147">
        <f t="shared" ca="1" si="146"/>
        <v>12113</v>
      </c>
      <c r="G408" s="1148">
        <f ca="1">IF(F408&lt;&gt;"",COUNTIF($F$11:F408,"&gt;0"),"")</f>
        <v>398</v>
      </c>
      <c r="H408" s="1149"/>
      <c r="I408" s="1093"/>
      <c r="J408" s="1150">
        <f t="shared" ca="1" si="147"/>
        <v>0</v>
      </c>
      <c r="K408" s="1151">
        <f t="shared" ca="1" si="148"/>
        <v>0</v>
      </c>
      <c r="L408" s="1150">
        <f t="shared" ca="1" si="149"/>
        <v>0</v>
      </c>
      <c r="M408" s="1150">
        <f t="shared" ca="1" si="150"/>
        <v>0</v>
      </c>
      <c r="N408" s="1150">
        <f t="shared" ca="1" si="151"/>
        <v>0</v>
      </c>
      <c r="O408" s="1093"/>
      <c r="P408" s="1150">
        <f t="shared" ca="1" si="152"/>
        <v>0</v>
      </c>
      <c r="Q408" s="1150">
        <f t="shared" ca="1" si="153"/>
        <v>0</v>
      </c>
      <c r="R408" s="1150">
        <f t="shared" ca="1" si="154"/>
        <v>0</v>
      </c>
      <c r="S408" s="1150">
        <f t="shared" ca="1" si="155"/>
        <v>0</v>
      </c>
      <c r="T408" s="1150">
        <f t="shared" ca="1" si="156"/>
        <v>0</v>
      </c>
      <c r="U408" s="1152">
        <f t="shared" ca="1" si="157"/>
        <v>0</v>
      </c>
      <c r="V408" s="1153" t="str">
        <f t="shared" ca="1" si="158"/>
        <v>n.a.</v>
      </c>
      <c r="X408" s="1154">
        <f t="shared" ca="1" si="159"/>
        <v>0</v>
      </c>
      <c r="Y408" s="1154">
        <f t="shared" ca="1" si="160"/>
        <v>0</v>
      </c>
      <c r="Z408" s="1154">
        <f t="shared" ca="1" si="161"/>
        <v>0</v>
      </c>
      <c r="AA408" s="1152">
        <f t="shared" ca="1" si="162"/>
        <v>0</v>
      </c>
      <c r="AB408" s="1125"/>
    </row>
    <row r="409" spans="1:28">
      <c r="A409" s="1164">
        <f>Calendar!J401</f>
        <v>57129</v>
      </c>
      <c r="C409" s="1124"/>
      <c r="D409" s="1145">
        <f t="shared" ca="1" si="163"/>
        <v>57891</v>
      </c>
      <c r="E409" s="1146">
        <f t="shared" ca="1" si="145"/>
        <v>57920</v>
      </c>
      <c r="F409" s="1147">
        <f t="shared" ca="1" si="146"/>
        <v>12145</v>
      </c>
      <c r="G409" s="1148">
        <f ca="1">IF(F409&lt;&gt;"",COUNTIF($F$11:F409,"&gt;0"),"")</f>
        <v>399</v>
      </c>
      <c r="H409" s="1149"/>
      <c r="I409" s="1093"/>
      <c r="J409" s="1150">
        <f t="shared" ca="1" si="147"/>
        <v>0</v>
      </c>
      <c r="K409" s="1151">
        <f t="shared" ca="1" si="148"/>
        <v>0</v>
      </c>
      <c r="L409" s="1150">
        <f t="shared" ca="1" si="149"/>
        <v>0</v>
      </c>
      <c r="M409" s="1150">
        <f t="shared" ca="1" si="150"/>
        <v>0</v>
      </c>
      <c r="N409" s="1150">
        <f t="shared" ca="1" si="151"/>
        <v>0</v>
      </c>
      <c r="O409" s="1093"/>
      <c r="P409" s="1150">
        <f t="shared" ca="1" si="152"/>
        <v>0</v>
      </c>
      <c r="Q409" s="1150">
        <f t="shared" ca="1" si="153"/>
        <v>0</v>
      </c>
      <c r="R409" s="1150">
        <f t="shared" ca="1" si="154"/>
        <v>0</v>
      </c>
      <c r="S409" s="1150">
        <f t="shared" ca="1" si="155"/>
        <v>0</v>
      </c>
      <c r="T409" s="1150">
        <f t="shared" ca="1" si="156"/>
        <v>0</v>
      </c>
      <c r="U409" s="1152">
        <f t="shared" ca="1" si="157"/>
        <v>0</v>
      </c>
      <c r="V409" s="1153" t="str">
        <f t="shared" ca="1" si="158"/>
        <v>n.a.</v>
      </c>
      <c r="X409" s="1154">
        <f t="shared" ca="1" si="159"/>
        <v>0</v>
      </c>
      <c r="Y409" s="1154">
        <f t="shared" ca="1" si="160"/>
        <v>0</v>
      </c>
      <c r="Z409" s="1154">
        <f t="shared" ca="1" si="161"/>
        <v>0</v>
      </c>
      <c r="AA409" s="1152">
        <f t="shared" ca="1" si="162"/>
        <v>0</v>
      </c>
      <c r="AB409" s="1125"/>
    </row>
    <row r="410" spans="1:28">
      <c r="A410" s="1164">
        <f>Calendar!J402</f>
        <v>57158</v>
      </c>
      <c r="C410" s="1124"/>
      <c r="D410" s="1145">
        <f t="shared" ca="1" si="163"/>
        <v>57922</v>
      </c>
      <c r="E410" s="1146">
        <f t="shared" ca="1" si="145"/>
        <v>57949</v>
      </c>
      <c r="F410" s="1147">
        <f t="shared" ca="1" si="146"/>
        <v>12174</v>
      </c>
      <c r="G410" s="1148">
        <f ca="1">IF(F410&lt;&gt;"",COUNTIF($F$11:F410,"&gt;0"),"")</f>
        <v>400</v>
      </c>
      <c r="H410" s="1149"/>
      <c r="I410" s="1093"/>
      <c r="J410" s="1150">
        <f t="shared" ca="1" si="147"/>
        <v>0</v>
      </c>
      <c r="K410" s="1151">
        <f t="shared" ca="1" si="148"/>
        <v>0</v>
      </c>
      <c r="L410" s="1150">
        <f t="shared" ca="1" si="149"/>
        <v>0</v>
      </c>
      <c r="M410" s="1150">
        <f t="shared" ca="1" si="150"/>
        <v>0</v>
      </c>
      <c r="N410" s="1150">
        <f t="shared" ca="1" si="151"/>
        <v>0</v>
      </c>
      <c r="O410" s="1093"/>
      <c r="P410" s="1150">
        <f t="shared" ca="1" si="152"/>
        <v>0</v>
      </c>
      <c r="Q410" s="1150">
        <f t="shared" ca="1" si="153"/>
        <v>0</v>
      </c>
      <c r="R410" s="1150">
        <f t="shared" ca="1" si="154"/>
        <v>0</v>
      </c>
      <c r="S410" s="1150">
        <f t="shared" ca="1" si="155"/>
        <v>0</v>
      </c>
      <c r="T410" s="1150">
        <f t="shared" ca="1" si="156"/>
        <v>0</v>
      </c>
      <c r="U410" s="1152">
        <f t="shared" ca="1" si="157"/>
        <v>0</v>
      </c>
      <c r="V410" s="1153" t="str">
        <f t="shared" ca="1" si="158"/>
        <v>n.a.</v>
      </c>
      <c r="X410" s="1154">
        <f t="shared" ca="1" si="159"/>
        <v>0</v>
      </c>
      <c r="Y410" s="1154">
        <f t="shared" ca="1" si="160"/>
        <v>0</v>
      </c>
      <c r="Z410" s="1154">
        <f t="shared" ca="1" si="161"/>
        <v>0</v>
      </c>
      <c r="AA410" s="1152">
        <f t="shared" ca="1" si="162"/>
        <v>0</v>
      </c>
      <c r="AB410" s="1125"/>
    </row>
    <row r="411" spans="1:28">
      <c r="A411" s="1164">
        <f>Calendar!J403</f>
        <v>57188</v>
      </c>
      <c r="C411" s="1124"/>
      <c r="D411" s="1145">
        <f t="shared" ca="1" si="163"/>
        <v>57953</v>
      </c>
      <c r="E411" s="1146">
        <f t="shared" ca="1" si="145"/>
        <v>57980</v>
      </c>
      <c r="F411" s="1147">
        <f t="shared" ca="1" si="146"/>
        <v>12205</v>
      </c>
      <c r="G411" s="1148">
        <f ca="1">IF(F411&lt;&gt;"",COUNTIF($F$11:F411,"&gt;0"),"")</f>
        <v>401</v>
      </c>
      <c r="H411" s="1149"/>
      <c r="I411" s="1093"/>
      <c r="J411" s="1150">
        <f t="shared" ca="1" si="147"/>
        <v>0</v>
      </c>
      <c r="K411" s="1151">
        <f t="shared" ca="1" si="148"/>
        <v>0</v>
      </c>
      <c r="L411" s="1150">
        <f t="shared" ca="1" si="149"/>
        <v>0</v>
      </c>
      <c r="M411" s="1150">
        <f t="shared" ca="1" si="150"/>
        <v>0</v>
      </c>
      <c r="N411" s="1150">
        <f t="shared" ca="1" si="151"/>
        <v>0</v>
      </c>
      <c r="O411" s="1093"/>
      <c r="P411" s="1150">
        <f t="shared" ca="1" si="152"/>
        <v>0</v>
      </c>
      <c r="Q411" s="1150">
        <f t="shared" ca="1" si="153"/>
        <v>0</v>
      </c>
      <c r="R411" s="1150">
        <f t="shared" ca="1" si="154"/>
        <v>0</v>
      </c>
      <c r="S411" s="1150">
        <f t="shared" ca="1" si="155"/>
        <v>0</v>
      </c>
      <c r="T411" s="1150">
        <f t="shared" ca="1" si="156"/>
        <v>0</v>
      </c>
      <c r="U411" s="1152">
        <f t="shared" ca="1" si="157"/>
        <v>0</v>
      </c>
      <c r="V411" s="1153" t="str">
        <f t="shared" ca="1" si="158"/>
        <v>n.a.</v>
      </c>
      <c r="X411" s="1154">
        <f t="shared" ca="1" si="159"/>
        <v>0</v>
      </c>
      <c r="Y411" s="1154">
        <f t="shared" ca="1" si="160"/>
        <v>0</v>
      </c>
      <c r="Z411" s="1154">
        <f t="shared" ca="1" si="161"/>
        <v>0</v>
      </c>
      <c r="AA411" s="1152">
        <f t="shared" ca="1" si="162"/>
        <v>0</v>
      </c>
      <c r="AB411" s="1125"/>
    </row>
    <row r="412" spans="1:28">
      <c r="A412" s="1164">
        <f>Calendar!J404</f>
        <v>57220</v>
      </c>
      <c r="C412" s="1124"/>
      <c r="D412" s="1145">
        <f t="shared" ca="1" si="163"/>
        <v>57983</v>
      </c>
      <c r="E412" s="1146">
        <f t="shared" ca="1" si="145"/>
        <v>58011</v>
      </c>
      <c r="F412" s="1147">
        <f t="shared" ca="1" si="146"/>
        <v>12236</v>
      </c>
      <c r="G412" s="1148">
        <f ca="1">IF(F412&lt;&gt;"",COUNTIF($F$11:F412,"&gt;0"),"")</f>
        <v>402</v>
      </c>
      <c r="H412" s="1149"/>
      <c r="I412" s="1093"/>
      <c r="J412" s="1150">
        <f t="shared" ca="1" si="147"/>
        <v>0</v>
      </c>
      <c r="K412" s="1151">
        <f t="shared" ca="1" si="148"/>
        <v>0</v>
      </c>
      <c r="L412" s="1150">
        <f t="shared" ca="1" si="149"/>
        <v>0</v>
      </c>
      <c r="M412" s="1150">
        <f t="shared" ca="1" si="150"/>
        <v>0</v>
      </c>
      <c r="N412" s="1150">
        <f t="shared" ca="1" si="151"/>
        <v>0</v>
      </c>
      <c r="O412" s="1093"/>
      <c r="P412" s="1150">
        <f t="shared" ca="1" si="152"/>
        <v>0</v>
      </c>
      <c r="Q412" s="1150">
        <f t="shared" ca="1" si="153"/>
        <v>0</v>
      </c>
      <c r="R412" s="1150">
        <f t="shared" ca="1" si="154"/>
        <v>0</v>
      </c>
      <c r="S412" s="1150">
        <f t="shared" ca="1" si="155"/>
        <v>0</v>
      </c>
      <c r="T412" s="1150">
        <f t="shared" ca="1" si="156"/>
        <v>0</v>
      </c>
      <c r="U412" s="1152">
        <f t="shared" ca="1" si="157"/>
        <v>0</v>
      </c>
      <c r="V412" s="1153" t="str">
        <f t="shared" ca="1" si="158"/>
        <v>n.a.</v>
      </c>
      <c r="X412" s="1154">
        <f t="shared" ca="1" si="159"/>
        <v>0</v>
      </c>
      <c r="Y412" s="1154">
        <f t="shared" ca="1" si="160"/>
        <v>0</v>
      </c>
      <c r="Z412" s="1154">
        <f t="shared" ca="1" si="161"/>
        <v>0</v>
      </c>
      <c r="AA412" s="1152">
        <f t="shared" ca="1" si="162"/>
        <v>0</v>
      </c>
      <c r="AB412" s="1125"/>
    </row>
    <row r="413" spans="1:28">
      <c r="A413" s="1164">
        <f>Calendar!J405</f>
        <v>57250</v>
      </c>
      <c r="C413" s="1124"/>
      <c r="D413" s="1145">
        <f t="shared" ca="1" si="163"/>
        <v>58014</v>
      </c>
      <c r="E413" s="1146">
        <f t="shared" ca="1" si="145"/>
        <v>58041</v>
      </c>
      <c r="F413" s="1147">
        <f t="shared" ca="1" si="146"/>
        <v>12266</v>
      </c>
      <c r="G413" s="1148">
        <f ca="1">IF(F413&lt;&gt;"",COUNTIF($F$11:F413,"&gt;0"),"")</f>
        <v>403</v>
      </c>
      <c r="H413" s="1149"/>
      <c r="I413" s="1093"/>
      <c r="J413" s="1150">
        <f t="shared" ca="1" si="147"/>
        <v>0</v>
      </c>
      <c r="K413" s="1151">
        <f t="shared" ca="1" si="148"/>
        <v>0</v>
      </c>
      <c r="L413" s="1150">
        <f t="shared" ca="1" si="149"/>
        <v>0</v>
      </c>
      <c r="M413" s="1150">
        <f t="shared" ca="1" si="150"/>
        <v>0</v>
      </c>
      <c r="N413" s="1150">
        <f t="shared" ca="1" si="151"/>
        <v>0</v>
      </c>
      <c r="O413" s="1093"/>
      <c r="P413" s="1150">
        <f t="shared" ca="1" si="152"/>
        <v>0</v>
      </c>
      <c r="Q413" s="1150">
        <f t="shared" ca="1" si="153"/>
        <v>0</v>
      </c>
      <c r="R413" s="1150">
        <f t="shared" ca="1" si="154"/>
        <v>0</v>
      </c>
      <c r="S413" s="1150">
        <f t="shared" ca="1" si="155"/>
        <v>0</v>
      </c>
      <c r="T413" s="1150">
        <f t="shared" ca="1" si="156"/>
        <v>0</v>
      </c>
      <c r="U413" s="1152">
        <f t="shared" ca="1" si="157"/>
        <v>0</v>
      </c>
      <c r="V413" s="1153" t="str">
        <f t="shared" ca="1" si="158"/>
        <v>n.a.</v>
      </c>
      <c r="X413" s="1154">
        <f t="shared" ca="1" si="159"/>
        <v>0</v>
      </c>
      <c r="Y413" s="1154">
        <f t="shared" ca="1" si="160"/>
        <v>0</v>
      </c>
      <c r="Z413" s="1154">
        <f t="shared" ca="1" si="161"/>
        <v>0</v>
      </c>
      <c r="AA413" s="1152">
        <f t="shared" ca="1" si="162"/>
        <v>0</v>
      </c>
      <c r="AB413" s="1125"/>
    </row>
    <row r="414" spans="1:28">
      <c r="A414" s="1164">
        <f>Calendar!J406</f>
        <v>57280</v>
      </c>
      <c r="C414" s="1124"/>
      <c r="D414" s="1145">
        <f t="shared" ca="1" si="163"/>
        <v>58044</v>
      </c>
      <c r="E414" s="1146">
        <f t="shared" ca="1" si="145"/>
        <v>58071</v>
      </c>
      <c r="F414" s="1147">
        <f t="shared" ca="1" si="146"/>
        <v>12296</v>
      </c>
      <c r="G414" s="1148">
        <f ca="1">IF(F414&lt;&gt;"",COUNTIF($F$11:F414,"&gt;0"),"")</f>
        <v>404</v>
      </c>
      <c r="H414" s="1149"/>
      <c r="I414" s="1093"/>
      <c r="J414" s="1150">
        <f t="shared" ca="1" si="147"/>
        <v>0</v>
      </c>
      <c r="K414" s="1151">
        <f t="shared" ca="1" si="148"/>
        <v>0</v>
      </c>
      <c r="L414" s="1150">
        <f t="shared" ca="1" si="149"/>
        <v>0</v>
      </c>
      <c r="M414" s="1150">
        <f t="shared" ca="1" si="150"/>
        <v>0</v>
      </c>
      <c r="N414" s="1150">
        <f t="shared" ca="1" si="151"/>
        <v>0</v>
      </c>
      <c r="O414" s="1093"/>
      <c r="P414" s="1150">
        <f t="shared" ca="1" si="152"/>
        <v>0</v>
      </c>
      <c r="Q414" s="1150">
        <f t="shared" ca="1" si="153"/>
        <v>0</v>
      </c>
      <c r="R414" s="1150">
        <f t="shared" ca="1" si="154"/>
        <v>0</v>
      </c>
      <c r="S414" s="1150">
        <f t="shared" ca="1" si="155"/>
        <v>0</v>
      </c>
      <c r="T414" s="1150">
        <f t="shared" ca="1" si="156"/>
        <v>0</v>
      </c>
      <c r="U414" s="1152">
        <f t="shared" ca="1" si="157"/>
        <v>0</v>
      </c>
      <c r="V414" s="1153" t="str">
        <f t="shared" ca="1" si="158"/>
        <v>n.a.</v>
      </c>
      <c r="X414" s="1154">
        <f t="shared" ca="1" si="159"/>
        <v>0</v>
      </c>
      <c r="Y414" s="1154">
        <f t="shared" ca="1" si="160"/>
        <v>0</v>
      </c>
      <c r="Z414" s="1154">
        <f t="shared" ca="1" si="161"/>
        <v>0</v>
      </c>
      <c r="AA414" s="1152">
        <f t="shared" ca="1" si="162"/>
        <v>0</v>
      </c>
      <c r="AB414" s="1125"/>
    </row>
    <row r="415" spans="1:28">
      <c r="A415" s="1164">
        <f>Calendar!J407</f>
        <v>57311</v>
      </c>
      <c r="C415" s="1124"/>
      <c r="D415" s="1145">
        <f t="shared" ca="1" si="163"/>
        <v>58075</v>
      </c>
      <c r="E415" s="1146">
        <f t="shared" ca="1" si="145"/>
        <v>58102</v>
      </c>
      <c r="F415" s="1147">
        <f t="shared" ca="1" si="146"/>
        <v>12327</v>
      </c>
      <c r="G415" s="1148">
        <f ca="1">IF(F415&lt;&gt;"",COUNTIF($F$11:F415,"&gt;0"),"")</f>
        <v>405</v>
      </c>
      <c r="H415" s="1149"/>
      <c r="I415" s="1093"/>
      <c r="J415" s="1150">
        <f t="shared" ca="1" si="147"/>
        <v>0</v>
      </c>
      <c r="K415" s="1151">
        <f t="shared" ca="1" si="148"/>
        <v>0</v>
      </c>
      <c r="L415" s="1150">
        <f t="shared" ca="1" si="149"/>
        <v>0</v>
      </c>
      <c r="M415" s="1150">
        <f t="shared" ca="1" si="150"/>
        <v>0</v>
      </c>
      <c r="N415" s="1150">
        <f t="shared" ca="1" si="151"/>
        <v>0</v>
      </c>
      <c r="O415" s="1093"/>
      <c r="P415" s="1150">
        <f t="shared" ca="1" si="152"/>
        <v>0</v>
      </c>
      <c r="Q415" s="1150">
        <f t="shared" ca="1" si="153"/>
        <v>0</v>
      </c>
      <c r="R415" s="1150">
        <f t="shared" ca="1" si="154"/>
        <v>0</v>
      </c>
      <c r="S415" s="1150">
        <f t="shared" ca="1" si="155"/>
        <v>0</v>
      </c>
      <c r="T415" s="1150">
        <f t="shared" ca="1" si="156"/>
        <v>0</v>
      </c>
      <c r="U415" s="1152">
        <f t="shared" ca="1" si="157"/>
        <v>0</v>
      </c>
      <c r="V415" s="1153" t="str">
        <f t="shared" ca="1" si="158"/>
        <v>n.a.</v>
      </c>
      <c r="X415" s="1154">
        <f t="shared" ca="1" si="159"/>
        <v>0</v>
      </c>
      <c r="Y415" s="1154">
        <f t="shared" ca="1" si="160"/>
        <v>0</v>
      </c>
      <c r="Z415" s="1154">
        <f t="shared" ca="1" si="161"/>
        <v>0</v>
      </c>
      <c r="AA415" s="1152">
        <f t="shared" ca="1" si="162"/>
        <v>0</v>
      </c>
      <c r="AB415" s="1125"/>
    </row>
    <row r="416" spans="1:28">
      <c r="A416" s="1164">
        <f>Calendar!J408</f>
        <v>57341</v>
      </c>
      <c r="C416" s="1124"/>
      <c r="D416" s="1145">
        <f t="shared" ca="1" si="163"/>
        <v>58106</v>
      </c>
      <c r="E416" s="1146">
        <f t="shared" ca="1" si="145"/>
        <v>58133</v>
      </c>
      <c r="F416" s="1147">
        <f t="shared" ca="1" si="146"/>
        <v>12358</v>
      </c>
      <c r="G416" s="1148">
        <f ca="1">IF(F416&lt;&gt;"",COUNTIF($F$11:F416,"&gt;0"),"")</f>
        <v>406</v>
      </c>
      <c r="H416" s="1149"/>
      <c r="I416" s="1093"/>
      <c r="J416" s="1150">
        <f t="shared" ca="1" si="147"/>
        <v>0</v>
      </c>
      <c r="K416" s="1151">
        <f t="shared" ca="1" si="148"/>
        <v>0</v>
      </c>
      <c r="L416" s="1150">
        <f t="shared" ca="1" si="149"/>
        <v>0</v>
      </c>
      <c r="M416" s="1150">
        <f t="shared" ca="1" si="150"/>
        <v>0</v>
      </c>
      <c r="N416" s="1150">
        <f t="shared" ca="1" si="151"/>
        <v>0</v>
      </c>
      <c r="O416" s="1093"/>
      <c r="P416" s="1150">
        <f t="shared" ca="1" si="152"/>
        <v>0</v>
      </c>
      <c r="Q416" s="1150">
        <f t="shared" ca="1" si="153"/>
        <v>0</v>
      </c>
      <c r="R416" s="1150">
        <f t="shared" ca="1" si="154"/>
        <v>0</v>
      </c>
      <c r="S416" s="1150">
        <f t="shared" ca="1" si="155"/>
        <v>0</v>
      </c>
      <c r="T416" s="1150">
        <f t="shared" ca="1" si="156"/>
        <v>0</v>
      </c>
      <c r="U416" s="1152">
        <f t="shared" ca="1" si="157"/>
        <v>0</v>
      </c>
      <c r="V416" s="1153" t="str">
        <f t="shared" ca="1" si="158"/>
        <v>n.a.</v>
      </c>
      <c r="X416" s="1154">
        <f t="shared" ca="1" si="159"/>
        <v>0</v>
      </c>
      <c r="Y416" s="1154">
        <f t="shared" ca="1" si="160"/>
        <v>0</v>
      </c>
      <c r="Z416" s="1154">
        <f t="shared" ca="1" si="161"/>
        <v>0</v>
      </c>
      <c r="AA416" s="1152">
        <f t="shared" ca="1" si="162"/>
        <v>0</v>
      </c>
      <c r="AB416" s="1125"/>
    </row>
    <row r="417" spans="1:28">
      <c r="A417" s="1164">
        <f>Calendar!J409</f>
        <v>57374</v>
      </c>
      <c r="C417" s="1124"/>
      <c r="D417" s="1145">
        <f t="shared" ca="1" si="163"/>
        <v>58134</v>
      </c>
      <c r="E417" s="1146">
        <f t="shared" ca="1" si="145"/>
        <v>58161</v>
      </c>
      <c r="F417" s="1147">
        <f t="shared" ca="1" si="146"/>
        <v>12386</v>
      </c>
      <c r="G417" s="1148">
        <f ca="1">IF(F417&lt;&gt;"",COUNTIF($F$11:F417,"&gt;0"),"")</f>
        <v>407</v>
      </c>
      <c r="H417" s="1149"/>
      <c r="I417" s="1093"/>
      <c r="J417" s="1150">
        <f t="shared" ca="1" si="147"/>
        <v>0</v>
      </c>
      <c r="K417" s="1151">
        <f t="shared" ca="1" si="148"/>
        <v>0</v>
      </c>
      <c r="L417" s="1150">
        <f t="shared" ca="1" si="149"/>
        <v>0</v>
      </c>
      <c r="M417" s="1150">
        <f t="shared" ca="1" si="150"/>
        <v>0</v>
      </c>
      <c r="N417" s="1150">
        <f t="shared" ca="1" si="151"/>
        <v>0</v>
      </c>
      <c r="O417" s="1093"/>
      <c r="P417" s="1150">
        <f t="shared" ca="1" si="152"/>
        <v>0</v>
      </c>
      <c r="Q417" s="1150">
        <f t="shared" ca="1" si="153"/>
        <v>0</v>
      </c>
      <c r="R417" s="1150">
        <f t="shared" ca="1" si="154"/>
        <v>0</v>
      </c>
      <c r="S417" s="1150">
        <f t="shared" ca="1" si="155"/>
        <v>0</v>
      </c>
      <c r="T417" s="1150">
        <f t="shared" ca="1" si="156"/>
        <v>0</v>
      </c>
      <c r="U417" s="1152">
        <f t="shared" ca="1" si="157"/>
        <v>0</v>
      </c>
      <c r="V417" s="1153" t="str">
        <f t="shared" ca="1" si="158"/>
        <v>n.a.</v>
      </c>
      <c r="X417" s="1154">
        <f t="shared" ca="1" si="159"/>
        <v>0</v>
      </c>
      <c r="Y417" s="1154">
        <f t="shared" ca="1" si="160"/>
        <v>0</v>
      </c>
      <c r="Z417" s="1154">
        <f t="shared" ca="1" si="161"/>
        <v>0</v>
      </c>
      <c r="AA417" s="1152">
        <f t="shared" ca="1" si="162"/>
        <v>0</v>
      </c>
      <c r="AB417" s="1125"/>
    </row>
    <row r="418" spans="1:28">
      <c r="A418" s="1164">
        <f>Calendar!J410</f>
        <v>57403</v>
      </c>
      <c r="C418" s="1124"/>
      <c r="D418" s="1145">
        <f t="shared" ca="1" si="163"/>
        <v>58165</v>
      </c>
      <c r="E418" s="1146">
        <f t="shared" ca="1" si="145"/>
        <v>58193</v>
      </c>
      <c r="F418" s="1147">
        <f t="shared" ca="1" si="146"/>
        <v>12418</v>
      </c>
      <c r="G418" s="1148">
        <f ca="1">IF(F418&lt;&gt;"",COUNTIF($F$11:F418,"&gt;0"),"")</f>
        <v>408</v>
      </c>
      <c r="H418" s="1149"/>
      <c r="I418" s="1093"/>
      <c r="J418" s="1150">
        <f t="shared" ca="1" si="147"/>
        <v>0</v>
      </c>
      <c r="K418" s="1151">
        <f t="shared" ca="1" si="148"/>
        <v>0</v>
      </c>
      <c r="L418" s="1150">
        <f t="shared" ca="1" si="149"/>
        <v>0</v>
      </c>
      <c r="M418" s="1150">
        <f t="shared" ca="1" si="150"/>
        <v>0</v>
      </c>
      <c r="N418" s="1150">
        <f t="shared" ca="1" si="151"/>
        <v>0</v>
      </c>
      <c r="O418" s="1093"/>
      <c r="P418" s="1150">
        <f t="shared" ca="1" si="152"/>
        <v>0</v>
      </c>
      <c r="Q418" s="1150">
        <f t="shared" ca="1" si="153"/>
        <v>0</v>
      </c>
      <c r="R418" s="1150">
        <f t="shared" ca="1" si="154"/>
        <v>0</v>
      </c>
      <c r="S418" s="1150">
        <f t="shared" ca="1" si="155"/>
        <v>0</v>
      </c>
      <c r="T418" s="1150">
        <f t="shared" ca="1" si="156"/>
        <v>0</v>
      </c>
      <c r="U418" s="1152">
        <f t="shared" ca="1" si="157"/>
        <v>0</v>
      </c>
      <c r="V418" s="1153" t="str">
        <f t="shared" ca="1" si="158"/>
        <v>n.a.</v>
      </c>
      <c r="X418" s="1154">
        <f t="shared" ca="1" si="159"/>
        <v>0</v>
      </c>
      <c r="Y418" s="1154">
        <f t="shared" ca="1" si="160"/>
        <v>0</v>
      </c>
      <c r="Z418" s="1154">
        <f t="shared" ca="1" si="161"/>
        <v>0</v>
      </c>
      <c r="AA418" s="1152">
        <f t="shared" ca="1" si="162"/>
        <v>0</v>
      </c>
      <c r="AB418" s="1125"/>
    </row>
    <row r="419" spans="1:28">
      <c r="A419" s="1164">
        <f>Calendar!J411</f>
        <v>57431</v>
      </c>
      <c r="C419" s="1124"/>
      <c r="D419" s="1145">
        <f t="shared" ca="1" si="163"/>
        <v>58195</v>
      </c>
      <c r="E419" s="1146">
        <f t="shared" ca="1" si="145"/>
        <v>58222</v>
      </c>
      <c r="F419" s="1147">
        <f t="shared" ca="1" si="146"/>
        <v>12447</v>
      </c>
      <c r="G419" s="1148">
        <f ca="1">IF(F419&lt;&gt;"",COUNTIF($F$11:F419,"&gt;0"),"")</f>
        <v>409</v>
      </c>
      <c r="H419" s="1149"/>
      <c r="I419" s="1093"/>
      <c r="J419" s="1150">
        <f t="shared" ca="1" si="147"/>
        <v>0</v>
      </c>
      <c r="K419" s="1151">
        <f t="shared" ca="1" si="148"/>
        <v>0</v>
      </c>
      <c r="L419" s="1150">
        <f t="shared" ca="1" si="149"/>
        <v>0</v>
      </c>
      <c r="M419" s="1150">
        <f t="shared" ca="1" si="150"/>
        <v>0</v>
      </c>
      <c r="N419" s="1150">
        <f t="shared" ca="1" si="151"/>
        <v>0</v>
      </c>
      <c r="O419" s="1093"/>
      <c r="P419" s="1150">
        <f t="shared" ca="1" si="152"/>
        <v>0</v>
      </c>
      <c r="Q419" s="1150">
        <f t="shared" ca="1" si="153"/>
        <v>0</v>
      </c>
      <c r="R419" s="1150">
        <f t="shared" ca="1" si="154"/>
        <v>0</v>
      </c>
      <c r="S419" s="1150">
        <f t="shared" ca="1" si="155"/>
        <v>0</v>
      </c>
      <c r="T419" s="1150">
        <f t="shared" ca="1" si="156"/>
        <v>0</v>
      </c>
      <c r="U419" s="1152">
        <f t="shared" ca="1" si="157"/>
        <v>0</v>
      </c>
      <c r="V419" s="1153" t="str">
        <f t="shared" ca="1" si="158"/>
        <v>n.a.</v>
      </c>
      <c r="X419" s="1154">
        <f t="shared" ca="1" si="159"/>
        <v>0</v>
      </c>
      <c r="Y419" s="1154">
        <f t="shared" ca="1" si="160"/>
        <v>0</v>
      </c>
      <c r="Z419" s="1154">
        <f t="shared" ca="1" si="161"/>
        <v>0</v>
      </c>
      <c r="AA419" s="1152">
        <f t="shared" ca="1" si="162"/>
        <v>0</v>
      </c>
      <c r="AB419" s="1125"/>
    </row>
    <row r="420" spans="1:28">
      <c r="A420" s="1164">
        <f>Calendar!J412</f>
        <v>57462</v>
      </c>
      <c r="C420" s="1124"/>
      <c r="D420" s="1145">
        <f t="shared" ca="1" si="163"/>
        <v>58226</v>
      </c>
      <c r="E420" s="1146">
        <f t="shared" ca="1" si="145"/>
        <v>58253</v>
      </c>
      <c r="F420" s="1147">
        <f t="shared" ca="1" si="146"/>
        <v>12478</v>
      </c>
      <c r="G420" s="1148">
        <f ca="1">IF(F420&lt;&gt;"",COUNTIF($F$11:F420,"&gt;0"),"")</f>
        <v>410</v>
      </c>
      <c r="H420" s="1149"/>
      <c r="I420" s="1093"/>
      <c r="J420" s="1150">
        <f t="shared" ca="1" si="147"/>
        <v>0</v>
      </c>
      <c r="K420" s="1151">
        <f t="shared" ca="1" si="148"/>
        <v>0</v>
      </c>
      <c r="L420" s="1150">
        <f t="shared" ca="1" si="149"/>
        <v>0</v>
      </c>
      <c r="M420" s="1150">
        <f t="shared" ca="1" si="150"/>
        <v>0</v>
      </c>
      <c r="N420" s="1150">
        <f t="shared" ca="1" si="151"/>
        <v>0</v>
      </c>
      <c r="O420" s="1093"/>
      <c r="P420" s="1150">
        <f t="shared" ca="1" si="152"/>
        <v>0</v>
      </c>
      <c r="Q420" s="1150">
        <f t="shared" ca="1" si="153"/>
        <v>0</v>
      </c>
      <c r="R420" s="1150">
        <f t="shared" ca="1" si="154"/>
        <v>0</v>
      </c>
      <c r="S420" s="1150">
        <f t="shared" ca="1" si="155"/>
        <v>0</v>
      </c>
      <c r="T420" s="1150">
        <f t="shared" ca="1" si="156"/>
        <v>0</v>
      </c>
      <c r="U420" s="1152">
        <f t="shared" ca="1" si="157"/>
        <v>0</v>
      </c>
      <c r="V420" s="1153" t="str">
        <f t="shared" ca="1" si="158"/>
        <v>n.a.</v>
      </c>
      <c r="X420" s="1154">
        <f t="shared" ca="1" si="159"/>
        <v>0</v>
      </c>
      <c r="Y420" s="1154">
        <f t="shared" ca="1" si="160"/>
        <v>0</v>
      </c>
      <c r="Z420" s="1154">
        <f t="shared" ca="1" si="161"/>
        <v>0</v>
      </c>
      <c r="AA420" s="1152">
        <f t="shared" ca="1" si="162"/>
        <v>0</v>
      </c>
      <c r="AB420" s="1125"/>
    </row>
    <row r="421" spans="1:28">
      <c r="A421" s="1164">
        <f>Calendar!J413</f>
        <v>57493</v>
      </c>
      <c r="C421" s="1124"/>
      <c r="D421" s="1145">
        <f t="shared" ca="1" si="163"/>
        <v>58256</v>
      </c>
      <c r="E421" s="1146">
        <f t="shared" ca="1" si="145"/>
        <v>58284</v>
      </c>
      <c r="F421" s="1147">
        <f t="shared" ca="1" si="146"/>
        <v>12509</v>
      </c>
      <c r="G421" s="1148">
        <f ca="1">IF(F421&lt;&gt;"",COUNTIF($F$11:F421,"&gt;0"),"")</f>
        <v>411</v>
      </c>
      <c r="H421" s="1149"/>
      <c r="I421" s="1093"/>
      <c r="J421" s="1150">
        <f t="shared" ca="1" si="147"/>
        <v>0</v>
      </c>
      <c r="K421" s="1151">
        <f t="shared" ca="1" si="148"/>
        <v>0</v>
      </c>
      <c r="L421" s="1150">
        <f t="shared" ca="1" si="149"/>
        <v>0</v>
      </c>
      <c r="M421" s="1150">
        <f t="shared" ca="1" si="150"/>
        <v>0</v>
      </c>
      <c r="N421" s="1150">
        <f t="shared" ca="1" si="151"/>
        <v>0</v>
      </c>
      <c r="O421" s="1093"/>
      <c r="P421" s="1150">
        <f t="shared" ca="1" si="152"/>
        <v>0</v>
      </c>
      <c r="Q421" s="1150">
        <f t="shared" ca="1" si="153"/>
        <v>0</v>
      </c>
      <c r="R421" s="1150">
        <f t="shared" ca="1" si="154"/>
        <v>0</v>
      </c>
      <c r="S421" s="1150">
        <f t="shared" ca="1" si="155"/>
        <v>0</v>
      </c>
      <c r="T421" s="1150">
        <f t="shared" ca="1" si="156"/>
        <v>0</v>
      </c>
      <c r="U421" s="1152">
        <f t="shared" ca="1" si="157"/>
        <v>0</v>
      </c>
      <c r="V421" s="1153" t="str">
        <f t="shared" ca="1" si="158"/>
        <v>n.a.</v>
      </c>
      <c r="X421" s="1154">
        <f t="shared" ca="1" si="159"/>
        <v>0</v>
      </c>
      <c r="Y421" s="1154">
        <f t="shared" ca="1" si="160"/>
        <v>0</v>
      </c>
      <c r="Z421" s="1154">
        <f t="shared" ca="1" si="161"/>
        <v>0</v>
      </c>
      <c r="AA421" s="1152">
        <f t="shared" ca="1" si="162"/>
        <v>0</v>
      </c>
      <c r="AB421" s="1125"/>
    </row>
    <row r="422" spans="1:28">
      <c r="A422" s="1164">
        <f>Calendar!J414</f>
        <v>57523</v>
      </c>
      <c r="C422" s="1124"/>
      <c r="D422" s="1145">
        <f t="shared" ca="1" si="163"/>
        <v>58287</v>
      </c>
      <c r="E422" s="1146">
        <f t="shared" ca="1" si="145"/>
        <v>58314</v>
      </c>
      <c r="F422" s="1147">
        <f t="shared" ca="1" si="146"/>
        <v>12539</v>
      </c>
      <c r="G422" s="1148">
        <f ca="1">IF(F422&lt;&gt;"",COUNTIF($F$11:F422,"&gt;0"),"")</f>
        <v>412</v>
      </c>
      <c r="H422" s="1149"/>
      <c r="I422" s="1093"/>
      <c r="J422" s="1150">
        <f t="shared" ca="1" si="147"/>
        <v>0</v>
      </c>
      <c r="K422" s="1151">
        <f t="shared" ca="1" si="148"/>
        <v>0</v>
      </c>
      <c r="L422" s="1150">
        <f t="shared" ca="1" si="149"/>
        <v>0</v>
      </c>
      <c r="M422" s="1150">
        <f t="shared" ca="1" si="150"/>
        <v>0</v>
      </c>
      <c r="N422" s="1150">
        <f t="shared" ca="1" si="151"/>
        <v>0</v>
      </c>
      <c r="O422" s="1093"/>
      <c r="P422" s="1150">
        <f t="shared" ca="1" si="152"/>
        <v>0</v>
      </c>
      <c r="Q422" s="1150">
        <f t="shared" ca="1" si="153"/>
        <v>0</v>
      </c>
      <c r="R422" s="1150">
        <f t="shared" ca="1" si="154"/>
        <v>0</v>
      </c>
      <c r="S422" s="1150">
        <f t="shared" ca="1" si="155"/>
        <v>0</v>
      </c>
      <c r="T422" s="1150">
        <f t="shared" ca="1" si="156"/>
        <v>0</v>
      </c>
      <c r="U422" s="1152">
        <f t="shared" ca="1" si="157"/>
        <v>0</v>
      </c>
      <c r="V422" s="1153" t="str">
        <f t="shared" ca="1" si="158"/>
        <v>n.a.</v>
      </c>
      <c r="X422" s="1154">
        <f t="shared" ca="1" si="159"/>
        <v>0</v>
      </c>
      <c r="Y422" s="1154">
        <f t="shared" ca="1" si="160"/>
        <v>0</v>
      </c>
      <c r="Z422" s="1154">
        <f t="shared" ca="1" si="161"/>
        <v>0</v>
      </c>
      <c r="AA422" s="1152">
        <f t="shared" ca="1" si="162"/>
        <v>0</v>
      </c>
      <c r="AB422" s="1125"/>
    </row>
    <row r="423" spans="1:28">
      <c r="A423" s="1164">
        <f>Calendar!J415</f>
        <v>57553</v>
      </c>
      <c r="C423" s="1124"/>
      <c r="D423" s="1145">
        <f t="shared" ca="1" si="163"/>
        <v>58318</v>
      </c>
      <c r="E423" s="1146">
        <f t="shared" ca="1" si="145"/>
        <v>58347</v>
      </c>
      <c r="F423" s="1147">
        <f t="shared" ca="1" si="146"/>
        <v>12572</v>
      </c>
      <c r="G423" s="1148">
        <f ca="1">IF(F423&lt;&gt;"",COUNTIF($F$11:F423,"&gt;0"),"")</f>
        <v>413</v>
      </c>
      <c r="H423" s="1149"/>
      <c r="I423" s="1093"/>
      <c r="J423" s="1150">
        <f t="shared" ca="1" si="147"/>
        <v>0</v>
      </c>
      <c r="K423" s="1151">
        <f t="shared" ca="1" si="148"/>
        <v>0</v>
      </c>
      <c r="L423" s="1150">
        <f t="shared" ca="1" si="149"/>
        <v>0</v>
      </c>
      <c r="M423" s="1150">
        <f t="shared" ca="1" si="150"/>
        <v>0</v>
      </c>
      <c r="N423" s="1150">
        <f t="shared" ca="1" si="151"/>
        <v>0</v>
      </c>
      <c r="O423" s="1093"/>
      <c r="P423" s="1150">
        <f t="shared" ca="1" si="152"/>
        <v>0</v>
      </c>
      <c r="Q423" s="1150">
        <f t="shared" ca="1" si="153"/>
        <v>0</v>
      </c>
      <c r="R423" s="1150">
        <f t="shared" ca="1" si="154"/>
        <v>0</v>
      </c>
      <c r="S423" s="1150">
        <f t="shared" ca="1" si="155"/>
        <v>0</v>
      </c>
      <c r="T423" s="1150">
        <f t="shared" ca="1" si="156"/>
        <v>0</v>
      </c>
      <c r="U423" s="1152">
        <f t="shared" ca="1" si="157"/>
        <v>0</v>
      </c>
      <c r="V423" s="1153" t="str">
        <f t="shared" ca="1" si="158"/>
        <v>n.a.</v>
      </c>
      <c r="X423" s="1154">
        <f t="shared" ca="1" si="159"/>
        <v>0</v>
      </c>
      <c r="Y423" s="1154">
        <f t="shared" ca="1" si="160"/>
        <v>0</v>
      </c>
      <c r="Z423" s="1154">
        <f t="shared" ca="1" si="161"/>
        <v>0</v>
      </c>
      <c r="AA423" s="1152">
        <f t="shared" ca="1" si="162"/>
        <v>0</v>
      </c>
      <c r="AB423" s="1125"/>
    </row>
    <row r="424" spans="1:28">
      <c r="A424" s="1164">
        <f>Calendar!J416</f>
        <v>57584</v>
      </c>
      <c r="C424" s="1124"/>
      <c r="D424" s="1145">
        <f t="shared" ca="1" si="163"/>
        <v>58348</v>
      </c>
      <c r="E424" s="1146">
        <f t="shared" ca="1" si="145"/>
        <v>58375</v>
      </c>
      <c r="F424" s="1147">
        <f t="shared" ca="1" si="146"/>
        <v>12600</v>
      </c>
      <c r="G424" s="1148">
        <f ca="1">IF(F424&lt;&gt;"",COUNTIF($F$11:F424,"&gt;0"),"")</f>
        <v>414</v>
      </c>
      <c r="H424" s="1149"/>
      <c r="I424" s="1093"/>
      <c r="J424" s="1150">
        <f t="shared" ca="1" si="147"/>
        <v>0</v>
      </c>
      <c r="K424" s="1151">
        <f t="shared" ca="1" si="148"/>
        <v>0</v>
      </c>
      <c r="L424" s="1150">
        <f t="shared" ca="1" si="149"/>
        <v>0</v>
      </c>
      <c r="M424" s="1150">
        <f t="shared" ca="1" si="150"/>
        <v>0</v>
      </c>
      <c r="N424" s="1150">
        <f t="shared" ca="1" si="151"/>
        <v>0</v>
      </c>
      <c r="O424" s="1093"/>
      <c r="P424" s="1150">
        <f t="shared" ca="1" si="152"/>
        <v>0</v>
      </c>
      <c r="Q424" s="1150">
        <f t="shared" ca="1" si="153"/>
        <v>0</v>
      </c>
      <c r="R424" s="1150">
        <f t="shared" ca="1" si="154"/>
        <v>0</v>
      </c>
      <c r="S424" s="1150">
        <f t="shared" ca="1" si="155"/>
        <v>0</v>
      </c>
      <c r="T424" s="1150">
        <f t="shared" ca="1" si="156"/>
        <v>0</v>
      </c>
      <c r="U424" s="1152">
        <f t="shared" ca="1" si="157"/>
        <v>0</v>
      </c>
      <c r="V424" s="1153" t="str">
        <f t="shared" ca="1" si="158"/>
        <v>n.a.</v>
      </c>
      <c r="X424" s="1154">
        <f t="shared" ca="1" si="159"/>
        <v>0</v>
      </c>
      <c r="Y424" s="1154">
        <f t="shared" ca="1" si="160"/>
        <v>0</v>
      </c>
      <c r="Z424" s="1154">
        <f t="shared" ca="1" si="161"/>
        <v>0</v>
      </c>
      <c r="AA424" s="1152">
        <f t="shared" ca="1" si="162"/>
        <v>0</v>
      </c>
      <c r="AB424" s="1125"/>
    </row>
    <row r="425" spans="1:28">
      <c r="A425" s="1164">
        <f>Calendar!J417</f>
        <v>57615</v>
      </c>
      <c r="C425" s="1124"/>
      <c r="D425" s="1145">
        <f t="shared" ca="1" si="163"/>
        <v>58379</v>
      </c>
      <c r="E425" s="1146">
        <f t="shared" ca="1" si="145"/>
        <v>58406</v>
      </c>
      <c r="F425" s="1147">
        <f t="shared" ca="1" si="146"/>
        <v>12631</v>
      </c>
      <c r="G425" s="1148">
        <f ca="1">IF(F425&lt;&gt;"",COUNTIF($F$11:F425,"&gt;0"),"")</f>
        <v>415</v>
      </c>
      <c r="H425" s="1149"/>
      <c r="I425" s="1093"/>
      <c r="J425" s="1150">
        <f t="shared" ca="1" si="147"/>
        <v>0</v>
      </c>
      <c r="K425" s="1151">
        <f t="shared" ca="1" si="148"/>
        <v>0</v>
      </c>
      <c r="L425" s="1150">
        <f t="shared" ca="1" si="149"/>
        <v>0</v>
      </c>
      <c r="M425" s="1150">
        <f t="shared" ca="1" si="150"/>
        <v>0</v>
      </c>
      <c r="N425" s="1150">
        <f t="shared" ca="1" si="151"/>
        <v>0</v>
      </c>
      <c r="O425" s="1093"/>
      <c r="P425" s="1150">
        <f t="shared" ca="1" si="152"/>
        <v>0</v>
      </c>
      <c r="Q425" s="1150">
        <f t="shared" ca="1" si="153"/>
        <v>0</v>
      </c>
      <c r="R425" s="1150">
        <f t="shared" ca="1" si="154"/>
        <v>0</v>
      </c>
      <c r="S425" s="1150">
        <f t="shared" ca="1" si="155"/>
        <v>0</v>
      </c>
      <c r="T425" s="1150">
        <f t="shared" ca="1" si="156"/>
        <v>0</v>
      </c>
      <c r="U425" s="1152">
        <f t="shared" ca="1" si="157"/>
        <v>0</v>
      </c>
      <c r="V425" s="1153" t="str">
        <f t="shared" ca="1" si="158"/>
        <v>n.a.</v>
      </c>
      <c r="X425" s="1154">
        <f t="shared" ca="1" si="159"/>
        <v>0</v>
      </c>
      <c r="Y425" s="1154">
        <f t="shared" ca="1" si="160"/>
        <v>0</v>
      </c>
      <c r="Z425" s="1154">
        <f t="shared" ca="1" si="161"/>
        <v>0</v>
      </c>
      <c r="AA425" s="1152">
        <f t="shared" ca="1" si="162"/>
        <v>0</v>
      </c>
      <c r="AB425" s="1125"/>
    </row>
    <row r="426" spans="1:28">
      <c r="A426" s="1164">
        <f>Calendar!J418</f>
        <v>57647</v>
      </c>
      <c r="C426" s="1124"/>
      <c r="D426" s="1145">
        <f t="shared" ca="1" si="163"/>
        <v>58409</v>
      </c>
      <c r="E426" s="1146">
        <f t="shared" ca="1" si="145"/>
        <v>58438</v>
      </c>
      <c r="F426" s="1147">
        <f t="shared" ca="1" si="146"/>
        <v>12663</v>
      </c>
      <c r="G426" s="1148">
        <f ca="1">IF(F426&lt;&gt;"",COUNTIF($F$11:F426,"&gt;0"),"")</f>
        <v>416</v>
      </c>
      <c r="H426" s="1149"/>
      <c r="I426" s="1093"/>
      <c r="J426" s="1150">
        <f t="shared" ca="1" si="147"/>
        <v>0</v>
      </c>
      <c r="K426" s="1151">
        <f t="shared" ca="1" si="148"/>
        <v>0</v>
      </c>
      <c r="L426" s="1150">
        <f t="shared" ca="1" si="149"/>
        <v>0</v>
      </c>
      <c r="M426" s="1150">
        <f t="shared" ca="1" si="150"/>
        <v>0</v>
      </c>
      <c r="N426" s="1150">
        <f t="shared" ca="1" si="151"/>
        <v>0</v>
      </c>
      <c r="O426" s="1093"/>
      <c r="P426" s="1150">
        <f t="shared" ca="1" si="152"/>
        <v>0</v>
      </c>
      <c r="Q426" s="1150">
        <f t="shared" ca="1" si="153"/>
        <v>0</v>
      </c>
      <c r="R426" s="1150">
        <f t="shared" ca="1" si="154"/>
        <v>0</v>
      </c>
      <c r="S426" s="1150">
        <f t="shared" ca="1" si="155"/>
        <v>0</v>
      </c>
      <c r="T426" s="1150">
        <f t="shared" ca="1" si="156"/>
        <v>0</v>
      </c>
      <c r="U426" s="1152">
        <f t="shared" ca="1" si="157"/>
        <v>0</v>
      </c>
      <c r="V426" s="1153" t="str">
        <f t="shared" ca="1" si="158"/>
        <v>n.a.</v>
      </c>
      <c r="X426" s="1154">
        <f t="shared" ca="1" si="159"/>
        <v>0</v>
      </c>
      <c r="Y426" s="1154">
        <f t="shared" ca="1" si="160"/>
        <v>0</v>
      </c>
      <c r="Z426" s="1154">
        <f t="shared" ca="1" si="161"/>
        <v>0</v>
      </c>
      <c r="AA426" s="1152">
        <f t="shared" ca="1" si="162"/>
        <v>0</v>
      </c>
      <c r="AB426" s="1125"/>
    </row>
    <row r="427" spans="1:28">
      <c r="A427" s="1164">
        <f>Calendar!J419</f>
        <v>57676</v>
      </c>
      <c r="C427" s="1124"/>
      <c r="D427" s="1145">
        <f t="shared" ca="1" si="163"/>
        <v>58440</v>
      </c>
      <c r="E427" s="1146">
        <f t="shared" ca="1" si="145"/>
        <v>58467</v>
      </c>
      <c r="F427" s="1147">
        <f t="shared" ca="1" si="146"/>
        <v>12692</v>
      </c>
      <c r="G427" s="1148">
        <f ca="1">IF(F427&lt;&gt;"",COUNTIF($F$11:F427,"&gt;0"),"")</f>
        <v>417</v>
      </c>
      <c r="H427" s="1149"/>
      <c r="I427" s="1093"/>
      <c r="J427" s="1150">
        <f t="shared" ca="1" si="147"/>
        <v>0</v>
      </c>
      <c r="K427" s="1151">
        <f t="shared" ca="1" si="148"/>
        <v>0</v>
      </c>
      <c r="L427" s="1150">
        <f t="shared" ca="1" si="149"/>
        <v>0</v>
      </c>
      <c r="M427" s="1150">
        <f t="shared" ca="1" si="150"/>
        <v>0</v>
      </c>
      <c r="N427" s="1150">
        <f t="shared" ca="1" si="151"/>
        <v>0</v>
      </c>
      <c r="O427" s="1093"/>
      <c r="P427" s="1150">
        <f t="shared" ca="1" si="152"/>
        <v>0</v>
      </c>
      <c r="Q427" s="1150">
        <f t="shared" ca="1" si="153"/>
        <v>0</v>
      </c>
      <c r="R427" s="1150">
        <f t="shared" ca="1" si="154"/>
        <v>0</v>
      </c>
      <c r="S427" s="1150">
        <f t="shared" ca="1" si="155"/>
        <v>0</v>
      </c>
      <c r="T427" s="1150">
        <f t="shared" ca="1" si="156"/>
        <v>0</v>
      </c>
      <c r="U427" s="1152">
        <f t="shared" ca="1" si="157"/>
        <v>0</v>
      </c>
      <c r="V427" s="1153" t="str">
        <f t="shared" ca="1" si="158"/>
        <v>n.a.</v>
      </c>
      <c r="X427" s="1154">
        <f t="shared" ca="1" si="159"/>
        <v>0</v>
      </c>
      <c r="Y427" s="1154">
        <f t="shared" ca="1" si="160"/>
        <v>0</v>
      </c>
      <c r="Z427" s="1154">
        <f t="shared" ca="1" si="161"/>
        <v>0</v>
      </c>
      <c r="AA427" s="1152">
        <f t="shared" ca="1" si="162"/>
        <v>0</v>
      </c>
      <c r="AB427" s="1125"/>
    </row>
    <row r="428" spans="1:28">
      <c r="A428" s="1164">
        <f>Calendar!J420</f>
        <v>57706</v>
      </c>
      <c r="C428" s="1124"/>
      <c r="D428" s="1145">
        <f t="shared" ca="1" si="163"/>
        <v>58471</v>
      </c>
      <c r="E428" s="1146">
        <f t="shared" ca="1" si="145"/>
        <v>58498</v>
      </c>
      <c r="F428" s="1147">
        <f t="shared" ca="1" si="146"/>
        <v>12723</v>
      </c>
      <c r="G428" s="1148">
        <f ca="1">IF(F428&lt;&gt;"",COUNTIF($F$11:F428,"&gt;0"),"")</f>
        <v>418</v>
      </c>
      <c r="H428" s="1149"/>
      <c r="I428" s="1093"/>
      <c r="J428" s="1150">
        <f t="shared" ca="1" si="147"/>
        <v>0</v>
      </c>
      <c r="K428" s="1151">
        <f t="shared" ca="1" si="148"/>
        <v>0</v>
      </c>
      <c r="L428" s="1150">
        <f t="shared" ca="1" si="149"/>
        <v>0</v>
      </c>
      <c r="M428" s="1150">
        <f t="shared" ca="1" si="150"/>
        <v>0</v>
      </c>
      <c r="N428" s="1150">
        <f t="shared" ca="1" si="151"/>
        <v>0</v>
      </c>
      <c r="O428" s="1093"/>
      <c r="P428" s="1150">
        <f t="shared" ca="1" si="152"/>
        <v>0</v>
      </c>
      <c r="Q428" s="1150">
        <f t="shared" ca="1" si="153"/>
        <v>0</v>
      </c>
      <c r="R428" s="1150">
        <f t="shared" ca="1" si="154"/>
        <v>0</v>
      </c>
      <c r="S428" s="1150">
        <f t="shared" ca="1" si="155"/>
        <v>0</v>
      </c>
      <c r="T428" s="1150">
        <f t="shared" ca="1" si="156"/>
        <v>0</v>
      </c>
      <c r="U428" s="1152">
        <f t="shared" ca="1" si="157"/>
        <v>0</v>
      </c>
      <c r="V428" s="1153" t="str">
        <f t="shared" ca="1" si="158"/>
        <v>n.a.</v>
      </c>
      <c r="X428" s="1154">
        <f t="shared" ca="1" si="159"/>
        <v>0</v>
      </c>
      <c r="Y428" s="1154">
        <f t="shared" ca="1" si="160"/>
        <v>0</v>
      </c>
      <c r="Z428" s="1154">
        <f t="shared" ca="1" si="161"/>
        <v>0</v>
      </c>
      <c r="AA428" s="1152">
        <f t="shared" ca="1" si="162"/>
        <v>0</v>
      </c>
      <c r="AB428" s="1125"/>
    </row>
    <row r="429" spans="1:28">
      <c r="A429" s="1164">
        <f>Calendar!J421</f>
        <v>57738</v>
      </c>
      <c r="C429" s="1124"/>
      <c r="D429" s="1145">
        <f t="shared" ca="1" si="163"/>
        <v>58500</v>
      </c>
      <c r="E429" s="1146">
        <f t="shared" ca="1" si="145"/>
        <v>58529</v>
      </c>
      <c r="F429" s="1147">
        <f t="shared" ca="1" si="146"/>
        <v>12754</v>
      </c>
      <c r="G429" s="1148">
        <f ca="1">IF(F429&lt;&gt;"",COUNTIF($F$11:F429,"&gt;0"),"")</f>
        <v>419</v>
      </c>
      <c r="H429" s="1149"/>
      <c r="I429" s="1093"/>
      <c r="J429" s="1150">
        <f t="shared" ca="1" si="147"/>
        <v>0</v>
      </c>
      <c r="K429" s="1151">
        <f t="shared" ca="1" si="148"/>
        <v>0</v>
      </c>
      <c r="L429" s="1150">
        <f t="shared" ca="1" si="149"/>
        <v>0</v>
      </c>
      <c r="M429" s="1150">
        <f t="shared" ca="1" si="150"/>
        <v>0</v>
      </c>
      <c r="N429" s="1150">
        <f t="shared" ca="1" si="151"/>
        <v>0</v>
      </c>
      <c r="O429" s="1093"/>
      <c r="P429" s="1150">
        <f t="shared" ca="1" si="152"/>
        <v>0</v>
      </c>
      <c r="Q429" s="1150">
        <f t="shared" ca="1" si="153"/>
        <v>0</v>
      </c>
      <c r="R429" s="1150">
        <f t="shared" ca="1" si="154"/>
        <v>0</v>
      </c>
      <c r="S429" s="1150">
        <f t="shared" ca="1" si="155"/>
        <v>0</v>
      </c>
      <c r="T429" s="1150">
        <f t="shared" ca="1" si="156"/>
        <v>0</v>
      </c>
      <c r="U429" s="1152">
        <f t="shared" ca="1" si="157"/>
        <v>0</v>
      </c>
      <c r="V429" s="1153" t="str">
        <f t="shared" ca="1" si="158"/>
        <v>n.a.</v>
      </c>
      <c r="X429" s="1154">
        <f t="shared" ca="1" si="159"/>
        <v>0</v>
      </c>
      <c r="Y429" s="1154">
        <f t="shared" ca="1" si="160"/>
        <v>0</v>
      </c>
      <c r="Z429" s="1154">
        <f t="shared" ca="1" si="161"/>
        <v>0</v>
      </c>
      <c r="AA429" s="1152">
        <f t="shared" ca="1" si="162"/>
        <v>0</v>
      </c>
      <c r="AB429" s="1125"/>
    </row>
    <row r="430" spans="1:28">
      <c r="A430" s="1164">
        <f>Calendar!J422</f>
        <v>57768</v>
      </c>
      <c r="C430" s="1124"/>
      <c r="D430" s="1145">
        <f t="shared" ca="1" si="163"/>
        <v>58531</v>
      </c>
      <c r="E430" s="1146">
        <f t="shared" ca="1" si="145"/>
        <v>58558</v>
      </c>
      <c r="F430" s="1147">
        <f t="shared" ca="1" si="146"/>
        <v>12783</v>
      </c>
      <c r="G430" s="1148">
        <f ca="1">IF(F430&lt;&gt;"",COUNTIF($F$11:F430,"&gt;0"),"")</f>
        <v>420</v>
      </c>
      <c r="H430" s="1149"/>
      <c r="I430" s="1093"/>
      <c r="J430" s="1150">
        <f t="shared" ca="1" si="147"/>
        <v>0</v>
      </c>
      <c r="K430" s="1151">
        <f t="shared" ca="1" si="148"/>
        <v>0</v>
      </c>
      <c r="L430" s="1150">
        <f t="shared" ca="1" si="149"/>
        <v>0</v>
      </c>
      <c r="M430" s="1150">
        <f t="shared" ca="1" si="150"/>
        <v>0</v>
      </c>
      <c r="N430" s="1150">
        <f t="shared" ca="1" si="151"/>
        <v>0</v>
      </c>
      <c r="O430" s="1093"/>
      <c r="P430" s="1150">
        <f t="shared" ca="1" si="152"/>
        <v>0</v>
      </c>
      <c r="Q430" s="1150">
        <f t="shared" ca="1" si="153"/>
        <v>0</v>
      </c>
      <c r="R430" s="1150">
        <f t="shared" ca="1" si="154"/>
        <v>0</v>
      </c>
      <c r="S430" s="1150">
        <f t="shared" ca="1" si="155"/>
        <v>0</v>
      </c>
      <c r="T430" s="1150">
        <f t="shared" ca="1" si="156"/>
        <v>0</v>
      </c>
      <c r="U430" s="1152">
        <f t="shared" ca="1" si="157"/>
        <v>0</v>
      </c>
      <c r="V430" s="1153" t="str">
        <f t="shared" ca="1" si="158"/>
        <v>n.a.</v>
      </c>
      <c r="X430" s="1154">
        <f t="shared" ca="1" si="159"/>
        <v>0</v>
      </c>
      <c r="Y430" s="1154">
        <f t="shared" ca="1" si="160"/>
        <v>0</v>
      </c>
      <c r="Z430" s="1154">
        <f t="shared" ca="1" si="161"/>
        <v>0</v>
      </c>
      <c r="AA430" s="1152">
        <f t="shared" ca="1" si="162"/>
        <v>0</v>
      </c>
      <c r="AB430" s="1125"/>
    </row>
    <row r="431" spans="1:28">
      <c r="A431" s="1164">
        <f>Calendar!J423</f>
        <v>57796</v>
      </c>
      <c r="C431" s="1124"/>
      <c r="D431" s="1145">
        <f t="shared" ca="1" si="163"/>
        <v>58561</v>
      </c>
      <c r="E431" s="1146">
        <f t="shared" ca="1" si="145"/>
        <v>58588</v>
      </c>
      <c r="F431" s="1147">
        <f t="shared" ca="1" si="146"/>
        <v>12813</v>
      </c>
      <c r="G431" s="1148">
        <f ca="1">IF(F431&lt;&gt;"",COUNTIF($F$11:F431,"&gt;0"),"")</f>
        <v>421</v>
      </c>
      <c r="H431" s="1149"/>
      <c r="I431" s="1093"/>
      <c r="J431" s="1150">
        <f t="shared" ca="1" si="147"/>
        <v>0</v>
      </c>
      <c r="K431" s="1151">
        <f t="shared" ca="1" si="148"/>
        <v>0</v>
      </c>
      <c r="L431" s="1150">
        <f t="shared" ca="1" si="149"/>
        <v>0</v>
      </c>
      <c r="M431" s="1150">
        <f t="shared" ca="1" si="150"/>
        <v>0</v>
      </c>
      <c r="N431" s="1150">
        <f t="shared" ca="1" si="151"/>
        <v>0</v>
      </c>
      <c r="O431" s="1093"/>
      <c r="P431" s="1150">
        <f t="shared" ca="1" si="152"/>
        <v>0</v>
      </c>
      <c r="Q431" s="1150">
        <f t="shared" ca="1" si="153"/>
        <v>0</v>
      </c>
      <c r="R431" s="1150">
        <f t="shared" ca="1" si="154"/>
        <v>0</v>
      </c>
      <c r="S431" s="1150">
        <f t="shared" ca="1" si="155"/>
        <v>0</v>
      </c>
      <c r="T431" s="1150">
        <f t="shared" ca="1" si="156"/>
        <v>0</v>
      </c>
      <c r="U431" s="1152">
        <f t="shared" ca="1" si="157"/>
        <v>0</v>
      </c>
      <c r="V431" s="1153" t="str">
        <f t="shared" ca="1" si="158"/>
        <v>n.a.</v>
      </c>
      <c r="X431" s="1154">
        <f t="shared" ca="1" si="159"/>
        <v>0</v>
      </c>
      <c r="Y431" s="1154">
        <f t="shared" ca="1" si="160"/>
        <v>0</v>
      </c>
      <c r="Z431" s="1154">
        <f t="shared" ca="1" si="161"/>
        <v>0</v>
      </c>
      <c r="AA431" s="1152">
        <f t="shared" ca="1" si="162"/>
        <v>0</v>
      </c>
      <c r="AB431" s="1125"/>
    </row>
    <row r="432" spans="1:28">
      <c r="A432" s="1164">
        <f>Calendar!J424</f>
        <v>57829</v>
      </c>
      <c r="C432" s="1124"/>
      <c r="D432" s="1145">
        <f t="shared" ca="1" si="163"/>
        <v>58592</v>
      </c>
      <c r="E432" s="1146">
        <f t="shared" ca="1" si="145"/>
        <v>58620</v>
      </c>
      <c r="F432" s="1147">
        <f t="shared" ca="1" si="146"/>
        <v>12845</v>
      </c>
      <c r="G432" s="1148">
        <f ca="1">IF(F432&lt;&gt;"",COUNTIF($F$11:F432,"&gt;0"),"")</f>
        <v>422</v>
      </c>
      <c r="H432" s="1149"/>
      <c r="I432" s="1093"/>
      <c r="J432" s="1150">
        <f t="shared" ca="1" si="147"/>
        <v>0</v>
      </c>
      <c r="K432" s="1151">
        <f t="shared" ca="1" si="148"/>
        <v>0</v>
      </c>
      <c r="L432" s="1150">
        <f t="shared" ca="1" si="149"/>
        <v>0</v>
      </c>
      <c r="M432" s="1150">
        <f t="shared" ca="1" si="150"/>
        <v>0</v>
      </c>
      <c r="N432" s="1150">
        <f t="shared" ca="1" si="151"/>
        <v>0</v>
      </c>
      <c r="O432" s="1093"/>
      <c r="P432" s="1150">
        <f t="shared" ca="1" si="152"/>
        <v>0</v>
      </c>
      <c r="Q432" s="1150">
        <f t="shared" ca="1" si="153"/>
        <v>0</v>
      </c>
      <c r="R432" s="1150">
        <f t="shared" ca="1" si="154"/>
        <v>0</v>
      </c>
      <c r="S432" s="1150">
        <f t="shared" ca="1" si="155"/>
        <v>0</v>
      </c>
      <c r="T432" s="1150">
        <f t="shared" ca="1" si="156"/>
        <v>0</v>
      </c>
      <c r="U432" s="1152">
        <f t="shared" ca="1" si="157"/>
        <v>0</v>
      </c>
      <c r="V432" s="1153" t="str">
        <f t="shared" ca="1" si="158"/>
        <v>n.a.</v>
      </c>
      <c r="X432" s="1154">
        <f t="shared" ca="1" si="159"/>
        <v>0</v>
      </c>
      <c r="Y432" s="1154">
        <f t="shared" ca="1" si="160"/>
        <v>0</v>
      </c>
      <c r="Z432" s="1154">
        <f t="shared" ca="1" si="161"/>
        <v>0</v>
      </c>
      <c r="AA432" s="1152">
        <f t="shared" ca="1" si="162"/>
        <v>0</v>
      </c>
      <c r="AB432" s="1125"/>
    </row>
    <row r="433" spans="1:28">
      <c r="A433" s="1164">
        <f>Calendar!J425</f>
        <v>57857</v>
      </c>
      <c r="C433" s="1124"/>
      <c r="D433" s="1145">
        <f t="shared" ca="1" si="163"/>
        <v>58622</v>
      </c>
      <c r="E433" s="1146">
        <f t="shared" ca="1" si="145"/>
        <v>58649</v>
      </c>
      <c r="F433" s="1147">
        <f t="shared" ca="1" si="146"/>
        <v>12874</v>
      </c>
      <c r="G433" s="1148">
        <f ca="1">IF(F433&lt;&gt;"",COUNTIF($F$11:F433,"&gt;0"),"")</f>
        <v>423</v>
      </c>
      <c r="H433" s="1149"/>
      <c r="I433" s="1093"/>
      <c r="J433" s="1150">
        <f t="shared" ca="1" si="147"/>
        <v>0</v>
      </c>
      <c r="K433" s="1151">
        <f t="shared" ca="1" si="148"/>
        <v>0</v>
      </c>
      <c r="L433" s="1150">
        <f t="shared" ca="1" si="149"/>
        <v>0</v>
      </c>
      <c r="M433" s="1150">
        <f t="shared" ca="1" si="150"/>
        <v>0</v>
      </c>
      <c r="N433" s="1150">
        <f t="shared" ca="1" si="151"/>
        <v>0</v>
      </c>
      <c r="O433" s="1093"/>
      <c r="P433" s="1150">
        <f t="shared" ca="1" si="152"/>
        <v>0</v>
      </c>
      <c r="Q433" s="1150">
        <f t="shared" ca="1" si="153"/>
        <v>0</v>
      </c>
      <c r="R433" s="1150">
        <f t="shared" ca="1" si="154"/>
        <v>0</v>
      </c>
      <c r="S433" s="1150">
        <f t="shared" ca="1" si="155"/>
        <v>0</v>
      </c>
      <c r="T433" s="1150">
        <f t="shared" ca="1" si="156"/>
        <v>0</v>
      </c>
      <c r="U433" s="1152">
        <f t="shared" ca="1" si="157"/>
        <v>0</v>
      </c>
      <c r="V433" s="1153" t="str">
        <f t="shared" ca="1" si="158"/>
        <v>n.a.</v>
      </c>
      <c r="X433" s="1154">
        <f t="shared" ca="1" si="159"/>
        <v>0</v>
      </c>
      <c r="Y433" s="1154">
        <f t="shared" ca="1" si="160"/>
        <v>0</v>
      </c>
      <c r="Z433" s="1154">
        <f t="shared" ca="1" si="161"/>
        <v>0</v>
      </c>
      <c r="AA433" s="1152">
        <f t="shared" ca="1" si="162"/>
        <v>0</v>
      </c>
      <c r="AB433" s="1125"/>
    </row>
    <row r="434" spans="1:28">
      <c r="A434" s="1164">
        <f>Calendar!J426</f>
        <v>57888</v>
      </c>
      <c r="C434" s="1124"/>
      <c r="D434" s="1145">
        <f t="shared" ca="1" si="163"/>
        <v>58653</v>
      </c>
      <c r="E434" s="1146">
        <f t="shared" ca="1" si="145"/>
        <v>58680</v>
      </c>
      <c r="F434" s="1147">
        <f t="shared" ca="1" si="146"/>
        <v>12905</v>
      </c>
      <c r="G434" s="1148">
        <f ca="1">IF(F434&lt;&gt;"",COUNTIF($F$11:F434,"&gt;0"),"")</f>
        <v>424</v>
      </c>
      <c r="H434" s="1149"/>
      <c r="I434" s="1093"/>
      <c r="J434" s="1150">
        <f t="shared" ca="1" si="147"/>
        <v>0</v>
      </c>
      <c r="K434" s="1151">
        <f t="shared" ca="1" si="148"/>
        <v>0</v>
      </c>
      <c r="L434" s="1150">
        <f t="shared" ca="1" si="149"/>
        <v>0</v>
      </c>
      <c r="M434" s="1150">
        <f t="shared" ca="1" si="150"/>
        <v>0</v>
      </c>
      <c r="N434" s="1150">
        <f t="shared" ca="1" si="151"/>
        <v>0</v>
      </c>
      <c r="O434" s="1093"/>
      <c r="P434" s="1150">
        <f t="shared" ca="1" si="152"/>
        <v>0</v>
      </c>
      <c r="Q434" s="1150">
        <f t="shared" ca="1" si="153"/>
        <v>0</v>
      </c>
      <c r="R434" s="1150">
        <f t="shared" ca="1" si="154"/>
        <v>0</v>
      </c>
      <c r="S434" s="1150">
        <f t="shared" ca="1" si="155"/>
        <v>0</v>
      </c>
      <c r="T434" s="1150">
        <f t="shared" ca="1" si="156"/>
        <v>0</v>
      </c>
      <c r="U434" s="1152">
        <f t="shared" ca="1" si="157"/>
        <v>0</v>
      </c>
      <c r="V434" s="1153" t="str">
        <f t="shared" ca="1" si="158"/>
        <v>n.a.</v>
      </c>
      <c r="X434" s="1154">
        <f t="shared" ca="1" si="159"/>
        <v>0</v>
      </c>
      <c r="Y434" s="1154">
        <f t="shared" ca="1" si="160"/>
        <v>0</v>
      </c>
      <c r="Z434" s="1154">
        <f t="shared" ca="1" si="161"/>
        <v>0</v>
      </c>
      <c r="AA434" s="1152">
        <f t="shared" ca="1" si="162"/>
        <v>0</v>
      </c>
      <c r="AB434" s="1125"/>
    </row>
    <row r="435" spans="1:28">
      <c r="A435" s="1164">
        <f>Calendar!J427</f>
        <v>57920</v>
      </c>
      <c r="C435" s="1124"/>
      <c r="D435" s="1145">
        <f t="shared" ca="1" si="163"/>
        <v>58684</v>
      </c>
      <c r="E435" s="1146">
        <f t="shared" ca="1" si="145"/>
        <v>58711</v>
      </c>
      <c r="F435" s="1147">
        <f t="shared" ca="1" si="146"/>
        <v>12936</v>
      </c>
      <c r="G435" s="1148">
        <f ca="1">IF(F435&lt;&gt;"",COUNTIF($F$11:F435,"&gt;0"),"")</f>
        <v>425</v>
      </c>
      <c r="H435" s="1149"/>
      <c r="I435" s="1093"/>
      <c r="J435" s="1150">
        <f t="shared" ca="1" si="147"/>
        <v>0</v>
      </c>
      <c r="K435" s="1151">
        <f t="shared" ca="1" si="148"/>
        <v>0</v>
      </c>
      <c r="L435" s="1150">
        <f t="shared" ca="1" si="149"/>
        <v>0</v>
      </c>
      <c r="M435" s="1150">
        <f t="shared" ca="1" si="150"/>
        <v>0</v>
      </c>
      <c r="N435" s="1150">
        <f t="shared" ca="1" si="151"/>
        <v>0</v>
      </c>
      <c r="O435" s="1093"/>
      <c r="P435" s="1150">
        <f t="shared" ca="1" si="152"/>
        <v>0</v>
      </c>
      <c r="Q435" s="1150">
        <f t="shared" ca="1" si="153"/>
        <v>0</v>
      </c>
      <c r="R435" s="1150">
        <f t="shared" ca="1" si="154"/>
        <v>0</v>
      </c>
      <c r="S435" s="1150">
        <f t="shared" ca="1" si="155"/>
        <v>0</v>
      </c>
      <c r="T435" s="1150">
        <f t="shared" ca="1" si="156"/>
        <v>0</v>
      </c>
      <c r="U435" s="1152">
        <f t="shared" ca="1" si="157"/>
        <v>0</v>
      </c>
      <c r="V435" s="1153" t="str">
        <f t="shared" ca="1" si="158"/>
        <v>n.a.</v>
      </c>
      <c r="X435" s="1154">
        <f t="shared" ca="1" si="159"/>
        <v>0</v>
      </c>
      <c r="Y435" s="1154">
        <f t="shared" ca="1" si="160"/>
        <v>0</v>
      </c>
      <c r="Z435" s="1154">
        <f t="shared" ca="1" si="161"/>
        <v>0</v>
      </c>
      <c r="AA435" s="1152">
        <f t="shared" ca="1" si="162"/>
        <v>0</v>
      </c>
      <c r="AB435" s="1125"/>
    </row>
    <row r="436" spans="1:28">
      <c r="A436" s="1164">
        <f>Calendar!J428</f>
        <v>57949</v>
      </c>
      <c r="C436" s="1124"/>
      <c r="D436" s="1145">
        <f t="shared" ca="1" si="163"/>
        <v>58714</v>
      </c>
      <c r="E436" s="1146">
        <f t="shared" ca="1" si="145"/>
        <v>58741</v>
      </c>
      <c r="F436" s="1147">
        <f t="shared" ca="1" si="146"/>
        <v>12966</v>
      </c>
      <c r="G436" s="1148">
        <f ca="1">IF(F436&lt;&gt;"",COUNTIF($F$11:F436,"&gt;0"),"")</f>
        <v>426</v>
      </c>
      <c r="H436" s="1149"/>
      <c r="I436" s="1093"/>
      <c r="J436" s="1150">
        <f t="shared" ca="1" si="147"/>
        <v>0</v>
      </c>
      <c r="K436" s="1151">
        <f t="shared" ca="1" si="148"/>
        <v>0</v>
      </c>
      <c r="L436" s="1150">
        <f t="shared" ca="1" si="149"/>
        <v>0</v>
      </c>
      <c r="M436" s="1150">
        <f t="shared" ca="1" si="150"/>
        <v>0</v>
      </c>
      <c r="N436" s="1150">
        <f t="shared" ca="1" si="151"/>
        <v>0</v>
      </c>
      <c r="O436" s="1093"/>
      <c r="P436" s="1150">
        <f t="shared" ca="1" si="152"/>
        <v>0</v>
      </c>
      <c r="Q436" s="1150">
        <f t="shared" ca="1" si="153"/>
        <v>0</v>
      </c>
      <c r="R436" s="1150">
        <f t="shared" ca="1" si="154"/>
        <v>0</v>
      </c>
      <c r="S436" s="1150">
        <f t="shared" ca="1" si="155"/>
        <v>0</v>
      </c>
      <c r="T436" s="1150">
        <f t="shared" ca="1" si="156"/>
        <v>0</v>
      </c>
      <c r="U436" s="1152">
        <f t="shared" ca="1" si="157"/>
        <v>0</v>
      </c>
      <c r="V436" s="1153" t="str">
        <f t="shared" ca="1" si="158"/>
        <v>n.a.</v>
      </c>
      <c r="X436" s="1154">
        <f t="shared" ca="1" si="159"/>
        <v>0</v>
      </c>
      <c r="Y436" s="1154">
        <f t="shared" ca="1" si="160"/>
        <v>0</v>
      </c>
      <c r="Z436" s="1154">
        <f t="shared" ca="1" si="161"/>
        <v>0</v>
      </c>
      <c r="AA436" s="1152">
        <f t="shared" ca="1" si="162"/>
        <v>0</v>
      </c>
      <c r="AB436" s="1125"/>
    </row>
    <row r="437" spans="1:28">
      <c r="A437" s="1164">
        <f>Calendar!J429</f>
        <v>57980</v>
      </c>
      <c r="C437" s="1124"/>
      <c r="D437" s="1145">
        <f t="shared" ca="1" si="163"/>
        <v>58745</v>
      </c>
      <c r="E437" s="1146">
        <f t="shared" ca="1" si="145"/>
        <v>58774</v>
      </c>
      <c r="F437" s="1147">
        <f t="shared" ca="1" si="146"/>
        <v>12999</v>
      </c>
      <c r="G437" s="1148">
        <f ca="1">IF(F437&lt;&gt;"",COUNTIF($F$11:F437,"&gt;0"),"")</f>
        <v>427</v>
      </c>
      <c r="H437" s="1149"/>
      <c r="I437" s="1093"/>
      <c r="J437" s="1150">
        <f t="shared" ca="1" si="147"/>
        <v>0</v>
      </c>
      <c r="K437" s="1151">
        <f t="shared" ca="1" si="148"/>
        <v>0</v>
      </c>
      <c r="L437" s="1150">
        <f t="shared" ca="1" si="149"/>
        <v>0</v>
      </c>
      <c r="M437" s="1150">
        <f t="shared" ca="1" si="150"/>
        <v>0</v>
      </c>
      <c r="N437" s="1150">
        <f t="shared" ca="1" si="151"/>
        <v>0</v>
      </c>
      <c r="O437" s="1093"/>
      <c r="P437" s="1150">
        <f t="shared" ca="1" si="152"/>
        <v>0</v>
      </c>
      <c r="Q437" s="1150">
        <f t="shared" ca="1" si="153"/>
        <v>0</v>
      </c>
      <c r="R437" s="1150">
        <f t="shared" ca="1" si="154"/>
        <v>0</v>
      </c>
      <c r="S437" s="1150">
        <f t="shared" ca="1" si="155"/>
        <v>0</v>
      </c>
      <c r="T437" s="1150">
        <f t="shared" ca="1" si="156"/>
        <v>0</v>
      </c>
      <c r="U437" s="1152">
        <f t="shared" ca="1" si="157"/>
        <v>0</v>
      </c>
      <c r="V437" s="1153" t="str">
        <f t="shared" ca="1" si="158"/>
        <v>n.a.</v>
      </c>
      <c r="X437" s="1154">
        <f t="shared" ca="1" si="159"/>
        <v>0</v>
      </c>
      <c r="Y437" s="1154">
        <f t="shared" ca="1" si="160"/>
        <v>0</v>
      </c>
      <c r="Z437" s="1154">
        <f t="shared" ca="1" si="161"/>
        <v>0</v>
      </c>
      <c r="AA437" s="1152">
        <f t="shared" ca="1" si="162"/>
        <v>0</v>
      </c>
      <c r="AB437" s="1125"/>
    </row>
    <row r="438" spans="1:28">
      <c r="A438" s="1164">
        <f>Calendar!J430</f>
        <v>58011</v>
      </c>
      <c r="C438" s="1124"/>
      <c r="D438" s="1145">
        <f t="shared" ca="1" si="163"/>
        <v>58775</v>
      </c>
      <c r="E438" s="1146">
        <f t="shared" ca="1" si="145"/>
        <v>58802</v>
      </c>
      <c r="F438" s="1147">
        <f t="shared" ca="1" si="146"/>
        <v>13027</v>
      </c>
      <c r="G438" s="1148">
        <f ca="1">IF(F438&lt;&gt;"",COUNTIF($F$11:F438,"&gt;0"),"")</f>
        <v>428</v>
      </c>
      <c r="H438" s="1149"/>
      <c r="I438" s="1093"/>
      <c r="J438" s="1150">
        <f t="shared" ca="1" si="147"/>
        <v>0</v>
      </c>
      <c r="K438" s="1151">
        <f t="shared" ca="1" si="148"/>
        <v>0</v>
      </c>
      <c r="L438" s="1150">
        <f t="shared" ca="1" si="149"/>
        <v>0</v>
      </c>
      <c r="M438" s="1150">
        <f t="shared" ca="1" si="150"/>
        <v>0</v>
      </c>
      <c r="N438" s="1150">
        <f t="shared" ca="1" si="151"/>
        <v>0</v>
      </c>
      <c r="O438" s="1093"/>
      <c r="P438" s="1150">
        <f t="shared" ca="1" si="152"/>
        <v>0</v>
      </c>
      <c r="Q438" s="1150">
        <f t="shared" ca="1" si="153"/>
        <v>0</v>
      </c>
      <c r="R438" s="1150">
        <f t="shared" ca="1" si="154"/>
        <v>0</v>
      </c>
      <c r="S438" s="1150">
        <f t="shared" ca="1" si="155"/>
        <v>0</v>
      </c>
      <c r="T438" s="1150">
        <f t="shared" ca="1" si="156"/>
        <v>0</v>
      </c>
      <c r="U438" s="1152">
        <f t="shared" ca="1" si="157"/>
        <v>0</v>
      </c>
      <c r="V438" s="1153" t="str">
        <f t="shared" ca="1" si="158"/>
        <v>n.a.</v>
      </c>
      <c r="X438" s="1154">
        <f t="shared" ca="1" si="159"/>
        <v>0</v>
      </c>
      <c r="Y438" s="1154">
        <f t="shared" ca="1" si="160"/>
        <v>0</v>
      </c>
      <c r="Z438" s="1154">
        <f t="shared" ca="1" si="161"/>
        <v>0</v>
      </c>
      <c r="AA438" s="1152">
        <f t="shared" ca="1" si="162"/>
        <v>0</v>
      </c>
      <c r="AB438" s="1125"/>
    </row>
    <row r="439" spans="1:28">
      <c r="A439" s="1164">
        <f>Calendar!J431</f>
        <v>58041</v>
      </c>
      <c r="C439" s="1124"/>
      <c r="D439" s="1145">
        <f t="shared" ca="1" si="163"/>
        <v>58806</v>
      </c>
      <c r="E439" s="1146">
        <f t="shared" ca="1" si="145"/>
        <v>58833</v>
      </c>
      <c r="F439" s="1147">
        <f t="shared" ca="1" si="146"/>
        <v>13058</v>
      </c>
      <c r="G439" s="1148">
        <f ca="1">IF(F439&lt;&gt;"",COUNTIF($F$11:F439,"&gt;0"),"")</f>
        <v>429</v>
      </c>
      <c r="H439" s="1149"/>
      <c r="I439" s="1093"/>
      <c r="J439" s="1150">
        <f t="shared" ca="1" si="147"/>
        <v>0</v>
      </c>
      <c r="K439" s="1151">
        <f t="shared" ca="1" si="148"/>
        <v>0</v>
      </c>
      <c r="L439" s="1150">
        <f t="shared" ca="1" si="149"/>
        <v>0</v>
      </c>
      <c r="M439" s="1150">
        <f t="shared" ca="1" si="150"/>
        <v>0</v>
      </c>
      <c r="N439" s="1150">
        <f t="shared" ca="1" si="151"/>
        <v>0</v>
      </c>
      <c r="O439" s="1093"/>
      <c r="P439" s="1150">
        <f t="shared" ca="1" si="152"/>
        <v>0</v>
      </c>
      <c r="Q439" s="1150">
        <f t="shared" ca="1" si="153"/>
        <v>0</v>
      </c>
      <c r="R439" s="1150">
        <f t="shared" ca="1" si="154"/>
        <v>0</v>
      </c>
      <c r="S439" s="1150">
        <f t="shared" ca="1" si="155"/>
        <v>0</v>
      </c>
      <c r="T439" s="1150">
        <f t="shared" ca="1" si="156"/>
        <v>0</v>
      </c>
      <c r="U439" s="1152">
        <f t="shared" ca="1" si="157"/>
        <v>0</v>
      </c>
      <c r="V439" s="1153" t="str">
        <f t="shared" ca="1" si="158"/>
        <v>n.a.</v>
      </c>
      <c r="X439" s="1154">
        <f t="shared" ca="1" si="159"/>
        <v>0</v>
      </c>
      <c r="Y439" s="1154">
        <f t="shared" ca="1" si="160"/>
        <v>0</v>
      </c>
      <c r="Z439" s="1154">
        <f t="shared" ca="1" si="161"/>
        <v>0</v>
      </c>
      <c r="AA439" s="1152">
        <f t="shared" ca="1" si="162"/>
        <v>0</v>
      </c>
      <c r="AB439" s="1125"/>
    </row>
    <row r="440" spans="1:28">
      <c r="A440" s="1164">
        <f>Calendar!J432</f>
        <v>58071</v>
      </c>
      <c r="C440" s="1124"/>
      <c r="D440" s="1145">
        <f t="shared" ca="1" si="163"/>
        <v>58837</v>
      </c>
      <c r="E440" s="1146">
        <f t="shared" ca="1" si="145"/>
        <v>58865</v>
      </c>
      <c r="F440" s="1147">
        <f t="shared" ca="1" si="146"/>
        <v>13090</v>
      </c>
      <c r="G440" s="1148">
        <f ca="1">IF(F440&lt;&gt;"",COUNTIF($F$11:F440,"&gt;0"),"")</f>
        <v>430</v>
      </c>
      <c r="H440" s="1149"/>
      <c r="I440" s="1093"/>
      <c r="J440" s="1150">
        <f t="shared" ca="1" si="147"/>
        <v>0</v>
      </c>
      <c r="K440" s="1151">
        <f t="shared" ca="1" si="148"/>
        <v>0</v>
      </c>
      <c r="L440" s="1150">
        <f t="shared" ca="1" si="149"/>
        <v>0</v>
      </c>
      <c r="M440" s="1150">
        <f t="shared" ca="1" si="150"/>
        <v>0</v>
      </c>
      <c r="N440" s="1150">
        <f t="shared" ca="1" si="151"/>
        <v>0</v>
      </c>
      <c r="O440" s="1093"/>
      <c r="P440" s="1150">
        <f t="shared" ca="1" si="152"/>
        <v>0</v>
      </c>
      <c r="Q440" s="1150">
        <f t="shared" ca="1" si="153"/>
        <v>0</v>
      </c>
      <c r="R440" s="1150">
        <f t="shared" ca="1" si="154"/>
        <v>0</v>
      </c>
      <c r="S440" s="1150">
        <f t="shared" ca="1" si="155"/>
        <v>0</v>
      </c>
      <c r="T440" s="1150">
        <f t="shared" ca="1" si="156"/>
        <v>0</v>
      </c>
      <c r="U440" s="1152">
        <f t="shared" ca="1" si="157"/>
        <v>0</v>
      </c>
      <c r="V440" s="1153" t="str">
        <f t="shared" ca="1" si="158"/>
        <v>n.a.</v>
      </c>
      <c r="X440" s="1154">
        <f t="shared" ca="1" si="159"/>
        <v>0</v>
      </c>
      <c r="Y440" s="1154">
        <f t="shared" ca="1" si="160"/>
        <v>0</v>
      </c>
      <c r="Z440" s="1154">
        <f t="shared" ca="1" si="161"/>
        <v>0</v>
      </c>
      <c r="AA440" s="1152">
        <f t="shared" ca="1" si="162"/>
        <v>0</v>
      </c>
      <c r="AB440" s="1125"/>
    </row>
    <row r="441" spans="1:28">
      <c r="A441" s="1164">
        <f>Calendar!J433</f>
        <v>58102</v>
      </c>
      <c r="C441" s="1124"/>
      <c r="D441" s="1145">
        <f t="shared" ca="1" si="163"/>
        <v>58865</v>
      </c>
      <c r="E441" s="1146">
        <f t="shared" ca="1" si="145"/>
        <v>58893</v>
      </c>
      <c r="F441" s="1147">
        <f t="shared" ca="1" si="146"/>
        <v>13118</v>
      </c>
      <c r="G441" s="1148">
        <f ca="1">IF(F441&lt;&gt;"",COUNTIF($F$11:F441,"&gt;0"),"")</f>
        <v>431</v>
      </c>
      <c r="H441" s="1149"/>
      <c r="I441" s="1093"/>
      <c r="J441" s="1150">
        <f t="shared" ca="1" si="147"/>
        <v>0</v>
      </c>
      <c r="K441" s="1151">
        <f t="shared" ca="1" si="148"/>
        <v>0</v>
      </c>
      <c r="L441" s="1150">
        <f t="shared" ca="1" si="149"/>
        <v>0</v>
      </c>
      <c r="M441" s="1150">
        <f t="shared" ca="1" si="150"/>
        <v>0</v>
      </c>
      <c r="N441" s="1150">
        <f t="shared" ca="1" si="151"/>
        <v>0</v>
      </c>
      <c r="O441" s="1093"/>
      <c r="P441" s="1150">
        <f t="shared" ca="1" si="152"/>
        <v>0</v>
      </c>
      <c r="Q441" s="1150">
        <f t="shared" ca="1" si="153"/>
        <v>0</v>
      </c>
      <c r="R441" s="1150">
        <f t="shared" ca="1" si="154"/>
        <v>0</v>
      </c>
      <c r="S441" s="1150">
        <f t="shared" ca="1" si="155"/>
        <v>0</v>
      </c>
      <c r="T441" s="1150">
        <f t="shared" ca="1" si="156"/>
        <v>0</v>
      </c>
      <c r="U441" s="1152">
        <f t="shared" ca="1" si="157"/>
        <v>0</v>
      </c>
      <c r="V441" s="1153" t="str">
        <f t="shared" ca="1" si="158"/>
        <v>n.a.</v>
      </c>
      <c r="X441" s="1154">
        <f t="shared" ca="1" si="159"/>
        <v>0</v>
      </c>
      <c r="Y441" s="1154">
        <f t="shared" ca="1" si="160"/>
        <v>0</v>
      </c>
      <c r="Z441" s="1154">
        <f t="shared" ca="1" si="161"/>
        <v>0</v>
      </c>
      <c r="AA441" s="1152">
        <f t="shared" ca="1" si="162"/>
        <v>0</v>
      </c>
      <c r="AB441" s="1125"/>
    </row>
    <row r="442" spans="1:28">
      <c r="A442" s="1164">
        <f>Calendar!J434</f>
        <v>58133</v>
      </c>
      <c r="C442" s="1124"/>
      <c r="D442" s="1145">
        <f t="shared" ca="1" si="163"/>
        <v>58896</v>
      </c>
      <c r="E442" s="1146">
        <f t="shared" ca="1" si="145"/>
        <v>58923</v>
      </c>
      <c r="F442" s="1147">
        <f t="shared" ca="1" si="146"/>
        <v>13148</v>
      </c>
      <c r="G442" s="1148">
        <f ca="1">IF(F442&lt;&gt;"",COUNTIF($F$11:F442,"&gt;0"),"")</f>
        <v>432</v>
      </c>
      <c r="H442" s="1149"/>
      <c r="I442" s="1093"/>
      <c r="J442" s="1150">
        <f t="shared" ca="1" si="147"/>
        <v>0</v>
      </c>
      <c r="K442" s="1151">
        <f t="shared" ca="1" si="148"/>
        <v>0</v>
      </c>
      <c r="L442" s="1150">
        <f t="shared" ca="1" si="149"/>
        <v>0</v>
      </c>
      <c r="M442" s="1150">
        <f t="shared" ca="1" si="150"/>
        <v>0</v>
      </c>
      <c r="N442" s="1150">
        <f t="shared" ca="1" si="151"/>
        <v>0</v>
      </c>
      <c r="O442" s="1093"/>
      <c r="P442" s="1150">
        <f t="shared" ca="1" si="152"/>
        <v>0</v>
      </c>
      <c r="Q442" s="1150">
        <f t="shared" ca="1" si="153"/>
        <v>0</v>
      </c>
      <c r="R442" s="1150">
        <f t="shared" ca="1" si="154"/>
        <v>0</v>
      </c>
      <c r="S442" s="1150">
        <f t="shared" ca="1" si="155"/>
        <v>0</v>
      </c>
      <c r="T442" s="1150">
        <f t="shared" ca="1" si="156"/>
        <v>0</v>
      </c>
      <c r="U442" s="1152">
        <f t="shared" ca="1" si="157"/>
        <v>0</v>
      </c>
      <c r="V442" s="1153" t="str">
        <f t="shared" ca="1" si="158"/>
        <v>n.a.</v>
      </c>
      <c r="X442" s="1154">
        <f t="shared" ca="1" si="159"/>
        <v>0</v>
      </c>
      <c r="Y442" s="1154">
        <f t="shared" ca="1" si="160"/>
        <v>0</v>
      </c>
      <c r="Z442" s="1154">
        <f t="shared" ca="1" si="161"/>
        <v>0</v>
      </c>
      <c r="AA442" s="1152">
        <f t="shared" ca="1" si="162"/>
        <v>0</v>
      </c>
      <c r="AB442" s="1125"/>
    </row>
    <row r="443" spans="1:28">
      <c r="A443" s="1164">
        <f>Calendar!J435</f>
        <v>58161</v>
      </c>
      <c r="C443" s="1124"/>
      <c r="D443" s="1145">
        <f t="shared" ca="1" si="163"/>
        <v>58926</v>
      </c>
      <c r="E443" s="1146">
        <f t="shared" ca="1" si="145"/>
        <v>58953</v>
      </c>
      <c r="F443" s="1147">
        <f t="shared" ca="1" si="146"/>
        <v>13178</v>
      </c>
      <c r="G443" s="1148">
        <f ca="1">IF(F443&lt;&gt;"",COUNTIF($F$11:F443,"&gt;0"),"")</f>
        <v>433</v>
      </c>
      <c r="H443" s="1149"/>
      <c r="I443" s="1093"/>
      <c r="J443" s="1150">
        <f t="shared" ca="1" si="147"/>
        <v>0</v>
      </c>
      <c r="K443" s="1151">
        <f t="shared" ca="1" si="148"/>
        <v>0</v>
      </c>
      <c r="L443" s="1150">
        <f t="shared" ca="1" si="149"/>
        <v>0</v>
      </c>
      <c r="M443" s="1150">
        <f t="shared" ca="1" si="150"/>
        <v>0</v>
      </c>
      <c r="N443" s="1150">
        <f t="shared" ca="1" si="151"/>
        <v>0</v>
      </c>
      <c r="O443" s="1093"/>
      <c r="P443" s="1150">
        <f t="shared" ca="1" si="152"/>
        <v>0</v>
      </c>
      <c r="Q443" s="1150">
        <f t="shared" ca="1" si="153"/>
        <v>0</v>
      </c>
      <c r="R443" s="1150">
        <f t="shared" ca="1" si="154"/>
        <v>0</v>
      </c>
      <c r="S443" s="1150">
        <f t="shared" ca="1" si="155"/>
        <v>0</v>
      </c>
      <c r="T443" s="1150">
        <f t="shared" ca="1" si="156"/>
        <v>0</v>
      </c>
      <c r="U443" s="1152">
        <f t="shared" ca="1" si="157"/>
        <v>0</v>
      </c>
      <c r="V443" s="1153" t="str">
        <f t="shared" ca="1" si="158"/>
        <v>n.a.</v>
      </c>
      <c r="X443" s="1154">
        <f t="shared" ca="1" si="159"/>
        <v>0</v>
      </c>
      <c r="Y443" s="1154">
        <f t="shared" ca="1" si="160"/>
        <v>0</v>
      </c>
      <c r="Z443" s="1154">
        <f t="shared" ca="1" si="161"/>
        <v>0</v>
      </c>
      <c r="AA443" s="1152">
        <f t="shared" ca="1" si="162"/>
        <v>0</v>
      </c>
      <c r="AB443" s="1125"/>
    </row>
    <row r="444" spans="1:28">
      <c r="A444" s="1164">
        <f>Calendar!J436</f>
        <v>58193</v>
      </c>
      <c r="C444" s="1124"/>
      <c r="D444" s="1145">
        <f t="shared" ca="1" si="163"/>
        <v>58957</v>
      </c>
      <c r="E444" s="1146">
        <f t="shared" ca="1" si="145"/>
        <v>58984</v>
      </c>
      <c r="F444" s="1147">
        <f t="shared" ca="1" si="146"/>
        <v>13209</v>
      </c>
      <c r="G444" s="1148">
        <f ca="1">IF(F444&lt;&gt;"",COUNTIF($F$11:F444,"&gt;0"),"")</f>
        <v>434</v>
      </c>
      <c r="H444" s="1149"/>
      <c r="I444" s="1093"/>
      <c r="J444" s="1150">
        <f t="shared" ca="1" si="147"/>
        <v>0</v>
      </c>
      <c r="K444" s="1151">
        <f t="shared" ca="1" si="148"/>
        <v>0</v>
      </c>
      <c r="L444" s="1150">
        <f t="shared" ca="1" si="149"/>
        <v>0</v>
      </c>
      <c r="M444" s="1150">
        <f t="shared" ca="1" si="150"/>
        <v>0</v>
      </c>
      <c r="N444" s="1150">
        <f t="shared" ca="1" si="151"/>
        <v>0</v>
      </c>
      <c r="O444" s="1093"/>
      <c r="P444" s="1150">
        <f t="shared" ca="1" si="152"/>
        <v>0</v>
      </c>
      <c r="Q444" s="1150">
        <f t="shared" ca="1" si="153"/>
        <v>0</v>
      </c>
      <c r="R444" s="1150">
        <f t="shared" ca="1" si="154"/>
        <v>0</v>
      </c>
      <c r="S444" s="1150">
        <f t="shared" ca="1" si="155"/>
        <v>0</v>
      </c>
      <c r="T444" s="1150">
        <f t="shared" ca="1" si="156"/>
        <v>0</v>
      </c>
      <c r="U444" s="1152">
        <f t="shared" ca="1" si="157"/>
        <v>0</v>
      </c>
      <c r="V444" s="1153" t="str">
        <f t="shared" ca="1" si="158"/>
        <v>n.a.</v>
      </c>
      <c r="X444" s="1154">
        <f t="shared" ca="1" si="159"/>
        <v>0</v>
      </c>
      <c r="Y444" s="1154">
        <f t="shared" ca="1" si="160"/>
        <v>0</v>
      </c>
      <c r="Z444" s="1154">
        <f t="shared" ca="1" si="161"/>
        <v>0</v>
      </c>
      <c r="AA444" s="1152">
        <f t="shared" ca="1" si="162"/>
        <v>0</v>
      </c>
      <c r="AB444" s="1125"/>
    </row>
    <row r="445" spans="1:28">
      <c r="A445" s="1164">
        <f>Calendar!J437</f>
        <v>58222</v>
      </c>
      <c r="C445" s="1124"/>
      <c r="D445" s="1145">
        <f t="shared" ca="1" si="163"/>
        <v>58987</v>
      </c>
      <c r="E445" s="1146">
        <f t="shared" ca="1" si="145"/>
        <v>59014</v>
      </c>
      <c r="F445" s="1147">
        <f t="shared" ca="1" si="146"/>
        <v>13239</v>
      </c>
      <c r="G445" s="1148">
        <f ca="1">IF(F445&lt;&gt;"",COUNTIF($F$11:F445,"&gt;0"),"")</f>
        <v>435</v>
      </c>
      <c r="H445" s="1149"/>
      <c r="I445" s="1093"/>
      <c r="J445" s="1150">
        <f t="shared" ca="1" si="147"/>
        <v>0</v>
      </c>
      <c r="K445" s="1151">
        <f t="shared" ca="1" si="148"/>
        <v>0</v>
      </c>
      <c r="L445" s="1150">
        <f t="shared" ca="1" si="149"/>
        <v>0</v>
      </c>
      <c r="M445" s="1150">
        <f t="shared" ca="1" si="150"/>
        <v>0</v>
      </c>
      <c r="N445" s="1150">
        <f t="shared" ca="1" si="151"/>
        <v>0</v>
      </c>
      <c r="O445" s="1093"/>
      <c r="P445" s="1150">
        <f t="shared" ca="1" si="152"/>
        <v>0</v>
      </c>
      <c r="Q445" s="1150">
        <f t="shared" ca="1" si="153"/>
        <v>0</v>
      </c>
      <c r="R445" s="1150">
        <f t="shared" ca="1" si="154"/>
        <v>0</v>
      </c>
      <c r="S445" s="1150">
        <f t="shared" ca="1" si="155"/>
        <v>0</v>
      </c>
      <c r="T445" s="1150">
        <f t="shared" ca="1" si="156"/>
        <v>0</v>
      </c>
      <c r="U445" s="1152">
        <f t="shared" ca="1" si="157"/>
        <v>0</v>
      </c>
      <c r="V445" s="1153" t="str">
        <f t="shared" ca="1" si="158"/>
        <v>n.a.</v>
      </c>
      <c r="X445" s="1154">
        <f t="shared" ca="1" si="159"/>
        <v>0</v>
      </c>
      <c r="Y445" s="1154">
        <f t="shared" ca="1" si="160"/>
        <v>0</v>
      </c>
      <c r="Z445" s="1154">
        <f t="shared" ca="1" si="161"/>
        <v>0</v>
      </c>
      <c r="AA445" s="1152">
        <f t="shared" ca="1" si="162"/>
        <v>0</v>
      </c>
      <c r="AB445" s="1125"/>
    </row>
    <row r="446" spans="1:28">
      <c r="A446" s="1164">
        <f>Calendar!J438</f>
        <v>58253</v>
      </c>
      <c r="C446" s="1124"/>
      <c r="D446" s="1145">
        <f t="shared" ca="1" si="163"/>
        <v>59018</v>
      </c>
      <c r="E446" s="1146">
        <f t="shared" ca="1" si="145"/>
        <v>59047</v>
      </c>
      <c r="F446" s="1147">
        <f t="shared" ca="1" si="146"/>
        <v>13272</v>
      </c>
      <c r="G446" s="1148">
        <f ca="1">IF(F446&lt;&gt;"",COUNTIF($F$11:F446,"&gt;0"),"")</f>
        <v>436</v>
      </c>
      <c r="H446" s="1149"/>
      <c r="I446" s="1093"/>
      <c r="J446" s="1150">
        <f t="shared" ca="1" si="147"/>
        <v>0</v>
      </c>
      <c r="K446" s="1151">
        <f t="shared" ca="1" si="148"/>
        <v>0</v>
      </c>
      <c r="L446" s="1150">
        <f t="shared" ca="1" si="149"/>
        <v>0</v>
      </c>
      <c r="M446" s="1150">
        <f t="shared" ca="1" si="150"/>
        <v>0</v>
      </c>
      <c r="N446" s="1150">
        <f t="shared" ca="1" si="151"/>
        <v>0</v>
      </c>
      <c r="O446" s="1093"/>
      <c r="P446" s="1150">
        <f t="shared" ca="1" si="152"/>
        <v>0</v>
      </c>
      <c r="Q446" s="1150">
        <f t="shared" ca="1" si="153"/>
        <v>0</v>
      </c>
      <c r="R446" s="1150">
        <f t="shared" ca="1" si="154"/>
        <v>0</v>
      </c>
      <c r="S446" s="1150">
        <f t="shared" ca="1" si="155"/>
        <v>0</v>
      </c>
      <c r="T446" s="1150">
        <f t="shared" ca="1" si="156"/>
        <v>0</v>
      </c>
      <c r="U446" s="1152">
        <f t="shared" ca="1" si="157"/>
        <v>0</v>
      </c>
      <c r="V446" s="1153" t="str">
        <f t="shared" ca="1" si="158"/>
        <v>n.a.</v>
      </c>
      <c r="X446" s="1154">
        <f t="shared" ca="1" si="159"/>
        <v>0</v>
      </c>
      <c r="Y446" s="1154">
        <f t="shared" ca="1" si="160"/>
        <v>0</v>
      </c>
      <c r="Z446" s="1154">
        <f t="shared" ca="1" si="161"/>
        <v>0</v>
      </c>
      <c r="AA446" s="1152">
        <f t="shared" ca="1" si="162"/>
        <v>0</v>
      </c>
      <c r="AB446" s="1125"/>
    </row>
    <row r="447" spans="1:28">
      <c r="A447" s="1164">
        <f>Calendar!J439</f>
        <v>58284</v>
      </c>
      <c r="C447" s="1124"/>
      <c r="D447" s="1145">
        <f t="shared" ca="1" si="163"/>
        <v>59049</v>
      </c>
      <c r="E447" s="1146">
        <f t="shared" ca="1" si="145"/>
        <v>59076</v>
      </c>
      <c r="F447" s="1147">
        <f t="shared" ca="1" si="146"/>
        <v>13301</v>
      </c>
      <c r="G447" s="1148">
        <f ca="1">IF(F447&lt;&gt;"",COUNTIF($F$11:F447,"&gt;0"),"")</f>
        <v>437</v>
      </c>
      <c r="H447" s="1149"/>
      <c r="I447" s="1093"/>
      <c r="J447" s="1150">
        <f t="shared" ca="1" si="147"/>
        <v>0</v>
      </c>
      <c r="K447" s="1151">
        <f t="shared" ca="1" si="148"/>
        <v>0</v>
      </c>
      <c r="L447" s="1150">
        <f t="shared" ca="1" si="149"/>
        <v>0</v>
      </c>
      <c r="M447" s="1150">
        <f t="shared" ca="1" si="150"/>
        <v>0</v>
      </c>
      <c r="N447" s="1150">
        <f t="shared" ca="1" si="151"/>
        <v>0</v>
      </c>
      <c r="O447" s="1093"/>
      <c r="P447" s="1150">
        <f t="shared" ca="1" si="152"/>
        <v>0</v>
      </c>
      <c r="Q447" s="1150">
        <f t="shared" ca="1" si="153"/>
        <v>0</v>
      </c>
      <c r="R447" s="1150">
        <f t="shared" ca="1" si="154"/>
        <v>0</v>
      </c>
      <c r="S447" s="1150">
        <f t="shared" ca="1" si="155"/>
        <v>0</v>
      </c>
      <c r="T447" s="1150">
        <f t="shared" ca="1" si="156"/>
        <v>0</v>
      </c>
      <c r="U447" s="1152">
        <f t="shared" ca="1" si="157"/>
        <v>0</v>
      </c>
      <c r="V447" s="1153" t="str">
        <f t="shared" ca="1" si="158"/>
        <v>n.a.</v>
      </c>
      <c r="X447" s="1154">
        <f t="shared" ca="1" si="159"/>
        <v>0</v>
      </c>
      <c r="Y447" s="1154">
        <f t="shared" ca="1" si="160"/>
        <v>0</v>
      </c>
      <c r="Z447" s="1154">
        <f t="shared" ca="1" si="161"/>
        <v>0</v>
      </c>
      <c r="AA447" s="1152">
        <f t="shared" ca="1" si="162"/>
        <v>0</v>
      </c>
      <c r="AB447" s="1125"/>
    </row>
    <row r="448" spans="1:28">
      <c r="A448" s="1164">
        <f>Calendar!J440</f>
        <v>58314</v>
      </c>
      <c r="C448" s="1124"/>
      <c r="D448" s="1145">
        <f t="shared" ca="1" si="163"/>
        <v>59079</v>
      </c>
      <c r="E448" s="1146">
        <f t="shared" ref="E448:E465" ca="1" si="164">IF(INDIRECT("A"&amp;(IFERROR(MATCH(E447,A:A),999)+1))&gt;0,INDIRECT("A"&amp;(IFERROR(MATCH(E447,A:A),999)+1)),"")</f>
        <v>59106</v>
      </c>
      <c r="F448" s="1147">
        <f t="shared" ref="F448:F465" ca="1" si="165">IF(E448&lt;&gt;"",E448-$A$31,"")</f>
        <v>13331</v>
      </c>
      <c r="G448" s="1148">
        <f ca="1">IF(F448&lt;&gt;"",COUNTIF($F$11:F448,"&gt;0"),"")</f>
        <v>438</v>
      </c>
      <c r="H448" s="1149"/>
      <c r="I448" s="1093"/>
      <c r="J448" s="1150">
        <f t="shared" ref="J448:J465" ca="1" si="166">IF(G448=1,$A$7,N447)</f>
        <v>0</v>
      </c>
      <c r="K448" s="1151">
        <f t="shared" ref="K448:K465" ca="1" si="167">H448*J448</f>
        <v>0</v>
      </c>
      <c r="L448" s="1150">
        <f t="shared" ref="L448:L465" ca="1" si="168">IF(E448&lt;&gt;"",(1-(1-$A$25)^(1/12))*(J448-K448),"")</f>
        <v>0</v>
      </c>
      <c r="M448" s="1150">
        <f t="shared" ref="M448:M465" ca="1" si="169">IF(J448-K448-L448&lt;$A$27*$A$5,J448-K448-L448,0)</f>
        <v>0</v>
      </c>
      <c r="N448" s="1150">
        <f t="shared" ref="N448:N465" ca="1" si="170">IF(E448&lt;&gt;"",J448-K448-L448-M448,"")</f>
        <v>0</v>
      </c>
      <c r="O448" s="1093"/>
      <c r="P448" s="1150">
        <f t="shared" ref="P448:P465" ca="1" si="171">IF(G448&lt;&gt; "", R448+X448-N448, "")</f>
        <v>0</v>
      </c>
      <c r="Q448" s="1150">
        <f t="shared" ref="Q448:Q465" ca="1" si="172">IF(E448&lt;&gt;"", N448*(1-$A$15), "")</f>
        <v>0</v>
      </c>
      <c r="R448" s="1150">
        <f t="shared" ref="R448:R465" ca="1" si="173">IF(E448&lt;&gt;"", T447, "")</f>
        <v>0</v>
      </c>
      <c r="S448" s="1150">
        <f t="shared" ref="S448:S465" ca="1" si="174">IF(E448&lt;&gt;"", MIN(P448,MAX(R448-Q448,0)), "")</f>
        <v>0</v>
      </c>
      <c r="T448" s="1150">
        <f t="shared" ref="T448:T465" ca="1" si="175">IF(E448&lt;&gt;"", R448-S448, "")</f>
        <v>0</v>
      </c>
      <c r="U448" s="1152">
        <f t="shared" ref="U448:U465" ca="1" si="176">IF(E448&lt;&gt;"", R448/$A$11, "")</f>
        <v>0</v>
      </c>
      <c r="V448" s="1153" t="str">
        <f t="shared" ref="V448:V465" ca="1" si="177">IF(E448&lt;&gt;"", IFERROR(1-T448/N448, "n.a."), "")</f>
        <v>n.a.</v>
      </c>
      <c r="X448" s="1154">
        <f t="shared" ref="X448:X465" ca="1" si="178">IF(E448&lt;&gt;"", Z447, "")</f>
        <v>0</v>
      </c>
      <c r="Y448" s="1154">
        <f t="shared" ref="Y448:Y465" ca="1" si="179">IF(E448&lt;&gt;"", P448-S448, "")</f>
        <v>0</v>
      </c>
      <c r="Z448" s="1154">
        <f t="shared" ref="Z448:Z465" ca="1" si="180">IF(E448&lt;&gt;"", X448-Y448, "")</f>
        <v>0</v>
      </c>
      <c r="AA448" s="1152">
        <f t="shared" ref="AA448:AA465" ca="1" si="181">IF(E448&lt;&gt;"", X448/$A$19, "")</f>
        <v>0</v>
      </c>
      <c r="AB448" s="1125"/>
    </row>
    <row r="449" spans="1:28">
      <c r="A449" s="1164">
        <f>Calendar!J441</f>
        <v>58347</v>
      </c>
      <c r="C449" s="1124"/>
      <c r="D449" s="1145">
        <f t="shared" ca="1" si="163"/>
        <v>59110</v>
      </c>
      <c r="E449" s="1146">
        <f t="shared" ca="1" si="164"/>
        <v>59138</v>
      </c>
      <c r="F449" s="1147">
        <f t="shared" ca="1" si="165"/>
        <v>13363</v>
      </c>
      <c r="G449" s="1148">
        <f ca="1">IF(F449&lt;&gt;"",COUNTIF($F$11:F449,"&gt;0"),"")</f>
        <v>439</v>
      </c>
      <c r="H449" s="1149"/>
      <c r="I449" s="1093"/>
      <c r="J449" s="1150">
        <f t="shared" ca="1" si="166"/>
        <v>0</v>
      </c>
      <c r="K449" s="1151">
        <f t="shared" ca="1" si="167"/>
        <v>0</v>
      </c>
      <c r="L449" s="1150">
        <f t="shared" ca="1" si="168"/>
        <v>0</v>
      </c>
      <c r="M449" s="1150">
        <f t="shared" ca="1" si="169"/>
        <v>0</v>
      </c>
      <c r="N449" s="1150">
        <f t="shared" ca="1" si="170"/>
        <v>0</v>
      </c>
      <c r="O449" s="1093"/>
      <c r="P449" s="1150">
        <f t="shared" ca="1" si="171"/>
        <v>0</v>
      </c>
      <c r="Q449" s="1150">
        <f t="shared" ca="1" si="172"/>
        <v>0</v>
      </c>
      <c r="R449" s="1150">
        <f t="shared" ca="1" si="173"/>
        <v>0</v>
      </c>
      <c r="S449" s="1150">
        <f t="shared" ca="1" si="174"/>
        <v>0</v>
      </c>
      <c r="T449" s="1150">
        <f t="shared" ca="1" si="175"/>
        <v>0</v>
      </c>
      <c r="U449" s="1152">
        <f t="shared" ca="1" si="176"/>
        <v>0</v>
      </c>
      <c r="V449" s="1153" t="str">
        <f t="shared" ca="1" si="177"/>
        <v>n.a.</v>
      </c>
      <c r="X449" s="1154">
        <f t="shared" ca="1" si="178"/>
        <v>0</v>
      </c>
      <c r="Y449" s="1154">
        <f t="shared" ca="1" si="179"/>
        <v>0</v>
      </c>
      <c r="Z449" s="1154">
        <f t="shared" ca="1" si="180"/>
        <v>0</v>
      </c>
      <c r="AA449" s="1152">
        <f t="shared" ca="1" si="181"/>
        <v>0</v>
      </c>
      <c r="AB449" s="1125"/>
    </row>
    <row r="450" spans="1:28">
      <c r="A450" s="1164">
        <f>Calendar!J442</f>
        <v>58375</v>
      </c>
      <c r="C450" s="1124"/>
      <c r="D450" s="1145">
        <f t="shared" ca="1" si="163"/>
        <v>59140</v>
      </c>
      <c r="E450" s="1146">
        <f t="shared" ca="1" si="164"/>
        <v>59167</v>
      </c>
      <c r="F450" s="1147">
        <f t="shared" ca="1" si="165"/>
        <v>13392</v>
      </c>
      <c r="G450" s="1148">
        <f ca="1">IF(F450&lt;&gt;"",COUNTIF($F$11:F450,"&gt;0"),"")</f>
        <v>440</v>
      </c>
      <c r="H450" s="1149"/>
      <c r="I450" s="1093"/>
      <c r="J450" s="1150">
        <f t="shared" ca="1" si="166"/>
        <v>0</v>
      </c>
      <c r="K450" s="1151">
        <f t="shared" ca="1" si="167"/>
        <v>0</v>
      </c>
      <c r="L450" s="1150">
        <f t="shared" ca="1" si="168"/>
        <v>0</v>
      </c>
      <c r="M450" s="1150">
        <f t="shared" ca="1" si="169"/>
        <v>0</v>
      </c>
      <c r="N450" s="1150">
        <f t="shared" ca="1" si="170"/>
        <v>0</v>
      </c>
      <c r="O450" s="1093"/>
      <c r="P450" s="1150">
        <f t="shared" ca="1" si="171"/>
        <v>0</v>
      </c>
      <c r="Q450" s="1150">
        <f t="shared" ca="1" si="172"/>
        <v>0</v>
      </c>
      <c r="R450" s="1150">
        <f t="shared" ca="1" si="173"/>
        <v>0</v>
      </c>
      <c r="S450" s="1150">
        <f t="shared" ca="1" si="174"/>
        <v>0</v>
      </c>
      <c r="T450" s="1150">
        <f t="shared" ca="1" si="175"/>
        <v>0</v>
      </c>
      <c r="U450" s="1152">
        <f t="shared" ca="1" si="176"/>
        <v>0</v>
      </c>
      <c r="V450" s="1153" t="str">
        <f t="shared" ca="1" si="177"/>
        <v>n.a.</v>
      </c>
      <c r="X450" s="1154">
        <f t="shared" ca="1" si="178"/>
        <v>0</v>
      </c>
      <c r="Y450" s="1154">
        <f t="shared" ca="1" si="179"/>
        <v>0</v>
      </c>
      <c r="Z450" s="1154">
        <f t="shared" ca="1" si="180"/>
        <v>0</v>
      </c>
      <c r="AA450" s="1152">
        <f t="shared" ca="1" si="181"/>
        <v>0</v>
      </c>
      <c r="AB450" s="1125"/>
    </row>
    <row r="451" spans="1:28">
      <c r="A451" s="1164">
        <f>Calendar!J443</f>
        <v>58406</v>
      </c>
      <c r="C451" s="1124"/>
      <c r="D451" s="1145">
        <f t="shared" ca="1" si="163"/>
        <v>59171</v>
      </c>
      <c r="E451" s="1146">
        <f t="shared" ca="1" si="164"/>
        <v>59198</v>
      </c>
      <c r="F451" s="1147">
        <f t="shared" ca="1" si="165"/>
        <v>13423</v>
      </c>
      <c r="G451" s="1148">
        <f ca="1">IF(F451&lt;&gt;"",COUNTIF($F$11:F451,"&gt;0"),"")</f>
        <v>441</v>
      </c>
      <c r="H451" s="1149"/>
      <c r="I451" s="1093"/>
      <c r="J451" s="1150">
        <f t="shared" ca="1" si="166"/>
        <v>0</v>
      </c>
      <c r="K451" s="1151">
        <f t="shared" ca="1" si="167"/>
        <v>0</v>
      </c>
      <c r="L451" s="1150">
        <f t="shared" ca="1" si="168"/>
        <v>0</v>
      </c>
      <c r="M451" s="1150">
        <f t="shared" ca="1" si="169"/>
        <v>0</v>
      </c>
      <c r="N451" s="1150">
        <f t="shared" ca="1" si="170"/>
        <v>0</v>
      </c>
      <c r="O451" s="1093"/>
      <c r="P451" s="1150">
        <f t="shared" ca="1" si="171"/>
        <v>0</v>
      </c>
      <c r="Q451" s="1150">
        <f t="shared" ca="1" si="172"/>
        <v>0</v>
      </c>
      <c r="R451" s="1150">
        <f t="shared" ca="1" si="173"/>
        <v>0</v>
      </c>
      <c r="S451" s="1150">
        <f t="shared" ca="1" si="174"/>
        <v>0</v>
      </c>
      <c r="T451" s="1150">
        <f t="shared" ca="1" si="175"/>
        <v>0</v>
      </c>
      <c r="U451" s="1152">
        <f t="shared" ca="1" si="176"/>
        <v>0</v>
      </c>
      <c r="V451" s="1153" t="str">
        <f t="shared" ca="1" si="177"/>
        <v>n.a.</v>
      </c>
      <c r="X451" s="1154">
        <f t="shared" ca="1" si="178"/>
        <v>0</v>
      </c>
      <c r="Y451" s="1154">
        <f t="shared" ca="1" si="179"/>
        <v>0</v>
      </c>
      <c r="Z451" s="1154">
        <f t="shared" ca="1" si="180"/>
        <v>0</v>
      </c>
      <c r="AA451" s="1152">
        <f t="shared" ca="1" si="181"/>
        <v>0</v>
      </c>
      <c r="AB451" s="1125"/>
    </row>
    <row r="452" spans="1:28">
      <c r="A452" s="1164">
        <f>Calendar!J444</f>
        <v>58438</v>
      </c>
      <c r="C452" s="1124"/>
      <c r="D452" s="1145">
        <f t="shared" ca="1" si="163"/>
        <v>59202</v>
      </c>
      <c r="E452" s="1146">
        <f t="shared" ca="1" si="164"/>
        <v>59229</v>
      </c>
      <c r="F452" s="1147">
        <f t="shared" ca="1" si="165"/>
        <v>13454</v>
      </c>
      <c r="G452" s="1148">
        <f ca="1">IF(F452&lt;&gt;"",COUNTIF($F$11:F452,"&gt;0"),"")</f>
        <v>442</v>
      </c>
      <c r="H452" s="1149"/>
      <c r="I452" s="1093"/>
      <c r="J452" s="1150">
        <f t="shared" ca="1" si="166"/>
        <v>0</v>
      </c>
      <c r="K452" s="1151">
        <f t="shared" ca="1" si="167"/>
        <v>0</v>
      </c>
      <c r="L452" s="1150">
        <f t="shared" ca="1" si="168"/>
        <v>0</v>
      </c>
      <c r="M452" s="1150">
        <f t="shared" ca="1" si="169"/>
        <v>0</v>
      </c>
      <c r="N452" s="1150">
        <f t="shared" ca="1" si="170"/>
        <v>0</v>
      </c>
      <c r="O452" s="1093"/>
      <c r="P452" s="1150">
        <f t="shared" ca="1" si="171"/>
        <v>0</v>
      </c>
      <c r="Q452" s="1150">
        <f t="shared" ca="1" si="172"/>
        <v>0</v>
      </c>
      <c r="R452" s="1150">
        <f t="shared" ca="1" si="173"/>
        <v>0</v>
      </c>
      <c r="S452" s="1150">
        <f t="shared" ca="1" si="174"/>
        <v>0</v>
      </c>
      <c r="T452" s="1150">
        <f t="shared" ca="1" si="175"/>
        <v>0</v>
      </c>
      <c r="U452" s="1152">
        <f t="shared" ca="1" si="176"/>
        <v>0</v>
      </c>
      <c r="V452" s="1153" t="str">
        <f t="shared" ca="1" si="177"/>
        <v>n.a.</v>
      </c>
      <c r="X452" s="1154">
        <f t="shared" ca="1" si="178"/>
        <v>0</v>
      </c>
      <c r="Y452" s="1154">
        <f t="shared" ca="1" si="179"/>
        <v>0</v>
      </c>
      <c r="Z452" s="1154">
        <f t="shared" ca="1" si="180"/>
        <v>0</v>
      </c>
      <c r="AA452" s="1152">
        <f t="shared" ca="1" si="181"/>
        <v>0</v>
      </c>
      <c r="AB452" s="1125"/>
    </row>
    <row r="453" spans="1:28">
      <c r="A453" s="1164">
        <f>Calendar!J445</f>
        <v>58467</v>
      </c>
      <c r="C453" s="1124"/>
      <c r="D453" s="1145">
        <f t="shared" ca="1" si="163"/>
        <v>59230</v>
      </c>
      <c r="E453" s="1146">
        <f t="shared" ca="1" si="164"/>
        <v>59257</v>
      </c>
      <c r="F453" s="1147">
        <f t="shared" ca="1" si="165"/>
        <v>13482</v>
      </c>
      <c r="G453" s="1148">
        <f ca="1">IF(F453&lt;&gt;"",COUNTIF($F$11:F453,"&gt;0"),"")</f>
        <v>443</v>
      </c>
      <c r="H453" s="1149"/>
      <c r="I453" s="1093"/>
      <c r="J453" s="1150">
        <f t="shared" ca="1" si="166"/>
        <v>0</v>
      </c>
      <c r="K453" s="1151">
        <f t="shared" ca="1" si="167"/>
        <v>0</v>
      </c>
      <c r="L453" s="1150">
        <f t="shared" ca="1" si="168"/>
        <v>0</v>
      </c>
      <c r="M453" s="1150">
        <f t="shared" ca="1" si="169"/>
        <v>0</v>
      </c>
      <c r="N453" s="1150">
        <f t="shared" ca="1" si="170"/>
        <v>0</v>
      </c>
      <c r="O453" s="1093"/>
      <c r="P453" s="1150">
        <f t="shared" ca="1" si="171"/>
        <v>0</v>
      </c>
      <c r="Q453" s="1150">
        <f t="shared" ca="1" si="172"/>
        <v>0</v>
      </c>
      <c r="R453" s="1150">
        <f t="shared" ca="1" si="173"/>
        <v>0</v>
      </c>
      <c r="S453" s="1150">
        <f t="shared" ca="1" si="174"/>
        <v>0</v>
      </c>
      <c r="T453" s="1150">
        <f t="shared" ca="1" si="175"/>
        <v>0</v>
      </c>
      <c r="U453" s="1152">
        <f t="shared" ca="1" si="176"/>
        <v>0</v>
      </c>
      <c r="V453" s="1153" t="str">
        <f t="shared" ca="1" si="177"/>
        <v>n.a.</v>
      </c>
      <c r="X453" s="1154">
        <f t="shared" ca="1" si="178"/>
        <v>0</v>
      </c>
      <c r="Y453" s="1154">
        <f t="shared" ca="1" si="179"/>
        <v>0</v>
      </c>
      <c r="Z453" s="1154">
        <f t="shared" ca="1" si="180"/>
        <v>0</v>
      </c>
      <c r="AA453" s="1152">
        <f t="shared" ca="1" si="181"/>
        <v>0</v>
      </c>
      <c r="AB453" s="1125"/>
    </row>
    <row r="454" spans="1:28">
      <c r="A454" s="1164">
        <f>Calendar!J446</f>
        <v>58498</v>
      </c>
      <c r="C454" s="1124"/>
      <c r="D454" s="1145">
        <f t="shared" ca="1" si="163"/>
        <v>59261</v>
      </c>
      <c r="E454" s="1146">
        <f t="shared" ca="1" si="164"/>
        <v>59288</v>
      </c>
      <c r="F454" s="1147">
        <f t="shared" ca="1" si="165"/>
        <v>13513</v>
      </c>
      <c r="G454" s="1148">
        <f ca="1">IF(F454&lt;&gt;"",COUNTIF($F$11:F454,"&gt;0"),"")</f>
        <v>444</v>
      </c>
      <c r="H454" s="1149"/>
      <c r="I454" s="1093"/>
      <c r="J454" s="1150">
        <f t="shared" ca="1" si="166"/>
        <v>0</v>
      </c>
      <c r="K454" s="1151">
        <f t="shared" ca="1" si="167"/>
        <v>0</v>
      </c>
      <c r="L454" s="1150">
        <f t="shared" ca="1" si="168"/>
        <v>0</v>
      </c>
      <c r="M454" s="1150">
        <f t="shared" ca="1" si="169"/>
        <v>0</v>
      </c>
      <c r="N454" s="1150">
        <f t="shared" ca="1" si="170"/>
        <v>0</v>
      </c>
      <c r="O454" s="1093"/>
      <c r="P454" s="1150">
        <f t="shared" ca="1" si="171"/>
        <v>0</v>
      </c>
      <c r="Q454" s="1150">
        <f t="shared" ca="1" si="172"/>
        <v>0</v>
      </c>
      <c r="R454" s="1150">
        <f t="shared" ca="1" si="173"/>
        <v>0</v>
      </c>
      <c r="S454" s="1150">
        <f t="shared" ca="1" si="174"/>
        <v>0</v>
      </c>
      <c r="T454" s="1150">
        <f t="shared" ca="1" si="175"/>
        <v>0</v>
      </c>
      <c r="U454" s="1152">
        <f t="shared" ca="1" si="176"/>
        <v>0</v>
      </c>
      <c r="V454" s="1153" t="str">
        <f t="shared" ca="1" si="177"/>
        <v>n.a.</v>
      </c>
      <c r="X454" s="1154">
        <f t="shared" ca="1" si="178"/>
        <v>0</v>
      </c>
      <c r="Y454" s="1154">
        <f t="shared" ca="1" si="179"/>
        <v>0</v>
      </c>
      <c r="Z454" s="1154">
        <f t="shared" ca="1" si="180"/>
        <v>0</v>
      </c>
      <c r="AA454" s="1152">
        <f t="shared" ca="1" si="181"/>
        <v>0</v>
      </c>
      <c r="AB454" s="1125"/>
    </row>
    <row r="455" spans="1:28">
      <c r="A455" s="1164">
        <f>Calendar!J447</f>
        <v>58529</v>
      </c>
      <c r="C455" s="1124"/>
      <c r="D455" s="1145">
        <f t="shared" ca="1" si="163"/>
        <v>59291</v>
      </c>
      <c r="E455" s="1146">
        <f t="shared" ca="1" si="164"/>
        <v>59320</v>
      </c>
      <c r="F455" s="1147">
        <f t="shared" ca="1" si="165"/>
        <v>13545</v>
      </c>
      <c r="G455" s="1148">
        <f ca="1">IF(F455&lt;&gt;"",COUNTIF($F$11:F455,"&gt;0"),"")</f>
        <v>445</v>
      </c>
      <c r="H455" s="1149"/>
      <c r="I455" s="1093"/>
      <c r="J455" s="1150">
        <f t="shared" ca="1" si="166"/>
        <v>0</v>
      </c>
      <c r="K455" s="1151">
        <f t="shared" ca="1" si="167"/>
        <v>0</v>
      </c>
      <c r="L455" s="1150">
        <f t="shared" ca="1" si="168"/>
        <v>0</v>
      </c>
      <c r="M455" s="1150">
        <f t="shared" ca="1" si="169"/>
        <v>0</v>
      </c>
      <c r="N455" s="1150">
        <f t="shared" ca="1" si="170"/>
        <v>0</v>
      </c>
      <c r="O455" s="1093"/>
      <c r="P455" s="1150">
        <f t="shared" ca="1" si="171"/>
        <v>0</v>
      </c>
      <c r="Q455" s="1150">
        <f t="shared" ca="1" si="172"/>
        <v>0</v>
      </c>
      <c r="R455" s="1150">
        <f t="shared" ca="1" si="173"/>
        <v>0</v>
      </c>
      <c r="S455" s="1150">
        <f t="shared" ca="1" si="174"/>
        <v>0</v>
      </c>
      <c r="T455" s="1150">
        <f t="shared" ca="1" si="175"/>
        <v>0</v>
      </c>
      <c r="U455" s="1152">
        <f t="shared" ca="1" si="176"/>
        <v>0</v>
      </c>
      <c r="V455" s="1153" t="str">
        <f t="shared" ca="1" si="177"/>
        <v>n.a.</v>
      </c>
      <c r="X455" s="1154">
        <f t="shared" ca="1" si="178"/>
        <v>0</v>
      </c>
      <c r="Y455" s="1154">
        <f t="shared" ca="1" si="179"/>
        <v>0</v>
      </c>
      <c r="Z455" s="1154">
        <f t="shared" ca="1" si="180"/>
        <v>0</v>
      </c>
      <c r="AA455" s="1152">
        <f t="shared" ca="1" si="181"/>
        <v>0</v>
      </c>
      <c r="AB455" s="1125"/>
    </row>
    <row r="456" spans="1:28">
      <c r="A456" s="1164">
        <f>Calendar!J448</f>
        <v>58558</v>
      </c>
      <c r="C456" s="1124"/>
      <c r="D456" s="1145" t="str">
        <f t="shared" ca="1" si="163"/>
        <v/>
      </c>
      <c r="E456" s="1146" t="str">
        <f t="shared" ca="1" si="164"/>
        <v/>
      </c>
      <c r="F456" s="1147" t="str">
        <f t="shared" ca="1" si="165"/>
        <v/>
      </c>
      <c r="G456" s="1148" t="str">
        <f ca="1">IF(F456&lt;&gt;"",COUNTIF($F$11:F456,"&gt;0"),"")</f>
        <v/>
      </c>
      <c r="H456" s="1149"/>
      <c r="I456" s="1093"/>
      <c r="J456" s="1150">
        <f t="shared" ca="1" si="166"/>
        <v>0</v>
      </c>
      <c r="K456" s="1151">
        <f t="shared" ca="1" si="167"/>
        <v>0</v>
      </c>
      <c r="L456" s="1150" t="str">
        <f t="shared" ca="1" si="168"/>
        <v/>
      </c>
      <c r="M456" s="1150" t="e">
        <f t="shared" ca="1" si="169"/>
        <v>#VALUE!</v>
      </c>
      <c r="N456" s="1150" t="str">
        <f t="shared" ca="1" si="170"/>
        <v/>
      </c>
      <c r="O456" s="1093"/>
      <c r="P456" s="1150" t="str">
        <f t="shared" ca="1" si="171"/>
        <v/>
      </c>
      <c r="Q456" s="1150" t="str">
        <f t="shared" ca="1" si="172"/>
        <v/>
      </c>
      <c r="R456" s="1150" t="str">
        <f t="shared" ca="1" si="173"/>
        <v/>
      </c>
      <c r="S456" s="1150" t="str">
        <f t="shared" ca="1" si="174"/>
        <v/>
      </c>
      <c r="T456" s="1150" t="str">
        <f t="shared" ca="1" si="175"/>
        <v/>
      </c>
      <c r="U456" s="1152" t="str">
        <f t="shared" ca="1" si="176"/>
        <v/>
      </c>
      <c r="V456" s="1153" t="str">
        <f t="shared" ca="1" si="177"/>
        <v/>
      </c>
      <c r="X456" s="1154" t="str">
        <f t="shared" ca="1" si="178"/>
        <v/>
      </c>
      <c r="Y456" s="1154" t="str">
        <f t="shared" ca="1" si="179"/>
        <v/>
      </c>
      <c r="Z456" s="1154" t="str">
        <f t="shared" ca="1" si="180"/>
        <v/>
      </c>
      <c r="AA456" s="1152" t="str">
        <f t="shared" ca="1" si="181"/>
        <v/>
      </c>
      <c r="AB456" s="1125"/>
    </row>
    <row r="457" spans="1:28">
      <c r="A457" s="1164">
        <f>Calendar!J449</f>
        <v>58588</v>
      </c>
      <c r="C457" s="1124"/>
      <c r="D457" s="1145" t="str">
        <f t="shared" ca="1" si="163"/>
        <v/>
      </c>
      <c r="E457" s="1146" t="str">
        <f t="shared" ca="1" si="164"/>
        <v/>
      </c>
      <c r="F457" s="1147" t="str">
        <f t="shared" ca="1" si="165"/>
        <v/>
      </c>
      <c r="G457" s="1148" t="str">
        <f ca="1">IF(F457&lt;&gt;"",COUNTIF($F$11:F457,"&gt;0"),"")</f>
        <v/>
      </c>
      <c r="H457" s="1149"/>
      <c r="I457" s="1093"/>
      <c r="J457" s="1150" t="str">
        <f t="shared" ca="1" si="166"/>
        <v/>
      </c>
      <c r="K457" s="1151" t="e">
        <f t="shared" ca="1" si="167"/>
        <v>#VALUE!</v>
      </c>
      <c r="L457" s="1150" t="str">
        <f t="shared" ca="1" si="168"/>
        <v/>
      </c>
      <c r="M457" s="1150" t="e">
        <f t="shared" ca="1" si="169"/>
        <v>#VALUE!</v>
      </c>
      <c r="N457" s="1150" t="str">
        <f t="shared" ca="1" si="170"/>
        <v/>
      </c>
      <c r="O457" s="1093"/>
      <c r="P457" s="1150" t="str">
        <f t="shared" ca="1" si="171"/>
        <v/>
      </c>
      <c r="Q457" s="1150" t="str">
        <f t="shared" ca="1" si="172"/>
        <v/>
      </c>
      <c r="R457" s="1150" t="str">
        <f t="shared" ca="1" si="173"/>
        <v/>
      </c>
      <c r="S457" s="1150" t="str">
        <f t="shared" ca="1" si="174"/>
        <v/>
      </c>
      <c r="T457" s="1150" t="str">
        <f t="shared" ca="1" si="175"/>
        <v/>
      </c>
      <c r="U457" s="1152" t="str">
        <f t="shared" ca="1" si="176"/>
        <v/>
      </c>
      <c r="V457" s="1153" t="str">
        <f t="shared" ca="1" si="177"/>
        <v/>
      </c>
      <c r="X457" s="1154" t="str">
        <f t="shared" ca="1" si="178"/>
        <v/>
      </c>
      <c r="Y457" s="1154" t="str">
        <f t="shared" ca="1" si="179"/>
        <v/>
      </c>
      <c r="Z457" s="1154" t="str">
        <f t="shared" ca="1" si="180"/>
        <v/>
      </c>
      <c r="AA457" s="1152" t="str">
        <f t="shared" ca="1" si="181"/>
        <v/>
      </c>
      <c r="AB457" s="1125"/>
    </row>
    <row r="458" spans="1:28">
      <c r="A458" s="1164">
        <f>Calendar!J450</f>
        <v>58620</v>
      </c>
      <c r="C458" s="1124"/>
      <c r="D458" s="1145" t="str">
        <f t="shared" ca="1" si="163"/>
        <v/>
      </c>
      <c r="E458" s="1146" t="str">
        <f t="shared" ca="1" si="164"/>
        <v/>
      </c>
      <c r="F458" s="1147" t="str">
        <f t="shared" ca="1" si="165"/>
        <v/>
      </c>
      <c r="G458" s="1148" t="str">
        <f ca="1">IF(F458&lt;&gt;"",COUNTIF($F$11:F458,"&gt;0"),"")</f>
        <v/>
      </c>
      <c r="H458" s="1149"/>
      <c r="I458" s="1093"/>
      <c r="J458" s="1150" t="str">
        <f t="shared" ca="1" si="166"/>
        <v/>
      </c>
      <c r="K458" s="1151" t="e">
        <f t="shared" ca="1" si="167"/>
        <v>#VALUE!</v>
      </c>
      <c r="L458" s="1150" t="str">
        <f t="shared" ca="1" si="168"/>
        <v/>
      </c>
      <c r="M458" s="1150" t="e">
        <f t="shared" ca="1" si="169"/>
        <v>#VALUE!</v>
      </c>
      <c r="N458" s="1150" t="str">
        <f t="shared" ca="1" si="170"/>
        <v/>
      </c>
      <c r="O458" s="1093"/>
      <c r="P458" s="1150" t="str">
        <f t="shared" ca="1" si="171"/>
        <v/>
      </c>
      <c r="Q458" s="1150" t="str">
        <f t="shared" ca="1" si="172"/>
        <v/>
      </c>
      <c r="R458" s="1150" t="str">
        <f t="shared" ca="1" si="173"/>
        <v/>
      </c>
      <c r="S458" s="1150" t="str">
        <f t="shared" ca="1" si="174"/>
        <v/>
      </c>
      <c r="T458" s="1150" t="str">
        <f t="shared" ca="1" si="175"/>
        <v/>
      </c>
      <c r="U458" s="1152" t="str">
        <f t="shared" ca="1" si="176"/>
        <v/>
      </c>
      <c r="V458" s="1153" t="str">
        <f t="shared" ca="1" si="177"/>
        <v/>
      </c>
      <c r="X458" s="1154" t="str">
        <f t="shared" ca="1" si="178"/>
        <v/>
      </c>
      <c r="Y458" s="1154" t="str">
        <f t="shared" ca="1" si="179"/>
        <v/>
      </c>
      <c r="Z458" s="1154" t="str">
        <f t="shared" ca="1" si="180"/>
        <v/>
      </c>
      <c r="AA458" s="1152" t="str">
        <f t="shared" ca="1" si="181"/>
        <v/>
      </c>
      <c r="AB458" s="1125"/>
    </row>
    <row r="459" spans="1:28">
      <c r="A459" s="1164">
        <f>Calendar!J451</f>
        <v>58649</v>
      </c>
      <c r="C459" s="1124"/>
      <c r="D459" s="1145" t="str">
        <f t="shared" ca="1" si="163"/>
        <v/>
      </c>
      <c r="E459" s="1146" t="str">
        <f t="shared" ca="1" si="164"/>
        <v/>
      </c>
      <c r="F459" s="1147" t="str">
        <f t="shared" ca="1" si="165"/>
        <v/>
      </c>
      <c r="G459" s="1148" t="str">
        <f ca="1">IF(F459&lt;&gt;"",COUNTIF($F$11:F459,"&gt;0"),"")</f>
        <v/>
      </c>
      <c r="H459" s="1149"/>
      <c r="I459" s="1093"/>
      <c r="J459" s="1150" t="str">
        <f t="shared" ca="1" si="166"/>
        <v/>
      </c>
      <c r="K459" s="1151" t="e">
        <f t="shared" ca="1" si="167"/>
        <v>#VALUE!</v>
      </c>
      <c r="L459" s="1150" t="str">
        <f t="shared" ca="1" si="168"/>
        <v/>
      </c>
      <c r="M459" s="1150" t="e">
        <f t="shared" ca="1" si="169"/>
        <v>#VALUE!</v>
      </c>
      <c r="N459" s="1150" t="str">
        <f t="shared" ca="1" si="170"/>
        <v/>
      </c>
      <c r="O459" s="1093"/>
      <c r="P459" s="1150" t="str">
        <f t="shared" ca="1" si="171"/>
        <v/>
      </c>
      <c r="Q459" s="1150" t="str">
        <f t="shared" ca="1" si="172"/>
        <v/>
      </c>
      <c r="R459" s="1150" t="str">
        <f t="shared" ca="1" si="173"/>
        <v/>
      </c>
      <c r="S459" s="1150" t="str">
        <f t="shared" ca="1" si="174"/>
        <v/>
      </c>
      <c r="T459" s="1150" t="str">
        <f t="shared" ca="1" si="175"/>
        <v/>
      </c>
      <c r="U459" s="1152" t="str">
        <f t="shared" ca="1" si="176"/>
        <v/>
      </c>
      <c r="V459" s="1153" t="str">
        <f t="shared" ca="1" si="177"/>
        <v/>
      </c>
      <c r="X459" s="1154" t="str">
        <f t="shared" ca="1" si="178"/>
        <v/>
      </c>
      <c r="Y459" s="1154" t="str">
        <f t="shared" ca="1" si="179"/>
        <v/>
      </c>
      <c r="Z459" s="1154" t="str">
        <f t="shared" ca="1" si="180"/>
        <v/>
      </c>
      <c r="AA459" s="1152" t="str">
        <f t="shared" ca="1" si="181"/>
        <v/>
      </c>
      <c r="AB459" s="1125"/>
    </row>
    <row r="460" spans="1:28">
      <c r="A460" s="1164">
        <f>Calendar!J452</f>
        <v>58680</v>
      </c>
      <c r="C460" s="1124"/>
      <c r="D460" s="1145" t="str">
        <f t="shared" ref="D460:D489" ca="1" si="182">IF(E460&lt;&gt;"",EOMONTH(E460,-1),"")</f>
        <v/>
      </c>
      <c r="E460" s="1146" t="str">
        <f t="shared" ca="1" si="164"/>
        <v/>
      </c>
      <c r="F460" s="1147" t="str">
        <f t="shared" ca="1" si="165"/>
        <v/>
      </c>
      <c r="G460" s="1148" t="str">
        <f ca="1">IF(F460&lt;&gt;"",COUNTIF($F$11:F460,"&gt;0"),"")</f>
        <v/>
      </c>
      <c r="H460" s="1149"/>
      <c r="I460" s="1093"/>
      <c r="J460" s="1150" t="str">
        <f t="shared" ca="1" si="166"/>
        <v/>
      </c>
      <c r="K460" s="1151" t="e">
        <f t="shared" ca="1" si="167"/>
        <v>#VALUE!</v>
      </c>
      <c r="L460" s="1150" t="str">
        <f t="shared" ca="1" si="168"/>
        <v/>
      </c>
      <c r="M460" s="1150" t="e">
        <f t="shared" ca="1" si="169"/>
        <v>#VALUE!</v>
      </c>
      <c r="N460" s="1150" t="str">
        <f t="shared" ca="1" si="170"/>
        <v/>
      </c>
      <c r="O460" s="1093"/>
      <c r="P460" s="1150" t="str">
        <f t="shared" ca="1" si="171"/>
        <v/>
      </c>
      <c r="Q460" s="1150" t="str">
        <f t="shared" ca="1" si="172"/>
        <v/>
      </c>
      <c r="R460" s="1150" t="str">
        <f t="shared" ca="1" si="173"/>
        <v/>
      </c>
      <c r="S460" s="1150" t="str">
        <f t="shared" ca="1" si="174"/>
        <v/>
      </c>
      <c r="T460" s="1150" t="str">
        <f t="shared" ca="1" si="175"/>
        <v/>
      </c>
      <c r="U460" s="1152" t="str">
        <f t="shared" ca="1" si="176"/>
        <v/>
      </c>
      <c r="V460" s="1153" t="str">
        <f t="shared" ca="1" si="177"/>
        <v/>
      </c>
      <c r="X460" s="1154" t="str">
        <f t="shared" ca="1" si="178"/>
        <v/>
      </c>
      <c r="Y460" s="1154" t="str">
        <f t="shared" ca="1" si="179"/>
        <v/>
      </c>
      <c r="Z460" s="1154" t="str">
        <f t="shared" ca="1" si="180"/>
        <v/>
      </c>
      <c r="AA460" s="1152" t="str">
        <f t="shared" ca="1" si="181"/>
        <v/>
      </c>
      <c r="AB460" s="1125"/>
    </row>
    <row r="461" spans="1:28">
      <c r="A461" s="1164">
        <f>Calendar!J453</f>
        <v>58711</v>
      </c>
      <c r="C461" s="1124"/>
      <c r="D461" s="1145" t="str">
        <f t="shared" ca="1" si="182"/>
        <v/>
      </c>
      <c r="E461" s="1146" t="str">
        <f t="shared" ca="1" si="164"/>
        <v/>
      </c>
      <c r="F461" s="1147" t="str">
        <f t="shared" ca="1" si="165"/>
        <v/>
      </c>
      <c r="G461" s="1148" t="str">
        <f ca="1">IF(F461&lt;&gt;"",COUNTIF($F$11:F461,"&gt;0"),"")</f>
        <v/>
      </c>
      <c r="H461" s="1149"/>
      <c r="I461" s="1093"/>
      <c r="J461" s="1150" t="str">
        <f t="shared" ca="1" si="166"/>
        <v/>
      </c>
      <c r="K461" s="1151" t="e">
        <f t="shared" ca="1" si="167"/>
        <v>#VALUE!</v>
      </c>
      <c r="L461" s="1150" t="str">
        <f t="shared" ca="1" si="168"/>
        <v/>
      </c>
      <c r="M461" s="1150" t="e">
        <f t="shared" ca="1" si="169"/>
        <v>#VALUE!</v>
      </c>
      <c r="N461" s="1150" t="str">
        <f t="shared" ca="1" si="170"/>
        <v/>
      </c>
      <c r="O461" s="1093"/>
      <c r="P461" s="1150" t="str">
        <f t="shared" ca="1" si="171"/>
        <v/>
      </c>
      <c r="Q461" s="1150" t="str">
        <f t="shared" ca="1" si="172"/>
        <v/>
      </c>
      <c r="R461" s="1150" t="str">
        <f t="shared" ca="1" si="173"/>
        <v/>
      </c>
      <c r="S461" s="1150" t="str">
        <f t="shared" ca="1" si="174"/>
        <v/>
      </c>
      <c r="T461" s="1150" t="str">
        <f t="shared" ca="1" si="175"/>
        <v/>
      </c>
      <c r="U461" s="1152" t="str">
        <f t="shared" ca="1" si="176"/>
        <v/>
      </c>
      <c r="V461" s="1153" t="str">
        <f t="shared" ca="1" si="177"/>
        <v/>
      </c>
      <c r="X461" s="1154" t="str">
        <f t="shared" ca="1" si="178"/>
        <v/>
      </c>
      <c r="Y461" s="1154" t="str">
        <f t="shared" ca="1" si="179"/>
        <v/>
      </c>
      <c r="Z461" s="1154" t="str">
        <f t="shared" ca="1" si="180"/>
        <v/>
      </c>
      <c r="AA461" s="1152" t="str">
        <f t="shared" ca="1" si="181"/>
        <v/>
      </c>
      <c r="AB461" s="1125"/>
    </row>
    <row r="462" spans="1:28">
      <c r="A462" s="1164">
        <f>Calendar!J454</f>
        <v>58741</v>
      </c>
      <c r="C462" s="1124"/>
      <c r="D462" s="1145" t="str">
        <f t="shared" ca="1" si="182"/>
        <v/>
      </c>
      <c r="E462" s="1146" t="str">
        <f t="shared" ca="1" si="164"/>
        <v/>
      </c>
      <c r="F462" s="1147" t="str">
        <f t="shared" ca="1" si="165"/>
        <v/>
      </c>
      <c r="G462" s="1148" t="str">
        <f ca="1">IF(F462&lt;&gt;"",COUNTIF($F$11:F462,"&gt;0"),"")</f>
        <v/>
      </c>
      <c r="H462" s="1149"/>
      <c r="I462" s="1093"/>
      <c r="J462" s="1150" t="str">
        <f t="shared" ca="1" si="166"/>
        <v/>
      </c>
      <c r="K462" s="1151" t="e">
        <f t="shared" ca="1" si="167"/>
        <v>#VALUE!</v>
      </c>
      <c r="L462" s="1150" t="str">
        <f t="shared" ca="1" si="168"/>
        <v/>
      </c>
      <c r="M462" s="1150" t="e">
        <f t="shared" ca="1" si="169"/>
        <v>#VALUE!</v>
      </c>
      <c r="N462" s="1150" t="str">
        <f t="shared" ca="1" si="170"/>
        <v/>
      </c>
      <c r="O462" s="1093"/>
      <c r="P462" s="1150" t="str">
        <f t="shared" ca="1" si="171"/>
        <v/>
      </c>
      <c r="Q462" s="1150" t="str">
        <f t="shared" ca="1" si="172"/>
        <v/>
      </c>
      <c r="R462" s="1150" t="str">
        <f t="shared" ca="1" si="173"/>
        <v/>
      </c>
      <c r="S462" s="1150" t="str">
        <f t="shared" ca="1" si="174"/>
        <v/>
      </c>
      <c r="T462" s="1150" t="str">
        <f t="shared" ca="1" si="175"/>
        <v/>
      </c>
      <c r="U462" s="1152" t="str">
        <f t="shared" ca="1" si="176"/>
        <v/>
      </c>
      <c r="V462" s="1153" t="str">
        <f t="shared" ca="1" si="177"/>
        <v/>
      </c>
      <c r="X462" s="1154" t="str">
        <f t="shared" ca="1" si="178"/>
        <v/>
      </c>
      <c r="Y462" s="1154" t="str">
        <f t="shared" ca="1" si="179"/>
        <v/>
      </c>
      <c r="Z462" s="1154" t="str">
        <f t="shared" ca="1" si="180"/>
        <v/>
      </c>
      <c r="AA462" s="1152" t="str">
        <f t="shared" ca="1" si="181"/>
        <v/>
      </c>
      <c r="AB462" s="1125"/>
    </row>
    <row r="463" spans="1:28">
      <c r="A463" s="1164">
        <f>Calendar!J455</f>
        <v>58774</v>
      </c>
      <c r="C463" s="1124"/>
      <c r="D463" s="1145" t="str">
        <f t="shared" ca="1" si="182"/>
        <v/>
      </c>
      <c r="E463" s="1146" t="str">
        <f t="shared" ca="1" si="164"/>
        <v/>
      </c>
      <c r="F463" s="1147" t="str">
        <f t="shared" ca="1" si="165"/>
        <v/>
      </c>
      <c r="G463" s="1148" t="str">
        <f ca="1">IF(F463&lt;&gt;"",COUNTIF($F$11:F463,"&gt;0"),"")</f>
        <v/>
      </c>
      <c r="H463" s="1149"/>
      <c r="I463" s="1093"/>
      <c r="J463" s="1150" t="str">
        <f t="shared" ca="1" si="166"/>
        <v/>
      </c>
      <c r="K463" s="1151" t="e">
        <f t="shared" ca="1" si="167"/>
        <v>#VALUE!</v>
      </c>
      <c r="L463" s="1150" t="str">
        <f t="shared" ca="1" si="168"/>
        <v/>
      </c>
      <c r="M463" s="1150" t="e">
        <f t="shared" ca="1" si="169"/>
        <v>#VALUE!</v>
      </c>
      <c r="N463" s="1150" t="str">
        <f t="shared" ca="1" si="170"/>
        <v/>
      </c>
      <c r="O463" s="1093"/>
      <c r="P463" s="1150" t="str">
        <f t="shared" ca="1" si="171"/>
        <v/>
      </c>
      <c r="Q463" s="1150" t="str">
        <f t="shared" ca="1" si="172"/>
        <v/>
      </c>
      <c r="R463" s="1150" t="str">
        <f t="shared" ca="1" si="173"/>
        <v/>
      </c>
      <c r="S463" s="1150" t="str">
        <f t="shared" ca="1" si="174"/>
        <v/>
      </c>
      <c r="T463" s="1150" t="str">
        <f t="shared" ca="1" si="175"/>
        <v/>
      </c>
      <c r="U463" s="1152" t="str">
        <f t="shared" ca="1" si="176"/>
        <v/>
      </c>
      <c r="V463" s="1153" t="str">
        <f t="shared" ca="1" si="177"/>
        <v/>
      </c>
      <c r="X463" s="1154" t="str">
        <f t="shared" ca="1" si="178"/>
        <v/>
      </c>
      <c r="Y463" s="1154" t="str">
        <f t="shared" ca="1" si="179"/>
        <v/>
      </c>
      <c r="Z463" s="1154" t="str">
        <f t="shared" ca="1" si="180"/>
        <v/>
      </c>
      <c r="AA463" s="1152" t="str">
        <f t="shared" ca="1" si="181"/>
        <v/>
      </c>
      <c r="AB463" s="1125"/>
    </row>
    <row r="464" spans="1:28">
      <c r="A464" s="1164">
        <f>Calendar!J456</f>
        <v>58802</v>
      </c>
      <c r="C464" s="1124"/>
      <c r="D464" s="1145" t="str">
        <f t="shared" ca="1" si="182"/>
        <v/>
      </c>
      <c r="E464" s="1146" t="str">
        <f t="shared" ca="1" si="164"/>
        <v/>
      </c>
      <c r="F464" s="1147" t="str">
        <f t="shared" ca="1" si="165"/>
        <v/>
      </c>
      <c r="G464" s="1148" t="str">
        <f ca="1">IF(F464&lt;&gt;"",COUNTIF($F$11:F464,"&gt;0"),"")</f>
        <v/>
      </c>
      <c r="H464" s="1149"/>
      <c r="I464" s="1093"/>
      <c r="J464" s="1150" t="str">
        <f t="shared" ca="1" si="166"/>
        <v/>
      </c>
      <c r="K464" s="1151" t="e">
        <f t="shared" ca="1" si="167"/>
        <v>#VALUE!</v>
      </c>
      <c r="L464" s="1150" t="str">
        <f t="shared" ca="1" si="168"/>
        <v/>
      </c>
      <c r="M464" s="1150" t="e">
        <f t="shared" ca="1" si="169"/>
        <v>#VALUE!</v>
      </c>
      <c r="N464" s="1150" t="str">
        <f t="shared" ca="1" si="170"/>
        <v/>
      </c>
      <c r="O464" s="1093"/>
      <c r="P464" s="1150" t="str">
        <f t="shared" ca="1" si="171"/>
        <v/>
      </c>
      <c r="Q464" s="1150" t="str">
        <f t="shared" ca="1" si="172"/>
        <v/>
      </c>
      <c r="R464" s="1150" t="str">
        <f t="shared" ca="1" si="173"/>
        <v/>
      </c>
      <c r="S464" s="1150" t="str">
        <f t="shared" ca="1" si="174"/>
        <v/>
      </c>
      <c r="T464" s="1150" t="str">
        <f t="shared" ca="1" si="175"/>
        <v/>
      </c>
      <c r="U464" s="1152" t="str">
        <f t="shared" ca="1" si="176"/>
        <v/>
      </c>
      <c r="V464" s="1153" t="str">
        <f t="shared" ca="1" si="177"/>
        <v/>
      </c>
      <c r="X464" s="1154" t="str">
        <f t="shared" ca="1" si="178"/>
        <v/>
      </c>
      <c r="Y464" s="1154" t="str">
        <f t="shared" ca="1" si="179"/>
        <v/>
      </c>
      <c r="Z464" s="1154" t="str">
        <f t="shared" ca="1" si="180"/>
        <v/>
      </c>
      <c r="AA464" s="1152" t="str">
        <f t="shared" ca="1" si="181"/>
        <v/>
      </c>
      <c r="AB464" s="1125"/>
    </row>
    <row r="465" spans="1:28">
      <c r="A465" s="1164">
        <f>Calendar!J457</f>
        <v>58833</v>
      </c>
      <c r="C465" s="1124"/>
      <c r="D465" s="1145" t="str">
        <f t="shared" ca="1" si="182"/>
        <v/>
      </c>
      <c r="E465" s="1146" t="str">
        <f t="shared" ca="1" si="164"/>
        <v/>
      </c>
      <c r="F465" s="1147" t="str">
        <f t="shared" ca="1" si="165"/>
        <v/>
      </c>
      <c r="G465" s="1148" t="str">
        <f ca="1">IF(F465&lt;&gt;"",COUNTIF($F$11:F465,"&gt;0"),"")</f>
        <v/>
      </c>
      <c r="H465" s="1149"/>
      <c r="I465" s="1093"/>
      <c r="J465" s="1150" t="str">
        <f t="shared" ca="1" si="166"/>
        <v/>
      </c>
      <c r="K465" s="1151" t="e">
        <f t="shared" ca="1" si="167"/>
        <v>#VALUE!</v>
      </c>
      <c r="L465" s="1150" t="str">
        <f t="shared" ca="1" si="168"/>
        <v/>
      </c>
      <c r="M465" s="1150" t="e">
        <f t="shared" ca="1" si="169"/>
        <v>#VALUE!</v>
      </c>
      <c r="N465" s="1150" t="str">
        <f t="shared" ca="1" si="170"/>
        <v/>
      </c>
      <c r="O465" s="1093"/>
      <c r="P465" s="1150" t="str">
        <f t="shared" ca="1" si="171"/>
        <v/>
      </c>
      <c r="Q465" s="1150" t="str">
        <f t="shared" ca="1" si="172"/>
        <v/>
      </c>
      <c r="R465" s="1150" t="str">
        <f t="shared" ca="1" si="173"/>
        <v/>
      </c>
      <c r="S465" s="1150" t="str">
        <f t="shared" ca="1" si="174"/>
        <v/>
      </c>
      <c r="T465" s="1150" t="str">
        <f t="shared" ca="1" si="175"/>
        <v/>
      </c>
      <c r="U465" s="1152" t="str">
        <f t="shared" ca="1" si="176"/>
        <v/>
      </c>
      <c r="V465" s="1153" t="str">
        <f t="shared" ca="1" si="177"/>
        <v/>
      </c>
      <c r="X465" s="1154" t="str">
        <f t="shared" ca="1" si="178"/>
        <v/>
      </c>
      <c r="Y465" s="1154" t="str">
        <f t="shared" ca="1" si="179"/>
        <v/>
      </c>
      <c r="Z465" s="1154" t="str">
        <f t="shared" ca="1" si="180"/>
        <v/>
      </c>
      <c r="AA465" s="1152" t="str">
        <f t="shared" ca="1" si="181"/>
        <v/>
      </c>
      <c r="AB465" s="1125"/>
    </row>
    <row r="466" spans="1:28">
      <c r="A466" s="1164">
        <f>Calendar!J458</f>
        <v>58865</v>
      </c>
      <c r="C466" s="1124"/>
      <c r="D466" s="1145" t="str">
        <f t="shared" si="182"/>
        <v/>
      </c>
      <c r="E466" s="1146"/>
      <c r="F466" s="1147"/>
      <c r="G466" s="1148"/>
      <c r="H466" s="1149"/>
      <c r="I466" s="1093"/>
      <c r="J466" s="1150"/>
      <c r="K466" s="1151"/>
      <c r="L466" s="1150"/>
      <c r="M466" s="1150"/>
      <c r="N466" s="1150"/>
      <c r="O466" s="1093"/>
      <c r="P466" s="1150"/>
      <c r="Q466" s="1150"/>
      <c r="R466" s="1150"/>
      <c r="S466" s="1150"/>
      <c r="T466" s="1150"/>
      <c r="U466" s="1152"/>
      <c r="V466" s="1153"/>
      <c r="X466" s="1154"/>
      <c r="Y466" s="1154"/>
      <c r="Z466" s="1154"/>
      <c r="AA466" s="1152"/>
      <c r="AB466" s="1125"/>
    </row>
    <row r="467" spans="1:28">
      <c r="A467" s="1164">
        <f>Calendar!J459</f>
        <v>58893</v>
      </c>
      <c r="C467" s="1124"/>
      <c r="D467" s="1145" t="str">
        <f t="shared" si="182"/>
        <v/>
      </c>
      <c r="E467" s="1146"/>
      <c r="F467" s="1147"/>
      <c r="G467" s="1148"/>
      <c r="H467" s="1149"/>
      <c r="I467" s="1093"/>
      <c r="J467" s="1150"/>
      <c r="K467" s="1656"/>
      <c r="L467" s="1657"/>
      <c r="M467" s="1657"/>
      <c r="N467" s="1150"/>
      <c r="O467" s="1093"/>
      <c r="P467" s="1150"/>
      <c r="Q467" s="1150"/>
      <c r="R467" s="1150"/>
      <c r="S467" s="1150"/>
      <c r="T467" s="1150"/>
      <c r="U467" s="1152"/>
      <c r="V467" s="1153"/>
      <c r="X467" s="1154"/>
      <c r="Y467" s="1154"/>
      <c r="Z467" s="1154"/>
      <c r="AA467" s="1152"/>
      <c r="AB467" s="1125"/>
    </row>
    <row r="468" spans="1:28">
      <c r="A468" s="1164">
        <f>Calendar!J460</f>
        <v>58923</v>
      </c>
      <c r="C468" s="1124"/>
      <c r="D468" s="1145" t="str">
        <f t="shared" si="182"/>
        <v/>
      </c>
      <c r="E468" s="1146"/>
      <c r="F468" s="1147"/>
      <c r="G468" s="1148"/>
      <c r="H468" s="1149"/>
      <c r="I468" s="1093"/>
      <c r="J468" s="1150"/>
      <c r="K468" s="1656"/>
      <c r="L468" s="1657"/>
      <c r="M468" s="1657"/>
      <c r="N468" s="1150"/>
      <c r="O468" s="1093"/>
      <c r="P468" s="1150"/>
      <c r="Q468" s="1150"/>
      <c r="R468" s="1150"/>
      <c r="S468" s="1150"/>
      <c r="T468" s="1150"/>
      <c r="U468" s="1152"/>
      <c r="V468" s="1153"/>
      <c r="X468" s="1154"/>
      <c r="Y468" s="1154"/>
      <c r="Z468" s="1154"/>
      <c r="AA468" s="1152"/>
      <c r="AB468" s="1125"/>
    </row>
    <row r="469" spans="1:28">
      <c r="A469" s="1164">
        <f>Calendar!J461</f>
        <v>58953</v>
      </c>
      <c r="C469" s="1124"/>
      <c r="D469" s="1145" t="str">
        <f t="shared" si="182"/>
        <v/>
      </c>
      <c r="E469" s="1146"/>
      <c r="F469" s="1147"/>
      <c r="G469" s="1148"/>
      <c r="H469" s="1149"/>
      <c r="I469" s="1093"/>
      <c r="J469" s="1150"/>
      <c r="K469" s="1656"/>
      <c r="L469" s="1657"/>
      <c r="M469" s="1657"/>
      <c r="N469" s="1150"/>
      <c r="O469" s="1093"/>
      <c r="P469" s="1150"/>
      <c r="Q469" s="1150"/>
      <c r="R469" s="1150"/>
      <c r="S469" s="1150"/>
      <c r="T469" s="1150"/>
      <c r="U469" s="1152"/>
      <c r="V469" s="1153"/>
      <c r="X469" s="1154"/>
      <c r="Y469" s="1154"/>
      <c r="Z469" s="1154"/>
      <c r="AA469" s="1152"/>
      <c r="AB469" s="1125"/>
    </row>
    <row r="470" spans="1:28">
      <c r="A470" s="1164">
        <f>Calendar!J462</f>
        <v>58984</v>
      </c>
      <c r="C470" s="1124"/>
      <c r="D470" s="1145" t="str">
        <f t="shared" si="182"/>
        <v/>
      </c>
      <c r="E470" s="1146"/>
      <c r="F470" s="1147"/>
      <c r="G470" s="1148"/>
      <c r="H470" s="1149"/>
      <c r="I470" s="1093"/>
      <c r="J470" s="1150"/>
      <c r="K470" s="1656"/>
      <c r="L470" s="1657"/>
      <c r="M470" s="1657"/>
      <c r="N470" s="1150"/>
      <c r="O470" s="1093"/>
      <c r="P470" s="1150"/>
      <c r="Q470" s="1150"/>
      <c r="R470" s="1150"/>
      <c r="S470" s="1150"/>
      <c r="T470" s="1150"/>
      <c r="U470" s="1152"/>
      <c r="V470" s="1153"/>
      <c r="X470" s="1154"/>
      <c r="Y470" s="1154"/>
      <c r="Z470" s="1154"/>
      <c r="AA470" s="1152"/>
      <c r="AB470" s="1125"/>
    </row>
    <row r="471" spans="1:28">
      <c r="A471" s="1164">
        <f>Calendar!J463</f>
        <v>59014</v>
      </c>
      <c r="C471" s="1124"/>
      <c r="D471" s="1145" t="str">
        <f t="shared" si="182"/>
        <v/>
      </c>
      <c r="E471" s="1146"/>
      <c r="F471" s="1147"/>
      <c r="G471" s="1148"/>
      <c r="H471" s="1149"/>
      <c r="I471" s="1093"/>
      <c r="J471" s="1150"/>
      <c r="K471" s="1656"/>
      <c r="L471" s="1657"/>
      <c r="M471" s="1657"/>
      <c r="N471" s="1150"/>
      <c r="O471" s="1093"/>
      <c r="P471" s="1150"/>
      <c r="Q471" s="1150"/>
      <c r="R471" s="1150"/>
      <c r="S471" s="1150"/>
      <c r="T471" s="1150"/>
      <c r="U471" s="1152"/>
      <c r="V471" s="1153"/>
      <c r="X471" s="1154"/>
      <c r="Y471" s="1154"/>
      <c r="Z471" s="1154"/>
      <c r="AA471" s="1152"/>
      <c r="AB471" s="1125"/>
    </row>
    <row r="472" spans="1:28">
      <c r="A472" s="1164">
        <f>Calendar!J464</f>
        <v>59047</v>
      </c>
      <c r="C472" s="1124"/>
      <c r="D472" s="1145" t="str">
        <f t="shared" si="182"/>
        <v/>
      </c>
      <c r="E472" s="1146"/>
      <c r="F472" s="1147"/>
      <c r="G472" s="1148"/>
      <c r="H472" s="1149"/>
      <c r="I472" s="1093"/>
      <c r="J472" s="1150"/>
      <c r="K472" s="1656"/>
      <c r="L472" s="1657"/>
      <c r="M472" s="1657"/>
      <c r="N472" s="1150"/>
      <c r="O472" s="1093"/>
      <c r="P472" s="1150"/>
      <c r="Q472" s="1150"/>
      <c r="R472" s="1150"/>
      <c r="S472" s="1150"/>
      <c r="T472" s="1150"/>
      <c r="U472" s="1152"/>
      <c r="V472" s="1153"/>
      <c r="X472" s="1154"/>
      <c r="Y472" s="1154"/>
      <c r="Z472" s="1154"/>
      <c r="AA472" s="1152"/>
      <c r="AB472" s="1125"/>
    </row>
    <row r="473" spans="1:28">
      <c r="A473" s="1164">
        <f>Calendar!J465</f>
        <v>59076</v>
      </c>
      <c r="C473" s="1124"/>
      <c r="D473" s="1145" t="str">
        <f t="shared" si="182"/>
        <v/>
      </c>
      <c r="E473" s="1146"/>
      <c r="F473" s="1147"/>
      <c r="G473" s="1148"/>
      <c r="H473" s="1149"/>
      <c r="I473" s="1093"/>
      <c r="J473" s="1150"/>
      <c r="K473" s="1656"/>
      <c r="L473" s="1657"/>
      <c r="M473" s="1657"/>
      <c r="N473" s="1150"/>
      <c r="O473" s="1093"/>
      <c r="P473" s="1150"/>
      <c r="Q473" s="1150"/>
      <c r="R473" s="1150"/>
      <c r="S473" s="1150"/>
      <c r="T473" s="1150"/>
      <c r="U473" s="1152"/>
      <c r="V473" s="1153"/>
      <c r="X473" s="1154"/>
      <c r="Y473" s="1154"/>
      <c r="Z473" s="1154"/>
      <c r="AA473" s="1152"/>
      <c r="AB473" s="1125"/>
    </row>
    <row r="474" spans="1:28">
      <c r="A474" s="1164">
        <f>Calendar!J466</f>
        <v>59106</v>
      </c>
      <c r="C474" s="1124"/>
      <c r="D474" s="1145" t="str">
        <f t="shared" si="182"/>
        <v/>
      </c>
      <c r="E474" s="1146"/>
      <c r="F474" s="1147"/>
      <c r="G474" s="1148"/>
      <c r="H474" s="1149"/>
      <c r="I474" s="1093"/>
      <c r="J474" s="1150"/>
      <c r="K474" s="1656"/>
      <c r="L474" s="1657"/>
      <c r="M474" s="1657"/>
      <c r="N474" s="1150"/>
      <c r="O474" s="1093"/>
      <c r="P474" s="1150"/>
      <c r="Q474" s="1150"/>
      <c r="R474" s="1150"/>
      <c r="S474" s="1150"/>
      <c r="T474" s="1150"/>
      <c r="U474" s="1152"/>
      <c r="V474" s="1153"/>
      <c r="X474" s="1154"/>
      <c r="Y474" s="1154"/>
      <c r="Z474" s="1154"/>
      <c r="AA474" s="1152"/>
      <c r="AB474" s="1125"/>
    </row>
    <row r="475" spans="1:28">
      <c r="A475" s="1164">
        <f>Calendar!J467</f>
        <v>59138</v>
      </c>
      <c r="C475" s="1124"/>
      <c r="D475" s="1145" t="str">
        <f t="shared" si="182"/>
        <v/>
      </c>
      <c r="E475" s="1146"/>
      <c r="F475" s="1147"/>
      <c r="G475" s="1148"/>
      <c r="H475" s="1149"/>
      <c r="I475" s="1093"/>
      <c r="J475" s="1150"/>
      <c r="K475" s="1656"/>
      <c r="L475" s="1657"/>
      <c r="M475" s="1657"/>
      <c r="N475" s="1150"/>
      <c r="O475" s="1093"/>
      <c r="P475" s="1150"/>
      <c r="Q475" s="1150"/>
      <c r="R475" s="1150"/>
      <c r="S475" s="1150"/>
      <c r="T475" s="1150"/>
      <c r="U475" s="1152"/>
      <c r="V475" s="1153"/>
      <c r="X475" s="1154"/>
      <c r="Y475" s="1154"/>
      <c r="Z475" s="1154"/>
      <c r="AA475" s="1152"/>
      <c r="AB475" s="1125"/>
    </row>
    <row r="476" spans="1:28">
      <c r="A476" s="1164">
        <f>Calendar!J468</f>
        <v>59167</v>
      </c>
      <c r="C476" s="1124"/>
      <c r="D476" s="1145" t="str">
        <f t="shared" si="182"/>
        <v/>
      </c>
      <c r="E476" s="1146"/>
      <c r="F476" s="1147"/>
      <c r="G476" s="1148"/>
      <c r="H476" s="1149"/>
      <c r="I476" s="1093"/>
      <c r="J476" s="1150"/>
      <c r="K476" s="1656"/>
      <c r="L476" s="1657"/>
      <c r="M476" s="1657"/>
      <c r="N476" s="1150"/>
      <c r="O476" s="1093"/>
      <c r="P476" s="1150"/>
      <c r="Q476" s="1150"/>
      <c r="R476" s="1150"/>
      <c r="S476" s="1150"/>
      <c r="T476" s="1150"/>
      <c r="U476" s="1152"/>
      <c r="V476" s="1153"/>
      <c r="X476" s="1154"/>
      <c r="Y476" s="1154"/>
      <c r="Z476" s="1154"/>
      <c r="AA476" s="1152"/>
      <c r="AB476" s="1125"/>
    </row>
    <row r="477" spans="1:28">
      <c r="A477" s="1164">
        <f>Calendar!J469</f>
        <v>59198</v>
      </c>
      <c r="C477" s="1124"/>
      <c r="D477" s="1145" t="str">
        <f t="shared" si="182"/>
        <v/>
      </c>
      <c r="E477" s="1146"/>
      <c r="F477" s="1147"/>
      <c r="G477" s="1148"/>
      <c r="H477" s="1149"/>
      <c r="I477" s="1093"/>
      <c r="J477" s="1150"/>
      <c r="K477" s="1656"/>
      <c r="L477" s="1657"/>
      <c r="M477" s="1657"/>
      <c r="N477" s="1150"/>
      <c r="O477" s="1093"/>
      <c r="P477" s="1150"/>
      <c r="Q477" s="1150"/>
      <c r="R477" s="1150"/>
      <c r="S477" s="1150"/>
      <c r="T477" s="1150"/>
      <c r="U477" s="1152"/>
      <c r="V477" s="1153"/>
      <c r="X477" s="1154"/>
      <c r="Y477" s="1154"/>
      <c r="Z477" s="1154"/>
      <c r="AA477" s="1152"/>
      <c r="AB477" s="1125"/>
    </row>
    <row r="478" spans="1:28">
      <c r="A478" s="1164">
        <f>Calendar!J470</f>
        <v>59229</v>
      </c>
      <c r="C478" s="1124"/>
      <c r="D478" s="1145" t="str">
        <f t="shared" si="182"/>
        <v/>
      </c>
      <c r="E478" s="1146"/>
      <c r="F478" s="1147"/>
      <c r="G478" s="1148"/>
      <c r="H478" s="1149"/>
      <c r="I478" s="1093"/>
      <c r="J478" s="1150"/>
      <c r="K478" s="1656"/>
      <c r="L478" s="1657"/>
      <c r="M478" s="1657"/>
      <c r="N478" s="1150"/>
      <c r="O478" s="1093"/>
      <c r="P478" s="1150"/>
      <c r="Q478" s="1150"/>
      <c r="R478" s="1150"/>
      <c r="S478" s="1150"/>
      <c r="T478" s="1150"/>
      <c r="U478" s="1152"/>
      <c r="V478" s="1153"/>
      <c r="X478" s="1154"/>
      <c r="Y478" s="1154"/>
      <c r="Z478" s="1154"/>
      <c r="AA478" s="1152"/>
      <c r="AB478" s="1125"/>
    </row>
    <row r="479" spans="1:28">
      <c r="A479" s="1164">
        <f>Calendar!J471</f>
        <v>59257</v>
      </c>
      <c r="C479" s="1124"/>
      <c r="D479" s="1145" t="str">
        <f t="shared" si="182"/>
        <v/>
      </c>
      <c r="E479" s="1146"/>
      <c r="F479" s="1147"/>
      <c r="G479" s="1148"/>
      <c r="H479" s="1149"/>
      <c r="I479" s="1093"/>
      <c r="J479" s="1150"/>
      <c r="K479" s="1656"/>
      <c r="L479" s="1657"/>
      <c r="M479" s="1657"/>
      <c r="N479" s="1150"/>
      <c r="O479" s="1093"/>
      <c r="P479" s="1150"/>
      <c r="Q479" s="1150"/>
      <c r="R479" s="1150"/>
      <c r="S479" s="1150"/>
      <c r="T479" s="1150"/>
      <c r="U479" s="1152"/>
      <c r="V479" s="1153"/>
      <c r="X479" s="1154"/>
      <c r="Y479" s="1154"/>
      <c r="Z479" s="1154"/>
      <c r="AA479" s="1152"/>
      <c r="AB479" s="1125"/>
    </row>
    <row r="480" spans="1:28">
      <c r="A480" s="1164">
        <f>Calendar!J472</f>
        <v>59288</v>
      </c>
      <c r="C480" s="1124"/>
      <c r="D480" s="1145" t="str">
        <f t="shared" si="182"/>
        <v/>
      </c>
      <c r="E480" s="1146"/>
      <c r="F480" s="1147"/>
      <c r="G480" s="1148"/>
      <c r="H480" s="1149"/>
      <c r="I480" s="1093"/>
      <c r="J480" s="1150"/>
      <c r="K480" s="1656"/>
      <c r="L480" s="1657"/>
      <c r="M480" s="1657"/>
      <c r="N480" s="1150"/>
      <c r="O480" s="1093"/>
      <c r="P480" s="1150"/>
      <c r="Q480" s="1150"/>
      <c r="R480" s="1150"/>
      <c r="S480" s="1150"/>
      <c r="T480" s="1150"/>
      <c r="U480" s="1152"/>
      <c r="V480" s="1153"/>
      <c r="X480" s="1154"/>
      <c r="Y480" s="1154"/>
      <c r="Z480" s="1154"/>
      <c r="AA480" s="1152"/>
      <c r="AB480" s="1125"/>
    </row>
    <row r="481" spans="1:28">
      <c r="A481" s="1164">
        <f>Calendar!J473</f>
        <v>59320</v>
      </c>
      <c r="C481" s="1124"/>
      <c r="D481" s="1145" t="str">
        <f t="shared" si="182"/>
        <v/>
      </c>
      <c r="E481" s="1146"/>
      <c r="F481" s="1147"/>
      <c r="G481" s="1148"/>
      <c r="H481" s="1149"/>
      <c r="I481" s="1093"/>
      <c r="J481" s="1150"/>
      <c r="K481" s="1656"/>
      <c r="L481" s="1657"/>
      <c r="M481" s="1657"/>
      <c r="N481" s="1150"/>
      <c r="O481" s="1093"/>
      <c r="P481" s="1150"/>
      <c r="Q481" s="1150"/>
      <c r="R481" s="1150"/>
      <c r="S481" s="1150"/>
      <c r="T481" s="1150"/>
      <c r="U481" s="1152"/>
      <c r="V481" s="1153"/>
      <c r="X481" s="1154"/>
      <c r="Y481" s="1154"/>
      <c r="Z481" s="1154"/>
      <c r="AA481" s="1152"/>
      <c r="AB481" s="1125"/>
    </row>
    <row r="482" spans="1:28">
      <c r="A482" s="1164">
        <f>Calendar!J474</f>
        <v>59349</v>
      </c>
      <c r="C482" s="1124"/>
      <c r="D482" s="1145" t="str">
        <f t="shared" si="182"/>
        <v/>
      </c>
      <c r="E482" s="1146"/>
      <c r="F482" s="1147"/>
      <c r="G482" s="1148"/>
      <c r="H482" s="1149"/>
      <c r="I482" s="1093"/>
      <c r="J482" s="1150"/>
      <c r="K482" s="1656"/>
      <c r="L482" s="1657"/>
      <c r="M482" s="1657"/>
      <c r="N482" s="1150"/>
      <c r="O482" s="1093"/>
      <c r="P482" s="1150"/>
      <c r="Q482" s="1150"/>
      <c r="R482" s="1150"/>
      <c r="S482" s="1150"/>
      <c r="T482" s="1150"/>
      <c r="U482" s="1152"/>
      <c r="V482" s="1153"/>
      <c r="X482" s="1154"/>
      <c r="Y482" s="1154"/>
      <c r="Z482" s="1154"/>
      <c r="AA482" s="1152"/>
      <c r="AB482" s="1125"/>
    </row>
    <row r="483" spans="1:28">
      <c r="A483" s="1164">
        <f>Calendar!J475</f>
        <v>59379</v>
      </c>
      <c r="C483" s="1124"/>
      <c r="D483" s="1145" t="str">
        <f t="shared" si="182"/>
        <v/>
      </c>
      <c r="E483" s="1146"/>
      <c r="F483" s="1147"/>
      <c r="G483" s="1148"/>
      <c r="H483" s="1149"/>
      <c r="I483" s="1093"/>
      <c r="J483" s="1150"/>
      <c r="K483" s="1656"/>
      <c r="L483" s="1657"/>
      <c r="M483" s="1657"/>
      <c r="N483" s="1150"/>
      <c r="O483" s="1093"/>
      <c r="P483" s="1150"/>
      <c r="Q483" s="1150"/>
      <c r="R483" s="1150"/>
      <c r="S483" s="1150"/>
      <c r="T483" s="1150"/>
      <c r="U483" s="1152"/>
      <c r="V483" s="1153"/>
      <c r="X483" s="1154"/>
      <c r="Y483" s="1154"/>
      <c r="Z483" s="1154"/>
      <c r="AA483" s="1152"/>
      <c r="AB483" s="1125"/>
    </row>
    <row r="484" spans="1:28">
      <c r="A484" s="1164">
        <f>Calendar!J476</f>
        <v>59411</v>
      </c>
      <c r="C484" s="1124"/>
      <c r="D484" s="1145" t="str">
        <f t="shared" si="182"/>
        <v/>
      </c>
      <c r="E484" s="1146"/>
      <c r="F484" s="1147"/>
      <c r="G484" s="1148"/>
      <c r="H484" s="1149"/>
      <c r="I484" s="1093"/>
      <c r="J484" s="1150"/>
      <c r="K484" s="1656"/>
      <c r="L484" s="1657"/>
      <c r="M484" s="1657"/>
      <c r="N484" s="1150"/>
      <c r="O484" s="1093"/>
      <c r="P484" s="1150"/>
      <c r="Q484" s="1150"/>
      <c r="R484" s="1150"/>
      <c r="S484" s="1150"/>
      <c r="T484" s="1150"/>
      <c r="U484" s="1152"/>
      <c r="V484" s="1153"/>
      <c r="X484" s="1154"/>
      <c r="Y484" s="1154"/>
      <c r="Z484" s="1154"/>
      <c r="AA484" s="1152"/>
      <c r="AB484" s="1125"/>
    </row>
    <row r="485" spans="1:28">
      <c r="A485" s="1164">
        <f>Calendar!J477</f>
        <v>59441</v>
      </c>
      <c r="C485" s="1124"/>
      <c r="D485" s="1145" t="str">
        <f t="shared" si="182"/>
        <v/>
      </c>
      <c r="E485" s="1146"/>
      <c r="F485" s="1147"/>
      <c r="G485" s="1148"/>
      <c r="H485" s="1149"/>
      <c r="I485" s="1093"/>
      <c r="J485" s="1150"/>
      <c r="K485" s="1656"/>
      <c r="L485" s="1657"/>
      <c r="M485" s="1657"/>
      <c r="N485" s="1150"/>
      <c r="O485" s="1093"/>
      <c r="P485" s="1150"/>
      <c r="Q485" s="1150"/>
      <c r="R485" s="1150"/>
      <c r="S485" s="1150"/>
      <c r="T485" s="1150"/>
      <c r="U485" s="1152"/>
      <c r="V485" s="1153"/>
      <c r="X485" s="1154"/>
      <c r="Y485" s="1154"/>
      <c r="Z485" s="1154"/>
      <c r="AA485" s="1152"/>
      <c r="AB485" s="1125"/>
    </row>
    <row r="486" spans="1:28">
      <c r="A486" s="1164">
        <f>Calendar!J478</f>
        <v>59471</v>
      </c>
      <c r="C486" s="1124"/>
      <c r="D486" s="1145" t="str">
        <f t="shared" si="182"/>
        <v/>
      </c>
      <c r="E486" s="1146"/>
      <c r="F486" s="1147"/>
      <c r="G486" s="1148"/>
      <c r="H486" s="1149"/>
      <c r="I486" s="1093"/>
      <c r="J486" s="1150"/>
      <c r="K486" s="1656"/>
      <c r="L486" s="1657"/>
      <c r="M486" s="1657"/>
      <c r="N486" s="1150"/>
      <c r="O486" s="1093"/>
      <c r="P486" s="1150"/>
      <c r="Q486" s="1150"/>
      <c r="R486" s="1150"/>
      <c r="S486" s="1150"/>
      <c r="T486" s="1150"/>
      <c r="U486" s="1152"/>
      <c r="V486" s="1153"/>
      <c r="X486" s="1154"/>
      <c r="Y486" s="1154"/>
      <c r="Z486" s="1154"/>
      <c r="AA486" s="1152"/>
      <c r="AB486" s="1125"/>
    </row>
    <row r="487" spans="1:28">
      <c r="A487" s="1164">
        <f>Calendar!J479</f>
        <v>0</v>
      </c>
      <c r="C487" s="1124"/>
      <c r="D487" s="1145" t="str">
        <f t="shared" si="182"/>
        <v/>
      </c>
      <c r="E487" s="1146"/>
      <c r="F487" s="1147"/>
      <c r="G487" s="1148"/>
      <c r="H487" s="1149"/>
      <c r="I487" s="1093"/>
      <c r="J487" s="1150"/>
      <c r="K487" s="1656"/>
      <c r="L487" s="1657"/>
      <c r="M487" s="1657"/>
      <c r="N487" s="1150"/>
      <c r="O487" s="1093"/>
      <c r="P487" s="1150"/>
      <c r="Q487" s="1150"/>
      <c r="R487" s="1150"/>
      <c r="S487" s="1150"/>
      <c r="T487" s="1150"/>
      <c r="U487" s="1152"/>
      <c r="V487" s="1153"/>
      <c r="X487" s="1154"/>
      <c r="Y487" s="1154"/>
      <c r="Z487" s="1154"/>
      <c r="AA487" s="1152"/>
      <c r="AB487" s="1125"/>
    </row>
    <row r="488" spans="1:28">
      <c r="A488" s="1164">
        <f>Calendar!J480</f>
        <v>0</v>
      </c>
      <c r="C488" s="1124"/>
      <c r="D488" s="1145" t="str">
        <f t="shared" si="182"/>
        <v/>
      </c>
      <c r="E488" s="1146"/>
      <c r="F488" s="1147"/>
      <c r="G488" s="1148"/>
      <c r="H488" s="1149"/>
      <c r="I488" s="1093"/>
      <c r="J488" s="1150"/>
      <c r="K488" s="1656"/>
      <c r="L488" s="1657"/>
      <c r="M488" s="1657"/>
      <c r="N488" s="1150"/>
      <c r="O488" s="1093"/>
      <c r="P488" s="1150"/>
      <c r="Q488" s="1150"/>
      <c r="R488" s="1150"/>
      <c r="S488" s="1150"/>
      <c r="T488" s="1150"/>
      <c r="U488" s="1152"/>
      <c r="V488" s="1153"/>
      <c r="X488" s="1154"/>
      <c r="Y488" s="1154"/>
      <c r="Z488" s="1154"/>
      <c r="AA488" s="1152"/>
      <c r="AB488" s="1125"/>
    </row>
    <row r="489" spans="1:28">
      <c r="A489" s="1164"/>
      <c r="C489" s="1124"/>
      <c r="D489" s="1145" t="str">
        <f t="shared" si="182"/>
        <v/>
      </c>
      <c r="E489" s="1146"/>
      <c r="F489" s="1147"/>
      <c r="G489" s="1148"/>
      <c r="H489" s="1149"/>
      <c r="I489" s="1093"/>
      <c r="J489" s="1150"/>
      <c r="K489" s="1656"/>
      <c r="L489" s="1657"/>
      <c r="M489" s="1657"/>
      <c r="N489" s="1150"/>
      <c r="O489" s="1093"/>
      <c r="P489" s="1150"/>
      <c r="Q489" s="1150"/>
      <c r="R489" s="1150"/>
      <c r="S489" s="1150"/>
      <c r="T489" s="1150"/>
      <c r="U489" s="1152"/>
      <c r="V489" s="1153"/>
      <c r="X489" s="1154"/>
      <c r="Y489" s="1154"/>
      <c r="Z489" s="1154"/>
      <c r="AA489" s="1152"/>
      <c r="AB489" s="1125"/>
    </row>
    <row r="490" spans="1:28" ht="15.75" thickBot="1">
      <c r="C490" s="1167"/>
      <c r="D490" s="1168"/>
      <c r="E490" s="1168"/>
      <c r="F490" s="1169"/>
      <c r="G490" s="1170"/>
      <c r="H490" s="1171"/>
      <c r="I490" s="1168"/>
      <c r="J490" s="1168"/>
      <c r="K490" s="1172"/>
      <c r="L490" s="1168"/>
      <c r="M490" s="1168"/>
      <c r="N490" s="1168"/>
      <c r="O490" s="1168"/>
      <c r="P490" s="1168"/>
      <c r="Q490" s="1168"/>
      <c r="R490" s="1168"/>
      <c r="S490" s="1168"/>
      <c r="T490" s="1168"/>
      <c r="U490" s="1168"/>
      <c r="V490" s="1173"/>
      <c r="W490" s="1168"/>
      <c r="X490" s="1168"/>
      <c r="Y490" s="1168"/>
      <c r="Z490" s="1168"/>
      <c r="AA490" s="1168"/>
      <c r="AB490" s="1168"/>
    </row>
    <row r="491" spans="1:28" ht="15.75" thickTop="1"/>
  </sheetData>
  <mergeCells count="6">
    <mergeCell ref="D4:F5"/>
    <mergeCell ref="H4:X5"/>
    <mergeCell ref="J8:N8"/>
    <mergeCell ref="P8:S8"/>
    <mergeCell ref="T8:V8"/>
    <mergeCell ref="X8:AA8"/>
  </mergeCells>
  <printOptions horizontalCentered="1"/>
  <pageMargins left="0.19685039370078741" right="0.19685039370078741" top="0.19685039370078741" bottom="0.19685039370078741" header="0.19685039370078741" footer="0.19685039370078741"/>
  <pageSetup paperSize="9" scale="40" fitToHeight="1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E2C6-3CA0-4ACE-B396-162AA1ADD040}">
  <sheetPr codeName="Sheet40">
    <tabColor theme="3" tint="-0.249977111117893"/>
    <pageSetUpPr fitToPage="1"/>
  </sheetPr>
  <dimension ref="A1:AC490"/>
  <sheetViews>
    <sheetView showGridLines="0" zoomScale="80" zoomScaleNormal="80" workbookViewId="0">
      <selection activeCell="H11" sqref="H11"/>
    </sheetView>
  </sheetViews>
  <sheetFormatPr defaultColWidth="9.140625" defaultRowHeight="15"/>
  <cols>
    <col min="1" max="1" width="59.85546875" style="1092" customWidth="1"/>
    <col min="2" max="2" width="2.7109375" style="1093" customWidth="1"/>
    <col min="3" max="3" width="1.28515625" style="1093" customWidth="1"/>
    <col min="4" max="4" width="16.42578125" style="1094" bestFit="1" customWidth="1"/>
    <col min="5" max="5" width="13.5703125" style="1094" bestFit="1" customWidth="1"/>
    <col min="6" max="6" width="15.28515625" style="1095" bestFit="1" customWidth="1"/>
    <col min="7" max="7" width="8.42578125" style="1096" bestFit="1" customWidth="1"/>
    <col min="8" max="8" width="22.140625" style="1097" bestFit="1" customWidth="1"/>
    <col min="9" max="9" width="2.7109375" style="1094" customWidth="1"/>
    <col min="10" max="10" width="17.5703125" style="1094" bestFit="1" customWidth="1"/>
    <col min="11" max="11" width="14.85546875" style="1098" bestFit="1" customWidth="1"/>
    <col min="12" max="12" width="14.85546875" style="1094" bestFit="1" customWidth="1"/>
    <col min="13" max="13" width="15.42578125" style="1094" bestFit="1" customWidth="1"/>
    <col min="14" max="14" width="16.42578125" style="1094" bestFit="1" customWidth="1"/>
    <col min="15" max="15" width="2.42578125" style="1094" customWidth="1"/>
    <col min="16" max="17" width="29.5703125" style="1094" customWidth="1"/>
    <col min="18" max="18" width="16.42578125" style="1094" bestFit="1" customWidth="1"/>
    <col min="19" max="19" width="20.42578125" style="1094" bestFit="1" customWidth="1"/>
    <col min="20" max="20" width="16.42578125" style="1094" bestFit="1" customWidth="1"/>
    <col min="21" max="21" width="8.5703125" style="1094" bestFit="1" customWidth="1"/>
    <col min="22" max="22" width="7.7109375" style="1099" bestFit="1" customWidth="1"/>
    <col min="23" max="23" width="4.28515625" style="1094" customWidth="1"/>
    <col min="24" max="24" width="15.42578125" style="1094" bestFit="1" customWidth="1"/>
    <col min="25" max="25" width="20.42578125" style="1094" bestFit="1" customWidth="1"/>
    <col min="26" max="26" width="15.42578125" style="1094" bestFit="1" customWidth="1"/>
    <col min="27" max="27" width="11.85546875" style="1094" bestFit="1" customWidth="1"/>
    <col min="28" max="28" width="4.28515625" style="1094" customWidth="1"/>
    <col min="29" max="16384" width="9.140625" style="1094"/>
  </cols>
  <sheetData>
    <row r="1" spans="1:28" ht="15" customHeight="1" thickBot="1"/>
    <row r="2" spans="1:28" s="1113" customFormat="1" ht="39.950000000000003" customHeight="1" thickTop="1">
      <c r="A2" s="1100" t="s">
        <v>608</v>
      </c>
      <c r="B2" s="1101"/>
      <c r="C2" s="1102"/>
      <c r="D2" s="1103"/>
      <c r="E2" s="1104"/>
      <c r="F2" s="1105"/>
      <c r="G2" s="1106"/>
      <c r="H2" s="1107"/>
      <c r="I2" s="1108"/>
      <c r="J2" s="1108"/>
      <c r="K2" s="1109"/>
      <c r="L2" s="1108"/>
      <c r="M2" s="1108"/>
      <c r="N2" s="1108"/>
      <c r="O2" s="1108"/>
      <c r="P2" s="1110"/>
      <c r="Q2" s="1108"/>
      <c r="R2" s="1108"/>
      <c r="S2" s="1108"/>
      <c r="T2" s="1108"/>
      <c r="U2" s="1108"/>
      <c r="V2" s="1111"/>
      <c r="W2" s="1108"/>
      <c r="X2" s="1108"/>
      <c r="Y2" s="1110"/>
      <c r="Z2" s="552"/>
      <c r="AA2" s="636"/>
      <c r="AB2" s="1112"/>
    </row>
    <row r="3" spans="1:28" s="1113" customFormat="1" ht="15.75">
      <c r="A3" s="1114" t="s">
        <v>609</v>
      </c>
      <c r="B3" s="1101"/>
      <c r="C3" s="1115"/>
      <c r="F3" s="1116"/>
      <c r="G3" s="1117"/>
      <c r="H3" s="1118"/>
      <c r="K3" s="1119"/>
      <c r="V3" s="1120"/>
      <c r="Y3" s="1121"/>
      <c r="Z3" s="558"/>
      <c r="AA3" s="639"/>
      <c r="AB3" s="1122"/>
    </row>
    <row r="4" spans="1:28" s="1113" customFormat="1">
      <c r="A4" s="1123" t="s">
        <v>610</v>
      </c>
      <c r="B4" s="1101"/>
      <c r="C4" s="1115"/>
      <c r="D4" s="2072"/>
      <c r="E4" s="2072"/>
      <c r="F4" s="2072"/>
      <c r="G4" s="1117"/>
      <c r="H4" s="2073" t="s">
        <v>635</v>
      </c>
      <c r="I4" s="2073"/>
      <c r="J4" s="2073"/>
      <c r="K4" s="2073"/>
      <c r="L4" s="2073"/>
      <c r="M4" s="2073"/>
      <c r="N4" s="2073"/>
      <c r="O4" s="2073"/>
      <c r="P4" s="2073"/>
      <c r="Q4" s="2073"/>
      <c r="R4" s="2073"/>
      <c r="S4" s="2073"/>
      <c r="T4" s="2073"/>
      <c r="U4" s="2073"/>
      <c r="V4" s="2073"/>
      <c r="W4" s="2073"/>
      <c r="X4" s="2073"/>
      <c r="Y4" s="1121"/>
      <c r="Z4" s="558"/>
      <c r="AA4" s="639"/>
      <c r="AB4" s="1122"/>
    </row>
    <row r="5" spans="1:28" s="1113" customFormat="1">
      <c r="A5" s="1217">
        <f>'AMORT. PROFILE 0% CPR'!A5</f>
        <v>8182368484.4700003</v>
      </c>
      <c r="B5" s="1101"/>
      <c r="C5" s="1115"/>
      <c r="D5" s="2072"/>
      <c r="E5" s="2072"/>
      <c r="F5" s="2072"/>
      <c r="G5" s="1117"/>
      <c r="H5" s="2073"/>
      <c r="I5" s="2073"/>
      <c r="J5" s="2073"/>
      <c r="K5" s="2073"/>
      <c r="L5" s="2073"/>
      <c r="M5" s="2073"/>
      <c r="N5" s="2073"/>
      <c r="O5" s="2073"/>
      <c r="P5" s="2073"/>
      <c r="Q5" s="2073"/>
      <c r="R5" s="2073"/>
      <c r="S5" s="2073"/>
      <c r="T5" s="2073"/>
      <c r="U5" s="2073"/>
      <c r="V5" s="2073"/>
      <c r="W5" s="2073"/>
      <c r="X5" s="2073"/>
      <c r="Y5" s="1121"/>
      <c r="Z5" s="558"/>
      <c r="AA5" s="639"/>
      <c r="AB5" s="1122"/>
    </row>
    <row r="6" spans="1:28" s="1113" customFormat="1" ht="16.5" customHeight="1">
      <c r="A6" s="1123" t="s">
        <v>612</v>
      </c>
      <c r="B6" s="1101"/>
      <c r="C6" s="1115"/>
      <c r="F6" s="1116"/>
      <c r="G6" s="1117"/>
      <c r="H6" s="1118"/>
      <c r="K6" s="1119"/>
      <c r="V6" s="1120"/>
      <c r="Y6" s="1121"/>
      <c r="Z6" s="558"/>
      <c r="AA6" s="642"/>
      <c r="AB6" s="1122"/>
    </row>
    <row r="7" spans="1:28">
      <c r="A7" s="1217">
        <f>'AMORT. PROFILE 0% CPR'!A7</f>
        <v>7762584280.3299999</v>
      </c>
      <c r="C7" s="1124"/>
      <c r="H7" s="1661" t="s">
        <v>1333</v>
      </c>
      <c r="AB7" s="1125"/>
    </row>
    <row r="8" spans="1:28" s="1126" customFormat="1">
      <c r="B8" s="1127"/>
      <c r="C8" s="1128"/>
      <c r="D8" s="1129"/>
      <c r="E8" s="1129"/>
      <c r="F8" s="1130"/>
      <c r="G8" s="1131"/>
      <c r="H8" s="1660" t="s">
        <v>613</v>
      </c>
      <c r="I8" s="1131"/>
      <c r="J8" s="2074" t="s">
        <v>614</v>
      </c>
      <c r="K8" s="2074"/>
      <c r="L8" s="2074"/>
      <c r="M8" s="2074"/>
      <c r="N8" s="2074"/>
      <c r="O8" s="1131"/>
      <c r="P8" s="2074" t="s">
        <v>120</v>
      </c>
      <c r="Q8" s="2074"/>
      <c r="R8" s="2074"/>
      <c r="S8" s="2074"/>
      <c r="T8" s="2074"/>
      <c r="U8" s="2074"/>
      <c r="V8" s="2074"/>
      <c r="X8" s="2074" t="s">
        <v>121</v>
      </c>
      <c r="Y8" s="2074"/>
      <c r="Z8" s="2074"/>
      <c r="AA8" s="2074"/>
      <c r="AB8" s="1132"/>
    </row>
    <row r="9" spans="1:28" ht="15.75">
      <c r="A9" s="1114" t="s">
        <v>615</v>
      </c>
      <c r="B9" s="1133"/>
      <c r="C9" s="1134"/>
      <c r="D9" s="1135"/>
      <c r="E9" s="1135"/>
      <c r="F9" s="1135"/>
      <c r="G9" s="1136"/>
      <c r="H9" s="1137"/>
      <c r="I9" s="1136"/>
      <c r="J9" s="1136"/>
      <c r="K9" s="1138"/>
      <c r="L9" s="1136"/>
      <c r="M9" s="1136"/>
      <c r="N9" s="1136"/>
      <c r="O9" s="1136"/>
      <c r="P9" s="1136"/>
      <c r="Q9" s="1136"/>
      <c r="R9" s="1136"/>
      <c r="S9" s="1136"/>
      <c r="T9" s="1136"/>
      <c r="X9" s="1136"/>
      <c r="Y9" s="1136"/>
      <c r="Z9" s="1136"/>
      <c r="AB9" s="1125"/>
    </row>
    <row r="10" spans="1:28" s="1126" customFormat="1" ht="18" customHeight="1">
      <c r="A10" s="1123" t="s">
        <v>610</v>
      </c>
      <c r="B10" s="1139"/>
      <c r="C10" s="1140"/>
      <c r="D10" s="1141" t="s">
        <v>616</v>
      </c>
      <c r="E10" s="1213" t="s">
        <v>5</v>
      </c>
      <c r="F10" s="1214" t="s">
        <v>617</v>
      </c>
      <c r="G10" s="1142"/>
      <c r="H10" s="1215" t="s">
        <v>618</v>
      </c>
      <c r="J10" s="1213" t="s">
        <v>619</v>
      </c>
      <c r="K10" s="1216" t="s">
        <v>73</v>
      </c>
      <c r="L10" s="1213" t="s">
        <v>620</v>
      </c>
      <c r="M10" s="1213" t="s">
        <v>621</v>
      </c>
      <c r="N10" s="1213" t="s">
        <v>622</v>
      </c>
      <c r="P10" s="1213" t="s">
        <v>623</v>
      </c>
      <c r="Q10" s="1213" t="s">
        <v>624</v>
      </c>
      <c r="R10" s="1213" t="s">
        <v>619</v>
      </c>
      <c r="S10" s="1213" t="s">
        <v>625</v>
      </c>
      <c r="T10" s="1213" t="s">
        <v>622</v>
      </c>
      <c r="U10" s="1213" t="s">
        <v>626</v>
      </c>
      <c r="V10" s="1213" t="s">
        <v>627</v>
      </c>
      <c r="X10" s="1213" t="s">
        <v>619</v>
      </c>
      <c r="Y10" s="1213" t="s">
        <v>625</v>
      </c>
      <c r="Z10" s="1213" t="s">
        <v>622</v>
      </c>
      <c r="AA10" s="1213" t="s">
        <v>626</v>
      </c>
      <c r="AB10" s="1132"/>
    </row>
    <row r="11" spans="1:28">
      <c r="A11" s="1217">
        <f>'AMORT. PROFILE 0% CPR'!A11</f>
        <v>7773200000</v>
      </c>
      <c r="B11" s="1143"/>
      <c r="C11" s="1144"/>
      <c r="D11" s="1145">
        <f>'00 - Cover'!F16</f>
        <v>45747</v>
      </c>
      <c r="E11" s="1809">
        <v>45804</v>
      </c>
      <c r="F11" s="1147">
        <f>IF(E11&lt;&gt;"",E11-$A$31,"")</f>
        <v>29</v>
      </c>
      <c r="G11" s="1148">
        <f>IF(F11&lt;&gt;"",COUNTIF($F$11:F11,"&gt;0"),"")</f>
        <v>1</v>
      </c>
      <c r="H11" s="1149">
        <v>5.7045189783785418E-3</v>
      </c>
      <c r="I11" s="1148"/>
      <c r="J11" s="1150">
        <f>IF(G11=1,$A$7,N10)</f>
        <v>7762584280.3299999</v>
      </c>
      <c r="K11" s="1151">
        <f>H11*J11</f>
        <v>44281809.348405421</v>
      </c>
      <c r="L11" s="1150">
        <f>IF(E11&lt;&gt;"",(1-(1-$A$25)^(1/12))*(J11-K11),"")</f>
        <v>53444479.550025433</v>
      </c>
      <c r="M11" s="1150">
        <f>IF(J11-K11-L11&lt;$A$27*$A$5,J11-K11-L11,0)</f>
        <v>0</v>
      </c>
      <c r="N11" s="1150">
        <f>IF(E11&lt;&gt;"",J11-K11-L11-M11,"")</f>
        <v>7664857991.4315691</v>
      </c>
      <c r="O11" s="1093"/>
      <c r="P11" s="1150">
        <f>IF(G11&lt;&gt; "", R11+X11-N11, "")</f>
        <v>97727064.288432121</v>
      </c>
      <c r="Q11" s="1150">
        <f>IF(E11&lt;&gt;"", N11*(1-$A$15), "")</f>
        <v>7281615091.8599901</v>
      </c>
      <c r="R11" s="1150">
        <f>$A$13</f>
        <v>7374455827.6400013</v>
      </c>
      <c r="S11" s="1150">
        <f>IF(E11&lt;&gt;"", MIN(P11,MAX(R11-Q11,0)), "")</f>
        <v>92840735.780011177</v>
      </c>
      <c r="T11" s="1150">
        <f>IF(E11&lt;&gt;"", R11-S11, "")</f>
        <v>7281615091.8599901</v>
      </c>
      <c r="U11" s="1152">
        <f>IF(E11&lt;&gt;"", R11/$A$11, "")</f>
        <v>0.94870270000000012</v>
      </c>
      <c r="V11" s="1153">
        <f>IF(E11&lt;&gt;"", IFERROR(1-T11/N11, "n.a."), "")</f>
        <v>5.0000000000000044E-2</v>
      </c>
      <c r="X11" s="1154">
        <f>$A$21</f>
        <v>388129228.07999998</v>
      </c>
      <c r="Y11" s="1154">
        <f>IF(E11&lt;&gt;"", P11-S11, "")</f>
        <v>4886328.5084209442</v>
      </c>
      <c r="Z11" s="1154">
        <f>IF(E11&lt;&gt;"", X11-Y11, "")</f>
        <v>383242899.57157904</v>
      </c>
      <c r="AA11" s="1152">
        <f>IF(E11&lt;&gt;"", X11/$A$19, "")</f>
        <v>0.9485074</v>
      </c>
      <c r="AB11" s="1125"/>
    </row>
    <row r="12" spans="1:28">
      <c r="A12" s="1123" t="s">
        <v>612</v>
      </c>
      <c r="B12" s="1155"/>
      <c r="C12" s="1144"/>
      <c r="D12" s="1145">
        <f t="shared" ref="D12:D75" ca="1" si="0">IF(E12&lt;&gt;"",EOMONTH(E12,-1),"")</f>
        <v>45808</v>
      </c>
      <c r="E12" s="1146">
        <f t="shared" ref="E12:E75" ca="1" si="1">IF(INDIRECT("A"&amp;(IFERROR(MATCH(E11,A:A),999)+1))&gt;0,INDIRECT("A"&amp;(IFERROR(MATCH(E11,A:A),999)+1)),"")</f>
        <v>45835</v>
      </c>
      <c r="F12" s="1147">
        <f t="shared" ref="F12:F75" ca="1" si="2">IF(E12&lt;&gt;"",E12-$A$31,"")</f>
        <v>60</v>
      </c>
      <c r="G12" s="1148">
        <f ca="1">IF(F12&lt;&gt;"",COUNTIF($F$11:F12,"&gt;0"),"")</f>
        <v>2</v>
      </c>
      <c r="H12" s="1149">
        <v>5.7662737037847715E-3</v>
      </c>
      <c r="I12" s="1148"/>
      <c r="J12" s="1150">
        <f t="shared" ref="J12:J75" ca="1" si="3">IF(G12=1,$A$7,N11)</f>
        <v>7664857991.4315691</v>
      </c>
      <c r="K12" s="1151">
        <f t="shared" ref="K12:K75" ca="1" si="4">H12*J12</f>
        <v>44197669.079236418</v>
      </c>
      <c r="L12" s="1150">
        <f t="shared" ref="L12:L75" ca="1" si="5">IF(E12&lt;&gt;"",(1-(1-$A$25)^(1/12))*(J12-K12),"")</f>
        <v>52768367.952267148</v>
      </c>
      <c r="M12" s="1150">
        <f t="shared" ref="M12:M75" ca="1" si="6">IF(J12-K12-L12&lt;$A$27*$A$5,J12-K12-L12,0)</f>
        <v>0</v>
      </c>
      <c r="N12" s="1150">
        <f ca="1">IF(E12&lt;&gt;"",J12-K12-L12-M12,"")</f>
        <v>7567891954.4000664</v>
      </c>
      <c r="O12" s="1093"/>
      <c r="P12" s="1150">
        <f t="shared" ref="P12:P75" ca="1" si="7">IF(G12&lt;&gt; "", R12+X12-N12, "")</f>
        <v>96966037.031502724</v>
      </c>
      <c r="Q12" s="1150">
        <f t="shared" ref="Q12:Q75" ca="1" si="8">IF(E12&lt;&gt;"", N12*(1-$A$15), "")</f>
        <v>7189497356.6800623</v>
      </c>
      <c r="R12" s="1150">
        <f ca="1">IF(E12&lt;&gt;"", T11, "")</f>
        <v>7281615091.8599901</v>
      </c>
      <c r="S12" s="1150">
        <f ca="1">IF(E12&lt;&gt;"", MIN(P12,MAX(R12-Q12,0)), "")</f>
        <v>92117735.179927826</v>
      </c>
      <c r="T12" s="1150">
        <f t="shared" ref="T12:T75" ca="1" si="9">IF(E12&lt;&gt;"", R12-S12, "")</f>
        <v>7189497356.6800623</v>
      </c>
      <c r="U12" s="1152">
        <f t="shared" ref="U12:U75" ca="1" si="10">IF(E12&lt;&gt;"", R12/$A$11, "")</f>
        <v>0.93675900425307335</v>
      </c>
      <c r="V12" s="1153">
        <f t="shared" ref="V12:V75" ca="1" si="11">IF(E12&lt;&gt;"", IFERROR(1-T12/N12, "n.a."), "")</f>
        <v>5.0000000000000155E-2</v>
      </c>
      <c r="X12" s="1154">
        <f ca="1">IF(E12&lt;&gt;"", Z11, "")</f>
        <v>383242899.57157904</v>
      </c>
      <c r="Y12" s="1154">
        <f t="shared" ref="Y12:Y75" ca="1" si="12">IF(E12&lt;&gt;"", P12-S12, "")</f>
        <v>4848301.8515748978</v>
      </c>
      <c r="Z12" s="1154">
        <f t="shared" ref="Z12:Z75" ca="1" si="13">IF(E12&lt;&gt;"", X12-Y12, "")</f>
        <v>378394597.72000414</v>
      </c>
      <c r="AA12" s="1152">
        <f t="shared" ref="AA12:AA75" ca="1" si="14">IF(E12&lt;&gt;"", X12/$A$19, "")</f>
        <v>0.93656622573699666</v>
      </c>
      <c r="AB12" s="1125"/>
    </row>
    <row r="13" spans="1:28">
      <c r="A13" s="1217">
        <f>'AMORT. PROFILE 0% CPR'!A13</f>
        <v>7374455827.6400013</v>
      </c>
      <c r="B13" s="1156"/>
      <c r="C13" s="1157"/>
      <c r="D13" s="1145">
        <f t="shared" ca="1" si="0"/>
        <v>45838</v>
      </c>
      <c r="E13" s="1146">
        <f t="shared" ca="1" si="1"/>
        <v>45866</v>
      </c>
      <c r="F13" s="1147">
        <f t="shared" ca="1" si="2"/>
        <v>91</v>
      </c>
      <c r="G13" s="1148">
        <f ca="1">IF(F13&lt;&gt;"",COUNTIF($F$11:F13,"&gt;0"),"")</f>
        <v>3</v>
      </c>
      <c r="H13" s="1149">
        <v>5.7983312736019704E-3</v>
      </c>
      <c r="I13" s="1148"/>
      <c r="J13" s="1150">
        <f t="shared" ca="1" si="3"/>
        <v>7567891954.4000664</v>
      </c>
      <c r="K13" s="1151">
        <f t="shared" ca="1" si="4"/>
        <v>43881144.594438642</v>
      </c>
      <c r="L13" s="1150">
        <f t="shared" ca="1" si="5"/>
        <v>52099129.746555135</v>
      </c>
      <c r="M13" s="1150">
        <f t="shared" ca="1" si="6"/>
        <v>0</v>
      </c>
      <c r="N13" s="1150">
        <f t="shared" ref="N13:N76" ca="1" si="15">IF(E13&lt;&gt;"",J13-K13-L13-M13,"")</f>
        <v>7471911680.0590725</v>
      </c>
      <c r="O13" s="1093"/>
      <c r="P13" s="1150">
        <f t="shared" ca="1" si="7"/>
        <v>95980274.340993881</v>
      </c>
      <c r="Q13" s="1150">
        <f t="shared" ca="1" si="8"/>
        <v>7098316096.056119</v>
      </c>
      <c r="R13" s="1150">
        <f t="shared" ref="R13:R76" ca="1" si="16">IF(E13&lt;&gt;"", T12, "")</f>
        <v>7189497356.6800623</v>
      </c>
      <c r="S13" s="1150">
        <f t="shared" ref="S13:S76" ca="1" si="17">IF(E13&lt;&gt;"", MIN(P13,MAX(R13-Q13,0)), "")</f>
        <v>91181260.623943329</v>
      </c>
      <c r="T13" s="1150">
        <f t="shared" ca="1" si="9"/>
        <v>7098316096.056119</v>
      </c>
      <c r="U13" s="1152">
        <f t="shared" ca="1" si="10"/>
        <v>0.92490832047034199</v>
      </c>
      <c r="V13" s="1153">
        <f t="shared" ca="1" si="11"/>
        <v>4.9999999999999933E-2</v>
      </c>
      <c r="X13" s="1154">
        <f t="shared" ref="X13:X76" ca="1" si="18">IF(E13&lt;&gt;"", Z12, "")</f>
        <v>378394597.72000414</v>
      </c>
      <c r="Y13" s="1154">
        <f t="shared" ca="1" si="12"/>
        <v>4799013.7170505524</v>
      </c>
      <c r="Z13" s="1154">
        <f t="shared" ca="1" si="13"/>
        <v>373595584.00295359</v>
      </c>
      <c r="AA13" s="1152">
        <f t="shared" ca="1" si="14"/>
        <v>0.92471798074292311</v>
      </c>
      <c r="AB13" s="1125"/>
    </row>
    <row r="14" spans="1:28">
      <c r="A14" s="1123" t="s">
        <v>628</v>
      </c>
      <c r="B14" s="1158"/>
      <c r="C14" s="1159"/>
      <c r="D14" s="1145">
        <f t="shared" ca="1" si="0"/>
        <v>45869</v>
      </c>
      <c r="E14" s="1146">
        <f t="shared" ca="1" si="1"/>
        <v>45896</v>
      </c>
      <c r="F14" s="1147">
        <f t="shared" ca="1" si="2"/>
        <v>121</v>
      </c>
      <c r="G14" s="1148">
        <f ca="1">IF(F14&lt;&gt;"",COUNTIF($F$11:F14,"&gt;0"),"")</f>
        <v>4</v>
      </c>
      <c r="H14" s="1149">
        <v>5.8450978549635232E-3</v>
      </c>
      <c r="I14" s="1148"/>
      <c r="J14" s="1150">
        <f t="shared" ca="1" si="3"/>
        <v>7471911680.0590725</v>
      </c>
      <c r="K14" s="1151">
        <f t="shared" ca="1" si="4"/>
        <v>43674054.933590181</v>
      </c>
      <c r="L14" s="1150">
        <f t="shared" ca="1" si="5"/>
        <v>51435959.570299022</v>
      </c>
      <c r="M14" s="1150">
        <f t="shared" ca="1" si="6"/>
        <v>0</v>
      </c>
      <c r="N14" s="1150">
        <f t="shared" ca="1" si="15"/>
        <v>7376801665.5551834</v>
      </c>
      <c r="O14" s="1093"/>
      <c r="P14" s="1150">
        <f t="shared" ca="1" si="7"/>
        <v>95110014.503889084</v>
      </c>
      <c r="Q14" s="1150">
        <f t="shared" ca="1" si="8"/>
        <v>7007961582.2774239</v>
      </c>
      <c r="R14" s="1150">
        <f t="shared" ca="1" si="16"/>
        <v>7098316096.056119</v>
      </c>
      <c r="S14" s="1150">
        <f t="shared" ca="1" si="17"/>
        <v>90354513.778695107</v>
      </c>
      <c r="T14" s="1150">
        <f t="shared" ca="1" si="9"/>
        <v>7007961582.2774239</v>
      </c>
      <c r="U14" s="1152">
        <f t="shared" ca="1" si="10"/>
        <v>0.91317811146710737</v>
      </c>
      <c r="V14" s="1153">
        <f t="shared" ca="1" si="11"/>
        <v>5.0000000000000044E-2</v>
      </c>
      <c r="X14" s="1154">
        <f t="shared" ca="1" si="18"/>
        <v>373595584.00295359</v>
      </c>
      <c r="Y14" s="1154">
        <f t="shared" ca="1" si="12"/>
        <v>4755500.7251939774</v>
      </c>
      <c r="Z14" s="1154">
        <f t="shared" ca="1" si="13"/>
        <v>368840083.27775961</v>
      </c>
      <c r="AA14" s="1152">
        <f t="shared" ca="1" si="14"/>
        <v>0.9129901857354682</v>
      </c>
      <c r="AB14" s="1125"/>
    </row>
    <row r="15" spans="1:28">
      <c r="A15" s="1218">
        <f>'11 bis-Notes Calculation'!N17</f>
        <v>0.05</v>
      </c>
      <c r="B15" s="1156"/>
      <c r="C15" s="1160"/>
      <c r="D15" s="1145">
        <f t="shared" ca="1" si="0"/>
        <v>45900</v>
      </c>
      <c r="E15" s="1146">
        <f t="shared" ca="1" si="1"/>
        <v>45929</v>
      </c>
      <c r="F15" s="1147">
        <f t="shared" ca="1" si="2"/>
        <v>154</v>
      </c>
      <c r="G15" s="1148">
        <f ca="1">IF(F15&lt;&gt;"",COUNTIF($F$11:F15,"&gt;0"),"")</f>
        <v>5</v>
      </c>
      <c r="H15" s="1149">
        <v>5.8812501649786412E-3</v>
      </c>
      <c r="I15" s="1148"/>
      <c r="J15" s="1150">
        <f t="shared" ca="1" si="3"/>
        <v>7376801665.5551834</v>
      </c>
      <c r="K15" s="1151">
        <f t="shared" ca="1" si="4"/>
        <v>43384816.012561135</v>
      </c>
      <c r="L15" s="1150">
        <f t="shared" ca="1" si="5"/>
        <v>50779384.239051193</v>
      </c>
      <c r="M15" s="1150">
        <f t="shared" ca="1" si="6"/>
        <v>0</v>
      </c>
      <c r="N15" s="1150">
        <f t="shared" ca="1" si="15"/>
        <v>7282637465.3035717</v>
      </c>
      <c r="O15" s="1093"/>
      <c r="P15" s="1150">
        <f t="shared" ca="1" si="7"/>
        <v>94164200.25161171</v>
      </c>
      <c r="Q15" s="1150">
        <f t="shared" ca="1" si="8"/>
        <v>6918505592.038393</v>
      </c>
      <c r="R15" s="1150">
        <f t="shared" ca="1" si="16"/>
        <v>7007961582.2774239</v>
      </c>
      <c r="S15" s="1150">
        <f t="shared" ca="1" si="17"/>
        <v>89455990.239030838</v>
      </c>
      <c r="T15" s="1150">
        <f t="shared" ca="1" si="9"/>
        <v>6918505592.038393</v>
      </c>
      <c r="U15" s="1152">
        <f t="shared" ca="1" si="10"/>
        <v>0.90155426108647974</v>
      </c>
      <c r="V15" s="1153">
        <f t="shared" ca="1" si="11"/>
        <v>5.0000000000000044E-2</v>
      </c>
      <c r="X15" s="1154">
        <f t="shared" ca="1" si="18"/>
        <v>368840083.27775961</v>
      </c>
      <c r="Y15" s="1154">
        <f t="shared" ca="1" si="12"/>
        <v>4708210.0125808716</v>
      </c>
      <c r="Z15" s="1154">
        <f t="shared" ca="1" si="13"/>
        <v>364131873.26517874</v>
      </c>
      <c r="AA15" s="1152">
        <f t="shared" ca="1" si="14"/>
        <v>0.90136872746275565</v>
      </c>
      <c r="AB15" s="1125"/>
    </row>
    <row r="16" spans="1:28">
      <c r="C16" s="1159"/>
      <c r="D16" s="1145">
        <f t="shared" ca="1" si="0"/>
        <v>45930</v>
      </c>
      <c r="E16" s="1146">
        <f t="shared" ca="1" si="1"/>
        <v>45957</v>
      </c>
      <c r="F16" s="1147">
        <f t="shared" ca="1" si="2"/>
        <v>182</v>
      </c>
      <c r="G16" s="1148">
        <f ca="1">IF(F16&lt;&gt;"",COUNTIF($F$11:F16,"&gt;0"),"")</f>
        <v>6</v>
      </c>
      <c r="H16" s="1149">
        <v>5.9276766132720128E-3</v>
      </c>
      <c r="I16" s="1148"/>
      <c r="J16" s="1150">
        <f t="shared" ca="1" si="3"/>
        <v>7282637465.3035717</v>
      </c>
      <c r="K16" s="1151">
        <f t="shared" ca="1" si="4"/>
        <v>43169119.78601855</v>
      </c>
      <c r="L16" s="1150">
        <f t="shared" ca="1" si="5"/>
        <v>50128848.849825285</v>
      </c>
      <c r="M16" s="1150">
        <f t="shared" ca="1" si="6"/>
        <v>0</v>
      </c>
      <c r="N16" s="1150">
        <f t="shared" ca="1" si="15"/>
        <v>7189339496.6677284</v>
      </c>
      <c r="O16" s="1093"/>
      <c r="P16" s="1150">
        <f t="shared" ca="1" si="7"/>
        <v>93297968.635843277</v>
      </c>
      <c r="Q16" s="1150">
        <f t="shared" ca="1" si="8"/>
        <v>6829872521.834342</v>
      </c>
      <c r="R16" s="1150">
        <f t="shared" ca="1" si="16"/>
        <v>6918505592.038393</v>
      </c>
      <c r="S16" s="1150">
        <f t="shared" ca="1" si="17"/>
        <v>88633070.204051018</v>
      </c>
      <c r="T16" s="1150">
        <f t="shared" ca="1" si="9"/>
        <v>6829872521.834342</v>
      </c>
      <c r="U16" s="1152">
        <f t="shared" ca="1" si="10"/>
        <v>0.8900460031953884</v>
      </c>
      <c r="V16" s="1153">
        <f t="shared" ca="1" si="11"/>
        <v>5.0000000000000044E-2</v>
      </c>
      <c r="X16" s="1154">
        <f t="shared" ca="1" si="18"/>
        <v>364131873.26517874</v>
      </c>
      <c r="Y16" s="1154">
        <f t="shared" ca="1" si="12"/>
        <v>4664898.4317922592</v>
      </c>
      <c r="Z16" s="1154">
        <f t="shared" ca="1" si="13"/>
        <v>359466974.83338648</v>
      </c>
      <c r="AA16" s="1152">
        <f t="shared" ca="1" si="14"/>
        <v>0.8898628378914436</v>
      </c>
      <c r="AB16" s="1125"/>
    </row>
    <row r="17" spans="1:28" ht="15.75">
      <c r="A17" s="1114" t="s">
        <v>629</v>
      </c>
      <c r="C17" s="1124"/>
      <c r="D17" s="1145">
        <f t="shared" ca="1" si="0"/>
        <v>45961</v>
      </c>
      <c r="E17" s="1146">
        <f t="shared" ca="1" si="1"/>
        <v>45988</v>
      </c>
      <c r="F17" s="1147">
        <f t="shared" ca="1" si="2"/>
        <v>213</v>
      </c>
      <c r="G17" s="1148">
        <f ca="1">IF(F17&lt;&gt;"",COUNTIF($F$11:F17,"&gt;0"),"")</f>
        <v>7</v>
      </c>
      <c r="H17" s="1149">
        <v>5.9647273934845015E-3</v>
      </c>
      <c r="I17" s="1148"/>
      <c r="J17" s="1150">
        <f t="shared" ca="1" si="3"/>
        <v>7189339496.6677284</v>
      </c>
      <c r="K17" s="1151">
        <f t="shared" ca="1" si="4"/>
        <v>42882450.236834079</v>
      </c>
      <c r="L17" s="1150">
        <f t="shared" ca="1" si="5"/>
        <v>49484803.026194058</v>
      </c>
      <c r="M17" s="1150">
        <f t="shared" ca="1" si="6"/>
        <v>0</v>
      </c>
      <c r="N17" s="1150">
        <f t="shared" ca="1" si="15"/>
        <v>7096972243.4047003</v>
      </c>
      <c r="O17" s="1093"/>
      <c r="P17" s="1150">
        <f t="shared" ca="1" si="7"/>
        <v>92367253.263028145</v>
      </c>
      <c r="Q17" s="1150">
        <f t="shared" ca="1" si="8"/>
        <v>6742123631.2344646</v>
      </c>
      <c r="R17" s="1150">
        <f t="shared" ca="1" si="16"/>
        <v>6829872521.834342</v>
      </c>
      <c r="S17" s="1150">
        <f t="shared" ca="1" si="17"/>
        <v>87748890.599877357</v>
      </c>
      <c r="T17" s="1150">
        <f t="shared" ca="1" si="9"/>
        <v>6742123631.2344646</v>
      </c>
      <c r="U17" s="1152">
        <f t="shared" ca="1" si="10"/>
        <v>0.87864361161868243</v>
      </c>
      <c r="V17" s="1153">
        <f t="shared" ca="1" si="11"/>
        <v>5.0000000000000044E-2</v>
      </c>
      <c r="X17" s="1154">
        <f t="shared" ca="1" si="18"/>
        <v>359466974.83338648</v>
      </c>
      <c r="Y17" s="1154">
        <f t="shared" ca="1" si="12"/>
        <v>4618362.6631507874</v>
      </c>
      <c r="Z17" s="1154">
        <f t="shared" ca="1" si="13"/>
        <v>354848612.17023569</v>
      </c>
      <c r="AA17" s="1152">
        <f t="shared" ca="1" si="14"/>
        <v>0.87846279284796303</v>
      </c>
      <c r="AB17" s="1125"/>
    </row>
    <row r="18" spans="1:28">
      <c r="A18" s="1123" t="s">
        <v>610</v>
      </c>
      <c r="C18" s="1124"/>
      <c r="D18" s="1145">
        <f t="shared" ca="1" si="0"/>
        <v>45991</v>
      </c>
      <c r="E18" s="1146">
        <f t="shared" ca="1" si="1"/>
        <v>46020</v>
      </c>
      <c r="F18" s="1147">
        <f t="shared" ca="1" si="2"/>
        <v>245</v>
      </c>
      <c r="G18" s="1148">
        <f ca="1">IF(F18&lt;&gt;"",COUNTIF($F$11:F18,"&gt;0"),"")</f>
        <v>8</v>
      </c>
      <c r="H18" s="1149">
        <v>6.0052876992465311E-3</v>
      </c>
      <c r="I18" s="1148"/>
      <c r="J18" s="1150">
        <f t="shared" ca="1" si="3"/>
        <v>7096972243.4047003</v>
      </c>
      <c r="K18" s="1151">
        <f t="shared" ca="1" si="4"/>
        <v>42619360.115212306</v>
      </c>
      <c r="L18" s="1150">
        <f t="shared" ca="1" si="5"/>
        <v>48847038.558943652</v>
      </c>
      <c r="M18" s="1150">
        <f t="shared" ca="1" si="6"/>
        <v>0</v>
      </c>
      <c r="N18" s="1150">
        <f t="shared" ca="1" si="15"/>
        <v>7005505844.7305441</v>
      </c>
      <c r="O18" s="1093"/>
      <c r="P18" s="1150">
        <f t="shared" ca="1" si="7"/>
        <v>91466398.674156189</v>
      </c>
      <c r="Q18" s="1150">
        <f t="shared" ca="1" si="8"/>
        <v>6655230552.4940166</v>
      </c>
      <c r="R18" s="1150">
        <f t="shared" ca="1" si="16"/>
        <v>6742123631.2344646</v>
      </c>
      <c r="S18" s="1150">
        <f t="shared" ca="1" si="17"/>
        <v>86893078.740447998</v>
      </c>
      <c r="T18" s="1150">
        <f t="shared" ca="1" si="9"/>
        <v>6655230552.4940166</v>
      </c>
      <c r="U18" s="1152">
        <f t="shared" ca="1" si="10"/>
        <v>0.86735496722514083</v>
      </c>
      <c r="V18" s="1153">
        <f t="shared" ca="1" si="11"/>
        <v>5.0000000000000044E-2</v>
      </c>
      <c r="X18" s="1154">
        <f t="shared" ca="1" si="18"/>
        <v>354848612.17023569</v>
      </c>
      <c r="Y18" s="1154">
        <f t="shared" ca="1" si="12"/>
        <v>4573319.9337081909</v>
      </c>
      <c r="Z18" s="1154">
        <f t="shared" ca="1" si="13"/>
        <v>350275292.2365275</v>
      </c>
      <c r="AA18" s="1152">
        <f t="shared" ca="1" si="14"/>
        <v>0.86717647157926614</v>
      </c>
      <c r="AB18" s="1125"/>
    </row>
    <row r="19" spans="1:28">
      <c r="A19" s="1217">
        <f>'AMORT. PROFILE 0% CPR'!A19</f>
        <v>409200000</v>
      </c>
      <c r="C19" s="1124"/>
      <c r="D19" s="1145">
        <f t="shared" ca="1" si="0"/>
        <v>46022</v>
      </c>
      <c r="E19" s="1146">
        <f t="shared" ca="1" si="1"/>
        <v>46049</v>
      </c>
      <c r="F19" s="1147">
        <f t="shared" ca="1" si="2"/>
        <v>274</v>
      </c>
      <c r="G19" s="1148">
        <f ca="1">IF(F19&lt;&gt;"",COUNTIF($F$11:F19,"&gt;0"),"")</f>
        <v>9</v>
      </c>
      <c r="H19" s="1149">
        <v>6.0525303175296792E-3</v>
      </c>
      <c r="I19" s="1148"/>
      <c r="J19" s="1150">
        <f t="shared" ca="1" si="3"/>
        <v>7005505844.7305441</v>
      </c>
      <c r="K19" s="1151">
        <f t="shared" ca="1" si="4"/>
        <v>42401036.514862984</v>
      </c>
      <c r="L19" s="1150">
        <f t="shared" ca="1" si="5"/>
        <v>48215201.973036818</v>
      </c>
      <c r="M19" s="1150">
        <f t="shared" ca="1" si="6"/>
        <v>0</v>
      </c>
      <c r="N19" s="1150">
        <f t="shared" ca="1" si="15"/>
        <v>6914889606.2426443</v>
      </c>
      <c r="O19" s="1093"/>
      <c r="P19" s="1150">
        <f t="shared" ca="1" si="7"/>
        <v>90616238.48789978</v>
      </c>
      <c r="Q19" s="1150">
        <f t="shared" ca="1" si="8"/>
        <v>6569145125.9305115</v>
      </c>
      <c r="R19" s="1150">
        <f t="shared" ca="1" si="16"/>
        <v>6655230552.4940166</v>
      </c>
      <c r="S19" s="1150">
        <f t="shared" ca="1" si="17"/>
        <v>86085426.563505173</v>
      </c>
      <c r="T19" s="1150">
        <f t="shared" ca="1" si="9"/>
        <v>6569145125.9305115</v>
      </c>
      <c r="U19" s="1152">
        <f t="shared" ca="1" si="10"/>
        <v>0.85617642058534671</v>
      </c>
      <c r="V19" s="1153">
        <f t="shared" ca="1" si="11"/>
        <v>5.0000000000000044E-2</v>
      </c>
      <c r="X19" s="1154">
        <f t="shared" ca="1" si="18"/>
        <v>350275292.2365275</v>
      </c>
      <c r="Y19" s="1154">
        <f t="shared" ca="1" si="12"/>
        <v>4530811.9243946075</v>
      </c>
      <c r="Z19" s="1154">
        <f t="shared" ca="1" si="13"/>
        <v>345744480.31213289</v>
      </c>
      <c r="AA19" s="1152">
        <f t="shared" ca="1" si="14"/>
        <v>0.85600022540695875</v>
      </c>
      <c r="AB19" s="1125"/>
    </row>
    <row r="20" spans="1:28">
      <c r="A20" s="1123" t="s">
        <v>612</v>
      </c>
      <c r="C20" s="1124"/>
      <c r="D20" s="1145">
        <f t="shared" ca="1" si="0"/>
        <v>46053</v>
      </c>
      <c r="E20" s="1146">
        <f t="shared" ca="1" si="1"/>
        <v>46080</v>
      </c>
      <c r="F20" s="1147">
        <f t="shared" ca="1" si="2"/>
        <v>305</v>
      </c>
      <c r="G20" s="1148">
        <f ca="1">IF(F20&lt;&gt;"",COUNTIF($F$11:F20,"&gt;0"),"")</f>
        <v>10</v>
      </c>
      <c r="H20" s="1149">
        <v>6.088585956135875E-3</v>
      </c>
      <c r="I20" s="1148"/>
      <c r="J20" s="1150">
        <f t="shared" ca="1" si="3"/>
        <v>6914889606.2426443</v>
      </c>
      <c r="K20" s="1151">
        <f t="shared" ca="1" si="4"/>
        <v>42101899.744798891</v>
      </c>
      <c r="L20" s="1150">
        <f t="shared" ca="1" si="5"/>
        <v>47589811.802863486</v>
      </c>
      <c r="M20" s="1150">
        <f t="shared" ca="1" si="6"/>
        <v>0</v>
      </c>
      <c r="N20" s="1150">
        <f t="shared" ca="1" si="15"/>
        <v>6825197894.6949825</v>
      </c>
      <c r="O20" s="1093"/>
      <c r="P20" s="1150">
        <f t="shared" ca="1" si="7"/>
        <v>89691711.547661781</v>
      </c>
      <c r="Q20" s="1150">
        <f t="shared" ca="1" si="8"/>
        <v>6483937999.9602327</v>
      </c>
      <c r="R20" s="1150">
        <f t="shared" ca="1" si="16"/>
        <v>6569145125.9305115</v>
      </c>
      <c r="S20" s="1150">
        <f t="shared" ca="1" si="17"/>
        <v>85207125.97027874</v>
      </c>
      <c r="T20" s="1150">
        <f t="shared" ca="1" si="9"/>
        <v>6483937999.9602327</v>
      </c>
      <c r="U20" s="1152">
        <f t="shared" ca="1" si="10"/>
        <v>0.84510177609356651</v>
      </c>
      <c r="V20" s="1153">
        <f t="shared" ca="1" si="11"/>
        <v>5.0000000000000044E-2</v>
      </c>
      <c r="X20" s="1154">
        <f t="shared" ca="1" si="18"/>
        <v>345744480.31213289</v>
      </c>
      <c r="Y20" s="1154">
        <f t="shared" ca="1" si="12"/>
        <v>4484585.5773830414</v>
      </c>
      <c r="Z20" s="1154">
        <f t="shared" ca="1" si="13"/>
        <v>341259894.73474985</v>
      </c>
      <c r="AA20" s="1152">
        <f t="shared" ca="1" si="14"/>
        <v>0.84492786000032472</v>
      </c>
      <c r="AB20" s="1125"/>
    </row>
    <row r="21" spans="1:28">
      <c r="A21" s="1217">
        <f>'AMORT. PROFILE 0% CPR'!A21</f>
        <v>388129228.07999998</v>
      </c>
      <c r="C21" s="1124"/>
      <c r="D21" s="1145">
        <f t="shared" ca="1" si="0"/>
        <v>46081</v>
      </c>
      <c r="E21" s="1146">
        <f t="shared" ca="1" si="1"/>
        <v>46108</v>
      </c>
      <c r="F21" s="1147">
        <f t="shared" ca="1" si="2"/>
        <v>333</v>
      </c>
      <c r="G21" s="1148">
        <f ca="1">IF(F21&lt;&gt;"",COUNTIF($F$11:F21,"&gt;0"),"")</f>
        <v>11</v>
      </c>
      <c r="H21" s="1161">
        <v>6.133374550511099E-3</v>
      </c>
      <c r="I21" s="1148"/>
      <c r="J21" s="1150">
        <f t="shared" ca="1" si="3"/>
        <v>6825197894.6949825</v>
      </c>
      <c r="K21" s="1151">
        <f t="shared" ca="1" si="4"/>
        <v>41861495.069524139</v>
      </c>
      <c r="L21" s="1150">
        <f t="shared" ca="1" si="5"/>
        <v>46970416.727477655</v>
      </c>
      <c r="M21" s="1150">
        <f t="shared" ca="1" si="6"/>
        <v>0</v>
      </c>
      <c r="N21" s="1150">
        <f t="shared" ca="1" si="15"/>
        <v>6736365982.8979807</v>
      </c>
      <c r="O21" s="1093"/>
      <c r="P21" s="1150">
        <f t="shared" ca="1" si="7"/>
        <v>88831911.797001839</v>
      </c>
      <c r="Q21" s="1150">
        <f t="shared" ca="1" si="8"/>
        <v>6399547683.7530813</v>
      </c>
      <c r="R21" s="1150">
        <f t="shared" ca="1" si="16"/>
        <v>6483937999.9602327</v>
      </c>
      <c r="S21" s="1150">
        <f t="shared" ca="1" si="17"/>
        <v>84390316.207151413</v>
      </c>
      <c r="T21" s="1150">
        <f t="shared" ca="1" si="9"/>
        <v>6399547683.7530813</v>
      </c>
      <c r="U21" s="1152">
        <f t="shared" ca="1" si="10"/>
        <v>0.83414012246696767</v>
      </c>
      <c r="V21" s="1153">
        <f t="shared" ca="1" si="11"/>
        <v>5.0000000000000044E-2</v>
      </c>
      <c r="X21" s="1154">
        <f t="shared" ca="1" si="18"/>
        <v>341259894.73474985</v>
      </c>
      <c r="Y21" s="1154">
        <f t="shared" ca="1" si="12"/>
        <v>4441595.5898504257</v>
      </c>
      <c r="Z21" s="1154">
        <f t="shared" ca="1" si="13"/>
        <v>336818299.14489943</v>
      </c>
      <c r="AA21" s="1152">
        <f t="shared" ca="1" si="14"/>
        <v>0.83396846220613352</v>
      </c>
      <c r="AB21" s="1125"/>
    </row>
    <row r="22" spans="1:28">
      <c r="A22" s="1162"/>
      <c r="C22" s="1124"/>
      <c r="D22" s="1145">
        <f t="shared" ca="1" si="0"/>
        <v>46112</v>
      </c>
      <c r="E22" s="1146">
        <f t="shared" ca="1" si="1"/>
        <v>46139</v>
      </c>
      <c r="F22" s="1147">
        <f t="shared" ca="1" si="2"/>
        <v>364</v>
      </c>
      <c r="G22" s="1148">
        <f ca="1">IF(F22&lt;&gt;"",COUNTIF($F$11:F22,"&gt;0"),"")</f>
        <v>12</v>
      </c>
      <c r="H22" s="1149">
        <v>6.1692309126794949E-3</v>
      </c>
      <c r="I22" s="1148"/>
      <c r="J22" s="1150">
        <f t="shared" ca="1" si="3"/>
        <v>6736365982.8979807</v>
      </c>
      <c r="K22" s="1151">
        <f t="shared" ca="1" si="4"/>
        <v>41558197.260816813</v>
      </c>
      <c r="L22" s="1150">
        <f t="shared" ca="1" si="5"/>
        <v>46357410.730669685</v>
      </c>
      <c r="M22" s="1150">
        <f t="shared" ca="1" si="6"/>
        <v>0</v>
      </c>
      <c r="N22" s="1150">
        <f t="shared" ca="1" si="15"/>
        <v>6648450374.9064941</v>
      </c>
      <c r="O22" s="1093"/>
      <c r="P22" s="1150">
        <f t="shared" ca="1" si="7"/>
        <v>87915607.991486549</v>
      </c>
      <c r="Q22" s="1150">
        <f t="shared" ca="1" si="8"/>
        <v>6316027856.1611691</v>
      </c>
      <c r="R22" s="1150">
        <f t="shared" ca="1" si="16"/>
        <v>6399547683.7530813</v>
      </c>
      <c r="S22" s="1150">
        <f t="shared" ca="1" si="17"/>
        <v>83519827.59191227</v>
      </c>
      <c r="T22" s="1150">
        <f t="shared" ca="1" si="9"/>
        <v>6316027856.1611691</v>
      </c>
      <c r="U22" s="1152">
        <f t="shared" ca="1" si="10"/>
        <v>0.82328354908571522</v>
      </c>
      <c r="V22" s="1153">
        <f t="shared" ca="1" si="11"/>
        <v>5.0000000000000044E-2</v>
      </c>
      <c r="X22" s="1154">
        <f t="shared" ca="1" si="18"/>
        <v>336818299.14489943</v>
      </c>
      <c r="Y22" s="1154">
        <f t="shared" ca="1" si="12"/>
        <v>4395780.3995742798</v>
      </c>
      <c r="Z22" s="1154">
        <f t="shared" ca="1" si="13"/>
        <v>332422518.74532515</v>
      </c>
      <c r="AA22" s="1152">
        <f t="shared" ca="1" si="14"/>
        <v>0.82311412303250109</v>
      </c>
      <c r="AB22" s="1125"/>
    </row>
    <row r="23" spans="1:28" ht="15.75">
      <c r="A23" s="1114" t="s">
        <v>630</v>
      </c>
      <c r="C23" s="1124"/>
      <c r="D23" s="1145">
        <f t="shared" ca="1" si="0"/>
        <v>46142</v>
      </c>
      <c r="E23" s="1146">
        <f t="shared" ca="1" si="1"/>
        <v>46169</v>
      </c>
      <c r="F23" s="1147">
        <f t="shared" ca="1" si="2"/>
        <v>394</v>
      </c>
      <c r="G23" s="1148">
        <f ca="1">IF(F23&lt;&gt;"",COUNTIF($F$11:F23,"&gt;0"),"")</f>
        <v>13</v>
      </c>
      <c r="H23" s="1149">
        <v>6.211379484955426E-3</v>
      </c>
      <c r="I23" s="1148"/>
      <c r="J23" s="1150">
        <f t="shared" ca="1" si="3"/>
        <v>6648450374.9064941</v>
      </c>
      <c r="K23" s="1151">
        <f t="shared" ca="1" si="4"/>
        <v>41296048.265438408</v>
      </c>
      <c r="L23" s="1150">
        <f t="shared" ca="1" si="5"/>
        <v>45750464.641886674</v>
      </c>
      <c r="M23" s="1150">
        <f t="shared" ca="1" si="6"/>
        <v>0</v>
      </c>
      <c r="N23" s="1150">
        <f t="shared" ca="1" si="15"/>
        <v>6561403861.9991693</v>
      </c>
      <c r="O23" s="1093"/>
      <c r="P23" s="1150">
        <f t="shared" ca="1" si="7"/>
        <v>87046512.907324791</v>
      </c>
      <c r="Q23" s="1150">
        <f t="shared" ca="1" si="8"/>
        <v>6233333668.8992109</v>
      </c>
      <c r="R23" s="1150">
        <f t="shared" ca="1" si="16"/>
        <v>6316027856.1611691</v>
      </c>
      <c r="S23" s="1150">
        <f t="shared" ca="1" si="17"/>
        <v>82694187.261958122</v>
      </c>
      <c r="T23" s="1150">
        <f t="shared" ca="1" si="9"/>
        <v>6233333668.8992109</v>
      </c>
      <c r="U23" s="1152">
        <f t="shared" ca="1" si="10"/>
        <v>0.8125389615809665</v>
      </c>
      <c r="V23" s="1153">
        <f t="shared" ca="1" si="11"/>
        <v>5.0000000000000044E-2</v>
      </c>
      <c r="X23" s="1154">
        <f t="shared" ca="1" si="18"/>
        <v>332422518.74532515</v>
      </c>
      <c r="Y23" s="1154">
        <f t="shared" ca="1" si="12"/>
        <v>4352325.6453666687</v>
      </c>
      <c r="Z23" s="1154">
        <f t="shared" ca="1" si="13"/>
        <v>328070193.09995848</v>
      </c>
      <c r="AA23" s="1152">
        <f t="shared" ca="1" si="14"/>
        <v>0.81237174668945544</v>
      </c>
      <c r="AB23" s="1125"/>
    </row>
    <row r="24" spans="1:28">
      <c r="A24" s="1123" t="s">
        <v>262</v>
      </c>
      <c r="C24" s="1124"/>
      <c r="D24" s="1145">
        <f t="shared" ca="1" si="0"/>
        <v>46173</v>
      </c>
      <c r="E24" s="1146">
        <f t="shared" ca="1" si="1"/>
        <v>46202</v>
      </c>
      <c r="F24" s="1147">
        <f t="shared" ca="1" si="2"/>
        <v>427</v>
      </c>
      <c r="G24" s="1148">
        <f ca="1">IF(F24&lt;&gt;"",COUNTIF($F$11:F24,"&gt;0"),"")</f>
        <v>14</v>
      </c>
      <c r="H24" s="1149">
        <v>6.2630015066440572E-3</v>
      </c>
      <c r="I24" s="1148"/>
      <c r="J24" s="1150">
        <f t="shared" ca="1" si="3"/>
        <v>6561403861.9991693</v>
      </c>
      <c r="K24" s="1151">
        <f t="shared" ca="1" si="4"/>
        <v>41094082.273400933</v>
      </c>
      <c r="L24" s="1150">
        <f t="shared" ca="1" si="5"/>
        <v>45149119.769863918</v>
      </c>
      <c r="M24" s="1150">
        <f t="shared" ca="1" si="6"/>
        <v>0</v>
      </c>
      <c r="N24" s="1150">
        <f t="shared" ca="1" si="15"/>
        <v>6475160659.955904</v>
      </c>
      <c r="O24" s="1093"/>
      <c r="P24" s="1150">
        <f t="shared" ca="1" si="7"/>
        <v>86243202.043265343</v>
      </c>
      <c r="Q24" s="1150">
        <f t="shared" ca="1" si="8"/>
        <v>6151402626.9581089</v>
      </c>
      <c r="R24" s="1150">
        <f t="shared" ca="1" si="16"/>
        <v>6233333668.8992109</v>
      </c>
      <c r="S24" s="1150">
        <f t="shared" ca="1" si="17"/>
        <v>81931041.941102028</v>
      </c>
      <c r="T24" s="1150">
        <f t="shared" ca="1" si="9"/>
        <v>6151402626.9581089</v>
      </c>
      <c r="U24" s="1152">
        <f t="shared" ca="1" si="10"/>
        <v>0.80190059034878958</v>
      </c>
      <c r="V24" s="1153">
        <f t="shared" ca="1" si="11"/>
        <v>4.9999999999999933E-2</v>
      </c>
      <c r="X24" s="1154">
        <f t="shared" ca="1" si="18"/>
        <v>328070193.09995848</v>
      </c>
      <c r="Y24" s="1154">
        <f t="shared" ca="1" si="12"/>
        <v>4312160.1021633148</v>
      </c>
      <c r="Z24" s="1154">
        <f t="shared" ca="1" si="13"/>
        <v>323758032.99779516</v>
      </c>
      <c r="AA24" s="1152">
        <f t="shared" ca="1" si="14"/>
        <v>0.80173556476040686</v>
      </c>
      <c r="AB24" s="1125"/>
    </row>
    <row r="25" spans="1:28">
      <c r="A25" s="1218">
        <v>0.08</v>
      </c>
      <c r="C25" s="1124"/>
      <c r="D25" s="1145">
        <f t="shared" ca="1" si="0"/>
        <v>46203</v>
      </c>
      <c r="E25" s="1146">
        <f t="shared" ca="1" si="1"/>
        <v>46230</v>
      </c>
      <c r="F25" s="1147">
        <f t="shared" ca="1" si="2"/>
        <v>455</v>
      </c>
      <c r="G25" s="1148">
        <f ca="1">IF(F25&lt;&gt;"",COUNTIF($F$11:F25,"&gt;0"),"")</f>
        <v>15</v>
      </c>
      <c r="H25" s="1149">
        <v>6.292677908475707E-3</v>
      </c>
      <c r="I25" s="1148"/>
      <c r="J25" s="1150">
        <f t="shared" ca="1" si="3"/>
        <v>6475160659.955904</v>
      </c>
      <c r="K25" s="1151">
        <f t="shared" ca="1" si="4"/>
        <v>40746100.4387355</v>
      </c>
      <c r="L25" s="1150">
        <f t="shared" ca="1" si="5"/>
        <v>44554348.399197541</v>
      </c>
      <c r="M25" s="1150">
        <f t="shared" ca="1" si="6"/>
        <v>0</v>
      </c>
      <c r="N25" s="1150">
        <f t="shared" ca="1" si="15"/>
        <v>6389860211.1179705</v>
      </c>
      <c r="O25" s="1093"/>
      <c r="P25" s="1150">
        <f t="shared" ca="1" si="7"/>
        <v>85300448.83793354</v>
      </c>
      <c r="Q25" s="1150">
        <f t="shared" ca="1" si="8"/>
        <v>6070367200.5620718</v>
      </c>
      <c r="R25" s="1150">
        <f t="shared" ca="1" si="16"/>
        <v>6151402626.9581089</v>
      </c>
      <c r="S25" s="1150">
        <f t="shared" ca="1" si="17"/>
        <v>81035426.396037102</v>
      </c>
      <c r="T25" s="1150">
        <f t="shared" ca="1" si="9"/>
        <v>6070367200.5620718</v>
      </c>
      <c r="U25" s="1152">
        <f t="shared" ca="1" si="10"/>
        <v>0.7913603955845866</v>
      </c>
      <c r="V25" s="1153">
        <f t="shared" ca="1" si="11"/>
        <v>5.0000000000000044E-2</v>
      </c>
      <c r="X25" s="1154">
        <f t="shared" ca="1" si="18"/>
        <v>323758032.99779516</v>
      </c>
      <c r="Y25" s="1154">
        <f t="shared" ca="1" si="12"/>
        <v>4265022.4418964386</v>
      </c>
      <c r="Z25" s="1154">
        <f t="shared" ca="1" si="13"/>
        <v>319493010.55589873</v>
      </c>
      <c r="AA25" s="1152">
        <f t="shared" ca="1" si="14"/>
        <v>0.79119753909529611</v>
      </c>
      <c r="AB25" s="1125"/>
    </row>
    <row r="26" spans="1:28">
      <c r="A26" s="1123" t="s">
        <v>631</v>
      </c>
      <c r="C26" s="1124"/>
      <c r="D26" s="1145">
        <f t="shared" ca="1" si="0"/>
        <v>46234</v>
      </c>
      <c r="E26" s="1146">
        <f t="shared" ca="1" si="1"/>
        <v>46261</v>
      </c>
      <c r="F26" s="1147">
        <f t="shared" ca="1" si="2"/>
        <v>486</v>
      </c>
      <c r="G26" s="1148">
        <f ca="1">IF(F26&lt;&gt;"",COUNTIF($F$11:F26,"&gt;0"),"")</f>
        <v>16</v>
      </c>
      <c r="H26" s="1149">
        <v>6.3358665088783829E-3</v>
      </c>
      <c r="I26" s="1148"/>
      <c r="J26" s="1150">
        <f t="shared" ca="1" si="3"/>
        <v>6389860211.1179705</v>
      </c>
      <c r="K26" s="1151">
        <f t="shared" ca="1" si="4"/>
        <v>40485301.308036901</v>
      </c>
      <c r="L26" s="1150">
        <f t="shared" ca="1" si="5"/>
        <v>43965501.326048099</v>
      </c>
      <c r="M26" s="1150">
        <f t="shared" ca="1" si="6"/>
        <v>0</v>
      </c>
      <c r="N26" s="1150">
        <f t="shared" ca="1" si="15"/>
        <v>6305409408.4838858</v>
      </c>
      <c r="O26" s="1093"/>
      <c r="P26" s="1150">
        <f t="shared" ca="1" si="7"/>
        <v>84450802.634084702</v>
      </c>
      <c r="Q26" s="1150">
        <f t="shared" ca="1" si="8"/>
        <v>5990138938.0596914</v>
      </c>
      <c r="R26" s="1150">
        <f t="shared" ca="1" si="16"/>
        <v>6070367200.5620718</v>
      </c>
      <c r="S26" s="1150">
        <f t="shared" ca="1" si="17"/>
        <v>80228262.502380371</v>
      </c>
      <c r="T26" s="1150">
        <f t="shared" ca="1" si="9"/>
        <v>5990138938.0596914</v>
      </c>
      <c r="U26" s="1152">
        <f t="shared" ca="1" si="10"/>
        <v>0.78093541920471254</v>
      </c>
      <c r="V26" s="1153">
        <f t="shared" ca="1" si="11"/>
        <v>5.0000000000000044E-2</v>
      </c>
      <c r="X26" s="1154">
        <f t="shared" ca="1" si="18"/>
        <v>319493010.55589873</v>
      </c>
      <c r="Y26" s="1154">
        <f t="shared" ca="1" si="12"/>
        <v>4222540.1317043304</v>
      </c>
      <c r="Z26" s="1154">
        <f t="shared" ca="1" si="13"/>
        <v>315270470.4241944</v>
      </c>
      <c r="AA26" s="1152">
        <f t="shared" ca="1" si="14"/>
        <v>0.78077470810336935</v>
      </c>
      <c r="AB26" s="1125"/>
    </row>
    <row r="27" spans="1:28">
      <c r="A27" s="1218">
        <v>0.1</v>
      </c>
      <c r="C27" s="1124"/>
      <c r="D27" s="1145">
        <f t="shared" ca="1" si="0"/>
        <v>46265</v>
      </c>
      <c r="E27" s="1146">
        <f t="shared" ca="1" si="1"/>
        <v>46293</v>
      </c>
      <c r="F27" s="1147">
        <f t="shared" ca="1" si="2"/>
        <v>518</v>
      </c>
      <c r="G27" s="1148">
        <f ca="1">IF(F27&lt;&gt;"",COUNTIF($F$11:F27,"&gt;0"),"")</f>
        <v>17</v>
      </c>
      <c r="H27" s="1149">
        <v>6.3739095470263527E-3</v>
      </c>
      <c r="I27" s="1148"/>
      <c r="J27" s="1150">
        <f t="shared" ca="1" si="3"/>
        <v>6305409408.4838858</v>
      </c>
      <c r="K27" s="1151">
        <f t="shared" ca="1" si="4"/>
        <v>40190109.226645224</v>
      </c>
      <c r="L27" s="1150">
        <f t="shared" ca="1" si="5"/>
        <v>43382775.678263098</v>
      </c>
      <c r="M27" s="1150">
        <f t="shared" ca="1" si="6"/>
        <v>0</v>
      </c>
      <c r="N27" s="1150">
        <f t="shared" ca="1" si="15"/>
        <v>6221836523.5789776</v>
      </c>
      <c r="O27" s="1093"/>
      <c r="P27" s="1150">
        <f t="shared" ca="1" si="7"/>
        <v>83572884.90490818</v>
      </c>
      <c r="Q27" s="1150">
        <f t="shared" ca="1" si="8"/>
        <v>5910744697.4000282</v>
      </c>
      <c r="R27" s="1150">
        <f t="shared" ca="1" si="16"/>
        <v>5990138938.0596914</v>
      </c>
      <c r="S27" s="1150">
        <f t="shared" ca="1" si="17"/>
        <v>79394240.6596632</v>
      </c>
      <c r="T27" s="1150">
        <f t="shared" ca="1" si="9"/>
        <v>5910744697.4000282</v>
      </c>
      <c r="U27" s="1152">
        <f t="shared" ca="1" si="10"/>
        <v>0.7706142821566011</v>
      </c>
      <c r="V27" s="1153">
        <f t="shared" ca="1" si="11"/>
        <v>5.0000000000000044E-2</v>
      </c>
      <c r="X27" s="1154">
        <f t="shared" ca="1" si="18"/>
        <v>315270470.4241944</v>
      </c>
      <c r="Y27" s="1154">
        <f t="shared" ca="1" si="12"/>
        <v>4178644.2452449799</v>
      </c>
      <c r="Z27" s="1154">
        <f t="shared" ca="1" si="13"/>
        <v>311091826.17894942</v>
      </c>
      <c r="AA27" s="1152">
        <f t="shared" ca="1" si="14"/>
        <v>0.77045569507378886</v>
      </c>
      <c r="AB27" s="1125"/>
    </row>
    <row r="28" spans="1:28">
      <c r="C28" s="1124"/>
      <c r="D28" s="1145">
        <f t="shared" ca="1" si="0"/>
        <v>46295</v>
      </c>
      <c r="E28" s="1146">
        <f t="shared" ca="1" si="1"/>
        <v>46322</v>
      </c>
      <c r="F28" s="1147">
        <f t="shared" ca="1" si="2"/>
        <v>547</v>
      </c>
      <c r="G28" s="1148">
        <f ca="1">IF(F28&lt;&gt;"",COUNTIF($F$11:F28,"&gt;0"),"")</f>
        <v>18</v>
      </c>
      <c r="H28" s="1149">
        <v>6.4206566612116898E-3</v>
      </c>
      <c r="I28" s="1148"/>
      <c r="J28" s="1150">
        <f t="shared" ca="1" si="3"/>
        <v>6221836523.5789776</v>
      </c>
      <c r="K28" s="1151">
        <f t="shared" ca="1" si="4"/>
        <v>39948276.120087549</v>
      </c>
      <c r="L28" s="1150">
        <f t="shared" ca="1" si="5"/>
        <v>42805759.590792678</v>
      </c>
      <c r="M28" s="1150">
        <f t="shared" ca="1" si="6"/>
        <v>0</v>
      </c>
      <c r="N28" s="1150">
        <f t="shared" ca="1" si="15"/>
        <v>6139082487.8680973</v>
      </c>
      <c r="O28" s="1093"/>
      <c r="P28" s="1150">
        <f t="shared" ca="1" si="7"/>
        <v>82754035.71088028</v>
      </c>
      <c r="Q28" s="1150">
        <f t="shared" ca="1" si="8"/>
        <v>5832128363.4746923</v>
      </c>
      <c r="R28" s="1150">
        <f t="shared" ca="1" si="16"/>
        <v>5910744697.4000282</v>
      </c>
      <c r="S28" s="1150">
        <f t="shared" ca="1" si="17"/>
        <v>78616333.925335884</v>
      </c>
      <c r="T28" s="1150">
        <f t="shared" ca="1" si="9"/>
        <v>5832128363.4746923</v>
      </c>
      <c r="U28" s="1152">
        <f t="shared" ca="1" si="10"/>
        <v>0.76040043963876247</v>
      </c>
      <c r="V28" s="1153">
        <f t="shared" ca="1" si="11"/>
        <v>5.0000000000000044E-2</v>
      </c>
      <c r="X28" s="1154">
        <f t="shared" ca="1" si="18"/>
        <v>311091826.17894942</v>
      </c>
      <c r="Y28" s="1154">
        <f t="shared" ca="1" si="12"/>
        <v>4137701.7855443954</v>
      </c>
      <c r="Z28" s="1154">
        <f t="shared" ca="1" si="13"/>
        <v>306954124.39340502</v>
      </c>
      <c r="AA28" s="1152">
        <f t="shared" ca="1" si="14"/>
        <v>0.76024395449401128</v>
      </c>
      <c r="AB28" s="1125"/>
    </row>
    <row r="29" spans="1:28" ht="15.75">
      <c r="A29" s="1114" t="s">
        <v>632</v>
      </c>
      <c r="C29" s="1124"/>
      <c r="D29" s="1145">
        <f t="shared" ca="1" si="0"/>
        <v>46326</v>
      </c>
      <c r="E29" s="1146">
        <f t="shared" ca="1" si="1"/>
        <v>46353</v>
      </c>
      <c r="F29" s="1147">
        <f t="shared" ca="1" si="2"/>
        <v>578</v>
      </c>
      <c r="G29" s="1148">
        <f ca="1">IF(F29&lt;&gt;"",COUNTIF($F$11:F29,"&gt;0"),"")</f>
        <v>19</v>
      </c>
      <c r="H29" s="1149">
        <v>6.457233226186688E-3</v>
      </c>
      <c r="I29" s="1148"/>
      <c r="J29" s="1150">
        <f t="shared" ca="1" si="3"/>
        <v>6139082487.8680973</v>
      </c>
      <c r="K29" s="1151">
        <f t="shared" ca="1" si="4"/>
        <v>39641487.41896271</v>
      </c>
      <c r="L29" s="1150">
        <f t="shared" ca="1" si="5"/>
        <v>42234863.30584722</v>
      </c>
      <c r="M29" s="1150">
        <f t="shared" ca="1" si="6"/>
        <v>0</v>
      </c>
      <c r="N29" s="1150">
        <f t="shared" ca="1" si="15"/>
        <v>6057206137.1432877</v>
      </c>
      <c r="O29" s="1093"/>
      <c r="P29" s="1150">
        <f t="shared" ca="1" si="7"/>
        <v>81876350.724809647</v>
      </c>
      <c r="Q29" s="1150">
        <f t="shared" ca="1" si="8"/>
        <v>5754345830.2861233</v>
      </c>
      <c r="R29" s="1150">
        <f t="shared" ca="1" si="16"/>
        <v>5832128363.4746923</v>
      </c>
      <c r="S29" s="1150">
        <f t="shared" ca="1" si="17"/>
        <v>77782533.188569069</v>
      </c>
      <c r="T29" s="1150">
        <f t="shared" ca="1" si="9"/>
        <v>5754345830.2861233</v>
      </c>
      <c r="U29" s="1152">
        <f t="shared" ca="1" si="10"/>
        <v>0.75028667260262083</v>
      </c>
      <c r="V29" s="1153">
        <f t="shared" ca="1" si="11"/>
        <v>5.0000000000000044E-2</v>
      </c>
      <c r="X29" s="1154">
        <f t="shared" ca="1" si="18"/>
        <v>306954124.39340502</v>
      </c>
      <c r="Y29" s="1154">
        <f t="shared" ca="1" si="12"/>
        <v>4093817.5362405777</v>
      </c>
      <c r="Z29" s="1154">
        <f t="shared" ca="1" si="13"/>
        <v>302860306.85716444</v>
      </c>
      <c r="AA29" s="1152">
        <f t="shared" ca="1" si="14"/>
        <v>0.75013226880108752</v>
      </c>
      <c r="AB29" s="1125"/>
    </row>
    <row r="30" spans="1:28">
      <c r="A30" s="1123" t="s">
        <v>633</v>
      </c>
      <c r="C30" s="1124"/>
      <c r="D30" s="1145">
        <f t="shared" ca="1" si="0"/>
        <v>46356</v>
      </c>
      <c r="E30" s="1146">
        <f t="shared" ca="1" si="1"/>
        <v>46384</v>
      </c>
      <c r="F30" s="1147">
        <f t="shared" ca="1" si="2"/>
        <v>609</v>
      </c>
      <c r="G30" s="1148">
        <f ca="1">IF(F30&lt;&gt;"",COUNTIF($F$11:F30,"&gt;0"),"")</f>
        <v>20</v>
      </c>
      <c r="H30" s="1149">
        <v>6.4969380648127462E-3</v>
      </c>
      <c r="I30" s="1148"/>
      <c r="J30" s="1150">
        <f t="shared" ca="1" si="3"/>
        <v>6057206137.1432877</v>
      </c>
      <c r="K30" s="1151">
        <f t="shared" ca="1" si="4"/>
        <v>39353293.118823603</v>
      </c>
      <c r="L30" s="1150">
        <f t="shared" ca="1" si="5"/>
        <v>41669915.69282525</v>
      </c>
      <c r="M30" s="1150">
        <f t="shared" ca="1" si="6"/>
        <v>0</v>
      </c>
      <c r="N30" s="1150">
        <f t="shared" ca="1" si="15"/>
        <v>5976182928.3316383</v>
      </c>
      <c r="O30" s="1093"/>
      <c r="P30" s="1150">
        <f t="shared" ca="1" si="7"/>
        <v>81023208.811649323</v>
      </c>
      <c r="Q30" s="1150">
        <f t="shared" ca="1" si="8"/>
        <v>5677373781.9150562</v>
      </c>
      <c r="R30" s="1150">
        <f t="shared" ca="1" si="16"/>
        <v>5754345830.2861233</v>
      </c>
      <c r="S30" s="1150">
        <f t="shared" ca="1" si="17"/>
        <v>76972048.371067047</v>
      </c>
      <c r="T30" s="1150">
        <f t="shared" ca="1" si="9"/>
        <v>5677373781.9150562</v>
      </c>
      <c r="U30" s="1152">
        <f t="shared" ca="1" si="10"/>
        <v>0.74028017165210247</v>
      </c>
      <c r="V30" s="1153">
        <f t="shared" ca="1" si="11"/>
        <v>5.0000000000000044E-2</v>
      </c>
      <c r="X30" s="1154">
        <f t="shared" ca="1" si="18"/>
        <v>302860306.85716444</v>
      </c>
      <c r="Y30" s="1154">
        <f t="shared" ca="1" si="12"/>
        <v>4051160.4405822754</v>
      </c>
      <c r="Z30" s="1154">
        <f t="shared" ca="1" si="13"/>
        <v>298809146.41658217</v>
      </c>
      <c r="AA30" s="1152">
        <f t="shared" ca="1" si="14"/>
        <v>0.74012782711917025</v>
      </c>
      <c r="AB30" s="1125"/>
    </row>
    <row r="31" spans="1:28">
      <c r="A31" s="1219">
        <f>'AMORT. PROFILE 0% CPR'!A31</f>
        <v>45775</v>
      </c>
      <c r="C31" s="1124"/>
      <c r="D31" s="1145">
        <f t="shared" ca="1" si="0"/>
        <v>46387</v>
      </c>
      <c r="E31" s="1146">
        <f t="shared" ca="1" si="1"/>
        <v>46414</v>
      </c>
      <c r="F31" s="1147">
        <f t="shared" ca="1" si="2"/>
        <v>639</v>
      </c>
      <c r="G31" s="1148">
        <f ca="1">IF(F31&lt;&gt;"",COUNTIF($F$11:F31,"&gt;0"),"")</f>
        <v>21</v>
      </c>
      <c r="H31" s="1149">
        <v>6.5436261874657333E-3</v>
      </c>
      <c r="I31" s="1148"/>
      <c r="J31" s="1150">
        <f t="shared" ca="1" si="3"/>
        <v>5976182928.3316383</v>
      </c>
      <c r="K31" s="1151">
        <f t="shared" ca="1" si="4"/>
        <v>39105907.110916562</v>
      </c>
      <c r="L31" s="1150">
        <f t="shared" ca="1" si="5"/>
        <v>41110592.988616429</v>
      </c>
      <c r="M31" s="1150">
        <f t="shared" ca="1" si="6"/>
        <v>0</v>
      </c>
      <c r="N31" s="1150">
        <f t="shared" ca="1" si="15"/>
        <v>5895966428.2321062</v>
      </c>
      <c r="O31" s="1093"/>
      <c r="P31" s="1150">
        <f t="shared" ca="1" si="7"/>
        <v>80216500.099532127</v>
      </c>
      <c r="Q31" s="1150">
        <f t="shared" ca="1" si="8"/>
        <v>5601168106.8205004</v>
      </c>
      <c r="R31" s="1150">
        <f t="shared" ca="1" si="16"/>
        <v>5677373781.9150562</v>
      </c>
      <c r="S31" s="1150">
        <f t="shared" ca="1" si="17"/>
        <v>76205675.094555855</v>
      </c>
      <c r="T31" s="1150">
        <f t="shared" ca="1" si="9"/>
        <v>5601168106.8205004</v>
      </c>
      <c r="U31" s="1152">
        <f t="shared" ca="1" si="10"/>
        <v>0.73037793726072353</v>
      </c>
      <c r="V31" s="1153">
        <f t="shared" ca="1" si="11"/>
        <v>5.0000000000000044E-2</v>
      </c>
      <c r="X31" s="1154">
        <f t="shared" ca="1" si="18"/>
        <v>298809146.41658217</v>
      </c>
      <c r="Y31" s="1154">
        <f t="shared" ca="1" si="12"/>
        <v>4010825.0049762726</v>
      </c>
      <c r="Z31" s="1154">
        <f t="shared" ca="1" si="13"/>
        <v>294798321.41160589</v>
      </c>
      <c r="AA31" s="1152">
        <f t="shared" ca="1" si="14"/>
        <v>0.73022763053905715</v>
      </c>
      <c r="AB31" s="1125"/>
    </row>
    <row r="32" spans="1:28">
      <c r="A32" s="1123" t="s">
        <v>634</v>
      </c>
      <c r="C32" s="1124"/>
      <c r="D32" s="1145">
        <f t="shared" ca="1" si="0"/>
        <v>46418</v>
      </c>
      <c r="E32" s="1146">
        <f t="shared" ca="1" si="1"/>
        <v>46444</v>
      </c>
      <c r="F32" s="1147">
        <f t="shared" ca="1" si="2"/>
        <v>669</v>
      </c>
      <c r="G32" s="1148">
        <f ca="1">IF(F32&lt;&gt;"",COUNTIF($F$11:F32,"&gt;0"),"")</f>
        <v>22</v>
      </c>
      <c r="H32" s="1149">
        <v>6.5780392457232386E-3</v>
      </c>
      <c r="I32" s="1148"/>
      <c r="J32" s="1150">
        <f t="shared" ca="1" si="3"/>
        <v>5895966428.2321062</v>
      </c>
      <c r="K32" s="1151">
        <f t="shared" ca="1" si="4"/>
        <v>38783898.556377463</v>
      </c>
      <c r="L32" s="1150">
        <f t="shared" ca="1" si="5"/>
        <v>40557372.959265463</v>
      </c>
      <c r="M32" s="1150">
        <f t="shared" ca="1" si="6"/>
        <v>0</v>
      </c>
      <c r="N32" s="1150">
        <f t="shared" ca="1" si="15"/>
        <v>5816625156.7164631</v>
      </c>
      <c r="O32" s="1093"/>
      <c r="P32" s="1150">
        <f t="shared" ca="1" si="7"/>
        <v>79341271.51564312</v>
      </c>
      <c r="Q32" s="1150">
        <f t="shared" ca="1" si="8"/>
        <v>5525793898.88064</v>
      </c>
      <c r="R32" s="1150">
        <f t="shared" ca="1" si="16"/>
        <v>5601168106.8205004</v>
      </c>
      <c r="S32" s="1150">
        <f t="shared" ca="1" si="17"/>
        <v>75374207.939860344</v>
      </c>
      <c r="T32" s="1150">
        <f t="shared" ca="1" si="9"/>
        <v>5525793898.88064</v>
      </c>
      <c r="U32" s="1152">
        <f t="shared" ca="1" si="10"/>
        <v>0.72057429460460309</v>
      </c>
      <c r="V32" s="1153">
        <f t="shared" ca="1" si="11"/>
        <v>4.9999999999999933E-2</v>
      </c>
      <c r="X32" s="1154">
        <f t="shared" ca="1" si="18"/>
        <v>294798321.41160589</v>
      </c>
      <c r="Y32" s="1154">
        <f t="shared" ca="1" si="12"/>
        <v>3967063.5757827759</v>
      </c>
      <c r="Z32" s="1154">
        <f t="shared" ca="1" si="13"/>
        <v>290831257.83582312</v>
      </c>
      <c r="AA32" s="1152">
        <f t="shared" ca="1" si="14"/>
        <v>0.72042600540470647</v>
      </c>
      <c r="AB32" s="1125"/>
    </row>
    <row r="33" spans="1:28">
      <c r="A33" s="1163">
        <f>A31</f>
        <v>45775</v>
      </c>
      <c r="C33" s="1124"/>
      <c r="D33" s="1145">
        <f t="shared" ca="1" si="0"/>
        <v>46446</v>
      </c>
      <c r="E33" s="1146">
        <f t="shared" ca="1" si="1"/>
        <v>46476</v>
      </c>
      <c r="F33" s="1147">
        <f t="shared" ca="1" si="2"/>
        <v>701</v>
      </c>
      <c r="G33" s="1148">
        <f ca="1">IF(F33&lt;&gt;"",COUNTIF($F$11:F33,"&gt;0"),"")</f>
        <v>23</v>
      </c>
      <c r="H33" s="1149">
        <v>6.6273728883381152E-3</v>
      </c>
      <c r="I33" s="1148"/>
      <c r="J33" s="1150">
        <f t="shared" ca="1" si="3"/>
        <v>5816625156.7164631</v>
      </c>
      <c r="K33" s="1151">
        <f t="shared" ca="1" si="4"/>
        <v>38548943.865248129</v>
      </c>
      <c r="L33" s="1150">
        <f t="shared" ca="1" si="5"/>
        <v>40009610.553257056</v>
      </c>
      <c r="M33" s="1150">
        <f t="shared" ca="1" si="6"/>
        <v>0</v>
      </c>
      <c r="N33" s="1150">
        <f t="shared" ca="1" si="15"/>
        <v>5738066602.2979584</v>
      </c>
      <c r="O33" s="1093"/>
      <c r="P33" s="1150">
        <f t="shared" ca="1" si="7"/>
        <v>78558554.418504715</v>
      </c>
      <c r="Q33" s="1150">
        <f t="shared" ca="1" si="8"/>
        <v>5451163272.1830606</v>
      </c>
      <c r="R33" s="1150">
        <f t="shared" ca="1" si="16"/>
        <v>5525793898.88064</v>
      </c>
      <c r="S33" s="1150">
        <f t="shared" ca="1" si="17"/>
        <v>74630626.697579384</v>
      </c>
      <c r="T33" s="1150">
        <f t="shared" ca="1" si="9"/>
        <v>5451163272.1830606</v>
      </c>
      <c r="U33" s="1152">
        <f t="shared" ca="1" si="10"/>
        <v>0.71087761782543102</v>
      </c>
      <c r="V33" s="1153">
        <f t="shared" ca="1" si="11"/>
        <v>4.9999999999999933E-2</v>
      </c>
      <c r="X33" s="1154">
        <f t="shared" ca="1" si="18"/>
        <v>290831257.83582312</v>
      </c>
      <c r="Y33" s="1154">
        <f t="shared" ca="1" si="12"/>
        <v>3927927.7209253311</v>
      </c>
      <c r="Z33" s="1154">
        <f t="shared" ca="1" si="13"/>
        <v>286903330.11489779</v>
      </c>
      <c r="AA33" s="1152">
        <f t="shared" ca="1" si="14"/>
        <v>0.71073132413446505</v>
      </c>
      <c r="AB33" s="1125"/>
    </row>
    <row r="34" spans="1:28">
      <c r="A34" s="1164">
        <f>'AMORT. PROFILE 0% CPR'!A34</f>
        <v>45715</v>
      </c>
      <c r="C34" s="1124"/>
      <c r="D34" s="1145">
        <f t="shared" ca="1" si="0"/>
        <v>46477</v>
      </c>
      <c r="E34" s="1146">
        <f t="shared" ca="1" si="1"/>
        <v>46504</v>
      </c>
      <c r="F34" s="1147">
        <f t="shared" ca="1" si="2"/>
        <v>729</v>
      </c>
      <c r="G34" s="1148">
        <f ca="1">IF(F34&lt;&gt;"",COUNTIF($F$11:F34,"&gt;0"),"")</f>
        <v>24</v>
      </c>
      <c r="H34" s="1149">
        <v>6.6642395070978582E-3</v>
      </c>
      <c r="I34" s="1148"/>
      <c r="J34" s="1150">
        <f t="shared" ca="1" si="3"/>
        <v>5738066602.2979584</v>
      </c>
      <c r="K34" s="1151">
        <f t="shared" ca="1" si="4"/>
        <v>38239850.145392828</v>
      </c>
      <c r="L34" s="1150">
        <f t="shared" ca="1" si="5"/>
        <v>39467781.346921526</v>
      </c>
      <c r="M34" s="1150">
        <f t="shared" ca="1" si="6"/>
        <v>0</v>
      </c>
      <c r="N34" s="1150">
        <f t="shared" ca="1" si="15"/>
        <v>5660358970.805644</v>
      </c>
      <c r="O34" s="1093"/>
      <c r="P34" s="1150">
        <f t="shared" ca="1" si="7"/>
        <v>77707631.492314339</v>
      </c>
      <c r="Q34" s="1150">
        <f t="shared" ca="1" si="8"/>
        <v>5377341022.2653618</v>
      </c>
      <c r="R34" s="1150">
        <f t="shared" ca="1" si="16"/>
        <v>5451163272.1830606</v>
      </c>
      <c r="S34" s="1150">
        <f t="shared" ca="1" si="17"/>
        <v>73822249.91769886</v>
      </c>
      <c r="T34" s="1150">
        <f t="shared" ca="1" si="9"/>
        <v>5377341022.2653618</v>
      </c>
      <c r="U34" s="1152">
        <f t="shared" ca="1" si="10"/>
        <v>0.70127660065134834</v>
      </c>
      <c r="V34" s="1153">
        <f t="shared" ca="1" si="11"/>
        <v>5.0000000000000044E-2</v>
      </c>
      <c r="X34" s="1154">
        <f t="shared" ca="1" si="18"/>
        <v>286903330.11489779</v>
      </c>
      <c r="Y34" s="1154">
        <f t="shared" ca="1" si="12"/>
        <v>3885381.5746154785</v>
      </c>
      <c r="Z34" s="1154">
        <f t="shared" ca="1" si="13"/>
        <v>283017948.54028231</v>
      </c>
      <c r="AA34" s="1152">
        <f t="shared" ca="1" si="14"/>
        <v>0.70113228278323014</v>
      </c>
      <c r="AB34" s="1125"/>
    </row>
    <row r="35" spans="1:28">
      <c r="A35" s="1164">
        <f>'AMORT. PROFILE 0% CPR'!A35</f>
        <v>45743</v>
      </c>
      <c r="C35" s="1124"/>
      <c r="D35" s="1145">
        <f t="shared" ca="1" si="0"/>
        <v>46507</v>
      </c>
      <c r="E35" s="1146">
        <f t="shared" ca="1" si="1"/>
        <v>46534</v>
      </c>
      <c r="F35" s="1147">
        <f t="shared" ca="1" si="2"/>
        <v>759</v>
      </c>
      <c r="G35" s="1148">
        <f ca="1">IF(F35&lt;&gt;"",COUNTIF($F$11:F35,"&gt;0"),"")</f>
        <v>25</v>
      </c>
      <c r="H35" s="1149">
        <v>6.7086781094206106E-3</v>
      </c>
      <c r="I35" s="1148"/>
      <c r="J35" s="1150">
        <f t="shared" ca="1" si="3"/>
        <v>5660358970.805644</v>
      </c>
      <c r="K35" s="1151">
        <f t="shared" ca="1" si="4"/>
        <v>37973526.318906404</v>
      </c>
      <c r="L35" s="1150">
        <f t="shared" ca="1" si="5"/>
        <v>38931548.101407468</v>
      </c>
      <c r="M35" s="1150">
        <f t="shared" ca="1" si="6"/>
        <v>0</v>
      </c>
      <c r="N35" s="1150">
        <f t="shared" ca="1" si="15"/>
        <v>5583453896.3853302</v>
      </c>
      <c r="O35" s="1093"/>
      <c r="P35" s="1150">
        <f t="shared" ca="1" si="7"/>
        <v>76905074.420313835</v>
      </c>
      <c r="Q35" s="1150">
        <f t="shared" ca="1" si="8"/>
        <v>5304281201.5660639</v>
      </c>
      <c r="R35" s="1150">
        <f t="shared" ca="1" si="16"/>
        <v>5377341022.2653618</v>
      </c>
      <c r="S35" s="1150">
        <f t="shared" ca="1" si="17"/>
        <v>73059820.699297905</v>
      </c>
      <c r="T35" s="1150">
        <f t="shared" ca="1" si="9"/>
        <v>5304281201.5660639</v>
      </c>
      <c r="U35" s="1152">
        <f t="shared" ca="1" si="10"/>
        <v>0.69177957884338004</v>
      </c>
      <c r="V35" s="1153">
        <f t="shared" ca="1" si="11"/>
        <v>4.9999999999999933E-2</v>
      </c>
      <c r="X35" s="1154">
        <f t="shared" ca="1" si="18"/>
        <v>283017948.54028231</v>
      </c>
      <c r="Y35" s="1154">
        <f t="shared" ca="1" si="12"/>
        <v>3845253.7210159302</v>
      </c>
      <c r="Z35" s="1154">
        <f t="shared" ca="1" si="13"/>
        <v>279172694.81926638</v>
      </c>
      <c r="AA35" s="1152">
        <f t="shared" ca="1" si="14"/>
        <v>0.69163721539658429</v>
      </c>
      <c r="AB35" s="1125"/>
    </row>
    <row r="36" spans="1:28">
      <c r="A36" s="1164">
        <f>'AMORT. PROFILE 0% CPR'!A36</f>
        <v>45775</v>
      </c>
      <c r="C36" s="1124"/>
      <c r="D36" s="1145">
        <f t="shared" ca="1" si="0"/>
        <v>46538</v>
      </c>
      <c r="E36" s="1146">
        <f t="shared" ca="1" si="1"/>
        <v>46566</v>
      </c>
      <c r="F36" s="1147">
        <f t="shared" ca="1" si="2"/>
        <v>791</v>
      </c>
      <c r="G36" s="1148">
        <f ca="1">IF(F36&lt;&gt;"",COUNTIF($F$11:F36,"&gt;0"),"")</f>
        <v>26</v>
      </c>
      <c r="H36" s="1149">
        <v>6.757731939292801E-3</v>
      </c>
      <c r="I36" s="1148"/>
      <c r="J36" s="1150">
        <f t="shared" ca="1" si="3"/>
        <v>5583453896.3853302</v>
      </c>
      <c r="K36" s="1151">
        <f t="shared" ca="1" si="4"/>
        <v>37731484.72717198</v>
      </c>
      <c r="L36" s="1150">
        <f t="shared" ca="1" si="5"/>
        <v>38400703.928656511</v>
      </c>
      <c r="M36" s="1150">
        <f t="shared" ca="1" si="6"/>
        <v>0</v>
      </c>
      <c r="N36" s="1150">
        <f t="shared" ca="1" si="15"/>
        <v>5507321707.7295017</v>
      </c>
      <c r="O36" s="1093"/>
      <c r="P36" s="1150">
        <f t="shared" ca="1" si="7"/>
        <v>76132188.655828476</v>
      </c>
      <c r="Q36" s="1150">
        <f t="shared" ca="1" si="8"/>
        <v>5231955622.3430262</v>
      </c>
      <c r="R36" s="1150">
        <f t="shared" ca="1" si="16"/>
        <v>5304281201.5660639</v>
      </c>
      <c r="S36" s="1150">
        <f t="shared" ca="1" si="17"/>
        <v>72325579.22303772</v>
      </c>
      <c r="T36" s="1150">
        <f t="shared" ca="1" si="9"/>
        <v>5231955622.3430262</v>
      </c>
      <c r="U36" s="1152">
        <f t="shared" ca="1" si="10"/>
        <v>0.68238064137884835</v>
      </c>
      <c r="V36" s="1153">
        <f t="shared" ca="1" si="11"/>
        <v>5.0000000000000044E-2</v>
      </c>
      <c r="X36" s="1154">
        <f t="shared" ca="1" si="18"/>
        <v>279172694.81926638</v>
      </c>
      <c r="Y36" s="1154">
        <f t="shared" ca="1" si="12"/>
        <v>3806609.4327907562</v>
      </c>
      <c r="Z36" s="1154">
        <f t="shared" ca="1" si="13"/>
        <v>275366085.38647562</v>
      </c>
      <c r="AA36" s="1152">
        <f t="shared" ca="1" si="14"/>
        <v>0.68224021216829511</v>
      </c>
      <c r="AB36" s="1125"/>
    </row>
    <row r="37" spans="1:28">
      <c r="A37" s="1164">
        <f>'AMORT. PROFILE 0% CPR'!A37</f>
        <v>45804</v>
      </c>
      <c r="C37" s="1124"/>
      <c r="D37" s="1145">
        <f t="shared" ca="1" si="0"/>
        <v>46568</v>
      </c>
      <c r="E37" s="1146">
        <f t="shared" ca="1" si="1"/>
        <v>46595</v>
      </c>
      <c r="F37" s="1147">
        <f t="shared" ca="1" si="2"/>
        <v>820</v>
      </c>
      <c r="G37" s="1148">
        <f ca="1">IF(F37&lt;&gt;"",COUNTIF($F$11:F37,"&gt;0"),"")</f>
        <v>27</v>
      </c>
      <c r="H37" s="1149">
        <v>6.7922906992823944E-3</v>
      </c>
      <c r="I37" s="1148"/>
      <c r="J37" s="1150">
        <f t="shared" ca="1" si="3"/>
        <v>5507321707.7295017</v>
      </c>
      <c r="K37" s="1151">
        <f t="shared" ca="1" si="4"/>
        <v>37407330.013367131</v>
      </c>
      <c r="L37" s="1150">
        <f t="shared" ca="1" si="5"/>
        <v>37875780.09534283</v>
      </c>
      <c r="M37" s="1150">
        <f t="shared" ca="1" si="6"/>
        <v>0</v>
      </c>
      <c r="N37" s="1150">
        <f t="shared" ca="1" si="15"/>
        <v>5432038597.6207924</v>
      </c>
      <c r="O37" s="1093"/>
      <c r="P37" s="1150">
        <f t="shared" ca="1" si="7"/>
        <v>75283110.108709335</v>
      </c>
      <c r="Q37" s="1150">
        <f t="shared" ca="1" si="8"/>
        <v>5160436667.7397528</v>
      </c>
      <c r="R37" s="1150">
        <f t="shared" ca="1" si="16"/>
        <v>5231955622.3430262</v>
      </c>
      <c r="S37" s="1150">
        <f t="shared" ca="1" si="17"/>
        <v>71518954.603273392</v>
      </c>
      <c r="T37" s="1150">
        <f t="shared" ca="1" si="9"/>
        <v>5160436667.7397528</v>
      </c>
      <c r="U37" s="1152">
        <f t="shared" ca="1" si="10"/>
        <v>0.67307616198515752</v>
      </c>
      <c r="V37" s="1153">
        <f t="shared" ca="1" si="11"/>
        <v>5.0000000000000044E-2</v>
      </c>
      <c r="X37" s="1154">
        <f t="shared" ca="1" si="18"/>
        <v>275366085.38647562</v>
      </c>
      <c r="Y37" s="1154">
        <f t="shared" ca="1" si="12"/>
        <v>3764155.5054359436</v>
      </c>
      <c r="Z37" s="1154">
        <f t="shared" ca="1" si="13"/>
        <v>271601929.88103968</v>
      </c>
      <c r="AA37" s="1152">
        <f t="shared" ca="1" si="14"/>
        <v>0.67293764757203234</v>
      </c>
      <c r="AB37" s="1125"/>
    </row>
    <row r="38" spans="1:28">
      <c r="A38" s="1164">
        <f>'AMORT. PROFILE 0% CPR'!A38</f>
        <v>45835</v>
      </c>
      <c r="C38" s="1124"/>
      <c r="D38" s="1145">
        <f t="shared" ca="1" si="0"/>
        <v>46599</v>
      </c>
      <c r="E38" s="1146">
        <f t="shared" ca="1" si="1"/>
        <v>46626</v>
      </c>
      <c r="F38" s="1147">
        <f t="shared" ca="1" si="2"/>
        <v>851</v>
      </c>
      <c r="G38" s="1148">
        <f ca="1">IF(F38&lt;&gt;"",COUNTIF($F$11:F38,"&gt;0"),"")</f>
        <v>28</v>
      </c>
      <c r="H38" s="1149">
        <v>6.8390234381432852E-3</v>
      </c>
      <c r="I38" s="1148"/>
      <c r="J38" s="1150">
        <f t="shared" ca="1" si="3"/>
        <v>5432038597.6207924</v>
      </c>
      <c r="K38" s="1151">
        <f t="shared" ca="1" si="4"/>
        <v>37149839.28602758</v>
      </c>
      <c r="L38" s="1150">
        <f t="shared" ca="1" si="5"/>
        <v>37356273.999821067</v>
      </c>
      <c r="M38" s="1150">
        <f t="shared" ca="1" si="6"/>
        <v>0</v>
      </c>
      <c r="N38" s="1150">
        <f t="shared" ca="1" si="15"/>
        <v>5357532484.3349438</v>
      </c>
      <c r="O38" s="1093"/>
      <c r="P38" s="1150">
        <f t="shared" ca="1" si="7"/>
        <v>74506113.285848618</v>
      </c>
      <c r="Q38" s="1150">
        <f t="shared" ca="1" si="8"/>
        <v>5089655860.1181965</v>
      </c>
      <c r="R38" s="1150">
        <f t="shared" ca="1" si="16"/>
        <v>5160436667.7397528</v>
      </c>
      <c r="S38" s="1150">
        <f t="shared" ca="1" si="17"/>
        <v>70780807.621556282</v>
      </c>
      <c r="T38" s="1150">
        <f t="shared" ca="1" si="9"/>
        <v>5089655860.1181965</v>
      </c>
      <c r="U38" s="1152">
        <f t="shared" ca="1" si="10"/>
        <v>0.66387545254718172</v>
      </c>
      <c r="V38" s="1153">
        <f t="shared" ca="1" si="11"/>
        <v>5.0000000000000044E-2</v>
      </c>
      <c r="X38" s="1154">
        <f t="shared" ca="1" si="18"/>
        <v>271601929.88103968</v>
      </c>
      <c r="Y38" s="1154">
        <f t="shared" ca="1" si="12"/>
        <v>3725305.6642923355</v>
      </c>
      <c r="Z38" s="1154">
        <f t="shared" ca="1" si="13"/>
        <v>267876624.21674734</v>
      </c>
      <c r="AA38" s="1152">
        <f t="shared" ca="1" si="14"/>
        <v>0.66373883157634328</v>
      </c>
      <c r="AB38" s="1125"/>
    </row>
    <row r="39" spans="1:28">
      <c r="A39" s="1164">
        <f>'AMORT. PROFILE 0% CPR'!A39</f>
        <v>45866</v>
      </c>
      <c r="C39" s="1124"/>
      <c r="D39" s="1145">
        <f t="shared" ca="1" si="0"/>
        <v>46630</v>
      </c>
      <c r="E39" s="1146">
        <f t="shared" ca="1" si="1"/>
        <v>46657</v>
      </c>
      <c r="F39" s="1147">
        <f t="shared" ca="1" si="2"/>
        <v>882</v>
      </c>
      <c r="G39" s="1148">
        <f ca="1">IF(F39&lt;&gt;"",COUNTIF($F$11:F39,"&gt;0"),"")</f>
        <v>29</v>
      </c>
      <c r="H39" s="1149">
        <v>6.8759064053799078E-3</v>
      </c>
      <c r="I39" s="1148"/>
      <c r="J39" s="1150">
        <f t="shared" ca="1" si="3"/>
        <v>5357532484.3349438</v>
      </c>
      <c r="K39" s="1151">
        <f t="shared" ca="1" si="4"/>
        <v>36837891.926069573</v>
      </c>
      <c r="L39" s="1150">
        <f t="shared" ca="1" si="5"/>
        <v>36842525.206162669</v>
      </c>
      <c r="M39" s="1150">
        <f t="shared" ca="1" si="6"/>
        <v>0</v>
      </c>
      <c r="N39" s="1150">
        <f t="shared" ca="1" si="15"/>
        <v>5283852067.2027121</v>
      </c>
      <c r="O39" s="1093"/>
      <c r="P39" s="1150">
        <f t="shared" ca="1" si="7"/>
        <v>73680417.132231712</v>
      </c>
      <c r="Q39" s="1150">
        <f t="shared" ca="1" si="8"/>
        <v>5019659463.842576</v>
      </c>
      <c r="R39" s="1150">
        <f t="shared" ca="1" si="16"/>
        <v>5089655860.1181965</v>
      </c>
      <c r="S39" s="1150">
        <f t="shared" ca="1" si="17"/>
        <v>69996396.275620461</v>
      </c>
      <c r="T39" s="1150">
        <f t="shared" ca="1" si="9"/>
        <v>5019659463.842576</v>
      </c>
      <c r="U39" s="1152">
        <f t="shared" ca="1" si="10"/>
        <v>0.6547697036121799</v>
      </c>
      <c r="V39" s="1153">
        <f t="shared" ca="1" si="11"/>
        <v>5.0000000000000044E-2</v>
      </c>
      <c r="X39" s="1154">
        <f t="shared" ca="1" si="18"/>
        <v>267876624.21674734</v>
      </c>
      <c r="Y39" s="1154">
        <f t="shared" ca="1" si="12"/>
        <v>3684020.8566112518</v>
      </c>
      <c r="Z39" s="1154">
        <f t="shared" ca="1" si="13"/>
        <v>264192603.36013609</v>
      </c>
      <c r="AA39" s="1152">
        <f t="shared" ca="1" si="14"/>
        <v>0.65463495654141579</v>
      </c>
      <c r="AB39" s="1125"/>
    </row>
    <row r="40" spans="1:28">
      <c r="A40" s="1164">
        <f>'AMORT. PROFILE 0% CPR'!A40</f>
        <v>45896</v>
      </c>
      <c r="C40" s="1124"/>
      <c r="D40" s="1145">
        <f t="shared" ca="1" si="0"/>
        <v>46660</v>
      </c>
      <c r="E40" s="1146">
        <f t="shared" ca="1" si="1"/>
        <v>46687</v>
      </c>
      <c r="F40" s="1147">
        <f t="shared" ca="1" si="2"/>
        <v>912</v>
      </c>
      <c r="G40" s="1148">
        <f ca="1">IF(F40&lt;&gt;"",COUNTIF($F$11:F40,"&gt;0"),"")</f>
        <v>30</v>
      </c>
      <c r="H40" s="1149">
        <v>6.9259289520733781E-3</v>
      </c>
      <c r="I40" s="1148"/>
      <c r="J40" s="1150">
        <f t="shared" ca="1" si="3"/>
        <v>5283852067.2027121</v>
      </c>
      <c r="K40" s="1151">
        <f t="shared" ca="1" si="4"/>
        <v>36595584.010712035</v>
      </c>
      <c r="L40" s="1150">
        <f t="shared" ca="1" si="5"/>
        <v>36334011.638446189</v>
      </c>
      <c r="M40" s="1150">
        <f t="shared" ca="1" si="6"/>
        <v>0</v>
      </c>
      <c r="N40" s="1150">
        <f t="shared" ca="1" si="15"/>
        <v>5210922471.5535545</v>
      </c>
      <c r="O40" s="1093"/>
      <c r="P40" s="1150">
        <f t="shared" ca="1" si="7"/>
        <v>72929595.649157524</v>
      </c>
      <c r="Q40" s="1150">
        <f t="shared" ca="1" si="8"/>
        <v>4950376347.9758768</v>
      </c>
      <c r="R40" s="1150">
        <f t="shared" ca="1" si="16"/>
        <v>5019659463.842576</v>
      </c>
      <c r="S40" s="1150">
        <f t="shared" ca="1" si="17"/>
        <v>69283115.866699219</v>
      </c>
      <c r="T40" s="1150">
        <f t="shared" ca="1" si="9"/>
        <v>4950376347.9758768</v>
      </c>
      <c r="U40" s="1152">
        <f t="shared" ca="1" si="10"/>
        <v>0.64576486695859825</v>
      </c>
      <c r="V40" s="1153">
        <f t="shared" ca="1" si="11"/>
        <v>5.0000000000000044E-2</v>
      </c>
      <c r="X40" s="1154">
        <f t="shared" ca="1" si="18"/>
        <v>264192603.36013609</v>
      </c>
      <c r="Y40" s="1154">
        <f t="shared" ca="1" si="12"/>
        <v>3646479.7824583054</v>
      </c>
      <c r="Z40" s="1154">
        <f t="shared" ca="1" si="13"/>
        <v>260546123.57767779</v>
      </c>
      <c r="AA40" s="1152">
        <f t="shared" ca="1" si="14"/>
        <v>0.64563197302086039</v>
      </c>
      <c r="AB40" s="1125"/>
    </row>
    <row r="41" spans="1:28">
      <c r="A41" s="1164">
        <f>'AMORT. PROFILE 0% CPR'!A41</f>
        <v>45929</v>
      </c>
      <c r="C41" s="1124"/>
      <c r="D41" s="1145">
        <f t="shared" ca="1" si="0"/>
        <v>46691</v>
      </c>
      <c r="E41" s="1146">
        <f t="shared" ca="1" si="1"/>
        <v>46720</v>
      </c>
      <c r="F41" s="1147">
        <f t="shared" ca="1" si="2"/>
        <v>945</v>
      </c>
      <c r="G41" s="1148">
        <f ca="1">IF(F41&lt;&gt;"",COUNTIF($F$11:F41,"&gt;0"),"")</f>
        <v>31</v>
      </c>
      <c r="H41" s="1149">
        <v>6.968380032368336E-3</v>
      </c>
      <c r="I41" s="1148"/>
      <c r="J41" s="1150">
        <f t="shared" ca="1" si="3"/>
        <v>5210922471.5535545</v>
      </c>
      <c r="K41" s="1151">
        <f t="shared" ca="1" si="4"/>
        <v>36311688.100993246</v>
      </c>
      <c r="L41" s="1150">
        <f t="shared" ca="1" si="5"/>
        <v>35830985.017149761</v>
      </c>
      <c r="M41" s="1150">
        <f t="shared" ca="1" si="6"/>
        <v>0</v>
      </c>
      <c r="N41" s="1150">
        <f t="shared" ca="1" si="15"/>
        <v>5138779798.4354115</v>
      </c>
      <c r="O41" s="1093"/>
      <c r="P41" s="1150">
        <f t="shared" ca="1" si="7"/>
        <v>72142673.118143082</v>
      </c>
      <c r="Q41" s="1150">
        <f t="shared" ca="1" si="8"/>
        <v>4881840808.5136404</v>
      </c>
      <c r="R41" s="1150">
        <f t="shared" ca="1" si="16"/>
        <v>4950376347.9758768</v>
      </c>
      <c r="S41" s="1150">
        <f t="shared" ca="1" si="17"/>
        <v>68535539.462236404</v>
      </c>
      <c r="T41" s="1150">
        <f t="shared" ca="1" si="9"/>
        <v>4881840808.5136404</v>
      </c>
      <c r="U41" s="1152">
        <f t="shared" ca="1" si="10"/>
        <v>0.63685179179435458</v>
      </c>
      <c r="V41" s="1153">
        <f t="shared" ca="1" si="11"/>
        <v>5.0000000000000044E-2</v>
      </c>
      <c r="X41" s="1154">
        <f t="shared" ca="1" si="18"/>
        <v>260546123.57767779</v>
      </c>
      <c r="Y41" s="1154">
        <f t="shared" ca="1" si="12"/>
        <v>3607133.6559066772</v>
      </c>
      <c r="Z41" s="1154">
        <f t="shared" ca="1" si="13"/>
        <v>256938989.92177111</v>
      </c>
      <c r="AA41" s="1152">
        <f t="shared" ca="1" si="14"/>
        <v>0.63672073210576197</v>
      </c>
      <c r="AB41" s="1125"/>
    </row>
    <row r="42" spans="1:28">
      <c r="A42" s="1164">
        <f>'AMORT. PROFILE 0% CPR'!A42</f>
        <v>45957</v>
      </c>
      <c r="C42" s="1124"/>
      <c r="D42" s="1145">
        <f t="shared" ca="1" si="0"/>
        <v>46721</v>
      </c>
      <c r="E42" s="1146">
        <f t="shared" ca="1" si="1"/>
        <v>46748</v>
      </c>
      <c r="F42" s="1147">
        <f t="shared" ca="1" si="2"/>
        <v>973</v>
      </c>
      <c r="G42" s="1148">
        <f ca="1">IF(F42&lt;&gt;"",COUNTIF($F$11:F42,"&gt;0"),"")</f>
        <v>32</v>
      </c>
      <c r="H42" s="1149">
        <v>7.012340494481766E-3</v>
      </c>
      <c r="I42" s="1148"/>
      <c r="J42" s="1150">
        <f t="shared" ca="1" si="3"/>
        <v>5138779798.4354115</v>
      </c>
      <c r="K42" s="1151">
        <f t="shared" ca="1" si="4"/>
        <v>36034873.672793485</v>
      </c>
      <c r="L42" s="1150">
        <f t="shared" ca="1" si="5"/>
        <v>35333358.313669302</v>
      </c>
      <c r="M42" s="1150">
        <f t="shared" ca="1" si="6"/>
        <v>0</v>
      </c>
      <c r="N42" s="1150">
        <f t="shared" ca="1" si="15"/>
        <v>5067411566.4489489</v>
      </c>
      <c r="O42" s="1093"/>
      <c r="P42" s="1150">
        <f t="shared" ca="1" si="7"/>
        <v>71368231.986462593</v>
      </c>
      <c r="Q42" s="1150">
        <f t="shared" ca="1" si="8"/>
        <v>4814040988.1265011</v>
      </c>
      <c r="R42" s="1150">
        <f t="shared" ca="1" si="16"/>
        <v>4881840808.5136404</v>
      </c>
      <c r="S42" s="1150">
        <f t="shared" ca="1" si="17"/>
        <v>67799820.38713932</v>
      </c>
      <c r="T42" s="1150">
        <f t="shared" ca="1" si="9"/>
        <v>4814040988.1265011</v>
      </c>
      <c r="U42" s="1152">
        <f t="shared" ca="1" si="10"/>
        <v>0.62803489020141512</v>
      </c>
      <c r="V42" s="1153">
        <f t="shared" ca="1" si="11"/>
        <v>5.0000000000000044E-2</v>
      </c>
      <c r="X42" s="1154">
        <f t="shared" ca="1" si="18"/>
        <v>256938989.92177111</v>
      </c>
      <c r="Y42" s="1154">
        <f t="shared" ca="1" si="12"/>
        <v>3568411.5993232727</v>
      </c>
      <c r="Z42" s="1154">
        <f t="shared" ca="1" si="13"/>
        <v>253370578.32244784</v>
      </c>
      <c r="AA42" s="1152">
        <f t="shared" ca="1" si="14"/>
        <v>0.62790564497011514</v>
      </c>
      <c r="AB42" s="1125"/>
    </row>
    <row r="43" spans="1:28">
      <c r="A43" s="1164">
        <f>'AMORT. PROFILE 0% CPR'!A43</f>
        <v>45988</v>
      </c>
      <c r="C43" s="1124"/>
      <c r="D43" s="1145">
        <f t="shared" ca="1" si="0"/>
        <v>46752</v>
      </c>
      <c r="E43" s="1146">
        <f t="shared" ca="1" si="1"/>
        <v>46779</v>
      </c>
      <c r="F43" s="1147">
        <f t="shared" ca="1" si="2"/>
        <v>1004</v>
      </c>
      <c r="G43" s="1148">
        <f ca="1">IF(F43&lt;&gt;"",COUNTIF($F$11:F43,"&gt;0"),"")</f>
        <v>33</v>
      </c>
      <c r="H43" s="1149">
        <v>7.0620336687723436E-3</v>
      </c>
      <c r="I43" s="1148"/>
      <c r="J43" s="1150">
        <f t="shared" ca="1" si="3"/>
        <v>5067411566.4489489</v>
      </c>
      <c r="K43" s="1151">
        <f t="shared" ca="1" si="4"/>
        <v>35786231.095788881</v>
      </c>
      <c r="L43" s="1150">
        <f t="shared" ca="1" si="5"/>
        <v>34840899.064230658</v>
      </c>
      <c r="M43" s="1150">
        <f t="shared" ca="1" si="6"/>
        <v>0</v>
      </c>
      <c r="N43" s="1150">
        <f t="shared" ca="1" si="15"/>
        <v>4996784436.288929</v>
      </c>
      <c r="O43" s="1093"/>
      <c r="P43" s="1150">
        <f t="shared" ca="1" si="7"/>
        <v>70627130.160019875</v>
      </c>
      <c r="Q43" s="1150">
        <f t="shared" ca="1" si="8"/>
        <v>4746945214.4744825</v>
      </c>
      <c r="R43" s="1150">
        <f t="shared" ca="1" si="16"/>
        <v>4814040988.1265011</v>
      </c>
      <c r="S43" s="1150">
        <f t="shared" ca="1" si="17"/>
        <v>67095773.652018547</v>
      </c>
      <c r="T43" s="1150">
        <f t="shared" ca="1" si="9"/>
        <v>4746945214.4744825</v>
      </c>
      <c r="U43" s="1152">
        <f t="shared" ca="1" si="10"/>
        <v>0.61931263676819082</v>
      </c>
      <c r="V43" s="1153">
        <f t="shared" ca="1" si="11"/>
        <v>5.0000000000000044E-2</v>
      </c>
      <c r="X43" s="1154">
        <f t="shared" ca="1" si="18"/>
        <v>253370578.32244784</v>
      </c>
      <c r="Y43" s="1154">
        <f t="shared" ca="1" si="12"/>
        <v>3531356.5080013275</v>
      </c>
      <c r="Z43" s="1154">
        <f t="shared" ca="1" si="13"/>
        <v>249839221.81444651</v>
      </c>
      <c r="AA43" s="1152">
        <f t="shared" ca="1" si="14"/>
        <v>0.61918518651624599</v>
      </c>
      <c r="AB43" s="1125"/>
    </row>
    <row r="44" spans="1:28">
      <c r="A44" s="1164">
        <f>'AMORT. PROFILE 0% CPR'!A44</f>
        <v>46020</v>
      </c>
      <c r="C44" s="1124"/>
      <c r="D44" s="1145">
        <f t="shared" ca="1" si="0"/>
        <v>46783</v>
      </c>
      <c r="E44" s="1146">
        <f t="shared" ca="1" si="1"/>
        <v>46811</v>
      </c>
      <c r="F44" s="1147">
        <f t="shared" ca="1" si="2"/>
        <v>1036</v>
      </c>
      <c r="G44" s="1148">
        <f ca="1">IF(F44&lt;&gt;"",COUNTIF($F$11:F44,"&gt;0"),"")</f>
        <v>34</v>
      </c>
      <c r="H44" s="1149">
        <v>7.1038307982606843E-3</v>
      </c>
      <c r="I44" s="1148"/>
      <c r="J44" s="1150">
        <f t="shared" ca="1" si="3"/>
        <v>4996784436.288929</v>
      </c>
      <c r="K44" s="1151">
        <f t="shared" ca="1" si="4"/>
        <v>35496311.170778945</v>
      </c>
      <c r="L44" s="1150">
        <f t="shared" ca="1" si="5"/>
        <v>34353857.307556309</v>
      </c>
      <c r="M44" s="1150">
        <f t="shared" ca="1" si="6"/>
        <v>0</v>
      </c>
      <c r="N44" s="1150">
        <f t="shared" ca="1" si="15"/>
        <v>4926934267.8105936</v>
      </c>
      <c r="O44" s="1093"/>
      <c r="P44" s="1150">
        <f t="shared" ca="1" si="7"/>
        <v>69850168.478335381</v>
      </c>
      <c r="Q44" s="1150">
        <f t="shared" ca="1" si="8"/>
        <v>4680587554.420064</v>
      </c>
      <c r="R44" s="1150">
        <f t="shared" ca="1" si="16"/>
        <v>4746945214.4744825</v>
      </c>
      <c r="S44" s="1150">
        <f t="shared" ca="1" si="17"/>
        <v>66357660.054418564</v>
      </c>
      <c r="T44" s="1150">
        <f t="shared" ca="1" si="9"/>
        <v>4680587554.420064</v>
      </c>
      <c r="U44" s="1152">
        <f t="shared" ca="1" si="10"/>
        <v>0.61068095693851732</v>
      </c>
      <c r="V44" s="1153">
        <f t="shared" ca="1" si="11"/>
        <v>5.0000000000000044E-2</v>
      </c>
      <c r="X44" s="1154">
        <f t="shared" ca="1" si="18"/>
        <v>249839221.81444651</v>
      </c>
      <c r="Y44" s="1154">
        <f t="shared" ca="1" si="12"/>
        <v>3492508.4239168167</v>
      </c>
      <c r="Z44" s="1154">
        <f t="shared" ca="1" si="13"/>
        <v>246346713.39052969</v>
      </c>
      <c r="AA44" s="1152">
        <f t="shared" ca="1" si="14"/>
        <v>0.61055528302650663</v>
      </c>
      <c r="AB44" s="1125"/>
    </row>
    <row r="45" spans="1:28">
      <c r="A45" s="1164">
        <f>'AMORT. PROFILE 0% CPR'!A45</f>
        <v>46049</v>
      </c>
      <c r="C45" s="1124"/>
      <c r="D45" s="1145">
        <f t="shared" ca="1" si="0"/>
        <v>46812</v>
      </c>
      <c r="E45" s="1146">
        <f t="shared" ca="1" si="1"/>
        <v>46839</v>
      </c>
      <c r="F45" s="1147">
        <f t="shared" ca="1" si="2"/>
        <v>1064</v>
      </c>
      <c r="G45" s="1148">
        <f ca="1">IF(F45&lt;&gt;"",COUNTIF($F$11:F45,"&gt;0"),"")</f>
        <v>35</v>
      </c>
      <c r="H45" s="1149">
        <v>7.1527899564139772E-3</v>
      </c>
      <c r="I45" s="1148"/>
      <c r="J45" s="1150">
        <f t="shared" ca="1" si="3"/>
        <v>4926934267.8105936</v>
      </c>
      <c r="K45" s="1151">
        <f t="shared" ca="1" si="4"/>
        <v>35241325.946707465</v>
      </c>
      <c r="L45" s="1150">
        <f t="shared" ca="1" si="5"/>
        <v>33871953.629617169</v>
      </c>
      <c r="M45" s="1150">
        <f t="shared" ca="1" si="6"/>
        <v>0</v>
      </c>
      <c r="N45" s="1150">
        <f t="shared" ca="1" si="15"/>
        <v>4857820988.2342691</v>
      </c>
      <c r="O45" s="1093"/>
      <c r="P45" s="1150">
        <f t="shared" ca="1" si="7"/>
        <v>69113279.576324463</v>
      </c>
      <c r="Q45" s="1150">
        <f t="shared" ca="1" si="8"/>
        <v>4614929938.8225555</v>
      </c>
      <c r="R45" s="1150">
        <f t="shared" ca="1" si="16"/>
        <v>4680587554.420064</v>
      </c>
      <c r="S45" s="1150">
        <f t="shared" ca="1" si="17"/>
        <v>65657615.59750843</v>
      </c>
      <c r="T45" s="1150">
        <f t="shared" ca="1" si="9"/>
        <v>4614929938.8225555</v>
      </c>
      <c r="U45" s="1152">
        <f t="shared" ca="1" si="10"/>
        <v>0.60214423331704625</v>
      </c>
      <c r="V45" s="1153">
        <f t="shared" ca="1" si="11"/>
        <v>5.0000000000000044E-2</v>
      </c>
      <c r="X45" s="1154">
        <f t="shared" ca="1" si="18"/>
        <v>246346713.39052969</v>
      </c>
      <c r="Y45" s="1154">
        <f t="shared" ca="1" si="12"/>
        <v>3455663.9788160324</v>
      </c>
      <c r="Z45" s="1154">
        <f t="shared" ca="1" si="13"/>
        <v>242891049.41171366</v>
      </c>
      <c r="AA45" s="1152">
        <f t="shared" ca="1" si="14"/>
        <v>0.60202031620364049</v>
      </c>
      <c r="AB45" s="1125"/>
    </row>
    <row r="46" spans="1:28">
      <c r="A46" s="1164">
        <f>'AMORT. PROFILE 0% CPR'!A46</f>
        <v>46080</v>
      </c>
      <c r="C46" s="1124"/>
      <c r="D46" s="1145">
        <f t="shared" ca="1" si="0"/>
        <v>46843</v>
      </c>
      <c r="E46" s="1146">
        <f t="shared" ca="1" si="1"/>
        <v>46870</v>
      </c>
      <c r="F46" s="1147">
        <f t="shared" ca="1" si="2"/>
        <v>1095</v>
      </c>
      <c r="G46" s="1148">
        <f ca="1">IF(F46&lt;&gt;"",COUNTIF($F$11:F46,"&gt;0"),"")</f>
        <v>36</v>
      </c>
      <c r="H46" s="1149">
        <v>7.1967674030143786E-3</v>
      </c>
      <c r="I46" s="1148"/>
      <c r="J46" s="1150">
        <f t="shared" ca="1" si="3"/>
        <v>4857820988.2342691</v>
      </c>
      <c r="K46" s="1151">
        <f t="shared" ca="1" si="4"/>
        <v>34960607.737803482</v>
      </c>
      <c r="L46" s="1150">
        <f t="shared" ca="1" si="5"/>
        <v>33395330.637423255</v>
      </c>
      <c r="M46" s="1150">
        <f t="shared" ca="1" si="6"/>
        <v>0</v>
      </c>
      <c r="N46" s="1150">
        <f t="shared" ca="1" si="15"/>
        <v>4789465049.8590422</v>
      </c>
      <c r="O46" s="1093"/>
      <c r="P46" s="1150">
        <f t="shared" ca="1" si="7"/>
        <v>68355938.375226974</v>
      </c>
      <c r="Q46" s="1150">
        <f t="shared" ca="1" si="8"/>
        <v>4549991797.3660898</v>
      </c>
      <c r="R46" s="1150">
        <f t="shared" ca="1" si="16"/>
        <v>4614929938.8225555</v>
      </c>
      <c r="S46" s="1150">
        <f t="shared" ca="1" si="17"/>
        <v>64938141.456465721</v>
      </c>
      <c r="T46" s="1150">
        <f t="shared" ca="1" si="9"/>
        <v>4549991797.3660898</v>
      </c>
      <c r="U46" s="1152">
        <f t="shared" ca="1" si="10"/>
        <v>0.59369756841745425</v>
      </c>
      <c r="V46" s="1153">
        <f t="shared" ca="1" si="11"/>
        <v>5.0000000000000044E-2</v>
      </c>
      <c r="X46" s="1154">
        <f t="shared" ca="1" si="18"/>
        <v>242891049.41171366</v>
      </c>
      <c r="Y46" s="1154">
        <f t="shared" ca="1" si="12"/>
        <v>3417796.9187612534</v>
      </c>
      <c r="Z46" s="1154">
        <f t="shared" ca="1" si="13"/>
        <v>239473252.49295241</v>
      </c>
      <c r="AA46" s="1152">
        <f t="shared" ca="1" si="14"/>
        <v>0.59357538956919276</v>
      </c>
      <c r="AB46" s="1125"/>
    </row>
    <row r="47" spans="1:28">
      <c r="A47" s="1164">
        <f>'AMORT. PROFILE 0% CPR'!A47</f>
        <v>46108</v>
      </c>
      <c r="C47" s="1124"/>
      <c r="D47" s="1145">
        <f t="shared" ca="1" si="0"/>
        <v>46873</v>
      </c>
      <c r="E47" s="1146">
        <f t="shared" ca="1" si="1"/>
        <v>46902</v>
      </c>
      <c r="F47" s="1147">
        <f t="shared" ca="1" si="2"/>
        <v>1127</v>
      </c>
      <c r="G47" s="1148">
        <f ca="1">IF(F47&lt;&gt;"",COUNTIF($F$11:F47,"&gt;0"),"")</f>
        <v>37</v>
      </c>
      <c r="H47" s="1149">
        <v>7.241597406579146E-3</v>
      </c>
      <c r="I47" s="1148"/>
      <c r="J47" s="1150">
        <f t="shared" ca="1" si="3"/>
        <v>4789465049.8590422</v>
      </c>
      <c r="K47" s="1151">
        <f t="shared" ca="1" si="4"/>
        <v>34683377.683960699</v>
      </c>
      <c r="L47" s="1150">
        <f t="shared" ca="1" si="5"/>
        <v>32923927.612165596</v>
      </c>
      <c r="M47" s="1150">
        <f t="shared" ca="1" si="6"/>
        <v>0</v>
      </c>
      <c r="N47" s="1150">
        <f t="shared" ca="1" si="15"/>
        <v>4721857744.5629158</v>
      </c>
      <c r="O47" s="1093"/>
      <c r="P47" s="1150">
        <f t="shared" ca="1" si="7"/>
        <v>67607305.296126366</v>
      </c>
      <c r="Q47" s="1150">
        <f t="shared" ca="1" si="8"/>
        <v>4485764857.3347702</v>
      </c>
      <c r="R47" s="1150">
        <f t="shared" ca="1" si="16"/>
        <v>4549991797.3660898</v>
      </c>
      <c r="S47" s="1150">
        <f t="shared" ca="1" si="17"/>
        <v>64226940.031319618</v>
      </c>
      <c r="T47" s="1150">
        <f t="shared" ca="1" si="9"/>
        <v>4485764857.3347702</v>
      </c>
      <c r="U47" s="1152">
        <f t="shared" ca="1" si="10"/>
        <v>0.58534346181316443</v>
      </c>
      <c r="V47" s="1153">
        <f t="shared" ca="1" si="11"/>
        <v>4.9999999999999933E-2</v>
      </c>
      <c r="X47" s="1154">
        <f t="shared" ca="1" si="18"/>
        <v>239473252.49295241</v>
      </c>
      <c r="Y47" s="1154">
        <f t="shared" ca="1" si="12"/>
        <v>3380365.2648067474</v>
      </c>
      <c r="Z47" s="1154">
        <f t="shared" ca="1" si="13"/>
        <v>236092887.22814566</v>
      </c>
      <c r="AA47" s="1152">
        <f t="shared" ca="1" si="14"/>
        <v>0.58522300218219059</v>
      </c>
      <c r="AB47" s="1125"/>
    </row>
    <row r="48" spans="1:28">
      <c r="A48" s="1164">
        <f>'AMORT. PROFILE 0% CPR'!A48</f>
        <v>46139</v>
      </c>
      <c r="C48" s="1124"/>
      <c r="D48" s="1145">
        <f t="shared" ca="1" si="0"/>
        <v>46904</v>
      </c>
      <c r="E48" s="1146">
        <f t="shared" ca="1" si="1"/>
        <v>46931</v>
      </c>
      <c r="F48" s="1147">
        <f t="shared" ca="1" si="2"/>
        <v>1156</v>
      </c>
      <c r="G48" s="1148">
        <f ca="1">IF(F48&lt;&gt;"",COUNTIF($F$11:F48,"&gt;0"),"")</f>
        <v>38</v>
      </c>
      <c r="H48" s="1149">
        <v>7.301176100127843E-3</v>
      </c>
      <c r="I48" s="1148"/>
      <c r="J48" s="1150">
        <f t="shared" ca="1" si="3"/>
        <v>4721857744.5629158</v>
      </c>
      <c r="K48" s="1151">
        <f t="shared" ca="1" si="4"/>
        <v>34475114.912806325</v>
      </c>
      <c r="L48" s="1150">
        <f t="shared" ca="1" si="5"/>
        <v>32457230.852941666</v>
      </c>
      <c r="M48" s="1150">
        <f t="shared" ca="1" si="6"/>
        <v>0</v>
      </c>
      <c r="N48" s="1150">
        <f t="shared" ca="1" si="15"/>
        <v>4654925398.7971678</v>
      </c>
      <c r="O48" s="1093"/>
      <c r="P48" s="1150">
        <f t="shared" ca="1" si="7"/>
        <v>66932345.765748024</v>
      </c>
      <c r="Q48" s="1150">
        <f t="shared" ca="1" si="8"/>
        <v>4422179128.8573093</v>
      </c>
      <c r="R48" s="1150">
        <f t="shared" ca="1" si="16"/>
        <v>4485764857.3347702</v>
      </c>
      <c r="S48" s="1150">
        <f t="shared" ca="1" si="17"/>
        <v>63585728.477460861</v>
      </c>
      <c r="T48" s="1150">
        <f t="shared" ca="1" si="9"/>
        <v>4422179128.8573093</v>
      </c>
      <c r="U48" s="1152">
        <f t="shared" ca="1" si="10"/>
        <v>0.57708084924288194</v>
      </c>
      <c r="V48" s="1153">
        <f t="shared" ca="1" si="11"/>
        <v>5.0000000000000044E-2</v>
      </c>
      <c r="X48" s="1154">
        <f t="shared" ca="1" si="18"/>
        <v>236092887.22814566</v>
      </c>
      <c r="Y48" s="1154">
        <f t="shared" ca="1" si="12"/>
        <v>3346617.2882871628</v>
      </c>
      <c r="Z48" s="1154">
        <f t="shared" ca="1" si="13"/>
        <v>232746269.9398585</v>
      </c>
      <c r="AA48" s="1152">
        <f t="shared" ca="1" si="14"/>
        <v>0.57696209000035592</v>
      </c>
      <c r="AB48" s="1125"/>
    </row>
    <row r="49" spans="1:28">
      <c r="A49" s="1164">
        <f>'AMORT. PROFILE 0% CPR'!A49</f>
        <v>46169</v>
      </c>
      <c r="C49" s="1124"/>
      <c r="D49" s="1145">
        <f t="shared" ca="1" si="0"/>
        <v>46934</v>
      </c>
      <c r="E49" s="1146">
        <f t="shared" ca="1" si="1"/>
        <v>46961</v>
      </c>
      <c r="F49" s="1147">
        <f t="shared" ca="1" si="2"/>
        <v>1186</v>
      </c>
      <c r="G49" s="1148">
        <f ca="1">IF(F49&lt;&gt;"",COUNTIF($F$11:F49,"&gt;0"),"")</f>
        <v>39</v>
      </c>
      <c r="H49" s="1149">
        <v>7.3377156243270942E-3</v>
      </c>
      <c r="I49" s="1148"/>
      <c r="J49" s="1150">
        <f t="shared" ca="1" si="3"/>
        <v>4654925398.7971678</v>
      </c>
      <c r="K49" s="1151">
        <f t="shared" ca="1" si="4"/>
        <v>34156518.82883101</v>
      </c>
      <c r="L49" s="1150">
        <f t="shared" ca="1" si="5"/>
        <v>31995971.761839319</v>
      </c>
      <c r="M49" s="1150">
        <f t="shared" ca="1" si="6"/>
        <v>0</v>
      </c>
      <c r="N49" s="1150">
        <f t="shared" ca="1" si="15"/>
        <v>4588772908.2064981</v>
      </c>
      <c r="O49" s="1093"/>
      <c r="P49" s="1150">
        <f t="shared" ca="1" si="7"/>
        <v>66152490.590669632</v>
      </c>
      <c r="Q49" s="1150">
        <f t="shared" ca="1" si="8"/>
        <v>4359334262.7961731</v>
      </c>
      <c r="R49" s="1150">
        <f t="shared" ca="1" si="16"/>
        <v>4422179128.8573093</v>
      </c>
      <c r="S49" s="1150">
        <f t="shared" ca="1" si="17"/>
        <v>62844866.061136246</v>
      </c>
      <c r="T49" s="1150">
        <f t="shared" ca="1" si="9"/>
        <v>4359334262.7961731</v>
      </c>
      <c r="U49" s="1152">
        <f t="shared" ca="1" si="10"/>
        <v>0.56890072670937442</v>
      </c>
      <c r="V49" s="1153">
        <f t="shared" ca="1" si="11"/>
        <v>5.0000000000000044E-2</v>
      </c>
      <c r="X49" s="1154">
        <f t="shared" ca="1" si="18"/>
        <v>232746269.9398585</v>
      </c>
      <c r="Y49" s="1154">
        <f t="shared" ca="1" si="12"/>
        <v>3307624.5295333862</v>
      </c>
      <c r="Z49" s="1154">
        <f t="shared" ca="1" si="13"/>
        <v>229438645.41032511</v>
      </c>
      <c r="AA49" s="1152">
        <f t="shared" ca="1" si="14"/>
        <v>0.56878365087941962</v>
      </c>
      <c r="AB49" s="1125"/>
    </row>
    <row r="50" spans="1:28">
      <c r="A50" s="1164">
        <f>'AMORT. PROFILE 0% CPR'!A50</f>
        <v>46202</v>
      </c>
      <c r="C50" s="1124"/>
      <c r="D50" s="1145">
        <f t="shared" ca="1" si="0"/>
        <v>46965</v>
      </c>
      <c r="E50" s="1146">
        <f t="shared" ca="1" si="1"/>
        <v>46993</v>
      </c>
      <c r="F50" s="1147">
        <f t="shared" ca="1" si="2"/>
        <v>1218</v>
      </c>
      <c r="G50" s="1148">
        <f ca="1">IF(F50&lt;&gt;"",COUNTIF($F$11:F50,"&gt;0"),"")</f>
        <v>40</v>
      </c>
      <c r="H50" s="1149">
        <v>7.3869780053145723E-3</v>
      </c>
      <c r="I50" s="1148"/>
      <c r="J50" s="1150">
        <f t="shared" ca="1" si="3"/>
        <v>4588772908.2064981</v>
      </c>
      <c r="K50" s="1151">
        <f t="shared" ca="1" si="4"/>
        <v>33897164.544304788</v>
      </c>
      <c r="L50" s="1150">
        <f t="shared" ca="1" si="5"/>
        <v>31539702.47347689</v>
      </c>
      <c r="M50" s="1150">
        <f t="shared" ca="1" si="6"/>
        <v>0</v>
      </c>
      <c r="N50" s="1150">
        <f t="shared" ca="1" si="15"/>
        <v>4523336041.1887159</v>
      </c>
      <c r="O50" s="1093"/>
      <c r="P50" s="1150">
        <f t="shared" ca="1" si="7"/>
        <v>65436867.017782211</v>
      </c>
      <c r="Q50" s="1150">
        <f t="shared" ca="1" si="8"/>
        <v>4297169239.1292801</v>
      </c>
      <c r="R50" s="1150">
        <f t="shared" ca="1" si="16"/>
        <v>4359334262.7961731</v>
      </c>
      <c r="S50" s="1150">
        <f t="shared" ca="1" si="17"/>
        <v>62165023.666893005</v>
      </c>
      <c r="T50" s="1150">
        <f t="shared" ca="1" si="9"/>
        <v>4297169239.1292801</v>
      </c>
      <c r="U50" s="1152">
        <f t="shared" ca="1" si="10"/>
        <v>0.5608159140117549</v>
      </c>
      <c r="V50" s="1153">
        <f t="shared" ca="1" si="11"/>
        <v>5.0000000000000044E-2</v>
      </c>
      <c r="X50" s="1154">
        <f t="shared" ca="1" si="18"/>
        <v>229438645.41032511</v>
      </c>
      <c r="Y50" s="1154">
        <f t="shared" ca="1" si="12"/>
        <v>3271843.3508892059</v>
      </c>
      <c r="Z50" s="1154">
        <f t="shared" ca="1" si="13"/>
        <v>226166802.0594359</v>
      </c>
      <c r="AA50" s="1152">
        <f t="shared" ca="1" si="14"/>
        <v>0.56070050198026666</v>
      </c>
      <c r="AB50" s="1125"/>
    </row>
    <row r="51" spans="1:28">
      <c r="A51" s="1164">
        <f>'AMORT. PROFILE 0% CPR'!A51</f>
        <v>46230</v>
      </c>
      <c r="C51" s="1124"/>
      <c r="D51" s="1145">
        <f t="shared" ca="1" si="0"/>
        <v>46996</v>
      </c>
      <c r="E51" s="1146">
        <f t="shared" ca="1" si="1"/>
        <v>47023</v>
      </c>
      <c r="F51" s="1147">
        <f t="shared" ca="1" si="2"/>
        <v>1248</v>
      </c>
      <c r="G51" s="1148">
        <f ca="1">IF(F51&lt;&gt;"",COUNTIF($F$11:F51,"&gt;0"),"")</f>
        <v>41</v>
      </c>
      <c r="H51" s="1149">
        <v>7.4268595772451918E-3</v>
      </c>
      <c r="I51" s="1148"/>
      <c r="J51" s="1150">
        <f t="shared" ca="1" si="3"/>
        <v>4523336041.1887159</v>
      </c>
      <c r="K51" s="1151">
        <f t="shared" ca="1" si="4"/>
        <v>33594181.598600768</v>
      </c>
      <c r="L51" s="1150">
        <f t="shared" ca="1" si="5"/>
        <v>31088690.538094528</v>
      </c>
      <c r="M51" s="1150">
        <f t="shared" ca="1" si="6"/>
        <v>0</v>
      </c>
      <c r="N51" s="1150">
        <f t="shared" ca="1" si="15"/>
        <v>4458653169.052021</v>
      </c>
      <c r="O51" s="1093"/>
      <c r="P51" s="1150">
        <f t="shared" ca="1" si="7"/>
        <v>64682872.136694908</v>
      </c>
      <c r="Q51" s="1150">
        <f t="shared" ca="1" si="8"/>
        <v>4235720510.5994196</v>
      </c>
      <c r="R51" s="1150">
        <f t="shared" ca="1" si="16"/>
        <v>4297169239.1292801</v>
      </c>
      <c r="S51" s="1150">
        <f t="shared" ca="1" si="17"/>
        <v>61448728.529860497</v>
      </c>
      <c r="T51" s="1150">
        <f t="shared" ca="1" si="9"/>
        <v>4235720510.5994196</v>
      </c>
      <c r="U51" s="1152">
        <f t="shared" ca="1" si="10"/>
        <v>0.55281856109829675</v>
      </c>
      <c r="V51" s="1153">
        <f t="shared" ca="1" si="11"/>
        <v>5.0000000000000044E-2</v>
      </c>
      <c r="X51" s="1154">
        <f t="shared" ca="1" si="18"/>
        <v>226166802.0594359</v>
      </c>
      <c r="Y51" s="1154">
        <f t="shared" ca="1" si="12"/>
        <v>3234143.6068344116</v>
      </c>
      <c r="Z51" s="1154">
        <f t="shared" ca="1" si="13"/>
        <v>222932658.45260149</v>
      </c>
      <c r="AA51" s="1152">
        <f t="shared" ca="1" si="14"/>
        <v>0.55270479486665669</v>
      </c>
      <c r="AB51" s="1125"/>
    </row>
    <row r="52" spans="1:28">
      <c r="A52" s="1164">
        <f>'AMORT. PROFILE 0% CPR'!A52</f>
        <v>46261</v>
      </c>
      <c r="C52" s="1124"/>
      <c r="D52" s="1145">
        <f t="shared" ca="1" si="0"/>
        <v>47026</v>
      </c>
      <c r="E52" s="1146">
        <f t="shared" ca="1" si="1"/>
        <v>47053</v>
      </c>
      <c r="F52" s="1147">
        <f t="shared" ca="1" si="2"/>
        <v>1278</v>
      </c>
      <c r="G52" s="1148">
        <f ca="1">IF(F52&lt;&gt;"",COUNTIF($F$11:F52,"&gt;0"),"")</f>
        <v>42</v>
      </c>
      <c r="H52" s="1149">
        <v>7.4774122960432118E-3</v>
      </c>
      <c r="I52" s="1148"/>
      <c r="J52" s="1150">
        <f t="shared" ca="1" si="3"/>
        <v>4458653169.052021</v>
      </c>
      <c r="K52" s="1151">
        <f t="shared" ca="1" si="4"/>
        <v>33339188.030061614</v>
      </c>
      <c r="L52" s="1150">
        <f t="shared" ca="1" si="5"/>
        <v>30642567.254959002</v>
      </c>
      <c r="M52" s="1150">
        <f t="shared" ca="1" si="6"/>
        <v>0</v>
      </c>
      <c r="N52" s="1150">
        <f t="shared" ca="1" si="15"/>
        <v>4394671413.7670002</v>
      </c>
      <c r="O52" s="1093"/>
      <c r="P52" s="1150">
        <f t="shared" ca="1" si="7"/>
        <v>63981755.285020828</v>
      </c>
      <c r="Q52" s="1150">
        <f t="shared" ca="1" si="8"/>
        <v>4174937843.07865</v>
      </c>
      <c r="R52" s="1150">
        <f t="shared" ca="1" si="16"/>
        <v>4235720510.5994196</v>
      </c>
      <c r="S52" s="1150">
        <f t="shared" ca="1" si="17"/>
        <v>60782667.520769596</v>
      </c>
      <c r="T52" s="1150">
        <f t="shared" ca="1" si="9"/>
        <v>4174937843.07865</v>
      </c>
      <c r="U52" s="1152">
        <f t="shared" ca="1" si="10"/>
        <v>0.54491335751034575</v>
      </c>
      <c r="V52" s="1153">
        <f t="shared" ca="1" si="11"/>
        <v>5.0000000000000044E-2</v>
      </c>
      <c r="X52" s="1154">
        <f t="shared" ca="1" si="18"/>
        <v>222932658.45260149</v>
      </c>
      <c r="Y52" s="1154">
        <f t="shared" ca="1" si="12"/>
        <v>3199087.7642512321</v>
      </c>
      <c r="Z52" s="1154">
        <f t="shared" ca="1" si="13"/>
        <v>219733570.68835026</v>
      </c>
      <c r="AA52" s="1152">
        <f t="shared" ca="1" si="14"/>
        <v>0.54480121811486193</v>
      </c>
      <c r="AB52" s="1125"/>
    </row>
    <row r="53" spans="1:28">
      <c r="A53" s="1164">
        <f>'AMORT. PROFILE 0% CPR'!A53</f>
        <v>46293</v>
      </c>
      <c r="C53" s="1124"/>
      <c r="D53" s="1145">
        <f t="shared" ca="1" si="0"/>
        <v>47057</v>
      </c>
      <c r="E53" s="1146">
        <f t="shared" ca="1" si="1"/>
        <v>47084</v>
      </c>
      <c r="F53" s="1147">
        <f t="shared" ca="1" si="2"/>
        <v>1309</v>
      </c>
      <c r="G53" s="1148">
        <f ca="1">IF(F53&lt;&gt;"",COUNTIF($F$11:F53,"&gt;0"),"")</f>
        <v>43</v>
      </c>
      <c r="H53" s="1149">
        <v>7.5155713887695976E-3</v>
      </c>
      <c r="I53" s="1148"/>
      <c r="J53" s="1150">
        <f t="shared" ca="1" si="3"/>
        <v>4394671413.7670002</v>
      </c>
      <c r="K53" s="1151">
        <f t="shared" ca="1" si="4"/>
        <v>33028466.740350906</v>
      </c>
      <c r="L53" s="1150">
        <f t="shared" ca="1" si="5"/>
        <v>30201684.653236017</v>
      </c>
      <c r="M53" s="1150">
        <f t="shared" ca="1" si="6"/>
        <v>0</v>
      </c>
      <c r="N53" s="1150">
        <f t="shared" ca="1" si="15"/>
        <v>4331441262.3734131</v>
      </c>
      <c r="O53" s="1093"/>
      <c r="P53" s="1150">
        <f t="shared" ca="1" si="7"/>
        <v>63230151.393587112</v>
      </c>
      <c r="Q53" s="1150">
        <f t="shared" ca="1" si="8"/>
        <v>4114869199.2547421</v>
      </c>
      <c r="R53" s="1150">
        <f t="shared" ca="1" si="16"/>
        <v>4174937843.07865</v>
      </c>
      <c r="S53" s="1150">
        <f t="shared" ca="1" si="17"/>
        <v>60068643.823907852</v>
      </c>
      <c r="T53" s="1150">
        <f t="shared" ca="1" si="9"/>
        <v>4114869199.2547421</v>
      </c>
      <c r="U53" s="1152">
        <f t="shared" ca="1" si="10"/>
        <v>0.53709384077068001</v>
      </c>
      <c r="V53" s="1153">
        <f t="shared" ca="1" si="11"/>
        <v>5.0000000000000044E-2</v>
      </c>
      <c r="X53" s="1154">
        <f t="shared" ca="1" si="18"/>
        <v>219733570.68835026</v>
      </c>
      <c r="Y53" s="1154">
        <f t="shared" ca="1" si="12"/>
        <v>3161507.5696792603</v>
      </c>
      <c r="Z53" s="1154">
        <f t="shared" ca="1" si="13"/>
        <v>216572063.118671</v>
      </c>
      <c r="AA53" s="1152">
        <f t="shared" ca="1" si="14"/>
        <v>0.53698331057759108</v>
      </c>
      <c r="AB53" s="1125"/>
    </row>
    <row r="54" spans="1:28">
      <c r="A54" s="1164">
        <f>'AMORT. PROFILE 0% CPR'!A54</f>
        <v>46322</v>
      </c>
      <c r="C54" s="1124"/>
      <c r="D54" s="1145">
        <f t="shared" ca="1" si="0"/>
        <v>47087</v>
      </c>
      <c r="E54" s="1146">
        <f t="shared" ca="1" si="1"/>
        <v>47114</v>
      </c>
      <c r="F54" s="1147">
        <f t="shared" ca="1" si="2"/>
        <v>1339</v>
      </c>
      <c r="G54" s="1148">
        <f ca="1">IF(F54&lt;&gt;"",COUNTIF($F$11:F54,"&gt;0"),"")</f>
        <v>44</v>
      </c>
      <c r="H54" s="1149">
        <v>7.5564666893313251E-3</v>
      </c>
      <c r="I54" s="1148"/>
      <c r="J54" s="1150">
        <f t="shared" ca="1" si="3"/>
        <v>4331441262.3734131</v>
      </c>
      <c r="K54" s="1151">
        <f t="shared" ca="1" si="4"/>
        <v>32730391.615919922</v>
      </c>
      <c r="L54" s="1150">
        <f t="shared" ca="1" si="5"/>
        <v>29765918.877555054</v>
      </c>
      <c r="M54" s="1150">
        <f t="shared" ca="1" si="6"/>
        <v>0</v>
      </c>
      <c r="N54" s="1150">
        <f t="shared" ca="1" si="15"/>
        <v>4268944951.8799381</v>
      </c>
      <c r="O54" s="1093"/>
      <c r="P54" s="1150">
        <f t="shared" ca="1" si="7"/>
        <v>62496310.49347496</v>
      </c>
      <c r="Q54" s="1150">
        <f t="shared" ca="1" si="8"/>
        <v>4055497704.2859411</v>
      </c>
      <c r="R54" s="1150">
        <f t="shared" ca="1" si="16"/>
        <v>4114869199.2547421</v>
      </c>
      <c r="S54" s="1150">
        <f t="shared" ca="1" si="17"/>
        <v>59371494.968801022</v>
      </c>
      <c r="T54" s="1150">
        <f t="shared" ca="1" si="9"/>
        <v>4055497704.2859411</v>
      </c>
      <c r="U54" s="1152">
        <f t="shared" ca="1" si="10"/>
        <v>0.52936618114222489</v>
      </c>
      <c r="V54" s="1153">
        <f t="shared" ca="1" si="11"/>
        <v>5.0000000000000044E-2</v>
      </c>
      <c r="X54" s="1154">
        <f t="shared" ca="1" si="18"/>
        <v>216572063.118671</v>
      </c>
      <c r="Y54" s="1154">
        <f t="shared" ca="1" si="12"/>
        <v>3124815.5246739388</v>
      </c>
      <c r="Z54" s="1154">
        <f t="shared" ca="1" si="13"/>
        <v>213447247.59399706</v>
      </c>
      <c r="AA54" s="1152">
        <f t="shared" ca="1" si="14"/>
        <v>0.52925724124797413</v>
      </c>
      <c r="AB54" s="1125"/>
    </row>
    <row r="55" spans="1:28">
      <c r="A55" s="1164">
        <f>'AMORT. PROFILE 0% CPR'!A55</f>
        <v>46353</v>
      </c>
      <c r="C55" s="1124"/>
      <c r="D55" s="1145">
        <f t="shared" ca="1" si="0"/>
        <v>47118</v>
      </c>
      <c r="E55" s="1146">
        <f t="shared" ca="1" si="1"/>
        <v>47147</v>
      </c>
      <c r="F55" s="1147">
        <f t="shared" ca="1" si="2"/>
        <v>1372</v>
      </c>
      <c r="G55" s="1148">
        <f ca="1">IF(F55&lt;&gt;"",COUNTIF($F$11:F55,"&gt;0"),"")</f>
        <v>45</v>
      </c>
      <c r="H55" s="1149">
        <v>7.6021845839023836E-3</v>
      </c>
      <c r="I55" s="1148"/>
      <c r="J55" s="1150">
        <f t="shared" ca="1" si="3"/>
        <v>4268944951.8799381</v>
      </c>
      <c r="K55" s="1151">
        <f t="shared" ca="1" si="4"/>
        <v>32453307.502709568</v>
      </c>
      <c r="L55" s="1150">
        <f t="shared" ca="1" si="5"/>
        <v>29335089.147261325</v>
      </c>
      <c r="M55" s="1150">
        <f t="shared" ca="1" si="6"/>
        <v>0</v>
      </c>
      <c r="N55" s="1150">
        <f t="shared" ca="1" si="15"/>
        <v>4207156555.2299676</v>
      </c>
      <c r="O55" s="1093"/>
      <c r="P55" s="1150">
        <f t="shared" ca="1" si="7"/>
        <v>61788396.649970531</v>
      </c>
      <c r="Q55" s="1150">
        <f t="shared" ca="1" si="8"/>
        <v>3996798727.4684691</v>
      </c>
      <c r="R55" s="1150">
        <f t="shared" ca="1" si="16"/>
        <v>4055497704.2859411</v>
      </c>
      <c r="S55" s="1150">
        <f t="shared" ca="1" si="17"/>
        <v>58698976.817471981</v>
      </c>
      <c r="T55" s="1150">
        <f t="shared" ca="1" si="9"/>
        <v>3996798727.4684691</v>
      </c>
      <c r="U55" s="1152">
        <f t="shared" ca="1" si="10"/>
        <v>0.52172820772473905</v>
      </c>
      <c r="V55" s="1153">
        <f t="shared" ca="1" si="11"/>
        <v>5.0000000000000044E-2</v>
      </c>
      <c r="X55" s="1154">
        <f t="shared" ca="1" si="18"/>
        <v>213447247.59399706</v>
      </c>
      <c r="Y55" s="1154">
        <f t="shared" ca="1" si="12"/>
        <v>3089419.8324985504</v>
      </c>
      <c r="Z55" s="1154">
        <f t="shared" ca="1" si="13"/>
        <v>210357827.76149851</v>
      </c>
      <c r="AA55" s="1152">
        <f t="shared" ca="1" si="14"/>
        <v>0.52162083967252459</v>
      </c>
      <c r="AB55" s="1125"/>
    </row>
    <row r="56" spans="1:28">
      <c r="A56" s="1164">
        <f>'AMORT. PROFILE 0% CPR'!A56</f>
        <v>46384</v>
      </c>
      <c r="C56" s="1124"/>
      <c r="D56" s="1145">
        <f t="shared" ca="1" si="0"/>
        <v>47149</v>
      </c>
      <c r="E56" s="1146">
        <f t="shared" ca="1" si="1"/>
        <v>47176</v>
      </c>
      <c r="F56" s="1147">
        <f t="shared" ca="1" si="2"/>
        <v>1401</v>
      </c>
      <c r="G56" s="1148">
        <f ca="1">IF(F56&lt;&gt;"",COUNTIF($F$11:F56,"&gt;0"),"")</f>
        <v>46</v>
      </c>
      <c r="H56" s="1149">
        <v>7.6384267972855018E-3</v>
      </c>
      <c r="I56" s="1148"/>
      <c r="J56" s="1150">
        <f t="shared" ca="1" si="3"/>
        <v>4207156555.2299676</v>
      </c>
      <c r="K56" s="1151">
        <f t="shared" ca="1" si="4"/>
        <v>32136057.371843945</v>
      </c>
      <c r="L56" s="1150">
        <f t="shared" ca="1" si="5"/>
        <v>28909439.408162784</v>
      </c>
      <c r="M56" s="1150">
        <f t="shared" ca="1" si="6"/>
        <v>0</v>
      </c>
      <c r="N56" s="1150">
        <f t="shared" ca="1" si="15"/>
        <v>4146111058.4499612</v>
      </c>
      <c r="O56" s="1093"/>
      <c r="P56" s="1150">
        <f t="shared" ca="1" si="7"/>
        <v>61045496.780006409</v>
      </c>
      <c r="Q56" s="1150">
        <f t="shared" ca="1" si="8"/>
        <v>3938805505.527463</v>
      </c>
      <c r="R56" s="1150">
        <f t="shared" ca="1" si="16"/>
        <v>3996798727.4684691</v>
      </c>
      <c r="S56" s="1150">
        <f t="shared" ca="1" si="17"/>
        <v>57993221.941006184</v>
      </c>
      <c r="T56" s="1150">
        <f t="shared" ca="1" si="9"/>
        <v>3938805505.527463</v>
      </c>
      <c r="U56" s="1152">
        <f t="shared" ca="1" si="10"/>
        <v>0.51417675184846257</v>
      </c>
      <c r="V56" s="1153">
        <f t="shared" ca="1" si="11"/>
        <v>5.0000000000000044E-2</v>
      </c>
      <c r="X56" s="1154">
        <f t="shared" ca="1" si="18"/>
        <v>210357827.76149851</v>
      </c>
      <c r="Y56" s="1154">
        <f t="shared" ca="1" si="12"/>
        <v>3052274.8390002251</v>
      </c>
      <c r="Z56" s="1154">
        <f t="shared" ca="1" si="13"/>
        <v>207305552.92249829</v>
      </c>
      <c r="AA56" s="1152">
        <f t="shared" ca="1" si="14"/>
        <v>0.51407093783357405</v>
      </c>
      <c r="AB56" s="1125"/>
    </row>
    <row r="57" spans="1:28">
      <c r="A57" s="1164">
        <f>'AMORT. PROFILE 0% CPR'!A57</f>
        <v>46414</v>
      </c>
      <c r="C57" s="1124"/>
      <c r="D57" s="1145">
        <f t="shared" ca="1" si="0"/>
        <v>47177</v>
      </c>
      <c r="E57" s="1146">
        <f t="shared" ca="1" si="1"/>
        <v>47204</v>
      </c>
      <c r="F57" s="1147">
        <f t="shared" ca="1" si="2"/>
        <v>1429</v>
      </c>
      <c r="G57" s="1148">
        <f ca="1">IF(F57&lt;&gt;"",COUNTIF($F$11:F57,"&gt;0"),"")</f>
        <v>47</v>
      </c>
      <c r="H57" s="1149">
        <v>7.6781378872437739E-3</v>
      </c>
      <c r="I57" s="1148"/>
      <c r="J57" s="1150">
        <f t="shared" ca="1" si="3"/>
        <v>4146111058.4499612</v>
      </c>
      <c r="K57" s="1151">
        <f t="shared" ca="1" si="4"/>
        <v>31834412.402605031</v>
      </c>
      <c r="L57" s="1150">
        <f t="shared" ca="1" si="5"/>
        <v>28488825.735908311</v>
      </c>
      <c r="M57" s="1150">
        <f t="shared" ca="1" si="6"/>
        <v>0</v>
      </c>
      <c r="N57" s="1150">
        <f t="shared" ca="1" si="15"/>
        <v>4085787820.3114476</v>
      </c>
      <c r="O57" s="1093"/>
      <c r="P57" s="1150">
        <f t="shared" ca="1" si="7"/>
        <v>60323238.138513565</v>
      </c>
      <c r="Q57" s="1150">
        <f t="shared" ca="1" si="8"/>
        <v>3881498429.2958751</v>
      </c>
      <c r="R57" s="1150">
        <f t="shared" ca="1" si="16"/>
        <v>3938805505.527463</v>
      </c>
      <c r="S57" s="1150">
        <f t="shared" ca="1" si="17"/>
        <v>57307076.231587887</v>
      </c>
      <c r="T57" s="1150">
        <f t="shared" ca="1" si="9"/>
        <v>3881498429.2958751</v>
      </c>
      <c r="U57" s="1152">
        <f t="shared" ca="1" si="10"/>
        <v>0.50671608932324697</v>
      </c>
      <c r="V57" s="1153">
        <f t="shared" ca="1" si="11"/>
        <v>5.0000000000000044E-2</v>
      </c>
      <c r="X57" s="1154">
        <f t="shared" ca="1" si="18"/>
        <v>207305552.92249829</v>
      </c>
      <c r="Y57" s="1154">
        <f t="shared" ca="1" si="12"/>
        <v>3016161.9069256783</v>
      </c>
      <c r="Z57" s="1154">
        <f t="shared" ca="1" si="13"/>
        <v>204289391.01557261</v>
      </c>
      <c r="AA57" s="1152">
        <f t="shared" ca="1" si="14"/>
        <v>0.50661181066104177</v>
      </c>
      <c r="AB57" s="1125"/>
    </row>
    <row r="58" spans="1:28">
      <c r="A58" s="1164">
        <f>'AMORT. PROFILE 0% CPR'!A58</f>
        <v>46444</v>
      </c>
      <c r="C58" s="1124"/>
      <c r="D58" s="1145">
        <f t="shared" ca="1" si="0"/>
        <v>47208</v>
      </c>
      <c r="E58" s="1146">
        <f t="shared" ca="1" si="1"/>
        <v>47235</v>
      </c>
      <c r="F58" s="1147">
        <f t="shared" ca="1" si="2"/>
        <v>1460</v>
      </c>
      <c r="G58" s="1148">
        <f ca="1">IF(F58&lt;&gt;"",COUNTIF($F$11:F58,"&gt;0"),"")</f>
        <v>48</v>
      </c>
      <c r="H58" s="1149">
        <v>7.7188372572796829E-3</v>
      </c>
      <c r="I58" s="1148"/>
      <c r="J58" s="1150">
        <f t="shared" ca="1" si="3"/>
        <v>4085787820.3114476</v>
      </c>
      <c r="K58" s="1151">
        <f t="shared" ca="1" si="4"/>
        <v>31537531.25275955</v>
      </c>
      <c r="L58" s="1150">
        <f t="shared" ca="1" si="5"/>
        <v>28073180.27233588</v>
      </c>
      <c r="M58" s="1150">
        <f t="shared" ca="1" si="6"/>
        <v>0</v>
      </c>
      <c r="N58" s="1150">
        <f t="shared" ca="1" si="15"/>
        <v>4026177108.7863522</v>
      </c>
      <c r="O58" s="1093"/>
      <c r="P58" s="1150">
        <f t="shared" ca="1" si="7"/>
        <v>59610711.525095463</v>
      </c>
      <c r="Q58" s="1150">
        <f t="shared" ca="1" si="8"/>
        <v>3824868253.3470345</v>
      </c>
      <c r="R58" s="1150">
        <f t="shared" ca="1" si="16"/>
        <v>3881498429.2958751</v>
      </c>
      <c r="S58" s="1150">
        <f t="shared" ca="1" si="17"/>
        <v>56630175.948840618</v>
      </c>
      <c r="T58" s="1150">
        <f t="shared" ca="1" si="9"/>
        <v>3824868253.3470345</v>
      </c>
      <c r="U58" s="1152">
        <f t="shared" ca="1" si="10"/>
        <v>0.49934369748570412</v>
      </c>
      <c r="V58" s="1153">
        <f t="shared" ca="1" si="11"/>
        <v>5.0000000000000044E-2</v>
      </c>
      <c r="X58" s="1154">
        <f t="shared" ca="1" si="18"/>
        <v>204289391.01557261</v>
      </c>
      <c r="Y58" s="1154">
        <f t="shared" ca="1" si="12"/>
        <v>2980535.5762548447</v>
      </c>
      <c r="Z58" s="1154">
        <f t="shared" ca="1" si="13"/>
        <v>201308855.43931776</v>
      </c>
      <c r="AA58" s="1152">
        <f t="shared" ca="1" si="14"/>
        <v>0.49924093601068575</v>
      </c>
      <c r="AB58" s="1125"/>
    </row>
    <row r="59" spans="1:28">
      <c r="A59" s="1164">
        <f>'AMORT. PROFILE 0% CPR'!A59</f>
        <v>46476</v>
      </c>
      <c r="C59" s="1124"/>
      <c r="D59" s="1145">
        <f t="shared" ca="1" si="0"/>
        <v>47238</v>
      </c>
      <c r="E59" s="1146">
        <f t="shared" ca="1" si="1"/>
        <v>47266</v>
      </c>
      <c r="F59" s="1147">
        <f t="shared" ca="1" si="2"/>
        <v>1491</v>
      </c>
      <c r="G59" s="1148">
        <f ca="1">IF(F59&lt;&gt;"",COUNTIF($F$11:F59,"&gt;0"),"")</f>
        <v>49</v>
      </c>
      <c r="H59" s="1149">
        <v>7.7639577829733165E-3</v>
      </c>
      <c r="I59" s="1148"/>
      <c r="J59" s="1150">
        <f t="shared" ca="1" si="3"/>
        <v>4026177108.7863522</v>
      </c>
      <c r="K59" s="1151">
        <f t="shared" ca="1" si="4"/>
        <v>31259069.099390805</v>
      </c>
      <c r="L59" s="1150">
        <f t="shared" ca="1" si="5"/>
        <v>27662341.075488362</v>
      </c>
      <c r="M59" s="1150">
        <f t="shared" ca="1" si="6"/>
        <v>0</v>
      </c>
      <c r="N59" s="1150">
        <f t="shared" ca="1" si="15"/>
        <v>3967255698.6114726</v>
      </c>
      <c r="O59" s="1093"/>
      <c r="P59" s="1150">
        <f t="shared" ca="1" si="7"/>
        <v>58921410.174879551</v>
      </c>
      <c r="Q59" s="1150">
        <f t="shared" ca="1" si="8"/>
        <v>3768892913.6808987</v>
      </c>
      <c r="R59" s="1150">
        <f t="shared" ca="1" si="16"/>
        <v>3824868253.3470345</v>
      </c>
      <c r="S59" s="1150">
        <f t="shared" ca="1" si="17"/>
        <v>55975339.666135788</v>
      </c>
      <c r="T59" s="1150">
        <f t="shared" ca="1" si="9"/>
        <v>3768892913.6808987</v>
      </c>
      <c r="U59" s="1152">
        <f t="shared" ca="1" si="10"/>
        <v>0.49205838693807369</v>
      </c>
      <c r="V59" s="1153">
        <f t="shared" ca="1" si="11"/>
        <v>5.0000000000000044E-2</v>
      </c>
      <c r="X59" s="1154">
        <f t="shared" ca="1" si="18"/>
        <v>201308855.43931776</v>
      </c>
      <c r="Y59" s="1154">
        <f t="shared" ca="1" si="12"/>
        <v>2946070.508743763</v>
      </c>
      <c r="Z59" s="1154">
        <f t="shared" ca="1" si="13"/>
        <v>198362784.930574</v>
      </c>
      <c r="AA59" s="1152">
        <f t="shared" ca="1" si="14"/>
        <v>0.49195712472951553</v>
      </c>
      <c r="AB59" s="1125"/>
    </row>
    <row r="60" spans="1:28">
      <c r="A60" s="1164">
        <f>'AMORT. PROFILE 0% CPR'!A60</f>
        <v>46504</v>
      </c>
      <c r="C60" s="1124"/>
      <c r="D60" s="1145">
        <f t="shared" ca="1" si="0"/>
        <v>47269</v>
      </c>
      <c r="E60" s="1146">
        <f t="shared" ca="1" si="1"/>
        <v>47296</v>
      </c>
      <c r="F60" s="1147">
        <f t="shared" ca="1" si="2"/>
        <v>1521</v>
      </c>
      <c r="G60" s="1148">
        <f ca="1">IF(F60&lt;&gt;"",COUNTIF($F$11:F60,"&gt;0"),"")</f>
        <v>50</v>
      </c>
      <c r="H60" s="1149">
        <v>7.8246363860947302E-3</v>
      </c>
      <c r="I60" s="1148"/>
      <c r="J60" s="1150">
        <f t="shared" ca="1" si="3"/>
        <v>3967255698.6114726</v>
      </c>
      <c r="K60" s="1151">
        <f t="shared" ca="1" si="4"/>
        <v>31042333.292296998</v>
      </c>
      <c r="L60" s="1150">
        <f t="shared" ca="1" si="5"/>
        <v>27255847.448096097</v>
      </c>
      <c r="M60" s="1150">
        <f t="shared" ca="1" si="6"/>
        <v>0</v>
      </c>
      <c r="N60" s="1150">
        <f t="shared" ca="1" si="15"/>
        <v>3908957517.8710794</v>
      </c>
      <c r="O60" s="1093"/>
      <c r="P60" s="1150">
        <f t="shared" ca="1" si="7"/>
        <v>58298180.740393162</v>
      </c>
      <c r="Q60" s="1150">
        <f t="shared" ca="1" si="8"/>
        <v>3713509641.9775252</v>
      </c>
      <c r="R60" s="1150">
        <f t="shared" ca="1" si="16"/>
        <v>3768892913.6808987</v>
      </c>
      <c r="S60" s="1150">
        <f t="shared" ca="1" si="17"/>
        <v>55383271.703373432</v>
      </c>
      <c r="T60" s="1150">
        <f t="shared" ca="1" si="9"/>
        <v>3713509641.9775252</v>
      </c>
      <c r="U60" s="1152">
        <f t="shared" ca="1" si="10"/>
        <v>0.48485731920970754</v>
      </c>
      <c r="V60" s="1153">
        <f t="shared" ca="1" si="11"/>
        <v>5.0000000000000044E-2</v>
      </c>
      <c r="X60" s="1154">
        <f t="shared" ca="1" si="18"/>
        <v>198362784.930574</v>
      </c>
      <c r="Y60" s="1154">
        <f t="shared" ca="1" si="12"/>
        <v>2914909.0370197296</v>
      </c>
      <c r="Z60" s="1154">
        <f t="shared" ca="1" si="13"/>
        <v>195447875.89355427</v>
      </c>
      <c r="AA60" s="1152">
        <f t="shared" ca="1" si="14"/>
        <v>0.48475753893102153</v>
      </c>
      <c r="AB60" s="1125"/>
    </row>
    <row r="61" spans="1:28">
      <c r="A61" s="1164">
        <f>'AMORT. PROFILE 0% CPR'!A61</f>
        <v>46534</v>
      </c>
      <c r="C61" s="1124"/>
      <c r="D61" s="1145">
        <f t="shared" ca="1" si="0"/>
        <v>47299</v>
      </c>
      <c r="E61" s="1146">
        <f t="shared" ca="1" si="1"/>
        <v>47326</v>
      </c>
      <c r="F61" s="1147">
        <f t="shared" ca="1" si="2"/>
        <v>1551</v>
      </c>
      <c r="G61" s="1148">
        <f ca="1">IF(F61&lt;&gt;"",COUNTIF($F$11:F61,"&gt;0"),"")</f>
        <v>51</v>
      </c>
      <c r="H61" s="1149">
        <v>7.86624215048249E-3</v>
      </c>
      <c r="I61" s="1148"/>
      <c r="J61" s="1150">
        <f t="shared" ca="1" si="3"/>
        <v>3908957517.8710794</v>
      </c>
      <c r="K61" s="1151">
        <f t="shared" ca="1" si="4"/>
        <v>30748806.391522896</v>
      </c>
      <c r="L61" s="1150">
        <f t="shared" ca="1" si="5"/>
        <v>26854201.030688517</v>
      </c>
      <c r="M61" s="1150">
        <f t="shared" ca="1" si="6"/>
        <v>0</v>
      </c>
      <c r="N61" s="1150">
        <f t="shared" ca="1" si="15"/>
        <v>3851354510.4488683</v>
      </c>
      <c r="O61" s="1093"/>
      <c r="P61" s="1150">
        <f t="shared" ca="1" si="7"/>
        <v>57603007.42221117</v>
      </c>
      <c r="Q61" s="1150">
        <f t="shared" ca="1" si="8"/>
        <v>3658786784.9264245</v>
      </c>
      <c r="R61" s="1150">
        <f t="shared" ca="1" si="16"/>
        <v>3713509641.9775252</v>
      </c>
      <c r="S61" s="1150">
        <f t="shared" ca="1" si="17"/>
        <v>54722857.051100731</v>
      </c>
      <c r="T61" s="1150">
        <f t="shared" ca="1" si="9"/>
        <v>3658786784.9264245</v>
      </c>
      <c r="U61" s="1152">
        <f t="shared" ca="1" si="10"/>
        <v>0.47773241933534777</v>
      </c>
      <c r="V61" s="1153">
        <f t="shared" ca="1" si="11"/>
        <v>5.0000000000000044E-2</v>
      </c>
      <c r="X61" s="1154">
        <f t="shared" ca="1" si="18"/>
        <v>195447875.89355427</v>
      </c>
      <c r="Y61" s="1154">
        <f t="shared" ca="1" si="12"/>
        <v>2880150.3711104393</v>
      </c>
      <c r="Z61" s="1154">
        <f t="shared" ca="1" si="13"/>
        <v>192567725.52244383</v>
      </c>
      <c r="AA61" s="1152">
        <f t="shared" ca="1" si="14"/>
        <v>0.47763410531171618</v>
      </c>
      <c r="AB61" s="1125"/>
    </row>
    <row r="62" spans="1:28">
      <c r="A62" s="1164">
        <f>'AMORT. PROFILE 0% CPR'!A62</f>
        <v>46566</v>
      </c>
      <c r="C62" s="1124"/>
      <c r="D62" s="1145">
        <f t="shared" ca="1" si="0"/>
        <v>47330</v>
      </c>
      <c r="E62" s="1146">
        <f t="shared" ca="1" si="1"/>
        <v>47357</v>
      </c>
      <c r="F62" s="1147">
        <f t="shared" ca="1" si="2"/>
        <v>1582</v>
      </c>
      <c r="G62" s="1148">
        <f ca="1">IF(F62&lt;&gt;"",COUNTIF($F$11:F62,"&gt;0"),"")</f>
        <v>52</v>
      </c>
      <c r="H62" s="1149">
        <v>7.9181245132533048E-3</v>
      </c>
      <c r="I62" s="1148"/>
      <c r="J62" s="1150">
        <f t="shared" ca="1" si="3"/>
        <v>3851354510.4488683</v>
      </c>
      <c r="K62" s="1151">
        <f t="shared" ca="1" si="4"/>
        <v>30495504.558413863</v>
      </c>
      <c r="L62" s="1150">
        <f t="shared" ca="1" si="5"/>
        <v>26457089.725569248</v>
      </c>
      <c r="M62" s="1150">
        <f t="shared" ca="1" si="6"/>
        <v>0</v>
      </c>
      <c r="N62" s="1150">
        <f t="shared" ca="1" si="15"/>
        <v>3794401916.164885</v>
      </c>
      <c r="O62" s="1093"/>
      <c r="P62" s="1150">
        <f t="shared" ca="1" si="7"/>
        <v>56952594.283983231</v>
      </c>
      <c r="Q62" s="1150">
        <f t="shared" ca="1" si="8"/>
        <v>3604681820.3566408</v>
      </c>
      <c r="R62" s="1150">
        <f t="shared" ca="1" si="16"/>
        <v>3658786784.9264245</v>
      </c>
      <c r="S62" s="1150">
        <f t="shared" ca="1" si="17"/>
        <v>54104964.569783688</v>
      </c>
      <c r="T62" s="1150">
        <f t="shared" ca="1" si="9"/>
        <v>3604681820.3566408</v>
      </c>
      <c r="U62" s="1152">
        <f t="shared" ca="1" si="10"/>
        <v>0.47069247992157986</v>
      </c>
      <c r="V62" s="1153">
        <f t="shared" ca="1" si="11"/>
        <v>5.0000000000000044E-2</v>
      </c>
      <c r="X62" s="1154">
        <f t="shared" ca="1" si="18"/>
        <v>192567725.52244383</v>
      </c>
      <c r="Y62" s="1154">
        <f t="shared" ca="1" si="12"/>
        <v>2847629.714199543</v>
      </c>
      <c r="Z62" s="1154">
        <f t="shared" ca="1" si="13"/>
        <v>189720095.80824429</v>
      </c>
      <c r="AA62" s="1152">
        <f t="shared" ca="1" si="14"/>
        <v>0.47059561466872879</v>
      </c>
      <c r="AB62" s="1125"/>
    </row>
    <row r="63" spans="1:28">
      <c r="A63" s="1164">
        <f>'AMORT. PROFILE 0% CPR'!A63</f>
        <v>46595</v>
      </c>
      <c r="C63" s="1124"/>
      <c r="D63" s="1145">
        <f t="shared" ca="1" si="0"/>
        <v>47361</v>
      </c>
      <c r="E63" s="1146">
        <f t="shared" ca="1" si="1"/>
        <v>47388</v>
      </c>
      <c r="F63" s="1147">
        <f t="shared" ca="1" si="2"/>
        <v>1613</v>
      </c>
      <c r="G63" s="1148">
        <f ca="1">IF(F63&lt;&gt;"",COUNTIF($F$11:F63,"&gt;0"),"")</f>
        <v>53</v>
      </c>
      <c r="H63" s="1149">
        <v>7.9633707574121373E-3</v>
      </c>
      <c r="I63" s="1148"/>
      <c r="J63" s="1150">
        <f t="shared" ca="1" si="3"/>
        <v>3794401916.164885</v>
      </c>
      <c r="K63" s="1151">
        <f t="shared" ca="1" si="4"/>
        <v>30216229.261056025</v>
      </c>
      <c r="L63" s="1150">
        <f t="shared" ca="1" si="5"/>
        <v>26064661.98009019</v>
      </c>
      <c r="M63" s="1150">
        <f t="shared" ca="1" si="6"/>
        <v>0</v>
      </c>
      <c r="N63" s="1150">
        <f t="shared" ca="1" si="15"/>
        <v>3738121024.923739</v>
      </c>
      <c r="O63" s="1093"/>
      <c r="P63" s="1150">
        <f t="shared" ca="1" si="7"/>
        <v>56280891.241146088</v>
      </c>
      <c r="Q63" s="1150">
        <f t="shared" ca="1" si="8"/>
        <v>3551214973.6775517</v>
      </c>
      <c r="R63" s="1150">
        <f t="shared" ca="1" si="16"/>
        <v>3604681820.3566408</v>
      </c>
      <c r="S63" s="1150">
        <f t="shared" ca="1" si="17"/>
        <v>53466846.679089069</v>
      </c>
      <c r="T63" s="1150">
        <f t="shared" ca="1" si="9"/>
        <v>3551214973.6775517</v>
      </c>
      <c r="U63" s="1152">
        <f t="shared" ca="1" si="10"/>
        <v>0.46373203061244284</v>
      </c>
      <c r="V63" s="1153">
        <f t="shared" ca="1" si="11"/>
        <v>5.0000000000000044E-2</v>
      </c>
      <c r="X63" s="1154">
        <f t="shared" ca="1" si="18"/>
        <v>189720095.80824429</v>
      </c>
      <c r="Y63" s="1154">
        <f t="shared" ca="1" si="12"/>
        <v>2814044.5620570183</v>
      </c>
      <c r="Z63" s="1154">
        <f t="shared" ca="1" si="13"/>
        <v>186906051.24618727</v>
      </c>
      <c r="AA63" s="1152">
        <f t="shared" ca="1" si="14"/>
        <v>0.46363659777185801</v>
      </c>
      <c r="AB63" s="1125"/>
    </row>
    <row r="64" spans="1:28">
      <c r="A64" s="1164">
        <f>'AMORT. PROFILE 0% CPR'!A64</f>
        <v>46626</v>
      </c>
      <c r="C64" s="1124"/>
      <c r="D64" s="1145">
        <f t="shared" ca="1" si="0"/>
        <v>47391</v>
      </c>
      <c r="E64" s="1146">
        <f t="shared" ca="1" si="1"/>
        <v>47420</v>
      </c>
      <c r="F64" s="1147">
        <f t="shared" ca="1" si="2"/>
        <v>1645</v>
      </c>
      <c r="G64" s="1148">
        <f ca="1">IF(F64&lt;&gt;"",COUNTIF($F$11:F64,"&gt;0"),"")</f>
        <v>54</v>
      </c>
      <c r="H64" s="1149">
        <v>8.0161210986723595E-3</v>
      </c>
      <c r="I64" s="1148"/>
      <c r="J64" s="1150">
        <f t="shared" ca="1" si="3"/>
        <v>3738121024.923739</v>
      </c>
      <c r="K64" s="1151">
        <f t="shared" ca="1" si="4"/>
        <v>29965230.817281928</v>
      </c>
      <c r="L64" s="1150">
        <f t="shared" ca="1" si="5"/>
        <v>25676689.563738592</v>
      </c>
      <c r="M64" s="1150">
        <f t="shared" ca="1" si="6"/>
        <v>0</v>
      </c>
      <c r="N64" s="1150">
        <f t="shared" ca="1" si="15"/>
        <v>3682479104.5427184</v>
      </c>
      <c r="O64" s="1093"/>
      <c r="P64" s="1150">
        <f t="shared" ca="1" si="7"/>
        <v>55641920.381020546</v>
      </c>
      <c r="Q64" s="1150">
        <f t="shared" ca="1" si="8"/>
        <v>3498355149.3155823</v>
      </c>
      <c r="R64" s="1150">
        <f t="shared" ca="1" si="16"/>
        <v>3551214973.6775517</v>
      </c>
      <c r="S64" s="1150">
        <f t="shared" ca="1" si="17"/>
        <v>52859824.361969471</v>
      </c>
      <c r="T64" s="1150">
        <f t="shared" ca="1" si="9"/>
        <v>3498355149.3155823</v>
      </c>
      <c r="U64" s="1152">
        <f t="shared" ca="1" si="10"/>
        <v>0.45685367334914218</v>
      </c>
      <c r="V64" s="1153">
        <f t="shared" ca="1" si="11"/>
        <v>5.0000000000000044E-2</v>
      </c>
      <c r="X64" s="1154">
        <f t="shared" ca="1" si="18"/>
        <v>186906051.24618727</v>
      </c>
      <c r="Y64" s="1154">
        <f t="shared" ca="1" si="12"/>
        <v>2782096.019051075</v>
      </c>
      <c r="Z64" s="1154">
        <f t="shared" ca="1" si="13"/>
        <v>184123955.22713619</v>
      </c>
      <c r="AA64" s="1152">
        <f t="shared" ca="1" si="14"/>
        <v>0.45675965602685059</v>
      </c>
      <c r="AB64" s="1125"/>
    </row>
    <row r="65" spans="1:29">
      <c r="A65" s="1164">
        <f>'AMORT. PROFILE 0% CPR'!A65</f>
        <v>46657</v>
      </c>
      <c r="C65" s="1124"/>
      <c r="D65" s="1145">
        <f t="shared" ca="1" si="0"/>
        <v>47422</v>
      </c>
      <c r="E65" s="1146">
        <f t="shared" ca="1" si="1"/>
        <v>47449</v>
      </c>
      <c r="F65" s="1147">
        <f t="shared" ca="1" si="2"/>
        <v>1674</v>
      </c>
      <c r="G65" s="1148">
        <f ca="1">IF(F65&lt;&gt;"",COUNTIF($F$11:F65,"&gt;0"),"")</f>
        <v>55</v>
      </c>
      <c r="H65" s="1149">
        <v>8.0604177340755125E-3</v>
      </c>
      <c r="I65" s="1148"/>
      <c r="J65" s="1150">
        <f t="shared" ca="1" si="3"/>
        <v>3682479104.5427184</v>
      </c>
      <c r="K65" s="1151">
        <f t="shared" ca="1" si="4"/>
        <v>29682319.879618641</v>
      </c>
      <c r="L65" s="1150">
        <f t="shared" ca="1" si="5"/>
        <v>25293362.600429144</v>
      </c>
      <c r="M65" s="1150">
        <f t="shared" ca="1" si="6"/>
        <v>0</v>
      </c>
      <c r="N65" s="1150">
        <f t="shared" ca="1" si="15"/>
        <v>3627503422.0626707</v>
      </c>
      <c r="O65" s="1093"/>
      <c r="P65" s="1150">
        <f t="shared" ca="1" si="7"/>
        <v>54975682.480047703</v>
      </c>
      <c r="Q65" s="1150">
        <f t="shared" ca="1" si="8"/>
        <v>3446128250.959537</v>
      </c>
      <c r="R65" s="1150">
        <f t="shared" ca="1" si="16"/>
        <v>3498355149.3155823</v>
      </c>
      <c r="S65" s="1150">
        <f t="shared" ca="1" si="17"/>
        <v>52226898.356045246</v>
      </c>
      <c r="T65" s="1150">
        <f t="shared" ca="1" si="9"/>
        <v>3446128250.959537</v>
      </c>
      <c r="U65" s="1152">
        <f t="shared" ca="1" si="10"/>
        <v>0.45005340777486519</v>
      </c>
      <c r="V65" s="1153">
        <f t="shared" ca="1" si="11"/>
        <v>5.0000000000000044E-2</v>
      </c>
      <c r="X65" s="1154">
        <f t="shared" ca="1" si="18"/>
        <v>184123955.22713619</v>
      </c>
      <c r="Y65" s="1154">
        <f t="shared" ca="1" si="12"/>
        <v>2748784.1240024567</v>
      </c>
      <c r="Z65" s="1154">
        <f t="shared" ca="1" si="13"/>
        <v>181375171.10313374</v>
      </c>
      <c r="AA65" s="1152">
        <f t="shared" ca="1" si="14"/>
        <v>0.44996078990013733</v>
      </c>
      <c r="AB65" s="1125"/>
    </row>
    <row r="66" spans="1:29">
      <c r="A66" s="1164">
        <f>'AMORT. PROFILE 0% CPR'!A66</f>
        <v>46687</v>
      </c>
      <c r="C66" s="1124"/>
      <c r="D66" s="1145">
        <f t="shared" ca="1" si="0"/>
        <v>47452</v>
      </c>
      <c r="E66" s="1146">
        <f t="shared" ca="1" si="1"/>
        <v>47479</v>
      </c>
      <c r="F66" s="1147">
        <f t="shared" ca="1" si="2"/>
        <v>1704</v>
      </c>
      <c r="G66" s="1148">
        <f ca="1">IF(F66&lt;&gt;"",COUNTIF($F$11:F66,"&gt;0"),"")</f>
        <v>56</v>
      </c>
      <c r="H66" s="1149">
        <v>8.1077891435882166E-3</v>
      </c>
      <c r="I66" s="1148"/>
      <c r="J66" s="1150">
        <f t="shared" ca="1" si="3"/>
        <v>3627503422.0626707</v>
      </c>
      <c r="K66" s="1151">
        <f t="shared" ca="1" si="4"/>
        <v>29411032.863728825</v>
      </c>
      <c r="L66" s="1150">
        <f t="shared" ca="1" si="5"/>
        <v>24914568.434785504</v>
      </c>
      <c r="M66" s="1150">
        <f t="shared" ca="1" si="6"/>
        <v>0</v>
      </c>
      <c r="N66" s="1150">
        <f t="shared" ca="1" si="15"/>
        <v>3573177820.7641563</v>
      </c>
      <c r="O66" s="1093"/>
      <c r="P66" s="1150">
        <f t="shared" ca="1" si="7"/>
        <v>54325601.298514366</v>
      </c>
      <c r="Q66" s="1150">
        <f t="shared" ca="1" si="8"/>
        <v>3394518929.7259483</v>
      </c>
      <c r="R66" s="1150">
        <f t="shared" ca="1" si="16"/>
        <v>3446128250.959537</v>
      </c>
      <c r="S66" s="1150">
        <f t="shared" ca="1" si="17"/>
        <v>51609321.233588696</v>
      </c>
      <c r="T66" s="1150">
        <f t="shared" ca="1" si="9"/>
        <v>3394518929.7259483</v>
      </c>
      <c r="U66" s="1152">
        <f t="shared" ca="1" si="10"/>
        <v>0.44333456632526336</v>
      </c>
      <c r="V66" s="1153">
        <f t="shared" ca="1" si="11"/>
        <v>5.0000000000000044E-2</v>
      </c>
      <c r="X66" s="1154">
        <f t="shared" ca="1" si="18"/>
        <v>181375171.10313374</v>
      </c>
      <c r="Y66" s="1154">
        <f t="shared" ca="1" si="12"/>
        <v>2716280.0649256706</v>
      </c>
      <c r="Z66" s="1154">
        <f t="shared" ca="1" si="13"/>
        <v>178658891.03820807</v>
      </c>
      <c r="AA66" s="1152">
        <f t="shared" ca="1" si="14"/>
        <v>0.44324333114157805</v>
      </c>
      <c r="AB66" s="1125"/>
    </row>
    <row r="67" spans="1:29">
      <c r="A67" s="1164">
        <f>'AMORT. PROFILE 0% CPR'!A67</f>
        <v>46720</v>
      </c>
      <c r="C67" s="1124"/>
      <c r="D67" s="1145">
        <f t="shared" ca="1" si="0"/>
        <v>47483</v>
      </c>
      <c r="E67" s="1146">
        <f t="shared" ca="1" si="1"/>
        <v>47511</v>
      </c>
      <c r="F67" s="1147">
        <f t="shared" ca="1" si="2"/>
        <v>1736</v>
      </c>
      <c r="G67" s="1148">
        <f ca="1">IF(F67&lt;&gt;"",COUNTIF($F$11:F67,"&gt;0"),"")</f>
        <v>57</v>
      </c>
      <c r="H67" s="1149">
        <v>8.1599804012892924E-3</v>
      </c>
      <c r="I67" s="1148"/>
      <c r="J67" s="1150">
        <f t="shared" ca="1" si="3"/>
        <v>3573177820.7641563</v>
      </c>
      <c r="K67" s="1151">
        <f t="shared" ca="1" si="4"/>
        <v>29157060.987757102</v>
      </c>
      <c r="L67" s="1150">
        <f t="shared" ca="1" si="5"/>
        <v>24540155.783328205</v>
      </c>
      <c r="M67" s="1150">
        <f t="shared" ca="1" si="6"/>
        <v>0</v>
      </c>
      <c r="N67" s="1150">
        <f t="shared" ca="1" si="15"/>
        <v>3519480603.9930711</v>
      </c>
      <c r="O67" s="1093"/>
      <c r="P67" s="1150">
        <f t="shared" ca="1" si="7"/>
        <v>53697216.771085262</v>
      </c>
      <c r="Q67" s="1150">
        <f t="shared" ca="1" si="8"/>
        <v>3343506573.7934175</v>
      </c>
      <c r="R67" s="1150">
        <f t="shared" ca="1" si="16"/>
        <v>3394518929.7259483</v>
      </c>
      <c r="S67" s="1150">
        <f t="shared" ca="1" si="17"/>
        <v>51012355.93253088</v>
      </c>
      <c r="T67" s="1150">
        <f t="shared" ca="1" si="9"/>
        <v>3343506573.7934175</v>
      </c>
      <c r="U67" s="1152">
        <f t="shared" ca="1" si="10"/>
        <v>0.43669517441027483</v>
      </c>
      <c r="V67" s="1153">
        <f t="shared" ca="1" si="11"/>
        <v>5.0000000000000044E-2</v>
      </c>
      <c r="X67" s="1154">
        <f t="shared" ca="1" si="18"/>
        <v>178658891.03820807</v>
      </c>
      <c r="Y67" s="1154">
        <f t="shared" ca="1" si="12"/>
        <v>2684860.8385543823</v>
      </c>
      <c r="Z67" s="1154">
        <f t="shared" ca="1" si="13"/>
        <v>175974030.19965369</v>
      </c>
      <c r="AA67" s="1152">
        <f t="shared" ca="1" si="14"/>
        <v>0.4366053055674684</v>
      </c>
      <c r="AB67" s="1125"/>
    </row>
    <row r="68" spans="1:29">
      <c r="A68" s="1164">
        <f>'AMORT. PROFILE 0% CPR'!A68</f>
        <v>46748</v>
      </c>
      <c r="C68" s="1124"/>
      <c r="D68" s="1145">
        <f t="shared" ca="1" si="0"/>
        <v>47514</v>
      </c>
      <c r="E68" s="1146">
        <f t="shared" ca="1" si="1"/>
        <v>47541</v>
      </c>
      <c r="F68" s="1147">
        <f t="shared" ca="1" si="2"/>
        <v>1766</v>
      </c>
      <c r="G68" s="1148">
        <f ca="1">IF(F68&lt;&gt;"",COUNTIF($F$11:F68,"&gt;0"),"")</f>
        <v>58</v>
      </c>
      <c r="H68" s="1149">
        <v>8.1913894371840826E-3</v>
      </c>
      <c r="I68" s="1148"/>
      <c r="J68" s="1150">
        <f t="shared" ca="1" si="3"/>
        <v>3519480603.9930711</v>
      </c>
      <c r="K68" s="1151">
        <f t="shared" ca="1" si="4"/>
        <v>28829436.243923098</v>
      </c>
      <c r="L68" s="1150">
        <f t="shared" ca="1" si="5"/>
        <v>24170604.30741528</v>
      </c>
      <c r="M68" s="1150">
        <f t="shared" ca="1" si="6"/>
        <v>0</v>
      </c>
      <c r="N68" s="1150">
        <f t="shared" ca="1" si="15"/>
        <v>3466480563.4417324</v>
      </c>
      <c r="O68" s="1093"/>
      <c r="P68" s="1150">
        <f t="shared" ca="1" si="7"/>
        <v>53000040.551338673</v>
      </c>
      <c r="Q68" s="1150">
        <f t="shared" ca="1" si="8"/>
        <v>3293156535.2696457</v>
      </c>
      <c r="R68" s="1150">
        <f t="shared" ca="1" si="16"/>
        <v>3343506573.7934175</v>
      </c>
      <c r="S68" s="1150">
        <f t="shared" ca="1" si="17"/>
        <v>50350038.523771763</v>
      </c>
      <c r="T68" s="1150">
        <f t="shared" ca="1" si="9"/>
        <v>3293156535.2696457</v>
      </c>
      <c r="U68" s="1152">
        <f t="shared" ca="1" si="10"/>
        <v>0.43013258037789037</v>
      </c>
      <c r="V68" s="1153">
        <f t="shared" ca="1" si="11"/>
        <v>5.0000000000000044E-2</v>
      </c>
      <c r="X68" s="1154">
        <f t="shared" ca="1" si="18"/>
        <v>175974030.19965369</v>
      </c>
      <c r="Y68" s="1154">
        <f t="shared" ca="1" si="12"/>
        <v>2650002.0275669098</v>
      </c>
      <c r="Z68" s="1154">
        <f t="shared" ca="1" si="13"/>
        <v>173324028.17208678</v>
      </c>
      <c r="AA68" s="1152">
        <f t="shared" ca="1" si="14"/>
        <v>0.43004406207148993</v>
      </c>
      <c r="AB68" s="1125"/>
    </row>
    <row r="69" spans="1:29">
      <c r="A69" s="1164">
        <f>'AMORT. PROFILE 0% CPR'!A69</f>
        <v>46779</v>
      </c>
      <c r="C69" s="1124"/>
      <c r="D69" s="1145">
        <f t="shared" ca="1" si="0"/>
        <v>47542</v>
      </c>
      <c r="E69" s="1146">
        <f t="shared" ca="1" si="1"/>
        <v>47569</v>
      </c>
      <c r="F69" s="1147">
        <f t="shared" ca="1" si="2"/>
        <v>1794</v>
      </c>
      <c r="G69" s="1148">
        <f ca="1">IF(F69&lt;&gt;"",COUNTIF($F$11:F69,"&gt;0"),"")</f>
        <v>59</v>
      </c>
      <c r="H69" s="1149">
        <v>8.2464933015456848E-3</v>
      </c>
      <c r="I69" s="1148"/>
      <c r="J69" s="1150">
        <f t="shared" ca="1" si="3"/>
        <v>3466480563.4417324</v>
      </c>
      <c r="K69" s="1151">
        <f t="shared" ca="1" si="4"/>
        <v>28586308.746360559</v>
      </c>
      <c r="L69" s="1150">
        <f t="shared" ca="1" si="5"/>
        <v>23805295.255143009</v>
      </c>
      <c r="M69" s="1150">
        <f t="shared" ca="1" si="6"/>
        <v>0</v>
      </c>
      <c r="N69" s="1150">
        <f t="shared" ca="1" si="15"/>
        <v>3414088959.4402285</v>
      </c>
      <c r="O69" s="1093"/>
      <c r="P69" s="1150">
        <f t="shared" ca="1" si="7"/>
        <v>52391604.001503944</v>
      </c>
      <c r="Q69" s="1150">
        <f t="shared" ca="1" si="8"/>
        <v>3243384511.4682169</v>
      </c>
      <c r="R69" s="1150">
        <f t="shared" ca="1" si="16"/>
        <v>3293156535.2696457</v>
      </c>
      <c r="S69" s="1150">
        <f t="shared" ca="1" si="17"/>
        <v>49772023.801428795</v>
      </c>
      <c r="T69" s="1150">
        <f t="shared" ca="1" si="9"/>
        <v>3243384511.4682169</v>
      </c>
      <c r="U69" s="1152">
        <f t="shared" ca="1" si="10"/>
        <v>0.42365519159029047</v>
      </c>
      <c r="V69" s="1153">
        <f t="shared" ca="1" si="11"/>
        <v>5.0000000000000044E-2</v>
      </c>
      <c r="X69" s="1154">
        <f t="shared" ca="1" si="18"/>
        <v>173324028.17208678</v>
      </c>
      <c r="Y69" s="1154">
        <f t="shared" ca="1" si="12"/>
        <v>2619580.2000751495</v>
      </c>
      <c r="Z69" s="1154">
        <f t="shared" ca="1" si="13"/>
        <v>170704447.97201163</v>
      </c>
      <c r="AA69" s="1152">
        <f t="shared" ca="1" si="14"/>
        <v>0.42356800628564706</v>
      </c>
      <c r="AB69" s="1125"/>
    </row>
    <row r="70" spans="1:29">
      <c r="A70" s="1164">
        <f>'AMORT. PROFILE 0% CPR'!A70</f>
        <v>46811</v>
      </c>
      <c r="C70" s="1124"/>
      <c r="D70" s="1145">
        <f t="shared" ca="1" si="0"/>
        <v>47573</v>
      </c>
      <c r="E70" s="1146">
        <f t="shared" ca="1" si="1"/>
        <v>47602</v>
      </c>
      <c r="F70" s="1147">
        <f t="shared" ca="1" si="2"/>
        <v>1827</v>
      </c>
      <c r="G70" s="1148">
        <f ca="1">IF(F70&lt;&gt;"",COUNTIF($F$11:F70,"&gt;0"),"")</f>
        <v>60</v>
      </c>
      <c r="H70" s="1149">
        <v>8.287265658053232E-3</v>
      </c>
      <c r="I70" s="1148"/>
      <c r="J70" s="1150">
        <f t="shared" ca="1" si="3"/>
        <v>3414088959.4402285</v>
      </c>
      <c r="K70" s="1151">
        <f t="shared" ca="1" si="4"/>
        <v>28293462.187107697</v>
      </c>
      <c r="L70" s="1150">
        <f t="shared" ca="1" si="5"/>
        <v>23444543.524153903</v>
      </c>
      <c r="M70" s="1150">
        <f t="shared" ca="1" si="6"/>
        <v>0</v>
      </c>
      <c r="N70" s="1150">
        <f t="shared" ca="1" si="15"/>
        <v>3362350953.7289672</v>
      </c>
      <c r="O70" s="1093"/>
      <c r="P70" s="1150">
        <f t="shared" ca="1" si="7"/>
        <v>51738005.711261272</v>
      </c>
      <c r="Q70" s="1150">
        <f t="shared" ca="1" si="8"/>
        <v>3194233406.0425186</v>
      </c>
      <c r="R70" s="1150">
        <f t="shared" ca="1" si="16"/>
        <v>3243384511.4682169</v>
      </c>
      <c r="S70" s="1150">
        <f t="shared" ca="1" si="17"/>
        <v>49151105.42569828</v>
      </c>
      <c r="T70" s="1150">
        <f t="shared" ca="1" si="9"/>
        <v>3194233406.0425186</v>
      </c>
      <c r="U70" s="1152">
        <f t="shared" ca="1" si="10"/>
        <v>0.41725216274741639</v>
      </c>
      <c r="V70" s="1153">
        <f t="shared" ca="1" si="11"/>
        <v>5.0000000000000044E-2</v>
      </c>
      <c r="X70" s="1154">
        <f t="shared" ca="1" si="18"/>
        <v>170704447.97201163</v>
      </c>
      <c r="Y70" s="1154">
        <f t="shared" ca="1" si="12"/>
        <v>2586900.2855629921</v>
      </c>
      <c r="Z70" s="1154">
        <f t="shared" ca="1" si="13"/>
        <v>168117547.68644863</v>
      </c>
      <c r="AA70" s="1152">
        <f t="shared" ca="1" si="14"/>
        <v>0.4171662951417684</v>
      </c>
      <c r="AB70" s="1125"/>
    </row>
    <row r="71" spans="1:29">
      <c r="A71" s="1164">
        <f>'AMORT. PROFILE 0% CPR'!A71</f>
        <v>46839</v>
      </c>
      <c r="C71" s="1124"/>
      <c r="D71" s="1145">
        <f t="shared" ca="1" si="0"/>
        <v>47603</v>
      </c>
      <c r="E71" s="1146">
        <f t="shared" ca="1" si="1"/>
        <v>47630</v>
      </c>
      <c r="F71" s="1147">
        <f t="shared" ca="1" si="2"/>
        <v>1855</v>
      </c>
      <c r="G71" s="1148">
        <f ca="1">IF(F71&lt;&gt;"",COUNTIF($F$11:F71,"&gt;0"),"")</f>
        <v>61</v>
      </c>
      <c r="H71" s="1149">
        <v>8.3338356636277009E-3</v>
      </c>
      <c r="I71" s="1148"/>
      <c r="J71" s="1150">
        <f t="shared" ca="1" si="3"/>
        <v>3362350953.7289672</v>
      </c>
      <c r="K71" s="1151">
        <f t="shared" ca="1" si="4"/>
        <v>28021280.291819081</v>
      </c>
      <c r="L71" s="1150">
        <f t="shared" ca="1" si="5"/>
        <v>23088174.467771463</v>
      </c>
      <c r="M71" s="1150">
        <f t="shared" ca="1" si="6"/>
        <v>0</v>
      </c>
      <c r="N71" s="1150">
        <f t="shared" ca="1" si="15"/>
        <v>3311241498.9693766</v>
      </c>
      <c r="O71" s="1093"/>
      <c r="P71" s="1150">
        <f t="shared" ca="1" si="7"/>
        <v>51109454.759590626</v>
      </c>
      <c r="Q71" s="1150">
        <f t="shared" ca="1" si="8"/>
        <v>3145679424.0209074</v>
      </c>
      <c r="R71" s="1150">
        <f t="shared" ca="1" si="16"/>
        <v>3194233406.0425186</v>
      </c>
      <c r="S71" s="1150">
        <f t="shared" ca="1" si="17"/>
        <v>48553982.021611214</v>
      </c>
      <c r="T71" s="1150">
        <f t="shared" ca="1" si="9"/>
        <v>3145679424.0209074</v>
      </c>
      <c r="U71" s="1152">
        <f t="shared" ca="1" si="10"/>
        <v>0.41092901328185544</v>
      </c>
      <c r="V71" s="1153">
        <f t="shared" ca="1" si="11"/>
        <v>5.0000000000000155E-2</v>
      </c>
      <c r="X71" s="1154">
        <f t="shared" ca="1" si="18"/>
        <v>168117547.68644863</v>
      </c>
      <c r="Y71" s="1154">
        <f t="shared" ca="1" si="12"/>
        <v>2555472.7379794121</v>
      </c>
      <c r="Z71" s="1154">
        <f t="shared" ca="1" si="13"/>
        <v>165562074.94846922</v>
      </c>
      <c r="AA71" s="1152">
        <f t="shared" ca="1" si="14"/>
        <v>0.41084444693658023</v>
      </c>
      <c r="AB71" s="1125"/>
      <c r="AC71" s="1098"/>
    </row>
    <row r="72" spans="1:29">
      <c r="A72" s="1164">
        <f>'AMORT. PROFILE 0% CPR'!A72</f>
        <v>46870</v>
      </c>
      <c r="C72" s="1124"/>
      <c r="D72" s="1145">
        <f t="shared" ca="1" si="0"/>
        <v>47634</v>
      </c>
      <c r="E72" s="1146">
        <f t="shared" ca="1" si="1"/>
        <v>47661</v>
      </c>
      <c r="F72" s="1147">
        <f t="shared" ca="1" si="2"/>
        <v>1886</v>
      </c>
      <c r="G72" s="1148">
        <f ca="1">IF(F72&lt;&gt;"",COUNTIF($F$11:F72,"&gt;0"),"")</f>
        <v>62</v>
      </c>
      <c r="H72" s="1149">
        <v>8.3879594483353744E-3</v>
      </c>
      <c r="I72" s="1148"/>
      <c r="J72" s="1150">
        <f t="shared" ca="1" si="3"/>
        <v>3311241498.9693766</v>
      </c>
      <c r="K72" s="1151">
        <f t="shared" ca="1" si="4"/>
        <v>27774559.417000372</v>
      </c>
      <c r="L72" s="1150">
        <f t="shared" ca="1" si="5"/>
        <v>22735981.436831933</v>
      </c>
      <c r="M72" s="1150">
        <f t="shared" ca="1" si="6"/>
        <v>0</v>
      </c>
      <c r="N72" s="1150">
        <f t="shared" ca="1" si="15"/>
        <v>3260730958.1155443</v>
      </c>
      <c r="O72" s="1093"/>
      <c r="P72" s="1150">
        <f t="shared" ca="1" si="7"/>
        <v>50510540.853832245</v>
      </c>
      <c r="Q72" s="1150">
        <f t="shared" ca="1" si="8"/>
        <v>3097694410.2097669</v>
      </c>
      <c r="R72" s="1150">
        <f t="shared" ca="1" si="16"/>
        <v>3145679424.0209074</v>
      </c>
      <c r="S72" s="1150">
        <f t="shared" ca="1" si="17"/>
        <v>47985013.811140537</v>
      </c>
      <c r="T72" s="1150">
        <f t="shared" ca="1" si="9"/>
        <v>3097694410.2097669</v>
      </c>
      <c r="U72" s="1152">
        <f t="shared" ca="1" si="10"/>
        <v>0.40468268203840213</v>
      </c>
      <c r="V72" s="1153">
        <f t="shared" ca="1" si="11"/>
        <v>5.0000000000000044E-2</v>
      </c>
      <c r="X72" s="1154">
        <f t="shared" ca="1" si="18"/>
        <v>165562074.94846922</v>
      </c>
      <c r="Y72" s="1154">
        <f t="shared" ca="1" si="12"/>
        <v>2525527.0426917076</v>
      </c>
      <c r="Z72" s="1154">
        <f t="shared" ca="1" si="13"/>
        <v>163036547.90577751</v>
      </c>
      <c r="AA72" s="1152">
        <f t="shared" ca="1" si="14"/>
        <v>0.40459940114484172</v>
      </c>
      <c r="AB72" s="1125"/>
      <c r="AC72" s="1098"/>
    </row>
    <row r="73" spans="1:29">
      <c r="A73" s="1164">
        <f>'AMORT. PROFILE 0% CPR'!A73</f>
        <v>46902</v>
      </c>
      <c r="C73" s="1124"/>
      <c r="D73" s="1145">
        <f t="shared" ca="1" si="0"/>
        <v>47664</v>
      </c>
      <c r="E73" s="1146">
        <f t="shared" ca="1" si="1"/>
        <v>47693</v>
      </c>
      <c r="F73" s="1147">
        <f t="shared" ca="1" si="2"/>
        <v>1918</v>
      </c>
      <c r="G73" s="1148">
        <f ca="1">IF(F73&lt;&gt;"",COUNTIF($F$11:F73,"&gt;0"),"")</f>
        <v>63</v>
      </c>
      <c r="H73" s="1149">
        <v>8.4259318894268839E-3</v>
      </c>
      <c r="I73" s="1148"/>
      <c r="J73" s="1150">
        <f t="shared" ca="1" si="3"/>
        <v>3260730958.1155443</v>
      </c>
      <c r="K73" s="1151">
        <f t="shared" ca="1" si="4"/>
        <v>27474696.962827243</v>
      </c>
      <c r="L73" s="1150">
        <f t="shared" ca="1" si="5"/>
        <v>22388303.487566203</v>
      </c>
      <c r="M73" s="1150">
        <f t="shared" ca="1" si="6"/>
        <v>0</v>
      </c>
      <c r="N73" s="1150">
        <f t="shared" ca="1" si="15"/>
        <v>3210867957.6651511</v>
      </c>
      <c r="O73" s="1093"/>
      <c r="P73" s="1150">
        <f t="shared" ca="1" si="7"/>
        <v>49863000.4503932</v>
      </c>
      <c r="Q73" s="1150">
        <f t="shared" ca="1" si="8"/>
        <v>3050324559.7818933</v>
      </c>
      <c r="R73" s="1150">
        <f t="shared" ca="1" si="16"/>
        <v>3097694410.2097669</v>
      </c>
      <c r="S73" s="1150">
        <f t="shared" ca="1" si="17"/>
        <v>47369850.427873611</v>
      </c>
      <c r="T73" s="1150">
        <f t="shared" ca="1" si="9"/>
        <v>3050324559.7818933</v>
      </c>
      <c r="U73" s="1152">
        <f t="shared" ca="1" si="10"/>
        <v>0.39850954693173557</v>
      </c>
      <c r="V73" s="1153">
        <f t="shared" ca="1" si="11"/>
        <v>5.0000000000000044E-2</v>
      </c>
      <c r="X73" s="1154">
        <f t="shared" ca="1" si="18"/>
        <v>163036547.90577751</v>
      </c>
      <c r="Y73" s="1154">
        <f t="shared" ca="1" si="12"/>
        <v>2493150.0225195885</v>
      </c>
      <c r="Z73" s="1154">
        <f t="shared" ca="1" si="13"/>
        <v>160543397.88325793</v>
      </c>
      <c r="AA73" s="1152">
        <f t="shared" ca="1" si="14"/>
        <v>0.39842753642663126</v>
      </c>
      <c r="AB73" s="1125"/>
      <c r="AC73" s="1098"/>
    </row>
    <row r="74" spans="1:29">
      <c r="A74" s="1164">
        <f>'AMORT. PROFILE 0% CPR'!A74</f>
        <v>46931</v>
      </c>
      <c r="C74" s="1124"/>
      <c r="D74" s="1145">
        <f t="shared" ca="1" si="0"/>
        <v>47695</v>
      </c>
      <c r="E74" s="1146">
        <f t="shared" ca="1" si="1"/>
        <v>47722</v>
      </c>
      <c r="F74" s="1147">
        <f t="shared" ca="1" si="2"/>
        <v>1947</v>
      </c>
      <c r="G74" s="1148">
        <f ca="1">IF(F74&lt;&gt;"",COUNTIF($F$11:F74,"&gt;0"),"")</f>
        <v>64</v>
      </c>
      <c r="H74" s="1149">
        <v>8.4724727099141466E-3</v>
      </c>
      <c r="I74" s="1148"/>
      <c r="J74" s="1150">
        <f t="shared" ca="1" si="3"/>
        <v>3210867957.6651511</v>
      </c>
      <c r="K74" s="1151">
        <f t="shared" ca="1" si="4"/>
        <v>27203991.146455765</v>
      </c>
      <c r="L74" s="1150">
        <f t="shared" ca="1" si="5"/>
        <v>22044907.46410488</v>
      </c>
      <c r="M74" s="1150">
        <f t="shared" ca="1" si="6"/>
        <v>0</v>
      </c>
      <c r="N74" s="1150">
        <f t="shared" ca="1" si="15"/>
        <v>3161619059.0545907</v>
      </c>
      <c r="O74" s="1093"/>
      <c r="P74" s="1150">
        <f t="shared" ca="1" si="7"/>
        <v>49248898.610560417</v>
      </c>
      <c r="Q74" s="1150">
        <f t="shared" ca="1" si="8"/>
        <v>3003538106.101861</v>
      </c>
      <c r="R74" s="1150">
        <f t="shared" ca="1" si="16"/>
        <v>3050324559.7818933</v>
      </c>
      <c r="S74" s="1150">
        <f t="shared" ca="1" si="17"/>
        <v>46786453.680032253</v>
      </c>
      <c r="T74" s="1150">
        <f t="shared" ca="1" si="9"/>
        <v>3003538106.101861</v>
      </c>
      <c r="U74" s="1152">
        <f t="shared" ca="1" si="10"/>
        <v>0.39241555083902296</v>
      </c>
      <c r="V74" s="1153">
        <f t="shared" ca="1" si="11"/>
        <v>5.0000000000000044E-2</v>
      </c>
      <c r="X74" s="1154">
        <f t="shared" ca="1" si="18"/>
        <v>160543397.88325793</v>
      </c>
      <c r="Y74" s="1154">
        <f t="shared" ca="1" si="12"/>
        <v>2462444.9305281639</v>
      </c>
      <c r="Z74" s="1154">
        <f t="shared" ca="1" si="13"/>
        <v>158080952.95272976</v>
      </c>
      <c r="AA74" s="1152">
        <f t="shared" ca="1" si="14"/>
        <v>0.39233479443611419</v>
      </c>
      <c r="AB74" s="1125"/>
      <c r="AC74" s="1098"/>
    </row>
    <row r="75" spans="1:29">
      <c r="A75" s="1164">
        <f>'AMORT. PROFILE 0% CPR'!A75</f>
        <v>46961</v>
      </c>
      <c r="C75" s="1124"/>
      <c r="D75" s="1145">
        <f t="shared" ca="1" si="0"/>
        <v>47726</v>
      </c>
      <c r="E75" s="1146">
        <f t="shared" ca="1" si="1"/>
        <v>47753</v>
      </c>
      <c r="F75" s="1147">
        <f t="shared" ca="1" si="2"/>
        <v>1978</v>
      </c>
      <c r="G75" s="1148">
        <f ca="1">IF(F75&lt;&gt;"",COUNTIF($F$11:F75,"&gt;0"),"")</f>
        <v>65</v>
      </c>
      <c r="H75" s="1149">
        <v>8.5119458346093087E-3</v>
      </c>
      <c r="I75" s="1148"/>
      <c r="J75" s="1150">
        <f t="shared" ca="1" si="3"/>
        <v>3161619059.0545907</v>
      </c>
      <c r="K75" s="1151">
        <f t="shared" ca="1" si="4"/>
        <v>26911530.180341125</v>
      </c>
      <c r="L75" s="1150">
        <f t="shared" ca="1" si="5"/>
        <v>21705914.357736252</v>
      </c>
      <c r="M75" s="1150">
        <f t="shared" ca="1" si="6"/>
        <v>0</v>
      </c>
      <c r="N75" s="1150">
        <f t="shared" ca="1" si="15"/>
        <v>3113001614.5165133</v>
      </c>
      <c r="O75" s="1093"/>
      <c r="P75" s="1150">
        <f t="shared" ca="1" si="7"/>
        <v>48617444.538077354</v>
      </c>
      <c r="Q75" s="1150">
        <f t="shared" ca="1" si="8"/>
        <v>2957351533.7906876</v>
      </c>
      <c r="R75" s="1150">
        <f t="shared" ca="1" si="16"/>
        <v>3003538106.101861</v>
      </c>
      <c r="S75" s="1150">
        <f t="shared" ca="1" si="17"/>
        <v>46186572.311173439</v>
      </c>
      <c r="T75" s="1150">
        <f t="shared" ca="1" si="9"/>
        <v>2957351533.7906876</v>
      </c>
      <c r="U75" s="1152">
        <f t="shared" ca="1" si="10"/>
        <v>0.38639660707325951</v>
      </c>
      <c r="V75" s="1153">
        <f t="shared" ca="1" si="11"/>
        <v>5.0000000000000044E-2</v>
      </c>
      <c r="X75" s="1154">
        <f t="shared" ca="1" si="18"/>
        <v>158080952.95272976</v>
      </c>
      <c r="Y75" s="1154">
        <f t="shared" ca="1" si="12"/>
        <v>2430872.2269039154</v>
      </c>
      <c r="Z75" s="1154">
        <f t="shared" ca="1" si="13"/>
        <v>155650080.72582585</v>
      </c>
      <c r="AA75" s="1152">
        <f t="shared" ca="1" si="14"/>
        <v>0.38631708932729658</v>
      </c>
      <c r="AB75" s="1125"/>
      <c r="AC75" s="1098"/>
    </row>
    <row r="76" spans="1:29">
      <c r="A76" s="1164">
        <f>'AMORT. PROFILE 0% CPR'!A76</f>
        <v>46993</v>
      </c>
      <c r="C76" s="1124"/>
      <c r="D76" s="1145">
        <f t="shared" ref="D76:D139" ca="1" si="19">IF(E76&lt;&gt;"",EOMONTH(E76,-1),"")</f>
        <v>47756</v>
      </c>
      <c r="E76" s="1146">
        <f t="shared" ref="E76:E139" ca="1" si="20">IF(INDIRECT("A"&amp;(IFERROR(MATCH(E75,A:A),999)+1))&gt;0,INDIRECT("A"&amp;(IFERROR(MATCH(E75,A:A),999)+1)),"")</f>
        <v>47784</v>
      </c>
      <c r="F76" s="1147">
        <f t="shared" ref="F76:F139" ca="1" si="21">IF(E76&lt;&gt;"",E76-$A$31,"")</f>
        <v>2009</v>
      </c>
      <c r="G76" s="1148">
        <f ca="1">IF(F76&lt;&gt;"",COUNTIF($F$11:F76,"&gt;0"),"")</f>
        <v>66</v>
      </c>
      <c r="H76" s="1149">
        <v>8.5598230167749263E-3</v>
      </c>
      <c r="I76" s="1148"/>
      <c r="J76" s="1150">
        <f t="shared" ref="J76:J139" ca="1" si="22">IF(G76=1,$A$7,N75)</f>
        <v>3113001614.5165133</v>
      </c>
      <c r="K76" s="1151">
        <f t="shared" ref="K76:K139" ca="1" si="23">H76*J76</f>
        <v>26646742.871195957</v>
      </c>
      <c r="L76" s="1150">
        <f t="shared" ref="L76:L139" ca="1" si="24">IF(E76&lt;&gt;"",(1-(1-$A$25)^(1/12))*(J76-K76),"")</f>
        <v>21371102.057988122</v>
      </c>
      <c r="M76" s="1150">
        <f t="shared" ref="M76:M139" ca="1" si="25">IF(J76-K76-L76&lt;$A$27*$A$5,J76-K76-L76,0)</f>
        <v>0</v>
      </c>
      <c r="N76" s="1150">
        <f t="shared" ca="1" si="15"/>
        <v>3064983769.5873294</v>
      </c>
      <c r="O76" s="1093"/>
      <c r="P76" s="1150">
        <f t="shared" ref="P76:P139" ca="1" si="26">IF(G76&lt;&gt; "", R76+X76-N76, "")</f>
        <v>48017844.92918396</v>
      </c>
      <c r="Q76" s="1150">
        <f t="shared" ref="Q76:Q139" ca="1" si="27">IF(E76&lt;&gt;"", N76*(1-$A$15), "")</f>
        <v>2911734581.1079626</v>
      </c>
      <c r="R76" s="1150">
        <f t="shared" ca="1" si="16"/>
        <v>2957351533.7906876</v>
      </c>
      <c r="S76" s="1150">
        <f t="shared" ca="1" si="17"/>
        <v>45616952.682724953</v>
      </c>
      <c r="T76" s="1150">
        <f t="shared" ref="T76:T139" ca="1" si="28">IF(E76&lt;&gt;"", R76-S76, "")</f>
        <v>2911734581.1079626</v>
      </c>
      <c r="U76" s="1152">
        <f t="shared" ref="U76:U139" ca="1" si="29">IF(E76&lt;&gt;"", R76/$A$11, "")</f>
        <v>0.38045483633390209</v>
      </c>
      <c r="V76" s="1153">
        <f t="shared" ref="V76:V139" ca="1" si="30">IF(E76&lt;&gt;"", IFERROR(1-T76/N76, "n.a."), "")</f>
        <v>5.0000000000000155E-2</v>
      </c>
      <c r="X76" s="1154">
        <f t="shared" ca="1" si="18"/>
        <v>155650080.72582585</v>
      </c>
      <c r="Y76" s="1154">
        <f t="shared" ref="Y76:Y139" ca="1" si="31">IF(E76&lt;&gt;"", P76-S76, "")</f>
        <v>2400892.2464590073</v>
      </c>
      <c r="Z76" s="1154">
        <f t="shared" ref="Z76:Z139" ca="1" si="32">IF(E76&lt;&gt;"", X76-Y76, "")</f>
        <v>153249188.47936684</v>
      </c>
      <c r="AA76" s="1152">
        <f t="shared" ref="AA76:AA139" ca="1" si="33">IF(E76&lt;&gt;"", X76/$A$19, "")</f>
        <v>0.38037654136321075</v>
      </c>
      <c r="AB76" s="1125"/>
      <c r="AC76" s="1098"/>
    </row>
    <row r="77" spans="1:29">
      <c r="A77" s="1164">
        <f>'AMORT. PROFILE 0% CPR'!A77</f>
        <v>47023</v>
      </c>
      <c r="C77" s="1124"/>
      <c r="D77" s="1145">
        <f t="shared" ca="1" si="19"/>
        <v>47787</v>
      </c>
      <c r="E77" s="1146">
        <f t="shared" ca="1" si="20"/>
        <v>47814</v>
      </c>
      <c r="F77" s="1147">
        <f t="shared" ca="1" si="21"/>
        <v>2039</v>
      </c>
      <c r="G77" s="1148">
        <f ca="1">IF(F77&lt;&gt;"",COUNTIF($F$11:F77,"&gt;0"),"")</f>
        <v>67</v>
      </c>
      <c r="H77" s="1149">
        <v>8.6017040674281117E-3</v>
      </c>
      <c r="I77" s="1148"/>
      <c r="J77" s="1150">
        <f t="shared" ca="1" si="22"/>
        <v>3064983769.5873294</v>
      </c>
      <c r="K77" s="1151">
        <f t="shared" ca="1" si="23"/>
        <v>26364083.357460476</v>
      </c>
      <c r="L77" s="1150">
        <f t="shared" ca="1" si="24"/>
        <v>21040565.369338736</v>
      </c>
      <c r="M77" s="1150">
        <f t="shared" ca="1" si="25"/>
        <v>0</v>
      </c>
      <c r="N77" s="1150">
        <f t="shared" ref="N77:N140" ca="1" si="34">IF(E77&lt;&gt;"",J77-K77-L77-M77,"")</f>
        <v>3017579120.8605304</v>
      </c>
      <c r="O77" s="1093"/>
      <c r="P77" s="1150">
        <f t="shared" ca="1" si="26"/>
        <v>47404648.726799011</v>
      </c>
      <c r="Q77" s="1150">
        <f t="shared" ca="1" si="27"/>
        <v>2866700164.8175039</v>
      </c>
      <c r="R77" s="1150">
        <f t="shared" ref="R77:R140" ca="1" si="35">IF(E77&lt;&gt;"", T76, "")</f>
        <v>2911734581.1079626</v>
      </c>
      <c r="S77" s="1150">
        <f t="shared" ref="S77:S140" ca="1" si="36">IF(E77&lt;&gt;"", MIN(P77,MAX(R77-Q77,0)), "")</f>
        <v>45034416.290458679</v>
      </c>
      <c r="T77" s="1150">
        <f t="shared" ca="1" si="28"/>
        <v>2866700164.8175039</v>
      </c>
      <c r="U77" s="1152">
        <f t="shared" ca="1" si="29"/>
        <v>0.37458634553439546</v>
      </c>
      <c r="V77" s="1153">
        <f t="shared" ca="1" si="30"/>
        <v>4.9999999999999933E-2</v>
      </c>
      <c r="X77" s="1154">
        <f t="shared" ref="X77:X140" ca="1" si="37">IF(E77&lt;&gt;"", Z76, "")</f>
        <v>153249188.47936684</v>
      </c>
      <c r="Y77" s="1154">
        <f t="shared" ca="1" si="31"/>
        <v>2370232.436340332</v>
      </c>
      <c r="Z77" s="1154">
        <f t="shared" ca="1" si="32"/>
        <v>150878956.04302651</v>
      </c>
      <c r="AA77" s="1152">
        <f t="shared" ca="1" si="33"/>
        <v>0.37450925825847226</v>
      </c>
      <c r="AB77" s="1125"/>
      <c r="AC77" s="1098"/>
    </row>
    <row r="78" spans="1:29">
      <c r="A78" s="1164">
        <f>'AMORT. PROFILE 0% CPR'!A78</f>
        <v>47053</v>
      </c>
      <c r="C78" s="1124"/>
      <c r="D78" s="1145">
        <f t="shared" ca="1" si="19"/>
        <v>47817</v>
      </c>
      <c r="E78" s="1146">
        <f t="shared" ca="1" si="20"/>
        <v>47844</v>
      </c>
      <c r="F78" s="1147">
        <f t="shared" ca="1" si="21"/>
        <v>2069</v>
      </c>
      <c r="G78" s="1148">
        <f ca="1">IF(F78&lt;&gt;"",COUNTIF($F$11:F78,"&gt;0"),"")</f>
        <v>68</v>
      </c>
      <c r="H78" s="1149">
        <v>8.6433014396991997E-3</v>
      </c>
      <c r="I78" s="1148"/>
      <c r="J78" s="1150">
        <f t="shared" ca="1" si="22"/>
        <v>3017579120.8605304</v>
      </c>
      <c r="K78" s="1151">
        <f t="shared" ca="1" si="23"/>
        <v>26081845.959740069</v>
      </c>
      <c r="L78" s="1150">
        <f t="shared" ca="1" si="24"/>
        <v>20714271.762928084</v>
      </c>
      <c r="M78" s="1150">
        <f t="shared" ca="1" si="25"/>
        <v>0</v>
      </c>
      <c r="N78" s="1150">
        <f t="shared" ca="1" si="34"/>
        <v>2970783003.1378622</v>
      </c>
      <c r="O78" s="1093"/>
      <c r="P78" s="1150">
        <f t="shared" ca="1" si="26"/>
        <v>46796117.722668171</v>
      </c>
      <c r="Q78" s="1150">
        <f t="shared" ca="1" si="27"/>
        <v>2822243852.980969</v>
      </c>
      <c r="R78" s="1150">
        <f t="shared" ca="1" si="35"/>
        <v>2866700164.8175039</v>
      </c>
      <c r="S78" s="1150">
        <f t="shared" ca="1" si="36"/>
        <v>44456311.836534977</v>
      </c>
      <c r="T78" s="1150">
        <f t="shared" ca="1" si="28"/>
        <v>2822243852.980969</v>
      </c>
      <c r="U78" s="1152">
        <f t="shared" ca="1" si="29"/>
        <v>0.3687927963795482</v>
      </c>
      <c r="V78" s="1153">
        <f t="shared" ca="1" si="30"/>
        <v>5.0000000000000044E-2</v>
      </c>
      <c r="X78" s="1154">
        <f t="shared" ca="1" si="37"/>
        <v>150878956.04302651</v>
      </c>
      <c r="Y78" s="1154">
        <f t="shared" ca="1" si="31"/>
        <v>2339805.886133194</v>
      </c>
      <c r="Z78" s="1154">
        <f t="shared" ca="1" si="32"/>
        <v>148539150.15689331</v>
      </c>
      <c r="AA78" s="1152">
        <f t="shared" ca="1" si="33"/>
        <v>0.36871690137592011</v>
      </c>
      <c r="AB78" s="1125"/>
      <c r="AC78" s="1098"/>
    </row>
    <row r="79" spans="1:29">
      <c r="A79" s="1164">
        <f>'AMORT. PROFILE 0% CPR'!A79</f>
        <v>47084</v>
      </c>
      <c r="C79" s="1124"/>
      <c r="D79" s="1145">
        <f t="shared" ca="1" si="19"/>
        <v>47848</v>
      </c>
      <c r="E79" s="1146">
        <f t="shared" ca="1" si="20"/>
        <v>47875</v>
      </c>
      <c r="F79" s="1147">
        <f t="shared" ca="1" si="21"/>
        <v>2100</v>
      </c>
      <c r="G79" s="1148">
        <f ca="1">IF(F79&lt;&gt;"",COUNTIF($F$11:F79,"&gt;0"),"")</f>
        <v>69</v>
      </c>
      <c r="H79" s="1149">
        <v>8.6963022323994707E-3</v>
      </c>
      <c r="I79" s="1148"/>
      <c r="J79" s="1150">
        <f t="shared" ca="1" si="22"/>
        <v>2970783003.1378622</v>
      </c>
      <c r="K79" s="1151">
        <f t="shared" ca="1" si="23"/>
        <v>25834826.862162195</v>
      </c>
      <c r="L79" s="1150">
        <f t="shared" ca="1" si="24"/>
        <v>20391947.993045513</v>
      </c>
      <c r="M79" s="1150">
        <f t="shared" ca="1" si="25"/>
        <v>0</v>
      </c>
      <c r="N79" s="1150">
        <f t="shared" ca="1" si="34"/>
        <v>2924556228.2826548</v>
      </c>
      <c r="O79" s="1093"/>
      <c r="P79" s="1150">
        <f t="shared" ca="1" si="26"/>
        <v>46226774.855207443</v>
      </c>
      <c r="Q79" s="1150">
        <f t="shared" ca="1" si="27"/>
        <v>2778328416.8685217</v>
      </c>
      <c r="R79" s="1150">
        <f t="shared" ca="1" si="35"/>
        <v>2822243852.980969</v>
      </c>
      <c r="S79" s="1150">
        <f t="shared" ca="1" si="36"/>
        <v>43915436.112447262</v>
      </c>
      <c r="T79" s="1150">
        <f t="shared" ca="1" si="28"/>
        <v>2778328416.8685217</v>
      </c>
      <c r="U79" s="1152">
        <f t="shared" ca="1" si="29"/>
        <v>0.36307361871313859</v>
      </c>
      <c r="V79" s="1153">
        <f t="shared" ca="1" si="30"/>
        <v>5.0000000000000155E-2</v>
      </c>
      <c r="X79" s="1154">
        <f t="shared" ca="1" si="37"/>
        <v>148539150.15689331</v>
      </c>
      <c r="Y79" s="1154">
        <f t="shared" ca="1" si="31"/>
        <v>2311338.7427601814</v>
      </c>
      <c r="Z79" s="1154">
        <f t="shared" ca="1" si="32"/>
        <v>146227811.41413313</v>
      </c>
      <c r="AA79" s="1152">
        <f t="shared" ca="1" si="33"/>
        <v>0.3629989006766699</v>
      </c>
      <c r="AB79" s="1125"/>
      <c r="AC79" s="1098"/>
    </row>
    <row r="80" spans="1:29">
      <c r="A80" s="1164">
        <f>'AMORT. PROFILE 0% CPR'!A80</f>
        <v>47114</v>
      </c>
      <c r="C80" s="1124"/>
      <c r="D80" s="1145">
        <f t="shared" ca="1" si="19"/>
        <v>47879</v>
      </c>
      <c r="E80" s="1146">
        <f t="shared" ca="1" si="20"/>
        <v>47906</v>
      </c>
      <c r="F80" s="1147">
        <f t="shared" ca="1" si="21"/>
        <v>2131</v>
      </c>
      <c r="G80" s="1148">
        <f ca="1">IF(F80&lt;&gt;"",COUNTIF($F$11:F80,"&gt;0"),"")</f>
        <v>70</v>
      </c>
      <c r="H80" s="1149">
        <v>8.7352661988350285E-3</v>
      </c>
      <c r="I80" s="1148"/>
      <c r="J80" s="1150">
        <f t="shared" ca="1" si="22"/>
        <v>2924556228.2826548</v>
      </c>
      <c r="K80" s="1151">
        <f t="shared" ca="1" si="23"/>
        <v>25546777.167509932</v>
      </c>
      <c r="L80" s="1150">
        <f t="shared" ca="1" si="24"/>
        <v>20073850.682577543</v>
      </c>
      <c r="M80" s="1150">
        <f t="shared" ca="1" si="25"/>
        <v>0</v>
      </c>
      <c r="N80" s="1150">
        <f t="shared" ca="1" si="34"/>
        <v>2878935600.4325671</v>
      </c>
      <c r="O80" s="1093"/>
      <c r="P80" s="1150">
        <f t="shared" ca="1" si="26"/>
        <v>45620627.850087643</v>
      </c>
      <c r="Q80" s="1150">
        <f t="shared" ca="1" si="27"/>
        <v>2734988820.4109387</v>
      </c>
      <c r="R80" s="1150">
        <f t="shared" ca="1" si="35"/>
        <v>2778328416.8685217</v>
      </c>
      <c r="S80" s="1150">
        <f t="shared" ca="1" si="36"/>
        <v>43339596.457582951</v>
      </c>
      <c r="T80" s="1150">
        <f t="shared" ca="1" si="28"/>
        <v>2734988820.4109387</v>
      </c>
      <c r="U80" s="1152">
        <f t="shared" ca="1" si="29"/>
        <v>0.35742402316530153</v>
      </c>
      <c r="V80" s="1153">
        <f t="shared" ca="1" si="30"/>
        <v>5.0000000000000044E-2</v>
      </c>
      <c r="X80" s="1154">
        <f t="shared" ca="1" si="37"/>
        <v>146227811.41413313</v>
      </c>
      <c r="Y80" s="1154">
        <f t="shared" ca="1" si="31"/>
        <v>2281031.3925046921</v>
      </c>
      <c r="Z80" s="1154">
        <f t="shared" ca="1" si="32"/>
        <v>143946780.02162844</v>
      </c>
      <c r="AA80" s="1152">
        <f t="shared" ca="1" si="33"/>
        <v>0.35735046777647395</v>
      </c>
      <c r="AB80" s="1125"/>
      <c r="AC80" s="1098"/>
    </row>
    <row r="81" spans="1:29">
      <c r="A81" s="1164">
        <f>'AMORT. PROFILE 0% CPR'!A81</f>
        <v>47147</v>
      </c>
      <c r="C81" s="1124"/>
      <c r="D81" s="1145">
        <f t="shared" ca="1" si="19"/>
        <v>47907</v>
      </c>
      <c r="E81" s="1146">
        <f t="shared" ca="1" si="20"/>
        <v>47934</v>
      </c>
      <c r="F81" s="1147">
        <f t="shared" ca="1" si="21"/>
        <v>2159</v>
      </c>
      <c r="G81" s="1148">
        <f ca="1">IF(F81&lt;&gt;"",COUNTIF($F$11:F81,"&gt;0"),"")</f>
        <v>71</v>
      </c>
      <c r="H81" s="1149">
        <v>8.7880372559361441E-3</v>
      </c>
      <c r="I81" s="1148"/>
      <c r="J81" s="1150">
        <f t="shared" ca="1" si="22"/>
        <v>2878935600.4325671</v>
      </c>
      <c r="K81" s="1151">
        <f t="shared" ca="1" si="23"/>
        <v>25300193.314042293</v>
      </c>
      <c r="L81" s="1150">
        <f t="shared" ca="1" si="24"/>
        <v>19759663.440551657</v>
      </c>
      <c r="M81" s="1150">
        <f t="shared" ca="1" si="25"/>
        <v>0</v>
      </c>
      <c r="N81" s="1150">
        <f t="shared" ca="1" si="34"/>
        <v>2833875743.6779733</v>
      </c>
      <c r="O81" s="1093"/>
      <c r="P81" s="1150">
        <f t="shared" ca="1" si="26"/>
        <v>45059856.754593849</v>
      </c>
      <c r="Q81" s="1150">
        <f t="shared" ca="1" si="27"/>
        <v>2692181956.4940743</v>
      </c>
      <c r="R81" s="1150">
        <f t="shared" ca="1" si="35"/>
        <v>2734988820.4109387</v>
      </c>
      <c r="S81" s="1150">
        <f t="shared" ca="1" si="36"/>
        <v>42806863.916864395</v>
      </c>
      <c r="T81" s="1150">
        <f t="shared" ca="1" si="28"/>
        <v>2692181956.4940743</v>
      </c>
      <c r="U81" s="1152">
        <f t="shared" ca="1" si="29"/>
        <v>0.35184850774596549</v>
      </c>
      <c r="V81" s="1153">
        <f t="shared" ca="1" si="30"/>
        <v>5.0000000000000044E-2</v>
      </c>
      <c r="X81" s="1154">
        <f t="shared" ca="1" si="37"/>
        <v>143946780.02162844</v>
      </c>
      <c r="Y81" s="1154">
        <f t="shared" ca="1" si="31"/>
        <v>2252992.837729454</v>
      </c>
      <c r="Z81" s="1154">
        <f t="shared" ca="1" si="32"/>
        <v>141693787.18389899</v>
      </c>
      <c r="AA81" s="1152">
        <f t="shared" ca="1" si="33"/>
        <v>0.35177609975960028</v>
      </c>
      <c r="AB81" s="1125"/>
      <c r="AC81" s="1098"/>
    </row>
    <row r="82" spans="1:29">
      <c r="A82" s="1164">
        <f>'AMORT. PROFILE 0% CPR'!A82</f>
        <v>47176</v>
      </c>
      <c r="C82" s="1124"/>
      <c r="D82" s="1145">
        <f t="shared" ca="1" si="19"/>
        <v>47938</v>
      </c>
      <c r="E82" s="1146">
        <f t="shared" ca="1" si="20"/>
        <v>47966</v>
      </c>
      <c r="F82" s="1147">
        <f t="shared" ca="1" si="21"/>
        <v>2191</v>
      </c>
      <c r="G82" s="1148">
        <f ca="1">IF(F82&lt;&gt;"",COUNTIF($F$11:F82,"&gt;0"),"")</f>
        <v>72</v>
      </c>
      <c r="H82" s="1149">
        <v>8.840598743222336E-3</v>
      </c>
      <c r="I82" s="1148"/>
      <c r="J82" s="1150">
        <f t="shared" ca="1" si="22"/>
        <v>2833875743.6779733</v>
      </c>
      <c r="K82" s="1151">
        <f t="shared" ca="1" si="23"/>
        <v>25053158.338007752</v>
      </c>
      <c r="L82" s="1150">
        <f t="shared" ca="1" si="24"/>
        <v>19449362.31590312</v>
      </c>
      <c r="M82" s="1150">
        <f t="shared" ca="1" si="25"/>
        <v>0</v>
      </c>
      <c r="N82" s="1150">
        <f t="shared" ca="1" si="34"/>
        <v>2789373223.0240622</v>
      </c>
      <c r="O82" s="1093"/>
      <c r="P82" s="1150">
        <f t="shared" ca="1" si="26"/>
        <v>44502520.653911114</v>
      </c>
      <c r="Q82" s="1150">
        <f t="shared" ca="1" si="27"/>
        <v>2649904561.872859</v>
      </c>
      <c r="R82" s="1150">
        <f t="shared" ca="1" si="35"/>
        <v>2692181956.4940743</v>
      </c>
      <c r="S82" s="1150">
        <f t="shared" ca="1" si="36"/>
        <v>42277394.621215343</v>
      </c>
      <c r="T82" s="1150">
        <f t="shared" ca="1" si="28"/>
        <v>2649904561.872859</v>
      </c>
      <c r="U82" s="1152">
        <f t="shared" ca="1" si="29"/>
        <v>0.34634152684789715</v>
      </c>
      <c r="V82" s="1153">
        <f t="shared" ca="1" si="30"/>
        <v>5.0000000000000044E-2</v>
      </c>
      <c r="X82" s="1154">
        <f t="shared" ca="1" si="37"/>
        <v>141693787.18389899</v>
      </c>
      <c r="Y82" s="1154">
        <f t="shared" ca="1" si="31"/>
        <v>2225126.0326957703</v>
      </c>
      <c r="Z82" s="1154">
        <f t="shared" ca="1" si="32"/>
        <v>139468661.15120322</v>
      </c>
      <c r="AA82" s="1152">
        <f t="shared" ca="1" si="33"/>
        <v>0.34627025216006596</v>
      </c>
      <c r="AB82" s="1125"/>
      <c r="AC82" s="1098"/>
    </row>
    <row r="83" spans="1:29">
      <c r="A83" s="1164">
        <f>'AMORT. PROFILE 0% CPR'!A83</f>
        <v>47204</v>
      </c>
      <c r="C83" s="1124"/>
      <c r="D83" s="1145">
        <f t="shared" ca="1" si="19"/>
        <v>47968</v>
      </c>
      <c r="E83" s="1146">
        <f t="shared" ca="1" si="20"/>
        <v>47995</v>
      </c>
      <c r="F83" s="1147">
        <f t="shared" ca="1" si="21"/>
        <v>2220</v>
      </c>
      <c r="G83" s="1148">
        <f ca="1">IF(F83&lt;&gt;"",COUNTIF($F$11:F83,"&gt;0"),"")</f>
        <v>73</v>
      </c>
      <c r="H83" s="1149">
        <v>8.8999626012095639E-3</v>
      </c>
      <c r="I83" s="1148"/>
      <c r="J83" s="1150">
        <f t="shared" ca="1" si="22"/>
        <v>2789373223.0240622</v>
      </c>
      <c r="K83" s="1151">
        <f t="shared" ca="1" si="23"/>
        <v>24825317.365729537</v>
      </c>
      <c r="L83" s="1150">
        <f t="shared" ca="1" si="24"/>
        <v>19142787.4930421</v>
      </c>
      <c r="M83" s="1150">
        <f t="shared" ca="1" si="25"/>
        <v>0</v>
      </c>
      <c r="N83" s="1150">
        <f t="shared" ca="1" si="34"/>
        <v>2745405118.1652908</v>
      </c>
      <c r="O83" s="1093"/>
      <c r="P83" s="1150">
        <f t="shared" ca="1" si="26"/>
        <v>43968104.858771324</v>
      </c>
      <c r="Q83" s="1150">
        <f t="shared" ca="1" si="27"/>
        <v>2608134862.2570262</v>
      </c>
      <c r="R83" s="1150">
        <f t="shared" ca="1" si="35"/>
        <v>2649904561.872859</v>
      </c>
      <c r="S83" s="1150">
        <f t="shared" ca="1" si="36"/>
        <v>41769699.615832806</v>
      </c>
      <c r="T83" s="1150">
        <f t="shared" ca="1" si="28"/>
        <v>2608134862.2570262</v>
      </c>
      <c r="U83" s="1152">
        <f t="shared" ca="1" si="29"/>
        <v>0.34090266066392977</v>
      </c>
      <c r="V83" s="1153">
        <f t="shared" ca="1" si="30"/>
        <v>5.0000000000000044E-2</v>
      </c>
      <c r="X83" s="1154">
        <f t="shared" ca="1" si="37"/>
        <v>139468661.15120322</v>
      </c>
      <c r="Y83" s="1154">
        <f t="shared" ca="1" si="31"/>
        <v>2198405.2429385185</v>
      </c>
      <c r="Z83" s="1154">
        <f t="shared" ca="1" si="32"/>
        <v>137270255.9082647</v>
      </c>
      <c r="AA83" s="1152">
        <f t="shared" ca="1" si="33"/>
        <v>0.34083250525709485</v>
      </c>
      <c r="AB83" s="1125"/>
      <c r="AC83" s="1098"/>
    </row>
    <row r="84" spans="1:29">
      <c r="A84" s="1164">
        <f>'AMORT. PROFILE 0% CPR'!A84</f>
        <v>47235</v>
      </c>
      <c r="C84" s="1124"/>
      <c r="D84" s="1145">
        <f t="shared" ca="1" si="19"/>
        <v>47999</v>
      </c>
      <c r="E84" s="1146">
        <f t="shared" ca="1" si="20"/>
        <v>48026</v>
      </c>
      <c r="F84" s="1147">
        <f t="shared" ca="1" si="21"/>
        <v>2251</v>
      </c>
      <c r="G84" s="1148">
        <f ca="1">IF(F84&lt;&gt;"",COUNTIF($F$11:F84,"&gt;0"),"")</f>
        <v>74</v>
      </c>
      <c r="H84" s="1149">
        <v>8.9664940180044853E-3</v>
      </c>
      <c r="I84" s="1093"/>
      <c r="J84" s="1150">
        <f t="shared" ca="1" si="22"/>
        <v>2745405118.1652908</v>
      </c>
      <c r="K84" s="1151">
        <f t="shared" ca="1" si="23"/>
        <v>24616658.569027979</v>
      </c>
      <c r="L84" s="1150">
        <f t="shared" ca="1" si="24"/>
        <v>18839780.344905898</v>
      </c>
      <c r="M84" s="1150">
        <f t="shared" ca="1" si="25"/>
        <v>0</v>
      </c>
      <c r="N84" s="1150">
        <f t="shared" ca="1" si="34"/>
        <v>2701948679.2513571</v>
      </c>
      <c r="O84" s="1093"/>
      <c r="P84" s="1150">
        <f t="shared" ca="1" si="26"/>
        <v>43456438.913933754</v>
      </c>
      <c r="Q84" s="1150">
        <f t="shared" ca="1" si="27"/>
        <v>2566851245.2887893</v>
      </c>
      <c r="R84" s="1150">
        <f t="shared" ca="1" si="35"/>
        <v>2608134862.2570262</v>
      </c>
      <c r="S84" s="1150">
        <f t="shared" ca="1" si="36"/>
        <v>41283616.968236923</v>
      </c>
      <c r="T84" s="1150">
        <f t="shared" ca="1" si="28"/>
        <v>2566851245.2887893</v>
      </c>
      <c r="U84" s="1152">
        <f t="shared" ca="1" si="29"/>
        <v>0.33552910799375113</v>
      </c>
      <c r="V84" s="1153">
        <f t="shared" ca="1" si="30"/>
        <v>4.9999999999999933E-2</v>
      </c>
      <c r="X84" s="1154">
        <f t="shared" ca="1" si="37"/>
        <v>137270255.9082647</v>
      </c>
      <c r="Y84" s="1154">
        <f t="shared" ca="1" si="31"/>
        <v>2172821.9456968307</v>
      </c>
      <c r="Z84" s="1154">
        <f t="shared" ca="1" si="32"/>
        <v>135097433.96256787</v>
      </c>
      <c r="AA84" s="1152">
        <f t="shared" ca="1" si="33"/>
        <v>0.33546005842684434</v>
      </c>
      <c r="AB84" s="1125"/>
      <c r="AC84" s="1098"/>
    </row>
    <row r="85" spans="1:29">
      <c r="A85" s="1164">
        <f>'AMORT. PROFILE 0% CPR'!A85</f>
        <v>47266</v>
      </c>
      <c r="C85" s="1124"/>
      <c r="D85" s="1145">
        <f t="shared" ca="1" si="19"/>
        <v>48029</v>
      </c>
      <c r="E85" s="1146">
        <f t="shared" ca="1" si="20"/>
        <v>48057</v>
      </c>
      <c r="F85" s="1147">
        <f t="shared" ca="1" si="21"/>
        <v>2282</v>
      </c>
      <c r="G85" s="1148">
        <f ca="1">IF(F85&lt;&gt;"",COUNTIF($F$11:F85,"&gt;0"),"")</f>
        <v>75</v>
      </c>
      <c r="H85" s="1149">
        <v>9.022483991741834E-3</v>
      </c>
      <c r="I85" s="1093"/>
      <c r="J85" s="1150">
        <f t="shared" ca="1" si="22"/>
        <v>2701948679.2513571</v>
      </c>
      <c r="K85" s="1151">
        <f t="shared" ca="1" si="23"/>
        <v>24378288.705053359</v>
      </c>
      <c r="L85" s="1150">
        <f t="shared" ca="1" si="24"/>
        <v>18540521.898347717</v>
      </c>
      <c r="M85" s="1150">
        <f t="shared" ca="1" si="25"/>
        <v>0</v>
      </c>
      <c r="N85" s="1150">
        <f t="shared" ca="1" si="34"/>
        <v>2659029868.6479559</v>
      </c>
      <c r="O85" s="1093"/>
      <c r="P85" s="1150">
        <f t="shared" ca="1" si="26"/>
        <v>42918810.603401184</v>
      </c>
      <c r="Q85" s="1150">
        <f t="shared" ca="1" si="27"/>
        <v>2526078375.2155581</v>
      </c>
      <c r="R85" s="1150">
        <f t="shared" ca="1" si="35"/>
        <v>2566851245.2887893</v>
      </c>
      <c r="S85" s="1150">
        <f t="shared" ca="1" si="36"/>
        <v>40772870.07323122</v>
      </c>
      <c r="T85" s="1150">
        <f t="shared" ca="1" si="28"/>
        <v>2526078375.2155581</v>
      </c>
      <c r="U85" s="1152">
        <f t="shared" ca="1" si="29"/>
        <v>0.33021808846920048</v>
      </c>
      <c r="V85" s="1153">
        <f t="shared" ca="1" si="30"/>
        <v>5.0000000000000044E-2</v>
      </c>
      <c r="X85" s="1154">
        <f t="shared" ca="1" si="37"/>
        <v>135097433.96256787</v>
      </c>
      <c r="Y85" s="1154">
        <f t="shared" ca="1" si="31"/>
        <v>2145940.5301699638</v>
      </c>
      <c r="Z85" s="1154">
        <f t="shared" ca="1" si="32"/>
        <v>132951493.4323979</v>
      </c>
      <c r="AA85" s="1152">
        <f t="shared" ca="1" si="33"/>
        <v>0.33015013187333303</v>
      </c>
      <c r="AB85" s="1125"/>
      <c r="AC85" s="1098"/>
    </row>
    <row r="86" spans="1:29">
      <c r="A86" s="1164">
        <f>'AMORT. PROFILE 0% CPR'!A86</f>
        <v>47296</v>
      </c>
      <c r="C86" s="1124"/>
      <c r="D86" s="1145">
        <f t="shared" ca="1" si="19"/>
        <v>48060</v>
      </c>
      <c r="E86" s="1146">
        <f t="shared" ca="1" si="20"/>
        <v>48087</v>
      </c>
      <c r="F86" s="1147">
        <f t="shared" ca="1" si="21"/>
        <v>2312</v>
      </c>
      <c r="G86" s="1148">
        <f ca="1">IF(F86&lt;&gt;"",COUNTIF($F$11:F86,"&gt;0"),"")</f>
        <v>76</v>
      </c>
      <c r="H86" s="1149">
        <v>9.0906429830009908E-3</v>
      </c>
      <c r="I86" s="1093"/>
      <c r="J86" s="1150">
        <f t="shared" ca="1" si="22"/>
        <v>2659029868.6479559</v>
      </c>
      <c r="K86" s="1151">
        <f t="shared" ca="1" si="23"/>
        <v>24172291.217014588</v>
      </c>
      <c r="L86" s="1150">
        <f t="shared" ca="1" si="24"/>
        <v>18244762.037205901</v>
      </c>
      <c r="M86" s="1150">
        <f t="shared" ca="1" si="25"/>
        <v>0</v>
      </c>
      <c r="N86" s="1150">
        <f t="shared" ca="1" si="34"/>
        <v>2616612815.3937354</v>
      </c>
      <c r="O86" s="1093"/>
      <c r="P86" s="1150">
        <f t="shared" ca="1" si="26"/>
        <v>42417053.254220486</v>
      </c>
      <c r="Q86" s="1150">
        <f t="shared" ca="1" si="27"/>
        <v>2485782174.6240487</v>
      </c>
      <c r="R86" s="1150">
        <f t="shared" ca="1" si="35"/>
        <v>2526078375.2155581</v>
      </c>
      <c r="S86" s="1150">
        <f t="shared" ca="1" si="36"/>
        <v>40296200.591509342</v>
      </c>
      <c r="T86" s="1150">
        <f t="shared" ca="1" si="28"/>
        <v>2485782174.6240487</v>
      </c>
      <c r="U86" s="1152">
        <f t="shared" ca="1" si="29"/>
        <v>0.3249727750753304</v>
      </c>
      <c r="V86" s="1153">
        <f t="shared" ca="1" si="30"/>
        <v>4.9999999999999933E-2</v>
      </c>
      <c r="X86" s="1154">
        <f t="shared" ca="1" si="37"/>
        <v>132951493.4323979</v>
      </c>
      <c r="Y86" s="1154">
        <f t="shared" ca="1" si="31"/>
        <v>2120852.6627111435</v>
      </c>
      <c r="Z86" s="1154">
        <f t="shared" ca="1" si="32"/>
        <v>130830640.76968676</v>
      </c>
      <c r="AA86" s="1152">
        <f t="shared" ca="1" si="33"/>
        <v>0.32490589792863611</v>
      </c>
      <c r="AB86" s="1125"/>
      <c r="AC86" s="1098"/>
    </row>
    <row r="87" spans="1:29">
      <c r="A87" s="1164">
        <f>'AMORT. PROFILE 0% CPR'!A87</f>
        <v>47326</v>
      </c>
      <c r="C87" s="1124"/>
      <c r="D87" s="1145">
        <f t="shared" ca="1" si="19"/>
        <v>48091</v>
      </c>
      <c r="E87" s="1146">
        <f t="shared" ca="1" si="20"/>
        <v>48120</v>
      </c>
      <c r="F87" s="1147">
        <f t="shared" ca="1" si="21"/>
        <v>2345</v>
      </c>
      <c r="G87" s="1148">
        <f ca="1">IF(F87&lt;&gt;"",COUNTIF($F$11:F87,"&gt;0"),"")</f>
        <v>77</v>
      </c>
      <c r="H87" s="1149">
        <v>9.1467158097798887E-3</v>
      </c>
      <c r="I87" s="1093"/>
      <c r="J87" s="1150">
        <f t="shared" ca="1" si="22"/>
        <v>2616612815.3937354</v>
      </c>
      <c r="K87" s="1151">
        <f t="shared" ca="1" si="23"/>
        <v>23933413.806634545</v>
      </c>
      <c r="L87" s="1150">
        <f t="shared" ca="1" si="24"/>
        <v>17952704.209099457</v>
      </c>
      <c r="M87" s="1150">
        <f t="shared" ca="1" si="25"/>
        <v>0</v>
      </c>
      <c r="N87" s="1150">
        <f t="shared" ca="1" si="34"/>
        <v>2574726697.3780017</v>
      </c>
      <c r="O87" s="1093"/>
      <c r="P87" s="1150">
        <f t="shared" ca="1" si="26"/>
        <v>41886118.015733719</v>
      </c>
      <c r="Q87" s="1150">
        <f t="shared" ca="1" si="27"/>
        <v>2445990362.5091014</v>
      </c>
      <c r="R87" s="1150">
        <f t="shared" ca="1" si="35"/>
        <v>2485782174.6240487</v>
      </c>
      <c r="S87" s="1150">
        <f t="shared" ca="1" si="36"/>
        <v>39791812.114947319</v>
      </c>
      <c r="T87" s="1150">
        <f t="shared" ca="1" si="28"/>
        <v>2445990362.5091014</v>
      </c>
      <c r="U87" s="1152">
        <f t="shared" ca="1" si="29"/>
        <v>0.31978878385015808</v>
      </c>
      <c r="V87" s="1153">
        <f t="shared" ca="1" si="30"/>
        <v>5.0000000000000044E-2</v>
      </c>
      <c r="X87" s="1154">
        <f t="shared" ca="1" si="37"/>
        <v>130830640.76968676</v>
      </c>
      <c r="Y87" s="1154">
        <f t="shared" ca="1" si="31"/>
        <v>2094305.9007863998</v>
      </c>
      <c r="Z87" s="1154">
        <f t="shared" ca="1" si="32"/>
        <v>128736334.86890036</v>
      </c>
      <c r="AA87" s="1152">
        <f t="shared" ca="1" si="33"/>
        <v>0.31972297353295887</v>
      </c>
      <c r="AB87" s="1125"/>
      <c r="AC87" s="1098"/>
    </row>
    <row r="88" spans="1:29">
      <c r="A88" s="1164">
        <f>'AMORT. PROFILE 0% CPR'!A88</f>
        <v>47357</v>
      </c>
      <c r="C88" s="1124"/>
      <c r="D88" s="1145">
        <f t="shared" ca="1" si="19"/>
        <v>48121</v>
      </c>
      <c r="E88" s="1146">
        <f t="shared" ca="1" si="20"/>
        <v>48148</v>
      </c>
      <c r="F88" s="1147">
        <f t="shared" ca="1" si="21"/>
        <v>2373</v>
      </c>
      <c r="G88" s="1148">
        <f ca="1">IF(F88&lt;&gt;"",COUNTIF($F$11:F88,"&gt;0"),"")</f>
        <v>78</v>
      </c>
      <c r="H88" s="1149">
        <v>9.2122950644957374E-3</v>
      </c>
      <c r="I88" s="1093"/>
      <c r="J88" s="1150">
        <f t="shared" ca="1" si="22"/>
        <v>2574726697.3780017</v>
      </c>
      <c r="K88" s="1151">
        <f t="shared" ca="1" si="23"/>
        <v>23719142.046680775</v>
      </c>
      <c r="L88" s="1150">
        <f t="shared" ca="1" si="24"/>
        <v>17664152.400796767</v>
      </c>
      <c r="M88" s="1150">
        <f t="shared" ca="1" si="25"/>
        <v>0</v>
      </c>
      <c r="N88" s="1150">
        <f t="shared" ca="1" si="34"/>
        <v>2533343402.9305239</v>
      </c>
      <c r="O88" s="1093"/>
      <c r="P88" s="1150">
        <f t="shared" ca="1" si="26"/>
        <v>41383294.447477818</v>
      </c>
      <c r="Q88" s="1150">
        <f t="shared" ca="1" si="27"/>
        <v>2406676232.7839975</v>
      </c>
      <c r="R88" s="1150">
        <f t="shared" ca="1" si="35"/>
        <v>2445990362.5091014</v>
      </c>
      <c r="S88" s="1150">
        <f t="shared" ca="1" si="36"/>
        <v>39314129.725103855</v>
      </c>
      <c r="T88" s="1150">
        <f t="shared" ca="1" si="28"/>
        <v>2406676232.7839975</v>
      </c>
      <c r="U88" s="1152">
        <f t="shared" ca="1" si="29"/>
        <v>0.31466968076327656</v>
      </c>
      <c r="V88" s="1153">
        <f t="shared" ca="1" si="30"/>
        <v>5.0000000000000044E-2</v>
      </c>
      <c r="X88" s="1154">
        <f t="shared" ca="1" si="37"/>
        <v>128736334.86890036</v>
      </c>
      <c r="Y88" s="1154">
        <f t="shared" ca="1" si="31"/>
        <v>2069164.7223739624</v>
      </c>
      <c r="Z88" s="1154">
        <f t="shared" ca="1" si="32"/>
        <v>126667170.1465264</v>
      </c>
      <c r="AA88" s="1152">
        <f t="shared" ca="1" si="33"/>
        <v>0.31460492392204387</v>
      </c>
      <c r="AB88" s="1125"/>
    </row>
    <row r="89" spans="1:29">
      <c r="A89" s="1164">
        <f>'AMORT. PROFILE 0% CPR'!A89</f>
        <v>47388</v>
      </c>
      <c r="C89" s="1124"/>
      <c r="D89" s="1145">
        <f t="shared" ca="1" si="19"/>
        <v>48152</v>
      </c>
      <c r="E89" s="1146">
        <f t="shared" ca="1" si="20"/>
        <v>48179</v>
      </c>
      <c r="F89" s="1147">
        <f t="shared" ca="1" si="21"/>
        <v>2404</v>
      </c>
      <c r="G89" s="1148">
        <f ca="1">IF(F89&lt;&gt;"",COUNTIF($F$11:F89,"&gt;0"),"")</f>
        <v>79</v>
      </c>
      <c r="H89" s="1149">
        <v>9.2730509460333659E-3</v>
      </c>
      <c r="I89" s="1093"/>
      <c r="J89" s="1150">
        <f t="shared" ca="1" si="22"/>
        <v>2533343402.9305239</v>
      </c>
      <c r="K89" s="1151">
        <f t="shared" ca="1" si="23"/>
        <v>23491822.439172279</v>
      </c>
      <c r="L89" s="1150">
        <f t="shared" ca="1" si="24"/>
        <v>17379172.683564156</v>
      </c>
      <c r="M89" s="1150">
        <f t="shared" ca="1" si="25"/>
        <v>0</v>
      </c>
      <c r="N89" s="1150">
        <f t="shared" ca="1" si="34"/>
        <v>2492472407.8077874</v>
      </c>
      <c r="O89" s="1093"/>
      <c r="P89" s="1150">
        <f t="shared" ca="1" si="26"/>
        <v>40870995.122736454</v>
      </c>
      <c r="Q89" s="1150">
        <f t="shared" ca="1" si="27"/>
        <v>2367848787.417398</v>
      </c>
      <c r="R89" s="1150">
        <f t="shared" ca="1" si="35"/>
        <v>2406676232.7839975</v>
      </c>
      <c r="S89" s="1150">
        <f t="shared" ca="1" si="36"/>
        <v>38827445.36659956</v>
      </c>
      <c r="T89" s="1150">
        <f t="shared" ca="1" si="28"/>
        <v>2367848787.417398</v>
      </c>
      <c r="U89" s="1152">
        <f t="shared" ca="1" si="29"/>
        <v>0.30961203015283251</v>
      </c>
      <c r="V89" s="1153">
        <f t="shared" ca="1" si="30"/>
        <v>5.0000000000000044E-2</v>
      </c>
      <c r="X89" s="1154">
        <f t="shared" ca="1" si="37"/>
        <v>126667170.1465264</v>
      </c>
      <c r="Y89" s="1154">
        <f t="shared" ca="1" si="31"/>
        <v>2043549.7561368942</v>
      </c>
      <c r="Z89" s="1154">
        <f t="shared" ca="1" si="32"/>
        <v>124623620.3903895</v>
      </c>
      <c r="AA89" s="1152">
        <f t="shared" ca="1" si="33"/>
        <v>0.30954831414107137</v>
      </c>
      <c r="AB89" s="1125"/>
    </row>
    <row r="90" spans="1:29">
      <c r="A90" s="1164">
        <f>'AMORT. PROFILE 0% CPR'!A90</f>
        <v>47420</v>
      </c>
      <c r="C90" s="1124"/>
      <c r="D90" s="1145">
        <f t="shared" ca="1" si="19"/>
        <v>48182</v>
      </c>
      <c r="E90" s="1146">
        <f t="shared" ca="1" si="20"/>
        <v>48211</v>
      </c>
      <c r="F90" s="1147">
        <f t="shared" ca="1" si="21"/>
        <v>2436</v>
      </c>
      <c r="G90" s="1148">
        <f ca="1">IF(F90&lt;&gt;"",COUNTIF($F$11:F90,"&gt;0"),"")</f>
        <v>80</v>
      </c>
      <c r="H90" s="1149">
        <v>9.3325615661931996E-3</v>
      </c>
      <c r="I90" s="1093"/>
      <c r="J90" s="1150">
        <f t="shared" ca="1" si="22"/>
        <v>2492472407.8077874</v>
      </c>
      <c r="K90" s="1151">
        <f t="shared" ca="1" si="23"/>
        <v>23261152.19790398</v>
      </c>
      <c r="L90" s="1150">
        <f t="shared" ca="1" si="24"/>
        <v>17097763.523946472</v>
      </c>
      <c r="M90" s="1150">
        <f t="shared" ca="1" si="25"/>
        <v>0</v>
      </c>
      <c r="N90" s="1150">
        <f t="shared" ca="1" si="34"/>
        <v>2452113492.085937</v>
      </c>
      <c r="O90" s="1093"/>
      <c r="P90" s="1150">
        <f t="shared" ca="1" si="26"/>
        <v>40358915.721850395</v>
      </c>
      <c r="Q90" s="1150">
        <f t="shared" ca="1" si="27"/>
        <v>2329507817.4816399</v>
      </c>
      <c r="R90" s="1150">
        <f t="shared" ca="1" si="35"/>
        <v>2367848787.417398</v>
      </c>
      <c r="S90" s="1150">
        <f t="shared" ca="1" si="36"/>
        <v>38340969.935758114</v>
      </c>
      <c r="T90" s="1150">
        <f t="shared" ca="1" si="28"/>
        <v>2329507817.4816399</v>
      </c>
      <c r="U90" s="1152">
        <f t="shared" ca="1" si="29"/>
        <v>0.30461699009640791</v>
      </c>
      <c r="V90" s="1153">
        <f t="shared" ca="1" si="30"/>
        <v>5.0000000000000155E-2</v>
      </c>
      <c r="X90" s="1154">
        <f t="shared" ca="1" si="37"/>
        <v>124623620.3903895</v>
      </c>
      <c r="Y90" s="1154">
        <f t="shared" ca="1" si="31"/>
        <v>2017945.7860922813</v>
      </c>
      <c r="Z90" s="1154">
        <f t="shared" ca="1" si="32"/>
        <v>122605674.60429722</v>
      </c>
      <c r="AA90" s="1152">
        <f t="shared" ca="1" si="33"/>
        <v>0.30455430202929984</v>
      </c>
      <c r="AB90" s="1125"/>
    </row>
    <row r="91" spans="1:29">
      <c r="A91" s="1164">
        <f>'AMORT. PROFILE 0% CPR'!A91</f>
        <v>47449</v>
      </c>
      <c r="C91" s="1124"/>
      <c r="D91" s="1145">
        <f t="shared" ca="1" si="19"/>
        <v>48213</v>
      </c>
      <c r="E91" s="1146">
        <f t="shared" ca="1" si="20"/>
        <v>48240</v>
      </c>
      <c r="F91" s="1147">
        <f t="shared" ca="1" si="21"/>
        <v>2465</v>
      </c>
      <c r="G91" s="1148">
        <f ca="1">IF(F91&lt;&gt;"",COUNTIF($F$11:F91,"&gt;0"),"")</f>
        <v>81</v>
      </c>
      <c r="H91" s="1149">
        <v>9.3924952872224948E-3</v>
      </c>
      <c r="I91" s="1093"/>
      <c r="J91" s="1150">
        <f t="shared" ca="1" si="22"/>
        <v>2452113492.085937</v>
      </c>
      <c r="K91" s="1151">
        <f t="shared" ca="1" si="23"/>
        <v>23031464.418151859</v>
      </c>
      <c r="L91" s="1150">
        <f t="shared" ca="1" si="24"/>
        <v>16819893.39509714</v>
      </c>
      <c r="M91" s="1150">
        <f t="shared" ca="1" si="25"/>
        <v>0</v>
      </c>
      <c r="N91" s="1150">
        <f t="shared" ca="1" si="34"/>
        <v>2412262134.2726879</v>
      </c>
      <c r="O91" s="1093"/>
      <c r="P91" s="1150">
        <f t="shared" ca="1" si="26"/>
        <v>39851357.813249111</v>
      </c>
      <c r="Q91" s="1150">
        <f t="shared" ca="1" si="27"/>
        <v>2291649027.5590534</v>
      </c>
      <c r="R91" s="1150">
        <f t="shared" ca="1" si="35"/>
        <v>2329507817.4816399</v>
      </c>
      <c r="S91" s="1150">
        <f t="shared" ca="1" si="36"/>
        <v>37858789.922586441</v>
      </c>
      <c r="T91" s="1150">
        <f t="shared" ca="1" si="28"/>
        <v>2291649027.5590534</v>
      </c>
      <c r="U91" s="1152">
        <f t="shared" ca="1" si="29"/>
        <v>0.29968453371605513</v>
      </c>
      <c r="V91" s="1153">
        <f t="shared" ca="1" si="30"/>
        <v>5.0000000000000044E-2</v>
      </c>
      <c r="X91" s="1154">
        <f t="shared" ca="1" si="37"/>
        <v>122605674.60429722</v>
      </c>
      <c r="Y91" s="1154">
        <f t="shared" ca="1" si="31"/>
        <v>1992567.8906626701</v>
      </c>
      <c r="Z91" s="1154">
        <f t="shared" ca="1" si="32"/>
        <v>120613106.71363455</v>
      </c>
      <c r="AA91" s="1152">
        <f t="shared" ca="1" si="33"/>
        <v>0.29962286071431382</v>
      </c>
      <c r="AB91" s="1125"/>
    </row>
    <row r="92" spans="1:29">
      <c r="A92" s="1164">
        <f>'AMORT. PROFILE 0% CPR'!A92</f>
        <v>47479</v>
      </c>
      <c r="C92" s="1124"/>
      <c r="D92" s="1145">
        <f t="shared" ca="1" si="19"/>
        <v>48244</v>
      </c>
      <c r="E92" s="1146">
        <f t="shared" ca="1" si="20"/>
        <v>48271</v>
      </c>
      <c r="F92" s="1147">
        <f t="shared" ca="1" si="21"/>
        <v>2496</v>
      </c>
      <c r="G92" s="1148">
        <f ca="1">IF(F92&lt;&gt;"",COUNTIF($F$11:F92,"&gt;0"),"")</f>
        <v>82</v>
      </c>
      <c r="H92" s="1149">
        <v>9.4410513236365939E-3</v>
      </c>
      <c r="I92" s="1093"/>
      <c r="J92" s="1150">
        <f t="shared" ca="1" si="22"/>
        <v>2412262134.2726879</v>
      </c>
      <c r="K92" s="1151">
        <f t="shared" ca="1" si="23"/>
        <v>22774290.615733594</v>
      </c>
      <c r="L92" s="1150">
        <f t="shared" ca="1" si="24"/>
        <v>16545728.115150852</v>
      </c>
      <c r="M92" s="1150">
        <f t="shared" ca="1" si="25"/>
        <v>0</v>
      </c>
      <c r="N92" s="1150">
        <f t="shared" ca="1" si="34"/>
        <v>2372942115.5418034</v>
      </c>
      <c r="O92" s="1093"/>
      <c r="P92" s="1150">
        <f t="shared" ca="1" si="26"/>
        <v>39320018.730884552</v>
      </c>
      <c r="Q92" s="1150">
        <f t="shared" ca="1" si="27"/>
        <v>2254295009.7647133</v>
      </c>
      <c r="R92" s="1150">
        <f t="shared" ca="1" si="35"/>
        <v>2291649027.5590534</v>
      </c>
      <c r="S92" s="1150">
        <f t="shared" ca="1" si="36"/>
        <v>37354017.794340134</v>
      </c>
      <c r="T92" s="1150">
        <f t="shared" ca="1" si="28"/>
        <v>2254295009.7647133</v>
      </c>
      <c r="U92" s="1152">
        <f t="shared" ca="1" si="29"/>
        <v>0.29481410841854749</v>
      </c>
      <c r="V92" s="1153">
        <f t="shared" ca="1" si="30"/>
        <v>4.9999999999999933E-2</v>
      </c>
      <c r="X92" s="1154">
        <f t="shared" ca="1" si="37"/>
        <v>120613106.71363455</v>
      </c>
      <c r="Y92" s="1154">
        <f t="shared" ca="1" si="31"/>
        <v>1966000.9365444183</v>
      </c>
      <c r="Z92" s="1154">
        <f t="shared" ca="1" si="32"/>
        <v>118647105.77709013</v>
      </c>
      <c r="AA92" s="1152">
        <f t="shared" ca="1" si="33"/>
        <v>0.29475343771660445</v>
      </c>
      <c r="AB92" s="1125"/>
    </row>
    <row r="93" spans="1:29">
      <c r="A93" s="1164">
        <f>'AMORT. PROFILE 0% CPR'!A93</f>
        <v>47511</v>
      </c>
      <c r="C93" s="1124"/>
      <c r="D93" s="1145">
        <f t="shared" ca="1" si="19"/>
        <v>48273</v>
      </c>
      <c r="E93" s="1146">
        <f t="shared" ca="1" si="20"/>
        <v>48303</v>
      </c>
      <c r="F93" s="1147">
        <f t="shared" ca="1" si="21"/>
        <v>2528</v>
      </c>
      <c r="G93" s="1148">
        <f ca="1">IF(F93&lt;&gt;"",COUNTIF($F$11:F93,"&gt;0"),"")</f>
        <v>83</v>
      </c>
      <c r="H93" s="1149">
        <v>9.4894260607976642E-3</v>
      </c>
      <c r="I93" s="1093"/>
      <c r="J93" s="1150">
        <f t="shared" ca="1" si="22"/>
        <v>2372942115.5418034</v>
      </c>
      <c r="K93" s="1151">
        <f t="shared" ca="1" si="23"/>
        <v>22517858.751986731</v>
      </c>
      <c r="L93" s="1150">
        <f t="shared" ca="1" si="24"/>
        <v>16275236.892848982</v>
      </c>
      <c r="M93" s="1150">
        <f t="shared" ca="1" si="25"/>
        <v>0</v>
      </c>
      <c r="N93" s="1150">
        <f t="shared" ca="1" si="34"/>
        <v>2334149019.8969679</v>
      </c>
      <c r="O93" s="1093"/>
      <c r="P93" s="1150">
        <f t="shared" ca="1" si="26"/>
        <v>38793095.644835472</v>
      </c>
      <c r="Q93" s="1150">
        <f t="shared" ca="1" si="27"/>
        <v>2217441568.9021192</v>
      </c>
      <c r="R93" s="1150">
        <f t="shared" ca="1" si="35"/>
        <v>2254295009.7647133</v>
      </c>
      <c r="S93" s="1150">
        <f t="shared" ca="1" si="36"/>
        <v>36853440.862594128</v>
      </c>
      <c r="T93" s="1150">
        <f t="shared" ca="1" si="28"/>
        <v>2217441568.9021192</v>
      </c>
      <c r="U93" s="1152">
        <f t="shared" ca="1" si="29"/>
        <v>0.29000862061502514</v>
      </c>
      <c r="V93" s="1153">
        <f t="shared" ca="1" si="30"/>
        <v>5.0000000000000155E-2</v>
      </c>
      <c r="X93" s="1154">
        <f t="shared" ca="1" si="37"/>
        <v>118647105.77709013</v>
      </c>
      <c r="Y93" s="1154">
        <f t="shared" ca="1" si="31"/>
        <v>1939654.7822413445</v>
      </c>
      <c r="Z93" s="1154">
        <f t="shared" ca="1" si="32"/>
        <v>116707450.99484879</v>
      </c>
      <c r="AA93" s="1152">
        <f t="shared" ca="1" si="33"/>
        <v>0.28994893884919387</v>
      </c>
      <c r="AB93" s="1125"/>
    </row>
    <row r="94" spans="1:29">
      <c r="A94" s="1164">
        <f>'AMORT. PROFILE 0% CPR'!A94</f>
        <v>47541</v>
      </c>
      <c r="C94" s="1124"/>
      <c r="D94" s="1145">
        <f t="shared" ca="1" si="19"/>
        <v>48304</v>
      </c>
      <c r="E94" s="1146">
        <f t="shared" ca="1" si="20"/>
        <v>48331</v>
      </c>
      <c r="F94" s="1147">
        <f t="shared" ca="1" si="21"/>
        <v>2556</v>
      </c>
      <c r="G94" s="1148">
        <f ca="1">IF(F94&lt;&gt;"",COUNTIF($F$11:F94,"&gt;0"),"")</f>
        <v>84</v>
      </c>
      <c r="H94" s="1149">
        <v>9.5446780838907511E-3</v>
      </c>
      <c r="I94" s="1093"/>
      <c r="J94" s="1150">
        <f t="shared" ca="1" si="22"/>
        <v>2334149019.8969679</v>
      </c>
      <c r="K94" s="1151">
        <f t="shared" ca="1" si="23"/>
        <v>22278700.994745668</v>
      </c>
      <c r="L94" s="1150">
        <f t="shared" ca="1" si="24"/>
        <v>16008274.675087586</v>
      </c>
      <c r="M94" s="1150">
        <f t="shared" ca="1" si="25"/>
        <v>0</v>
      </c>
      <c r="N94" s="1150">
        <f t="shared" ca="1" si="34"/>
        <v>2295862044.2271347</v>
      </c>
      <c r="O94" s="1093"/>
      <c r="P94" s="1150">
        <f t="shared" ca="1" si="26"/>
        <v>38286975.669833183</v>
      </c>
      <c r="Q94" s="1150">
        <f t="shared" ca="1" si="27"/>
        <v>2181068942.0157781</v>
      </c>
      <c r="R94" s="1150">
        <f t="shared" ca="1" si="35"/>
        <v>2217441568.9021192</v>
      </c>
      <c r="S94" s="1150">
        <f t="shared" ca="1" si="36"/>
        <v>36372626.886341095</v>
      </c>
      <c r="T94" s="1150">
        <f t="shared" ca="1" si="28"/>
        <v>2181068942.0157781</v>
      </c>
      <c r="U94" s="1152">
        <f t="shared" ca="1" si="29"/>
        <v>0.28526753060542881</v>
      </c>
      <c r="V94" s="1153">
        <f t="shared" ca="1" si="30"/>
        <v>4.9999999999999933E-2</v>
      </c>
      <c r="X94" s="1154">
        <f t="shared" ca="1" si="37"/>
        <v>116707450.99484879</v>
      </c>
      <c r="Y94" s="1154">
        <f t="shared" ca="1" si="31"/>
        <v>1914348.7834920883</v>
      </c>
      <c r="Z94" s="1154">
        <f t="shared" ca="1" si="32"/>
        <v>114793102.2113567</v>
      </c>
      <c r="AA94" s="1152">
        <f t="shared" ca="1" si="33"/>
        <v>0.28520882452309088</v>
      </c>
      <c r="AB94" s="1125"/>
    </row>
    <row r="95" spans="1:29">
      <c r="A95" s="1164">
        <f>'AMORT. PROFILE 0% CPR'!A95</f>
        <v>47569</v>
      </c>
      <c r="C95" s="1124"/>
      <c r="D95" s="1145">
        <f t="shared" ca="1" si="19"/>
        <v>48334</v>
      </c>
      <c r="E95" s="1146">
        <f t="shared" ca="1" si="20"/>
        <v>48361</v>
      </c>
      <c r="F95" s="1147">
        <f t="shared" ca="1" si="21"/>
        <v>2586</v>
      </c>
      <c r="G95" s="1148">
        <f ca="1">IF(F95&lt;&gt;"",COUNTIF($F$11:F95,"&gt;0"),"")</f>
        <v>85</v>
      </c>
      <c r="H95" s="1149">
        <v>9.5921706937073109E-3</v>
      </c>
      <c r="I95" s="1093"/>
      <c r="J95" s="1150">
        <f t="shared" ca="1" si="22"/>
        <v>2295862044.2271347</v>
      </c>
      <c r="K95" s="1151">
        <f t="shared" ca="1" si="23"/>
        <v>22022300.617430478</v>
      </c>
      <c r="L95" s="1150">
        <f t="shared" ca="1" si="24"/>
        <v>15744936.42018784</v>
      </c>
      <c r="M95" s="1150">
        <f t="shared" ca="1" si="25"/>
        <v>0</v>
      </c>
      <c r="N95" s="1150">
        <f t="shared" ca="1" si="34"/>
        <v>2258094807.1895161</v>
      </c>
      <c r="O95" s="1093"/>
      <c r="P95" s="1150">
        <f t="shared" ca="1" si="26"/>
        <v>37767237.037618637</v>
      </c>
      <c r="Q95" s="1150">
        <f t="shared" ca="1" si="27"/>
        <v>2145190066.8300402</v>
      </c>
      <c r="R95" s="1150">
        <f t="shared" ca="1" si="35"/>
        <v>2181068942.0157781</v>
      </c>
      <c r="S95" s="1150">
        <f t="shared" ca="1" si="36"/>
        <v>35878875.185737848</v>
      </c>
      <c r="T95" s="1150">
        <f t="shared" ca="1" si="28"/>
        <v>2145190066.8300402</v>
      </c>
      <c r="U95" s="1152">
        <f t="shared" ca="1" si="29"/>
        <v>0.28058829594192586</v>
      </c>
      <c r="V95" s="1153">
        <f t="shared" ca="1" si="30"/>
        <v>5.0000000000000044E-2</v>
      </c>
      <c r="X95" s="1154">
        <f t="shared" ca="1" si="37"/>
        <v>114793102.2113567</v>
      </c>
      <c r="Y95" s="1154">
        <f t="shared" ca="1" si="31"/>
        <v>1888361.8518807888</v>
      </c>
      <c r="Z95" s="1154">
        <f t="shared" ca="1" si="32"/>
        <v>112904740.35947591</v>
      </c>
      <c r="AA95" s="1152">
        <f t="shared" ca="1" si="33"/>
        <v>0.28053055281367717</v>
      </c>
      <c r="AB95" s="1125"/>
    </row>
    <row r="96" spans="1:29">
      <c r="A96" s="1164">
        <f>'AMORT. PROFILE 0% CPR'!A96</f>
        <v>47602</v>
      </c>
      <c r="C96" s="1124"/>
      <c r="D96" s="1145">
        <f t="shared" ca="1" si="19"/>
        <v>48365</v>
      </c>
      <c r="E96" s="1146">
        <f t="shared" ca="1" si="20"/>
        <v>48393</v>
      </c>
      <c r="F96" s="1147">
        <f t="shared" ca="1" si="21"/>
        <v>2618</v>
      </c>
      <c r="G96" s="1148">
        <f ca="1">IF(F96&lt;&gt;"",COUNTIF($F$11:F96,"&gt;0"),"")</f>
        <v>86</v>
      </c>
      <c r="H96" s="1149">
        <v>9.661662876957966E-3</v>
      </c>
      <c r="I96" s="1093"/>
      <c r="J96" s="1150">
        <f t="shared" ca="1" si="22"/>
        <v>2258094807.1895161</v>
      </c>
      <c r="K96" s="1151">
        <f t="shared" ca="1" si="23"/>
        <v>21816950.771274503</v>
      </c>
      <c r="L96" s="1150">
        <f t="shared" ca="1" si="24"/>
        <v>15484843.541033134</v>
      </c>
      <c r="M96" s="1150">
        <f t="shared" ca="1" si="25"/>
        <v>0</v>
      </c>
      <c r="N96" s="1150">
        <f t="shared" ca="1" si="34"/>
        <v>2220793012.8772082</v>
      </c>
      <c r="O96" s="1093"/>
      <c r="P96" s="1150">
        <f t="shared" ca="1" si="26"/>
        <v>37301794.312307835</v>
      </c>
      <c r="Q96" s="1150">
        <f t="shared" ca="1" si="27"/>
        <v>2109753362.2333477</v>
      </c>
      <c r="R96" s="1150">
        <f t="shared" ca="1" si="35"/>
        <v>2145190066.8300402</v>
      </c>
      <c r="S96" s="1150">
        <f t="shared" ca="1" si="36"/>
        <v>35436704.596692562</v>
      </c>
      <c r="T96" s="1150">
        <f t="shared" ca="1" si="28"/>
        <v>2109753362.2333477</v>
      </c>
      <c r="U96" s="1152">
        <f t="shared" ca="1" si="29"/>
        <v>0.27597258102583749</v>
      </c>
      <c r="V96" s="1153">
        <f t="shared" ca="1" si="30"/>
        <v>5.0000000000000044E-2</v>
      </c>
      <c r="X96" s="1154">
        <f t="shared" ca="1" si="37"/>
        <v>112904740.35947591</v>
      </c>
      <c r="Y96" s="1154">
        <f t="shared" ca="1" si="31"/>
        <v>1865089.7156152725</v>
      </c>
      <c r="Z96" s="1154">
        <f t="shared" ca="1" si="32"/>
        <v>111039650.64386064</v>
      </c>
      <c r="AA96" s="1152">
        <f t="shared" ca="1" si="33"/>
        <v>0.27591578777975539</v>
      </c>
      <c r="AB96" s="1125"/>
    </row>
    <row r="97" spans="1:28">
      <c r="A97" s="1164">
        <f>'AMORT. PROFILE 0% CPR'!A97</f>
        <v>47630</v>
      </c>
      <c r="C97" s="1124"/>
      <c r="D97" s="1145">
        <f t="shared" ca="1" si="19"/>
        <v>48395</v>
      </c>
      <c r="E97" s="1146">
        <f t="shared" ca="1" si="20"/>
        <v>48422</v>
      </c>
      <c r="F97" s="1147">
        <f t="shared" ca="1" si="21"/>
        <v>2647</v>
      </c>
      <c r="G97" s="1148">
        <f ca="1">IF(F97&lt;&gt;"",COUNTIF($F$11:F97,"&gt;0"),"")</f>
        <v>87</v>
      </c>
      <c r="H97" s="1149">
        <v>9.7202625010779555E-3</v>
      </c>
      <c r="I97" s="1093"/>
      <c r="J97" s="1150">
        <f t="shared" ca="1" si="22"/>
        <v>2220793012.8772082</v>
      </c>
      <c r="K97" s="1151">
        <f t="shared" ca="1" si="23"/>
        <v>21586691.045726262</v>
      </c>
      <c r="L97" s="1150">
        <f t="shared" ca="1" si="24"/>
        <v>15228146.050936176</v>
      </c>
      <c r="M97" s="1150">
        <f t="shared" ca="1" si="25"/>
        <v>0</v>
      </c>
      <c r="N97" s="1150">
        <f t="shared" ca="1" si="34"/>
        <v>2183978175.7805457</v>
      </c>
      <c r="O97" s="1093"/>
      <c r="P97" s="1150">
        <f t="shared" ca="1" si="26"/>
        <v>36814837.096662521</v>
      </c>
      <c r="Q97" s="1150">
        <f t="shared" ca="1" si="27"/>
        <v>2074779266.9915183</v>
      </c>
      <c r="R97" s="1150">
        <f t="shared" ca="1" si="35"/>
        <v>2109753362.2333477</v>
      </c>
      <c r="S97" s="1150">
        <f t="shared" ca="1" si="36"/>
        <v>34974095.241829395</v>
      </c>
      <c r="T97" s="1150">
        <f t="shared" ca="1" si="28"/>
        <v>2074779266.9915183</v>
      </c>
      <c r="U97" s="1152">
        <f t="shared" ca="1" si="29"/>
        <v>0.2714137500943431</v>
      </c>
      <c r="V97" s="1153">
        <f t="shared" ca="1" si="30"/>
        <v>5.0000000000000044E-2</v>
      </c>
      <c r="X97" s="1154">
        <f t="shared" ca="1" si="37"/>
        <v>111039650.64386064</v>
      </c>
      <c r="Y97" s="1154">
        <f t="shared" ca="1" si="31"/>
        <v>1840741.8548331261</v>
      </c>
      <c r="Z97" s="1154">
        <f t="shared" ca="1" si="32"/>
        <v>109198908.78902751</v>
      </c>
      <c r="AA97" s="1152">
        <f t="shared" ca="1" si="33"/>
        <v>0.27135789502409735</v>
      </c>
      <c r="AB97" s="1125"/>
    </row>
    <row r="98" spans="1:28">
      <c r="A98" s="1164">
        <f>'AMORT. PROFILE 0% CPR'!A98</f>
        <v>47661</v>
      </c>
      <c r="C98" s="1124"/>
      <c r="D98" s="1145">
        <f t="shared" ca="1" si="19"/>
        <v>48426</v>
      </c>
      <c r="E98" s="1146">
        <f t="shared" ca="1" si="20"/>
        <v>48453</v>
      </c>
      <c r="F98" s="1147">
        <f t="shared" ca="1" si="21"/>
        <v>2678</v>
      </c>
      <c r="G98" s="1148">
        <f ca="1">IF(F98&lt;&gt;"",COUNTIF($F$11:F98,"&gt;0"),"")</f>
        <v>88</v>
      </c>
      <c r="H98" s="1149">
        <v>9.7800217095957136E-3</v>
      </c>
      <c r="I98" s="1093"/>
      <c r="J98" s="1150">
        <f t="shared" ca="1" si="22"/>
        <v>2183978175.7805457</v>
      </c>
      <c r="K98" s="1151">
        <f t="shared" ca="1" si="23"/>
        <v>21359353.972416982</v>
      </c>
      <c r="L98" s="1150">
        <f t="shared" ca="1" si="24"/>
        <v>14974800.201361565</v>
      </c>
      <c r="M98" s="1150">
        <f t="shared" ca="1" si="25"/>
        <v>0</v>
      </c>
      <c r="N98" s="1150">
        <f t="shared" ca="1" si="34"/>
        <v>2147644021.6067672</v>
      </c>
      <c r="O98" s="1093"/>
      <c r="P98" s="1150">
        <f t="shared" ca="1" si="26"/>
        <v>36334154.173778534</v>
      </c>
      <c r="Q98" s="1150">
        <f t="shared" ca="1" si="27"/>
        <v>2040261820.5264287</v>
      </c>
      <c r="R98" s="1150">
        <f t="shared" ca="1" si="35"/>
        <v>2074779266.9915183</v>
      </c>
      <c r="S98" s="1150">
        <f t="shared" ca="1" si="36"/>
        <v>34517446.46508956</v>
      </c>
      <c r="T98" s="1150">
        <f t="shared" ca="1" si="28"/>
        <v>2040261820.5264287</v>
      </c>
      <c r="U98" s="1152">
        <f t="shared" ca="1" si="29"/>
        <v>0.26691443253634517</v>
      </c>
      <c r="V98" s="1153">
        <f t="shared" ca="1" si="30"/>
        <v>5.0000000000000044E-2</v>
      </c>
      <c r="X98" s="1154">
        <f t="shared" ca="1" si="37"/>
        <v>109198908.78902751</v>
      </c>
      <c r="Y98" s="1154">
        <f t="shared" ca="1" si="31"/>
        <v>1816707.7086889744</v>
      </c>
      <c r="Z98" s="1154">
        <f t="shared" ca="1" si="32"/>
        <v>107382201.08033854</v>
      </c>
      <c r="AA98" s="1152">
        <f t="shared" ca="1" si="33"/>
        <v>0.26685950339449538</v>
      </c>
      <c r="AB98" s="1125"/>
    </row>
    <row r="99" spans="1:28">
      <c r="A99" s="1164">
        <f>'AMORT. PROFILE 0% CPR'!A99</f>
        <v>47693</v>
      </c>
      <c r="C99" s="1124"/>
      <c r="D99" s="1145">
        <f t="shared" ca="1" si="19"/>
        <v>48457</v>
      </c>
      <c r="E99" s="1146">
        <f t="shared" ca="1" si="20"/>
        <v>48484</v>
      </c>
      <c r="F99" s="1147">
        <f t="shared" ca="1" si="21"/>
        <v>2709</v>
      </c>
      <c r="G99" s="1148">
        <f ca="1">IF(F99&lt;&gt;"",COUNTIF($F$11:F99,"&gt;0"),"")</f>
        <v>89</v>
      </c>
      <c r="H99" s="1149">
        <v>9.8395058437742034E-3</v>
      </c>
      <c r="I99" s="1093"/>
      <c r="J99" s="1150">
        <f t="shared" ca="1" si="22"/>
        <v>2147644021.6067672</v>
      </c>
      <c r="K99" s="1151">
        <f t="shared" ca="1" si="23"/>
        <v>21131755.900946517</v>
      </c>
      <c r="L99" s="1150">
        <f t="shared" ca="1" si="24"/>
        <v>14724784.591519022</v>
      </c>
      <c r="M99" s="1150">
        <f t="shared" ca="1" si="25"/>
        <v>0</v>
      </c>
      <c r="N99" s="1150">
        <f t="shared" ca="1" si="34"/>
        <v>2111787481.1143014</v>
      </c>
      <c r="O99" s="1093"/>
      <c r="P99" s="1150">
        <f t="shared" ca="1" si="26"/>
        <v>35856540.492465734</v>
      </c>
      <c r="Q99" s="1150">
        <f t="shared" ca="1" si="27"/>
        <v>2006198107.0585864</v>
      </c>
      <c r="R99" s="1150">
        <f t="shared" ca="1" si="35"/>
        <v>2040261820.5264287</v>
      </c>
      <c r="S99" s="1150">
        <f t="shared" ca="1" si="36"/>
        <v>34063713.46784234</v>
      </c>
      <c r="T99" s="1150">
        <f t="shared" ca="1" si="28"/>
        <v>2006198107.0585864</v>
      </c>
      <c r="U99" s="1152">
        <f t="shared" ca="1" si="29"/>
        <v>0.26247386154047608</v>
      </c>
      <c r="V99" s="1153">
        <f t="shared" ca="1" si="30"/>
        <v>5.0000000000000044E-2</v>
      </c>
      <c r="X99" s="1154">
        <f t="shared" ca="1" si="37"/>
        <v>107382201.08033854</v>
      </c>
      <c r="Y99" s="1154">
        <f t="shared" ca="1" si="31"/>
        <v>1792827.024623394</v>
      </c>
      <c r="Z99" s="1154">
        <f t="shared" ca="1" si="32"/>
        <v>105589374.05571514</v>
      </c>
      <c r="AA99" s="1152">
        <f t="shared" ca="1" si="33"/>
        <v>0.26241984623738646</v>
      </c>
      <c r="AB99" s="1125"/>
    </row>
    <row r="100" spans="1:28">
      <c r="A100" s="1164">
        <f>'AMORT. PROFILE 0% CPR'!A100</f>
        <v>47722</v>
      </c>
      <c r="C100" s="1124"/>
      <c r="D100" s="1145">
        <f t="shared" ca="1" si="19"/>
        <v>48487</v>
      </c>
      <c r="E100" s="1146">
        <f t="shared" ca="1" si="20"/>
        <v>48514</v>
      </c>
      <c r="F100" s="1147">
        <f t="shared" ca="1" si="21"/>
        <v>2739</v>
      </c>
      <c r="G100" s="1148">
        <f ca="1">IF(F100&lt;&gt;"",COUNTIF($F$11:F100,"&gt;0"),"")</f>
        <v>90</v>
      </c>
      <c r="H100" s="1149">
        <v>9.8993835338828818E-3</v>
      </c>
      <c r="I100" s="1093"/>
      <c r="J100" s="1150">
        <f t="shared" ca="1" si="22"/>
        <v>2111787481.1143014</v>
      </c>
      <c r="K100" s="1151">
        <f t="shared" ca="1" si="23"/>
        <v>20905394.217602924</v>
      </c>
      <c r="L100" s="1150">
        <f t="shared" ca="1" si="24"/>
        <v>14478067.600329936</v>
      </c>
      <c r="M100" s="1150">
        <f t="shared" ca="1" si="25"/>
        <v>0</v>
      </c>
      <c r="N100" s="1150">
        <f t="shared" ca="1" si="34"/>
        <v>2076404019.2963686</v>
      </c>
      <c r="O100" s="1093"/>
      <c r="P100" s="1150">
        <f t="shared" ca="1" si="26"/>
        <v>35383461.817932844</v>
      </c>
      <c r="Q100" s="1150">
        <f t="shared" ca="1" si="27"/>
        <v>1972583818.3315501</v>
      </c>
      <c r="R100" s="1150">
        <f t="shared" ca="1" si="35"/>
        <v>2006198107.0585864</v>
      </c>
      <c r="S100" s="1150">
        <f t="shared" ca="1" si="36"/>
        <v>33614288.727036238</v>
      </c>
      <c r="T100" s="1150">
        <f t="shared" ca="1" si="28"/>
        <v>1972583818.3315501</v>
      </c>
      <c r="U100" s="1152">
        <f t="shared" ca="1" si="29"/>
        <v>0.25809166200002398</v>
      </c>
      <c r="V100" s="1153">
        <f t="shared" ca="1" si="30"/>
        <v>5.0000000000000044E-2</v>
      </c>
      <c r="X100" s="1154">
        <f t="shared" ca="1" si="37"/>
        <v>105589374.05571514</v>
      </c>
      <c r="Y100" s="1154">
        <f t="shared" ca="1" si="31"/>
        <v>1769173.0908966064</v>
      </c>
      <c r="Z100" s="1154">
        <f t="shared" ca="1" si="32"/>
        <v>103820200.96481854</v>
      </c>
      <c r="AA100" s="1152">
        <f t="shared" ca="1" si="33"/>
        <v>0.25803854852325303</v>
      </c>
      <c r="AB100" s="1125"/>
    </row>
    <row r="101" spans="1:28">
      <c r="A101" s="1164">
        <f>'AMORT. PROFILE 0% CPR'!A101</f>
        <v>47753</v>
      </c>
      <c r="C101" s="1124"/>
      <c r="D101" s="1145">
        <f t="shared" ca="1" si="19"/>
        <v>48518</v>
      </c>
      <c r="E101" s="1146">
        <f t="shared" ca="1" si="20"/>
        <v>48547</v>
      </c>
      <c r="F101" s="1147">
        <f t="shared" ca="1" si="21"/>
        <v>2772</v>
      </c>
      <c r="G101" s="1148">
        <f ca="1">IF(F101&lt;&gt;"",COUNTIF($F$11:F101,"&gt;0"),"")</f>
        <v>91</v>
      </c>
      <c r="H101" s="1149">
        <v>9.9561697940096401E-3</v>
      </c>
      <c r="I101" s="1093"/>
      <c r="J101" s="1150">
        <f t="shared" ca="1" si="22"/>
        <v>2076404019.2963686</v>
      </c>
      <c r="K101" s="1151">
        <f t="shared" ca="1" si="23"/>
        <v>20673030.977078713</v>
      </c>
      <c r="L101" s="1150">
        <f t="shared" ca="1" si="24"/>
        <v>14234667.943974888</v>
      </c>
      <c r="M101" s="1150">
        <f t="shared" ca="1" si="25"/>
        <v>0</v>
      </c>
      <c r="N101" s="1150">
        <f t="shared" ca="1" si="34"/>
        <v>2041496320.375315</v>
      </c>
      <c r="O101" s="1093"/>
      <c r="P101" s="1150">
        <f t="shared" ca="1" si="26"/>
        <v>34907698.921053648</v>
      </c>
      <c r="Q101" s="1150">
        <f t="shared" ca="1" si="27"/>
        <v>1939421504.356549</v>
      </c>
      <c r="R101" s="1150">
        <f t="shared" ca="1" si="35"/>
        <v>1972583818.3315501</v>
      </c>
      <c r="S101" s="1150">
        <f t="shared" ca="1" si="36"/>
        <v>33162313.975001097</v>
      </c>
      <c r="T101" s="1150">
        <f t="shared" ca="1" si="28"/>
        <v>1939421504.356549</v>
      </c>
      <c r="U101" s="1152">
        <f t="shared" ca="1" si="29"/>
        <v>0.25376727967009083</v>
      </c>
      <c r="V101" s="1153">
        <f t="shared" ca="1" si="30"/>
        <v>5.0000000000000044E-2</v>
      </c>
      <c r="X101" s="1154">
        <f t="shared" ca="1" si="37"/>
        <v>103820200.96481854</v>
      </c>
      <c r="Y101" s="1154">
        <f t="shared" ca="1" si="31"/>
        <v>1745384.9460525513</v>
      </c>
      <c r="Z101" s="1154">
        <f t="shared" ca="1" si="32"/>
        <v>102074816.01876599</v>
      </c>
      <c r="AA101" s="1152">
        <f t="shared" ca="1" si="33"/>
        <v>0.25371505612125744</v>
      </c>
      <c r="AB101" s="1125"/>
    </row>
    <row r="102" spans="1:28">
      <c r="A102" s="1164">
        <f>'AMORT. PROFILE 0% CPR'!A102</f>
        <v>47784</v>
      </c>
      <c r="C102" s="1124"/>
      <c r="D102" s="1145">
        <f t="shared" ca="1" si="19"/>
        <v>48548</v>
      </c>
      <c r="E102" s="1146">
        <f t="shared" ca="1" si="20"/>
        <v>48575</v>
      </c>
      <c r="F102" s="1147">
        <f t="shared" ca="1" si="21"/>
        <v>2800</v>
      </c>
      <c r="G102" s="1148">
        <f ca="1">IF(F102&lt;&gt;"",COUNTIF($F$11:F102,"&gt;0"),"")</f>
        <v>92</v>
      </c>
      <c r="H102" s="1149">
        <v>1.0011079015101747E-2</v>
      </c>
      <c r="I102" s="1093"/>
      <c r="J102" s="1150">
        <f t="shared" ca="1" si="22"/>
        <v>2041496320.375315</v>
      </c>
      <c r="K102" s="1151">
        <f t="shared" ca="1" si="23"/>
        <v>20437580.972316749</v>
      </c>
      <c r="L102" s="1150">
        <f t="shared" ca="1" si="24"/>
        <v>13994584.025894843</v>
      </c>
      <c r="M102" s="1150">
        <f t="shared" ca="1" si="25"/>
        <v>0</v>
      </c>
      <c r="N102" s="1150">
        <f t="shared" ca="1" si="34"/>
        <v>2007064155.3771033</v>
      </c>
      <c r="O102" s="1093"/>
      <c r="P102" s="1150">
        <f t="shared" ca="1" si="26"/>
        <v>34432164.998211622</v>
      </c>
      <c r="Q102" s="1150">
        <f t="shared" ca="1" si="27"/>
        <v>1906710947.608248</v>
      </c>
      <c r="R102" s="1150">
        <f t="shared" ca="1" si="35"/>
        <v>1939421504.356549</v>
      </c>
      <c r="S102" s="1150">
        <f t="shared" ca="1" si="36"/>
        <v>32710556.748301029</v>
      </c>
      <c r="T102" s="1150">
        <f t="shared" ca="1" si="28"/>
        <v>1906710947.608248</v>
      </c>
      <c r="U102" s="1152">
        <f t="shared" ca="1" si="29"/>
        <v>0.24950104260234512</v>
      </c>
      <c r="V102" s="1153">
        <f t="shared" ca="1" si="30"/>
        <v>5.0000000000000044E-2</v>
      </c>
      <c r="X102" s="1154">
        <f t="shared" ca="1" si="37"/>
        <v>102074816.01876599</v>
      </c>
      <c r="Y102" s="1154">
        <f t="shared" ca="1" si="31"/>
        <v>1721608.249910593</v>
      </c>
      <c r="Z102" s="1154">
        <f t="shared" ca="1" si="32"/>
        <v>100353207.76885539</v>
      </c>
      <c r="AA102" s="1152">
        <f t="shared" ca="1" si="33"/>
        <v>0.24944969701555714</v>
      </c>
      <c r="AB102" s="1125"/>
    </row>
    <row r="103" spans="1:28">
      <c r="A103" s="1164">
        <f>'AMORT. PROFILE 0% CPR'!A103</f>
        <v>47814</v>
      </c>
      <c r="C103" s="1124"/>
      <c r="D103" s="1145">
        <f t="shared" ca="1" si="19"/>
        <v>48579</v>
      </c>
      <c r="E103" s="1146">
        <f t="shared" ca="1" si="20"/>
        <v>48606</v>
      </c>
      <c r="F103" s="1147">
        <f t="shared" ca="1" si="21"/>
        <v>2831</v>
      </c>
      <c r="G103" s="1148">
        <f ca="1">IF(F103&lt;&gt;"",COUNTIF($F$11:F103,"&gt;0"),"")</f>
        <v>93</v>
      </c>
      <c r="H103" s="1149">
        <v>1.0084905084903981E-2</v>
      </c>
      <c r="I103" s="1093"/>
      <c r="J103" s="1150">
        <f t="shared" ca="1" si="22"/>
        <v>2007064155.3771033</v>
      </c>
      <c r="K103" s="1151">
        <f t="shared" ca="1" si="23"/>
        <v>20241051.506291065</v>
      </c>
      <c r="L103" s="1150">
        <f t="shared" ca="1" si="24"/>
        <v>13757523.385946983</v>
      </c>
      <c r="M103" s="1150">
        <f t="shared" ca="1" si="25"/>
        <v>0</v>
      </c>
      <c r="N103" s="1150">
        <f t="shared" ca="1" si="34"/>
        <v>1973065580.4848652</v>
      </c>
      <c r="O103" s="1093"/>
      <c r="P103" s="1150">
        <f t="shared" ca="1" si="26"/>
        <v>33998574.89223814</v>
      </c>
      <c r="Q103" s="1150">
        <f t="shared" ca="1" si="27"/>
        <v>1874412301.4606218</v>
      </c>
      <c r="R103" s="1150">
        <f t="shared" ca="1" si="35"/>
        <v>1906710947.608248</v>
      </c>
      <c r="S103" s="1150">
        <f t="shared" ca="1" si="36"/>
        <v>32298646.147626162</v>
      </c>
      <c r="T103" s="1150">
        <f t="shared" ca="1" si="28"/>
        <v>1874412301.4606218</v>
      </c>
      <c r="U103" s="1152">
        <f t="shared" ca="1" si="29"/>
        <v>0.24529292281277312</v>
      </c>
      <c r="V103" s="1153">
        <f t="shared" ca="1" si="30"/>
        <v>5.0000000000000044E-2</v>
      </c>
      <c r="X103" s="1154">
        <f t="shared" ca="1" si="37"/>
        <v>100353207.76885539</v>
      </c>
      <c r="Y103" s="1154">
        <f t="shared" ca="1" si="31"/>
        <v>1699928.7446119785</v>
      </c>
      <c r="Z103" s="1154">
        <f t="shared" ca="1" si="32"/>
        <v>98653279.024243414</v>
      </c>
      <c r="AA103" s="1152">
        <f t="shared" ca="1" si="33"/>
        <v>0.24524244322789684</v>
      </c>
      <c r="AB103" s="1125"/>
    </row>
    <row r="104" spans="1:28">
      <c r="A104" s="1164">
        <f>'AMORT. PROFILE 0% CPR'!A104</f>
        <v>47844</v>
      </c>
      <c r="C104" s="1124"/>
      <c r="D104" s="1145">
        <f t="shared" ca="1" si="19"/>
        <v>48610</v>
      </c>
      <c r="E104" s="1146">
        <f t="shared" ca="1" si="20"/>
        <v>48638</v>
      </c>
      <c r="F104" s="1147">
        <f t="shared" ca="1" si="21"/>
        <v>2863</v>
      </c>
      <c r="G104" s="1148">
        <f ca="1">IF(F104&lt;&gt;"",COUNTIF($F$11:F104,"&gt;0"),"")</f>
        <v>94</v>
      </c>
      <c r="H104" s="1149">
        <v>1.0142221653639991E-2</v>
      </c>
      <c r="I104" s="1093"/>
      <c r="J104" s="1150">
        <f t="shared" ca="1" si="22"/>
        <v>1973065580.4848652</v>
      </c>
      <c r="K104" s="1151">
        <f t="shared" ca="1" si="23"/>
        <v>20011268.454445358</v>
      </c>
      <c r="L104" s="1150">
        <f t="shared" ca="1" si="24"/>
        <v>13523695.350348713</v>
      </c>
      <c r="M104" s="1150">
        <f t="shared" ca="1" si="25"/>
        <v>0</v>
      </c>
      <c r="N104" s="1150">
        <f t="shared" ca="1" si="34"/>
        <v>1939530616.6800711</v>
      </c>
      <c r="O104" s="1093"/>
      <c r="P104" s="1150">
        <f t="shared" ca="1" si="26"/>
        <v>33534963.804794073</v>
      </c>
      <c r="Q104" s="1150">
        <f t="shared" ca="1" si="27"/>
        <v>1842554085.8460674</v>
      </c>
      <c r="R104" s="1150">
        <f t="shared" ca="1" si="35"/>
        <v>1874412301.4606218</v>
      </c>
      <c r="S104" s="1150">
        <f t="shared" ca="1" si="36"/>
        <v>31858215.614554405</v>
      </c>
      <c r="T104" s="1150">
        <f t="shared" ca="1" si="28"/>
        <v>1842554085.8460674</v>
      </c>
      <c r="U104" s="1152">
        <f t="shared" ca="1" si="29"/>
        <v>0.24113779414663483</v>
      </c>
      <c r="V104" s="1153">
        <f t="shared" ca="1" si="30"/>
        <v>5.0000000000000044E-2</v>
      </c>
      <c r="X104" s="1154">
        <f t="shared" ca="1" si="37"/>
        <v>98653279.024243414</v>
      </c>
      <c r="Y104" s="1154">
        <f t="shared" ca="1" si="31"/>
        <v>1676748.1902396679</v>
      </c>
      <c r="Z104" s="1154">
        <f t="shared" ca="1" si="32"/>
        <v>96976530.834003747</v>
      </c>
      <c r="AA104" s="1152">
        <f t="shared" ca="1" si="33"/>
        <v>0.24108816965846386</v>
      </c>
      <c r="AB104" s="1125"/>
    </row>
    <row r="105" spans="1:28">
      <c r="A105" s="1164">
        <f>'AMORT. PROFILE 0% CPR'!A105</f>
        <v>47875</v>
      </c>
      <c r="C105" s="1124"/>
      <c r="D105" s="1145">
        <f t="shared" ca="1" si="19"/>
        <v>48638</v>
      </c>
      <c r="E105" s="1146">
        <f t="shared" ca="1" si="20"/>
        <v>48666</v>
      </c>
      <c r="F105" s="1147">
        <f t="shared" ca="1" si="21"/>
        <v>2891</v>
      </c>
      <c r="G105" s="1148">
        <f ca="1">IF(F105&lt;&gt;"",COUNTIF($F$11:F105,"&gt;0"),"")</f>
        <v>95</v>
      </c>
      <c r="H105" s="1149">
        <v>1.0206235338456701E-2</v>
      </c>
      <c r="I105" s="1093"/>
      <c r="J105" s="1150">
        <f t="shared" ca="1" si="22"/>
        <v>1939530616.6800711</v>
      </c>
      <c r="K105" s="1151">
        <f t="shared" ca="1" si="23"/>
        <v>19795305.919978861</v>
      </c>
      <c r="L105" s="1150">
        <f t="shared" ca="1" si="24"/>
        <v>13292981.836760171</v>
      </c>
      <c r="M105" s="1150">
        <f t="shared" ca="1" si="25"/>
        <v>0</v>
      </c>
      <c r="N105" s="1150">
        <f t="shared" ca="1" si="34"/>
        <v>1906442328.923332</v>
      </c>
      <c r="O105" s="1093"/>
      <c r="P105" s="1150">
        <f t="shared" ca="1" si="26"/>
        <v>33088287.75673914</v>
      </c>
      <c r="Q105" s="1150">
        <f t="shared" ca="1" si="27"/>
        <v>1811120212.4771652</v>
      </c>
      <c r="R105" s="1150">
        <f t="shared" ca="1" si="35"/>
        <v>1842554085.8460674</v>
      </c>
      <c r="S105" s="1150">
        <f t="shared" ca="1" si="36"/>
        <v>31433873.368902206</v>
      </c>
      <c r="T105" s="1150">
        <f t="shared" ca="1" si="28"/>
        <v>1811120212.4771652</v>
      </c>
      <c r="U105" s="1152">
        <f t="shared" ca="1" si="29"/>
        <v>0.23703932561185451</v>
      </c>
      <c r="V105" s="1153">
        <f t="shared" ca="1" si="30"/>
        <v>5.0000000000000044E-2</v>
      </c>
      <c r="X105" s="1154">
        <f t="shared" ca="1" si="37"/>
        <v>96976530.834003747</v>
      </c>
      <c r="Y105" s="1154">
        <f t="shared" ca="1" si="31"/>
        <v>1654414.3878369331</v>
      </c>
      <c r="Z105" s="1154">
        <f t="shared" ca="1" si="32"/>
        <v>95322116.446166813</v>
      </c>
      <c r="AA105" s="1152">
        <f t="shared" ca="1" si="33"/>
        <v>0.23699054456012647</v>
      </c>
      <c r="AB105" s="1125"/>
    </row>
    <row r="106" spans="1:28">
      <c r="A106" s="1164">
        <f>'AMORT. PROFILE 0% CPR'!A106</f>
        <v>47906</v>
      </c>
      <c r="C106" s="1124"/>
      <c r="D106" s="1145">
        <f t="shared" ca="1" si="19"/>
        <v>48669</v>
      </c>
      <c r="E106" s="1146">
        <f t="shared" ca="1" si="20"/>
        <v>48696</v>
      </c>
      <c r="F106" s="1147">
        <f t="shared" ca="1" si="21"/>
        <v>2921</v>
      </c>
      <c r="G106" s="1148">
        <f ca="1">IF(F106&lt;&gt;"",COUNTIF($F$11:F106,"&gt;0"),"")</f>
        <v>96</v>
      </c>
      <c r="H106" s="1149">
        <v>1.0266860205826534E-2</v>
      </c>
      <c r="I106" s="1093"/>
      <c r="J106" s="1150">
        <f t="shared" ca="1" si="22"/>
        <v>1906442328.923332</v>
      </c>
      <c r="K106" s="1151">
        <f t="shared" ca="1" si="23"/>
        <v>19573176.881526217</v>
      </c>
      <c r="L106" s="1150">
        <f t="shared" ca="1" si="24"/>
        <v>13065403.978272336</v>
      </c>
      <c r="M106" s="1150">
        <f t="shared" ca="1" si="25"/>
        <v>0</v>
      </c>
      <c r="N106" s="1150">
        <f t="shared" ca="1" si="34"/>
        <v>1873803748.0635333</v>
      </c>
      <c r="O106" s="1093"/>
      <c r="P106" s="1150">
        <f t="shared" ca="1" si="26"/>
        <v>32638580.85979867</v>
      </c>
      <c r="Q106" s="1150">
        <f t="shared" ca="1" si="27"/>
        <v>1780113560.6603565</v>
      </c>
      <c r="R106" s="1150">
        <f t="shared" ca="1" si="35"/>
        <v>1811120212.4771652</v>
      </c>
      <c r="S106" s="1150">
        <f t="shared" ca="1" si="36"/>
        <v>31006651.816808701</v>
      </c>
      <c r="T106" s="1150">
        <f t="shared" ca="1" si="28"/>
        <v>1780113560.6603565</v>
      </c>
      <c r="U106" s="1152">
        <f t="shared" ca="1" si="29"/>
        <v>0.23299544749616183</v>
      </c>
      <c r="V106" s="1153">
        <f t="shared" ca="1" si="30"/>
        <v>5.0000000000000044E-2</v>
      </c>
      <c r="X106" s="1154">
        <f t="shared" ca="1" si="37"/>
        <v>95322116.446166813</v>
      </c>
      <c r="Y106" s="1154">
        <f t="shared" ca="1" si="31"/>
        <v>1631929.0429899693</v>
      </c>
      <c r="Z106" s="1154">
        <f t="shared" ca="1" si="32"/>
        <v>93690187.403176844</v>
      </c>
      <c r="AA106" s="1152">
        <f t="shared" ca="1" si="33"/>
        <v>0.23294749864654646</v>
      </c>
      <c r="AB106" s="1125"/>
    </row>
    <row r="107" spans="1:28">
      <c r="A107" s="1164">
        <f>'AMORT. PROFILE 0% CPR'!A107</f>
        <v>47934</v>
      </c>
      <c r="C107" s="1124"/>
      <c r="D107" s="1145">
        <f t="shared" ca="1" si="19"/>
        <v>48699</v>
      </c>
      <c r="E107" s="1146">
        <f t="shared" ca="1" si="20"/>
        <v>48726</v>
      </c>
      <c r="F107" s="1147">
        <f t="shared" ca="1" si="21"/>
        <v>2951</v>
      </c>
      <c r="G107" s="1148">
        <f ca="1">IF(F107&lt;&gt;"",COUNTIF($F$11:F107,"&gt;0"),"")</f>
        <v>97</v>
      </c>
      <c r="H107" s="1149">
        <v>1.0335059755144243E-2</v>
      </c>
      <c r="I107" s="1093"/>
      <c r="J107" s="1150">
        <f t="shared" ca="1" si="22"/>
        <v>1873803748.0635333</v>
      </c>
      <c r="K107" s="1151">
        <f t="shared" ca="1" si="23"/>
        <v>19365873.705649864</v>
      </c>
      <c r="L107" s="1150">
        <f t="shared" ca="1" si="24"/>
        <v>12840837.40246423</v>
      </c>
      <c r="M107" s="1150">
        <f t="shared" ca="1" si="25"/>
        <v>0</v>
      </c>
      <c r="N107" s="1150">
        <f t="shared" ca="1" si="34"/>
        <v>1841597036.9554193</v>
      </c>
      <c r="O107" s="1093"/>
      <c r="P107" s="1150">
        <f t="shared" ca="1" si="26"/>
        <v>32206711.108114004</v>
      </c>
      <c r="Q107" s="1150">
        <f t="shared" ca="1" si="27"/>
        <v>1749517185.1076484</v>
      </c>
      <c r="R107" s="1150">
        <f t="shared" ca="1" si="35"/>
        <v>1780113560.6603565</v>
      </c>
      <c r="S107" s="1150">
        <f t="shared" ca="1" si="36"/>
        <v>30596375.552708149</v>
      </c>
      <c r="T107" s="1150">
        <f t="shared" ca="1" si="28"/>
        <v>1749517185.1076484</v>
      </c>
      <c r="U107" s="1152">
        <f t="shared" ca="1" si="29"/>
        <v>0.22900653021411471</v>
      </c>
      <c r="V107" s="1153">
        <f t="shared" ca="1" si="30"/>
        <v>4.9999999999999933E-2</v>
      </c>
      <c r="X107" s="1154">
        <f t="shared" ca="1" si="37"/>
        <v>93690187.403176844</v>
      </c>
      <c r="Y107" s="1154">
        <f t="shared" ca="1" si="31"/>
        <v>1610335.5554058552</v>
      </c>
      <c r="Z107" s="1154">
        <f t="shared" ca="1" si="32"/>
        <v>92079851.847770989</v>
      </c>
      <c r="AA107" s="1152">
        <f t="shared" ca="1" si="33"/>
        <v>0.22895940225605291</v>
      </c>
      <c r="AB107" s="1125"/>
    </row>
    <row r="108" spans="1:28">
      <c r="A108" s="1164">
        <f>'AMORT. PROFILE 0% CPR'!A108</f>
        <v>47966</v>
      </c>
      <c r="C108" s="1124"/>
      <c r="D108" s="1145">
        <f t="shared" ca="1" si="19"/>
        <v>48730</v>
      </c>
      <c r="E108" s="1146">
        <f t="shared" ca="1" si="20"/>
        <v>48757</v>
      </c>
      <c r="F108" s="1147">
        <f t="shared" ca="1" si="21"/>
        <v>2982</v>
      </c>
      <c r="G108" s="1148">
        <f ca="1">IF(F108&lt;&gt;"",COUNTIF($F$11:F108,"&gt;0"),"")</f>
        <v>98</v>
      </c>
      <c r="H108" s="1149">
        <v>1.0408245221072806E-2</v>
      </c>
      <c r="I108" s="1093"/>
      <c r="J108" s="1150">
        <f t="shared" ca="1" si="22"/>
        <v>1841597036.9554193</v>
      </c>
      <c r="K108" s="1151">
        <f t="shared" ca="1" si="23"/>
        <v>19167793.559033081</v>
      </c>
      <c r="L108" s="1150">
        <f t="shared" ca="1" si="24"/>
        <v>12619197.394278791</v>
      </c>
      <c r="M108" s="1150">
        <f t="shared" ca="1" si="25"/>
        <v>0</v>
      </c>
      <c r="N108" s="1150">
        <f t="shared" ca="1" si="34"/>
        <v>1809810046.0021074</v>
      </c>
      <c r="O108" s="1093"/>
      <c r="P108" s="1150">
        <f t="shared" ca="1" si="26"/>
        <v>31786990.95331192</v>
      </c>
      <c r="Q108" s="1150">
        <f t="shared" ca="1" si="27"/>
        <v>1719319543.702002</v>
      </c>
      <c r="R108" s="1150">
        <f t="shared" ca="1" si="35"/>
        <v>1749517185.1076484</v>
      </c>
      <c r="S108" s="1150">
        <f t="shared" ca="1" si="36"/>
        <v>30197641.405646324</v>
      </c>
      <c r="T108" s="1150">
        <f t="shared" ca="1" si="28"/>
        <v>1719319543.702002</v>
      </c>
      <c r="U108" s="1152">
        <f t="shared" ca="1" si="29"/>
        <v>0.22507039380276442</v>
      </c>
      <c r="V108" s="1153">
        <f t="shared" ca="1" si="30"/>
        <v>4.9999999999999933E-2</v>
      </c>
      <c r="X108" s="1154">
        <f t="shared" ca="1" si="37"/>
        <v>92079851.847770989</v>
      </c>
      <c r="Y108" s="1154">
        <f t="shared" ca="1" si="31"/>
        <v>1589349.547665596</v>
      </c>
      <c r="Z108" s="1154">
        <f t="shared" ca="1" si="32"/>
        <v>90490502.300105393</v>
      </c>
      <c r="AA108" s="1152">
        <f t="shared" ca="1" si="33"/>
        <v>0.22502407587431816</v>
      </c>
      <c r="AB108" s="1125"/>
    </row>
    <row r="109" spans="1:28">
      <c r="A109" s="1164">
        <f>'AMORT. PROFILE 0% CPR'!A109</f>
        <v>47995</v>
      </c>
      <c r="C109" s="1124"/>
      <c r="D109" s="1145">
        <f t="shared" ca="1" si="19"/>
        <v>48760</v>
      </c>
      <c r="E109" s="1146">
        <f t="shared" ca="1" si="20"/>
        <v>48787</v>
      </c>
      <c r="F109" s="1147">
        <f t="shared" ca="1" si="21"/>
        <v>3012</v>
      </c>
      <c r="G109" s="1148">
        <f ca="1">IF(F109&lt;&gt;"",COUNTIF($F$11:F109,"&gt;0"),"")</f>
        <v>99</v>
      </c>
      <c r="H109" s="1149">
        <v>1.0460068996684183E-2</v>
      </c>
      <c r="I109" s="1093"/>
      <c r="J109" s="1150">
        <f t="shared" ca="1" si="22"/>
        <v>1809810046.0021074</v>
      </c>
      <c r="K109" s="1151">
        <f t="shared" ca="1" si="23"/>
        <v>18930737.952074219</v>
      </c>
      <c r="L109" s="1150">
        <f t="shared" ca="1" si="24"/>
        <v>12400733.570042534</v>
      </c>
      <c r="M109" s="1150">
        <f t="shared" ca="1" si="25"/>
        <v>0</v>
      </c>
      <c r="N109" s="1150">
        <f t="shared" ca="1" si="34"/>
        <v>1778478574.4799905</v>
      </c>
      <c r="O109" s="1093"/>
      <c r="P109" s="1150">
        <f t="shared" ca="1" si="26"/>
        <v>31331471.522116899</v>
      </c>
      <c r="Q109" s="1150">
        <f t="shared" ca="1" si="27"/>
        <v>1689554645.755991</v>
      </c>
      <c r="R109" s="1150">
        <f t="shared" ca="1" si="35"/>
        <v>1719319543.702002</v>
      </c>
      <c r="S109" s="1150">
        <f t="shared" ca="1" si="36"/>
        <v>29764897.946011066</v>
      </c>
      <c r="T109" s="1150">
        <f t="shared" ca="1" si="28"/>
        <v>1689554645.755991</v>
      </c>
      <c r="U109" s="1152">
        <f t="shared" ca="1" si="29"/>
        <v>0.22118555340168811</v>
      </c>
      <c r="V109" s="1153">
        <f t="shared" ca="1" si="30"/>
        <v>4.9999999999999933E-2</v>
      </c>
      <c r="X109" s="1154">
        <f t="shared" ca="1" si="37"/>
        <v>90490502.300105393</v>
      </c>
      <c r="Y109" s="1154">
        <f t="shared" ca="1" si="31"/>
        <v>1566573.5761058331</v>
      </c>
      <c r="Z109" s="1154">
        <f t="shared" ca="1" si="32"/>
        <v>88923928.72399956</v>
      </c>
      <c r="AA109" s="1152">
        <f t="shared" ca="1" si="33"/>
        <v>0.22114003494649412</v>
      </c>
      <c r="AB109" s="1125"/>
    </row>
    <row r="110" spans="1:28">
      <c r="A110" s="1164">
        <f>'AMORT. PROFILE 0% CPR'!A110</f>
        <v>48026</v>
      </c>
      <c r="C110" s="1124"/>
      <c r="D110" s="1145">
        <f t="shared" ca="1" si="19"/>
        <v>48791</v>
      </c>
      <c r="E110" s="1146">
        <f t="shared" ca="1" si="20"/>
        <v>48820</v>
      </c>
      <c r="F110" s="1147">
        <f t="shared" ca="1" si="21"/>
        <v>3045</v>
      </c>
      <c r="G110" s="1148">
        <f ca="1">IF(F110&lt;&gt;"",COUNTIF($F$11:F110,"&gt;0"),"")</f>
        <v>100</v>
      </c>
      <c r="H110" s="1149">
        <v>1.0528787347237506E-2</v>
      </c>
      <c r="I110" s="1093"/>
      <c r="J110" s="1150">
        <f t="shared" ca="1" si="22"/>
        <v>1778478574.4799905</v>
      </c>
      <c r="K110" s="1151">
        <f t="shared" ca="1" si="23"/>
        <v>18725222.712317921</v>
      </c>
      <c r="L110" s="1150">
        <f t="shared" ca="1" si="24"/>
        <v>12185205.539071748</v>
      </c>
      <c r="M110" s="1150">
        <f t="shared" ca="1" si="25"/>
        <v>0</v>
      </c>
      <c r="N110" s="1150">
        <f t="shared" ca="1" si="34"/>
        <v>1747568146.2286007</v>
      </c>
      <c r="O110" s="1093"/>
      <c r="P110" s="1150">
        <f t="shared" ca="1" si="26"/>
        <v>30910428.251389742</v>
      </c>
      <c r="Q110" s="1150">
        <f t="shared" ca="1" si="27"/>
        <v>1660189738.9171705</v>
      </c>
      <c r="R110" s="1150">
        <f t="shared" ca="1" si="35"/>
        <v>1689554645.755991</v>
      </c>
      <c r="S110" s="1150">
        <f t="shared" ca="1" si="36"/>
        <v>29364906.838820457</v>
      </c>
      <c r="T110" s="1150">
        <f t="shared" ca="1" si="28"/>
        <v>1660189738.9171705</v>
      </c>
      <c r="U110" s="1152">
        <f t="shared" ca="1" si="29"/>
        <v>0.21735638421190642</v>
      </c>
      <c r="V110" s="1153">
        <f t="shared" ca="1" si="30"/>
        <v>5.0000000000000155E-2</v>
      </c>
      <c r="X110" s="1154">
        <f t="shared" ca="1" si="37"/>
        <v>88923928.72399956</v>
      </c>
      <c r="Y110" s="1154">
        <f t="shared" ca="1" si="31"/>
        <v>1545521.4125692844</v>
      </c>
      <c r="Z110" s="1154">
        <f t="shared" ca="1" si="32"/>
        <v>87378407.311430275</v>
      </c>
      <c r="AA110" s="1152">
        <f t="shared" ca="1" si="33"/>
        <v>0.21731165377321496</v>
      </c>
      <c r="AB110" s="1125"/>
    </row>
    <row r="111" spans="1:28">
      <c r="A111" s="1164">
        <f>'AMORT. PROFILE 0% CPR'!A111</f>
        <v>48057</v>
      </c>
      <c r="C111" s="1124"/>
      <c r="D111" s="1145">
        <f t="shared" ca="1" si="19"/>
        <v>48822</v>
      </c>
      <c r="E111" s="1146">
        <f t="shared" ca="1" si="20"/>
        <v>48849</v>
      </c>
      <c r="F111" s="1147">
        <f t="shared" ca="1" si="21"/>
        <v>3074</v>
      </c>
      <c r="G111" s="1148">
        <f ca="1">IF(F111&lt;&gt;"",COUNTIF($F$11:F111,"&gt;0"),"")</f>
        <v>101</v>
      </c>
      <c r="H111" s="1149">
        <v>1.0586099687577125E-2</v>
      </c>
      <c r="I111" s="1093"/>
      <c r="J111" s="1150">
        <f t="shared" ca="1" si="22"/>
        <v>1747568146.2286007</v>
      </c>
      <c r="K111" s="1151">
        <f t="shared" ca="1" si="23"/>
        <v>18499930.606810328</v>
      </c>
      <c r="L111" s="1150">
        <f t="shared" ca="1" si="24"/>
        <v>11972729.9153962</v>
      </c>
      <c r="M111" s="1150">
        <f t="shared" ca="1" si="25"/>
        <v>0</v>
      </c>
      <c r="N111" s="1150">
        <f t="shared" ca="1" si="34"/>
        <v>1717095485.7063942</v>
      </c>
      <c r="O111" s="1093"/>
      <c r="P111" s="1150">
        <f t="shared" ca="1" si="26"/>
        <v>30472660.522206545</v>
      </c>
      <c r="Q111" s="1150">
        <f t="shared" ca="1" si="27"/>
        <v>1631240711.4210744</v>
      </c>
      <c r="R111" s="1150">
        <f t="shared" ca="1" si="35"/>
        <v>1660189738.9171705</v>
      </c>
      <c r="S111" s="1150">
        <f t="shared" ca="1" si="36"/>
        <v>28949027.496096134</v>
      </c>
      <c r="T111" s="1150">
        <f t="shared" ca="1" si="28"/>
        <v>1631240711.4210744</v>
      </c>
      <c r="U111" s="1152">
        <f t="shared" ca="1" si="29"/>
        <v>0.2135786727367327</v>
      </c>
      <c r="V111" s="1153">
        <f t="shared" ca="1" si="30"/>
        <v>5.0000000000000044E-2</v>
      </c>
      <c r="X111" s="1154">
        <f t="shared" ca="1" si="37"/>
        <v>87378407.311430275</v>
      </c>
      <c r="Y111" s="1154">
        <f t="shared" ca="1" si="31"/>
        <v>1523633.0261104107</v>
      </c>
      <c r="Z111" s="1154">
        <f t="shared" ca="1" si="32"/>
        <v>85854774.285319865</v>
      </c>
      <c r="AA111" s="1152">
        <f t="shared" ca="1" si="33"/>
        <v>0.21353471972490293</v>
      </c>
      <c r="AB111" s="1125"/>
    </row>
    <row r="112" spans="1:28">
      <c r="A112" s="1164">
        <f>'AMORT. PROFILE 0% CPR'!A112</f>
        <v>48087</v>
      </c>
      <c r="C112" s="1124"/>
      <c r="D112" s="1145">
        <f t="shared" ca="1" si="19"/>
        <v>48852</v>
      </c>
      <c r="E112" s="1146">
        <f t="shared" ca="1" si="20"/>
        <v>48879</v>
      </c>
      <c r="F112" s="1147">
        <f t="shared" ca="1" si="21"/>
        <v>3104</v>
      </c>
      <c r="G112" s="1148">
        <f ca="1">IF(F112&lt;&gt;"",COUNTIF($F$11:F112,"&gt;0"),"")</f>
        <v>102</v>
      </c>
      <c r="H112" s="1149">
        <v>1.0648424617451045E-2</v>
      </c>
      <c r="I112" s="1093"/>
      <c r="J112" s="1150">
        <f t="shared" ca="1" si="22"/>
        <v>1717095485.7063942</v>
      </c>
      <c r="K112" s="1151">
        <f t="shared" ca="1" si="23"/>
        <v>18284361.840510026</v>
      </c>
      <c r="L112" s="1150">
        <f t="shared" ca="1" si="24"/>
        <v>11763218.23485874</v>
      </c>
      <c r="M112" s="1150">
        <f t="shared" ca="1" si="25"/>
        <v>0</v>
      </c>
      <c r="N112" s="1150">
        <f t="shared" ca="1" si="34"/>
        <v>1687047905.6310253</v>
      </c>
      <c r="O112" s="1093"/>
      <c r="P112" s="1150">
        <f t="shared" ca="1" si="26"/>
        <v>30047580.075368881</v>
      </c>
      <c r="Q112" s="1150">
        <f t="shared" ca="1" si="27"/>
        <v>1602695510.349474</v>
      </c>
      <c r="R112" s="1150">
        <f t="shared" ca="1" si="35"/>
        <v>1631240711.4210744</v>
      </c>
      <c r="S112" s="1150">
        <f t="shared" ca="1" si="36"/>
        <v>28545201.071600437</v>
      </c>
      <c r="T112" s="1150">
        <f t="shared" ca="1" si="28"/>
        <v>1602695510.349474</v>
      </c>
      <c r="U112" s="1152">
        <f t="shared" ca="1" si="29"/>
        <v>0.20985446295233293</v>
      </c>
      <c r="V112" s="1153">
        <f t="shared" ca="1" si="30"/>
        <v>5.0000000000000044E-2</v>
      </c>
      <c r="X112" s="1154">
        <f t="shared" ca="1" si="37"/>
        <v>85854774.285319865</v>
      </c>
      <c r="Y112" s="1154">
        <f t="shared" ca="1" si="31"/>
        <v>1502379.0037684441</v>
      </c>
      <c r="Z112" s="1154">
        <f t="shared" ca="1" si="32"/>
        <v>84352395.281551421</v>
      </c>
      <c r="AA112" s="1152">
        <f t="shared" ca="1" si="33"/>
        <v>0.20981127635708666</v>
      </c>
      <c r="AB112" s="1125"/>
    </row>
    <row r="113" spans="1:28">
      <c r="A113" s="1164">
        <f>'AMORT. PROFILE 0% CPR'!A113</f>
        <v>48120</v>
      </c>
      <c r="C113" s="1124"/>
      <c r="D113" s="1145">
        <f t="shared" ca="1" si="19"/>
        <v>48883</v>
      </c>
      <c r="E113" s="1146">
        <f t="shared" ca="1" si="20"/>
        <v>48911</v>
      </c>
      <c r="F113" s="1147">
        <f t="shared" ca="1" si="21"/>
        <v>3136</v>
      </c>
      <c r="G113" s="1148">
        <f ca="1">IF(F113&lt;&gt;"",COUNTIF($F$11:F113,"&gt;0"),"")</f>
        <v>103</v>
      </c>
      <c r="H113" s="1149">
        <v>1.0696179559403711E-2</v>
      </c>
      <c r="I113" s="1093"/>
      <c r="J113" s="1150">
        <f t="shared" ca="1" si="22"/>
        <v>1687047905.6310253</v>
      </c>
      <c r="K113" s="1151">
        <f t="shared" ca="1" si="23"/>
        <v>18044967.323945414</v>
      </c>
      <c r="L113" s="1150">
        <f t="shared" ca="1" si="24"/>
        <v>11556814.95259423</v>
      </c>
      <c r="M113" s="1150">
        <f t="shared" ca="1" si="25"/>
        <v>0</v>
      </c>
      <c r="N113" s="1150">
        <f t="shared" ca="1" si="34"/>
        <v>1657446123.3544855</v>
      </c>
      <c r="O113" s="1093"/>
      <c r="P113" s="1150">
        <f t="shared" ca="1" si="26"/>
        <v>29601782.276539803</v>
      </c>
      <c r="Q113" s="1150">
        <f t="shared" ca="1" si="27"/>
        <v>1574573817.1867611</v>
      </c>
      <c r="R113" s="1150">
        <f t="shared" ca="1" si="35"/>
        <v>1602695510.349474</v>
      </c>
      <c r="S113" s="1150">
        <f t="shared" ca="1" si="36"/>
        <v>28121693.162712812</v>
      </c>
      <c r="T113" s="1150">
        <f t="shared" ca="1" si="28"/>
        <v>1574573817.1867611</v>
      </c>
      <c r="U113" s="1152">
        <f t="shared" ca="1" si="29"/>
        <v>0.20618220428516879</v>
      </c>
      <c r="V113" s="1153">
        <f t="shared" ca="1" si="30"/>
        <v>5.0000000000000044E-2</v>
      </c>
      <c r="X113" s="1154">
        <f t="shared" ca="1" si="37"/>
        <v>84352395.281551421</v>
      </c>
      <c r="Y113" s="1154">
        <f t="shared" ca="1" si="31"/>
        <v>1480089.1138269901</v>
      </c>
      <c r="Z113" s="1154">
        <f t="shared" ca="1" si="32"/>
        <v>82872306.167724431</v>
      </c>
      <c r="AA113" s="1152">
        <f t="shared" ca="1" si="33"/>
        <v>0.20613977341532605</v>
      </c>
      <c r="AB113" s="1125"/>
    </row>
    <row r="114" spans="1:28">
      <c r="A114" s="1164">
        <f>'AMORT. PROFILE 0% CPR'!A114</f>
        <v>48148</v>
      </c>
      <c r="C114" s="1124"/>
      <c r="D114" s="1145">
        <f t="shared" ca="1" si="19"/>
        <v>48913</v>
      </c>
      <c r="E114" s="1146">
        <f t="shared" ca="1" si="20"/>
        <v>48940</v>
      </c>
      <c r="F114" s="1147">
        <f t="shared" ca="1" si="21"/>
        <v>3165</v>
      </c>
      <c r="G114" s="1148">
        <f ca="1">IF(F114&lt;&gt;"",COUNTIF($F$11:F114,"&gt;0"),"")</f>
        <v>104</v>
      </c>
      <c r="H114" s="1149">
        <v>1.0740697734351535E-2</v>
      </c>
      <c r="I114" s="1093"/>
      <c r="J114" s="1150">
        <f t="shared" ca="1" si="22"/>
        <v>1657446123.3544855</v>
      </c>
      <c r="K114" s="1151">
        <f t="shared" ca="1" si="23"/>
        <v>17802127.821923256</v>
      </c>
      <c r="L114" s="1150">
        <f t="shared" ca="1" si="24"/>
        <v>11353522.399261124</v>
      </c>
      <c r="M114" s="1150">
        <f t="shared" ca="1" si="25"/>
        <v>0</v>
      </c>
      <c r="N114" s="1150">
        <f t="shared" ca="1" si="34"/>
        <v>1628290473.133301</v>
      </c>
      <c r="O114" s="1093"/>
      <c r="P114" s="1150">
        <f t="shared" ca="1" si="26"/>
        <v>29155650.221184492</v>
      </c>
      <c r="Q114" s="1150">
        <f t="shared" ca="1" si="27"/>
        <v>1546875949.4766359</v>
      </c>
      <c r="R114" s="1150">
        <f t="shared" ca="1" si="35"/>
        <v>1574573817.1867611</v>
      </c>
      <c r="S114" s="1150">
        <f t="shared" ca="1" si="36"/>
        <v>27697867.710125208</v>
      </c>
      <c r="T114" s="1150">
        <f t="shared" ca="1" si="28"/>
        <v>1546875949.4766359</v>
      </c>
      <c r="U114" s="1152">
        <f t="shared" ca="1" si="29"/>
        <v>0.20256442870204822</v>
      </c>
      <c r="V114" s="1153">
        <f t="shared" ca="1" si="30"/>
        <v>5.0000000000000044E-2</v>
      </c>
      <c r="X114" s="1154">
        <f t="shared" ca="1" si="37"/>
        <v>82872306.167724431</v>
      </c>
      <c r="Y114" s="1154">
        <f t="shared" ca="1" si="31"/>
        <v>1457782.5110592842</v>
      </c>
      <c r="Z114" s="1154">
        <f t="shared" ca="1" si="32"/>
        <v>81414523.656665146</v>
      </c>
      <c r="AA114" s="1152">
        <f t="shared" ca="1" si="33"/>
        <v>0.20252274234536763</v>
      </c>
      <c r="AB114" s="1125"/>
    </row>
    <row r="115" spans="1:28">
      <c r="A115" s="1164">
        <f>'AMORT. PROFILE 0% CPR'!A115</f>
        <v>48179</v>
      </c>
      <c r="C115" s="1124"/>
      <c r="D115" s="1145">
        <f t="shared" ca="1" si="19"/>
        <v>48944</v>
      </c>
      <c r="E115" s="1146">
        <f t="shared" ca="1" si="20"/>
        <v>48971</v>
      </c>
      <c r="F115" s="1147">
        <f t="shared" ca="1" si="21"/>
        <v>3196</v>
      </c>
      <c r="G115" s="1148">
        <f ca="1">IF(F115&lt;&gt;"",COUNTIF($F$11:F115,"&gt;0"),"")</f>
        <v>105</v>
      </c>
      <c r="H115" s="1149">
        <v>1.078737950997598E-2</v>
      </c>
      <c r="I115" s="1093"/>
      <c r="J115" s="1150">
        <f t="shared" ca="1" si="22"/>
        <v>1628290473.133301</v>
      </c>
      <c r="K115" s="1151">
        <f t="shared" ca="1" si="23"/>
        <v>17564987.286167264</v>
      </c>
      <c r="L115" s="1150">
        <f t="shared" ca="1" si="24"/>
        <v>11153279.573159033</v>
      </c>
      <c r="M115" s="1150">
        <f t="shared" ca="1" si="25"/>
        <v>0</v>
      </c>
      <c r="N115" s="1150">
        <f t="shared" ca="1" si="34"/>
        <v>1599572206.2739747</v>
      </c>
      <c r="O115" s="1093"/>
      <c r="P115" s="1150">
        <f t="shared" ca="1" si="26"/>
        <v>28718266.859326363</v>
      </c>
      <c r="Q115" s="1150">
        <f t="shared" ca="1" si="27"/>
        <v>1519593595.9602759</v>
      </c>
      <c r="R115" s="1150">
        <f t="shared" ca="1" si="35"/>
        <v>1546875949.4766359</v>
      </c>
      <c r="S115" s="1150">
        <f t="shared" ca="1" si="36"/>
        <v>27282353.516360044</v>
      </c>
      <c r="T115" s="1150">
        <f t="shared" ca="1" si="28"/>
        <v>1519593595.9602759</v>
      </c>
      <c r="U115" s="1152">
        <f t="shared" ca="1" si="29"/>
        <v>0.19900117705406214</v>
      </c>
      <c r="V115" s="1153">
        <f t="shared" ca="1" si="30"/>
        <v>5.0000000000000044E-2</v>
      </c>
      <c r="X115" s="1154">
        <f t="shared" ca="1" si="37"/>
        <v>81414523.656665146</v>
      </c>
      <c r="Y115" s="1154">
        <f t="shared" ca="1" si="31"/>
        <v>1435913.3429663181</v>
      </c>
      <c r="Z115" s="1154">
        <f t="shared" ca="1" si="32"/>
        <v>79978610.313698828</v>
      </c>
      <c r="AA115" s="1152">
        <f t="shared" ca="1" si="33"/>
        <v>0.19896022398989527</v>
      </c>
      <c r="AB115" s="1125"/>
    </row>
    <row r="116" spans="1:28">
      <c r="A116" s="1164">
        <f>'AMORT. PROFILE 0% CPR'!A116</f>
        <v>48211</v>
      </c>
      <c r="C116" s="1124"/>
      <c r="D116" s="1145">
        <f t="shared" ca="1" si="19"/>
        <v>48975</v>
      </c>
      <c r="E116" s="1146">
        <f t="shared" ca="1" si="20"/>
        <v>49002</v>
      </c>
      <c r="F116" s="1147">
        <f t="shared" ca="1" si="21"/>
        <v>3227</v>
      </c>
      <c r="G116" s="1148">
        <f ca="1">IF(F116&lt;&gt;"",COUNTIF($F$11:F116,"&gt;0"),"")</f>
        <v>106</v>
      </c>
      <c r="H116" s="1149">
        <v>1.0813178622296924E-2</v>
      </c>
      <c r="I116" s="1093"/>
      <c r="J116" s="1150">
        <f t="shared" ca="1" si="22"/>
        <v>1599572206.2739747</v>
      </c>
      <c r="K116" s="1151">
        <f t="shared" ca="1" si="23"/>
        <v>17296459.985702068</v>
      </c>
      <c r="L116" s="1150">
        <f t="shared" ca="1" si="24"/>
        <v>10956282.690778013</v>
      </c>
      <c r="M116" s="1150">
        <f t="shared" ca="1" si="25"/>
        <v>0</v>
      </c>
      <c r="N116" s="1150">
        <f t="shared" ca="1" si="34"/>
        <v>1571319463.5974946</v>
      </c>
      <c r="O116" s="1093"/>
      <c r="P116" s="1150">
        <f t="shared" ca="1" si="26"/>
        <v>28252742.676480055</v>
      </c>
      <c r="Q116" s="1150">
        <f t="shared" ca="1" si="27"/>
        <v>1492753490.4176197</v>
      </c>
      <c r="R116" s="1150">
        <f t="shared" ca="1" si="35"/>
        <v>1519593595.9602759</v>
      </c>
      <c r="S116" s="1150">
        <f t="shared" ca="1" si="36"/>
        <v>26840105.542656183</v>
      </c>
      <c r="T116" s="1150">
        <f t="shared" ca="1" si="28"/>
        <v>1492753490.4176197</v>
      </c>
      <c r="U116" s="1152">
        <f t="shared" ca="1" si="29"/>
        <v>0.1954913801214784</v>
      </c>
      <c r="V116" s="1153">
        <f t="shared" ca="1" si="30"/>
        <v>5.0000000000000155E-2</v>
      </c>
      <c r="X116" s="1154">
        <f t="shared" ca="1" si="37"/>
        <v>79978610.313698828</v>
      </c>
      <c r="Y116" s="1154">
        <f t="shared" ca="1" si="31"/>
        <v>1412637.1338238716</v>
      </c>
      <c r="Z116" s="1154">
        <f t="shared" ca="1" si="32"/>
        <v>78565973.179874957</v>
      </c>
      <c r="AA116" s="1152">
        <f t="shared" ca="1" si="33"/>
        <v>0.19545114934921512</v>
      </c>
      <c r="AB116" s="1125"/>
    </row>
    <row r="117" spans="1:28">
      <c r="A117" s="1164">
        <f>'AMORT. PROFILE 0% CPR'!A117</f>
        <v>48240</v>
      </c>
      <c r="C117" s="1124"/>
      <c r="D117" s="1145">
        <f t="shared" ca="1" si="19"/>
        <v>49003</v>
      </c>
      <c r="E117" s="1146">
        <f t="shared" ca="1" si="20"/>
        <v>49030</v>
      </c>
      <c r="F117" s="1147">
        <f t="shared" ca="1" si="21"/>
        <v>3255</v>
      </c>
      <c r="G117" s="1148">
        <f ca="1">IF(F117&lt;&gt;"",COUNTIF($F$11:F117,"&gt;0"),"")</f>
        <v>107</v>
      </c>
      <c r="H117" s="1149">
        <v>1.0863511821642956E-2</v>
      </c>
      <c r="I117" s="1093"/>
      <c r="J117" s="1150">
        <f t="shared" ca="1" si="22"/>
        <v>1571319463.5974946</v>
      </c>
      <c r="K117" s="1151">
        <f t="shared" ca="1" si="23"/>
        <v>17070047.56836905</v>
      </c>
      <c r="L117" s="1150">
        <f t="shared" ca="1" si="24"/>
        <v>10762217.656396594</v>
      </c>
      <c r="M117" s="1150">
        <f t="shared" ca="1" si="25"/>
        <v>0</v>
      </c>
      <c r="N117" s="1150">
        <f t="shared" ca="1" si="34"/>
        <v>1543487198.3727288</v>
      </c>
      <c r="O117" s="1093"/>
      <c r="P117" s="1150">
        <f t="shared" ca="1" si="26"/>
        <v>27832265.224765778</v>
      </c>
      <c r="Q117" s="1150">
        <f t="shared" ca="1" si="27"/>
        <v>1466312838.4540923</v>
      </c>
      <c r="R117" s="1150">
        <f t="shared" ca="1" si="35"/>
        <v>1492753490.4176197</v>
      </c>
      <c r="S117" s="1150">
        <f t="shared" ca="1" si="36"/>
        <v>26440651.963527441</v>
      </c>
      <c r="T117" s="1150">
        <f t="shared" ca="1" si="28"/>
        <v>1466312838.4540923</v>
      </c>
      <c r="U117" s="1152">
        <f t="shared" ca="1" si="29"/>
        <v>0.19203847712880406</v>
      </c>
      <c r="V117" s="1153">
        <f t="shared" ca="1" si="30"/>
        <v>5.0000000000000044E-2</v>
      </c>
      <c r="X117" s="1154">
        <f t="shared" ca="1" si="37"/>
        <v>78565973.179874957</v>
      </c>
      <c r="Y117" s="1154">
        <f t="shared" ca="1" si="31"/>
        <v>1391613.2612383366</v>
      </c>
      <c r="Z117" s="1154">
        <f t="shared" ca="1" si="32"/>
        <v>77174359.91863662</v>
      </c>
      <c r="AA117" s="1152">
        <f t="shared" ca="1" si="33"/>
        <v>0.19199895694006588</v>
      </c>
      <c r="AB117" s="1125"/>
    </row>
    <row r="118" spans="1:28">
      <c r="A118" s="1164">
        <f>'AMORT. PROFILE 0% CPR'!A118</f>
        <v>48271</v>
      </c>
      <c r="C118" s="1124"/>
      <c r="D118" s="1145">
        <f t="shared" ca="1" si="19"/>
        <v>49034</v>
      </c>
      <c r="E118" s="1146">
        <f t="shared" ca="1" si="20"/>
        <v>49061</v>
      </c>
      <c r="F118" s="1147">
        <f t="shared" ca="1" si="21"/>
        <v>3286</v>
      </c>
      <c r="G118" s="1148">
        <f ca="1">IF(F118&lt;&gt;"",COUNTIF($F$11:F118,"&gt;0"),"")</f>
        <v>108</v>
      </c>
      <c r="H118" s="1149">
        <v>1.0910962812219724E-2</v>
      </c>
      <c r="I118" s="1093"/>
      <c r="J118" s="1150">
        <f t="shared" ca="1" si="22"/>
        <v>1543487198.3727288</v>
      </c>
      <c r="K118" s="1151">
        <f t="shared" ca="1" si="23"/>
        <v>16840931.422582053</v>
      </c>
      <c r="L118" s="1150">
        <f t="shared" ca="1" si="24"/>
        <v>10571082.890427753</v>
      </c>
      <c r="M118" s="1150">
        <f t="shared" ca="1" si="25"/>
        <v>0</v>
      </c>
      <c r="N118" s="1150">
        <f t="shared" ca="1" si="34"/>
        <v>1516075184.0597188</v>
      </c>
      <c r="O118" s="1093"/>
      <c r="P118" s="1150">
        <f t="shared" ca="1" si="26"/>
        <v>27412014.313009977</v>
      </c>
      <c r="Q118" s="1150">
        <f t="shared" ca="1" si="27"/>
        <v>1440271424.8567328</v>
      </c>
      <c r="R118" s="1150">
        <f t="shared" ca="1" si="35"/>
        <v>1466312838.4540923</v>
      </c>
      <c r="S118" s="1150">
        <f t="shared" ca="1" si="36"/>
        <v>26041413.597359419</v>
      </c>
      <c r="T118" s="1150">
        <f t="shared" ca="1" si="28"/>
        <v>1440271424.8567328</v>
      </c>
      <c r="U118" s="1152">
        <f t="shared" ca="1" si="29"/>
        <v>0.18863696269928629</v>
      </c>
      <c r="V118" s="1153">
        <f t="shared" ca="1" si="30"/>
        <v>5.0000000000000044E-2</v>
      </c>
      <c r="X118" s="1154">
        <f t="shared" ca="1" si="37"/>
        <v>77174359.91863662</v>
      </c>
      <c r="Y118" s="1154">
        <f t="shared" ca="1" si="31"/>
        <v>1370600.7156505585</v>
      </c>
      <c r="Z118" s="1154">
        <f t="shared" ca="1" si="32"/>
        <v>75803759.202986062</v>
      </c>
      <c r="AA118" s="1152">
        <f t="shared" ca="1" si="33"/>
        <v>0.1885981425186623</v>
      </c>
      <c r="AB118" s="1125"/>
    </row>
    <row r="119" spans="1:28">
      <c r="A119" s="1164">
        <f>'AMORT. PROFILE 0% CPR'!A119</f>
        <v>48303</v>
      </c>
      <c r="C119" s="1124"/>
      <c r="D119" s="1145">
        <f t="shared" ca="1" si="19"/>
        <v>49064</v>
      </c>
      <c r="E119" s="1146">
        <f t="shared" ca="1" si="20"/>
        <v>49094</v>
      </c>
      <c r="F119" s="1147">
        <f t="shared" ca="1" si="21"/>
        <v>3319</v>
      </c>
      <c r="G119" s="1148">
        <f ca="1">IF(F119&lt;&gt;"",COUNTIF($F$11:F119,"&gt;0"),"")</f>
        <v>109</v>
      </c>
      <c r="H119" s="1149">
        <v>1.0970113584381817E-2</v>
      </c>
      <c r="I119" s="1093"/>
      <c r="J119" s="1150">
        <f t="shared" ca="1" si="22"/>
        <v>1516075184.0597188</v>
      </c>
      <c r="K119" s="1151">
        <f t="shared" ca="1" si="23"/>
        <v>16631516.971597686</v>
      </c>
      <c r="L119" s="1150">
        <f t="shared" ca="1" si="24"/>
        <v>10382721.680498565</v>
      </c>
      <c r="M119" s="1150">
        <f t="shared" ca="1" si="25"/>
        <v>0</v>
      </c>
      <c r="N119" s="1150">
        <f t="shared" ca="1" si="34"/>
        <v>1489060945.4076226</v>
      </c>
      <c r="O119" s="1093"/>
      <c r="P119" s="1150">
        <f t="shared" ca="1" si="26"/>
        <v>27014238.652096272</v>
      </c>
      <c r="Q119" s="1150">
        <f t="shared" ca="1" si="27"/>
        <v>1414607898.1372414</v>
      </c>
      <c r="R119" s="1150">
        <f t="shared" ca="1" si="35"/>
        <v>1440271424.8567328</v>
      </c>
      <c r="S119" s="1150">
        <f t="shared" ca="1" si="36"/>
        <v>25663526.719491482</v>
      </c>
      <c r="T119" s="1150">
        <f t="shared" ca="1" si="28"/>
        <v>1414607898.1372414</v>
      </c>
      <c r="U119" s="1152">
        <f t="shared" ca="1" si="29"/>
        <v>0.18528680914639181</v>
      </c>
      <c r="V119" s="1153">
        <f t="shared" ca="1" si="30"/>
        <v>5.0000000000000044E-2</v>
      </c>
      <c r="X119" s="1154">
        <f t="shared" ca="1" si="37"/>
        <v>75803759.202986062</v>
      </c>
      <c r="Y119" s="1154">
        <f t="shared" ca="1" si="31"/>
        <v>1350711.9326047897</v>
      </c>
      <c r="Z119" s="1154">
        <f t="shared" ca="1" si="32"/>
        <v>74453047.270381272</v>
      </c>
      <c r="AA119" s="1152">
        <f t="shared" ca="1" si="33"/>
        <v>0.18524867840416925</v>
      </c>
      <c r="AB119" s="1125"/>
    </row>
    <row r="120" spans="1:28">
      <c r="A120" s="1164">
        <f>'AMORT. PROFILE 0% CPR'!A120</f>
        <v>48331</v>
      </c>
      <c r="C120" s="1124"/>
      <c r="D120" s="1145">
        <f t="shared" ca="1" si="19"/>
        <v>49095</v>
      </c>
      <c r="E120" s="1146">
        <f t="shared" ca="1" si="20"/>
        <v>49122</v>
      </c>
      <c r="F120" s="1147">
        <f t="shared" ca="1" si="21"/>
        <v>3347</v>
      </c>
      <c r="G120" s="1148">
        <f ca="1">IF(F120&lt;&gt;"",COUNTIF($F$11:F120,"&gt;0"),"")</f>
        <v>110</v>
      </c>
      <c r="H120" s="1149">
        <v>1.1052340116553533E-2</v>
      </c>
      <c r="I120" s="1093"/>
      <c r="J120" s="1150">
        <f t="shared" ca="1" si="22"/>
        <v>1489060945.4076226</v>
      </c>
      <c r="K120" s="1151">
        <f t="shared" ca="1" si="23"/>
        <v>16457608.022921797</v>
      </c>
      <c r="L120" s="1150">
        <f t="shared" ca="1" si="24"/>
        <v>10196868.967762372</v>
      </c>
      <c r="M120" s="1150">
        <f t="shared" ca="1" si="25"/>
        <v>0</v>
      </c>
      <c r="N120" s="1150">
        <f t="shared" ca="1" si="34"/>
        <v>1462406468.4169383</v>
      </c>
      <c r="O120" s="1093"/>
      <c r="P120" s="1150">
        <f t="shared" ca="1" si="26"/>
        <v>26654476.990684271</v>
      </c>
      <c r="Q120" s="1150">
        <f t="shared" ca="1" si="27"/>
        <v>1389286144.9960914</v>
      </c>
      <c r="R120" s="1150">
        <f t="shared" ca="1" si="35"/>
        <v>1414607898.1372414</v>
      </c>
      <c r="S120" s="1150">
        <f t="shared" ca="1" si="36"/>
        <v>25321753.141149998</v>
      </c>
      <c r="T120" s="1150">
        <f t="shared" ca="1" si="28"/>
        <v>1389286144.9960914</v>
      </c>
      <c r="U120" s="1152">
        <f t="shared" ca="1" si="29"/>
        <v>0.18198526966207498</v>
      </c>
      <c r="V120" s="1153">
        <f t="shared" ca="1" si="30"/>
        <v>5.0000000000000044E-2</v>
      </c>
      <c r="X120" s="1154">
        <f t="shared" ca="1" si="37"/>
        <v>74453047.270381272</v>
      </c>
      <c r="Y120" s="1154">
        <f t="shared" ca="1" si="31"/>
        <v>1332723.8495342731</v>
      </c>
      <c r="Z120" s="1154">
        <f t="shared" ca="1" si="32"/>
        <v>73120323.420846999</v>
      </c>
      <c r="AA120" s="1152">
        <f t="shared" ca="1" si="33"/>
        <v>0.18194781835381543</v>
      </c>
      <c r="AB120" s="1125"/>
    </row>
    <row r="121" spans="1:28">
      <c r="A121" s="1164">
        <f>'AMORT. PROFILE 0% CPR'!A121</f>
        <v>48361</v>
      </c>
      <c r="C121" s="1124"/>
      <c r="D121" s="1145">
        <f t="shared" ca="1" si="19"/>
        <v>49125</v>
      </c>
      <c r="E121" s="1146">
        <f t="shared" ca="1" si="20"/>
        <v>49152</v>
      </c>
      <c r="F121" s="1147">
        <f t="shared" ca="1" si="21"/>
        <v>3377</v>
      </c>
      <c r="G121" s="1148">
        <f ca="1">IF(F121&lt;&gt;"",COUNTIF($F$11:F121,"&gt;0"),"")</f>
        <v>111</v>
      </c>
      <c r="H121" s="1149">
        <v>1.1111771663004718E-2</v>
      </c>
      <c r="I121" s="1093"/>
      <c r="J121" s="1150">
        <f t="shared" ca="1" si="22"/>
        <v>1462406468.4169383</v>
      </c>
      <c r="K121" s="1151">
        <f t="shared" ca="1" si="23"/>
        <v>16249926.755550139</v>
      </c>
      <c r="L121" s="1150">
        <f t="shared" ca="1" si="24"/>
        <v>10013741.234881682</v>
      </c>
      <c r="M121" s="1150">
        <f t="shared" ca="1" si="25"/>
        <v>0</v>
      </c>
      <c r="N121" s="1150">
        <f t="shared" ca="1" si="34"/>
        <v>1436142800.4265065</v>
      </c>
      <c r="O121" s="1093"/>
      <c r="P121" s="1150">
        <f t="shared" ca="1" si="26"/>
        <v>26263667.990431786</v>
      </c>
      <c r="Q121" s="1150">
        <f t="shared" ca="1" si="27"/>
        <v>1364335660.4051812</v>
      </c>
      <c r="R121" s="1150">
        <f t="shared" ca="1" si="35"/>
        <v>1389286144.9960914</v>
      </c>
      <c r="S121" s="1150">
        <f t="shared" ca="1" si="36"/>
        <v>24950484.590910196</v>
      </c>
      <c r="T121" s="1150">
        <f t="shared" ca="1" si="28"/>
        <v>1364335660.4051812</v>
      </c>
      <c r="U121" s="1152">
        <f t="shared" ca="1" si="29"/>
        <v>0.17872769837339722</v>
      </c>
      <c r="V121" s="1153">
        <f t="shared" ca="1" si="30"/>
        <v>5.0000000000000044E-2</v>
      </c>
      <c r="X121" s="1154">
        <f t="shared" ca="1" si="37"/>
        <v>73120323.420846999</v>
      </c>
      <c r="Y121" s="1154">
        <f t="shared" ca="1" si="31"/>
        <v>1313183.3995215893</v>
      </c>
      <c r="Z121" s="1154">
        <f t="shared" ca="1" si="32"/>
        <v>71807140.021325409</v>
      </c>
      <c r="AA121" s="1152">
        <f t="shared" ca="1" si="33"/>
        <v>0.17869091745075025</v>
      </c>
      <c r="AB121" s="1125"/>
    </row>
    <row r="122" spans="1:28">
      <c r="A122" s="1164">
        <f>'AMORT. PROFILE 0% CPR'!A122</f>
        <v>48393</v>
      </c>
      <c r="C122" s="1124"/>
      <c r="D122" s="1145">
        <f t="shared" ca="1" si="19"/>
        <v>49156</v>
      </c>
      <c r="E122" s="1146">
        <f t="shared" ca="1" si="20"/>
        <v>49184</v>
      </c>
      <c r="F122" s="1147">
        <f t="shared" ca="1" si="21"/>
        <v>3409</v>
      </c>
      <c r="G122" s="1148">
        <f ca="1">IF(F122&lt;&gt;"",COUNTIF($F$11:F122,"&gt;0"),"")</f>
        <v>112</v>
      </c>
      <c r="H122" s="1149">
        <v>1.1196095104483026E-2</v>
      </c>
      <c r="I122" s="1093"/>
      <c r="J122" s="1150">
        <f t="shared" ca="1" si="22"/>
        <v>1436142800.4265065</v>
      </c>
      <c r="K122" s="1151">
        <f t="shared" ca="1" si="23"/>
        <v>16079191.377193753</v>
      </c>
      <c r="L122" s="1150">
        <f t="shared" ca="1" si="24"/>
        <v>9833063.7855812404</v>
      </c>
      <c r="M122" s="1150">
        <f t="shared" ca="1" si="25"/>
        <v>0</v>
      </c>
      <c r="N122" s="1150">
        <f t="shared" ca="1" si="34"/>
        <v>1410230545.2637315</v>
      </c>
      <c r="O122" s="1093"/>
      <c r="P122" s="1150">
        <f t="shared" ca="1" si="26"/>
        <v>25912255.16277504</v>
      </c>
      <c r="Q122" s="1150">
        <f t="shared" ca="1" si="27"/>
        <v>1339719018.0005448</v>
      </c>
      <c r="R122" s="1150">
        <f t="shared" ca="1" si="35"/>
        <v>1364335660.4051812</v>
      </c>
      <c r="S122" s="1150">
        <f t="shared" ca="1" si="36"/>
        <v>24616642.404636383</v>
      </c>
      <c r="T122" s="1150">
        <f t="shared" ca="1" si="28"/>
        <v>1339719018.0005448</v>
      </c>
      <c r="U122" s="1152">
        <f t="shared" ca="1" si="29"/>
        <v>0.17551788972433247</v>
      </c>
      <c r="V122" s="1153">
        <f t="shared" ca="1" si="30"/>
        <v>5.0000000000000044E-2</v>
      </c>
      <c r="X122" s="1154">
        <f t="shared" ca="1" si="37"/>
        <v>71807140.021325409</v>
      </c>
      <c r="Y122" s="1154">
        <f t="shared" ca="1" si="31"/>
        <v>1295612.7581386566</v>
      </c>
      <c r="Z122" s="1154">
        <f t="shared" ca="1" si="32"/>
        <v>70511527.263186753</v>
      </c>
      <c r="AA122" s="1152">
        <f t="shared" ca="1" si="33"/>
        <v>0.17548176935807774</v>
      </c>
      <c r="AB122" s="1125"/>
    </row>
    <row r="123" spans="1:28">
      <c r="A123" s="1164">
        <f>'AMORT. PROFILE 0% CPR'!A123</f>
        <v>48422</v>
      </c>
      <c r="C123" s="1124"/>
      <c r="D123" s="1145">
        <f t="shared" ca="1" si="19"/>
        <v>49187</v>
      </c>
      <c r="E123" s="1146">
        <f t="shared" ca="1" si="20"/>
        <v>49214</v>
      </c>
      <c r="F123" s="1147">
        <f t="shared" ca="1" si="21"/>
        <v>3439</v>
      </c>
      <c r="G123" s="1148">
        <f ca="1">IF(F123&lt;&gt;"",COUNTIF($F$11:F123,"&gt;0"),"")</f>
        <v>113</v>
      </c>
      <c r="H123" s="1149">
        <v>1.1262061112173481E-2</v>
      </c>
      <c r="I123" s="1093"/>
      <c r="J123" s="1150">
        <f t="shared" ca="1" si="22"/>
        <v>1410230545.2637315</v>
      </c>
      <c r="K123" s="1151">
        <f t="shared" ca="1" si="23"/>
        <v>15882102.583013874</v>
      </c>
      <c r="L123" s="1150">
        <f t="shared" ca="1" si="24"/>
        <v>9655002.1342947111</v>
      </c>
      <c r="M123" s="1150">
        <f t="shared" ca="1" si="25"/>
        <v>0</v>
      </c>
      <c r="N123" s="1150">
        <f t="shared" ca="1" si="34"/>
        <v>1384693440.546423</v>
      </c>
      <c r="O123" s="1093"/>
      <c r="P123" s="1150">
        <f t="shared" ca="1" si="26"/>
        <v>25537104.717308521</v>
      </c>
      <c r="Q123" s="1150">
        <f t="shared" ca="1" si="27"/>
        <v>1315458768.5191019</v>
      </c>
      <c r="R123" s="1150">
        <f t="shared" ca="1" si="35"/>
        <v>1339719018.0005448</v>
      </c>
      <c r="S123" s="1150">
        <f t="shared" ca="1" si="36"/>
        <v>24260249.481442928</v>
      </c>
      <c r="T123" s="1150">
        <f t="shared" ca="1" si="28"/>
        <v>1315458768.5191019</v>
      </c>
      <c r="U123" s="1152">
        <f t="shared" ca="1" si="29"/>
        <v>0.17235102891994863</v>
      </c>
      <c r="V123" s="1153">
        <f t="shared" ca="1" si="30"/>
        <v>4.9999999999999933E-2</v>
      </c>
      <c r="X123" s="1154">
        <f t="shared" ca="1" si="37"/>
        <v>70511527.263186753</v>
      </c>
      <c r="Y123" s="1154">
        <f t="shared" ca="1" si="31"/>
        <v>1276855.235865593</v>
      </c>
      <c r="Z123" s="1154">
        <f t="shared" ca="1" si="32"/>
        <v>69234672.02732116</v>
      </c>
      <c r="AA123" s="1152">
        <f t="shared" ca="1" si="33"/>
        <v>0.17231556027171738</v>
      </c>
      <c r="AB123" s="1125"/>
    </row>
    <row r="124" spans="1:28">
      <c r="A124" s="1164">
        <f>'AMORT. PROFILE 0% CPR'!A124</f>
        <v>48453</v>
      </c>
      <c r="C124" s="1124"/>
      <c r="D124" s="1145">
        <f t="shared" ca="1" si="19"/>
        <v>49217</v>
      </c>
      <c r="E124" s="1146">
        <f t="shared" ca="1" si="20"/>
        <v>49244</v>
      </c>
      <c r="F124" s="1147">
        <f t="shared" ca="1" si="21"/>
        <v>3469</v>
      </c>
      <c r="G124" s="1148">
        <f ca="1">IF(F124&lt;&gt;"",COUNTIF($F$11:F124,"&gt;0"),"")</f>
        <v>114</v>
      </c>
      <c r="H124" s="1149">
        <v>1.1334964767391655E-2</v>
      </c>
      <c r="I124" s="1093"/>
      <c r="J124" s="1150">
        <f t="shared" ca="1" si="22"/>
        <v>1384693440.546423</v>
      </c>
      <c r="K124" s="1151">
        <f t="shared" ca="1" si="23"/>
        <v>15695451.362232035</v>
      </c>
      <c r="L124" s="1150">
        <f t="shared" ca="1" si="24"/>
        <v>9479465.8944838475</v>
      </c>
      <c r="M124" s="1150">
        <f t="shared" ca="1" si="25"/>
        <v>0</v>
      </c>
      <c r="N124" s="1150">
        <f t="shared" ca="1" si="34"/>
        <v>1359518523.2897072</v>
      </c>
      <c r="O124" s="1093"/>
      <c r="P124" s="1150">
        <f t="shared" ca="1" si="26"/>
        <v>25174917.256715775</v>
      </c>
      <c r="Q124" s="1150">
        <f t="shared" ca="1" si="27"/>
        <v>1291542597.1252217</v>
      </c>
      <c r="R124" s="1150">
        <f t="shared" ca="1" si="35"/>
        <v>1315458768.5191019</v>
      </c>
      <c r="S124" s="1150">
        <f t="shared" ca="1" si="36"/>
        <v>23916171.393880129</v>
      </c>
      <c r="T124" s="1150">
        <f t="shared" ca="1" si="28"/>
        <v>1291542597.1252217</v>
      </c>
      <c r="U124" s="1152">
        <f t="shared" ca="1" si="29"/>
        <v>0.16923001704820431</v>
      </c>
      <c r="V124" s="1153">
        <f t="shared" ca="1" si="30"/>
        <v>5.0000000000000044E-2</v>
      </c>
      <c r="X124" s="1154">
        <f t="shared" ca="1" si="37"/>
        <v>69234672.02732116</v>
      </c>
      <c r="Y124" s="1154">
        <f t="shared" ca="1" si="31"/>
        <v>1258745.8628356457</v>
      </c>
      <c r="Z124" s="1154">
        <f t="shared" ca="1" si="32"/>
        <v>67975926.164485514</v>
      </c>
      <c r="AA124" s="1152">
        <f t="shared" ca="1" si="33"/>
        <v>0.16919519068260302</v>
      </c>
      <c r="AB124" s="1125"/>
    </row>
    <row r="125" spans="1:28">
      <c r="A125" s="1164">
        <f>'AMORT. PROFILE 0% CPR'!A125</f>
        <v>48484</v>
      </c>
      <c r="C125" s="1124"/>
      <c r="D125" s="1145">
        <f t="shared" ca="1" si="19"/>
        <v>49248</v>
      </c>
      <c r="E125" s="1146">
        <f t="shared" ca="1" si="20"/>
        <v>49275</v>
      </c>
      <c r="F125" s="1147">
        <f t="shared" ca="1" si="21"/>
        <v>3500</v>
      </c>
      <c r="G125" s="1148">
        <f ca="1">IF(F125&lt;&gt;"",COUNTIF($F$11:F125,"&gt;0"),"")</f>
        <v>115</v>
      </c>
      <c r="H125" s="1149">
        <v>1.1393319989222802E-2</v>
      </c>
      <c r="I125" s="1093"/>
      <c r="J125" s="1150">
        <f t="shared" ca="1" si="22"/>
        <v>1359518523.2897072</v>
      </c>
      <c r="K125" s="1151">
        <f t="shared" ca="1" si="23"/>
        <v>15489429.567115286</v>
      </c>
      <c r="L125" s="1150">
        <f t="shared" ca="1" si="24"/>
        <v>9306571.7085017264</v>
      </c>
      <c r="M125" s="1150">
        <f t="shared" ca="1" si="25"/>
        <v>0</v>
      </c>
      <c r="N125" s="1150">
        <f t="shared" ca="1" si="34"/>
        <v>1334722522.0140901</v>
      </c>
      <c r="O125" s="1093"/>
      <c r="P125" s="1150">
        <f t="shared" ca="1" si="26"/>
        <v>24796001.275617123</v>
      </c>
      <c r="Q125" s="1150">
        <f t="shared" ca="1" si="27"/>
        <v>1267986395.9133854</v>
      </c>
      <c r="R125" s="1150">
        <f t="shared" ca="1" si="35"/>
        <v>1291542597.1252217</v>
      </c>
      <c r="S125" s="1150">
        <f t="shared" ca="1" si="36"/>
        <v>23556201.211836338</v>
      </c>
      <c r="T125" s="1150">
        <f t="shared" ca="1" si="28"/>
        <v>1267986395.9133854</v>
      </c>
      <c r="U125" s="1152">
        <f t="shared" ca="1" si="29"/>
        <v>0.16615326984063472</v>
      </c>
      <c r="V125" s="1153">
        <f t="shared" ca="1" si="30"/>
        <v>5.0000000000000155E-2</v>
      </c>
      <c r="X125" s="1154">
        <f t="shared" ca="1" si="37"/>
        <v>67975926.164485514</v>
      </c>
      <c r="Y125" s="1154">
        <f t="shared" ca="1" si="31"/>
        <v>1239800.0637807846</v>
      </c>
      <c r="Z125" s="1154">
        <f t="shared" ca="1" si="32"/>
        <v>66736126.10070473</v>
      </c>
      <c r="AA125" s="1152">
        <f t="shared" ca="1" si="33"/>
        <v>0.16611907664830283</v>
      </c>
      <c r="AB125" s="1125"/>
    </row>
    <row r="126" spans="1:28">
      <c r="A126" s="1164">
        <f>'AMORT. PROFILE 0% CPR'!A126</f>
        <v>48514</v>
      </c>
      <c r="C126" s="1124"/>
      <c r="D126" s="1145">
        <f t="shared" ca="1" si="19"/>
        <v>49278</v>
      </c>
      <c r="E126" s="1146">
        <f t="shared" ca="1" si="20"/>
        <v>49305</v>
      </c>
      <c r="F126" s="1147">
        <f t="shared" ca="1" si="21"/>
        <v>3530</v>
      </c>
      <c r="G126" s="1148">
        <f ca="1">IF(F126&lt;&gt;"",COUNTIF($F$11:F126,"&gt;0"),"")</f>
        <v>116</v>
      </c>
      <c r="H126" s="1149">
        <v>1.1436699626936178E-2</v>
      </c>
      <c r="I126" s="1093"/>
      <c r="J126" s="1150">
        <f t="shared" ca="1" si="22"/>
        <v>1334722522.0140901</v>
      </c>
      <c r="K126" s="1151">
        <f t="shared" ca="1" si="23"/>
        <v>15264820.569581859</v>
      </c>
      <c r="L126" s="1150">
        <f t="shared" ca="1" si="24"/>
        <v>9136429.9866582341</v>
      </c>
      <c r="M126" s="1150">
        <f t="shared" ca="1" si="25"/>
        <v>0</v>
      </c>
      <c r="N126" s="1150">
        <f t="shared" ca="1" si="34"/>
        <v>1310321271.45785</v>
      </c>
      <c r="O126" s="1093"/>
      <c r="P126" s="1150">
        <f t="shared" ca="1" si="26"/>
        <v>24401250.556240082</v>
      </c>
      <c r="Q126" s="1150">
        <f t="shared" ca="1" si="27"/>
        <v>1244805207.8849573</v>
      </c>
      <c r="R126" s="1150">
        <f t="shared" ca="1" si="35"/>
        <v>1267986395.9133854</v>
      </c>
      <c r="S126" s="1150">
        <f t="shared" ca="1" si="36"/>
        <v>23181188.028428078</v>
      </c>
      <c r="T126" s="1150">
        <f t="shared" ca="1" si="28"/>
        <v>1244805207.8849573</v>
      </c>
      <c r="U126" s="1152">
        <f t="shared" ca="1" si="29"/>
        <v>0.16312283176984838</v>
      </c>
      <c r="V126" s="1153">
        <f t="shared" ca="1" si="30"/>
        <v>5.0000000000000155E-2</v>
      </c>
      <c r="X126" s="1154">
        <f t="shared" ca="1" si="37"/>
        <v>66736126.10070473</v>
      </c>
      <c r="Y126" s="1154">
        <f t="shared" ca="1" si="31"/>
        <v>1220062.5278120041</v>
      </c>
      <c r="Z126" s="1154">
        <f t="shared" ca="1" si="32"/>
        <v>65516063.572892725</v>
      </c>
      <c r="AA126" s="1152">
        <f t="shared" ca="1" si="33"/>
        <v>0.16308926222068604</v>
      </c>
      <c r="AB126" s="1125"/>
    </row>
    <row r="127" spans="1:28">
      <c r="A127" s="1164">
        <f>'AMORT. PROFILE 0% CPR'!A127</f>
        <v>48547</v>
      </c>
      <c r="C127" s="1124"/>
      <c r="D127" s="1145">
        <f t="shared" ca="1" si="19"/>
        <v>49309</v>
      </c>
      <c r="E127" s="1146">
        <f t="shared" ca="1" si="20"/>
        <v>49338</v>
      </c>
      <c r="F127" s="1147">
        <f t="shared" ca="1" si="21"/>
        <v>3563</v>
      </c>
      <c r="G127" s="1148">
        <f ca="1">IF(F127&lt;&gt;"",COUNTIF($F$11:F127,"&gt;0"),"")</f>
        <v>117</v>
      </c>
      <c r="H127" s="1149">
        <v>1.149743588772667E-2</v>
      </c>
      <c r="I127" s="1093"/>
      <c r="J127" s="1150">
        <f t="shared" ca="1" si="22"/>
        <v>1310321271.45785</v>
      </c>
      <c r="K127" s="1151">
        <f t="shared" ca="1" si="23"/>
        <v>15065334.810911125</v>
      </c>
      <c r="L127" s="1150">
        <f t="shared" ca="1" si="24"/>
        <v>8968847.7069197558</v>
      </c>
      <c r="M127" s="1150">
        <f t="shared" ca="1" si="25"/>
        <v>0</v>
      </c>
      <c r="N127" s="1150">
        <f t="shared" ca="1" si="34"/>
        <v>1286287088.9400191</v>
      </c>
      <c r="O127" s="1093"/>
      <c r="P127" s="1150">
        <f t="shared" ca="1" si="26"/>
        <v>24034182.517830849</v>
      </c>
      <c r="Q127" s="1150">
        <f t="shared" ca="1" si="27"/>
        <v>1221972734.4930182</v>
      </c>
      <c r="R127" s="1150">
        <f t="shared" ca="1" si="35"/>
        <v>1244805207.8849573</v>
      </c>
      <c r="S127" s="1150">
        <f t="shared" ca="1" si="36"/>
        <v>22832473.391939163</v>
      </c>
      <c r="T127" s="1150">
        <f t="shared" ca="1" si="28"/>
        <v>1221972734.4930182</v>
      </c>
      <c r="U127" s="1152">
        <f t="shared" ca="1" si="29"/>
        <v>0.16014063807504725</v>
      </c>
      <c r="V127" s="1153">
        <f t="shared" ca="1" si="30"/>
        <v>5.0000000000000044E-2</v>
      </c>
      <c r="X127" s="1154">
        <f t="shared" ca="1" si="37"/>
        <v>65516063.572892725</v>
      </c>
      <c r="Y127" s="1154">
        <f t="shared" ca="1" si="31"/>
        <v>1201709.1258916855</v>
      </c>
      <c r="Z127" s="1154">
        <f t="shared" ca="1" si="32"/>
        <v>64314354.44700104</v>
      </c>
      <c r="AA127" s="1152">
        <f t="shared" ca="1" si="33"/>
        <v>0.1601076822406958</v>
      </c>
      <c r="AB127" s="1125"/>
    </row>
    <row r="128" spans="1:28">
      <c r="A128" s="1164">
        <f>'AMORT. PROFILE 0% CPR'!A128</f>
        <v>48575</v>
      </c>
      <c r="C128" s="1124"/>
      <c r="D128" s="1145">
        <f t="shared" ca="1" si="19"/>
        <v>49340</v>
      </c>
      <c r="E128" s="1146">
        <f t="shared" ca="1" si="20"/>
        <v>49367</v>
      </c>
      <c r="F128" s="1147">
        <f t="shared" ca="1" si="21"/>
        <v>3592</v>
      </c>
      <c r="G128" s="1148">
        <f ca="1">IF(F128&lt;&gt;"",COUNTIF($F$11:F128,"&gt;0"),"")</f>
        <v>118</v>
      </c>
      <c r="H128" s="1149">
        <v>1.1555022241423348E-2</v>
      </c>
      <c r="I128" s="1093"/>
      <c r="J128" s="1150">
        <f t="shared" ca="1" si="22"/>
        <v>1286287088.9400191</v>
      </c>
      <c r="K128" s="1151">
        <f t="shared" ca="1" si="23"/>
        <v>14863075.921557613</v>
      </c>
      <c r="L128" s="1150">
        <f t="shared" ca="1" si="24"/>
        <v>8803826.348947769</v>
      </c>
      <c r="M128" s="1150">
        <f t="shared" ca="1" si="25"/>
        <v>0</v>
      </c>
      <c r="N128" s="1150">
        <f t="shared" ca="1" si="34"/>
        <v>1262620186.6695137</v>
      </c>
      <c r="O128" s="1093"/>
      <c r="P128" s="1150">
        <f t="shared" ca="1" si="26"/>
        <v>23666902.270505428</v>
      </c>
      <c r="Q128" s="1150">
        <f t="shared" ca="1" si="27"/>
        <v>1199489177.3360379</v>
      </c>
      <c r="R128" s="1150">
        <f t="shared" ca="1" si="35"/>
        <v>1221972734.4930182</v>
      </c>
      <c r="S128" s="1150">
        <f t="shared" ca="1" si="36"/>
        <v>22483557.156980276</v>
      </c>
      <c r="T128" s="1150">
        <f t="shared" ca="1" si="28"/>
        <v>1199489177.3360379</v>
      </c>
      <c r="U128" s="1152">
        <f t="shared" ca="1" si="29"/>
        <v>0.15720330552321027</v>
      </c>
      <c r="V128" s="1153">
        <f t="shared" ca="1" si="30"/>
        <v>5.0000000000000155E-2</v>
      </c>
      <c r="X128" s="1154">
        <f t="shared" ca="1" si="37"/>
        <v>64314354.44700104</v>
      </c>
      <c r="Y128" s="1154">
        <f t="shared" ca="1" si="31"/>
        <v>1183345.1135251522</v>
      </c>
      <c r="Z128" s="1154">
        <f t="shared" ca="1" si="32"/>
        <v>63131009.333475888</v>
      </c>
      <c r="AA128" s="1152">
        <f t="shared" ca="1" si="33"/>
        <v>0.1571709541715568</v>
      </c>
      <c r="AB128" s="1125"/>
    </row>
    <row r="129" spans="1:28">
      <c r="A129" s="1164">
        <f>'AMORT. PROFILE 0% CPR'!A129</f>
        <v>48606</v>
      </c>
      <c r="C129" s="1124"/>
      <c r="D129" s="1145">
        <f t="shared" ca="1" si="19"/>
        <v>49368</v>
      </c>
      <c r="E129" s="1146">
        <f t="shared" ca="1" si="20"/>
        <v>49395</v>
      </c>
      <c r="F129" s="1147">
        <f t="shared" ca="1" si="21"/>
        <v>3620</v>
      </c>
      <c r="G129" s="1148">
        <f ca="1">IF(F129&lt;&gt;"",COUNTIF($F$11:F129,"&gt;0"),"")</f>
        <v>119</v>
      </c>
      <c r="H129" s="1149">
        <v>1.1605834995699654E-2</v>
      </c>
      <c r="I129" s="1093"/>
      <c r="J129" s="1150">
        <f t="shared" ca="1" si="22"/>
        <v>1262620186.6695137</v>
      </c>
      <c r="K129" s="1151">
        <f t="shared" ca="1" si="23"/>
        <v>14653761.548725871</v>
      </c>
      <c r="L129" s="1150">
        <f t="shared" ca="1" si="24"/>
        <v>8641397.0348073114</v>
      </c>
      <c r="M129" s="1150">
        <f t="shared" ca="1" si="25"/>
        <v>0</v>
      </c>
      <c r="N129" s="1150">
        <f t="shared" ca="1" si="34"/>
        <v>1239325028.0859807</v>
      </c>
      <c r="O129" s="1093"/>
      <c r="P129" s="1150">
        <f t="shared" ca="1" si="26"/>
        <v>23295158.583533049</v>
      </c>
      <c r="Q129" s="1150">
        <f t="shared" ca="1" si="27"/>
        <v>1177358776.6816816</v>
      </c>
      <c r="R129" s="1150">
        <f t="shared" ca="1" si="35"/>
        <v>1199489177.3360379</v>
      </c>
      <c r="S129" s="1150">
        <f t="shared" ca="1" si="36"/>
        <v>22130400.654356241</v>
      </c>
      <c r="T129" s="1150">
        <f t="shared" ca="1" si="28"/>
        <v>1177358776.6816816</v>
      </c>
      <c r="U129" s="1152">
        <f t="shared" ca="1" si="29"/>
        <v>0.15431086004940536</v>
      </c>
      <c r="V129" s="1153">
        <f t="shared" ca="1" si="30"/>
        <v>5.0000000000000044E-2</v>
      </c>
      <c r="X129" s="1154">
        <f t="shared" ca="1" si="37"/>
        <v>63131009.333475888</v>
      </c>
      <c r="Y129" s="1154">
        <f t="shared" ca="1" si="31"/>
        <v>1164757.9291768074</v>
      </c>
      <c r="Z129" s="1154">
        <f t="shared" ca="1" si="32"/>
        <v>61966251.40429908</v>
      </c>
      <c r="AA129" s="1152">
        <f t="shared" ca="1" si="33"/>
        <v>0.15427910394300071</v>
      </c>
      <c r="AB129" s="1125"/>
    </row>
    <row r="130" spans="1:28">
      <c r="A130" s="1164">
        <f>'AMORT. PROFILE 0% CPR'!A130</f>
        <v>48638</v>
      </c>
      <c r="C130" s="1124"/>
      <c r="D130" s="1145">
        <f t="shared" ca="1" si="19"/>
        <v>49399</v>
      </c>
      <c r="E130" s="1146">
        <f t="shared" ca="1" si="20"/>
        <v>49426</v>
      </c>
      <c r="F130" s="1147">
        <f t="shared" ca="1" si="21"/>
        <v>3651</v>
      </c>
      <c r="G130" s="1148">
        <f ca="1">IF(F130&lt;&gt;"",COUNTIF($F$11:F130,"&gt;0"),"")</f>
        <v>120</v>
      </c>
      <c r="H130" s="1149">
        <v>1.1655534415548082E-2</v>
      </c>
      <c r="I130" s="1093"/>
      <c r="J130" s="1150">
        <f t="shared" ca="1" si="22"/>
        <v>1239325028.0859807</v>
      </c>
      <c r="K130" s="1151">
        <f t="shared" ca="1" si="23"/>
        <v>14444995.516906241</v>
      </c>
      <c r="L130" s="1150">
        <f t="shared" ca="1" si="24"/>
        <v>8481538.0192721263</v>
      </c>
      <c r="M130" s="1150">
        <f t="shared" ca="1" si="25"/>
        <v>0</v>
      </c>
      <c r="N130" s="1150">
        <f t="shared" ca="1" si="34"/>
        <v>1216398494.5498023</v>
      </c>
      <c r="O130" s="1093"/>
      <c r="P130" s="1150">
        <f t="shared" ca="1" si="26"/>
        <v>22926533.53617835</v>
      </c>
      <c r="Q130" s="1150">
        <f t="shared" ca="1" si="27"/>
        <v>1155578569.8223121</v>
      </c>
      <c r="R130" s="1150">
        <f t="shared" ca="1" si="35"/>
        <v>1177358776.6816816</v>
      </c>
      <c r="S130" s="1150">
        <f t="shared" ca="1" si="36"/>
        <v>21780206.859369516</v>
      </c>
      <c r="T130" s="1150">
        <f t="shared" ca="1" si="28"/>
        <v>1155578569.8223121</v>
      </c>
      <c r="U130" s="1152">
        <f t="shared" ca="1" si="29"/>
        <v>0.15146384715196851</v>
      </c>
      <c r="V130" s="1153">
        <f t="shared" ca="1" si="30"/>
        <v>5.0000000000000044E-2</v>
      </c>
      <c r="X130" s="1154">
        <f t="shared" ca="1" si="37"/>
        <v>61966251.40429908</v>
      </c>
      <c r="Y130" s="1154">
        <f t="shared" ca="1" si="31"/>
        <v>1146326.6768088341</v>
      </c>
      <c r="Z130" s="1154">
        <f t="shared" ca="1" si="32"/>
        <v>60819924.727490246</v>
      </c>
      <c r="AA130" s="1152">
        <f t="shared" ca="1" si="33"/>
        <v>0.15143267694110235</v>
      </c>
      <c r="AB130" s="1125"/>
    </row>
    <row r="131" spans="1:28">
      <c r="A131" s="1164">
        <f>'AMORT. PROFILE 0% CPR'!A131</f>
        <v>48666</v>
      </c>
      <c r="C131" s="1124"/>
      <c r="D131" s="1145">
        <f t="shared" ca="1" si="19"/>
        <v>49429</v>
      </c>
      <c r="E131" s="1146">
        <f t="shared" ca="1" si="20"/>
        <v>49457</v>
      </c>
      <c r="F131" s="1147">
        <f t="shared" ca="1" si="21"/>
        <v>3682</v>
      </c>
      <c r="G131" s="1148">
        <f ca="1">IF(F131&lt;&gt;"",COUNTIF($F$11:F131,"&gt;0"),"")</f>
        <v>121</v>
      </c>
      <c r="H131" s="1149">
        <v>1.1719020820377648E-2</v>
      </c>
      <c r="I131" s="1093"/>
      <c r="J131" s="1150">
        <f t="shared" ca="1" si="22"/>
        <v>1216398494.5498023</v>
      </c>
      <c r="K131" s="1151">
        <f t="shared" ca="1" si="23"/>
        <v>14254999.28350516</v>
      </c>
      <c r="L131" s="1150">
        <f t="shared" ca="1" si="24"/>
        <v>8324101.5353450924</v>
      </c>
      <c r="M131" s="1150">
        <f t="shared" ca="1" si="25"/>
        <v>0</v>
      </c>
      <c r="N131" s="1150">
        <f t="shared" ca="1" si="34"/>
        <v>1193819393.730952</v>
      </c>
      <c r="O131" s="1093"/>
      <c r="P131" s="1150">
        <f t="shared" ca="1" si="26"/>
        <v>22579100.818850279</v>
      </c>
      <c r="Q131" s="1150">
        <f t="shared" ca="1" si="27"/>
        <v>1134128424.0444043</v>
      </c>
      <c r="R131" s="1150">
        <f t="shared" ca="1" si="35"/>
        <v>1155578569.8223121</v>
      </c>
      <c r="S131" s="1150">
        <f t="shared" ca="1" si="36"/>
        <v>21450145.777907848</v>
      </c>
      <c r="T131" s="1150">
        <f t="shared" ca="1" si="28"/>
        <v>1134128424.0444043</v>
      </c>
      <c r="U131" s="1152">
        <f t="shared" ca="1" si="29"/>
        <v>0.14866188568701591</v>
      </c>
      <c r="V131" s="1153">
        <f t="shared" ca="1" si="30"/>
        <v>5.0000000000000155E-2</v>
      </c>
      <c r="X131" s="1154">
        <f t="shared" ca="1" si="37"/>
        <v>60819924.727490246</v>
      </c>
      <c r="Y131" s="1154">
        <f t="shared" ca="1" si="31"/>
        <v>1128955.0409424305</v>
      </c>
      <c r="Z131" s="1154">
        <f t="shared" ca="1" si="32"/>
        <v>59690969.686547816</v>
      </c>
      <c r="AA131" s="1152">
        <f t="shared" ca="1" si="33"/>
        <v>0.14863129210041603</v>
      </c>
      <c r="AB131" s="1125"/>
    </row>
    <row r="132" spans="1:28">
      <c r="A132" s="1164">
        <f>'AMORT. PROFILE 0% CPR'!A132</f>
        <v>48696</v>
      </c>
      <c r="C132" s="1124"/>
      <c r="D132" s="1145">
        <f t="shared" ca="1" si="19"/>
        <v>49460</v>
      </c>
      <c r="E132" s="1146">
        <f t="shared" ca="1" si="20"/>
        <v>49487</v>
      </c>
      <c r="F132" s="1147">
        <f t="shared" ca="1" si="21"/>
        <v>3712</v>
      </c>
      <c r="G132" s="1148">
        <f ca="1">IF(F132&lt;&gt;"",COUNTIF($F$11:F132,"&gt;0"),"")</f>
        <v>122</v>
      </c>
      <c r="H132" s="1149">
        <v>1.1772454203261574E-2</v>
      </c>
      <c r="I132" s="1093"/>
      <c r="J132" s="1150">
        <f t="shared" ca="1" si="22"/>
        <v>1193819393.730952</v>
      </c>
      <c r="K132" s="1151">
        <f t="shared" ca="1" si="23"/>
        <v>14054184.13966313</v>
      </c>
      <c r="L132" s="1150">
        <f t="shared" ca="1" si="24"/>
        <v>8169145.722765944</v>
      </c>
      <c r="M132" s="1150">
        <f t="shared" ca="1" si="25"/>
        <v>0</v>
      </c>
      <c r="N132" s="1150">
        <f t="shared" ca="1" si="34"/>
        <v>1171596063.8685229</v>
      </c>
      <c r="O132" s="1093"/>
      <c r="P132" s="1150">
        <f t="shared" ca="1" si="26"/>
        <v>22223329.862429142</v>
      </c>
      <c r="Q132" s="1150">
        <f t="shared" ca="1" si="27"/>
        <v>1113016260.6750968</v>
      </c>
      <c r="R132" s="1150">
        <f t="shared" ca="1" si="35"/>
        <v>1134128424.0444043</v>
      </c>
      <c r="S132" s="1150">
        <f t="shared" ca="1" si="36"/>
        <v>21112163.369307518</v>
      </c>
      <c r="T132" s="1150">
        <f t="shared" ca="1" si="28"/>
        <v>1113016260.6750968</v>
      </c>
      <c r="U132" s="1152">
        <f t="shared" ca="1" si="29"/>
        <v>0.14590238563839916</v>
      </c>
      <c r="V132" s="1153">
        <f t="shared" ca="1" si="30"/>
        <v>5.0000000000000044E-2</v>
      </c>
      <c r="X132" s="1154">
        <f t="shared" ca="1" si="37"/>
        <v>59690969.686547816</v>
      </c>
      <c r="Y132" s="1154">
        <f t="shared" ca="1" si="31"/>
        <v>1111166.493121624</v>
      </c>
      <c r="Z132" s="1154">
        <f t="shared" ca="1" si="32"/>
        <v>58579803.193426192</v>
      </c>
      <c r="AA132" s="1152">
        <f t="shared" ca="1" si="33"/>
        <v>0.14587235993780015</v>
      </c>
      <c r="AB132" s="1125"/>
    </row>
    <row r="133" spans="1:28">
      <c r="A133" s="1164">
        <f>'AMORT. PROFILE 0% CPR'!A133</f>
        <v>48726</v>
      </c>
      <c r="C133" s="1124"/>
      <c r="D133" s="1145">
        <f t="shared" ca="1" si="19"/>
        <v>49490</v>
      </c>
      <c r="E133" s="1146">
        <f t="shared" ca="1" si="20"/>
        <v>49517</v>
      </c>
      <c r="F133" s="1147">
        <f t="shared" ca="1" si="21"/>
        <v>3742</v>
      </c>
      <c r="G133" s="1148">
        <f ca="1">IF(F133&lt;&gt;"",COUNTIF($F$11:F133,"&gt;0"),"")</f>
        <v>123</v>
      </c>
      <c r="H133" s="1149">
        <v>1.1814644938606718E-2</v>
      </c>
      <c r="I133" s="1093"/>
      <c r="J133" s="1150">
        <f t="shared" ca="1" si="22"/>
        <v>1171596063.8685229</v>
      </c>
      <c r="K133" s="1151">
        <f t="shared" ca="1" si="23"/>
        <v>13841991.506075796</v>
      </c>
      <c r="L133" s="1150">
        <f t="shared" ca="1" si="24"/>
        <v>8016732.1865094369</v>
      </c>
      <c r="M133" s="1150">
        <f t="shared" ca="1" si="25"/>
        <v>0</v>
      </c>
      <c r="N133" s="1150">
        <f t="shared" ca="1" si="34"/>
        <v>1149737340.1759377</v>
      </c>
      <c r="O133" s="1093"/>
      <c r="P133" s="1150">
        <f t="shared" ca="1" si="26"/>
        <v>21858723.69258523</v>
      </c>
      <c r="Q133" s="1150">
        <f t="shared" ca="1" si="27"/>
        <v>1092250473.1671407</v>
      </c>
      <c r="R133" s="1150">
        <f t="shared" ca="1" si="35"/>
        <v>1113016260.6750968</v>
      </c>
      <c r="S133" s="1150">
        <f t="shared" ca="1" si="36"/>
        <v>20765787.507956028</v>
      </c>
      <c r="T133" s="1150">
        <f t="shared" ca="1" si="28"/>
        <v>1092250473.1671407</v>
      </c>
      <c r="U133" s="1152">
        <f t="shared" ca="1" si="29"/>
        <v>0.14318636606225194</v>
      </c>
      <c r="V133" s="1153">
        <f t="shared" ca="1" si="30"/>
        <v>5.0000000000000044E-2</v>
      </c>
      <c r="X133" s="1154">
        <f t="shared" ca="1" si="37"/>
        <v>58579803.193426192</v>
      </c>
      <c r="Y133" s="1154">
        <f t="shared" ca="1" si="31"/>
        <v>1092936.1846292019</v>
      </c>
      <c r="Z133" s="1154">
        <f t="shared" ca="1" si="32"/>
        <v>57486867.00879699</v>
      </c>
      <c r="AA133" s="1152">
        <f t="shared" ca="1" si="33"/>
        <v>0.14315689929967301</v>
      </c>
      <c r="AB133" s="1125"/>
    </row>
    <row r="134" spans="1:28">
      <c r="A134" s="1164">
        <f>'AMORT. PROFILE 0% CPR'!A134</f>
        <v>48757</v>
      </c>
      <c r="C134" s="1124"/>
      <c r="D134" s="1145">
        <f t="shared" ca="1" si="19"/>
        <v>49521</v>
      </c>
      <c r="E134" s="1146">
        <f t="shared" ca="1" si="20"/>
        <v>49548</v>
      </c>
      <c r="F134" s="1147">
        <f t="shared" ca="1" si="21"/>
        <v>3773</v>
      </c>
      <c r="G134" s="1148">
        <f ca="1">IF(F134&lt;&gt;"",COUNTIF($F$11:F134,"&gt;0"),"")</f>
        <v>124</v>
      </c>
      <c r="H134" s="1149">
        <v>1.184628088348732E-2</v>
      </c>
      <c r="I134" s="1093"/>
      <c r="J134" s="1150">
        <f t="shared" ca="1" si="22"/>
        <v>1149737340.1759377</v>
      </c>
      <c r="K134" s="1151">
        <f t="shared" ca="1" si="23"/>
        <v>13620111.473957768</v>
      </c>
      <c r="L134" s="1150">
        <f t="shared" ca="1" si="24"/>
        <v>7866910.4021356674</v>
      </c>
      <c r="M134" s="1150">
        <f t="shared" ca="1" si="25"/>
        <v>0</v>
      </c>
      <c r="N134" s="1150">
        <f t="shared" ca="1" si="34"/>
        <v>1128250318.2998443</v>
      </c>
      <c r="O134" s="1093"/>
      <c r="P134" s="1150">
        <f t="shared" ca="1" si="26"/>
        <v>21487021.876093388</v>
      </c>
      <c r="Q134" s="1150">
        <f t="shared" ca="1" si="27"/>
        <v>1071837802.3848521</v>
      </c>
      <c r="R134" s="1150">
        <f t="shared" ca="1" si="35"/>
        <v>1092250473.1671407</v>
      </c>
      <c r="S134" s="1150">
        <f t="shared" ca="1" si="36"/>
        <v>20412670.782288671</v>
      </c>
      <c r="T134" s="1150">
        <f t="shared" ca="1" si="28"/>
        <v>1071837802.3848521</v>
      </c>
      <c r="U134" s="1152">
        <f t="shared" ca="1" si="29"/>
        <v>0.1405149067523209</v>
      </c>
      <c r="V134" s="1153">
        <f t="shared" ca="1" si="30"/>
        <v>5.0000000000000044E-2</v>
      </c>
      <c r="X134" s="1154">
        <f t="shared" ca="1" si="37"/>
        <v>57486867.00879699</v>
      </c>
      <c r="Y134" s="1154">
        <f t="shared" ca="1" si="31"/>
        <v>1074351.0938047171</v>
      </c>
      <c r="Z134" s="1154">
        <f t="shared" ca="1" si="32"/>
        <v>56412515.914992273</v>
      </c>
      <c r="AA134" s="1152">
        <f t="shared" ca="1" si="33"/>
        <v>0.1404859897575684</v>
      </c>
      <c r="AB134" s="1125"/>
    </row>
    <row r="135" spans="1:28">
      <c r="A135" s="1164">
        <f>'AMORT. PROFILE 0% CPR'!A135</f>
        <v>48787</v>
      </c>
      <c r="C135" s="1124"/>
      <c r="D135" s="1145">
        <f t="shared" ca="1" si="19"/>
        <v>49552</v>
      </c>
      <c r="E135" s="1146">
        <f t="shared" ca="1" si="20"/>
        <v>49579</v>
      </c>
      <c r="F135" s="1147">
        <f t="shared" ca="1" si="21"/>
        <v>3804</v>
      </c>
      <c r="G135" s="1148">
        <f ca="1">IF(F135&lt;&gt;"",COUNTIF($F$11:F135,"&gt;0"),"")</f>
        <v>125</v>
      </c>
      <c r="H135" s="1149">
        <v>1.189451779593848E-2</v>
      </c>
      <c r="I135" s="1093"/>
      <c r="J135" s="1150">
        <f t="shared" ca="1" si="22"/>
        <v>1128250318.2998443</v>
      </c>
      <c r="K135" s="1151">
        <f t="shared" ca="1" si="23"/>
        <v>13419993.489290753</v>
      </c>
      <c r="L135" s="1150">
        <f t="shared" ca="1" si="24"/>
        <v>7719511.734619596</v>
      </c>
      <c r="M135" s="1150">
        <f t="shared" ca="1" si="25"/>
        <v>0</v>
      </c>
      <c r="N135" s="1150">
        <f t="shared" ca="1" si="34"/>
        <v>1107110813.0759339</v>
      </c>
      <c r="O135" s="1093"/>
      <c r="P135" s="1150">
        <f t="shared" ca="1" si="26"/>
        <v>21139505.223910332</v>
      </c>
      <c r="Q135" s="1150">
        <f t="shared" ca="1" si="27"/>
        <v>1051755272.4221371</v>
      </c>
      <c r="R135" s="1150">
        <f t="shared" ca="1" si="35"/>
        <v>1071837802.3848521</v>
      </c>
      <c r="S135" s="1150">
        <f t="shared" ca="1" si="36"/>
        <v>20082529.962714911</v>
      </c>
      <c r="T135" s="1150">
        <f t="shared" ca="1" si="28"/>
        <v>1051755272.4221371</v>
      </c>
      <c r="U135" s="1152">
        <f t="shared" ca="1" si="29"/>
        <v>0.1378888749015659</v>
      </c>
      <c r="V135" s="1153">
        <f t="shared" ca="1" si="30"/>
        <v>5.0000000000000044E-2</v>
      </c>
      <c r="X135" s="1154">
        <f t="shared" ca="1" si="37"/>
        <v>56412515.914992273</v>
      </c>
      <c r="Y135" s="1154">
        <f t="shared" ca="1" si="31"/>
        <v>1056975.2611954212</v>
      </c>
      <c r="Z135" s="1154">
        <f t="shared" ca="1" si="32"/>
        <v>55355540.653796852</v>
      </c>
      <c r="AA135" s="1152">
        <f t="shared" ca="1" si="33"/>
        <v>0.13786049832598307</v>
      </c>
      <c r="AB135" s="1125"/>
    </row>
    <row r="136" spans="1:28">
      <c r="A136" s="1164">
        <f>'AMORT. PROFILE 0% CPR'!A136</f>
        <v>48820</v>
      </c>
      <c r="C136" s="1124"/>
      <c r="D136" s="1145">
        <f t="shared" ca="1" si="19"/>
        <v>49582</v>
      </c>
      <c r="E136" s="1146">
        <f t="shared" ca="1" si="20"/>
        <v>49611</v>
      </c>
      <c r="F136" s="1147">
        <f t="shared" ca="1" si="21"/>
        <v>3836</v>
      </c>
      <c r="G136" s="1148">
        <f ca="1">IF(F136&lt;&gt;"",COUNTIF($F$11:F136,"&gt;0"),"")</f>
        <v>126</v>
      </c>
      <c r="H136" s="1149">
        <v>1.1958332181730192E-2</v>
      </c>
      <c r="I136" s="1093"/>
      <c r="J136" s="1150">
        <f t="shared" ca="1" si="22"/>
        <v>1107110813.0759339</v>
      </c>
      <c r="K136" s="1151">
        <f t="shared" ca="1" si="23"/>
        <v>13239198.86474742</v>
      </c>
      <c r="L136" s="1150">
        <f t="shared" ca="1" si="24"/>
        <v>7574385.6030337829</v>
      </c>
      <c r="M136" s="1150">
        <f t="shared" ca="1" si="25"/>
        <v>0</v>
      </c>
      <c r="N136" s="1150">
        <f t="shared" ca="1" si="34"/>
        <v>1086297228.6081526</v>
      </c>
      <c r="O136" s="1093"/>
      <c r="P136" s="1150">
        <f t="shared" ca="1" si="26"/>
        <v>20813584.467781305</v>
      </c>
      <c r="Q136" s="1150">
        <f t="shared" ca="1" si="27"/>
        <v>1031982367.177745</v>
      </c>
      <c r="R136" s="1150">
        <f t="shared" ca="1" si="35"/>
        <v>1051755272.4221371</v>
      </c>
      <c r="S136" s="1150">
        <f t="shared" ca="1" si="36"/>
        <v>19772905.244392157</v>
      </c>
      <c r="T136" s="1150">
        <f t="shared" ca="1" si="28"/>
        <v>1031982367.177745</v>
      </c>
      <c r="U136" s="1152">
        <f t="shared" ca="1" si="29"/>
        <v>0.13530531472522733</v>
      </c>
      <c r="V136" s="1153">
        <f t="shared" ca="1" si="30"/>
        <v>5.0000000000000044E-2</v>
      </c>
      <c r="X136" s="1154">
        <f t="shared" ca="1" si="37"/>
        <v>55355540.653796852</v>
      </c>
      <c r="Y136" s="1154">
        <f t="shared" ca="1" si="31"/>
        <v>1040679.2233891487</v>
      </c>
      <c r="Z136" s="1154">
        <f t="shared" ca="1" si="32"/>
        <v>54314861.430407703</v>
      </c>
      <c r="AA136" s="1152">
        <f t="shared" ca="1" si="33"/>
        <v>0.13527746982843805</v>
      </c>
      <c r="AB136" s="1125"/>
    </row>
    <row r="137" spans="1:28">
      <c r="A137" s="1164">
        <f>'AMORT. PROFILE 0% CPR'!A137</f>
        <v>48849</v>
      </c>
      <c r="C137" s="1124"/>
      <c r="D137" s="1145">
        <f t="shared" ca="1" si="19"/>
        <v>49613</v>
      </c>
      <c r="E137" s="1146">
        <f t="shared" ca="1" si="20"/>
        <v>49640</v>
      </c>
      <c r="F137" s="1147">
        <f t="shared" ca="1" si="21"/>
        <v>3865</v>
      </c>
      <c r="G137" s="1148">
        <f ca="1">IF(F137&lt;&gt;"",COUNTIF($F$11:F137,"&gt;0"),"")</f>
        <v>127</v>
      </c>
      <c r="H137" s="1149">
        <v>1.2017089671290681E-2</v>
      </c>
      <c r="I137" s="1093"/>
      <c r="J137" s="1150">
        <f t="shared" ca="1" si="22"/>
        <v>1086297228.6081526</v>
      </c>
      <c r="K137" s="1151">
        <f t="shared" ca="1" si="23"/>
        <v>13054131.205858722</v>
      </c>
      <c r="L137" s="1150">
        <f t="shared" ca="1" si="24"/>
        <v>7431545.8595947055</v>
      </c>
      <c r="M137" s="1150">
        <f t="shared" ca="1" si="25"/>
        <v>0</v>
      </c>
      <c r="N137" s="1150">
        <f t="shared" ca="1" si="34"/>
        <v>1065811551.5426992</v>
      </c>
      <c r="O137" s="1093"/>
      <c r="P137" s="1150">
        <f t="shared" ca="1" si="26"/>
        <v>20485677.06545341</v>
      </c>
      <c r="Q137" s="1150">
        <f t="shared" ca="1" si="27"/>
        <v>1012520973.9655643</v>
      </c>
      <c r="R137" s="1150">
        <f t="shared" ca="1" si="35"/>
        <v>1031982367.177745</v>
      </c>
      <c r="S137" s="1150">
        <f t="shared" ca="1" si="36"/>
        <v>19461393.212180734</v>
      </c>
      <c r="T137" s="1150">
        <f t="shared" ca="1" si="28"/>
        <v>1012520973.9655643</v>
      </c>
      <c r="U137" s="1152">
        <f t="shared" ca="1" si="29"/>
        <v>0.13276158688541978</v>
      </c>
      <c r="V137" s="1153">
        <f t="shared" ca="1" si="30"/>
        <v>5.0000000000000044E-2</v>
      </c>
      <c r="X137" s="1154">
        <f t="shared" ca="1" si="37"/>
        <v>54314861.430407703</v>
      </c>
      <c r="Y137" s="1154">
        <f t="shared" ca="1" si="31"/>
        <v>1024283.8532726765</v>
      </c>
      <c r="Z137" s="1154">
        <f t="shared" ca="1" si="32"/>
        <v>53290577.577135026</v>
      </c>
      <c r="AA137" s="1152">
        <f t="shared" ca="1" si="33"/>
        <v>0.13273426547020456</v>
      </c>
      <c r="AB137" s="1125"/>
    </row>
    <row r="138" spans="1:28">
      <c r="A138" s="1164">
        <f>'AMORT. PROFILE 0% CPR'!A138</f>
        <v>48879</v>
      </c>
      <c r="C138" s="1124"/>
      <c r="D138" s="1145">
        <f t="shared" ca="1" si="19"/>
        <v>49643</v>
      </c>
      <c r="E138" s="1146">
        <f t="shared" ca="1" si="20"/>
        <v>49670</v>
      </c>
      <c r="F138" s="1147">
        <f t="shared" ca="1" si="21"/>
        <v>3895</v>
      </c>
      <c r="G138" s="1148">
        <f ca="1">IF(F138&lt;&gt;"",COUNTIF($F$11:F138,"&gt;0"),"")</f>
        <v>128</v>
      </c>
      <c r="H138" s="1149">
        <v>1.2072204422934746E-2</v>
      </c>
      <c r="I138" s="1093"/>
      <c r="J138" s="1150">
        <f t="shared" ca="1" si="22"/>
        <v>1065811551.5426992</v>
      </c>
      <c r="K138" s="1151">
        <f t="shared" ca="1" si="23"/>
        <v>12866694.926548718</v>
      </c>
      <c r="L138" s="1150">
        <f t="shared" ca="1" si="24"/>
        <v>7290993.0737100951</v>
      </c>
      <c r="M138" s="1150">
        <f t="shared" ca="1" si="25"/>
        <v>0</v>
      </c>
      <c r="N138" s="1150">
        <f t="shared" ca="1" si="34"/>
        <v>1045653863.5424404</v>
      </c>
      <c r="O138" s="1093"/>
      <c r="P138" s="1150">
        <f t="shared" ca="1" si="26"/>
        <v>20157688.000258923</v>
      </c>
      <c r="Q138" s="1150">
        <f t="shared" ca="1" si="27"/>
        <v>993371170.3653183</v>
      </c>
      <c r="R138" s="1150">
        <f t="shared" ca="1" si="35"/>
        <v>1012520973.9655643</v>
      </c>
      <c r="S138" s="1150">
        <f t="shared" ca="1" si="36"/>
        <v>19149803.600245953</v>
      </c>
      <c r="T138" s="1150">
        <f t="shared" ca="1" si="28"/>
        <v>993371170.3653183</v>
      </c>
      <c r="U138" s="1152">
        <f t="shared" ca="1" si="29"/>
        <v>0.13025793417968973</v>
      </c>
      <c r="V138" s="1153">
        <f t="shared" ca="1" si="30"/>
        <v>5.0000000000000044E-2</v>
      </c>
      <c r="X138" s="1154">
        <f t="shared" ca="1" si="37"/>
        <v>53290577.577135026</v>
      </c>
      <c r="Y138" s="1154">
        <f t="shared" ca="1" si="31"/>
        <v>1007884.40001297</v>
      </c>
      <c r="Z138" s="1154">
        <f t="shared" ca="1" si="32"/>
        <v>52282693.177122056</v>
      </c>
      <c r="AA138" s="1152">
        <f t="shared" ca="1" si="33"/>
        <v>0.13023112799886369</v>
      </c>
      <c r="AB138" s="1125"/>
    </row>
    <row r="139" spans="1:28">
      <c r="A139" s="1164">
        <f>'AMORT. PROFILE 0% CPR'!A139</f>
        <v>48911</v>
      </c>
      <c r="C139" s="1124"/>
      <c r="D139" s="1145">
        <f t="shared" ca="1" si="19"/>
        <v>49674</v>
      </c>
      <c r="E139" s="1146">
        <f t="shared" ca="1" si="20"/>
        <v>49702</v>
      </c>
      <c r="F139" s="1147">
        <f t="shared" ca="1" si="21"/>
        <v>3927</v>
      </c>
      <c r="G139" s="1148">
        <f ca="1">IF(F139&lt;&gt;"",COUNTIF($F$11:F139,"&gt;0"),"")</f>
        <v>129</v>
      </c>
      <c r="H139" s="1149">
        <v>1.2146929369312066E-2</v>
      </c>
      <c r="I139" s="1093"/>
      <c r="J139" s="1150">
        <f t="shared" ca="1" si="22"/>
        <v>1045653863.5424404</v>
      </c>
      <c r="K139" s="1151">
        <f t="shared" ca="1" si="23"/>
        <v>12701483.625198301</v>
      </c>
      <c r="L139" s="1150">
        <f t="shared" ca="1" si="24"/>
        <v>7152557.5153594939</v>
      </c>
      <c r="M139" s="1150">
        <f t="shared" ca="1" si="25"/>
        <v>0</v>
      </c>
      <c r="N139" s="1150">
        <f t="shared" ca="1" si="34"/>
        <v>1025799822.4018826</v>
      </c>
      <c r="O139" s="1093"/>
      <c r="P139" s="1150">
        <f t="shared" ca="1" si="26"/>
        <v>19854041.140557766</v>
      </c>
      <c r="Q139" s="1150">
        <f t="shared" ca="1" si="27"/>
        <v>974509831.28178847</v>
      </c>
      <c r="R139" s="1150">
        <f t="shared" ca="1" si="35"/>
        <v>993371170.3653183</v>
      </c>
      <c r="S139" s="1150">
        <f t="shared" ca="1" si="36"/>
        <v>18861339.08352983</v>
      </c>
      <c r="T139" s="1150">
        <f t="shared" ca="1" si="28"/>
        <v>974509831.28178847</v>
      </c>
      <c r="U139" s="1152">
        <f t="shared" ca="1" si="29"/>
        <v>0.12779436658844726</v>
      </c>
      <c r="V139" s="1153">
        <f t="shared" ca="1" si="30"/>
        <v>5.0000000000000044E-2</v>
      </c>
      <c r="X139" s="1154">
        <f t="shared" ca="1" si="37"/>
        <v>52282693.177122056</v>
      </c>
      <c r="Y139" s="1154">
        <f t="shared" ca="1" si="31"/>
        <v>992702.05702793598</v>
      </c>
      <c r="Z139" s="1154">
        <f t="shared" ca="1" si="32"/>
        <v>51289991.120094121</v>
      </c>
      <c r="AA139" s="1152">
        <f t="shared" ca="1" si="33"/>
        <v>0.12776806739277141</v>
      </c>
      <c r="AB139" s="1125"/>
    </row>
    <row r="140" spans="1:28">
      <c r="A140" s="1164">
        <f>'AMORT. PROFILE 0% CPR'!A140</f>
        <v>48940</v>
      </c>
      <c r="C140" s="1124"/>
      <c r="D140" s="1145">
        <f t="shared" ref="D140:D203" ca="1" si="38">IF(E140&lt;&gt;"",EOMONTH(E140,-1),"")</f>
        <v>49705</v>
      </c>
      <c r="E140" s="1146">
        <f t="shared" ref="E140:E203" ca="1" si="39">IF(INDIRECT("A"&amp;(IFERROR(MATCH(E139,A:A),999)+1))&gt;0,INDIRECT("A"&amp;(IFERROR(MATCH(E139,A:A),999)+1)),"")</f>
        <v>49732</v>
      </c>
      <c r="F140" s="1147">
        <f t="shared" ref="F140:F203" ca="1" si="40">IF(E140&lt;&gt;"",E140-$A$31,"")</f>
        <v>3957</v>
      </c>
      <c r="G140" s="1148">
        <f ca="1">IF(F140&lt;&gt;"",COUNTIF($F$11:F140,"&gt;0"),"")</f>
        <v>130</v>
      </c>
      <c r="H140" s="1149">
        <v>1.2214711467789191E-2</v>
      </c>
      <c r="I140" s="1093"/>
      <c r="J140" s="1150">
        <f t="shared" ref="J140:J203" ca="1" si="41">IF(G140=1,$A$7,N139)</f>
        <v>1025799822.4018826</v>
      </c>
      <c r="K140" s="1151">
        <f t="shared" ref="K140:K203" ca="1" si="42">H140*J140</f>
        <v>12529848.854348391</v>
      </c>
      <c r="L140" s="1150">
        <f t="shared" ref="L140:L203" ca="1" si="43">IF(E140&lt;&gt;"",(1-(1-$A$25)^(1/12))*(J140-K140),"")</f>
        <v>7016269.0026099579</v>
      </c>
      <c r="M140" s="1150">
        <f t="shared" ref="M140:M203" ca="1" si="44">IF(J140-K140-L140&lt;$A$27*$A$5,J140-K140-L140,0)</f>
        <v>0</v>
      </c>
      <c r="N140" s="1150">
        <f t="shared" ca="1" si="34"/>
        <v>1006253704.5449243</v>
      </c>
      <c r="O140" s="1093"/>
      <c r="P140" s="1150">
        <f t="shared" ref="P140:P203" ca="1" si="45">IF(G140&lt;&gt; "", R140+X140-N140, "")</f>
        <v>19546117.856958389</v>
      </c>
      <c r="Q140" s="1150">
        <f t="shared" ref="Q140:Q203" ca="1" si="46">IF(E140&lt;&gt;"", N140*(1-$A$15), "")</f>
        <v>955941019.31767797</v>
      </c>
      <c r="R140" s="1150">
        <f t="shared" ca="1" si="35"/>
        <v>974509831.28178847</v>
      </c>
      <c r="S140" s="1150">
        <f t="shared" ca="1" si="36"/>
        <v>18568811.964110494</v>
      </c>
      <c r="T140" s="1150">
        <f t="shared" ref="T140:T203" ca="1" si="47">IF(E140&lt;&gt;"", R140-S140, "")</f>
        <v>955941019.31767797</v>
      </c>
      <c r="U140" s="1152">
        <f t="shared" ref="U140:U203" ca="1" si="48">IF(E140&lt;&gt;"", R140/$A$11, "")</f>
        <v>0.1253679091341775</v>
      </c>
      <c r="V140" s="1153">
        <f t="shared" ref="V140:V203" ca="1" si="49">IF(E140&lt;&gt;"", IFERROR(1-T140/N140, "n.a."), "")</f>
        <v>5.0000000000000044E-2</v>
      </c>
      <c r="X140" s="1154">
        <f t="shared" ca="1" si="37"/>
        <v>51289991.120094121</v>
      </c>
      <c r="Y140" s="1154">
        <f t="shared" ref="Y140:Y203" ca="1" si="50">IF(E140&lt;&gt;"", P140-S140, "")</f>
        <v>977305.89284789562</v>
      </c>
      <c r="Z140" s="1154">
        <f t="shared" ref="Z140:Z203" ca="1" si="51">IF(E140&lt;&gt;"", X140-Y140, "")</f>
        <v>50312685.227246225</v>
      </c>
      <c r="AA140" s="1152">
        <f t="shared" ref="AA140:AA203" ca="1" si="52">IF(E140&lt;&gt;"", X140/$A$19, "")</f>
        <v>0.12534210928664252</v>
      </c>
      <c r="AB140" s="1125"/>
    </row>
    <row r="141" spans="1:28">
      <c r="A141" s="1164">
        <f>'AMORT. PROFILE 0% CPR'!A141</f>
        <v>48971</v>
      </c>
      <c r="C141" s="1124"/>
      <c r="D141" s="1145">
        <f t="shared" ca="1" si="38"/>
        <v>49734</v>
      </c>
      <c r="E141" s="1146">
        <f t="shared" ca="1" si="39"/>
        <v>49761</v>
      </c>
      <c r="F141" s="1147">
        <f t="shared" ca="1" si="40"/>
        <v>3986</v>
      </c>
      <c r="G141" s="1148">
        <f ca="1">IF(F141&lt;&gt;"",COUNTIF($F$11:F141,"&gt;0"),"")</f>
        <v>131</v>
      </c>
      <c r="H141" s="1149">
        <v>1.2293182292235061E-2</v>
      </c>
      <c r="I141" s="1093"/>
      <c r="J141" s="1150">
        <f t="shared" ca="1" si="41"/>
        <v>1006253704.5449243</v>
      </c>
      <c r="K141" s="1151">
        <f t="shared" ca="1" si="42"/>
        <v>12370060.222207593</v>
      </c>
      <c r="L141" s="1150">
        <f t="shared" ca="1" si="43"/>
        <v>6882030.6412991378</v>
      </c>
      <c r="M141" s="1150">
        <f t="shared" ca="1" si="44"/>
        <v>0</v>
      </c>
      <c r="N141" s="1150">
        <f t="shared" ref="N141:N204" ca="1" si="53">IF(E141&lt;&gt;"",J141-K141-L141-M141,"")</f>
        <v>987001613.68141758</v>
      </c>
      <c r="O141" s="1093"/>
      <c r="P141" s="1150">
        <f t="shared" ca="1" si="45"/>
        <v>19252090.863506675</v>
      </c>
      <c r="Q141" s="1150">
        <f t="shared" ca="1" si="46"/>
        <v>937651532.99734664</v>
      </c>
      <c r="R141" s="1150">
        <f t="shared" ref="R141:R204" ca="1" si="54">IF(E141&lt;&gt;"", T140, "")</f>
        <v>955941019.31767797</v>
      </c>
      <c r="S141" s="1150">
        <f t="shared" ref="S141:S204" ca="1" si="55">IF(E141&lt;&gt;"", MIN(P141,MAX(R141-Q141,0)), "")</f>
        <v>18289486.320331335</v>
      </c>
      <c r="T141" s="1150">
        <f t="shared" ca="1" si="47"/>
        <v>937651532.99734664</v>
      </c>
      <c r="U141" s="1152">
        <f t="shared" ca="1" si="48"/>
        <v>0.12297908445912596</v>
      </c>
      <c r="V141" s="1153">
        <f t="shared" ca="1" si="49"/>
        <v>5.0000000000000044E-2</v>
      </c>
      <c r="X141" s="1154">
        <f t="shared" ref="X141:X204" ca="1" si="56">IF(E141&lt;&gt;"", Z140, "")</f>
        <v>50312685.227246225</v>
      </c>
      <c r="Y141" s="1154">
        <f t="shared" ca="1" si="50"/>
        <v>962604.5431753397</v>
      </c>
      <c r="Z141" s="1154">
        <f t="shared" ca="1" si="51"/>
        <v>49350080.684070885</v>
      </c>
      <c r="AA141" s="1152">
        <f t="shared" ca="1" si="52"/>
        <v>0.12295377621516673</v>
      </c>
      <c r="AB141" s="1125"/>
    </row>
    <row r="142" spans="1:28">
      <c r="A142" s="1164">
        <f>'AMORT. PROFILE 0% CPR'!A142</f>
        <v>49002</v>
      </c>
      <c r="C142" s="1124"/>
      <c r="D142" s="1145">
        <f t="shared" ca="1" si="38"/>
        <v>49765</v>
      </c>
      <c r="E142" s="1146">
        <f t="shared" ca="1" si="39"/>
        <v>49793</v>
      </c>
      <c r="F142" s="1147">
        <f t="shared" ca="1" si="40"/>
        <v>4018</v>
      </c>
      <c r="G142" s="1148">
        <f ca="1">IF(F142&lt;&gt;"",COUNTIF($F$11:F142,"&gt;0"),"")</f>
        <v>132</v>
      </c>
      <c r="H142" s="1149">
        <v>1.2384469228646137E-2</v>
      </c>
      <c r="I142" s="1093"/>
      <c r="J142" s="1150">
        <f t="shared" ca="1" si="41"/>
        <v>987001613.68141758</v>
      </c>
      <c r="K142" s="1151">
        <f t="shared" ca="1" si="42"/>
        <v>12223491.113261599</v>
      </c>
      <c r="L142" s="1150">
        <f t="shared" ca="1" si="43"/>
        <v>6749736.6983572617</v>
      </c>
      <c r="M142" s="1150">
        <f t="shared" ca="1" si="44"/>
        <v>0</v>
      </c>
      <c r="N142" s="1150">
        <f t="shared" ca="1" si="53"/>
        <v>968028385.86979878</v>
      </c>
      <c r="O142" s="1093"/>
      <c r="P142" s="1150">
        <f t="shared" ca="1" si="45"/>
        <v>18973227.811618686</v>
      </c>
      <c r="Q142" s="1150">
        <f t="shared" ca="1" si="46"/>
        <v>919626966.57630885</v>
      </c>
      <c r="R142" s="1150">
        <f t="shared" ca="1" si="54"/>
        <v>937651532.99734664</v>
      </c>
      <c r="S142" s="1150">
        <f t="shared" ca="1" si="55"/>
        <v>18024566.421037793</v>
      </c>
      <c r="T142" s="1150">
        <f t="shared" ca="1" si="47"/>
        <v>919626966.57630885</v>
      </c>
      <c r="U142" s="1152">
        <f t="shared" ca="1" si="48"/>
        <v>0.1206261942311206</v>
      </c>
      <c r="V142" s="1153">
        <f t="shared" ca="1" si="49"/>
        <v>5.0000000000000044E-2</v>
      </c>
      <c r="X142" s="1154">
        <f t="shared" ca="1" si="56"/>
        <v>49350080.684070885</v>
      </c>
      <c r="Y142" s="1154">
        <f t="shared" ca="1" si="50"/>
        <v>948661.39058089256</v>
      </c>
      <c r="Z142" s="1154">
        <f t="shared" ca="1" si="51"/>
        <v>48401419.293489993</v>
      </c>
      <c r="AA142" s="1152">
        <f t="shared" ca="1" si="52"/>
        <v>0.12060137019567665</v>
      </c>
      <c r="AB142" s="1125"/>
    </row>
    <row r="143" spans="1:28">
      <c r="A143" s="1164">
        <f>'AMORT. PROFILE 0% CPR'!A143</f>
        <v>49030</v>
      </c>
      <c r="C143" s="1124"/>
      <c r="D143" s="1145">
        <f t="shared" ca="1" si="38"/>
        <v>49795</v>
      </c>
      <c r="E143" s="1146">
        <f t="shared" ca="1" si="39"/>
        <v>49822</v>
      </c>
      <c r="F143" s="1147">
        <f t="shared" ca="1" si="40"/>
        <v>4047</v>
      </c>
      <c r="G143" s="1148">
        <f ca="1">IF(F143&lt;&gt;"",COUNTIF($F$11:F143,"&gt;0"),"")</f>
        <v>133</v>
      </c>
      <c r="H143" s="1149">
        <v>1.2485675641903553E-2</v>
      </c>
      <c r="I143" s="1093"/>
      <c r="J143" s="1150">
        <f t="shared" ca="1" si="41"/>
        <v>968028385.86979878</v>
      </c>
      <c r="K143" s="1151">
        <f t="shared" ca="1" si="42"/>
        <v>12086488.438125759</v>
      </c>
      <c r="L143" s="1150">
        <f t="shared" ca="1" si="43"/>
        <v>6619307.468239462</v>
      </c>
      <c r="M143" s="1150">
        <f t="shared" ca="1" si="44"/>
        <v>0</v>
      </c>
      <c r="N143" s="1150">
        <f t="shared" ca="1" si="53"/>
        <v>949322589.96343362</v>
      </c>
      <c r="O143" s="1093"/>
      <c r="P143" s="1150">
        <f t="shared" ca="1" si="45"/>
        <v>18705795.906365275</v>
      </c>
      <c r="Q143" s="1150">
        <f t="shared" ca="1" si="46"/>
        <v>901856460.46526194</v>
      </c>
      <c r="R143" s="1150">
        <f t="shared" ca="1" si="54"/>
        <v>919626966.57630885</v>
      </c>
      <c r="S143" s="1150">
        <f t="shared" ca="1" si="55"/>
        <v>17770506.11104691</v>
      </c>
      <c r="T143" s="1150">
        <f t="shared" ca="1" si="47"/>
        <v>901856460.46526194</v>
      </c>
      <c r="U143" s="1152">
        <f t="shared" ca="1" si="48"/>
        <v>0.11830738519223857</v>
      </c>
      <c r="V143" s="1153">
        <f t="shared" ca="1" si="49"/>
        <v>5.0000000000000044E-2</v>
      </c>
      <c r="X143" s="1154">
        <f t="shared" ca="1" si="56"/>
        <v>48401419.293489993</v>
      </c>
      <c r="Y143" s="1154">
        <f t="shared" ca="1" si="50"/>
        <v>935289.7953183651</v>
      </c>
      <c r="Z143" s="1154">
        <f t="shared" ca="1" si="51"/>
        <v>47466129.498171628</v>
      </c>
      <c r="AA143" s="1152">
        <f t="shared" ca="1" si="52"/>
        <v>0.11828303835163732</v>
      </c>
      <c r="AB143" s="1125"/>
    </row>
    <row r="144" spans="1:28">
      <c r="A144" s="1164">
        <f>'AMORT. PROFILE 0% CPR'!A144</f>
        <v>49061</v>
      </c>
      <c r="C144" s="1124"/>
      <c r="D144" s="1145">
        <f t="shared" ca="1" si="38"/>
        <v>49826</v>
      </c>
      <c r="E144" s="1146">
        <f t="shared" ca="1" si="39"/>
        <v>49853</v>
      </c>
      <c r="F144" s="1147">
        <f t="shared" ca="1" si="40"/>
        <v>4078</v>
      </c>
      <c r="G144" s="1148">
        <f ca="1">IF(F144&lt;&gt;"",COUNTIF($F$11:F144,"&gt;0"),"")</f>
        <v>134</v>
      </c>
      <c r="H144" s="1149">
        <v>1.2585610525184927E-2</v>
      </c>
      <c r="I144" s="1093"/>
      <c r="J144" s="1150">
        <f t="shared" ca="1" si="41"/>
        <v>949322589.96343362</v>
      </c>
      <c r="K144" s="1151">
        <f t="shared" ca="1" si="42"/>
        <v>11947804.380039604</v>
      </c>
      <c r="L144" s="1150">
        <f t="shared" ca="1" si="43"/>
        <v>6490741.6814995464</v>
      </c>
      <c r="M144" s="1150">
        <f t="shared" ca="1" si="44"/>
        <v>0</v>
      </c>
      <c r="N144" s="1150">
        <f t="shared" ca="1" si="53"/>
        <v>930884043.90189445</v>
      </c>
      <c r="O144" s="1093"/>
      <c r="P144" s="1150">
        <f t="shared" ca="1" si="45"/>
        <v>18438546.061539054</v>
      </c>
      <c r="Q144" s="1150">
        <f t="shared" ca="1" si="46"/>
        <v>884339841.70679975</v>
      </c>
      <c r="R144" s="1150">
        <f t="shared" ca="1" si="54"/>
        <v>901856460.46526194</v>
      </c>
      <c r="S144" s="1150">
        <f t="shared" ca="1" si="55"/>
        <v>17516618.758462191</v>
      </c>
      <c r="T144" s="1150">
        <f t="shared" ca="1" si="47"/>
        <v>884339841.70679975</v>
      </c>
      <c r="U144" s="1152">
        <f t="shared" ca="1" si="48"/>
        <v>0.11602126028730278</v>
      </c>
      <c r="V144" s="1153">
        <f t="shared" ca="1" si="49"/>
        <v>4.9999999999999933E-2</v>
      </c>
      <c r="X144" s="1154">
        <f t="shared" ca="1" si="56"/>
        <v>47466129.498171628</v>
      </c>
      <c r="Y144" s="1154">
        <f t="shared" ca="1" si="50"/>
        <v>921927.30307686329</v>
      </c>
      <c r="Z144" s="1154">
        <f t="shared" ca="1" si="51"/>
        <v>46544202.195094764</v>
      </c>
      <c r="AA144" s="1152">
        <f t="shared" ca="1" si="52"/>
        <v>0.11599738391537544</v>
      </c>
      <c r="AB144" s="1125"/>
    </row>
    <row r="145" spans="1:28">
      <c r="A145" s="1164">
        <f>'AMORT. PROFILE 0% CPR'!A145</f>
        <v>49094</v>
      </c>
      <c r="C145" s="1124"/>
      <c r="D145" s="1145">
        <f t="shared" ca="1" si="38"/>
        <v>49856</v>
      </c>
      <c r="E145" s="1146">
        <f t="shared" ca="1" si="39"/>
        <v>49884</v>
      </c>
      <c r="F145" s="1147">
        <f t="shared" ca="1" si="40"/>
        <v>4109</v>
      </c>
      <c r="G145" s="1148">
        <f ca="1">IF(F145&lt;&gt;"",COUNTIF($F$11:F145,"&gt;0"),"")</f>
        <v>135</v>
      </c>
      <c r="H145" s="1149">
        <v>1.2665408375706582E-2</v>
      </c>
      <c r="I145" s="1093"/>
      <c r="J145" s="1150">
        <f t="shared" ca="1" si="41"/>
        <v>930884043.90189445</v>
      </c>
      <c r="K145" s="1151">
        <f t="shared" ca="1" si="42"/>
        <v>11790026.566446668</v>
      </c>
      <c r="L145" s="1150">
        <f t="shared" ca="1" si="43"/>
        <v>6364158.6474115001</v>
      </c>
      <c r="M145" s="1150">
        <f t="shared" ca="1" si="44"/>
        <v>0</v>
      </c>
      <c r="N145" s="1150">
        <f t="shared" ca="1" si="53"/>
        <v>912729858.68803632</v>
      </c>
      <c r="O145" s="1093"/>
      <c r="P145" s="1150">
        <f t="shared" ca="1" si="45"/>
        <v>18154185.213858247</v>
      </c>
      <c r="Q145" s="1150">
        <f t="shared" ca="1" si="46"/>
        <v>867093365.75363445</v>
      </c>
      <c r="R145" s="1150">
        <f t="shared" ca="1" si="54"/>
        <v>884339841.70679975</v>
      </c>
      <c r="S145" s="1150">
        <f t="shared" ca="1" si="55"/>
        <v>17246475.953165293</v>
      </c>
      <c r="T145" s="1150">
        <f t="shared" ca="1" si="47"/>
        <v>867093365.75363445</v>
      </c>
      <c r="U145" s="1152">
        <f t="shared" ca="1" si="48"/>
        <v>0.11376779726583643</v>
      </c>
      <c r="V145" s="1153">
        <f t="shared" ca="1" si="49"/>
        <v>5.0000000000000044E-2</v>
      </c>
      <c r="X145" s="1154">
        <f t="shared" ca="1" si="56"/>
        <v>46544202.195094764</v>
      </c>
      <c r="Y145" s="1154">
        <f t="shared" ca="1" si="50"/>
        <v>907709.26069295406</v>
      </c>
      <c r="Z145" s="1154">
        <f t="shared" ca="1" si="51"/>
        <v>45636492.93440181</v>
      </c>
      <c r="AA145" s="1152">
        <f t="shared" ca="1" si="52"/>
        <v>0.11374438464099405</v>
      </c>
      <c r="AB145" s="1125"/>
    </row>
    <row r="146" spans="1:28">
      <c r="A146" s="1164">
        <f>'AMORT. PROFILE 0% CPR'!A146</f>
        <v>49122</v>
      </c>
      <c r="C146" s="1124"/>
      <c r="D146" s="1145">
        <f t="shared" ca="1" si="38"/>
        <v>49887</v>
      </c>
      <c r="E146" s="1146">
        <f t="shared" ca="1" si="39"/>
        <v>49914</v>
      </c>
      <c r="F146" s="1147">
        <f t="shared" ca="1" si="40"/>
        <v>4139</v>
      </c>
      <c r="G146" s="1148">
        <f ca="1">IF(F146&lt;&gt;"",COUNTIF($F$11:F146,"&gt;0"),"")</f>
        <v>136</v>
      </c>
      <c r="H146" s="1149">
        <v>1.2756916567808798E-2</v>
      </c>
      <c r="I146" s="1093"/>
      <c r="J146" s="1150">
        <f t="shared" ca="1" si="41"/>
        <v>912729858.68803632</v>
      </c>
      <c r="K146" s="1151">
        <f t="shared" ca="1" si="42"/>
        <v>11643618.656231195</v>
      </c>
      <c r="L146" s="1150">
        <f t="shared" ca="1" si="43"/>
        <v>6239465.9070758726</v>
      </c>
      <c r="M146" s="1150">
        <f t="shared" ca="1" si="44"/>
        <v>0</v>
      </c>
      <c r="N146" s="1150">
        <f t="shared" ca="1" si="53"/>
        <v>894846774.12472928</v>
      </c>
      <c r="O146" s="1093"/>
      <c r="P146" s="1150">
        <f t="shared" ca="1" si="45"/>
        <v>17883084.563306928</v>
      </c>
      <c r="Q146" s="1150">
        <f t="shared" ca="1" si="46"/>
        <v>850104435.41849279</v>
      </c>
      <c r="R146" s="1150">
        <f t="shared" ca="1" si="54"/>
        <v>867093365.75363445</v>
      </c>
      <c r="S146" s="1150">
        <f t="shared" ca="1" si="55"/>
        <v>16988930.335141659</v>
      </c>
      <c r="T146" s="1150">
        <f t="shared" ca="1" si="47"/>
        <v>850104435.41849279</v>
      </c>
      <c r="U146" s="1152">
        <f t="shared" ca="1" si="48"/>
        <v>0.11154908734544774</v>
      </c>
      <c r="V146" s="1153">
        <f t="shared" ca="1" si="49"/>
        <v>5.0000000000000044E-2</v>
      </c>
      <c r="X146" s="1154">
        <f t="shared" ca="1" si="56"/>
        <v>45636492.93440181</v>
      </c>
      <c r="Y146" s="1154">
        <f t="shared" ca="1" si="50"/>
        <v>894154.2281652689</v>
      </c>
      <c r="Z146" s="1154">
        <f t="shared" ca="1" si="51"/>
        <v>44742338.706236541</v>
      </c>
      <c r="AA146" s="1152">
        <f t="shared" ca="1" si="52"/>
        <v>0.11152613131574245</v>
      </c>
      <c r="AB146" s="1125"/>
    </row>
    <row r="147" spans="1:28">
      <c r="A147" s="1164">
        <f>'AMORT. PROFILE 0% CPR'!A147</f>
        <v>49152</v>
      </c>
      <c r="C147" s="1124"/>
      <c r="D147" s="1145">
        <f t="shared" ca="1" si="38"/>
        <v>49918</v>
      </c>
      <c r="E147" s="1146">
        <f t="shared" ca="1" si="39"/>
        <v>49947</v>
      </c>
      <c r="F147" s="1147">
        <f t="shared" ca="1" si="40"/>
        <v>4172</v>
      </c>
      <c r="G147" s="1148">
        <f ca="1">IF(F147&lt;&gt;"",COUNTIF($F$11:F147,"&gt;0"),"")</f>
        <v>137</v>
      </c>
      <c r="H147" s="1149">
        <v>1.2839097125528609E-2</v>
      </c>
      <c r="I147" s="1093"/>
      <c r="J147" s="1150">
        <f t="shared" ca="1" si="41"/>
        <v>894846774.12472928</v>
      </c>
      <c r="K147" s="1151">
        <f t="shared" ca="1" si="42"/>
        <v>11489024.64545336</v>
      </c>
      <c r="L147" s="1150">
        <f t="shared" ca="1" si="43"/>
        <v>6116707.0550679686</v>
      </c>
      <c r="M147" s="1150">
        <f t="shared" ca="1" si="44"/>
        <v>0</v>
      </c>
      <c r="N147" s="1150">
        <f t="shared" ca="1" si="53"/>
        <v>877241042.42420793</v>
      </c>
      <c r="O147" s="1093"/>
      <c r="P147" s="1150">
        <f t="shared" ca="1" si="45"/>
        <v>17605731.700521469</v>
      </c>
      <c r="Q147" s="1150">
        <f t="shared" ca="1" si="46"/>
        <v>833378990.30299747</v>
      </c>
      <c r="R147" s="1150">
        <f t="shared" ca="1" si="54"/>
        <v>850104435.41849279</v>
      </c>
      <c r="S147" s="1150">
        <f t="shared" ca="1" si="55"/>
        <v>16725445.115495324</v>
      </c>
      <c r="T147" s="1150">
        <f t="shared" ca="1" si="47"/>
        <v>833378990.30299747</v>
      </c>
      <c r="U147" s="1152">
        <f t="shared" ca="1" si="48"/>
        <v>0.10936350993393876</v>
      </c>
      <c r="V147" s="1153">
        <f t="shared" ca="1" si="49"/>
        <v>5.0000000000000044E-2</v>
      </c>
      <c r="X147" s="1154">
        <f t="shared" ca="1" si="56"/>
        <v>44742338.706236541</v>
      </c>
      <c r="Y147" s="1154">
        <f t="shared" ca="1" si="50"/>
        <v>880286.58502614498</v>
      </c>
      <c r="Z147" s="1154">
        <f t="shared" ca="1" si="51"/>
        <v>43862052.121210396</v>
      </c>
      <c r="AA147" s="1152">
        <f t="shared" ca="1" si="52"/>
        <v>0.10934100368092996</v>
      </c>
      <c r="AB147" s="1125"/>
    </row>
    <row r="148" spans="1:28">
      <c r="A148" s="1164">
        <f>'AMORT. PROFILE 0% CPR'!A148</f>
        <v>49184</v>
      </c>
      <c r="C148" s="1124"/>
      <c r="D148" s="1145">
        <f t="shared" ca="1" si="38"/>
        <v>49948</v>
      </c>
      <c r="E148" s="1146">
        <f t="shared" ca="1" si="39"/>
        <v>49975</v>
      </c>
      <c r="F148" s="1147">
        <f t="shared" ca="1" si="40"/>
        <v>4200</v>
      </c>
      <c r="G148" s="1148">
        <f ca="1">IF(F148&lt;&gt;"",COUNTIF($F$11:F148,"&gt;0"),"")</f>
        <v>138</v>
      </c>
      <c r="H148" s="1149">
        <v>1.2935741665823631E-2</v>
      </c>
      <c r="I148" s="1093"/>
      <c r="J148" s="1150">
        <f t="shared" ca="1" si="41"/>
        <v>877241042.42420793</v>
      </c>
      <c r="K148" s="1151">
        <f t="shared" ca="1" si="42"/>
        <v>11347763.503457382</v>
      </c>
      <c r="L148" s="1150">
        <f t="shared" ca="1" si="43"/>
        <v>5995776.3785200687</v>
      </c>
      <c r="M148" s="1150">
        <f t="shared" ca="1" si="44"/>
        <v>0</v>
      </c>
      <c r="N148" s="1150">
        <f t="shared" ca="1" si="53"/>
        <v>859897502.54223049</v>
      </c>
      <c r="O148" s="1093"/>
      <c r="P148" s="1150">
        <f t="shared" ca="1" si="45"/>
        <v>17343539.881977439</v>
      </c>
      <c r="Q148" s="1150">
        <f t="shared" ca="1" si="46"/>
        <v>816902627.41511893</v>
      </c>
      <c r="R148" s="1150">
        <f t="shared" ca="1" si="54"/>
        <v>833378990.30299747</v>
      </c>
      <c r="S148" s="1150">
        <f t="shared" ca="1" si="55"/>
        <v>16476362.887878537</v>
      </c>
      <c r="T148" s="1150">
        <f t="shared" ca="1" si="47"/>
        <v>816902627.41511893</v>
      </c>
      <c r="U148" s="1152">
        <f t="shared" ca="1" si="48"/>
        <v>0.1072118291441102</v>
      </c>
      <c r="V148" s="1153">
        <f t="shared" ca="1" si="49"/>
        <v>5.0000000000000044E-2</v>
      </c>
      <c r="X148" s="1154">
        <f t="shared" ca="1" si="56"/>
        <v>43862052.121210396</v>
      </c>
      <c r="Y148" s="1154">
        <f t="shared" ca="1" si="50"/>
        <v>867176.99409890175</v>
      </c>
      <c r="Z148" s="1154">
        <f t="shared" ca="1" si="51"/>
        <v>42994875.127111495</v>
      </c>
      <c r="AA148" s="1152">
        <f t="shared" ca="1" si="52"/>
        <v>0.10718976569210752</v>
      </c>
      <c r="AB148" s="1125"/>
    </row>
    <row r="149" spans="1:28">
      <c r="A149" s="1164">
        <f>'AMORT. PROFILE 0% CPR'!A149</f>
        <v>49214</v>
      </c>
      <c r="C149" s="1124"/>
      <c r="D149" s="1145">
        <f t="shared" ca="1" si="38"/>
        <v>49979</v>
      </c>
      <c r="E149" s="1146">
        <f t="shared" ca="1" si="39"/>
        <v>50006</v>
      </c>
      <c r="F149" s="1147">
        <f t="shared" ca="1" si="40"/>
        <v>4231</v>
      </c>
      <c r="G149" s="1148">
        <f ca="1">IF(F149&lt;&gt;"",COUNTIF($F$11:F149,"&gt;0"),"")</f>
        <v>139</v>
      </c>
      <c r="H149" s="1149">
        <v>1.3033364791696398E-2</v>
      </c>
      <c r="I149" s="1093"/>
      <c r="J149" s="1150">
        <f t="shared" ca="1" si="41"/>
        <v>859897502.54223049</v>
      </c>
      <c r="K149" s="1151">
        <f t="shared" ca="1" si="42"/>
        <v>11207357.834101571</v>
      </c>
      <c r="L149" s="1150">
        <f t="shared" ca="1" si="43"/>
        <v>5876655.2948258882</v>
      </c>
      <c r="M149" s="1150">
        <f t="shared" ca="1" si="44"/>
        <v>0</v>
      </c>
      <c r="N149" s="1150">
        <f t="shared" ca="1" si="53"/>
        <v>842813489.41330302</v>
      </c>
      <c r="O149" s="1093"/>
      <c r="P149" s="1150">
        <f t="shared" ca="1" si="45"/>
        <v>17084013.12892735</v>
      </c>
      <c r="Q149" s="1150">
        <f t="shared" ca="1" si="46"/>
        <v>800672814.9426378</v>
      </c>
      <c r="R149" s="1150">
        <f t="shared" ca="1" si="54"/>
        <v>816902627.41511893</v>
      </c>
      <c r="S149" s="1150">
        <f t="shared" ca="1" si="55"/>
        <v>16229812.472481132</v>
      </c>
      <c r="T149" s="1150">
        <f t="shared" ca="1" si="47"/>
        <v>800672814.9426378</v>
      </c>
      <c r="U149" s="1152">
        <f t="shared" ca="1" si="48"/>
        <v>0.1050921920721349</v>
      </c>
      <c r="V149" s="1153">
        <f t="shared" ca="1" si="49"/>
        <v>5.0000000000000044E-2</v>
      </c>
      <c r="X149" s="1154">
        <f t="shared" ca="1" si="56"/>
        <v>42994875.127111495</v>
      </c>
      <c r="Y149" s="1154">
        <f t="shared" ca="1" si="50"/>
        <v>854200.65644621849</v>
      </c>
      <c r="Z149" s="1154">
        <f t="shared" ca="1" si="51"/>
        <v>42140674.470665276</v>
      </c>
      <c r="AA149" s="1152">
        <f t="shared" ca="1" si="52"/>
        <v>0.10507056482676318</v>
      </c>
      <c r="AB149" s="1125"/>
    </row>
    <row r="150" spans="1:28">
      <c r="A150" s="1164">
        <f>'AMORT. PROFILE 0% CPR'!A150</f>
        <v>49244</v>
      </c>
      <c r="B150" s="1165"/>
      <c r="C150" s="1124"/>
      <c r="D150" s="1145">
        <f t="shared" ca="1" si="38"/>
        <v>50009</v>
      </c>
      <c r="E150" s="1146">
        <f t="shared" ca="1" si="39"/>
        <v>50038</v>
      </c>
      <c r="F150" s="1147">
        <f t="shared" ca="1" si="40"/>
        <v>4263</v>
      </c>
      <c r="G150" s="1148">
        <f ca="1">IF(F150&lt;&gt;"",COUNTIF($F$11:F150,"&gt;0"),"")</f>
        <v>140</v>
      </c>
      <c r="H150" s="1149">
        <v>1.3123396781396355E-2</v>
      </c>
      <c r="I150" s="1093"/>
      <c r="J150" s="1150">
        <f t="shared" ca="1" si="41"/>
        <v>842813489.41330302</v>
      </c>
      <c r="K150" s="1151">
        <f t="shared" ca="1" si="42"/>
        <v>11060575.834283972</v>
      </c>
      <c r="L150" s="1150">
        <f t="shared" ca="1" si="43"/>
        <v>5759375.4258239875</v>
      </c>
      <c r="M150" s="1150">
        <f t="shared" ca="1" si="44"/>
        <v>0</v>
      </c>
      <c r="N150" s="1150">
        <f t="shared" ca="1" si="53"/>
        <v>825993538.15319502</v>
      </c>
      <c r="O150" s="1093"/>
      <c r="P150" s="1150">
        <f t="shared" ca="1" si="45"/>
        <v>16819951.260108113</v>
      </c>
      <c r="Q150" s="1150">
        <f t="shared" ca="1" si="46"/>
        <v>784693861.24553525</v>
      </c>
      <c r="R150" s="1150">
        <f t="shared" ca="1" si="54"/>
        <v>800672814.9426378</v>
      </c>
      <c r="S150" s="1150">
        <f t="shared" ca="1" si="55"/>
        <v>15978953.697102547</v>
      </c>
      <c r="T150" s="1150">
        <f t="shared" ca="1" si="47"/>
        <v>784693861.24553525</v>
      </c>
      <c r="U150" s="1152">
        <f t="shared" ca="1" si="48"/>
        <v>0.10300427300759504</v>
      </c>
      <c r="V150" s="1153">
        <f t="shared" ca="1" si="49"/>
        <v>5.0000000000000044E-2</v>
      </c>
      <c r="X150" s="1154">
        <f t="shared" ca="1" si="56"/>
        <v>42140674.470665276</v>
      </c>
      <c r="Y150" s="1154">
        <f t="shared" ca="1" si="50"/>
        <v>840997.5630055666</v>
      </c>
      <c r="Z150" s="1154">
        <f t="shared" ca="1" si="51"/>
        <v>41299676.907659709</v>
      </c>
      <c r="AA150" s="1152">
        <f t="shared" ca="1" si="52"/>
        <v>0.10298307544150849</v>
      </c>
      <c r="AB150" s="1125"/>
    </row>
    <row r="151" spans="1:28">
      <c r="A151" s="1164">
        <f>'AMORT. PROFILE 0% CPR'!A151</f>
        <v>49275</v>
      </c>
      <c r="C151" s="1166"/>
      <c r="D151" s="1145">
        <f t="shared" ca="1" si="38"/>
        <v>50040</v>
      </c>
      <c r="E151" s="1146">
        <f t="shared" ca="1" si="39"/>
        <v>50067</v>
      </c>
      <c r="F151" s="1147">
        <f t="shared" ca="1" si="40"/>
        <v>4292</v>
      </c>
      <c r="G151" s="1148">
        <f ca="1">IF(F151&lt;&gt;"",COUNTIF($F$11:F151,"&gt;0"),"")</f>
        <v>141</v>
      </c>
      <c r="H151" s="1149">
        <v>1.322381871433074E-2</v>
      </c>
      <c r="I151" s="1093"/>
      <c r="J151" s="1150">
        <f t="shared" ca="1" si="41"/>
        <v>825993538.15319502</v>
      </c>
      <c r="K151" s="1151">
        <f t="shared" ca="1" si="42"/>
        <v>10922788.807746483</v>
      </c>
      <c r="L151" s="1150">
        <f t="shared" ca="1" si="43"/>
        <v>5643861.7376026139</v>
      </c>
      <c r="M151" s="1150">
        <f t="shared" ca="1" si="44"/>
        <v>809426887.6078459</v>
      </c>
      <c r="N151" s="1150">
        <f t="shared" ca="1" si="53"/>
        <v>0</v>
      </c>
      <c r="O151" s="1093"/>
      <c r="P151" s="1150">
        <f t="shared" ca="1" si="45"/>
        <v>825993538.1531949</v>
      </c>
      <c r="Q151" s="1150">
        <f t="shared" ca="1" si="46"/>
        <v>0</v>
      </c>
      <c r="R151" s="1150">
        <f t="shared" ca="1" si="54"/>
        <v>784693861.24553525</v>
      </c>
      <c r="S151" s="1150">
        <f t="shared" ca="1" si="55"/>
        <v>784693861.24553525</v>
      </c>
      <c r="T151" s="1150">
        <f t="shared" ca="1" si="47"/>
        <v>0</v>
      </c>
      <c r="U151" s="1152">
        <f t="shared" ca="1" si="48"/>
        <v>0.1009486262087088</v>
      </c>
      <c r="V151" s="1153" t="str">
        <f t="shared" ca="1" si="49"/>
        <v>n.a.</v>
      </c>
      <c r="X151" s="1154">
        <f t="shared" ca="1" si="56"/>
        <v>41299676.907659709</v>
      </c>
      <c r="Y151" s="1154">
        <f t="shared" ca="1" si="50"/>
        <v>41299676.90765965</v>
      </c>
      <c r="Z151" s="1154">
        <f t="shared" ca="1" si="51"/>
        <v>5.9604644775390625E-8</v>
      </c>
      <c r="AA151" s="1152">
        <f t="shared" ca="1" si="52"/>
        <v>0.10092785168049782</v>
      </c>
      <c r="AB151" s="1125"/>
    </row>
    <row r="152" spans="1:28">
      <c r="A152" s="1164">
        <f>'AMORT. PROFILE 0% CPR'!A152</f>
        <v>49305</v>
      </c>
      <c r="C152" s="1124"/>
      <c r="D152" s="1145">
        <f t="shared" ca="1" si="38"/>
        <v>50071</v>
      </c>
      <c r="E152" s="1146">
        <f t="shared" ca="1" si="39"/>
        <v>50098</v>
      </c>
      <c r="F152" s="1147">
        <f t="shared" ca="1" si="40"/>
        <v>4323</v>
      </c>
      <c r="G152" s="1148">
        <f ca="1">IF(F152&lt;&gt;"",COUNTIF($F$11:F152,"&gt;0"),"")</f>
        <v>142</v>
      </c>
      <c r="H152" s="1149">
        <v>1.3320595285273972E-2</v>
      </c>
      <c r="I152" s="1093"/>
      <c r="J152" s="1150">
        <f t="shared" ca="1" si="41"/>
        <v>0</v>
      </c>
      <c r="K152" s="1151">
        <f t="shared" ca="1" si="42"/>
        <v>0</v>
      </c>
      <c r="L152" s="1150">
        <f t="shared" ca="1" si="43"/>
        <v>0</v>
      </c>
      <c r="M152" s="1150">
        <f t="shared" ca="1" si="44"/>
        <v>0</v>
      </c>
      <c r="N152" s="1150">
        <f t="shared" ca="1" si="53"/>
        <v>0</v>
      </c>
      <c r="O152" s="1093"/>
      <c r="P152" s="1150">
        <f t="shared" ca="1" si="45"/>
        <v>5.9604644775390625E-8</v>
      </c>
      <c r="Q152" s="1150">
        <f t="shared" ca="1" si="46"/>
        <v>0</v>
      </c>
      <c r="R152" s="1150">
        <f t="shared" ca="1" si="54"/>
        <v>0</v>
      </c>
      <c r="S152" s="1150">
        <f t="shared" ca="1" si="55"/>
        <v>0</v>
      </c>
      <c r="T152" s="1150">
        <f t="shared" ca="1" si="47"/>
        <v>0</v>
      </c>
      <c r="U152" s="1152">
        <f t="shared" ca="1" si="48"/>
        <v>0</v>
      </c>
      <c r="V152" s="1153" t="str">
        <f t="shared" ca="1" si="49"/>
        <v>n.a.</v>
      </c>
      <c r="X152" s="1154">
        <f t="shared" ca="1" si="56"/>
        <v>5.9604644775390625E-8</v>
      </c>
      <c r="Y152" s="1154">
        <f t="shared" ca="1" si="50"/>
        <v>5.9604644775390625E-8</v>
      </c>
      <c r="Z152" s="1154">
        <f t="shared" ca="1" si="51"/>
        <v>0</v>
      </c>
      <c r="AA152" s="1152">
        <f t="shared" ca="1" si="52"/>
        <v>1.4566139974435636E-16</v>
      </c>
      <c r="AB152" s="1125"/>
    </row>
    <row r="153" spans="1:28">
      <c r="A153" s="1164">
        <f>'AMORT. PROFILE 0% CPR'!A153</f>
        <v>49338</v>
      </c>
      <c r="C153" s="1124"/>
      <c r="D153" s="1145">
        <f t="shared" ca="1" si="38"/>
        <v>50099</v>
      </c>
      <c r="E153" s="1146">
        <f t="shared" ca="1" si="39"/>
        <v>50126</v>
      </c>
      <c r="F153" s="1147">
        <f t="shared" ca="1" si="40"/>
        <v>4351</v>
      </c>
      <c r="G153" s="1148">
        <f ca="1">IF(F153&lt;&gt;"",COUNTIF($F$11:F153,"&gt;0"),"")</f>
        <v>143</v>
      </c>
      <c r="H153" s="1149">
        <v>1.3429315092184863E-2</v>
      </c>
      <c r="I153" s="1093"/>
      <c r="J153" s="1150">
        <f t="shared" ca="1" si="41"/>
        <v>0</v>
      </c>
      <c r="K153" s="1151">
        <f t="shared" ca="1" si="42"/>
        <v>0</v>
      </c>
      <c r="L153" s="1150">
        <f t="shared" ca="1" si="43"/>
        <v>0</v>
      </c>
      <c r="M153" s="1150">
        <f t="shared" ca="1" si="44"/>
        <v>0</v>
      </c>
      <c r="N153" s="1150">
        <f t="shared" ca="1" si="53"/>
        <v>0</v>
      </c>
      <c r="O153" s="1093"/>
      <c r="P153" s="1150">
        <f t="shared" ca="1" si="45"/>
        <v>0</v>
      </c>
      <c r="Q153" s="1150">
        <f t="shared" ca="1" si="46"/>
        <v>0</v>
      </c>
      <c r="R153" s="1150">
        <f t="shared" ca="1" si="54"/>
        <v>0</v>
      </c>
      <c r="S153" s="1150">
        <f t="shared" ca="1" si="55"/>
        <v>0</v>
      </c>
      <c r="T153" s="1150">
        <f t="shared" ca="1" si="47"/>
        <v>0</v>
      </c>
      <c r="U153" s="1152">
        <f t="shared" ca="1" si="48"/>
        <v>0</v>
      </c>
      <c r="V153" s="1153" t="str">
        <f t="shared" ca="1" si="49"/>
        <v>n.a.</v>
      </c>
      <c r="X153" s="1154">
        <f t="shared" ca="1" si="56"/>
        <v>0</v>
      </c>
      <c r="Y153" s="1154">
        <f t="shared" ca="1" si="50"/>
        <v>0</v>
      </c>
      <c r="Z153" s="1154">
        <f t="shared" ca="1" si="51"/>
        <v>0</v>
      </c>
      <c r="AA153" s="1152">
        <f t="shared" ca="1" si="52"/>
        <v>0</v>
      </c>
      <c r="AB153" s="1125"/>
    </row>
    <row r="154" spans="1:28">
      <c r="A154" s="1164">
        <f>'AMORT. PROFILE 0% CPR'!A154</f>
        <v>49367</v>
      </c>
      <c r="C154" s="1124"/>
      <c r="D154" s="1145">
        <f t="shared" ca="1" si="38"/>
        <v>50130</v>
      </c>
      <c r="E154" s="1146">
        <f t="shared" ca="1" si="39"/>
        <v>50157</v>
      </c>
      <c r="F154" s="1147">
        <f t="shared" ca="1" si="40"/>
        <v>4382</v>
      </c>
      <c r="G154" s="1148">
        <f ca="1">IF(F154&lt;&gt;"",COUNTIF($F$11:F154,"&gt;0"),"")</f>
        <v>144</v>
      </c>
      <c r="H154" s="1149">
        <v>1.3521071130576162E-2</v>
      </c>
      <c r="I154" s="1093"/>
      <c r="J154" s="1150">
        <f t="shared" ca="1" si="41"/>
        <v>0</v>
      </c>
      <c r="K154" s="1151">
        <f t="shared" ca="1" si="42"/>
        <v>0</v>
      </c>
      <c r="L154" s="1150">
        <f t="shared" ca="1" si="43"/>
        <v>0</v>
      </c>
      <c r="M154" s="1150">
        <f t="shared" ca="1" si="44"/>
        <v>0</v>
      </c>
      <c r="N154" s="1150">
        <f t="shared" ca="1" si="53"/>
        <v>0</v>
      </c>
      <c r="O154" s="1093"/>
      <c r="P154" s="1150">
        <f t="shared" ca="1" si="45"/>
        <v>0</v>
      </c>
      <c r="Q154" s="1150">
        <f t="shared" ca="1" si="46"/>
        <v>0</v>
      </c>
      <c r="R154" s="1150">
        <f t="shared" ca="1" si="54"/>
        <v>0</v>
      </c>
      <c r="S154" s="1150">
        <f t="shared" ca="1" si="55"/>
        <v>0</v>
      </c>
      <c r="T154" s="1150">
        <f t="shared" ca="1" si="47"/>
        <v>0</v>
      </c>
      <c r="U154" s="1152">
        <f t="shared" ca="1" si="48"/>
        <v>0</v>
      </c>
      <c r="V154" s="1153" t="str">
        <f t="shared" ca="1" si="49"/>
        <v>n.a.</v>
      </c>
      <c r="X154" s="1154">
        <f t="shared" ca="1" si="56"/>
        <v>0</v>
      </c>
      <c r="Y154" s="1154">
        <f t="shared" ca="1" si="50"/>
        <v>0</v>
      </c>
      <c r="Z154" s="1154">
        <f t="shared" ca="1" si="51"/>
        <v>0</v>
      </c>
      <c r="AA154" s="1152">
        <f t="shared" ca="1" si="52"/>
        <v>0</v>
      </c>
      <c r="AB154" s="1125"/>
    </row>
    <row r="155" spans="1:28">
      <c r="A155" s="1164">
        <f>'AMORT. PROFILE 0% CPR'!A155</f>
        <v>49395</v>
      </c>
      <c r="C155" s="1124"/>
      <c r="D155" s="1145">
        <f t="shared" ca="1" si="38"/>
        <v>50160</v>
      </c>
      <c r="E155" s="1146">
        <f t="shared" ca="1" si="39"/>
        <v>50187</v>
      </c>
      <c r="F155" s="1147">
        <f t="shared" ca="1" si="40"/>
        <v>4412</v>
      </c>
      <c r="G155" s="1148">
        <f ca="1">IF(F155&lt;&gt;"",COUNTIF($F$11:F155,"&gt;0"),"")</f>
        <v>145</v>
      </c>
      <c r="H155" s="1149">
        <v>1.3633895063393728E-2</v>
      </c>
      <c r="I155" s="1093"/>
      <c r="J155" s="1150">
        <f t="shared" ca="1" si="41"/>
        <v>0</v>
      </c>
      <c r="K155" s="1151">
        <f t="shared" ca="1" si="42"/>
        <v>0</v>
      </c>
      <c r="L155" s="1150">
        <f t="shared" ca="1" si="43"/>
        <v>0</v>
      </c>
      <c r="M155" s="1150">
        <f t="shared" ca="1" si="44"/>
        <v>0</v>
      </c>
      <c r="N155" s="1150">
        <f t="shared" ca="1" si="53"/>
        <v>0</v>
      </c>
      <c r="O155" s="1093"/>
      <c r="P155" s="1150">
        <f t="shared" ca="1" si="45"/>
        <v>0</v>
      </c>
      <c r="Q155" s="1150">
        <f t="shared" ca="1" si="46"/>
        <v>0</v>
      </c>
      <c r="R155" s="1150">
        <f t="shared" ca="1" si="54"/>
        <v>0</v>
      </c>
      <c r="S155" s="1150">
        <f t="shared" ca="1" si="55"/>
        <v>0</v>
      </c>
      <c r="T155" s="1150">
        <f t="shared" ca="1" si="47"/>
        <v>0</v>
      </c>
      <c r="U155" s="1152">
        <f t="shared" ca="1" si="48"/>
        <v>0</v>
      </c>
      <c r="V155" s="1153" t="str">
        <f t="shared" ca="1" si="49"/>
        <v>n.a.</v>
      </c>
      <c r="X155" s="1154">
        <f t="shared" ca="1" si="56"/>
        <v>0</v>
      </c>
      <c r="Y155" s="1154">
        <f t="shared" ca="1" si="50"/>
        <v>0</v>
      </c>
      <c r="Z155" s="1154">
        <f t="shared" ca="1" si="51"/>
        <v>0</v>
      </c>
      <c r="AA155" s="1152">
        <f t="shared" ca="1" si="52"/>
        <v>0</v>
      </c>
      <c r="AB155" s="1125"/>
    </row>
    <row r="156" spans="1:28">
      <c r="A156" s="1164">
        <f>'AMORT. PROFILE 0% CPR'!A156</f>
        <v>49426</v>
      </c>
      <c r="C156" s="1124"/>
      <c r="D156" s="1145">
        <f t="shared" ca="1" si="38"/>
        <v>50191</v>
      </c>
      <c r="E156" s="1146">
        <f t="shared" ca="1" si="39"/>
        <v>50220</v>
      </c>
      <c r="F156" s="1147">
        <f t="shared" ca="1" si="40"/>
        <v>4445</v>
      </c>
      <c r="G156" s="1148">
        <f ca="1">IF(F156&lt;&gt;"",COUNTIF($F$11:F156,"&gt;0"),"")</f>
        <v>146</v>
      </c>
      <c r="H156" s="1149">
        <v>1.374583120308915E-2</v>
      </c>
      <c r="I156" s="1093"/>
      <c r="J156" s="1150">
        <f t="shared" ca="1" si="41"/>
        <v>0</v>
      </c>
      <c r="K156" s="1151">
        <f t="shared" ca="1" si="42"/>
        <v>0</v>
      </c>
      <c r="L156" s="1150">
        <f t="shared" ca="1" si="43"/>
        <v>0</v>
      </c>
      <c r="M156" s="1150">
        <f t="shared" ca="1" si="44"/>
        <v>0</v>
      </c>
      <c r="N156" s="1150">
        <f t="shared" ca="1" si="53"/>
        <v>0</v>
      </c>
      <c r="O156" s="1093"/>
      <c r="P156" s="1150">
        <f t="shared" ca="1" si="45"/>
        <v>0</v>
      </c>
      <c r="Q156" s="1150">
        <f t="shared" ca="1" si="46"/>
        <v>0</v>
      </c>
      <c r="R156" s="1150">
        <f t="shared" ca="1" si="54"/>
        <v>0</v>
      </c>
      <c r="S156" s="1150">
        <f t="shared" ca="1" si="55"/>
        <v>0</v>
      </c>
      <c r="T156" s="1150">
        <f t="shared" ca="1" si="47"/>
        <v>0</v>
      </c>
      <c r="U156" s="1152">
        <f t="shared" ca="1" si="48"/>
        <v>0</v>
      </c>
      <c r="V156" s="1153" t="str">
        <f t="shared" ca="1" si="49"/>
        <v>n.a.</v>
      </c>
      <c r="X156" s="1154">
        <f t="shared" ca="1" si="56"/>
        <v>0</v>
      </c>
      <c r="Y156" s="1154">
        <f t="shared" ca="1" si="50"/>
        <v>0</v>
      </c>
      <c r="Z156" s="1154">
        <f t="shared" ca="1" si="51"/>
        <v>0</v>
      </c>
      <c r="AA156" s="1152">
        <f t="shared" ca="1" si="52"/>
        <v>0</v>
      </c>
      <c r="AB156" s="1125"/>
    </row>
    <row r="157" spans="1:28">
      <c r="A157" s="1164">
        <f>'AMORT. PROFILE 0% CPR'!A157</f>
        <v>49457</v>
      </c>
      <c r="C157" s="1124"/>
      <c r="D157" s="1145">
        <f t="shared" ca="1" si="38"/>
        <v>50221</v>
      </c>
      <c r="E157" s="1146">
        <f t="shared" ca="1" si="39"/>
        <v>50248</v>
      </c>
      <c r="F157" s="1147">
        <f t="shared" ca="1" si="40"/>
        <v>4473</v>
      </c>
      <c r="G157" s="1148">
        <f ca="1">IF(F157&lt;&gt;"",COUNTIF($F$11:F157,"&gt;0"),"")</f>
        <v>147</v>
      </c>
      <c r="H157" s="1149">
        <v>1.3860294491654501E-2</v>
      </c>
      <c r="I157" s="1093"/>
      <c r="J157" s="1150">
        <f t="shared" ca="1" si="41"/>
        <v>0</v>
      </c>
      <c r="K157" s="1151">
        <f t="shared" ca="1" si="42"/>
        <v>0</v>
      </c>
      <c r="L157" s="1150">
        <f t="shared" ca="1" si="43"/>
        <v>0</v>
      </c>
      <c r="M157" s="1150">
        <f t="shared" ca="1" si="44"/>
        <v>0</v>
      </c>
      <c r="N157" s="1150">
        <f t="shared" ca="1" si="53"/>
        <v>0</v>
      </c>
      <c r="O157" s="1093"/>
      <c r="P157" s="1150">
        <f t="shared" ca="1" si="45"/>
        <v>0</v>
      </c>
      <c r="Q157" s="1150">
        <f t="shared" ca="1" si="46"/>
        <v>0</v>
      </c>
      <c r="R157" s="1150">
        <f t="shared" ca="1" si="54"/>
        <v>0</v>
      </c>
      <c r="S157" s="1150">
        <f t="shared" ca="1" si="55"/>
        <v>0</v>
      </c>
      <c r="T157" s="1150">
        <f t="shared" ca="1" si="47"/>
        <v>0</v>
      </c>
      <c r="U157" s="1152">
        <f t="shared" ca="1" si="48"/>
        <v>0</v>
      </c>
      <c r="V157" s="1153" t="str">
        <f t="shared" ca="1" si="49"/>
        <v>n.a.</v>
      </c>
      <c r="X157" s="1154">
        <f t="shared" ca="1" si="56"/>
        <v>0</v>
      </c>
      <c r="Y157" s="1154">
        <f t="shared" ca="1" si="50"/>
        <v>0</v>
      </c>
      <c r="Z157" s="1154">
        <f t="shared" ca="1" si="51"/>
        <v>0</v>
      </c>
      <c r="AA157" s="1152">
        <f t="shared" ca="1" si="52"/>
        <v>0</v>
      </c>
      <c r="AB157" s="1125"/>
    </row>
    <row r="158" spans="1:28">
      <c r="A158" s="1164">
        <f>'AMORT. PROFILE 0% CPR'!A158</f>
        <v>49487</v>
      </c>
      <c r="C158" s="1124"/>
      <c r="D158" s="1145">
        <f t="shared" ca="1" si="38"/>
        <v>50252</v>
      </c>
      <c r="E158" s="1146">
        <f t="shared" ca="1" si="39"/>
        <v>50279</v>
      </c>
      <c r="F158" s="1147">
        <f t="shared" ca="1" si="40"/>
        <v>4504</v>
      </c>
      <c r="G158" s="1148">
        <f ca="1">IF(F158&lt;&gt;"",COUNTIF($F$11:F158,"&gt;0"),"")</f>
        <v>148</v>
      </c>
      <c r="H158" s="1149">
        <v>1.3972418818144639E-2</v>
      </c>
      <c r="I158" s="1093"/>
      <c r="J158" s="1150">
        <f t="shared" ca="1" si="41"/>
        <v>0</v>
      </c>
      <c r="K158" s="1151">
        <f t="shared" ca="1" si="42"/>
        <v>0</v>
      </c>
      <c r="L158" s="1150">
        <f t="shared" ca="1" si="43"/>
        <v>0</v>
      </c>
      <c r="M158" s="1150">
        <f t="shared" ca="1" si="44"/>
        <v>0</v>
      </c>
      <c r="N158" s="1150">
        <f t="shared" ca="1" si="53"/>
        <v>0</v>
      </c>
      <c r="O158" s="1093"/>
      <c r="P158" s="1150">
        <f t="shared" ca="1" si="45"/>
        <v>0</v>
      </c>
      <c r="Q158" s="1150">
        <f t="shared" ca="1" si="46"/>
        <v>0</v>
      </c>
      <c r="R158" s="1150">
        <f t="shared" ca="1" si="54"/>
        <v>0</v>
      </c>
      <c r="S158" s="1150">
        <f t="shared" ca="1" si="55"/>
        <v>0</v>
      </c>
      <c r="T158" s="1150">
        <f t="shared" ca="1" si="47"/>
        <v>0</v>
      </c>
      <c r="U158" s="1152">
        <f t="shared" ca="1" si="48"/>
        <v>0</v>
      </c>
      <c r="V158" s="1153" t="str">
        <f t="shared" ca="1" si="49"/>
        <v>n.a.</v>
      </c>
      <c r="X158" s="1154">
        <f t="shared" ca="1" si="56"/>
        <v>0</v>
      </c>
      <c r="Y158" s="1154">
        <f t="shared" ca="1" si="50"/>
        <v>0</v>
      </c>
      <c r="Z158" s="1154">
        <f t="shared" ca="1" si="51"/>
        <v>0</v>
      </c>
      <c r="AA158" s="1152">
        <f t="shared" ca="1" si="52"/>
        <v>0</v>
      </c>
      <c r="AB158" s="1125"/>
    </row>
    <row r="159" spans="1:28">
      <c r="A159" s="1164">
        <f>'AMORT. PROFILE 0% CPR'!A159</f>
        <v>49517</v>
      </c>
      <c r="C159" s="1124"/>
      <c r="D159" s="1145">
        <f t="shared" ca="1" si="38"/>
        <v>50283</v>
      </c>
      <c r="E159" s="1146">
        <f t="shared" ca="1" si="39"/>
        <v>50311</v>
      </c>
      <c r="F159" s="1147">
        <f t="shared" ca="1" si="40"/>
        <v>4536</v>
      </c>
      <c r="G159" s="1148">
        <f ca="1">IF(F159&lt;&gt;"",COUNTIF($F$11:F159,"&gt;0"),"")</f>
        <v>149</v>
      </c>
      <c r="H159" s="1149">
        <v>1.408602523770945E-2</v>
      </c>
      <c r="I159" s="1093"/>
      <c r="J159" s="1150">
        <f t="shared" ca="1" si="41"/>
        <v>0</v>
      </c>
      <c r="K159" s="1151">
        <f t="shared" ca="1" si="42"/>
        <v>0</v>
      </c>
      <c r="L159" s="1150">
        <f t="shared" ca="1" si="43"/>
        <v>0</v>
      </c>
      <c r="M159" s="1150">
        <f t="shared" ca="1" si="44"/>
        <v>0</v>
      </c>
      <c r="N159" s="1150">
        <f t="shared" ca="1" si="53"/>
        <v>0</v>
      </c>
      <c r="O159" s="1093"/>
      <c r="P159" s="1150">
        <f t="shared" ca="1" si="45"/>
        <v>0</v>
      </c>
      <c r="Q159" s="1150">
        <f t="shared" ca="1" si="46"/>
        <v>0</v>
      </c>
      <c r="R159" s="1150">
        <f t="shared" ca="1" si="54"/>
        <v>0</v>
      </c>
      <c r="S159" s="1150">
        <f t="shared" ca="1" si="55"/>
        <v>0</v>
      </c>
      <c r="T159" s="1150">
        <f t="shared" ca="1" si="47"/>
        <v>0</v>
      </c>
      <c r="U159" s="1152">
        <f t="shared" ca="1" si="48"/>
        <v>0</v>
      </c>
      <c r="V159" s="1153" t="str">
        <f t="shared" ca="1" si="49"/>
        <v>n.a.</v>
      </c>
      <c r="X159" s="1154">
        <f t="shared" ca="1" si="56"/>
        <v>0</v>
      </c>
      <c r="Y159" s="1154">
        <f t="shared" ca="1" si="50"/>
        <v>0</v>
      </c>
      <c r="Z159" s="1154">
        <f t="shared" ca="1" si="51"/>
        <v>0</v>
      </c>
      <c r="AA159" s="1152">
        <f t="shared" ca="1" si="52"/>
        <v>0</v>
      </c>
      <c r="AB159" s="1125"/>
    </row>
    <row r="160" spans="1:28">
      <c r="A160" s="1164">
        <f>'AMORT. PROFILE 0% CPR'!A160</f>
        <v>49548</v>
      </c>
      <c r="C160" s="1124"/>
      <c r="D160" s="1145">
        <f t="shared" ca="1" si="38"/>
        <v>50313</v>
      </c>
      <c r="E160" s="1146">
        <f t="shared" ca="1" si="39"/>
        <v>50340</v>
      </c>
      <c r="F160" s="1147">
        <f t="shared" ca="1" si="40"/>
        <v>4565</v>
      </c>
      <c r="G160" s="1148">
        <f ca="1">IF(F160&lt;&gt;"",COUNTIF($F$11:F160,"&gt;0"),"")</f>
        <v>150</v>
      </c>
      <c r="H160" s="1149">
        <v>1.4212850209998613E-2</v>
      </c>
      <c r="I160" s="1093"/>
      <c r="J160" s="1150">
        <f t="shared" ca="1" si="41"/>
        <v>0</v>
      </c>
      <c r="K160" s="1151">
        <f t="shared" ca="1" si="42"/>
        <v>0</v>
      </c>
      <c r="L160" s="1150">
        <f t="shared" ca="1" si="43"/>
        <v>0</v>
      </c>
      <c r="M160" s="1150">
        <f t="shared" ca="1" si="44"/>
        <v>0</v>
      </c>
      <c r="N160" s="1150">
        <f t="shared" ca="1" si="53"/>
        <v>0</v>
      </c>
      <c r="O160" s="1093"/>
      <c r="P160" s="1150">
        <f t="shared" ca="1" si="45"/>
        <v>0</v>
      </c>
      <c r="Q160" s="1150">
        <f t="shared" ca="1" si="46"/>
        <v>0</v>
      </c>
      <c r="R160" s="1150">
        <f t="shared" ca="1" si="54"/>
        <v>0</v>
      </c>
      <c r="S160" s="1150">
        <f t="shared" ca="1" si="55"/>
        <v>0</v>
      </c>
      <c r="T160" s="1150">
        <f t="shared" ca="1" si="47"/>
        <v>0</v>
      </c>
      <c r="U160" s="1152">
        <f t="shared" ca="1" si="48"/>
        <v>0</v>
      </c>
      <c r="V160" s="1153" t="str">
        <f t="shared" ca="1" si="49"/>
        <v>n.a.</v>
      </c>
      <c r="X160" s="1154">
        <f t="shared" ca="1" si="56"/>
        <v>0</v>
      </c>
      <c r="Y160" s="1154">
        <f t="shared" ca="1" si="50"/>
        <v>0</v>
      </c>
      <c r="Z160" s="1154">
        <f t="shared" ca="1" si="51"/>
        <v>0</v>
      </c>
      <c r="AA160" s="1152">
        <f t="shared" ca="1" si="52"/>
        <v>0</v>
      </c>
      <c r="AB160" s="1125"/>
    </row>
    <row r="161" spans="1:28">
      <c r="A161" s="1164">
        <f>'AMORT. PROFILE 0% CPR'!A161</f>
        <v>49579</v>
      </c>
      <c r="C161" s="1124"/>
      <c r="D161" s="1145">
        <f t="shared" ca="1" si="38"/>
        <v>50344</v>
      </c>
      <c r="E161" s="1146">
        <f t="shared" ca="1" si="39"/>
        <v>50371</v>
      </c>
      <c r="F161" s="1147">
        <f t="shared" ca="1" si="40"/>
        <v>4596</v>
      </c>
      <c r="G161" s="1148">
        <f ca="1">IF(F161&lt;&gt;"",COUNTIF($F$11:F161,"&gt;0"),"")</f>
        <v>151</v>
      </c>
      <c r="H161" s="1149">
        <v>1.4318366202048219E-2</v>
      </c>
      <c r="I161" s="1093"/>
      <c r="J161" s="1150">
        <f t="shared" ca="1" si="41"/>
        <v>0</v>
      </c>
      <c r="K161" s="1151">
        <f t="shared" ca="1" si="42"/>
        <v>0</v>
      </c>
      <c r="L161" s="1150">
        <f t="shared" ca="1" si="43"/>
        <v>0</v>
      </c>
      <c r="M161" s="1150">
        <f t="shared" ca="1" si="44"/>
        <v>0</v>
      </c>
      <c r="N161" s="1150">
        <f t="shared" ca="1" si="53"/>
        <v>0</v>
      </c>
      <c r="O161" s="1093"/>
      <c r="P161" s="1150">
        <f t="shared" ca="1" si="45"/>
        <v>0</v>
      </c>
      <c r="Q161" s="1150">
        <f t="shared" ca="1" si="46"/>
        <v>0</v>
      </c>
      <c r="R161" s="1150">
        <f t="shared" ca="1" si="54"/>
        <v>0</v>
      </c>
      <c r="S161" s="1150">
        <f t="shared" ca="1" si="55"/>
        <v>0</v>
      </c>
      <c r="T161" s="1150">
        <f t="shared" ca="1" si="47"/>
        <v>0</v>
      </c>
      <c r="U161" s="1152">
        <f t="shared" ca="1" si="48"/>
        <v>0</v>
      </c>
      <c r="V161" s="1153" t="str">
        <f t="shared" ca="1" si="49"/>
        <v>n.a.</v>
      </c>
      <c r="X161" s="1154">
        <f t="shared" ca="1" si="56"/>
        <v>0</v>
      </c>
      <c r="Y161" s="1154">
        <f t="shared" ca="1" si="50"/>
        <v>0</v>
      </c>
      <c r="Z161" s="1154">
        <f t="shared" ca="1" si="51"/>
        <v>0</v>
      </c>
      <c r="AA161" s="1152">
        <f t="shared" ca="1" si="52"/>
        <v>0</v>
      </c>
      <c r="AB161" s="1125"/>
    </row>
    <row r="162" spans="1:28">
      <c r="A162" s="1164">
        <f>'AMORT. PROFILE 0% CPR'!A162</f>
        <v>49611</v>
      </c>
      <c r="C162" s="1124"/>
      <c r="D162" s="1145">
        <f t="shared" ca="1" si="38"/>
        <v>50374</v>
      </c>
      <c r="E162" s="1146">
        <f t="shared" ca="1" si="39"/>
        <v>50402</v>
      </c>
      <c r="F162" s="1147">
        <f t="shared" ca="1" si="40"/>
        <v>4627</v>
      </c>
      <c r="G162" s="1148">
        <f ca="1">IF(F162&lt;&gt;"",COUNTIF($F$11:F162,"&gt;0"),"")</f>
        <v>152</v>
      </c>
      <c r="H162" s="1149">
        <v>1.441117846125589E-2</v>
      </c>
      <c r="I162" s="1093"/>
      <c r="J162" s="1150">
        <f t="shared" ca="1" si="41"/>
        <v>0</v>
      </c>
      <c r="K162" s="1151">
        <f t="shared" ca="1" si="42"/>
        <v>0</v>
      </c>
      <c r="L162" s="1150">
        <f t="shared" ca="1" si="43"/>
        <v>0</v>
      </c>
      <c r="M162" s="1150">
        <f t="shared" ca="1" si="44"/>
        <v>0</v>
      </c>
      <c r="N162" s="1150">
        <f t="shared" ca="1" si="53"/>
        <v>0</v>
      </c>
      <c r="O162" s="1093"/>
      <c r="P162" s="1150">
        <f t="shared" ca="1" si="45"/>
        <v>0</v>
      </c>
      <c r="Q162" s="1150">
        <f t="shared" ca="1" si="46"/>
        <v>0</v>
      </c>
      <c r="R162" s="1150">
        <f t="shared" ca="1" si="54"/>
        <v>0</v>
      </c>
      <c r="S162" s="1150">
        <f t="shared" ca="1" si="55"/>
        <v>0</v>
      </c>
      <c r="T162" s="1150">
        <f t="shared" ca="1" si="47"/>
        <v>0</v>
      </c>
      <c r="U162" s="1152">
        <f t="shared" ca="1" si="48"/>
        <v>0</v>
      </c>
      <c r="V162" s="1153" t="str">
        <f t="shared" ca="1" si="49"/>
        <v>n.a.</v>
      </c>
      <c r="X162" s="1154">
        <f t="shared" ca="1" si="56"/>
        <v>0</v>
      </c>
      <c r="Y162" s="1154">
        <f t="shared" ca="1" si="50"/>
        <v>0</v>
      </c>
      <c r="Z162" s="1154">
        <f t="shared" ca="1" si="51"/>
        <v>0</v>
      </c>
      <c r="AA162" s="1152">
        <f t="shared" ca="1" si="52"/>
        <v>0</v>
      </c>
      <c r="AB162" s="1125"/>
    </row>
    <row r="163" spans="1:28">
      <c r="A163" s="1164">
        <f>'AMORT. PROFILE 0% CPR'!A163</f>
        <v>49640</v>
      </c>
      <c r="C163" s="1124"/>
      <c r="D163" s="1145">
        <f t="shared" ca="1" si="38"/>
        <v>50405</v>
      </c>
      <c r="E163" s="1146">
        <f t="shared" ca="1" si="39"/>
        <v>50432</v>
      </c>
      <c r="F163" s="1147">
        <f t="shared" ca="1" si="40"/>
        <v>4657</v>
      </c>
      <c r="G163" s="1148">
        <f ca="1">IF(F163&lt;&gt;"",COUNTIF($F$11:F163,"&gt;0"),"")</f>
        <v>153</v>
      </c>
      <c r="H163" s="1149">
        <v>1.4529656567135439E-2</v>
      </c>
      <c r="I163" s="1093"/>
      <c r="J163" s="1150">
        <f t="shared" ca="1" si="41"/>
        <v>0</v>
      </c>
      <c r="K163" s="1151">
        <f t="shared" ca="1" si="42"/>
        <v>0</v>
      </c>
      <c r="L163" s="1150">
        <f t="shared" ca="1" si="43"/>
        <v>0</v>
      </c>
      <c r="M163" s="1150">
        <f t="shared" ca="1" si="44"/>
        <v>0</v>
      </c>
      <c r="N163" s="1150">
        <f t="shared" ca="1" si="53"/>
        <v>0</v>
      </c>
      <c r="O163" s="1093"/>
      <c r="P163" s="1150">
        <f t="shared" ca="1" si="45"/>
        <v>0</v>
      </c>
      <c r="Q163" s="1150">
        <f t="shared" ca="1" si="46"/>
        <v>0</v>
      </c>
      <c r="R163" s="1150">
        <f t="shared" ca="1" si="54"/>
        <v>0</v>
      </c>
      <c r="S163" s="1150">
        <f t="shared" ca="1" si="55"/>
        <v>0</v>
      </c>
      <c r="T163" s="1150">
        <f t="shared" ca="1" si="47"/>
        <v>0</v>
      </c>
      <c r="U163" s="1152">
        <f t="shared" ca="1" si="48"/>
        <v>0</v>
      </c>
      <c r="V163" s="1153" t="str">
        <f t="shared" ca="1" si="49"/>
        <v>n.a.</v>
      </c>
      <c r="X163" s="1154">
        <f t="shared" ca="1" si="56"/>
        <v>0</v>
      </c>
      <c r="Y163" s="1154">
        <f t="shared" ca="1" si="50"/>
        <v>0</v>
      </c>
      <c r="Z163" s="1154">
        <f t="shared" ca="1" si="51"/>
        <v>0</v>
      </c>
      <c r="AA163" s="1152">
        <f t="shared" ca="1" si="52"/>
        <v>0</v>
      </c>
      <c r="AB163" s="1125"/>
    </row>
    <row r="164" spans="1:28">
      <c r="A164" s="1164">
        <f>'AMORT. PROFILE 0% CPR'!A164</f>
        <v>49670</v>
      </c>
      <c r="C164" s="1124"/>
      <c r="D164" s="1145">
        <f t="shared" ca="1" si="38"/>
        <v>50436</v>
      </c>
      <c r="E164" s="1146">
        <f t="shared" ca="1" si="39"/>
        <v>50462</v>
      </c>
      <c r="F164" s="1147">
        <f t="shared" ca="1" si="40"/>
        <v>4687</v>
      </c>
      <c r="G164" s="1148">
        <f ca="1">IF(F164&lt;&gt;"",COUNTIF($F$11:F164,"&gt;0"),"")</f>
        <v>154</v>
      </c>
      <c r="H164" s="1149">
        <v>1.4624710398279348E-2</v>
      </c>
      <c r="I164" s="1093"/>
      <c r="J164" s="1150">
        <f t="shared" ca="1" si="41"/>
        <v>0</v>
      </c>
      <c r="K164" s="1151">
        <f t="shared" ca="1" si="42"/>
        <v>0</v>
      </c>
      <c r="L164" s="1150">
        <f t="shared" ca="1" si="43"/>
        <v>0</v>
      </c>
      <c r="M164" s="1150">
        <f t="shared" ca="1" si="44"/>
        <v>0</v>
      </c>
      <c r="N164" s="1150">
        <f t="shared" ca="1" si="53"/>
        <v>0</v>
      </c>
      <c r="O164" s="1093"/>
      <c r="P164" s="1150">
        <f t="shared" ca="1" si="45"/>
        <v>0</v>
      </c>
      <c r="Q164" s="1150">
        <f t="shared" ca="1" si="46"/>
        <v>0</v>
      </c>
      <c r="R164" s="1150">
        <f t="shared" ca="1" si="54"/>
        <v>0</v>
      </c>
      <c r="S164" s="1150">
        <f t="shared" ca="1" si="55"/>
        <v>0</v>
      </c>
      <c r="T164" s="1150">
        <f t="shared" ca="1" si="47"/>
        <v>0</v>
      </c>
      <c r="U164" s="1152">
        <f t="shared" ca="1" si="48"/>
        <v>0</v>
      </c>
      <c r="V164" s="1153" t="str">
        <f t="shared" ca="1" si="49"/>
        <v>n.a.</v>
      </c>
      <c r="X164" s="1154">
        <f t="shared" ca="1" si="56"/>
        <v>0</v>
      </c>
      <c r="Y164" s="1154">
        <f t="shared" ca="1" si="50"/>
        <v>0</v>
      </c>
      <c r="Z164" s="1154">
        <f t="shared" ca="1" si="51"/>
        <v>0</v>
      </c>
      <c r="AA164" s="1152">
        <f t="shared" ca="1" si="52"/>
        <v>0</v>
      </c>
      <c r="AB164" s="1125"/>
    </row>
    <row r="165" spans="1:28">
      <c r="A165" s="1164">
        <f>'AMORT. PROFILE 0% CPR'!A165</f>
        <v>49702</v>
      </c>
      <c r="C165" s="1124"/>
      <c r="D165" s="1145">
        <f t="shared" ca="1" si="38"/>
        <v>50464</v>
      </c>
      <c r="E165" s="1146">
        <f t="shared" ca="1" si="39"/>
        <v>50493</v>
      </c>
      <c r="F165" s="1147">
        <f t="shared" ca="1" si="40"/>
        <v>4718</v>
      </c>
      <c r="G165" s="1148">
        <f ca="1">IF(F165&lt;&gt;"",COUNTIF($F$11:F165,"&gt;0"),"")</f>
        <v>155</v>
      </c>
      <c r="H165" s="1149">
        <v>1.4725494240915864E-2</v>
      </c>
      <c r="I165" s="1093"/>
      <c r="J165" s="1150">
        <f t="shared" ca="1" si="41"/>
        <v>0</v>
      </c>
      <c r="K165" s="1151">
        <f t="shared" ca="1" si="42"/>
        <v>0</v>
      </c>
      <c r="L165" s="1150">
        <f t="shared" ca="1" si="43"/>
        <v>0</v>
      </c>
      <c r="M165" s="1150">
        <f t="shared" ca="1" si="44"/>
        <v>0</v>
      </c>
      <c r="N165" s="1150">
        <f t="shared" ca="1" si="53"/>
        <v>0</v>
      </c>
      <c r="O165" s="1093"/>
      <c r="P165" s="1150">
        <f t="shared" ca="1" si="45"/>
        <v>0</v>
      </c>
      <c r="Q165" s="1150">
        <f t="shared" ca="1" si="46"/>
        <v>0</v>
      </c>
      <c r="R165" s="1150">
        <f t="shared" ca="1" si="54"/>
        <v>0</v>
      </c>
      <c r="S165" s="1150">
        <f t="shared" ca="1" si="55"/>
        <v>0</v>
      </c>
      <c r="T165" s="1150">
        <f t="shared" ca="1" si="47"/>
        <v>0</v>
      </c>
      <c r="U165" s="1152">
        <f t="shared" ca="1" si="48"/>
        <v>0</v>
      </c>
      <c r="V165" s="1153" t="str">
        <f t="shared" ca="1" si="49"/>
        <v>n.a.</v>
      </c>
      <c r="X165" s="1154">
        <f t="shared" ca="1" si="56"/>
        <v>0</v>
      </c>
      <c r="Y165" s="1154">
        <f t="shared" ca="1" si="50"/>
        <v>0</v>
      </c>
      <c r="Z165" s="1154">
        <f t="shared" ca="1" si="51"/>
        <v>0</v>
      </c>
      <c r="AA165" s="1152">
        <f t="shared" ca="1" si="52"/>
        <v>0</v>
      </c>
      <c r="AB165" s="1125"/>
    </row>
    <row r="166" spans="1:28">
      <c r="A166" s="1164">
        <f>'AMORT. PROFILE 0% CPR'!A166</f>
        <v>49732</v>
      </c>
      <c r="C166" s="1124"/>
      <c r="D166" s="1145">
        <f t="shared" ca="1" si="38"/>
        <v>50495</v>
      </c>
      <c r="E166" s="1146">
        <f t="shared" ca="1" si="39"/>
        <v>50522</v>
      </c>
      <c r="F166" s="1147">
        <f t="shared" ca="1" si="40"/>
        <v>4747</v>
      </c>
      <c r="G166" s="1148">
        <f ca="1">IF(F166&lt;&gt;"",COUNTIF($F$11:F166,"&gt;0"),"")</f>
        <v>156</v>
      </c>
      <c r="H166" s="1149">
        <v>1.4840873232337378E-2</v>
      </c>
      <c r="I166" s="1093"/>
      <c r="J166" s="1150">
        <f t="shared" ca="1" si="41"/>
        <v>0</v>
      </c>
      <c r="K166" s="1151">
        <f t="shared" ca="1" si="42"/>
        <v>0</v>
      </c>
      <c r="L166" s="1150">
        <f t="shared" ca="1" si="43"/>
        <v>0</v>
      </c>
      <c r="M166" s="1150">
        <f t="shared" ca="1" si="44"/>
        <v>0</v>
      </c>
      <c r="N166" s="1150">
        <f t="shared" ca="1" si="53"/>
        <v>0</v>
      </c>
      <c r="O166" s="1093"/>
      <c r="P166" s="1150">
        <f t="shared" ca="1" si="45"/>
        <v>0</v>
      </c>
      <c r="Q166" s="1150">
        <f t="shared" ca="1" si="46"/>
        <v>0</v>
      </c>
      <c r="R166" s="1150">
        <f t="shared" ca="1" si="54"/>
        <v>0</v>
      </c>
      <c r="S166" s="1150">
        <f t="shared" ca="1" si="55"/>
        <v>0</v>
      </c>
      <c r="T166" s="1150">
        <f t="shared" ca="1" si="47"/>
        <v>0</v>
      </c>
      <c r="U166" s="1152">
        <f t="shared" ca="1" si="48"/>
        <v>0</v>
      </c>
      <c r="V166" s="1153" t="str">
        <f t="shared" ca="1" si="49"/>
        <v>n.a.</v>
      </c>
      <c r="X166" s="1154">
        <f t="shared" ca="1" si="56"/>
        <v>0</v>
      </c>
      <c r="Y166" s="1154">
        <f t="shared" ca="1" si="50"/>
        <v>0</v>
      </c>
      <c r="Z166" s="1154">
        <f t="shared" ca="1" si="51"/>
        <v>0</v>
      </c>
      <c r="AA166" s="1152">
        <f t="shared" ca="1" si="52"/>
        <v>0</v>
      </c>
      <c r="AB166" s="1125"/>
    </row>
    <row r="167" spans="1:28">
      <c r="A167" s="1164">
        <f>'AMORT. PROFILE 0% CPR'!A167</f>
        <v>49761</v>
      </c>
      <c r="C167" s="1124"/>
      <c r="D167" s="1145">
        <f t="shared" ca="1" si="38"/>
        <v>50525</v>
      </c>
      <c r="E167" s="1146">
        <f t="shared" ca="1" si="39"/>
        <v>50552</v>
      </c>
      <c r="F167" s="1147">
        <f t="shared" ca="1" si="40"/>
        <v>4777</v>
      </c>
      <c r="G167" s="1148">
        <f ca="1">IF(F167&lt;&gt;"",COUNTIF($F$11:F167,"&gt;0"),"")</f>
        <v>157</v>
      </c>
      <c r="H167" s="1149">
        <v>1.4954538629712818E-2</v>
      </c>
      <c r="I167" s="1093"/>
      <c r="J167" s="1150">
        <f t="shared" ca="1" si="41"/>
        <v>0</v>
      </c>
      <c r="K167" s="1151">
        <f t="shared" ca="1" si="42"/>
        <v>0</v>
      </c>
      <c r="L167" s="1150">
        <f t="shared" ca="1" si="43"/>
        <v>0</v>
      </c>
      <c r="M167" s="1150">
        <f t="shared" ca="1" si="44"/>
        <v>0</v>
      </c>
      <c r="N167" s="1150">
        <f t="shared" ca="1" si="53"/>
        <v>0</v>
      </c>
      <c r="O167" s="1093"/>
      <c r="P167" s="1150">
        <f t="shared" ca="1" si="45"/>
        <v>0</v>
      </c>
      <c r="Q167" s="1150">
        <f t="shared" ca="1" si="46"/>
        <v>0</v>
      </c>
      <c r="R167" s="1150">
        <f t="shared" ca="1" si="54"/>
        <v>0</v>
      </c>
      <c r="S167" s="1150">
        <f t="shared" ca="1" si="55"/>
        <v>0</v>
      </c>
      <c r="T167" s="1150">
        <f t="shared" ca="1" si="47"/>
        <v>0</v>
      </c>
      <c r="U167" s="1152">
        <f t="shared" ca="1" si="48"/>
        <v>0</v>
      </c>
      <c r="V167" s="1153" t="str">
        <f t="shared" ca="1" si="49"/>
        <v>n.a.</v>
      </c>
      <c r="X167" s="1154">
        <f t="shared" ca="1" si="56"/>
        <v>0</v>
      </c>
      <c r="Y167" s="1154">
        <f t="shared" ca="1" si="50"/>
        <v>0</v>
      </c>
      <c r="Z167" s="1154">
        <f t="shared" ca="1" si="51"/>
        <v>0</v>
      </c>
      <c r="AA167" s="1152">
        <f t="shared" ca="1" si="52"/>
        <v>0</v>
      </c>
      <c r="AB167" s="1125"/>
    </row>
    <row r="168" spans="1:28">
      <c r="A168" s="1164">
        <f>'AMORT. PROFILE 0% CPR'!A168</f>
        <v>49793</v>
      </c>
      <c r="C168" s="1124"/>
      <c r="D168" s="1145">
        <f t="shared" ca="1" si="38"/>
        <v>50556</v>
      </c>
      <c r="E168" s="1146">
        <f t="shared" ca="1" si="39"/>
        <v>50584</v>
      </c>
      <c r="F168" s="1147">
        <f t="shared" ca="1" si="40"/>
        <v>4809</v>
      </c>
      <c r="G168" s="1148">
        <f ca="1">IF(F168&lt;&gt;"",COUNTIF($F$11:F168,"&gt;0"),"")</f>
        <v>158</v>
      </c>
      <c r="H168" s="1149">
        <v>1.504881792198098E-2</v>
      </c>
      <c r="I168" s="1093"/>
      <c r="J168" s="1150">
        <f t="shared" ca="1" si="41"/>
        <v>0</v>
      </c>
      <c r="K168" s="1151">
        <f t="shared" ca="1" si="42"/>
        <v>0</v>
      </c>
      <c r="L168" s="1150">
        <f t="shared" ca="1" si="43"/>
        <v>0</v>
      </c>
      <c r="M168" s="1150">
        <f t="shared" ca="1" si="44"/>
        <v>0</v>
      </c>
      <c r="N168" s="1150">
        <f t="shared" ca="1" si="53"/>
        <v>0</v>
      </c>
      <c r="O168" s="1093"/>
      <c r="P168" s="1150">
        <f t="shared" ca="1" si="45"/>
        <v>0</v>
      </c>
      <c r="Q168" s="1150">
        <f t="shared" ca="1" si="46"/>
        <v>0</v>
      </c>
      <c r="R168" s="1150">
        <f t="shared" ca="1" si="54"/>
        <v>0</v>
      </c>
      <c r="S168" s="1150">
        <f t="shared" ca="1" si="55"/>
        <v>0</v>
      </c>
      <c r="T168" s="1150">
        <f t="shared" ca="1" si="47"/>
        <v>0</v>
      </c>
      <c r="U168" s="1152">
        <f t="shared" ca="1" si="48"/>
        <v>0</v>
      </c>
      <c r="V168" s="1153" t="str">
        <f t="shared" ca="1" si="49"/>
        <v>n.a.</v>
      </c>
      <c r="X168" s="1154">
        <f t="shared" ca="1" si="56"/>
        <v>0</v>
      </c>
      <c r="Y168" s="1154">
        <f t="shared" ca="1" si="50"/>
        <v>0</v>
      </c>
      <c r="Z168" s="1154">
        <f t="shared" ca="1" si="51"/>
        <v>0</v>
      </c>
      <c r="AA168" s="1152">
        <f t="shared" ca="1" si="52"/>
        <v>0</v>
      </c>
      <c r="AB168" s="1125"/>
    </row>
    <row r="169" spans="1:28">
      <c r="A169" s="1164">
        <f>'AMORT. PROFILE 0% CPR'!A169</f>
        <v>49822</v>
      </c>
      <c r="C169" s="1124"/>
      <c r="D169" s="1145">
        <f t="shared" ca="1" si="38"/>
        <v>50586</v>
      </c>
      <c r="E169" s="1146">
        <f t="shared" ca="1" si="39"/>
        <v>50613</v>
      </c>
      <c r="F169" s="1147">
        <f t="shared" ca="1" si="40"/>
        <v>4838</v>
      </c>
      <c r="G169" s="1148">
        <f ca="1">IF(F169&lt;&gt;"",COUNTIF($F$11:F169,"&gt;0"),"")</f>
        <v>159</v>
      </c>
      <c r="H169" s="1149">
        <v>1.5140884402968137E-2</v>
      </c>
      <c r="I169" s="1093"/>
      <c r="J169" s="1150">
        <f t="shared" ca="1" si="41"/>
        <v>0</v>
      </c>
      <c r="K169" s="1151">
        <f t="shared" ca="1" si="42"/>
        <v>0</v>
      </c>
      <c r="L169" s="1150">
        <f t="shared" ca="1" si="43"/>
        <v>0</v>
      </c>
      <c r="M169" s="1150">
        <f t="shared" ca="1" si="44"/>
        <v>0</v>
      </c>
      <c r="N169" s="1150">
        <f t="shared" ca="1" si="53"/>
        <v>0</v>
      </c>
      <c r="O169" s="1093"/>
      <c r="P169" s="1150">
        <f t="shared" ca="1" si="45"/>
        <v>0</v>
      </c>
      <c r="Q169" s="1150">
        <f t="shared" ca="1" si="46"/>
        <v>0</v>
      </c>
      <c r="R169" s="1150">
        <f t="shared" ca="1" si="54"/>
        <v>0</v>
      </c>
      <c r="S169" s="1150">
        <f t="shared" ca="1" si="55"/>
        <v>0</v>
      </c>
      <c r="T169" s="1150">
        <f t="shared" ca="1" si="47"/>
        <v>0</v>
      </c>
      <c r="U169" s="1152">
        <f t="shared" ca="1" si="48"/>
        <v>0</v>
      </c>
      <c r="V169" s="1153" t="str">
        <f t="shared" ca="1" si="49"/>
        <v>n.a.</v>
      </c>
      <c r="X169" s="1154">
        <f t="shared" ca="1" si="56"/>
        <v>0</v>
      </c>
      <c r="Y169" s="1154">
        <f t="shared" ca="1" si="50"/>
        <v>0</v>
      </c>
      <c r="Z169" s="1154">
        <f t="shared" ca="1" si="51"/>
        <v>0</v>
      </c>
      <c r="AA169" s="1152">
        <f t="shared" ca="1" si="52"/>
        <v>0</v>
      </c>
      <c r="AB169" s="1125"/>
    </row>
    <row r="170" spans="1:28">
      <c r="A170" s="1164">
        <f>'AMORT. PROFILE 0% CPR'!A170</f>
        <v>49853</v>
      </c>
      <c r="C170" s="1124"/>
      <c r="D170" s="1145">
        <f t="shared" ca="1" si="38"/>
        <v>50617</v>
      </c>
      <c r="E170" s="1146">
        <f t="shared" ca="1" si="39"/>
        <v>50644</v>
      </c>
      <c r="F170" s="1147">
        <f t="shared" ca="1" si="40"/>
        <v>4869</v>
      </c>
      <c r="G170" s="1148">
        <f ca="1">IF(F170&lt;&gt;"",COUNTIF($F$11:F170,"&gt;0"),"")</f>
        <v>160</v>
      </c>
      <c r="H170" s="1149">
        <v>1.5239153987182522E-2</v>
      </c>
      <c r="I170" s="1093"/>
      <c r="J170" s="1150">
        <f t="shared" ca="1" si="41"/>
        <v>0</v>
      </c>
      <c r="K170" s="1151">
        <f t="shared" ca="1" si="42"/>
        <v>0</v>
      </c>
      <c r="L170" s="1150">
        <f t="shared" ca="1" si="43"/>
        <v>0</v>
      </c>
      <c r="M170" s="1150">
        <f t="shared" ca="1" si="44"/>
        <v>0</v>
      </c>
      <c r="N170" s="1150">
        <f t="shared" ca="1" si="53"/>
        <v>0</v>
      </c>
      <c r="O170" s="1093"/>
      <c r="P170" s="1150">
        <f t="shared" ca="1" si="45"/>
        <v>0</v>
      </c>
      <c r="Q170" s="1150">
        <f t="shared" ca="1" si="46"/>
        <v>0</v>
      </c>
      <c r="R170" s="1150">
        <f t="shared" ca="1" si="54"/>
        <v>0</v>
      </c>
      <c r="S170" s="1150">
        <f t="shared" ca="1" si="55"/>
        <v>0</v>
      </c>
      <c r="T170" s="1150">
        <f t="shared" ca="1" si="47"/>
        <v>0</v>
      </c>
      <c r="U170" s="1152">
        <f t="shared" ca="1" si="48"/>
        <v>0</v>
      </c>
      <c r="V170" s="1153" t="str">
        <f t="shared" ca="1" si="49"/>
        <v>n.a.</v>
      </c>
      <c r="X170" s="1154">
        <f t="shared" ca="1" si="56"/>
        <v>0</v>
      </c>
      <c r="Y170" s="1154">
        <f t="shared" ca="1" si="50"/>
        <v>0</v>
      </c>
      <c r="Z170" s="1154">
        <f t="shared" ca="1" si="51"/>
        <v>0</v>
      </c>
      <c r="AA170" s="1152">
        <f t="shared" ca="1" si="52"/>
        <v>0</v>
      </c>
      <c r="AB170" s="1125"/>
    </row>
    <row r="171" spans="1:28">
      <c r="A171" s="1164">
        <f>'AMORT. PROFILE 0% CPR'!A171</f>
        <v>49884</v>
      </c>
      <c r="C171" s="1124"/>
      <c r="D171" s="1145">
        <f t="shared" ca="1" si="38"/>
        <v>50648</v>
      </c>
      <c r="E171" s="1146">
        <f t="shared" ca="1" si="39"/>
        <v>50675</v>
      </c>
      <c r="F171" s="1147">
        <f t="shared" ca="1" si="40"/>
        <v>4900</v>
      </c>
      <c r="G171" s="1148">
        <f ca="1">IF(F171&lt;&gt;"",COUNTIF($F$11:F171,"&gt;0"),"")</f>
        <v>161</v>
      </c>
      <c r="H171" s="1149">
        <v>1.5343443916137591E-2</v>
      </c>
      <c r="I171" s="1093"/>
      <c r="J171" s="1150">
        <f t="shared" ca="1" si="41"/>
        <v>0</v>
      </c>
      <c r="K171" s="1151">
        <f t="shared" ca="1" si="42"/>
        <v>0</v>
      </c>
      <c r="L171" s="1150">
        <f t="shared" ca="1" si="43"/>
        <v>0</v>
      </c>
      <c r="M171" s="1150">
        <f t="shared" ca="1" si="44"/>
        <v>0</v>
      </c>
      <c r="N171" s="1150">
        <f t="shared" ca="1" si="53"/>
        <v>0</v>
      </c>
      <c r="O171" s="1093"/>
      <c r="P171" s="1150">
        <f t="shared" ca="1" si="45"/>
        <v>0</v>
      </c>
      <c r="Q171" s="1150">
        <f t="shared" ca="1" si="46"/>
        <v>0</v>
      </c>
      <c r="R171" s="1150">
        <f t="shared" ca="1" si="54"/>
        <v>0</v>
      </c>
      <c r="S171" s="1150">
        <f t="shared" ca="1" si="55"/>
        <v>0</v>
      </c>
      <c r="T171" s="1150">
        <f t="shared" ca="1" si="47"/>
        <v>0</v>
      </c>
      <c r="U171" s="1152">
        <f t="shared" ca="1" si="48"/>
        <v>0</v>
      </c>
      <c r="V171" s="1153" t="str">
        <f t="shared" ca="1" si="49"/>
        <v>n.a.</v>
      </c>
      <c r="X171" s="1154">
        <f t="shared" ca="1" si="56"/>
        <v>0</v>
      </c>
      <c r="Y171" s="1154">
        <f t="shared" ca="1" si="50"/>
        <v>0</v>
      </c>
      <c r="Z171" s="1154">
        <f t="shared" ca="1" si="51"/>
        <v>0</v>
      </c>
      <c r="AA171" s="1152">
        <f t="shared" ca="1" si="52"/>
        <v>0</v>
      </c>
      <c r="AB171" s="1125"/>
    </row>
    <row r="172" spans="1:28">
      <c r="A172" s="1164">
        <f>'AMORT. PROFILE 0% CPR'!A172</f>
        <v>49914</v>
      </c>
      <c r="C172" s="1124"/>
      <c r="D172" s="1145">
        <f t="shared" ca="1" si="38"/>
        <v>50678</v>
      </c>
      <c r="E172" s="1146">
        <f t="shared" ca="1" si="39"/>
        <v>50705</v>
      </c>
      <c r="F172" s="1147">
        <f t="shared" ca="1" si="40"/>
        <v>4930</v>
      </c>
      <c r="G172" s="1148">
        <f ca="1">IF(F172&lt;&gt;"",COUNTIF($F$11:F172,"&gt;0"),"")</f>
        <v>162</v>
      </c>
      <c r="H172" s="1149">
        <v>1.5447912871940713E-2</v>
      </c>
      <c r="I172" s="1093"/>
      <c r="J172" s="1150">
        <f t="shared" ca="1" si="41"/>
        <v>0</v>
      </c>
      <c r="K172" s="1151">
        <f t="shared" ca="1" si="42"/>
        <v>0</v>
      </c>
      <c r="L172" s="1150">
        <f t="shared" ca="1" si="43"/>
        <v>0</v>
      </c>
      <c r="M172" s="1150">
        <f t="shared" ca="1" si="44"/>
        <v>0</v>
      </c>
      <c r="N172" s="1150">
        <f t="shared" ca="1" si="53"/>
        <v>0</v>
      </c>
      <c r="O172" s="1093"/>
      <c r="P172" s="1150">
        <f t="shared" ca="1" si="45"/>
        <v>0</v>
      </c>
      <c r="Q172" s="1150">
        <f t="shared" ca="1" si="46"/>
        <v>0</v>
      </c>
      <c r="R172" s="1150">
        <f t="shared" ca="1" si="54"/>
        <v>0</v>
      </c>
      <c r="S172" s="1150">
        <f t="shared" ca="1" si="55"/>
        <v>0</v>
      </c>
      <c r="T172" s="1150">
        <f t="shared" ca="1" si="47"/>
        <v>0</v>
      </c>
      <c r="U172" s="1152">
        <f t="shared" ca="1" si="48"/>
        <v>0</v>
      </c>
      <c r="V172" s="1153" t="str">
        <f t="shared" ca="1" si="49"/>
        <v>n.a.</v>
      </c>
      <c r="X172" s="1154">
        <f t="shared" ca="1" si="56"/>
        <v>0</v>
      </c>
      <c r="Y172" s="1154">
        <f t="shared" ca="1" si="50"/>
        <v>0</v>
      </c>
      <c r="Z172" s="1154">
        <f t="shared" ca="1" si="51"/>
        <v>0</v>
      </c>
      <c r="AA172" s="1152">
        <f t="shared" ca="1" si="52"/>
        <v>0</v>
      </c>
      <c r="AB172" s="1125"/>
    </row>
    <row r="173" spans="1:28">
      <c r="A173" s="1164">
        <f>'AMORT. PROFILE 0% CPR'!A173</f>
        <v>49947</v>
      </c>
      <c r="C173" s="1124"/>
      <c r="D173" s="1145">
        <f t="shared" ca="1" si="38"/>
        <v>50709</v>
      </c>
      <c r="E173" s="1146">
        <f t="shared" ca="1" si="39"/>
        <v>50738</v>
      </c>
      <c r="F173" s="1147">
        <f t="shared" ca="1" si="40"/>
        <v>4963</v>
      </c>
      <c r="G173" s="1148">
        <f ca="1">IF(F173&lt;&gt;"",COUNTIF($F$11:F173,"&gt;0"),"")</f>
        <v>163</v>
      </c>
      <c r="H173" s="1149">
        <v>1.553540043119273E-2</v>
      </c>
      <c r="I173" s="1093"/>
      <c r="J173" s="1150">
        <f t="shared" ca="1" si="41"/>
        <v>0</v>
      </c>
      <c r="K173" s="1151">
        <f t="shared" ca="1" si="42"/>
        <v>0</v>
      </c>
      <c r="L173" s="1150">
        <f t="shared" ca="1" si="43"/>
        <v>0</v>
      </c>
      <c r="M173" s="1150">
        <f t="shared" ca="1" si="44"/>
        <v>0</v>
      </c>
      <c r="N173" s="1150">
        <f t="shared" ca="1" si="53"/>
        <v>0</v>
      </c>
      <c r="O173" s="1093"/>
      <c r="P173" s="1150">
        <f t="shared" ca="1" si="45"/>
        <v>0</v>
      </c>
      <c r="Q173" s="1150">
        <f t="shared" ca="1" si="46"/>
        <v>0</v>
      </c>
      <c r="R173" s="1150">
        <f t="shared" ca="1" si="54"/>
        <v>0</v>
      </c>
      <c r="S173" s="1150">
        <f t="shared" ca="1" si="55"/>
        <v>0</v>
      </c>
      <c r="T173" s="1150">
        <f t="shared" ca="1" si="47"/>
        <v>0</v>
      </c>
      <c r="U173" s="1152">
        <f t="shared" ca="1" si="48"/>
        <v>0</v>
      </c>
      <c r="V173" s="1153" t="str">
        <f t="shared" ca="1" si="49"/>
        <v>n.a.</v>
      </c>
      <c r="X173" s="1154">
        <f t="shared" ca="1" si="56"/>
        <v>0</v>
      </c>
      <c r="Y173" s="1154">
        <f t="shared" ca="1" si="50"/>
        <v>0</v>
      </c>
      <c r="Z173" s="1154">
        <f t="shared" ca="1" si="51"/>
        <v>0</v>
      </c>
      <c r="AA173" s="1152">
        <f t="shared" ca="1" si="52"/>
        <v>0</v>
      </c>
      <c r="AB173" s="1125"/>
    </row>
    <row r="174" spans="1:28">
      <c r="A174" s="1164">
        <f>'AMORT. PROFILE 0% CPR'!A174</f>
        <v>49975</v>
      </c>
      <c r="C174" s="1124"/>
      <c r="D174" s="1145">
        <f t="shared" ca="1" si="38"/>
        <v>50739</v>
      </c>
      <c r="E174" s="1146">
        <f t="shared" ca="1" si="39"/>
        <v>50766</v>
      </c>
      <c r="F174" s="1147">
        <f t="shared" ca="1" si="40"/>
        <v>4991</v>
      </c>
      <c r="G174" s="1148">
        <f ca="1">IF(F174&lt;&gt;"",COUNTIF($F$11:F174,"&gt;0"),"")</f>
        <v>164</v>
      </c>
      <c r="H174" s="1149">
        <v>1.5615344497241317E-2</v>
      </c>
      <c r="I174" s="1093"/>
      <c r="J174" s="1150">
        <f t="shared" ca="1" si="41"/>
        <v>0</v>
      </c>
      <c r="K174" s="1151">
        <f t="shared" ca="1" si="42"/>
        <v>0</v>
      </c>
      <c r="L174" s="1150">
        <f t="shared" ca="1" si="43"/>
        <v>0</v>
      </c>
      <c r="M174" s="1150">
        <f t="shared" ca="1" si="44"/>
        <v>0</v>
      </c>
      <c r="N174" s="1150">
        <f t="shared" ca="1" si="53"/>
        <v>0</v>
      </c>
      <c r="O174" s="1093"/>
      <c r="P174" s="1150">
        <f t="shared" ca="1" si="45"/>
        <v>0</v>
      </c>
      <c r="Q174" s="1150">
        <f t="shared" ca="1" si="46"/>
        <v>0</v>
      </c>
      <c r="R174" s="1150">
        <f t="shared" ca="1" si="54"/>
        <v>0</v>
      </c>
      <c r="S174" s="1150">
        <f t="shared" ca="1" si="55"/>
        <v>0</v>
      </c>
      <c r="T174" s="1150">
        <f t="shared" ca="1" si="47"/>
        <v>0</v>
      </c>
      <c r="U174" s="1152">
        <f t="shared" ca="1" si="48"/>
        <v>0</v>
      </c>
      <c r="V174" s="1153" t="str">
        <f t="shared" ca="1" si="49"/>
        <v>n.a.</v>
      </c>
      <c r="X174" s="1154">
        <f t="shared" ca="1" si="56"/>
        <v>0</v>
      </c>
      <c r="Y174" s="1154">
        <f t="shared" ca="1" si="50"/>
        <v>0</v>
      </c>
      <c r="Z174" s="1154">
        <f t="shared" ca="1" si="51"/>
        <v>0</v>
      </c>
      <c r="AA174" s="1152">
        <f t="shared" ca="1" si="52"/>
        <v>0</v>
      </c>
      <c r="AB174" s="1125"/>
    </row>
    <row r="175" spans="1:28">
      <c r="A175" s="1164">
        <f>'AMORT. PROFILE 0% CPR'!A175</f>
        <v>50006</v>
      </c>
      <c r="C175" s="1124"/>
      <c r="D175" s="1145">
        <f t="shared" ca="1" si="38"/>
        <v>50770</v>
      </c>
      <c r="E175" s="1146">
        <f t="shared" ca="1" si="39"/>
        <v>50797</v>
      </c>
      <c r="F175" s="1147">
        <f t="shared" ca="1" si="40"/>
        <v>5022</v>
      </c>
      <c r="G175" s="1148">
        <f ca="1">IF(F175&lt;&gt;"",COUNTIF($F$11:F175,"&gt;0"),"")</f>
        <v>165</v>
      </c>
      <c r="H175" s="1149">
        <v>1.5720716728036072E-2</v>
      </c>
      <c r="I175" s="1093"/>
      <c r="J175" s="1150">
        <f t="shared" ca="1" si="41"/>
        <v>0</v>
      </c>
      <c r="K175" s="1151">
        <f t="shared" ca="1" si="42"/>
        <v>0</v>
      </c>
      <c r="L175" s="1150">
        <f t="shared" ca="1" si="43"/>
        <v>0</v>
      </c>
      <c r="M175" s="1150">
        <f t="shared" ca="1" si="44"/>
        <v>0</v>
      </c>
      <c r="N175" s="1150">
        <f t="shared" ca="1" si="53"/>
        <v>0</v>
      </c>
      <c r="O175" s="1093"/>
      <c r="P175" s="1150">
        <f t="shared" ca="1" si="45"/>
        <v>0</v>
      </c>
      <c r="Q175" s="1150">
        <f t="shared" ca="1" si="46"/>
        <v>0</v>
      </c>
      <c r="R175" s="1150">
        <f t="shared" ca="1" si="54"/>
        <v>0</v>
      </c>
      <c r="S175" s="1150">
        <f t="shared" ca="1" si="55"/>
        <v>0</v>
      </c>
      <c r="T175" s="1150">
        <f t="shared" ca="1" si="47"/>
        <v>0</v>
      </c>
      <c r="U175" s="1152">
        <f t="shared" ca="1" si="48"/>
        <v>0</v>
      </c>
      <c r="V175" s="1153" t="str">
        <f t="shared" ca="1" si="49"/>
        <v>n.a.</v>
      </c>
      <c r="X175" s="1154">
        <f t="shared" ca="1" si="56"/>
        <v>0</v>
      </c>
      <c r="Y175" s="1154">
        <f t="shared" ca="1" si="50"/>
        <v>0</v>
      </c>
      <c r="Z175" s="1154">
        <f t="shared" ca="1" si="51"/>
        <v>0</v>
      </c>
      <c r="AA175" s="1152">
        <f t="shared" ca="1" si="52"/>
        <v>0</v>
      </c>
      <c r="AB175" s="1125"/>
    </row>
    <row r="176" spans="1:28">
      <c r="A176" s="1164">
        <f>'AMORT. PROFILE 0% CPR'!A176</f>
        <v>50038</v>
      </c>
      <c r="C176" s="1124"/>
      <c r="D176" s="1145">
        <f t="shared" ca="1" si="38"/>
        <v>50801</v>
      </c>
      <c r="E176" s="1146">
        <f t="shared" ca="1" si="39"/>
        <v>50829</v>
      </c>
      <c r="F176" s="1147">
        <f t="shared" ca="1" si="40"/>
        <v>5054</v>
      </c>
      <c r="G176" s="1148">
        <f ca="1">IF(F176&lt;&gt;"",COUNTIF($F$11:F176,"&gt;0"),"")</f>
        <v>166</v>
      </c>
      <c r="H176" s="1149">
        <v>1.580574357171256E-2</v>
      </c>
      <c r="I176" s="1093"/>
      <c r="J176" s="1150">
        <f t="shared" ca="1" si="41"/>
        <v>0</v>
      </c>
      <c r="K176" s="1151">
        <f t="shared" ca="1" si="42"/>
        <v>0</v>
      </c>
      <c r="L176" s="1150">
        <f t="shared" ca="1" si="43"/>
        <v>0</v>
      </c>
      <c r="M176" s="1150">
        <f t="shared" ca="1" si="44"/>
        <v>0</v>
      </c>
      <c r="N176" s="1150">
        <f t="shared" ca="1" si="53"/>
        <v>0</v>
      </c>
      <c r="O176" s="1093"/>
      <c r="P176" s="1150">
        <f t="shared" ca="1" si="45"/>
        <v>0</v>
      </c>
      <c r="Q176" s="1150">
        <f t="shared" ca="1" si="46"/>
        <v>0</v>
      </c>
      <c r="R176" s="1150">
        <f t="shared" ca="1" si="54"/>
        <v>0</v>
      </c>
      <c r="S176" s="1150">
        <f t="shared" ca="1" si="55"/>
        <v>0</v>
      </c>
      <c r="T176" s="1150">
        <f t="shared" ca="1" si="47"/>
        <v>0</v>
      </c>
      <c r="U176" s="1152">
        <f t="shared" ca="1" si="48"/>
        <v>0</v>
      </c>
      <c r="V176" s="1153" t="str">
        <f t="shared" ca="1" si="49"/>
        <v>n.a.</v>
      </c>
      <c r="X176" s="1154">
        <f t="shared" ca="1" si="56"/>
        <v>0</v>
      </c>
      <c r="Y176" s="1154">
        <f t="shared" ca="1" si="50"/>
        <v>0</v>
      </c>
      <c r="Z176" s="1154">
        <f t="shared" ca="1" si="51"/>
        <v>0</v>
      </c>
      <c r="AA176" s="1152">
        <f t="shared" ca="1" si="52"/>
        <v>0</v>
      </c>
      <c r="AB176" s="1125"/>
    </row>
    <row r="177" spans="1:28">
      <c r="A177" s="1164">
        <f>'AMORT. PROFILE 0% CPR'!A177</f>
        <v>50067</v>
      </c>
      <c r="C177" s="1124"/>
      <c r="D177" s="1145">
        <f t="shared" ca="1" si="38"/>
        <v>50829</v>
      </c>
      <c r="E177" s="1146">
        <f t="shared" ca="1" si="39"/>
        <v>50857</v>
      </c>
      <c r="F177" s="1147">
        <f t="shared" ca="1" si="40"/>
        <v>5082</v>
      </c>
      <c r="G177" s="1148">
        <f ca="1">IF(F177&lt;&gt;"",COUNTIF($F$11:F177,"&gt;0"),"")</f>
        <v>167</v>
      </c>
      <c r="H177" s="1149">
        <v>1.5909727788583974E-2</v>
      </c>
      <c r="I177" s="1093"/>
      <c r="J177" s="1150">
        <f t="shared" ca="1" si="41"/>
        <v>0</v>
      </c>
      <c r="K177" s="1151">
        <f t="shared" ca="1" si="42"/>
        <v>0</v>
      </c>
      <c r="L177" s="1150">
        <f t="shared" ca="1" si="43"/>
        <v>0</v>
      </c>
      <c r="M177" s="1150">
        <f t="shared" ca="1" si="44"/>
        <v>0</v>
      </c>
      <c r="N177" s="1150">
        <f t="shared" ca="1" si="53"/>
        <v>0</v>
      </c>
      <c r="O177" s="1093"/>
      <c r="P177" s="1150">
        <f t="shared" ca="1" si="45"/>
        <v>0</v>
      </c>
      <c r="Q177" s="1150">
        <f t="shared" ca="1" si="46"/>
        <v>0</v>
      </c>
      <c r="R177" s="1150">
        <f t="shared" ca="1" si="54"/>
        <v>0</v>
      </c>
      <c r="S177" s="1150">
        <f t="shared" ca="1" si="55"/>
        <v>0</v>
      </c>
      <c r="T177" s="1150">
        <f t="shared" ca="1" si="47"/>
        <v>0</v>
      </c>
      <c r="U177" s="1152">
        <f t="shared" ca="1" si="48"/>
        <v>0</v>
      </c>
      <c r="V177" s="1153" t="str">
        <f t="shared" ca="1" si="49"/>
        <v>n.a.</v>
      </c>
      <c r="X177" s="1154">
        <f t="shared" ca="1" si="56"/>
        <v>0</v>
      </c>
      <c r="Y177" s="1154">
        <f t="shared" ca="1" si="50"/>
        <v>0</v>
      </c>
      <c r="Z177" s="1154">
        <f t="shared" ca="1" si="51"/>
        <v>0</v>
      </c>
      <c r="AA177" s="1152">
        <f t="shared" ca="1" si="52"/>
        <v>0</v>
      </c>
      <c r="AB177" s="1125"/>
    </row>
    <row r="178" spans="1:28">
      <c r="A178" s="1164">
        <f>'AMORT. PROFILE 0% CPR'!A178</f>
        <v>50098</v>
      </c>
      <c r="C178" s="1124"/>
      <c r="D178" s="1145">
        <f t="shared" ca="1" si="38"/>
        <v>50860</v>
      </c>
      <c r="E178" s="1146">
        <f t="shared" ca="1" si="39"/>
        <v>50887</v>
      </c>
      <c r="F178" s="1147">
        <f t="shared" ca="1" si="40"/>
        <v>5112</v>
      </c>
      <c r="G178" s="1148">
        <f ca="1">IF(F178&lt;&gt;"",COUNTIF($F$11:F178,"&gt;0"),"")</f>
        <v>168</v>
      </c>
      <c r="H178" s="1149">
        <v>1.6001483846585514E-2</v>
      </c>
      <c r="I178" s="1093"/>
      <c r="J178" s="1150">
        <f t="shared" ca="1" si="41"/>
        <v>0</v>
      </c>
      <c r="K178" s="1151">
        <f t="shared" ca="1" si="42"/>
        <v>0</v>
      </c>
      <c r="L178" s="1150">
        <f t="shared" ca="1" si="43"/>
        <v>0</v>
      </c>
      <c r="M178" s="1150">
        <f t="shared" ca="1" si="44"/>
        <v>0</v>
      </c>
      <c r="N178" s="1150">
        <f t="shared" ca="1" si="53"/>
        <v>0</v>
      </c>
      <c r="O178" s="1093"/>
      <c r="P178" s="1150">
        <f t="shared" ca="1" si="45"/>
        <v>0</v>
      </c>
      <c r="Q178" s="1150">
        <f t="shared" ca="1" si="46"/>
        <v>0</v>
      </c>
      <c r="R178" s="1150">
        <f t="shared" ca="1" si="54"/>
        <v>0</v>
      </c>
      <c r="S178" s="1150">
        <f t="shared" ca="1" si="55"/>
        <v>0</v>
      </c>
      <c r="T178" s="1150">
        <f t="shared" ca="1" si="47"/>
        <v>0</v>
      </c>
      <c r="U178" s="1152">
        <f t="shared" ca="1" si="48"/>
        <v>0</v>
      </c>
      <c r="V178" s="1153" t="str">
        <f t="shared" ca="1" si="49"/>
        <v>n.a.</v>
      </c>
      <c r="X178" s="1154">
        <f t="shared" ca="1" si="56"/>
        <v>0</v>
      </c>
      <c r="Y178" s="1154">
        <f t="shared" ca="1" si="50"/>
        <v>0</v>
      </c>
      <c r="Z178" s="1154">
        <f t="shared" ca="1" si="51"/>
        <v>0</v>
      </c>
      <c r="AA178" s="1152">
        <f t="shared" ca="1" si="52"/>
        <v>0</v>
      </c>
      <c r="AB178" s="1125"/>
    </row>
    <row r="179" spans="1:28">
      <c r="A179" s="1164">
        <f>'AMORT. PROFILE 0% CPR'!A179</f>
        <v>50126</v>
      </c>
      <c r="C179" s="1124"/>
      <c r="D179" s="1145">
        <f t="shared" ca="1" si="38"/>
        <v>50890</v>
      </c>
      <c r="E179" s="1146">
        <f t="shared" ca="1" si="39"/>
        <v>50917</v>
      </c>
      <c r="F179" s="1147">
        <f t="shared" ca="1" si="40"/>
        <v>5142</v>
      </c>
      <c r="G179" s="1148">
        <f ca="1">IF(F179&lt;&gt;"",COUNTIF($F$11:F179,"&gt;0"),"")</f>
        <v>169</v>
      </c>
      <c r="H179" s="1149">
        <v>1.6094577730115241E-2</v>
      </c>
      <c r="I179" s="1093"/>
      <c r="J179" s="1150">
        <f t="shared" ca="1" si="41"/>
        <v>0</v>
      </c>
      <c r="K179" s="1151">
        <f t="shared" ca="1" si="42"/>
        <v>0</v>
      </c>
      <c r="L179" s="1150">
        <f t="shared" ca="1" si="43"/>
        <v>0</v>
      </c>
      <c r="M179" s="1150">
        <f t="shared" ca="1" si="44"/>
        <v>0</v>
      </c>
      <c r="N179" s="1150">
        <f t="shared" ca="1" si="53"/>
        <v>0</v>
      </c>
      <c r="O179" s="1093"/>
      <c r="P179" s="1150">
        <f t="shared" ca="1" si="45"/>
        <v>0</v>
      </c>
      <c r="Q179" s="1150">
        <f t="shared" ca="1" si="46"/>
        <v>0</v>
      </c>
      <c r="R179" s="1150">
        <f t="shared" ca="1" si="54"/>
        <v>0</v>
      </c>
      <c r="S179" s="1150">
        <f t="shared" ca="1" si="55"/>
        <v>0</v>
      </c>
      <c r="T179" s="1150">
        <f t="shared" ca="1" si="47"/>
        <v>0</v>
      </c>
      <c r="U179" s="1152">
        <f t="shared" ca="1" si="48"/>
        <v>0</v>
      </c>
      <c r="V179" s="1153" t="str">
        <f t="shared" ca="1" si="49"/>
        <v>n.a.</v>
      </c>
      <c r="X179" s="1154">
        <f t="shared" ca="1" si="56"/>
        <v>0</v>
      </c>
      <c r="Y179" s="1154">
        <f t="shared" ca="1" si="50"/>
        <v>0</v>
      </c>
      <c r="Z179" s="1154">
        <f t="shared" ca="1" si="51"/>
        <v>0</v>
      </c>
      <c r="AA179" s="1152">
        <f t="shared" ca="1" si="52"/>
        <v>0</v>
      </c>
      <c r="AB179" s="1125"/>
    </row>
    <row r="180" spans="1:28">
      <c r="A180" s="1164">
        <f>'AMORT. PROFILE 0% CPR'!A180</f>
        <v>50157</v>
      </c>
      <c r="C180" s="1124"/>
      <c r="D180" s="1145">
        <f t="shared" ca="1" si="38"/>
        <v>50921</v>
      </c>
      <c r="E180" s="1146">
        <f t="shared" ca="1" si="39"/>
        <v>50948</v>
      </c>
      <c r="F180" s="1147">
        <f t="shared" ca="1" si="40"/>
        <v>5173</v>
      </c>
      <c r="G180" s="1148">
        <f ca="1">IF(F180&lt;&gt;"",COUNTIF($F$11:F180,"&gt;0"),"")</f>
        <v>170</v>
      </c>
      <c r="H180" s="1149">
        <v>1.622730145022349E-2</v>
      </c>
      <c r="I180" s="1093"/>
      <c r="J180" s="1150">
        <f t="shared" ca="1" si="41"/>
        <v>0</v>
      </c>
      <c r="K180" s="1151">
        <f t="shared" ca="1" si="42"/>
        <v>0</v>
      </c>
      <c r="L180" s="1150">
        <f t="shared" ca="1" si="43"/>
        <v>0</v>
      </c>
      <c r="M180" s="1150">
        <f t="shared" ca="1" si="44"/>
        <v>0</v>
      </c>
      <c r="N180" s="1150">
        <f t="shared" ca="1" si="53"/>
        <v>0</v>
      </c>
      <c r="O180" s="1093"/>
      <c r="P180" s="1150">
        <f t="shared" ca="1" si="45"/>
        <v>0</v>
      </c>
      <c r="Q180" s="1150">
        <f t="shared" ca="1" si="46"/>
        <v>0</v>
      </c>
      <c r="R180" s="1150">
        <f t="shared" ca="1" si="54"/>
        <v>0</v>
      </c>
      <c r="S180" s="1150">
        <f t="shared" ca="1" si="55"/>
        <v>0</v>
      </c>
      <c r="T180" s="1150">
        <f t="shared" ca="1" si="47"/>
        <v>0</v>
      </c>
      <c r="U180" s="1152">
        <f t="shared" ca="1" si="48"/>
        <v>0</v>
      </c>
      <c r="V180" s="1153" t="str">
        <f t="shared" ca="1" si="49"/>
        <v>n.a.</v>
      </c>
      <c r="X180" s="1154">
        <f t="shared" ca="1" si="56"/>
        <v>0</v>
      </c>
      <c r="Y180" s="1154">
        <f t="shared" ca="1" si="50"/>
        <v>0</v>
      </c>
      <c r="Z180" s="1154">
        <f t="shared" ca="1" si="51"/>
        <v>0</v>
      </c>
      <c r="AA180" s="1152">
        <f t="shared" ca="1" si="52"/>
        <v>0</v>
      </c>
      <c r="AB180" s="1125"/>
    </row>
    <row r="181" spans="1:28">
      <c r="A181" s="1164">
        <f>'AMORT. PROFILE 0% CPR'!A181</f>
        <v>50187</v>
      </c>
      <c r="C181" s="1124"/>
      <c r="D181" s="1145">
        <f t="shared" ca="1" si="38"/>
        <v>50951</v>
      </c>
      <c r="E181" s="1146">
        <f t="shared" ca="1" si="39"/>
        <v>50978</v>
      </c>
      <c r="F181" s="1147">
        <f t="shared" ca="1" si="40"/>
        <v>5203</v>
      </c>
      <c r="G181" s="1148">
        <f ca="1">IF(F181&lt;&gt;"",COUNTIF($F$11:F181,"&gt;0"),"")</f>
        <v>171</v>
      </c>
      <c r="H181" s="1149">
        <v>1.6378965258124826E-2</v>
      </c>
      <c r="I181" s="1093"/>
      <c r="J181" s="1150">
        <f t="shared" ca="1" si="41"/>
        <v>0</v>
      </c>
      <c r="K181" s="1151">
        <f t="shared" ca="1" si="42"/>
        <v>0</v>
      </c>
      <c r="L181" s="1150">
        <f t="shared" ca="1" si="43"/>
        <v>0</v>
      </c>
      <c r="M181" s="1150">
        <f t="shared" ca="1" si="44"/>
        <v>0</v>
      </c>
      <c r="N181" s="1150">
        <f t="shared" ca="1" si="53"/>
        <v>0</v>
      </c>
      <c r="O181" s="1093"/>
      <c r="P181" s="1150">
        <f t="shared" ca="1" si="45"/>
        <v>0</v>
      </c>
      <c r="Q181" s="1150">
        <f t="shared" ca="1" si="46"/>
        <v>0</v>
      </c>
      <c r="R181" s="1150">
        <f t="shared" ca="1" si="54"/>
        <v>0</v>
      </c>
      <c r="S181" s="1150">
        <f t="shared" ca="1" si="55"/>
        <v>0</v>
      </c>
      <c r="T181" s="1150">
        <f t="shared" ca="1" si="47"/>
        <v>0</v>
      </c>
      <c r="U181" s="1152">
        <f t="shared" ca="1" si="48"/>
        <v>0</v>
      </c>
      <c r="V181" s="1153" t="str">
        <f t="shared" ca="1" si="49"/>
        <v>n.a.</v>
      </c>
      <c r="X181" s="1154">
        <f t="shared" ca="1" si="56"/>
        <v>0</v>
      </c>
      <c r="Y181" s="1154">
        <f t="shared" ca="1" si="50"/>
        <v>0</v>
      </c>
      <c r="Z181" s="1154">
        <f t="shared" ca="1" si="51"/>
        <v>0</v>
      </c>
      <c r="AA181" s="1152">
        <f t="shared" ca="1" si="52"/>
        <v>0</v>
      </c>
      <c r="AB181" s="1125"/>
    </row>
    <row r="182" spans="1:28">
      <c r="A182" s="1164">
        <f>'AMORT. PROFILE 0% CPR'!A182</f>
        <v>50220</v>
      </c>
      <c r="C182" s="1124"/>
      <c r="D182" s="1145">
        <f t="shared" ca="1" si="38"/>
        <v>50982</v>
      </c>
      <c r="E182" s="1146">
        <f t="shared" ca="1" si="39"/>
        <v>51011</v>
      </c>
      <c r="F182" s="1147">
        <f t="shared" ca="1" si="40"/>
        <v>5236</v>
      </c>
      <c r="G182" s="1148">
        <f ca="1">IF(F182&lt;&gt;"",COUNTIF($F$11:F182,"&gt;0"),"")</f>
        <v>172</v>
      </c>
      <c r="H182" s="1149">
        <v>1.649593965294251E-2</v>
      </c>
      <c r="I182" s="1093"/>
      <c r="J182" s="1150">
        <f t="shared" ca="1" si="41"/>
        <v>0</v>
      </c>
      <c r="K182" s="1151">
        <f t="shared" ca="1" si="42"/>
        <v>0</v>
      </c>
      <c r="L182" s="1150">
        <f t="shared" ca="1" si="43"/>
        <v>0</v>
      </c>
      <c r="M182" s="1150">
        <f t="shared" ca="1" si="44"/>
        <v>0</v>
      </c>
      <c r="N182" s="1150">
        <f t="shared" ca="1" si="53"/>
        <v>0</v>
      </c>
      <c r="O182" s="1093"/>
      <c r="P182" s="1150">
        <f t="shared" ca="1" si="45"/>
        <v>0</v>
      </c>
      <c r="Q182" s="1150">
        <f t="shared" ca="1" si="46"/>
        <v>0</v>
      </c>
      <c r="R182" s="1150">
        <f t="shared" ca="1" si="54"/>
        <v>0</v>
      </c>
      <c r="S182" s="1150">
        <f t="shared" ca="1" si="55"/>
        <v>0</v>
      </c>
      <c r="T182" s="1150">
        <f t="shared" ca="1" si="47"/>
        <v>0</v>
      </c>
      <c r="U182" s="1152">
        <f t="shared" ca="1" si="48"/>
        <v>0</v>
      </c>
      <c r="V182" s="1153" t="str">
        <f t="shared" ca="1" si="49"/>
        <v>n.a.</v>
      </c>
      <c r="X182" s="1154">
        <f t="shared" ca="1" si="56"/>
        <v>0</v>
      </c>
      <c r="Y182" s="1154">
        <f t="shared" ca="1" si="50"/>
        <v>0</v>
      </c>
      <c r="Z182" s="1154">
        <f t="shared" ca="1" si="51"/>
        <v>0</v>
      </c>
      <c r="AA182" s="1152">
        <f t="shared" ca="1" si="52"/>
        <v>0</v>
      </c>
      <c r="AB182" s="1125"/>
    </row>
    <row r="183" spans="1:28">
      <c r="A183" s="1164">
        <f>'AMORT. PROFILE 0% CPR'!A183</f>
        <v>50248</v>
      </c>
      <c r="C183" s="1124"/>
      <c r="D183" s="1145">
        <f t="shared" ca="1" si="38"/>
        <v>51013</v>
      </c>
      <c r="E183" s="1146">
        <f t="shared" ca="1" si="39"/>
        <v>51040</v>
      </c>
      <c r="F183" s="1147">
        <f t="shared" ca="1" si="40"/>
        <v>5265</v>
      </c>
      <c r="G183" s="1148">
        <f ca="1">IF(F183&lt;&gt;"",COUNTIF($F$11:F183,"&gt;0"),"")</f>
        <v>173</v>
      </c>
      <c r="H183" s="1149">
        <v>1.6625995194031577E-2</v>
      </c>
      <c r="I183" s="1093"/>
      <c r="J183" s="1150">
        <f t="shared" ca="1" si="41"/>
        <v>0</v>
      </c>
      <c r="K183" s="1151">
        <f t="shared" ca="1" si="42"/>
        <v>0</v>
      </c>
      <c r="L183" s="1150">
        <f t="shared" ca="1" si="43"/>
        <v>0</v>
      </c>
      <c r="M183" s="1150">
        <f t="shared" ca="1" si="44"/>
        <v>0</v>
      </c>
      <c r="N183" s="1150">
        <f t="shared" ca="1" si="53"/>
        <v>0</v>
      </c>
      <c r="O183" s="1093"/>
      <c r="P183" s="1150">
        <f t="shared" ca="1" si="45"/>
        <v>0</v>
      </c>
      <c r="Q183" s="1150">
        <f t="shared" ca="1" si="46"/>
        <v>0</v>
      </c>
      <c r="R183" s="1150">
        <f t="shared" ca="1" si="54"/>
        <v>0</v>
      </c>
      <c r="S183" s="1150">
        <f t="shared" ca="1" si="55"/>
        <v>0</v>
      </c>
      <c r="T183" s="1150">
        <f t="shared" ca="1" si="47"/>
        <v>0</v>
      </c>
      <c r="U183" s="1152">
        <f t="shared" ca="1" si="48"/>
        <v>0</v>
      </c>
      <c r="V183" s="1153" t="str">
        <f t="shared" ca="1" si="49"/>
        <v>n.a.</v>
      </c>
      <c r="X183" s="1154">
        <f t="shared" ca="1" si="56"/>
        <v>0</v>
      </c>
      <c r="Y183" s="1154">
        <f t="shared" ca="1" si="50"/>
        <v>0</v>
      </c>
      <c r="Z183" s="1154">
        <f t="shared" ca="1" si="51"/>
        <v>0</v>
      </c>
      <c r="AA183" s="1152">
        <f t="shared" ca="1" si="52"/>
        <v>0</v>
      </c>
      <c r="AB183" s="1125"/>
    </row>
    <row r="184" spans="1:28">
      <c r="A184" s="1164">
        <f>'AMORT. PROFILE 0% CPR'!A184</f>
        <v>50279</v>
      </c>
      <c r="C184" s="1124"/>
      <c r="D184" s="1145">
        <f t="shared" ca="1" si="38"/>
        <v>51043</v>
      </c>
      <c r="E184" s="1146">
        <f t="shared" ca="1" si="39"/>
        <v>51070</v>
      </c>
      <c r="F184" s="1147">
        <f t="shared" ca="1" si="40"/>
        <v>5295</v>
      </c>
      <c r="G184" s="1148">
        <f ca="1">IF(F184&lt;&gt;"",COUNTIF($F$11:F184,"&gt;0"),"")</f>
        <v>174</v>
      </c>
      <c r="H184" s="1149">
        <v>1.6770003583705364E-2</v>
      </c>
      <c r="I184" s="1093"/>
      <c r="J184" s="1150">
        <f t="shared" ca="1" si="41"/>
        <v>0</v>
      </c>
      <c r="K184" s="1151">
        <f t="shared" ca="1" si="42"/>
        <v>0</v>
      </c>
      <c r="L184" s="1150">
        <f t="shared" ca="1" si="43"/>
        <v>0</v>
      </c>
      <c r="M184" s="1150">
        <f t="shared" ca="1" si="44"/>
        <v>0</v>
      </c>
      <c r="N184" s="1150">
        <f t="shared" ca="1" si="53"/>
        <v>0</v>
      </c>
      <c r="O184" s="1093"/>
      <c r="P184" s="1150">
        <f t="shared" ca="1" si="45"/>
        <v>0</v>
      </c>
      <c r="Q184" s="1150">
        <f t="shared" ca="1" si="46"/>
        <v>0</v>
      </c>
      <c r="R184" s="1150">
        <f t="shared" ca="1" si="54"/>
        <v>0</v>
      </c>
      <c r="S184" s="1150">
        <f t="shared" ca="1" si="55"/>
        <v>0</v>
      </c>
      <c r="T184" s="1150">
        <f t="shared" ca="1" si="47"/>
        <v>0</v>
      </c>
      <c r="U184" s="1152">
        <f t="shared" ca="1" si="48"/>
        <v>0</v>
      </c>
      <c r="V184" s="1153" t="str">
        <f t="shared" ca="1" si="49"/>
        <v>n.a.</v>
      </c>
      <c r="X184" s="1154">
        <f t="shared" ca="1" si="56"/>
        <v>0</v>
      </c>
      <c r="Y184" s="1154">
        <f t="shared" ca="1" si="50"/>
        <v>0</v>
      </c>
      <c r="Z184" s="1154">
        <f t="shared" ca="1" si="51"/>
        <v>0</v>
      </c>
      <c r="AA184" s="1152">
        <f t="shared" ca="1" si="52"/>
        <v>0</v>
      </c>
      <c r="AB184" s="1125"/>
    </row>
    <row r="185" spans="1:28">
      <c r="A185" s="1164">
        <f>'AMORT. PROFILE 0% CPR'!A185</f>
        <v>50311</v>
      </c>
      <c r="C185" s="1124"/>
      <c r="D185" s="1145">
        <f t="shared" ca="1" si="38"/>
        <v>51074</v>
      </c>
      <c r="E185" s="1146">
        <f t="shared" ca="1" si="39"/>
        <v>51102</v>
      </c>
      <c r="F185" s="1147">
        <f t="shared" ca="1" si="40"/>
        <v>5327</v>
      </c>
      <c r="G185" s="1148">
        <f ca="1">IF(F185&lt;&gt;"",COUNTIF($F$11:F185,"&gt;0"),"")</f>
        <v>175</v>
      </c>
      <c r="H185" s="1149">
        <v>1.6885742730233598E-2</v>
      </c>
      <c r="I185" s="1093"/>
      <c r="J185" s="1150">
        <f t="shared" ca="1" si="41"/>
        <v>0</v>
      </c>
      <c r="K185" s="1151">
        <f t="shared" ca="1" si="42"/>
        <v>0</v>
      </c>
      <c r="L185" s="1150">
        <f t="shared" ca="1" si="43"/>
        <v>0</v>
      </c>
      <c r="M185" s="1150">
        <f t="shared" ca="1" si="44"/>
        <v>0</v>
      </c>
      <c r="N185" s="1150">
        <f t="shared" ca="1" si="53"/>
        <v>0</v>
      </c>
      <c r="O185" s="1093"/>
      <c r="P185" s="1150">
        <f t="shared" ca="1" si="45"/>
        <v>0</v>
      </c>
      <c r="Q185" s="1150">
        <f t="shared" ca="1" si="46"/>
        <v>0</v>
      </c>
      <c r="R185" s="1150">
        <f t="shared" ca="1" si="54"/>
        <v>0</v>
      </c>
      <c r="S185" s="1150">
        <f t="shared" ca="1" si="55"/>
        <v>0</v>
      </c>
      <c r="T185" s="1150">
        <f t="shared" ca="1" si="47"/>
        <v>0</v>
      </c>
      <c r="U185" s="1152">
        <f t="shared" ca="1" si="48"/>
        <v>0</v>
      </c>
      <c r="V185" s="1153" t="str">
        <f t="shared" ca="1" si="49"/>
        <v>n.a.</v>
      </c>
      <c r="X185" s="1154">
        <f t="shared" ca="1" si="56"/>
        <v>0</v>
      </c>
      <c r="Y185" s="1154">
        <f t="shared" ca="1" si="50"/>
        <v>0</v>
      </c>
      <c r="Z185" s="1154">
        <f t="shared" ca="1" si="51"/>
        <v>0</v>
      </c>
      <c r="AA185" s="1152">
        <f t="shared" ca="1" si="52"/>
        <v>0</v>
      </c>
      <c r="AB185" s="1125"/>
    </row>
    <row r="186" spans="1:28">
      <c r="A186" s="1164">
        <f>'AMORT. PROFILE 0% CPR'!A186</f>
        <v>50340</v>
      </c>
      <c r="C186" s="1124"/>
      <c r="D186" s="1145">
        <f t="shared" ca="1" si="38"/>
        <v>51104</v>
      </c>
      <c r="E186" s="1146">
        <f t="shared" ca="1" si="39"/>
        <v>51131</v>
      </c>
      <c r="F186" s="1147">
        <f t="shared" ca="1" si="40"/>
        <v>5356</v>
      </c>
      <c r="G186" s="1148">
        <f ca="1">IF(F186&lt;&gt;"",COUNTIF($F$11:F186,"&gt;0"),"")</f>
        <v>176</v>
      </c>
      <c r="H186" s="1149">
        <v>1.6997256534494937E-2</v>
      </c>
      <c r="I186" s="1093"/>
      <c r="J186" s="1150">
        <f t="shared" ca="1" si="41"/>
        <v>0</v>
      </c>
      <c r="K186" s="1151">
        <f t="shared" ca="1" si="42"/>
        <v>0</v>
      </c>
      <c r="L186" s="1150">
        <f t="shared" ca="1" si="43"/>
        <v>0</v>
      </c>
      <c r="M186" s="1150">
        <f t="shared" ca="1" si="44"/>
        <v>0</v>
      </c>
      <c r="N186" s="1150">
        <f t="shared" ca="1" si="53"/>
        <v>0</v>
      </c>
      <c r="O186" s="1093"/>
      <c r="P186" s="1150">
        <f t="shared" ca="1" si="45"/>
        <v>0</v>
      </c>
      <c r="Q186" s="1150">
        <f t="shared" ca="1" si="46"/>
        <v>0</v>
      </c>
      <c r="R186" s="1150">
        <f t="shared" ca="1" si="54"/>
        <v>0</v>
      </c>
      <c r="S186" s="1150">
        <f t="shared" ca="1" si="55"/>
        <v>0</v>
      </c>
      <c r="T186" s="1150">
        <f t="shared" ca="1" si="47"/>
        <v>0</v>
      </c>
      <c r="U186" s="1152">
        <f t="shared" ca="1" si="48"/>
        <v>0</v>
      </c>
      <c r="V186" s="1153" t="str">
        <f t="shared" ca="1" si="49"/>
        <v>n.a.</v>
      </c>
      <c r="X186" s="1154">
        <f t="shared" ca="1" si="56"/>
        <v>0</v>
      </c>
      <c r="Y186" s="1154">
        <f t="shared" ca="1" si="50"/>
        <v>0</v>
      </c>
      <c r="Z186" s="1154">
        <f t="shared" ca="1" si="51"/>
        <v>0</v>
      </c>
      <c r="AA186" s="1152">
        <f t="shared" ca="1" si="52"/>
        <v>0</v>
      </c>
      <c r="AB186" s="1125"/>
    </row>
    <row r="187" spans="1:28">
      <c r="A187" s="1164">
        <f>'AMORT. PROFILE 0% CPR'!A187</f>
        <v>50371</v>
      </c>
      <c r="C187" s="1124"/>
      <c r="D187" s="1145">
        <f t="shared" ca="1" si="38"/>
        <v>51135</v>
      </c>
      <c r="E187" s="1146">
        <f t="shared" ca="1" si="39"/>
        <v>51162</v>
      </c>
      <c r="F187" s="1147">
        <f t="shared" ca="1" si="40"/>
        <v>5387</v>
      </c>
      <c r="G187" s="1148">
        <f ca="1">IF(F187&lt;&gt;"",COUNTIF($F$11:F187,"&gt;0"),"")</f>
        <v>177</v>
      </c>
      <c r="H187" s="1149">
        <v>1.7130972692743759E-2</v>
      </c>
      <c r="I187" s="1093"/>
      <c r="J187" s="1150">
        <f t="shared" ca="1" si="41"/>
        <v>0</v>
      </c>
      <c r="K187" s="1151">
        <f t="shared" ca="1" si="42"/>
        <v>0</v>
      </c>
      <c r="L187" s="1150">
        <f t="shared" ca="1" si="43"/>
        <v>0</v>
      </c>
      <c r="M187" s="1150">
        <f t="shared" ca="1" si="44"/>
        <v>0</v>
      </c>
      <c r="N187" s="1150">
        <f t="shared" ca="1" si="53"/>
        <v>0</v>
      </c>
      <c r="O187" s="1093"/>
      <c r="P187" s="1150">
        <f t="shared" ca="1" si="45"/>
        <v>0</v>
      </c>
      <c r="Q187" s="1150">
        <f t="shared" ca="1" si="46"/>
        <v>0</v>
      </c>
      <c r="R187" s="1150">
        <f t="shared" ca="1" si="54"/>
        <v>0</v>
      </c>
      <c r="S187" s="1150">
        <f t="shared" ca="1" si="55"/>
        <v>0</v>
      </c>
      <c r="T187" s="1150">
        <f t="shared" ca="1" si="47"/>
        <v>0</v>
      </c>
      <c r="U187" s="1152">
        <f t="shared" ca="1" si="48"/>
        <v>0</v>
      </c>
      <c r="V187" s="1153" t="str">
        <f t="shared" ca="1" si="49"/>
        <v>n.a.</v>
      </c>
      <c r="X187" s="1154">
        <f t="shared" ca="1" si="56"/>
        <v>0</v>
      </c>
      <c r="Y187" s="1154">
        <f t="shared" ca="1" si="50"/>
        <v>0</v>
      </c>
      <c r="Z187" s="1154">
        <f t="shared" ca="1" si="51"/>
        <v>0</v>
      </c>
      <c r="AA187" s="1152">
        <f t="shared" ca="1" si="52"/>
        <v>0</v>
      </c>
      <c r="AB187" s="1125"/>
    </row>
    <row r="188" spans="1:28">
      <c r="A188" s="1164">
        <f>'AMORT. PROFILE 0% CPR'!A188</f>
        <v>50402</v>
      </c>
      <c r="C188" s="1124"/>
      <c r="D188" s="1145">
        <f t="shared" ca="1" si="38"/>
        <v>51166</v>
      </c>
      <c r="E188" s="1146">
        <f t="shared" ca="1" si="39"/>
        <v>51193</v>
      </c>
      <c r="F188" s="1147">
        <f t="shared" ca="1" si="40"/>
        <v>5418</v>
      </c>
      <c r="G188" s="1148">
        <f ca="1">IF(F188&lt;&gt;"",COUNTIF($F$11:F188,"&gt;0"),"")</f>
        <v>178</v>
      </c>
      <c r="H188" s="1149">
        <v>1.7226374147011319E-2</v>
      </c>
      <c r="I188" s="1093"/>
      <c r="J188" s="1150">
        <f t="shared" ca="1" si="41"/>
        <v>0</v>
      </c>
      <c r="K188" s="1151">
        <f t="shared" ca="1" si="42"/>
        <v>0</v>
      </c>
      <c r="L188" s="1150">
        <f t="shared" ca="1" si="43"/>
        <v>0</v>
      </c>
      <c r="M188" s="1150">
        <f t="shared" ca="1" si="44"/>
        <v>0</v>
      </c>
      <c r="N188" s="1150">
        <f t="shared" ca="1" si="53"/>
        <v>0</v>
      </c>
      <c r="O188" s="1093"/>
      <c r="P188" s="1150">
        <f t="shared" ca="1" si="45"/>
        <v>0</v>
      </c>
      <c r="Q188" s="1150">
        <f t="shared" ca="1" si="46"/>
        <v>0</v>
      </c>
      <c r="R188" s="1150">
        <f t="shared" ca="1" si="54"/>
        <v>0</v>
      </c>
      <c r="S188" s="1150">
        <f t="shared" ca="1" si="55"/>
        <v>0</v>
      </c>
      <c r="T188" s="1150">
        <f t="shared" ca="1" si="47"/>
        <v>0</v>
      </c>
      <c r="U188" s="1152">
        <f t="shared" ca="1" si="48"/>
        <v>0</v>
      </c>
      <c r="V188" s="1153" t="str">
        <f t="shared" ca="1" si="49"/>
        <v>n.a.</v>
      </c>
      <c r="X188" s="1154">
        <f t="shared" ca="1" si="56"/>
        <v>0</v>
      </c>
      <c r="Y188" s="1154">
        <f t="shared" ca="1" si="50"/>
        <v>0</v>
      </c>
      <c r="Z188" s="1154">
        <f t="shared" ca="1" si="51"/>
        <v>0</v>
      </c>
      <c r="AA188" s="1152">
        <f t="shared" ca="1" si="52"/>
        <v>0</v>
      </c>
      <c r="AB188" s="1125"/>
    </row>
    <row r="189" spans="1:28">
      <c r="A189" s="1164">
        <f>'AMORT. PROFILE 0% CPR'!A189</f>
        <v>50432</v>
      </c>
      <c r="C189" s="1124"/>
      <c r="D189" s="1145">
        <f t="shared" ca="1" si="38"/>
        <v>51195</v>
      </c>
      <c r="E189" s="1146">
        <f t="shared" ca="1" si="39"/>
        <v>51222</v>
      </c>
      <c r="F189" s="1147">
        <f t="shared" ca="1" si="40"/>
        <v>5447</v>
      </c>
      <c r="G189" s="1148">
        <f ca="1">IF(F189&lt;&gt;"",COUNTIF($F$11:F189,"&gt;0"),"")</f>
        <v>179</v>
      </c>
      <c r="H189" s="1149">
        <v>1.7300299089173389E-2</v>
      </c>
      <c r="I189" s="1093"/>
      <c r="J189" s="1150">
        <f t="shared" ca="1" si="41"/>
        <v>0</v>
      </c>
      <c r="K189" s="1151">
        <f t="shared" ca="1" si="42"/>
        <v>0</v>
      </c>
      <c r="L189" s="1150">
        <f t="shared" ca="1" si="43"/>
        <v>0</v>
      </c>
      <c r="M189" s="1150">
        <f t="shared" ca="1" si="44"/>
        <v>0</v>
      </c>
      <c r="N189" s="1150">
        <f t="shared" ca="1" si="53"/>
        <v>0</v>
      </c>
      <c r="O189" s="1093"/>
      <c r="P189" s="1150">
        <f t="shared" ca="1" si="45"/>
        <v>0</v>
      </c>
      <c r="Q189" s="1150">
        <f t="shared" ca="1" si="46"/>
        <v>0</v>
      </c>
      <c r="R189" s="1150">
        <f t="shared" ca="1" si="54"/>
        <v>0</v>
      </c>
      <c r="S189" s="1150">
        <f t="shared" ca="1" si="55"/>
        <v>0</v>
      </c>
      <c r="T189" s="1150">
        <f t="shared" ca="1" si="47"/>
        <v>0</v>
      </c>
      <c r="U189" s="1152">
        <f t="shared" ca="1" si="48"/>
        <v>0</v>
      </c>
      <c r="V189" s="1153" t="str">
        <f t="shared" ca="1" si="49"/>
        <v>n.a.</v>
      </c>
      <c r="X189" s="1154">
        <f t="shared" ca="1" si="56"/>
        <v>0</v>
      </c>
      <c r="Y189" s="1154">
        <f t="shared" ca="1" si="50"/>
        <v>0</v>
      </c>
      <c r="Z189" s="1154">
        <f t="shared" ca="1" si="51"/>
        <v>0</v>
      </c>
      <c r="AA189" s="1152">
        <f t="shared" ca="1" si="52"/>
        <v>0</v>
      </c>
      <c r="AB189" s="1125"/>
    </row>
    <row r="190" spans="1:28">
      <c r="A190" s="1164">
        <f>'AMORT. PROFILE 0% CPR'!A190</f>
        <v>50462</v>
      </c>
      <c r="C190" s="1124"/>
      <c r="D190" s="1145">
        <f t="shared" ca="1" si="38"/>
        <v>51226</v>
      </c>
      <c r="E190" s="1146">
        <f t="shared" ca="1" si="39"/>
        <v>51253</v>
      </c>
      <c r="F190" s="1147">
        <f t="shared" ca="1" si="40"/>
        <v>5478</v>
      </c>
      <c r="G190" s="1148">
        <f ca="1">IF(F190&lt;&gt;"",COUNTIF($F$11:F190,"&gt;0"),"")</f>
        <v>180</v>
      </c>
      <c r="H190" s="1149">
        <v>1.7421261075670755E-2</v>
      </c>
      <c r="I190" s="1093"/>
      <c r="J190" s="1150">
        <f t="shared" ca="1" si="41"/>
        <v>0</v>
      </c>
      <c r="K190" s="1151">
        <f t="shared" ca="1" si="42"/>
        <v>0</v>
      </c>
      <c r="L190" s="1150">
        <f t="shared" ca="1" si="43"/>
        <v>0</v>
      </c>
      <c r="M190" s="1150">
        <f t="shared" ca="1" si="44"/>
        <v>0</v>
      </c>
      <c r="N190" s="1150">
        <f t="shared" ca="1" si="53"/>
        <v>0</v>
      </c>
      <c r="O190" s="1093"/>
      <c r="P190" s="1150">
        <f t="shared" ca="1" si="45"/>
        <v>0</v>
      </c>
      <c r="Q190" s="1150">
        <f t="shared" ca="1" si="46"/>
        <v>0</v>
      </c>
      <c r="R190" s="1150">
        <f t="shared" ca="1" si="54"/>
        <v>0</v>
      </c>
      <c r="S190" s="1150">
        <f t="shared" ca="1" si="55"/>
        <v>0</v>
      </c>
      <c r="T190" s="1150">
        <f t="shared" ca="1" si="47"/>
        <v>0</v>
      </c>
      <c r="U190" s="1152">
        <f t="shared" ca="1" si="48"/>
        <v>0</v>
      </c>
      <c r="V190" s="1153" t="str">
        <f t="shared" ca="1" si="49"/>
        <v>n.a.</v>
      </c>
      <c r="X190" s="1154">
        <f t="shared" ca="1" si="56"/>
        <v>0</v>
      </c>
      <c r="Y190" s="1154">
        <f t="shared" ca="1" si="50"/>
        <v>0</v>
      </c>
      <c r="Z190" s="1154">
        <f t="shared" ca="1" si="51"/>
        <v>0</v>
      </c>
      <c r="AA190" s="1152">
        <f t="shared" ca="1" si="52"/>
        <v>0</v>
      </c>
      <c r="AB190" s="1125"/>
    </row>
    <row r="191" spans="1:28">
      <c r="A191" s="1164">
        <f>'AMORT. PROFILE 0% CPR'!A191</f>
        <v>50493</v>
      </c>
      <c r="C191" s="1124"/>
      <c r="D191" s="1145">
        <f t="shared" ca="1" si="38"/>
        <v>51256</v>
      </c>
      <c r="E191" s="1146">
        <f t="shared" ca="1" si="39"/>
        <v>51284</v>
      </c>
      <c r="F191" s="1147">
        <f t="shared" ca="1" si="40"/>
        <v>5509</v>
      </c>
      <c r="G191" s="1148">
        <f ca="1">IF(F191&lt;&gt;"",COUNTIF($F$11:F191,"&gt;0"),"")</f>
        <v>181</v>
      </c>
      <c r="H191" s="1149">
        <v>1.7534292494479728E-2</v>
      </c>
      <c r="I191" s="1093"/>
      <c r="J191" s="1150">
        <f t="shared" ca="1" si="41"/>
        <v>0</v>
      </c>
      <c r="K191" s="1151">
        <f t="shared" ca="1" si="42"/>
        <v>0</v>
      </c>
      <c r="L191" s="1150">
        <f t="shared" ca="1" si="43"/>
        <v>0</v>
      </c>
      <c r="M191" s="1150">
        <f t="shared" ca="1" si="44"/>
        <v>0</v>
      </c>
      <c r="N191" s="1150">
        <f t="shared" ca="1" si="53"/>
        <v>0</v>
      </c>
      <c r="O191" s="1093"/>
      <c r="P191" s="1150">
        <f t="shared" ca="1" si="45"/>
        <v>0</v>
      </c>
      <c r="Q191" s="1150">
        <f t="shared" ca="1" si="46"/>
        <v>0</v>
      </c>
      <c r="R191" s="1150">
        <f t="shared" ca="1" si="54"/>
        <v>0</v>
      </c>
      <c r="S191" s="1150">
        <f t="shared" ca="1" si="55"/>
        <v>0</v>
      </c>
      <c r="T191" s="1150">
        <f t="shared" ca="1" si="47"/>
        <v>0</v>
      </c>
      <c r="U191" s="1152">
        <f t="shared" ca="1" si="48"/>
        <v>0</v>
      </c>
      <c r="V191" s="1153" t="str">
        <f t="shared" ca="1" si="49"/>
        <v>n.a.</v>
      </c>
      <c r="X191" s="1154">
        <f t="shared" ca="1" si="56"/>
        <v>0</v>
      </c>
      <c r="Y191" s="1154">
        <f t="shared" ca="1" si="50"/>
        <v>0</v>
      </c>
      <c r="Z191" s="1154">
        <f t="shared" ca="1" si="51"/>
        <v>0</v>
      </c>
      <c r="AA191" s="1152">
        <f t="shared" ca="1" si="52"/>
        <v>0</v>
      </c>
      <c r="AB191" s="1125"/>
    </row>
    <row r="192" spans="1:28">
      <c r="A192" s="1164">
        <f>'AMORT. PROFILE 0% CPR'!A192</f>
        <v>50522</v>
      </c>
      <c r="C192" s="1124"/>
      <c r="D192" s="1145">
        <f t="shared" ca="1" si="38"/>
        <v>51287</v>
      </c>
      <c r="E192" s="1146">
        <f t="shared" ca="1" si="39"/>
        <v>51314</v>
      </c>
      <c r="F192" s="1147">
        <f t="shared" ca="1" si="40"/>
        <v>5539</v>
      </c>
      <c r="G192" s="1148">
        <f ca="1">IF(F192&lt;&gt;"",COUNTIF($F$11:F192,"&gt;0"),"")</f>
        <v>182</v>
      </c>
      <c r="H192" s="1149">
        <v>1.7676261966314354E-2</v>
      </c>
      <c r="I192" s="1093"/>
      <c r="J192" s="1150">
        <f t="shared" ca="1" si="41"/>
        <v>0</v>
      </c>
      <c r="K192" s="1151">
        <f t="shared" ca="1" si="42"/>
        <v>0</v>
      </c>
      <c r="L192" s="1150">
        <f t="shared" ca="1" si="43"/>
        <v>0</v>
      </c>
      <c r="M192" s="1150">
        <f t="shared" ca="1" si="44"/>
        <v>0</v>
      </c>
      <c r="N192" s="1150">
        <f t="shared" ca="1" si="53"/>
        <v>0</v>
      </c>
      <c r="O192" s="1093"/>
      <c r="P192" s="1150">
        <f t="shared" ca="1" si="45"/>
        <v>0</v>
      </c>
      <c r="Q192" s="1150">
        <f t="shared" ca="1" si="46"/>
        <v>0</v>
      </c>
      <c r="R192" s="1150">
        <f t="shared" ca="1" si="54"/>
        <v>0</v>
      </c>
      <c r="S192" s="1150">
        <f t="shared" ca="1" si="55"/>
        <v>0</v>
      </c>
      <c r="T192" s="1150">
        <f t="shared" ca="1" si="47"/>
        <v>0</v>
      </c>
      <c r="U192" s="1152">
        <f t="shared" ca="1" si="48"/>
        <v>0</v>
      </c>
      <c r="V192" s="1153" t="str">
        <f t="shared" ca="1" si="49"/>
        <v>n.a.</v>
      </c>
      <c r="X192" s="1154">
        <f t="shared" ca="1" si="56"/>
        <v>0</v>
      </c>
      <c r="Y192" s="1154">
        <f t="shared" ca="1" si="50"/>
        <v>0</v>
      </c>
      <c r="Z192" s="1154">
        <f t="shared" ca="1" si="51"/>
        <v>0</v>
      </c>
      <c r="AA192" s="1152">
        <f t="shared" ca="1" si="52"/>
        <v>0</v>
      </c>
      <c r="AB192" s="1125"/>
    </row>
    <row r="193" spans="1:28">
      <c r="A193" s="1164">
        <f>'AMORT. PROFILE 0% CPR'!A193</f>
        <v>50552</v>
      </c>
      <c r="C193" s="1124"/>
      <c r="D193" s="1145">
        <f t="shared" ca="1" si="38"/>
        <v>51317</v>
      </c>
      <c r="E193" s="1146">
        <f t="shared" ca="1" si="39"/>
        <v>51344</v>
      </c>
      <c r="F193" s="1147">
        <f t="shared" ca="1" si="40"/>
        <v>5569</v>
      </c>
      <c r="G193" s="1148">
        <f ca="1">IF(F193&lt;&gt;"",COUNTIF($F$11:F193,"&gt;0"),"")</f>
        <v>183</v>
      </c>
      <c r="H193" s="1149">
        <v>1.7802590891272663E-2</v>
      </c>
      <c r="I193" s="1093"/>
      <c r="J193" s="1150">
        <f t="shared" ca="1" si="41"/>
        <v>0</v>
      </c>
      <c r="K193" s="1151">
        <f t="shared" ca="1" si="42"/>
        <v>0</v>
      </c>
      <c r="L193" s="1150">
        <f t="shared" ca="1" si="43"/>
        <v>0</v>
      </c>
      <c r="M193" s="1150">
        <f t="shared" ca="1" si="44"/>
        <v>0</v>
      </c>
      <c r="N193" s="1150">
        <f t="shared" ca="1" si="53"/>
        <v>0</v>
      </c>
      <c r="O193" s="1093"/>
      <c r="P193" s="1150">
        <f t="shared" ca="1" si="45"/>
        <v>0</v>
      </c>
      <c r="Q193" s="1150">
        <f t="shared" ca="1" si="46"/>
        <v>0</v>
      </c>
      <c r="R193" s="1150">
        <f t="shared" ca="1" si="54"/>
        <v>0</v>
      </c>
      <c r="S193" s="1150">
        <f t="shared" ca="1" si="55"/>
        <v>0</v>
      </c>
      <c r="T193" s="1150">
        <f t="shared" ca="1" si="47"/>
        <v>0</v>
      </c>
      <c r="U193" s="1152">
        <f t="shared" ca="1" si="48"/>
        <v>0</v>
      </c>
      <c r="V193" s="1153" t="str">
        <f t="shared" ca="1" si="49"/>
        <v>n.a.</v>
      </c>
      <c r="X193" s="1154">
        <f t="shared" ca="1" si="56"/>
        <v>0</v>
      </c>
      <c r="Y193" s="1154">
        <f t="shared" ca="1" si="50"/>
        <v>0</v>
      </c>
      <c r="Z193" s="1154">
        <f t="shared" ca="1" si="51"/>
        <v>0</v>
      </c>
      <c r="AA193" s="1152">
        <f t="shared" ca="1" si="52"/>
        <v>0</v>
      </c>
      <c r="AB193" s="1125"/>
    </row>
    <row r="194" spans="1:28">
      <c r="A194" s="1164">
        <f>'AMORT. PROFILE 0% CPR'!A194</f>
        <v>50584</v>
      </c>
      <c r="C194" s="1124"/>
      <c r="D194" s="1145">
        <f t="shared" ca="1" si="38"/>
        <v>51348</v>
      </c>
      <c r="E194" s="1146">
        <f t="shared" ca="1" si="39"/>
        <v>51375</v>
      </c>
      <c r="F194" s="1147">
        <f t="shared" ca="1" si="40"/>
        <v>5600</v>
      </c>
      <c r="G194" s="1148">
        <f ca="1">IF(F194&lt;&gt;"",COUNTIF($F$11:F194,"&gt;0"),"")</f>
        <v>184</v>
      </c>
      <c r="H194" s="1149">
        <v>1.7940583529051871E-2</v>
      </c>
      <c r="I194" s="1093"/>
      <c r="J194" s="1150">
        <f t="shared" ca="1" si="41"/>
        <v>0</v>
      </c>
      <c r="K194" s="1151">
        <f t="shared" ca="1" si="42"/>
        <v>0</v>
      </c>
      <c r="L194" s="1150">
        <f t="shared" ca="1" si="43"/>
        <v>0</v>
      </c>
      <c r="M194" s="1150">
        <f t="shared" ca="1" si="44"/>
        <v>0</v>
      </c>
      <c r="N194" s="1150">
        <f t="shared" ca="1" si="53"/>
        <v>0</v>
      </c>
      <c r="O194" s="1093"/>
      <c r="P194" s="1150">
        <f t="shared" ca="1" si="45"/>
        <v>0</v>
      </c>
      <c r="Q194" s="1150">
        <f t="shared" ca="1" si="46"/>
        <v>0</v>
      </c>
      <c r="R194" s="1150">
        <f t="shared" ca="1" si="54"/>
        <v>0</v>
      </c>
      <c r="S194" s="1150">
        <f t="shared" ca="1" si="55"/>
        <v>0</v>
      </c>
      <c r="T194" s="1150">
        <f t="shared" ca="1" si="47"/>
        <v>0</v>
      </c>
      <c r="U194" s="1152">
        <f t="shared" ca="1" si="48"/>
        <v>0</v>
      </c>
      <c r="V194" s="1153" t="str">
        <f t="shared" ca="1" si="49"/>
        <v>n.a.</v>
      </c>
      <c r="X194" s="1154">
        <f t="shared" ca="1" si="56"/>
        <v>0</v>
      </c>
      <c r="Y194" s="1154">
        <f t="shared" ca="1" si="50"/>
        <v>0</v>
      </c>
      <c r="Z194" s="1154">
        <f t="shared" ca="1" si="51"/>
        <v>0</v>
      </c>
      <c r="AA194" s="1152">
        <f t="shared" ca="1" si="52"/>
        <v>0</v>
      </c>
      <c r="AB194" s="1125"/>
    </row>
    <row r="195" spans="1:28">
      <c r="A195" s="1164">
        <f>'AMORT. PROFILE 0% CPR'!A195</f>
        <v>50613</v>
      </c>
      <c r="C195" s="1124"/>
      <c r="D195" s="1145">
        <f t="shared" ca="1" si="38"/>
        <v>51379</v>
      </c>
      <c r="E195" s="1146">
        <f t="shared" ca="1" si="39"/>
        <v>51406</v>
      </c>
      <c r="F195" s="1147">
        <f t="shared" ca="1" si="40"/>
        <v>5631</v>
      </c>
      <c r="G195" s="1148">
        <f ca="1">IF(F195&lt;&gt;"",COUNTIF($F$11:F195,"&gt;0"),"")</f>
        <v>185</v>
      </c>
      <c r="H195" s="1149">
        <v>1.8092906505045664E-2</v>
      </c>
      <c r="I195" s="1093"/>
      <c r="J195" s="1150">
        <f t="shared" ca="1" si="41"/>
        <v>0</v>
      </c>
      <c r="K195" s="1151">
        <f t="shared" ca="1" si="42"/>
        <v>0</v>
      </c>
      <c r="L195" s="1150">
        <f t="shared" ca="1" si="43"/>
        <v>0</v>
      </c>
      <c r="M195" s="1150">
        <f t="shared" ca="1" si="44"/>
        <v>0</v>
      </c>
      <c r="N195" s="1150">
        <f t="shared" ca="1" si="53"/>
        <v>0</v>
      </c>
      <c r="O195" s="1093"/>
      <c r="P195" s="1150">
        <f t="shared" ca="1" si="45"/>
        <v>0</v>
      </c>
      <c r="Q195" s="1150">
        <f t="shared" ca="1" si="46"/>
        <v>0</v>
      </c>
      <c r="R195" s="1150">
        <f t="shared" ca="1" si="54"/>
        <v>0</v>
      </c>
      <c r="S195" s="1150">
        <f t="shared" ca="1" si="55"/>
        <v>0</v>
      </c>
      <c r="T195" s="1150">
        <f t="shared" ca="1" si="47"/>
        <v>0</v>
      </c>
      <c r="U195" s="1152">
        <f t="shared" ca="1" si="48"/>
        <v>0</v>
      </c>
      <c r="V195" s="1153" t="str">
        <f t="shared" ca="1" si="49"/>
        <v>n.a.</v>
      </c>
      <c r="X195" s="1154">
        <f t="shared" ca="1" si="56"/>
        <v>0</v>
      </c>
      <c r="Y195" s="1154">
        <f t="shared" ca="1" si="50"/>
        <v>0</v>
      </c>
      <c r="Z195" s="1154">
        <f t="shared" ca="1" si="51"/>
        <v>0</v>
      </c>
      <c r="AA195" s="1152">
        <f t="shared" ca="1" si="52"/>
        <v>0</v>
      </c>
      <c r="AB195" s="1125"/>
    </row>
    <row r="196" spans="1:28">
      <c r="A196" s="1164">
        <f>'AMORT. PROFILE 0% CPR'!A196</f>
        <v>50644</v>
      </c>
      <c r="C196" s="1124"/>
      <c r="D196" s="1145">
        <f t="shared" ca="1" si="38"/>
        <v>51409</v>
      </c>
      <c r="E196" s="1146">
        <f t="shared" ca="1" si="39"/>
        <v>51438</v>
      </c>
      <c r="F196" s="1147">
        <f t="shared" ca="1" si="40"/>
        <v>5663</v>
      </c>
      <c r="G196" s="1148">
        <f ca="1">IF(F196&lt;&gt;"",COUNTIF($F$11:F196,"&gt;0"),"")</f>
        <v>186</v>
      </c>
      <c r="H196" s="1149">
        <v>1.8259235685001249E-2</v>
      </c>
      <c r="I196" s="1093"/>
      <c r="J196" s="1150">
        <f t="shared" ca="1" si="41"/>
        <v>0</v>
      </c>
      <c r="K196" s="1151">
        <f t="shared" ca="1" si="42"/>
        <v>0</v>
      </c>
      <c r="L196" s="1150">
        <f t="shared" ca="1" si="43"/>
        <v>0</v>
      </c>
      <c r="M196" s="1150">
        <f t="shared" ca="1" si="44"/>
        <v>0</v>
      </c>
      <c r="N196" s="1150">
        <f t="shared" ca="1" si="53"/>
        <v>0</v>
      </c>
      <c r="O196" s="1093"/>
      <c r="P196" s="1150">
        <f t="shared" ca="1" si="45"/>
        <v>0</v>
      </c>
      <c r="Q196" s="1150">
        <f t="shared" ca="1" si="46"/>
        <v>0</v>
      </c>
      <c r="R196" s="1150">
        <f t="shared" ca="1" si="54"/>
        <v>0</v>
      </c>
      <c r="S196" s="1150">
        <f t="shared" ca="1" si="55"/>
        <v>0</v>
      </c>
      <c r="T196" s="1150">
        <f t="shared" ca="1" si="47"/>
        <v>0</v>
      </c>
      <c r="U196" s="1152">
        <f t="shared" ca="1" si="48"/>
        <v>0</v>
      </c>
      <c r="V196" s="1153" t="str">
        <f t="shared" ca="1" si="49"/>
        <v>n.a.</v>
      </c>
      <c r="X196" s="1154">
        <f t="shared" ca="1" si="56"/>
        <v>0</v>
      </c>
      <c r="Y196" s="1154">
        <f t="shared" ca="1" si="50"/>
        <v>0</v>
      </c>
      <c r="Z196" s="1154">
        <f t="shared" ca="1" si="51"/>
        <v>0</v>
      </c>
      <c r="AA196" s="1152">
        <f t="shared" ca="1" si="52"/>
        <v>0</v>
      </c>
      <c r="AB196" s="1125"/>
    </row>
    <row r="197" spans="1:28">
      <c r="A197" s="1164">
        <f>'AMORT. PROFILE 0% CPR'!A197</f>
        <v>50675</v>
      </c>
      <c r="C197" s="1124"/>
      <c r="D197" s="1145">
        <f t="shared" ca="1" si="38"/>
        <v>51440</v>
      </c>
      <c r="E197" s="1146">
        <f t="shared" ca="1" si="39"/>
        <v>51467</v>
      </c>
      <c r="F197" s="1147">
        <f t="shared" ca="1" si="40"/>
        <v>5692</v>
      </c>
      <c r="G197" s="1148">
        <f ca="1">IF(F197&lt;&gt;"",COUNTIF($F$11:F197,"&gt;0"),"")</f>
        <v>187</v>
      </c>
      <c r="H197" s="1149">
        <v>1.8405462194940533E-2</v>
      </c>
      <c r="I197" s="1093"/>
      <c r="J197" s="1150">
        <f t="shared" ca="1" si="41"/>
        <v>0</v>
      </c>
      <c r="K197" s="1151">
        <f t="shared" ca="1" si="42"/>
        <v>0</v>
      </c>
      <c r="L197" s="1150">
        <f t="shared" ca="1" si="43"/>
        <v>0</v>
      </c>
      <c r="M197" s="1150">
        <f t="shared" ca="1" si="44"/>
        <v>0</v>
      </c>
      <c r="N197" s="1150">
        <f t="shared" ca="1" si="53"/>
        <v>0</v>
      </c>
      <c r="O197" s="1093"/>
      <c r="P197" s="1150">
        <f t="shared" ca="1" si="45"/>
        <v>0</v>
      </c>
      <c r="Q197" s="1150">
        <f t="shared" ca="1" si="46"/>
        <v>0</v>
      </c>
      <c r="R197" s="1150">
        <f t="shared" ca="1" si="54"/>
        <v>0</v>
      </c>
      <c r="S197" s="1150">
        <f t="shared" ca="1" si="55"/>
        <v>0</v>
      </c>
      <c r="T197" s="1150">
        <f t="shared" ca="1" si="47"/>
        <v>0</v>
      </c>
      <c r="U197" s="1152">
        <f t="shared" ca="1" si="48"/>
        <v>0</v>
      </c>
      <c r="V197" s="1153" t="str">
        <f t="shared" ca="1" si="49"/>
        <v>n.a.</v>
      </c>
      <c r="X197" s="1154">
        <f t="shared" ca="1" si="56"/>
        <v>0</v>
      </c>
      <c r="Y197" s="1154">
        <f t="shared" ca="1" si="50"/>
        <v>0</v>
      </c>
      <c r="Z197" s="1154">
        <f t="shared" ca="1" si="51"/>
        <v>0</v>
      </c>
      <c r="AA197" s="1152">
        <f t="shared" ca="1" si="52"/>
        <v>0</v>
      </c>
      <c r="AB197" s="1125"/>
    </row>
    <row r="198" spans="1:28">
      <c r="A198" s="1164">
        <f>'AMORT. PROFILE 0% CPR'!A198</f>
        <v>50705</v>
      </c>
      <c r="C198" s="1124"/>
      <c r="D198" s="1145">
        <f t="shared" ca="1" si="38"/>
        <v>51470</v>
      </c>
      <c r="E198" s="1146">
        <f t="shared" ca="1" si="39"/>
        <v>51497</v>
      </c>
      <c r="F198" s="1147">
        <f t="shared" ca="1" si="40"/>
        <v>5722</v>
      </c>
      <c r="G198" s="1148">
        <f ca="1">IF(F198&lt;&gt;"",COUNTIF($F$11:F198,"&gt;0"),"")</f>
        <v>188</v>
      </c>
      <c r="H198" s="1149">
        <v>1.8569758844308379E-2</v>
      </c>
      <c r="I198" s="1093"/>
      <c r="J198" s="1150">
        <f t="shared" ca="1" si="41"/>
        <v>0</v>
      </c>
      <c r="K198" s="1151">
        <f t="shared" ca="1" si="42"/>
        <v>0</v>
      </c>
      <c r="L198" s="1150">
        <f t="shared" ca="1" si="43"/>
        <v>0</v>
      </c>
      <c r="M198" s="1150">
        <f t="shared" ca="1" si="44"/>
        <v>0</v>
      </c>
      <c r="N198" s="1150">
        <f t="shared" ca="1" si="53"/>
        <v>0</v>
      </c>
      <c r="O198" s="1093"/>
      <c r="P198" s="1150">
        <f t="shared" ca="1" si="45"/>
        <v>0</v>
      </c>
      <c r="Q198" s="1150">
        <f t="shared" ca="1" si="46"/>
        <v>0</v>
      </c>
      <c r="R198" s="1150">
        <f t="shared" ca="1" si="54"/>
        <v>0</v>
      </c>
      <c r="S198" s="1150">
        <f t="shared" ca="1" si="55"/>
        <v>0</v>
      </c>
      <c r="T198" s="1150">
        <f t="shared" ca="1" si="47"/>
        <v>0</v>
      </c>
      <c r="U198" s="1152">
        <f t="shared" ca="1" si="48"/>
        <v>0</v>
      </c>
      <c r="V198" s="1153" t="str">
        <f t="shared" ca="1" si="49"/>
        <v>n.a.</v>
      </c>
      <c r="X198" s="1154">
        <f t="shared" ca="1" si="56"/>
        <v>0</v>
      </c>
      <c r="Y198" s="1154">
        <f t="shared" ca="1" si="50"/>
        <v>0</v>
      </c>
      <c r="Z198" s="1154">
        <f t="shared" ca="1" si="51"/>
        <v>0</v>
      </c>
      <c r="AA198" s="1152">
        <f t="shared" ca="1" si="52"/>
        <v>0</v>
      </c>
      <c r="AB198" s="1125"/>
    </row>
    <row r="199" spans="1:28">
      <c r="A199" s="1164">
        <f>'AMORT. PROFILE 0% CPR'!A199</f>
        <v>50738</v>
      </c>
      <c r="C199" s="1124"/>
      <c r="D199" s="1145">
        <f t="shared" ca="1" si="38"/>
        <v>51501</v>
      </c>
      <c r="E199" s="1146">
        <f t="shared" ca="1" si="39"/>
        <v>51529</v>
      </c>
      <c r="F199" s="1147">
        <f t="shared" ca="1" si="40"/>
        <v>5754</v>
      </c>
      <c r="G199" s="1148">
        <f ca="1">IF(F199&lt;&gt;"",COUNTIF($F$11:F199,"&gt;0"),"")</f>
        <v>189</v>
      </c>
      <c r="H199" s="1149">
        <v>1.8810495123137577E-2</v>
      </c>
      <c r="I199" s="1093"/>
      <c r="J199" s="1150">
        <f t="shared" ca="1" si="41"/>
        <v>0</v>
      </c>
      <c r="K199" s="1151">
        <f t="shared" ca="1" si="42"/>
        <v>0</v>
      </c>
      <c r="L199" s="1150">
        <f t="shared" ca="1" si="43"/>
        <v>0</v>
      </c>
      <c r="M199" s="1150">
        <f t="shared" ca="1" si="44"/>
        <v>0</v>
      </c>
      <c r="N199" s="1150">
        <f t="shared" ca="1" si="53"/>
        <v>0</v>
      </c>
      <c r="O199" s="1093"/>
      <c r="P199" s="1150">
        <f t="shared" ca="1" si="45"/>
        <v>0</v>
      </c>
      <c r="Q199" s="1150">
        <f t="shared" ca="1" si="46"/>
        <v>0</v>
      </c>
      <c r="R199" s="1150">
        <f t="shared" ca="1" si="54"/>
        <v>0</v>
      </c>
      <c r="S199" s="1150">
        <f t="shared" ca="1" si="55"/>
        <v>0</v>
      </c>
      <c r="T199" s="1150">
        <f t="shared" ca="1" si="47"/>
        <v>0</v>
      </c>
      <c r="U199" s="1152">
        <f t="shared" ca="1" si="48"/>
        <v>0</v>
      </c>
      <c r="V199" s="1153" t="str">
        <f t="shared" ca="1" si="49"/>
        <v>n.a.</v>
      </c>
      <c r="X199" s="1154">
        <f t="shared" ca="1" si="56"/>
        <v>0</v>
      </c>
      <c r="Y199" s="1154">
        <f t="shared" ca="1" si="50"/>
        <v>0</v>
      </c>
      <c r="Z199" s="1154">
        <f t="shared" ca="1" si="51"/>
        <v>0</v>
      </c>
      <c r="AA199" s="1152">
        <f t="shared" ca="1" si="52"/>
        <v>0</v>
      </c>
      <c r="AB199" s="1125"/>
    </row>
    <row r="200" spans="1:28">
      <c r="A200" s="1164">
        <f>'AMORT. PROFILE 0% CPR'!A200</f>
        <v>50766</v>
      </c>
      <c r="C200" s="1124"/>
      <c r="D200" s="1145">
        <f t="shared" ca="1" si="38"/>
        <v>51532</v>
      </c>
      <c r="E200" s="1146">
        <f t="shared" ca="1" si="39"/>
        <v>51559</v>
      </c>
      <c r="F200" s="1147">
        <f t="shared" ca="1" si="40"/>
        <v>5784</v>
      </c>
      <c r="G200" s="1148">
        <f ca="1">IF(F200&lt;&gt;"",COUNTIF($F$11:F200,"&gt;0"),"")</f>
        <v>190</v>
      </c>
      <c r="H200" s="1149">
        <v>1.9010539009928829E-2</v>
      </c>
      <c r="I200" s="1093"/>
      <c r="J200" s="1150">
        <f t="shared" ca="1" si="41"/>
        <v>0</v>
      </c>
      <c r="K200" s="1151">
        <f t="shared" ca="1" si="42"/>
        <v>0</v>
      </c>
      <c r="L200" s="1150">
        <f t="shared" ca="1" si="43"/>
        <v>0</v>
      </c>
      <c r="M200" s="1150">
        <f t="shared" ca="1" si="44"/>
        <v>0</v>
      </c>
      <c r="N200" s="1150">
        <f t="shared" ca="1" si="53"/>
        <v>0</v>
      </c>
      <c r="O200" s="1093"/>
      <c r="P200" s="1150">
        <f t="shared" ca="1" si="45"/>
        <v>0</v>
      </c>
      <c r="Q200" s="1150">
        <f t="shared" ca="1" si="46"/>
        <v>0</v>
      </c>
      <c r="R200" s="1150">
        <f t="shared" ca="1" si="54"/>
        <v>0</v>
      </c>
      <c r="S200" s="1150">
        <f t="shared" ca="1" si="55"/>
        <v>0</v>
      </c>
      <c r="T200" s="1150">
        <f t="shared" ca="1" si="47"/>
        <v>0</v>
      </c>
      <c r="U200" s="1152">
        <f t="shared" ca="1" si="48"/>
        <v>0</v>
      </c>
      <c r="V200" s="1153" t="str">
        <f t="shared" ca="1" si="49"/>
        <v>n.a.</v>
      </c>
      <c r="X200" s="1154">
        <f t="shared" ca="1" si="56"/>
        <v>0</v>
      </c>
      <c r="Y200" s="1154">
        <f t="shared" ca="1" si="50"/>
        <v>0</v>
      </c>
      <c r="Z200" s="1154">
        <f t="shared" ca="1" si="51"/>
        <v>0</v>
      </c>
      <c r="AA200" s="1152">
        <f t="shared" ca="1" si="52"/>
        <v>0</v>
      </c>
      <c r="AB200" s="1125"/>
    </row>
    <row r="201" spans="1:28">
      <c r="A201" s="1164">
        <f>'AMORT. PROFILE 0% CPR'!A201</f>
        <v>50797</v>
      </c>
      <c r="C201" s="1124"/>
      <c r="D201" s="1145">
        <f t="shared" ca="1" si="38"/>
        <v>51560</v>
      </c>
      <c r="E201" s="1146">
        <f t="shared" ca="1" si="39"/>
        <v>51587</v>
      </c>
      <c r="F201" s="1147">
        <f t="shared" ca="1" si="40"/>
        <v>5812</v>
      </c>
      <c r="G201" s="1148">
        <f ca="1">IF(F201&lt;&gt;"",COUNTIF($F$11:F201,"&gt;0"),"")</f>
        <v>191</v>
      </c>
      <c r="H201" s="1149">
        <v>1.9235363671771803E-2</v>
      </c>
      <c r="I201" s="1093"/>
      <c r="J201" s="1150">
        <f t="shared" ca="1" si="41"/>
        <v>0</v>
      </c>
      <c r="K201" s="1151">
        <f t="shared" ca="1" si="42"/>
        <v>0</v>
      </c>
      <c r="L201" s="1150">
        <f t="shared" ca="1" si="43"/>
        <v>0</v>
      </c>
      <c r="M201" s="1150">
        <f t="shared" ca="1" si="44"/>
        <v>0</v>
      </c>
      <c r="N201" s="1150">
        <f t="shared" ca="1" si="53"/>
        <v>0</v>
      </c>
      <c r="O201" s="1093"/>
      <c r="P201" s="1150">
        <f t="shared" ca="1" si="45"/>
        <v>0</v>
      </c>
      <c r="Q201" s="1150">
        <f t="shared" ca="1" si="46"/>
        <v>0</v>
      </c>
      <c r="R201" s="1150">
        <f t="shared" ca="1" si="54"/>
        <v>0</v>
      </c>
      <c r="S201" s="1150">
        <f t="shared" ca="1" si="55"/>
        <v>0</v>
      </c>
      <c r="T201" s="1150">
        <f t="shared" ca="1" si="47"/>
        <v>0</v>
      </c>
      <c r="U201" s="1152">
        <f t="shared" ca="1" si="48"/>
        <v>0</v>
      </c>
      <c r="V201" s="1153" t="str">
        <f t="shared" ca="1" si="49"/>
        <v>n.a.</v>
      </c>
      <c r="X201" s="1154">
        <f t="shared" ca="1" si="56"/>
        <v>0</v>
      </c>
      <c r="Y201" s="1154">
        <f t="shared" ca="1" si="50"/>
        <v>0</v>
      </c>
      <c r="Z201" s="1154">
        <f t="shared" ca="1" si="51"/>
        <v>0</v>
      </c>
      <c r="AA201" s="1152">
        <f t="shared" ca="1" si="52"/>
        <v>0</v>
      </c>
      <c r="AB201" s="1125"/>
    </row>
    <row r="202" spans="1:28">
      <c r="A202" s="1164">
        <f>'AMORT. PROFILE 0% CPR'!A202</f>
        <v>50829</v>
      </c>
      <c r="C202" s="1124"/>
      <c r="D202" s="1145">
        <f t="shared" ca="1" si="38"/>
        <v>51591</v>
      </c>
      <c r="E202" s="1146">
        <f t="shared" ca="1" si="39"/>
        <v>51620</v>
      </c>
      <c r="F202" s="1147">
        <f t="shared" ca="1" si="40"/>
        <v>5845</v>
      </c>
      <c r="G202" s="1148">
        <f ca="1">IF(F202&lt;&gt;"",COUNTIF($F$11:F202,"&gt;0"),"")</f>
        <v>192</v>
      </c>
      <c r="H202" s="1149">
        <v>1.9459064867633255E-2</v>
      </c>
      <c r="I202" s="1093"/>
      <c r="J202" s="1150">
        <f t="shared" ca="1" si="41"/>
        <v>0</v>
      </c>
      <c r="K202" s="1151">
        <f t="shared" ca="1" si="42"/>
        <v>0</v>
      </c>
      <c r="L202" s="1150">
        <f t="shared" ca="1" si="43"/>
        <v>0</v>
      </c>
      <c r="M202" s="1150">
        <f t="shared" ca="1" si="44"/>
        <v>0</v>
      </c>
      <c r="N202" s="1150">
        <f t="shared" ca="1" si="53"/>
        <v>0</v>
      </c>
      <c r="O202" s="1093"/>
      <c r="P202" s="1150">
        <f t="shared" ca="1" si="45"/>
        <v>0</v>
      </c>
      <c r="Q202" s="1150">
        <f t="shared" ca="1" si="46"/>
        <v>0</v>
      </c>
      <c r="R202" s="1150">
        <f t="shared" ca="1" si="54"/>
        <v>0</v>
      </c>
      <c r="S202" s="1150">
        <f t="shared" ca="1" si="55"/>
        <v>0</v>
      </c>
      <c r="T202" s="1150">
        <f t="shared" ca="1" si="47"/>
        <v>0</v>
      </c>
      <c r="U202" s="1152">
        <f t="shared" ca="1" si="48"/>
        <v>0</v>
      </c>
      <c r="V202" s="1153" t="str">
        <f t="shared" ca="1" si="49"/>
        <v>n.a.</v>
      </c>
      <c r="X202" s="1154">
        <f t="shared" ca="1" si="56"/>
        <v>0</v>
      </c>
      <c r="Y202" s="1154">
        <f t="shared" ca="1" si="50"/>
        <v>0</v>
      </c>
      <c r="Z202" s="1154">
        <f t="shared" ca="1" si="51"/>
        <v>0</v>
      </c>
      <c r="AA202" s="1152">
        <f t="shared" ca="1" si="52"/>
        <v>0</v>
      </c>
      <c r="AB202" s="1125"/>
    </row>
    <row r="203" spans="1:28">
      <c r="A203" s="1164">
        <f>'AMORT. PROFILE 0% CPR'!A203</f>
        <v>50857</v>
      </c>
      <c r="C203" s="1124"/>
      <c r="D203" s="1145">
        <f t="shared" ca="1" si="38"/>
        <v>51621</v>
      </c>
      <c r="E203" s="1146">
        <f t="shared" ca="1" si="39"/>
        <v>51648</v>
      </c>
      <c r="F203" s="1147">
        <f t="shared" ca="1" si="40"/>
        <v>5873</v>
      </c>
      <c r="G203" s="1148">
        <f ca="1">IF(F203&lt;&gt;"",COUNTIF($F$11:F203,"&gt;0"),"")</f>
        <v>193</v>
      </c>
      <c r="H203" s="1149">
        <v>1.9647369940321537E-2</v>
      </c>
      <c r="I203" s="1093"/>
      <c r="J203" s="1150">
        <f t="shared" ca="1" si="41"/>
        <v>0</v>
      </c>
      <c r="K203" s="1151">
        <f t="shared" ca="1" si="42"/>
        <v>0</v>
      </c>
      <c r="L203" s="1150">
        <f t="shared" ca="1" si="43"/>
        <v>0</v>
      </c>
      <c r="M203" s="1150">
        <f t="shared" ca="1" si="44"/>
        <v>0</v>
      </c>
      <c r="N203" s="1150">
        <f t="shared" ca="1" si="53"/>
        <v>0</v>
      </c>
      <c r="O203" s="1093"/>
      <c r="P203" s="1150">
        <f t="shared" ca="1" si="45"/>
        <v>0</v>
      </c>
      <c r="Q203" s="1150">
        <f t="shared" ca="1" si="46"/>
        <v>0</v>
      </c>
      <c r="R203" s="1150">
        <f t="shared" ca="1" si="54"/>
        <v>0</v>
      </c>
      <c r="S203" s="1150">
        <f t="shared" ca="1" si="55"/>
        <v>0</v>
      </c>
      <c r="T203" s="1150">
        <f t="shared" ca="1" si="47"/>
        <v>0</v>
      </c>
      <c r="U203" s="1152">
        <f t="shared" ca="1" si="48"/>
        <v>0</v>
      </c>
      <c r="V203" s="1153" t="str">
        <f t="shared" ca="1" si="49"/>
        <v>n.a.</v>
      </c>
      <c r="X203" s="1154">
        <f t="shared" ca="1" si="56"/>
        <v>0</v>
      </c>
      <c r="Y203" s="1154">
        <f t="shared" ca="1" si="50"/>
        <v>0</v>
      </c>
      <c r="Z203" s="1154">
        <f t="shared" ca="1" si="51"/>
        <v>0</v>
      </c>
      <c r="AA203" s="1152">
        <f t="shared" ca="1" si="52"/>
        <v>0</v>
      </c>
      <c r="AB203" s="1125"/>
    </row>
    <row r="204" spans="1:28">
      <c r="A204" s="1164">
        <f>'AMORT. PROFILE 0% CPR'!A204</f>
        <v>50887</v>
      </c>
      <c r="C204" s="1124"/>
      <c r="D204" s="1145">
        <f t="shared" ref="D204:D267" ca="1" si="57">IF(E204&lt;&gt;"",EOMONTH(E204,-1),"")</f>
        <v>51652</v>
      </c>
      <c r="E204" s="1146">
        <f t="shared" ref="E204:E267" ca="1" si="58">IF(INDIRECT("A"&amp;(IFERROR(MATCH(E203,A:A),999)+1))&gt;0,INDIRECT("A"&amp;(IFERROR(MATCH(E203,A:A),999)+1)),"")</f>
        <v>51679</v>
      </c>
      <c r="F204" s="1147">
        <f t="shared" ref="F204:F267" ca="1" si="59">IF(E204&lt;&gt;"",E204-$A$31,"")</f>
        <v>5904</v>
      </c>
      <c r="G204" s="1148">
        <f ca="1">IF(F204&lt;&gt;"",COUNTIF($F$11:F204,"&gt;0"),"")</f>
        <v>194</v>
      </c>
      <c r="H204" s="1149">
        <v>1.9890863133051145E-2</v>
      </c>
      <c r="I204" s="1093"/>
      <c r="J204" s="1150">
        <f t="shared" ref="J204:J267" ca="1" si="60">IF(G204=1,$A$7,N203)</f>
        <v>0</v>
      </c>
      <c r="K204" s="1151">
        <f t="shared" ref="K204:K267" ca="1" si="61">H204*J204</f>
        <v>0</v>
      </c>
      <c r="L204" s="1150">
        <f t="shared" ref="L204:L267" ca="1" si="62">IF(E204&lt;&gt;"",(1-(1-$A$25)^(1/12))*(J204-K204),"")</f>
        <v>0</v>
      </c>
      <c r="M204" s="1150">
        <f t="shared" ref="M204:M267" ca="1" si="63">IF(J204-K204-L204&lt;$A$27*$A$5,J204-K204-L204,0)</f>
        <v>0</v>
      </c>
      <c r="N204" s="1150">
        <f t="shared" ca="1" si="53"/>
        <v>0</v>
      </c>
      <c r="O204" s="1093"/>
      <c r="P204" s="1150">
        <f t="shared" ref="P204:P267" ca="1" si="64">IF(G204&lt;&gt; "", R204+X204-N204, "")</f>
        <v>0</v>
      </c>
      <c r="Q204" s="1150">
        <f t="shared" ref="Q204:Q267" ca="1" si="65">IF(E204&lt;&gt;"", N204*(1-$A$15), "")</f>
        <v>0</v>
      </c>
      <c r="R204" s="1150">
        <f t="shared" ca="1" si="54"/>
        <v>0</v>
      </c>
      <c r="S204" s="1150">
        <f t="shared" ca="1" si="55"/>
        <v>0</v>
      </c>
      <c r="T204" s="1150">
        <f t="shared" ref="T204:T267" ca="1" si="66">IF(E204&lt;&gt;"", R204-S204, "")</f>
        <v>0</v>
      </c>
      <c r="U204" s="1152">
        <f t="shared" ref="U204:U267" ca="1" si="67">IF(E204&lt;&gt;"", R204/$A$11, "")</f>
        <v>0</v>
      </c>
      <c r="V204" s="1153" t="str">
        <f t="shared" ref="V204:V267" ca="1" si="68">IF(E204&lt;&gt;"", IFERROR(1-T204/N204, "n.a."), "")</f>
        <v>n.a.</v>
      </c>
      <c r="X204" s="1154">
        <f t="shared" ca="1" si="56"/>
        <v>0</v>
      </c>
      <c r="Y204" s="1154">
        <f t="shared" ref="Y204:Y267" ca="1" si="69">IF(E204&lt;&gt;"", P204-S204, "")</f>
        <v>0</v>
      </c>
      <c r="Z204" s="1154">
        <f t="shared" ref="Z204:Z267" ca="1" si="70">IF(E204&lt;&gt;"", X204-Y204, "")</f>
        <v>0</v>
      </c>
      <c r="AA204" s="1152">
        <f t="shared" ref="AA204:AA267" ca="1" si="71">IF(E204&lt;&gt;"", X204/$A$19, "")</f>
        <v>0</v>
      </c>
      <c r="AB204" s="1125"/>
    </row>
    <row r="205" spans="1:28">
      <c r="A205" s="1164">
        <f>'AMORT. PROFILE 0% CPR'!A205</f>
        <v>50917</v>
      </c>
      <c r="C205" s="1124"/>
      <c r="D205" s="1145">
        <f t="shared" ca="1" si="57"/>
        <v>51682</v>
      </c>
      <c r="E205" s="1146">
        <f t="shared" ca="1" si="58"/>
        <v>51711</v>
      </c>
      <c r="F205" s="1147">
        <f t="shared" ca="1" si="59"/>
        <v>5936</v>
      </c>
      <c r="G205" s="1148">
        <f ca="1">IF(F205&lt;&gt;"",COUNTIF($F$11:F205,"&gt;0"),"")</f>
        <v>195</v>
      </c>
      <c r="H205" s="1149">
        <v>2.0101924204233134E-2</v>
      </c>
      <c r="I205" s="1093"/>
      <c r="J205" s="1150">
        <f t="shared" ca="1" si="60"/>
        <v>0</v>
      </c>
      <c r="K205" s="1151">
        <f t="shared" ca="1" si="61"/>
        <v>0</v>
      </c>
      <c r="L205" s="1150">
        <f t="shared" ca="1" si="62"/>
        <v>0</v>
      </c>
      <c r="M205" s="1150">
        <f t="shared" ca="1" si="63"/>
        <v>0</v>
      </c>
      <c r="N205" s="1150">
        <f t="shared" ref="N205:N268" ca="1" si="72">IF(E205&lt;&gt;"",J205-K205-L205-M205,"")</f>
        <v>0</v>
      </c>
      <c r="O205" s="1093"/>
      <c r="P205" s="1150">
        <f t="shared" ca="1" si="64"/>
        <v>0</v>
      </c>
      <c r="Q205" s="1150">
        <f t="shared" ca="1" si="65"/>
        <v>0</v>
      </c>
      <c r="R205" s="1150">
        <f t="shared" ref="R205:R268" ca="1" si="73">IF(E205&lt;&gt;"", T204, "")</f>
        <v>0</v>
      </c>
      <c r="S205" s="1150">
        <f t="shared" ref="S205:S268" ca="1" si="74">IF(E205&lt;&gt;"", MIN(P205,MAX(R205-Q205,0)), "")</f>
        <v>0</v>
      </c>
      <c r="T205" s="1150">
        <f t="shared" ca="1" si="66"/>
        <v>0</v>
      </c>
      <c r="U205" s="1152">
        <f t="shared" ca="1" si="67"/>
        <v>0</v>
      </c>
      <c r="V205" s="1153" t="str">
        <f t="shared" ca="1" si="68"/>
        <v>n.a.</v>
      </c>
      <c r="X205" s="1154">
        <f t="shared" ref="X205:X268" ca="1" si="75">IF(E205&lt;&gt;"", Z204, "")</f>
        <v>0</v>
      </c>
      <c r="Y205" s="1154">
        <f t="shared" ca="1" si="69"/>
        <v>0</v>
      </c>
      <c r="Z205" s="1154">
        <f t="shared" ca="1" si="70"/>
        <v>0</v>
      </c>
      <c r="AA205" s="1152">
        <f t="shared" ca="1" si="71"/>
        <v>0</v>
      </c>
      <c r="AB205" s="1125"/>
    </row>
    <row r="206" spans="1:28">
      <c r="A206" s="1164">
        <f>'AMORT. PROFILE 0% CPR'!A206</f>
        <v>50948</v>
      </c>
      <c r="C206" s="1124"/>
      <c r="D206" s="1145">
        <f t="shared" ca="1" si="57"/>
        <v>51713</v>
      </c>
      <c r="E206" s="1146">
        <f t="shared" ca="1" si="58"/>
        <v>51740</v>
      </c>
      <c r="F206" s="1147">
        <f t="shared" ca="1" si="59"/>
        <v>5965</v>
      </c>
      <c r="G206" s="1148">
        <f ca="1">IF(F206&lt;&gt;"",COUNTIF($F$11:F206,"&gt;0"),"")</f>
        <v>196</v>
      </c>
      <c r="H206" s="1149">
        <v>2.0313465247822134E-2</v>
      </c>
      <c r="I206" s="1093"/>
      <c r="J206" s="1150">
        <f t="shared" ca="1" si="60"/>
        <v>0</v>
      </c>
      <c r="K206" s="1151">
        <f t="shared" ca="1" si="61"/>
        <v>0</v>
      </c>
      <c r="L206" s="1150">
        <f t="shared" ca="1" si="62"/>
        <v>0</v>
      </c>
      <c r="M206" s="1150">
        <f t="shared" ca="1" si="63"/>
        <v>0</v>
      </c>
      <c r="N206" s="1150">
        <f t="shared" ca="1" si="72"/>
        <v>0</v>
      </c>
      <c r="O206" s="1093"/>
      <c r="P206" s="1150">
        <f t="shared" ca="1" si="64"/>
        <v>0</v>
      </c>
      <c r="Q206" s="1150">
        <f t="shared" ca="1" si="65"/>
        <v>0</v>
      </c>
      <c r="R206" s="1150">
        <f t="shared" ca="1" si="73"/>
        <v>0</v>
      </c>
      <c r="S206" s="1150">
        <f t="shared" ca="1" si="74"/>
        <v>0</v>
      </c>
      <c r="T206" s="1150">
        <f t="shared" ca="1" si="66"/>
        <v>0</v>
      </c>
      <c r="U206" s="1152">
        <f t="shared" ca="1" si="67"/>
        <v>0</v>
      </c>
      <c r="V206" s="1153" t="str">
        <f t="shared" ca="1" si="68"/>
        <v>n.a.</v>
      </c>
      <c r="X206" s="1154">
        <f t="shared" ca="1" si="75"/>
        <v>0</v>
      </c>
      <c r="Y206" s="1154">
        <f t="shared" ca="1" si="69"/>
        <v>0</v>
      </c>
      <c r="Z206" s="1154">
        <f t="shared" ca="1" si="70"/>
        <v>0</v>
      </c>
      <c r="AA206" s="1152">
        <f t="shared" ca="1" si="71"/>
        <v>0</v>
      </c>
      <c r="AB206" s="1125"/>
    </row>
    <row r="207" spans="1:28">
      <c r="A207" s="1164">
        <f>'AMORT. PROFILE 0% CPR'!A207</f>
        <v>50978</v>
      </c>
      <c r="C207" s="1124"/>
      <c r="D207" s="1145">
        <f t="shared" ca="1" si="57"/>
        <v>51744</v>
      </c>
      <c r="E207" s="1146">
        <f t="shared" ca="1" si="58"/>
        <v>51771</v>
      </c>
      <c r="F207" s="1147">
        <f t="shared" ca="1" si="59"/>
        <v>5996</v>
      </c>
      <c r="G207" s="1148">
        <f ca="1">IF(F207&lt;&gt;"",COUNTIF($F$11:F207,"&gt;0"),"")</f>
        <v>197</v>
      </c>
      <c r="H207" s="1149">
        <v>2.0517428346694375E-2</v>
      </c>
      <c r="I207" s="1093"/>
      <c r="J207" s="1150">
        <f t="shared" ca="1" si="60"/>
        <v>0</v>
      </c>
      <c r="K207" s="1151">
        <f t="shared" ca="1" si="61"/>
        <v>0</v>
      </c>
      <c r="L207" s="1150">
        <f t="shared" ca="1" si="62"/>
        <v>0</v>
      </c>
      <c r="M207" s="1150">
        <f t="shared" ca="1" si="63"/>
        <v>0</v>
      </c>
      <c r="N207" s="1150">
        <f t="shared" ca="1" si="72"/>
        <v>0</v>
      </c>
      <c r="O207" s="1093"/>
      <c r="P207" s="1150">
        <f t="shared" ca="1" si="64"/>
        <v>0</v>
      </c>
      <c r="Q207" s="1150">
        <f t="shared" ca="1" si="65"/>
        <v>0</v>
      </c>
      <c r="R207" s="1150">
        <f t="shared" ca="1" si="73"/>
        <v>0</v>
      </c>
      <c r="S207" s="1150">
        <f t="shared" ca="1" si="74"/>
        <v>0</v>
      </c>
      <c r="T207" s="1150">
        <f t="shared" ca="1" si="66"/>
        <v>0</v>
      </c>
      <c r="U207" s="1152">
        <f t="shared" ca="1" si="67"/>
        <v>0</v>
      </c>
      <c r="V207" s="1153" t="str">
        <f t="shared" ca="1" si="68"/>
        <v>n.a.</v>
      </c>
      <c r="X207" s="1154">
        <f t="shared" ca="1" si="75"/>
        <v>0</v>
      </c>
      <c r="Y207" s="1154">
        <f t="shared" ca="1" si="69"/>
        <v>0</v>
      </c>
      <c r="Z207" s="1154">
        <f t="shared" ca="1" si="70"/>
        <v>0</v>
      </c>
      <c r="AA207" s="1152">
        <f t="shared" ca="1" si="71"/>
        <v>0</v>
      </c>
      <c r="AB207" s="1125"/>
    </row>
    <row r="208" spans="1:28">
      <c r="A208" s="1164">
        <f>'AMORT. PROFILE 0% CPR'!A208</f>
        <v>51011</v>
      </c>
      <c r="C208" s="1124"/>
      <c r="D208" s="1145">
        <f t="shared" ca="1" si="57"/>
        <v>51774</v>
      </c>
      <c r="E208" s="1146">
        <f t="shared" ca="1" si="58"/>
        <v>51802</v>
      </c>
      <c r="F208" s="1147">
        <f t="shared" ca="1" si="59"/>
        <v>6027</v>
      </c>
      <c r="G208" s="1148">
        <f ca="1">IF(F208&lt;&gt;"",COUNTIF($F$11:F208,"&gt;0"),"")</f>
        <v>198</v>
      </c>
      <c r="H208" s="1149">
        <v>2.0771912268192902E-2</v>
      </c>
      <c r="I208" s="1093"/>
      <c r="J208" s="1150">
        <f t="shared" ca="1" si="60"/>
        <v>0</v>
      </c>
      <c r="K208" s="1151">
        <f t="shared" ca="1" si="61"/>
        <v>0</v>
      </c>
      <c r="L208" s="1150">
        <f t="shared" ca="1" si="62"/>
        <v>0</v>
      </c>
      <c r="M208" s="1150">
        <f t="shared" ca="1" si="63"/>
        <v>0</v>
      </c>
      <c r="N208" s="1150">
        <f t="shared" ca="1" si="72"/>
        <v>0</v>
      </c>
      <c r="O208" s="1093"/>
      <c r="P208" s="1150">
        <f t="shared" ca="1" si="64"/>
        <v>0</v>
      </c>
      <c r="Q208" s="1150">
        <f t="shared" ca="1" si="65"/>
        <v>0</v>
      </c>
      <c r="R208" s="1150">
        <f t="shared" ca="1" si="73"/>
        <v>0</v>
      </c>
      <c r="S208" s="1150">
        <f t="shared" ca="1" si="74"/>
        <v>0</v>
      </c>
      <c r="T208" s="1150">
        <f t="shared" ca="1" si="66"/>
        <v>0</v>
      </c>
      <c r="U208" s="1152">
        <f t="shared" ca="1" si="67"/>
        <v>0</v>
      </c>
      <c r="V208" s="1153" t="str">
        <f t="shared" ca="1" si="68"/>
        <v>n.a.</v>
      </c>
      <c r="X208" s="1154">
        <f t="shared" ca="1" si="75"/>
        <v>0</v>
      </c>
      <c r="Y208" s="1154">
        <f t="shared" ca="1" si="69"/>
        <v>0</v>
      </c>
      <c r="Z208" s="1154">
        <f t="shared" ca="1" si="70"/>
        <v>0</v>
      </c>
      <c r="AA208" s="1152">
        <f t="shared" ca="1" si="71"/>
        <v>0</v>
      </c>
      <c r="AB208" s="1125"/>
    </row>
    <row r="209" spans="1:28">
      <c r="A209" s="1164">
        <f>'AMORT. PROFILE 0% CPR'!A209</f>
        <v>51040</v>
      </c>
      <c r="C209" s="1124"/>
      <c r="D209" s="1145">
        <f t="shared" ca="1" si="57"/>
        <v>51805</v>
      </c>
      <c r="E209" s="1146">
        <f t="shared" ca="1" si="58"/>
        <v>51832</v>
      </c>
      <c r="F209" s="1147">
        <f t="shared" ca="1" si="59"/>
        <v>6057</v>
      </c>
      <c r="G209" s="1148">
        <f ca="1">IF(F209&lt;&gt;"",COUNTIF($F$11:F209,"&gt;0"),"")</f>
        <v>199</v>
      </c>
      <c r="H209" s="1149">
        <v>2.0971550729519801E-2</v>
      </c>
      <c r="I209" s="1093"/>
      <c r="J209" s="1150">
        <f t="shared" ca="1" si="60"/>
        <v>0</v>
      </c>
      <c r="K209" s="1151">
        <f t="shared" ca="1" si="61"/>
        <v>0</v>
      </c>
      <c r="L209" s="1150">
        <f t="shared" ca="1" si="62"/>
        <v>0</v>
      </c>
      <c r="M209" s="1150">
        <f t="shared" ca="1" si="63"/>
        <v>0</v>
      </c>
      <c r="N209" s="1150">
        <f t="shared" ca="1" si="72"/>
        <v>0</v>
      </c>
      <c r="O209" s="1093"/>
      <c r="P209" s="1150">
        <f t="shared" ca="1" si="64"/>
        <v>0</v>
      </c>
      <c r="Q209" s="1150">
        <f t="shared" ca="1" si="65"/>
        <v>0</v>
      </c>
      <c r="R209" s="1150">
        <f t="shared" ca="1" si="73"/>
        <v>0</v>
      </c>
      <c r="S209" s="1150">
        <f t="shared" ca="1" si="74"/>
        <v>0</v>
      </c>
      <c r="T209" s="1150">
        <f t="shared" ca="1" si="66"/>
        <v>0</v>
      </c>
      <c r="U209" s="1152">
        <f t="shared" ca="1" si="67"/>
        <v>0</v>
      </c>
      <c r="V209" s="1153" t="str">
        <f t="shared" ca="1" si="68"/>
        <v>n.a.</v>
      </c>
      <c r="X209" s="1154">
        <f t="shared" ca="1" si="75"/>
        <v>0</v>
      </c>
      <c r="Y209" s="1154">
        <f t="shared" ca="1" si="69"/>
        <v>0</v>
      </c>
      <c r="Z209" s="1154">
        <f t="shared" ca="1" si="70"/>
        <v>0</v>
      </c>
      <c r="AA209" s="1152">
        <f t="shared" ca="1" si="71"/>
        <v>0</v>
      </c>
      <c r="AB209" s="1125"/>
    </row>
    <row r="210" spans="1:28">
      <c r="A210" s="1164">
        <f>'AMORT. PROFILE 0% CPR'!A210</f>
        <v>51070</v>
      </c>
      <c r="C210" s="1124"/>
      <c r="D210" s="1145">
        <f t="shared" ca="1" si="57"/>
        <v>51835</v>
      </c>
      <c r="E210" s="1146">
        <f t="shared" ca="1" si="58"/>
        <v>51862</v>
      </c>
      <c r="F210" s="1147">
        <f t="shared" ca="1" si="59"/>
        <v>6087</v>
      </c>
      <c r="G210" s="1148">
        <f ca="1">IF(F210&lt;&gt;"",COUNTIF($F$11:F210,"&gt;0"),"")</f>
        <v>200</v>
      </c>
      <c r="H210" s="1149">
        <v>2.1135487560700862E-2</v>
      </c>
      <c r="I210" s="1093"/>
      <c r="J210" s="1150">
        <f t="shared" ca="1" si="60"/>
        <v>0</v>
      </c>
      <c r="K210" s="1151">
        <f t="shared" ca="1" si="61"/>
        <v>0</v>
      </c>
      <c r="L210" s="1150">
        <f t="shared" ca="1" si="62"/>
        <v>0</v>
      </c>
      <c r="M210" s="1150">
        <f t="shared" ca="1" si="63"/>
        <v>0</v>
      </c>
      <c r="N210" s="1150">
        <f t="shared" ca="1" si="72"/>
        <v>0</v>
      </c>
      <c r="O210" s="1093"/>
      <c r="P210" s="1150">
        <f t="shared" ca="1" si="64"/>
        <v>0</v>
      </c>
      <c r="Q210" s="1150">
        <f t="shared" ca="1" si="65"/>
        <v>0</v>
      </c>
      <c r="R210" s="1150">
        <f t="shared" ca="1" si="73"/>
        <v>0</v>
      </c>
      <c r="S210" s="1150">
        <f t="shared" ca="1" si="74"/>
        <v>0</v>
      </c>
      <c r="T210" s="1150">
        <f t="shared" ca="1" si="66"/>
        <v>0</v>
      </c>
      <c r="U210" s="1152">
        <f t="shared" ca="1" si="67"/>
        <v>0</v>
      </c>
      <c r="V210" s="1153" t="str">
        <f t="shared" ca="1" si="68"/>
        <v>n.a.</v>
      </c>
      <c r="X210" s="1154">
        <f t="shared" ca="1" si="75"/>
        <v>0</v>
      </c>
      <c r="Y210" s="1154">
        <f t="shared" ca="1" si="69"/>
        <v>0</v>
      </c>
      <c r="Z210" s="1154">
        <f t="shared" ca="1" si="70"/>
        <v>0</v>
      </c>
      <c r="AA210" s="1152">
        <f t="shared" ca="1" si="71"/>
        <v>0</v>
      </c>
      <c r="AB210" s="1125"/>
    </row>
    <row r="211" spans="1:28">
      <c r="A211" s="1164">
        <f>'AMORT. PROFILE 0% CPR'!A211</f>
        <v>51102</v>
      </c>
      <c r="C211" s="1124"/>
      <c r="D211" s="1145">
        <f t="shared" ca="1" si="57"/>
        <v>51866</v>
      </c>
      <c r="E211" s="1146">
        <f t="shared" ca="1" si="58"/>
        <v>51893</v>
      </c>
      <c r="F211" s="1147">
        <f t="shared" ca="1" si="59"/>
        <v>6118</v>
      </c>
      <c r="G211" s="1148">
        <f ca="1">IF(F211&lt;&gt;"",COUNTIF($F$11:F211,"&gt;0"),"")</f>
        <v>201</v>
      </c>
      <c r="H211" s="1149">
        <v>2.13718414344252E-2</v>
      </c>
      <c r="I211" s="1093"/>
      <c r="J211" s="1150">
        <f t="shared" ca="1" si="60"/>
        <v>0</v>
      </c>
      <c r="K211" s="1151">
        <f t="shared" ca="1" si="61"/>
        <v>0</v>
      </c>
      <c r="L211" s="1150">
        <f t="shared" ca="1" si="62"/>
        <v>0</v>
      </c>
      <c r="M211" s="1150">
        <f t="shared" ca="1" si="63"/>
        <v>0</v>
      </c>
      <c r="N211" s="1150">
        <f t="shared" ca="1" si="72"/>
        <v>0</v>
      </c>
      <c r="O211" s="1093"/>
      <c r="P211" s="1150">
        <f t="shared" ca="1" si="64"/>
        <v>0</v>
      </c>
      <c r="Q211" s="1150">
        <f t="shared" ca="1" si="65"/>
        <v>0</v>
      </c>
      <c r="R211" s="1150">
        <f t="shared" ca="1" si="73"/>
        <v>0</v>
      </c>
      <c r="S211" s="1150">
        <f t="shared" ca="1" si="74"/>
        <v>0</v>
      </c>
      <c r="T211" s="1150">
        <f t="shared" ca="1" si="66"/>
        <v>0</v>
      </c>
      <c r="U211" s="1152">
        <f t="shared" ca="1" si="67"/>
        <v>0</v>
      </c>
      <c r="V211" s="1153" t="str">
        <f t="shared" ca="1" si="68"/>
        <v>n.a.</v>
      </c>
      <c r="X211" s="1154">
        <f t="shared" ca="1" si="75"/>
        <v>0</v>
      </c>
      <c r="Y211" s="1154">
        <f t="shared" ca="1" si="69"/>
        <v>0</v>
      </c>
      <c r="Z211" s="1154">
        <f t="shared" ca="1" si="70"/>
        <v>0</v>
      </c>
      <c r="AA211" s="1152">
        <f t="shared" ca="1" si="71"/>
        <v>0</v>
      </c>
      <c r="AB211" s="1125"/>
    </row>
    <row r="212" spans="1:28">
      <c r="A212" s="1164">
        <f>'AMORT. PROFILE 0% CPR'!A212</f>
        <v>51131</v>
      </c>
      <c r="C212" s="1124"/>
      <c r="D212" s="1145">
        <f t="shared" ca="1" si="57"/>
        <v>51897</v>
      </c>
      <c r="E212" s="1146">
        <f t="shared" ca="1" si="58"/>
        <v>51924</v>
      </c>
      <c r="F212" s="1147">
        <f t="shared" ca="1" si="59"/>
        <v>6149</v>
      </c>
      <c r="G212" s="1148">
        <f ca="1">IF(F212&lt;&gt;"",COUNTIF($F$11:F212,"&gt;0"),"")</f>
        <v>202</v>
      </c>
      <c r="H212" s="1149">
        <v>2.1598666612051797E-2</v>
      </c>
      <c r="I212" s="1093"/>
      <c r="J212" s="1150">
        <f t="shared" ca="1" si="60"/>
        <v>0</v>
      </c>
      <c r="K212" s="1151">
        <f t="shared" ca="1" si="61"/>
        <v>0</v>
      </c>
      <c r="L212" s="1150">
        <f t="shared" ca="1" si="62"/>
        <v>0</v>
      </c>
      <c r="M212" s="1150">
        <f t="shared" ca="1" si="63"/>
        <v>0</v>
      </c>
      <c r="N212" s="1150">
        <f t="shared" ca="1" si="72"/>
        <v>0</v>
      </c>
      <c r="O212" s="1093"/>
      <c r="P212" s="1150">
        <f t="shared" ca="1" si="64"/>
        <v>0</v>
      </c>
      <c r="Q212" s="1150">
        <f t="shared" ca="1" si="65"/>
        <v>0</v>
      </c>
      <c r="R212" s="1150">
        <f t="shared" ca="1" si="73"/>
        <v>0</v>
      </c>
      <c r="S212" s="1150">
        <f t="shared" ca="1" si="74"/>
        <v>0</v>
      </c>
      <c r="T212" s="1150">
        <f t="shared" ca="1" si="66"/>
        <v>0</v>
      </c>
      <c r="U212" s="1152">
        <f t="shared" ca="1" si="67"/>
        <v>0</v>
      </c>
      <c r="V212" s="1153" t="str">
        <f t="shared" ca="1" si="68"/>
        <v>n.a.</v>
      </c>
      <c r="X212" s="1154">
        <f t="shared" ca="1" si="75"/>
        <v>0</v>
      </c>
      <c r="Y212" s="1154">
        <f t="shared" ca="1" si="69"/>
        <v>0</v>
      </c>
      <c r="Z212" s="1154">
        <f t="shared" ca="1" si="70"/>
        <v>0</v>
      </c>
      <c r="AA212" s="1152">
        <f t="shared" ca="1" si="71"/>
        <v>0</v>
      </c>
      <c r="AB212" s="1125"/>
    </row>
    <row r="213" spans="1:28">
      <c r="A213" s="1164">
        <f>'AMORT. PROFILE 0% CPR'!A213</f>
        <v>51162</v>
      </c>
      <c r="C213" s="1124"/>
      <c r="D213" s="1145">
        <f t="shared" ca="1" si="57"/>
        <v>51925</v>
      </c>
      <c r="E213" s="1146">
        <f t="shared" ca="1" si="58"/>
        <v>51952</v>
      </c>
      <c r="F213" s="1147">
        <f t="shared" ca="1" si="59"/>
        <v>6177</v>
      </c>
      <c r="G213" s="1148">
        <f ca="1">IF(F213&lt;&gt;"",COUNTIF($F$11:F213,"&gt;0"),"")</f>
        <v>203</v>
      </c>
      <c r="H213" s="1149">
        <v>2.1810724528929695E-2</v>
      </c>
      <c r="I213" s="1093"/>
      <c r="J213" s="1150">
        <f t="shared" ca="1" si="60"/>
        <v>0</v>
      </c>
      <c r="K213" s="1151">
        <f t="shared" ca="1" si="61"/>
        <v>0</v>
      </c>
      <c r="L213" s="1150">
        <f t="shared" ca="1" si="62"/>
        <v>0</v>
      </c>
      <c r="M213" s="1150">
        <f t="shared" ca="1" si="63"/>
        <v>0</v>
      </c>
      <c r="N213" s="1150">
        <f t="shared" ca="1" si="72"/>
        <v>0</v>
      </c>
      <c r="O213" s="1093"/>
      <c r="P213" s="1150">
        <f t="shared" ca="1" si="64"/>
        <v>0</v>
      </c>
      <c r="Q213" s="1150">
        <f t="shared" ca="1" si="65"/>
        <v>0</v>
      </c>
      <c r="R213" s="1150">
        <f t="shared" ca="1" si="73"/>
        <v>0</v>
      </c>
      <c r="S213" s="1150">
        <f t="shared" ca="1" si="74"/>
        <v>0</v>
      </c>
      <c r="T213" s="1150">
        <f t="shared" ca="1" si="66"/>
        <v>0</v>
      </c>
      <c r="U213" s="1152">
        <f t="shared" ca="1" si="67"/>
        <v>0</v>
      </c>
      <c r="V213" s="1153" t="str">
        <f t="shared" ca="1" si="68"/>
        <v>n.a.</v>
      </c>
      <c r="X213" s="1154">
        <f t="shared" ca="1" si="75"/>
        <v>0</v>
      </c>
      <c r="Y213" s="1154">
        <f t="shared" ca="1" si="69"/>
        <v>0</v>
      </c>
      <c r="Z213" s="1154">
        <f t="shared" ca="1" si="70"/>
        <v>0</v>
      </c>
      <c r="AA213" s="1152">
        <f t="shared" ca="1" si="71"/>
        <v>0</v>
      </c>
      <c r="AB213" s="1125"/>
    </row>
    <row r="214" spans="1:28">
      <c r="A214" s="1164">
        <f>'AMORT. PROFILE 0% CPR'!A214</f>
        <v>51193</v>
      </c>
      <c r="C214" s="1124"/>
      <c r="D214" s="1145">
        <f t="shared" ca="1" si="57"/>
        <v>51956</v>
      </c>
      <c r="E214" s="1146">
        <f t="shared" ca="1" si="58"/>
        <v>51984</v>
      </c>
      <c r="F214" s="1147">
        <f t="shared" ca="1" si="59"/>
        <v>6209</v>
      </c>
      <c r="G214" s="1148">
        <f ca="1">IF(F214&lt;&gt;"",COUNTIF($F$11:F214,"&gt;0"),"")</f>
        <v>204</v>
      </c>
      <c r="H214" s="1149">
        <v>2.2092659437701043E-2</v>
      </c>
      <c r="I214" s="1093"/>
      <c r="J214" s="1150">
        <f t="shared" ca="1" si="60"/>
        <v>0</v>
      </c>
      <c r="K214" s="1151">
        <f t="shared" ca="1" si="61"/>
        <v>0</v>
      </c>
      <c r="L214" s="1150">
        <f t="shared" ca="1" si="62"/>
        <v>0</v>
      </c>
      <c r="M214" s="1150">
        <f t="shared" ca="1" si="63"/>
        <v>0</v>
      </c>
      <c r="N214" s="1150">
        <f t="shared" ca="1" si="72"/>
        <v>0</v>
      </c>
      <c r="O214" s="1093"/>
      <c r="P214" s="1150">
        <f t="shared" ca="1" si="64"/>
        <v>0</v>
      </c>
      <c r="Q214" s="1150">
        <f t="shared" ca="1" si="65"/>
        <v>0</v>
      </c>
      <c r="R214" s="1150">
        <f t="shared" ca="1" si="73"/>
        <v>0</v>
      </c>
      <c r="S214" s="1150">
        <f t="shared" ca="1" si="74"/>
        <v>0</v>
      </c>
      <c r="T214" s="1150">
        <f t="shared" ca="1" si="66"/>
        <v>0</v>
      </c>
      <c r="U214" s="1152">
        <f t="shared" ca="1" si="67"/>
        <v>0</v>
      </c>
      <c r="V214" s="1153" t="str">
        <f t="shared" ca="1" si="68"/>
        <v>n.a.</v>
      </c>
      <c r="X214" s="1154">
        <f t="shared" ca="1" si="75"/>
        <v>0</v>
      </c>
      <c r="Y214" s="1154">
        <f t="shared" ca="1" si="69"/>
        <v>0</v>
      </c>
      <c r="Z214" s="1154">
        <f t="shared" ca="1" si="70"/>
        <v>0</v>
      </c>
      <c r="AA214" s="1152">
        <f t="shared" ca="1" si="71"/>
        <v>0</v>
      </c>
      <c r="AB214" s="1125"/>
    </row>
    <row r="215" spans="1:28">
      <c r="A215" s="1164">
        <f>'AMORT. PROFILE 0% CPR'!A215</f>
        <v>51222</v>
      </c>
      <c r="C215" s="1124"/>
      <c r="D215" s="1145">
        <f t="shared" ca="1" si="57"/>
        <v>51986</v>
      </c>
      <c r="E215" s="1146">
        <f t="shared" ca="1" si="58"/>
        <v>52013</v>
      </c>
      <c r="F215" s="1147">
        <f t="shared" ca="1" si="59"/>
        <v>6238</v>
      </c>
      <c r="G215" s="1148">
        <f ca="1">IF(F215&lt;&gt;"",COUNTIF($F$11:F215,"&gt;0"),"")</f>
        <v>205</v>
      </c>
      <c r="H215" s="1149">
        <v>2.2389980617248905E-2</v>
      </c>
      <c r="I215" s="1093"/>
      <c r="J215" s="1150">
        <f t="shared" ca="1" si="60"/>
        <v>0</v>
      </c>
      <c r="K215" s="1151">
        <f t="shared" ca="1" si="61"/>
        <v>0</v>
      </c>
      <c r="L215" s="1150">
        <f t="shared" ca="1" si="62"/>
        <v>0</v>
      </c>
      <c r="M215" s="1150">
        <f t="shared" ca="1" si="63"/>
        <v>0</v>
      </c>
      <c r="N215" s="1150">
        <f t="shared" ca="1" si="72"/>
        <v>0</v>
      </c>
      <c r="O215" s="1093"/>
      <c r="P215" s="1150">
        <f t="shared" ca="1" si="64"/>
        <v>0</v>
      </c>
      <c r="Q215" s="1150">
        <f t="shared" ca="1" si="65"/>
        <v>0</v>
      </c>
      <c r="R215" s="1150">
        <f t="shared" ca="1" si="73"/>
        <v>0</v>
      </c>
      <c r="S215" s="1150">
        <f t="shared" ca="1" si="74"/>
        <v>0</v>
      </c>
      <c r="T215" s="1150">
        <f t="shared" ca="1" si="66"/>
        <v>0</v>
      </c>
      <c r="U215" s="1152">
        <f t="shared" ca="1" si="67"/>
        <v>0</v>
      </c>
      <c r="V215" s="1153" t="str">
        <f t="shared" ca="1" si="68"/>
        <v>n.a.</v>
      </c>
      <c r="X215" s="1154">
        <f t="shared" ca="1" si="75"/>
        <v>0</v>
      </c>
      <c r="Y215" s="1154">
        <f t="shared" ca="1" si="69"/>
        <v>0</v>
      </c>
      <c r="Z215" s="1154">
        <f t="shared" ca="1" si="70"/>
        <v>0</v>
      </c>
      <c r="AA215" s="1152">
        <f t="shared" ca="1" si="71"/>
        <v>0</v>
      </c>
      <c r="AB215" s="1125"/>
    </row>
    <row r="216" spans="1:28">
      <c r="A216" s="1164">
        <f>'AMORT. PROFILE 0% CPR'!A216</f>
        <v>51253</v>
      </c>
      <c r="C216" s="1124"/>
      <c r="D216" s="1145">
        <f t="shared" ca="1" si="57"/>
        <v>52017</v>
      </c>
      <c r="E216" s="1146">
        <f t="shared" ca="1" si="58"/>
        <v>52044</v>
      </c>
      <c r="F216" s="1147">
        <f t="shared" ca="1" si="59"/>
        <v>6269</v>
      </c>
      <c r="G216" s="1148">
        <f ca="1">IF(F216&lt;&gt;"",COUNTIF($F$11:F216,"&gt;0"),"")</f>
        <v>206</v>
      </c>
      <c r="H216" s="1149">
        <v>2.270543887829456E-2</v>
      </c>
      <c r="I216" s="1093"/>
      <c r="J216" s="1150">
        <f t="shared" ca="1" si="60"/>
        <v>0</v>
      </c>
      <c r="K216" s="1151">
        <f t="shared" ca="1" si="61"/>
        <v>0</v>
      </c>
      <c r="L216" s="1150">
        <f t="shared" ca="1" si="62"/>
        <v>0</v>
      </c>
      <c r="M216" s="1150">
        <f t="shared" ca="1" si="63"/>
        <v>0</v>
      </c>
      <c r="N216" s="1150">
        <f t="shared" ca="1" si="72"/>
        <v>0</v>
      </c>
      <c r="O216" s="1093"/>
      <c r="P216" s="1150">
        <f t="shared" ca="1" si="64"/>
        <v>0</v>
      </c>
      <c r="Q216" s="1150">
        <f t="shared" ca="1" si="65"/>
        <v>0</v>
      </c>
      <c r="R216" s="1150">
        <f t="shared" ca="1" si="73"/>
        <v>0</v>
      </c>
      <c r="S216" s="1150">
        <f t="shared" ca="1" si="74"/>
        <v>0</v>
      </c>
      <c r="T216" s="1150">
        <f t="shared" ca="1" si="66"/>
        <v>0</v>
      </c>
      <c r="U216" s="1152">
        <f t="shared" ca="1" si="67"/>
        <v>0</v>
      </c>
      <c r="V216" s="1153" t="str">
        <f t="shared" ca="1" si="68"/>
        <v>n.a.</v>
      </c>
      <c r="X216" s="1154">
        <f t="shared" ca="1" si="75"/>
        <v>0</v>
      </c>
      <c r="Y216" s="1154">
        <f t="shared" ca="1" si="69"/>
        <v>0</v>
      </c>
      <c r="Z216" s="1154">
        <f t="shared" ca="1" si="70"/>
        <v>0</v>
      </c>
      <c r="AA216" s="1152">
        <f t="shared" ca="1" si="71"/>
        <v>0</v>
      </c>
      <c r="AB216" s="1125"/>
    </row>
    <row r="217" spans="1:28">
      <c r="A217" s="1164">
        <f>'AMORT. PROFILE 0% CPR'!A217</f>
        <v>51284</v>
      </c>
      <c r="C217" s="1124"/>
      <c r="D217" s="1145">
        <f t="shared" ca="1" si="57"/>
        <v>52047</v>
      </c>
      <c r="E217" s="1146">
        <f t="shared" ca="1" si="58"/>
        <v>52075</v>
      </c>
      <c r="F217" s="1147">
        <f t="shared" ca="1" si="59"/>
        <v>6300</v>
      </c>
      <c r="G217" s="1148">
        <f ca="1">IF(F217&lt;&gt;"",COUNTIF($F$11:F217,"&gt;0"),"")</f>
        <v>207</v>
      </c>
      <c r="H217" s="1149">
        <v>2.2953454632339589E-2</v>
      </c>
      <c r="I217" s="1093"/>
      <c r="J217" s="1150">
        <f t="shared" ca="1" si="60"/>
        <v>0</v>
      </c>
      <c r="K217" s="1151">
        <f t="shared" ca="1" si="61"/>
        <v>0</v>
      </c>
      <c r="L217" s="1150">
        <f t="shared" ca="1" si="62"/>
        <v>0</v>
      </c>
      <c r="M217" s="1150">
        <f t="shared" ca="1" si="63"/>
        <v>0</v>
      </c>
      <c r="N217" s="1150">
        <f t="shared" ca="1" si="72"/>
        <v>0</v>
      </c>
      <c r="O217" s="1093"/>
      <c r="P217" s="1150">
        <f t="shared" ca="1" si="64"/>
        <v>0</v>
      </c>
      <c r="Q217" s="1150">
        <f t="shared" ca="1" si="65"/>
        <v>0</v>
      </c>
      <c r="R217" s="1150">
        <f t="shared" ca="1" si="73"/>
        <v>0</v>
      </c>
      <c r="S217" s="1150">
        <f t="shared" ca="1" si="74"/>
        <v>0</v>
      </c>
      <c r="T217" s="1150">
        <f t="shared" ca="1" si="66"/>
        <v>0</v>
      </c>
      <c r="U217" s="1152">
        <f t="shared" ca="1" si="67"/>
        <v>0</v>
      </c>
      <c r="V217" s="1153" t="str">
        <f t="shared" ca="1" si="68"/>
        <v>n.a.</v>
      </c>
      <c r="X217" s="1154">
        <f t="shared" ca="1" si="75"/>
        <v>0</v>
      </c>
      <c r="Y217" s="1154">
        <f t="shared" ca="1" si="69"/>
        <v>0</v>
      </c>
      <c r="Z217" s="1154">
        <f t="shared" ca="1" si="70"/>
        <v>0</v>
      </c>
      <c r="AA217" s="1152">
        <f t="shared" ca="1" si="71"/>
        <v>0</v>
      </c>
      <c r="AB217" s="1125"/>
    </row>
    <row r="218" spans="1:28">
      <c r="A218" s="1164">
        <f>'AMORT. PROFILE 0% CPR'!A218</f>
        <v>51314</v>
      </c>
      <c r="C218" s="1124"/>
      <c r="D218" s="1145">
        <f t="shared" ca="1" si="57"/>
        <v>52078</v>
      </c>
      <c r="E218" s="1146">
        <f t="shared" ca="1" si="58"/>
        <v>52105</v>
      </c>
      <c r="F218" s="1147">
        <f t="shared" ca="1" si="59"/>
        <v>6330</v>
      </c>
      <c r="G218" s="1148">
        <f ca="1">IF(F218&lt;&gt;"",COUNTIF($F$11:F218,"&gt;0"),"")</f>
        <v>208</v>
      </c>
      <c r="H218" s="1149">
        <v>2.3203851521724973E-2</v>
      </c>
      <c r="I218" s="1093"/>
      <c r="J218" s="1150">
        <f t="shared" ca="1" si="60"/>
        <v>0</v>
      </c>
      <c r="K218" s="1151">
        <f t="shared" ca="1" si="61"/>
        <v>0</v>
      </c>
      <c r="L218" s="1150">
        <f t="shared" ca="1" si="62"/>
        <v>0</v>
      </c>
      <c r="M218" s="1150">
        <f t="shared" ca="1" si="63"/>
        <v>0</v>
      </c>
      <c r="N218" s="1150">
        <f t="shared" ca="1" si="72"/>
        <v>0</v>
      </c>
      <c r="O218" s="1093"/>
      <c r="P218" s="1150">
        <f t="shared" ca="1" si="64"/>
        <v>0</v>
      </c>
      <c r="Q218" s="1150">
        <f t="shared" ca="1" si="65"/>
        <v>0</v>
      </c>
      <c r="R218" s="1150">
        <f t="shared" ca="1" si="73"/>
        <v>0</v>
      </c>
      <c r="S218" s="1150">
        <f t="shared" ca="1" si="74"/>
        <v>0</v>
      </c>
      <c r="T218" s="1150">
        <f t="shared" ca="1" si="66"/>
        <v>0</v>
      </c>
      <c r="U218" s="1152">
        <f t="shared" ca="1" si="67"/>
        <v>0</v>
      </c>
      <c r="V218" s="1153" t="str">
        <f t="shared" ca="1" si="68"/>
        <v>n.a.</v>
      </c>
      <c r="X218" s="1154">
        <f t="shared" ca="1" si="75"/>
        <v>0</v>
      </c>
      <c r="Y218" s="1154">
        <f t="shared" ca="1" si="69"/>
        <v>0</v>
      </c>
      <c r="Z218" s="1154">
        <f t="shared" ca="1" si="70"/>
        <v>0</v>
      </c>
      <c r="AA218" s="1152">
        <f t="shared" ca="1" si="71"/>
        <v>0</v>
      </c>
      <c r="AB218" s="1125"/>
    </row>
    <row r="219" spans="1:28">
      <c r="A219" s="1164">
        <f>'AMORT. PROFILE 0% CPR'!A219</f>
        <v>51344</v>
      </c>
      <c r="C219" s="1124"/>
      <c r="D219" s="1145">
        <f t="shared" ca="1" si="57"/>
        <v>52109</v>
      </c>
      <c r="E219" s="1146">
        <f t="shared" ca="1" si="58"/>
        <v>52138</v>
      </c>
      <c r="F219" s="1147">
        <f t="shared" ca="1" si="59"/>
        <v>6363</v>
      </c>
      <c r="G219" s="1148">
        <f ca="1">IF(F219&lt;&gt;"",COUNTIF($F$11:F219,"&gt;0"),"")</f>
        <v>209</v>
      </c>
      <c r="H219" s="1149">
        <v>2.3485895322030388E-2</v>
      </c>
      <c r="I219" s="1093"/>
      <c r="J219" s="1150">
        <f t="shared" ca="1" si="60"/>
        <v>0</v>
      </c>
      <c r="K219" s="1151">
        <f t="shared" ca="1" si="61"/>
        <v>0</v>
      </c>
      <c r="L219" s="1150">
        <f t="shared" ca="1" si="62"/>
        <v>0</v>
      </c>
      <c r="M219" s="1150">
        <f t="shared" ca="1" si="63"/>
        <v>0</v>
      </c>
      <c r="N219" s="1150">
        <f t="shared" ca="1" si="72"/>
        <v>0</v>
      </c>
      <c r="O219" s="1093"/>
      <c r="P219" s="1150">
        <f t="shared" ca="1" si="64"/>
        <v>0</v>
      </c>
      <c r="Q219" s="1150">
        <f t="shared" ca="1" si="65"/>
        <v>0</v>
      </c>
      <c r="R219" s="1150">
        <f t="shared" ca="1" si="73"/>
        <v>0</v>
      </c>
      <c r="S219" s="1150">
        <f t="shared" ca="1" si="74"/>
        <v>0</v>
      </c>
      <c r="T219" s="1150">
        <f t="shared" ca="1" si="66"/>
        <v>0</v>
      </c>
      <c r="U219" s="1152">
        <f t="shared" ca="1" si="67"/>
        <v>0</v>
      </c>
      <c r="V219" s="1153" t="str">
        <f t="shared" ca="1" si="68"/>
        <v>n.a.</v>
      </c>
      <c r="X219" s="1154">
        <f t="shared" ca="1" si="75"/>
        <v>0</v>
      </c>
      <c r="Y219" s="1154">
        <f t="shared" ca="1" si="69"/>
        <v>0</v>
      </c>
      <c r="Z219" s="1154">
        <f t="shared" ca="1" si="70"/>
        <v>0</v>
      </c>
      <c r="AA219" s="1152">
        <f t="shared" ca="1" si="71"/>
        <v>0</v>
      </c>
      <c r="AB219" s="1125"/>
    </row>
    <row r="220" spans="1:28">
      <c r="A220" s="1164">
        <f>'AMORT. PROFILE 0% CPR'!A220</f>
        <v>51375</v>
      </c>
      <c r="C220" s="1124"/>
      <c r="D220" s="1145">
        <f t="shared" ca="1" si="57"/>
        <v>52139</v>
      </c>
      <c r="E220" s="1146">
        <f t="shared" ca="1" si="58"/>
        <v>52166</v>
      </c>
      <c r="F220" s="1147">
        <f t="shared" ca="1" si="59"/>
        <v>6391</v>
      </c>
      <c r="G220" s="1148">
        <f ca="1">IF(F220&lt;&gt;"",COUNTIF($F$11:F220,"&gt;0"),"")</f>
        <v>210</v>
      </c>
      <c r="H220" s="1149">
        <v>2.3744053897673978E-2</v>
      </c>
      <c r="I220" s="1093"/>
      <c r="J220" s="1150">
        <f t="shared" ca="1" si="60"/>
        <v>0</v>
      </c>
      <c r="K220" s="1151">
        <f t="shared" ca="1" si="61"/>
        <v>0</v>
      </c>
      <c r="L220" s="1150">
        <f t="shared" ca="1" si="62"/>
        <v>0</v>
      </c>
      <c r="M220" s="1150">
        <f t="shared" ca="1" si="63"/>
        <v>0</v>
      </c>
      <c r="N220" s="1150">
        <f t="shared" ca="1" si="72"/>
        <v>0</v>
      </c>
      <c r="O220" s="1093"/>
      <c r="P220" s="1150">
        <f t="shared" ca="1" si="64"/>
        <v>0</v>
      </c>
      <c r="Q220" s="1150">
        <f t="shared" ca="1" si="65"/>
        <v>0</v>
      </c>
      <c r="R220" s="1150">
        <f t="shared" ca="1" si="73"/>
        <v>0</v>
      </c>
      <c r="S220" s="1150">
        <f t="shared" ca="1" si="74"/>
        <v>0</v>
      </c>
      <c r="T220" s="1150">
        <f t="shared" ca="1" si="66"/>
        <v>0</v>
      </c>
      <c r="U220" s="1152">
        <f t="shared" ca="1" si="67"/>
        <v>0</v>
      </c>
      <c r="V220" s="1153" t="str">
        <f t="shared" ca="1" si="68"/>
        <v>n.a.</v>
      </c>
      <c r="X220" s="1154">
        <f t="shared" ca="1" si="75"/>
        <v>0</v>
      </c>
      <c r="Y220" s="1154">
        <f t="shared" ca="1" si="69"/>
        <v>0</v>
      </c>
      <c r="Z220" s="1154">
        <f t="shared" ca="1" si="70"/>
        <v>0</v>
      </c>
      <c r="AA220" s="1152">
        <f t="shared" ca="1" si="71"/>
        <v>0</v>
      </c>
      <c r="AB220" s="1125"/>
    </row>
    <row r="221" spans="1:28">
      <c r="A221" s="1164">
        <f>'AMORT. PROFILE 0% CPR'!A221</f>
        <v>51406</v>
      </c>
      <c r="C221" s="1124"/>
      <c r="D221" s="1145">
        <f t="shared" ca="1" si="57"/>
        <v>52170</v>
      </c>
      <c r="E221" s="1146">
        <f t="shared" ca="1" si="58"/>
        <v>52197</v>
      </c>
      <c r="F221" s="1147">
        <f t="shared" ca="1" si="59"/>
        <v>6422</v>
      </c>
      <c r="G221" s="1148">
        <f ca="1">IF(F221&lt;&gt;"",COUNTIF($F$11:F221,"&gt;0"),"")</f>
        <v>211</v>
      </c>
      <c r="H221" s="1149">
        <v>2.3943072521831265E-2</v>
      </c>
      <c r="I221" s="1093"/>
      <c r="J221" s="1150">
        <f t="shared" ca="1" si="60"/>
        <v>0</v>
      </c>
      <c r="K221" s="1151">
        <f t="shared" ca="1" si="61"/>
        <v>0</v>
      </c>
      <c r="L221" s="1150">
        <f t="shared" ca="1" si="62"/>
        <v>0</v>
      </c>
      <c r="M221" s="1150">
        <f t="shared" ca="1" si="63"/>
        <v>0</v>
      </c>
      <c r="N221" s="1150">
        <f t="shared" ca="1" si="72"/>
        <v>0</v>
      </c>
      <c r="O221" s="1093"/>
      <c r="P221" s="1150">
        <f t="shared" ca="1" si="64"/>
        <v>0</v>
      </c>
      <c r="Q221" s="1150">
        <f t="shared" ca="1" si="65"/>
        <v>0</v>
      </c>
      <c r="R221" s="1150">
        <f t="shared" ca="1" si="73"/>
        <v>0</v>
      </c>
      <c r="S221" s="1150">
        <f t="shared" ca="1" si="74"/>
        <v>0</v>
      </c>
      <c r="T221" s="1150">
        <f t="shared" ca="1" si="66"/>
        <v>0</v>
      </c>
      <c r="U221" s="1152">
        <f t="shared" ca="1" si="67"/>
        <v>0</v>
      </c>
      <c r="V221" s="1153" t="str">
        <f t="shared" ca="1" si="68"/>
        <v>n.a.</v>
      </c>
      <c r="X221" s="1154">
        <f t="shared" ca="1" si="75"/>
        <v>0</v>
      </c>
      <c r="Y221" s="1154">
        <f t="shared" ca="1" si="69"/>
        <v>0</v>
      </c>
      <c r="Z221" s="1154">
        <f t="shared" ca="1" si="70"/>
        <v>0</v>
      </c>
      <c r="AA221" s="1152">
        <f t="shared" ca="1" si="71"/>
        <v>0</v>
      </c>
      <c r="AB221" s="1125"/>
    </row>
    <row r="222" spans="1:28">
      <c r="A222" s="1164">
        <f>'AMORT. PROFILE 0% CPR'!A222</f>
        <v>51438</v>
      </c>
      <c r="C222" s="1124"/>
      <c r="D222" s="1145">
        <f t="shared" ca="1" si="57"/>
        <v>52200</v>
      </c>
      <c r="E222" s="1146">
        <f t="shared" ca="1" si="58"/>
        <v>52229</v>
      </c>
      <c r="F222" s="1147">
        <f t="shared" ca="1" si="59"/>
        <v>6454</v>
      </c>
      <c r="G222" s="1148">
        <f ca="1">IF(F222&lt;&gt;"",COUNTIF($F$11:F222,"&gt;0"),"")</f>
        <v>212</v>
      </c>
      <c r="H222" s="1149">
        <v>2.4097161214815345E-2</v>
      </c>
      <c r="I222" s="1093"/>
      <c r="J222" s="1150">
        <f t="shared" ca="1" si="60"/>
        <v>0</v>
      </c>
      <c r="K222" s="1151">
        <f t="shared" ca="1" si="61"/>
        <v>0</v>
      </c>
      <c r="L222" s="1150">
        <f t="shared" ca="1" si="62"/>
        <v>0</v>
      </c>
      <c r="M222" s="1150">
        <f t="shared" ca="1" si="63"/>
        <v>0</v>
      </c>
      <c r="N222" s="1150">
        <f t="shared" ca="1" si="72"/>
        <v>0</v>
      </c>
      <c r="O222" s="1093"/>
      <c r="P222" s="1150">
        <f t="shared" ca="1" si="64"/>
        <v>0</v>
      </c>
      <c r="Q222" s="1150">
        <f t="shared" ca="1" si="65"/>
        <v>0</v>
      </c>
      <c r="R222" s="1150">
        <f t="shared" ca="1" si="73"/>
        <v>0</v>
      </c>
      <c r="S222" s="1150">
        <f t="shared" ca="1" si="74"/>
        <v>0</v>
      </c>
      <c r="T222" s="1150">
        <f t="shared" ca="1" si="66"/>
        <v>0</v>
      </c>
      <c r="U222" s="1152">
        <f t="shared" ca="1" si="67"/>
        <v>0</v>
      </c>
      <c r="V222" s="1153" t="str">
        <f t="shared" ca="1" si="68"/>
        <v>n.a.</v>
      </c>
      <c r="X222" s="1154">
        <f t="shared" ca="1" si="75"/>
        <v>0</v>
      </c>
      <c r="Y222" s="1154">
        <f t="shared" ca="1" si="69"/>
        <v>0</v>
      </c>
      <c r="Z222" s="1154">
        <f t="shared" ca="1" si="70"/>
        <v>0</v>
      </c>
      <c r="AA222" s="1152">
        <f t="shared" ca="1" si="71"/>
        <v>0</v>
      </c>
      <c r="AB222" s="1125"/>
    </row>
    <row r="223" spans="1:28">
      <c r="A223" s="1164">
        <f>'AMORT. PROFILE 0% CPR'!A223</f>
        <v>51467</v>
      </c>
      <c r="C223" s="1124"/>
      <c r="D223" s="1145">
        <f t="shared" ca="1" si="57"/>
        <v>52231</v>
      </c>
      <c r="E223" s="1146">
        <f t="shared" ca="1" si="58"/>
        <v>52258</v>
      </c>
      <c r="F223" s="1147">
        <f t="shared" ca="1" si="59"/>
        <v>6483</v>
      </c>
      <c r="G223" s="1148">
        <f ca="1">IF(F223&lt;&gt;"",COUNTIF($F$11:F223,"&gt;0"),"")</f>
        <v>213</v>
      </c>
      <c r="H223" s="1149">
        <v>2.4344877704547116E-2</v>
      </c>
      <c r="I223" s="1093"/>
      <c r="J223" s="1150">
        <f t="shared" ca="1" si="60"/>
        <v>0</v>
      </c>
      <c r="K223" s="1151">
        <f t="shared" ca="1" si="61"/>
        <v>0</v>
      </c>
      <c r="L223" s="1150">
        <f t="shared" ca="1" si="62"/>
        <v>0</v>
      </c>
      <c r="M223" s="1150">
        <f t="shared" ca="1" si="63"/>
        <v>0</v>
      </c>
      <c r="N223" s="1150">
        <f t="shared" ca="1" si="72"/>
        <v>0</v>
      </c>
      <c r="O223" s="1093"/>
      <c r="P223" s="1150">
        <f t="shared" ca="1" si="64"/>
        <v>0</v>
      </c>
      <c r="Q223" s="1150">
        <f t="shared" ca="1" si="65"/>
        <v>0</v>
      </c>
      <c r="R223" s="1150">
        <f t="shared" ca="1" si="73"/>
        <v>0</v>
      </c>
      <c r="S223" s="1150">
        <f t="shared" ca="1" si="74"/>
        <v>0</v>
      </c>
      <c r="T223" s="1150">
        <f t="shared" ca="1" si="66"/>
        <v>0</v>
      </c>
      <c r="U223" s="1152">
        <f t="shared" ca="1" si="67"/>
        <v>0</v>
      </c>
      <c r="V223" s="1153" t="str">
        <f t="shared" ca="1" si="68"/>
        <v>n.a.</v>
      </c>
      <c r="X223" s="1154">
        <f t="shared" ca="1" si="75"/>
        <v>0</v>
      </c>
      <c r="Y223" s="1154">
        <f t="shared" ca="1" si="69"/>
        <v>0</v>
      </c>
      <c r="Z223" s="1154">
        <f t="shared" ca="1" si="70"/>
        <v>0</v>
      </c>
      <c r="AA223" s="1152">
        <f t="shared" ca="1" si="71"/>
        <v>0</v>
      </c>
      <c r="AB223" s="1125"/>
    </row>
    <row r="224" spans="1:28">
      <c r="A224" s="1164">
        <f>'AMORT. PROFILE 0% CPR'!A224</f>
        <v>51497</v>
      </c>
      <c r="C224" s="1124"/>
      <c r="D224" s="1145">
        <f t="shared" ca="1" si="57"/>
        <v>52262</v>
      </c>
      <c r="E224" s="1146">
        <f t="shared" ca="1" si="58"/>
        <v>52289</v>
      </c>
      <c r="F224" s="1147">
        <f t="shared" ca="1" si="59"/>
        <v>6514</v>
      </c>
      <c r="G224" s="1148">
        <f ca="1">IF(F224&lt;&gt;"",COUNTIF($F$11:F224,"&gt;0"),"")</f>
        <v>214</v>
      </c>
      <c r="H224" s="1149">
        <v>2.4467993562860439E-2</v>
      </c>
      <c r="I224" s="1093"/>
      <c r="J224" s="1150">
        <f t="shared" ca="1" si="60"/>
        <v>0</v>
      </c>
      <c r="K224" s="1151">
        <f t="shared" ca="1" si="61"/>
        <v>0</v>
      </c>
      <c r="L224" s="1150">
        <f t="shared" ca="1" si="62"/>
        <v>0</v>
      </c>
      <c r="M224" s="1150">
        <f t="shared" ca="1" si="63"/>
        <v>0</v>
      </c>
      <c r="N224" s="1150">
        <f t="shared" ca="1" si="72"/>
        <v>0</v>
      </c>
      <c r="O224" s="1093"/>
      <c r="P224" s="1150">
        <f t="shared" ca="1" si="64"/>
        <v>0</v>
      </c>
      <c r="Q224" s="1150">
        <f t="shared" ca="1" si="65"/>
        <v>0</v>
      </c>
      <c r="R224" s="1150">
        <f t="shared" ca="1" si="73"/>
        <v>0</v>
      </c>
      <c r="S224" s="1150">
        <f t="shared" ca="1" si="74"/>
        <v>0</v>
      </c>
      <c r="T224" s="1150">
        <f t="shared" ca="1" si="66"/>
        <v>0</v>
      </c>
      <c r="U224" s="1152">
        <f t="shared" ca="1" si="67"/>
        <v>0</v>
      </c>
      <c r="V224" s="1153" t="str">
        <f t="shared" ca="1" si="68"/>
        <v>n.a.</v>
      </c>
      <c r="X224" s="1154">
        <f t="shared" ca="1" si="75"/>
        <v>0</v>
      </c>
      <c r="Y224" s="1154">
        <f t="shared" ca="1" si="69"/>
        <v>0</v>
      </c>
      <c r="Z224" s="1154">
        <f t="shared" ca="1" si="70"/>
        <v>0</v>
      </c>
      <c r="AA224" s="1152">
        <f t="shared" ca="1" si="71"/>
        <v>0</v>
      </c>
      <c r="AB224" s="1125"/>
    </row>
    <row r="225" spans="1:28">
      <c r="A225" s="1164">
        <f>'AMORT. PROFILE 0% CPR'!A225</f>
        <v>51529</v>
      </c>
      <c r="C225" s="1124"/>
      <c r="D225" s="1145">
        <f t="shared" ca="1" si="57"/>
        <v>52290</v>
      </c>
      <c r="E225" s="1146">
        <f t="shared" ca="1" si="58"/>
        <v>52317</v>
      </c>
      <c r="F225" s="1147">
        <f t="shared" ca="1" si="59"/>
        <v>6542</v>
      </c>
      <c r="G225" s="1148">
        <f ca="1">IF(F225&lt;&gt;"",COUNTIF($F$11:F225,"&gt;0"),"")</f>
        <v>215</v>
      </c>
      <c r="H225" s="1149">
        <v>2.4572216241888677E-2</v>
      </c>
      <c r="I225" s="1093"/>
      <c r="J225" s="1150">
        <f t="shared" ca="1" si="60"/>
        <v>0</v>
      </c>
      <c r="K225" s="1151">
        <f t="shared" ca="1" si="61"/>
        <v>0</v>
      </c>
      <c r="L225" s="1150">
        <f t="shared" ca="1" si="62"/>
        <v>0</v>
      </c>
      <c r="M225" s="1150">
        <f t="shared" ca="1" si="63"/>
        <v>0</v>
      </c>
      <c r="N225" s="1150">
        <f t="shared" ca="1" si="72"/>
        <v>0</v>
      </c>
      <c r="O225" s="1093"/>
      <c r="P225" s="1150">
        <f t="shared" ca="1" si="64"/>
        <v>0</v>
      </c>
      <c r="Q225" s="1150">
        <f t="shared" ca="1" si="65"/>
        <v>0</v>
      </c>
      <c r="R225" s="1150">
        <f t="shared" ca="1" si="73"/>
        <v>0</v>
      </c>
      <c r="S225" s="1150">
        <f t="shared" ca="1" si="74"/>
        <v>0</v>
      </c>
      <c r="T225" s="1150">
        <f t="shared" ca="1" si="66"/>
        <v>0</v>
      </c>
      <c r="U225" s="1152">
        <f t="shared" ca="1" si="67"/>
        <v>0</v>
      </c>
      <c r="V225" s="1153" t="str">
        <f t="shared" ca="1" si="68"/>
        <v>n.a.</v>
      </c>
      <c r="X225" s="1154">
        <f t="shared" ca="1" si="75"/>
        <v>0</v>
      </c>
      <c r="Y225" s="1154">
        <f t="shared" ca="1" si="69"/>
        <v>0</v>
      </c>
      <c r="Z225" s="1154">
        <f t="shared" ca="1" si="70"/>
        <v>0</v>
      </c>
      <c r="AA225" s="1152">
        <f t="shared" ca="1" si="71"/>
        <v>0</v>
      </c>
      <c r="AB225" s="1125"/>
    </row>
    <row r="226" spans="1:28">
      <c r="A226" s="1164">
        <f>'AMORT. PROFILE 0% CPR'!A226</f>
        <v>51559</v>
      </c>
      <c r="C226" s="1124"/>
      <c r="D226" s="1145">
        <f t="shared" ca="1" si="57"/>
        <v>52321</v>
      </c>
      <c r="E226" s="1146">
        <f t="shared" ca="1" si="58"/>
        <v>52348</v>
      </c>
      <c r="F226" s="1147">
        <f t="shared" ca="1" si="59"/>
        <v>6573</v>
      </c>
      <c r="G226" s="1148">
        <f ca="1">IF(F226&lt;&gt;"",COUNTIF($F$11:F226,"&gt;0"),"")</f>
        <v>216</v>
      </c>
      <c r="H226" s="1149">
        <v>2.4696919442793848E-2</v>
      </c>
      <c r="I226" s="1093"/>
      <c r="J226" s="1150">
        <f t="shared" ca="1" si="60"/>
        <v>0</v>
      </c>
      <c r="K226" s="1151">
        <f t="shared" ca="1" si="61"/>
        <v>0</v>
      </c>
      <c r="L226" s="1150">
        <f t="shared" ca="1" si="62"/>
        <v>0</v>
      </c>
      <c r="M226" s="1150">
        <f t="shared" ca="1" si="63"/>
        <v>0</v>
      </c>
      <c r="N226" s="1150">
        <f t="shared" ca="1" si="72"/>
        <v>0</v>
      </c>
      <c r="O226" s="1093"/>
      <c r="P226" s="1150">
        <f t="shared" ca="1" si="64"/>
        <v>0</v>
      </c>
      <c r="Q226" s="1150">
        <f t="shared" ca="1" si="65"/>
        <v>0</v>
      </c>
      <c r="R226" s="1150">
        <f t="shared" ca="1" si="73"/>
        <v>0</v>
      </c>
      <c r="S226" s="1150">
        <f t="shared" ca="1" si="74"/>
        <v>0</v>
      </c>
      <c r="T226" s="1150">
        <f t="shared" ca="1" si="66"/>
        <v>0</v>
      </c>
      <c r="U226" s="1152">
        <f t="shared" ca="1" si="67"/>
        <v>0</v>
      </c>
      <c r="V226" s="1153" t="str">
        <f t="shared" ca="1" si="68"/>
        <v>n.a.</v>
      </c>
      <c r="X226" s="1154">
        <f t="shared" ca="1" si="75"/>
        <v>0</v>
      </c>
      <c r="Y226" s="1154">
        <f t="shared" ca="1" si="69"/>
        <v>0</v>
      </c>
      <c r="Z226" s="1154">
        <f t="shared" ca="1" si="70"/>
        <v>0</v>
      </c>
      <c r="AA226" s="1152">
        <f t="shared" ca="1" si="71"/>
        <v>0</v>
      </c>
      <c r="AB226" s="1125"/>
    </row>
    <row r="227" spans="1:28">
      <c r="A227" s="1164">
        <f>'AMORT. PROFILE 0% CPR'!A227</f>
        <v>51587</v>
      </c>
      <c r="C227" s="1124"/>
      <c r="D227" s="1145">
        <f t="shared" ca="1" si="57"/>
        <v>52351</v>
      </c>
      <c r="E227" s="1146">
        <f t="shared" ca="1" si="58"/>
        <v>52378</v>
      </c>
      <c r="F227" s="1147">
        <f t="shared" ca="1" si="59"/>
        <v>6603</v>
      </c>
      <c r="G227" s="1148">
        <f ca="1">IF(F227&lt;&gt;"",COUNTIF($F$11:F227,"&gt;0"),"")</f>
        <v>217</v>
      </c>
      <c r="H227" s="1149">
        <v>2.4867699424687036E-2</v>
      </c>
      <c r="I227" s="1093"/>
      <c r="J227" s="1150">
        <f t="shared" ca="1" si="60"/>
        <v>0</v>
      </c>
      <c r="K227" s="1151">
        <f t="shared" ca="1" si="61"/>
        <v>0</v>
      </c>
      <c r="L227" s="1150">
        <f t="shared" ca="1" si="62"/>
        <v>0</v>
      </c>
      <c r="M227" s="1150">
        <f t="shared" ca="1" si="63"/>
        <v>0</v>
      </c>
      <c r="N227" s="1150">
        <f t="shared" ca="1" si="72"/>
        <v>0</v>
      </c>
      <c r="O227" s="1093"/>
      <c r="P227" s="1150">
        <f t="shared" ca="1" si="64"/>
        <v>0</v>
      </c>
      <c r="Q227" s="1150">
        <f t="shared" ca="1" si="65"/>
        <v>0</v>
      </c>
      <c r="R227" s="1150">
        <f t="shared" ca="1" si="73"/>
        <v>0</v>
      </c>
      <c r="S227" s="1150">
        <f t="shared" ca="1" si="74"/>
        <v>0</v>
      </c>
      <c r="T227" s="1150">
        <f t="shared" ca="1" si="66"/>
        <v>0</v>
      </c>
      <c r="U227" s="1152">
        <f t="shared" ca="1" si="67"/>
        <v>0</v>
      </c>
      <c r="V227" s="1153" t="str">
        <f t="shared" ca="1" si="68"/>
        <v>n.a.</v>
      </c>
      <c r="X227" s="1154">
        <f t="shared" ca="1" si="75"/>
        <v>0</v>
      </c>
      <c r="Y227" s="1154">
        <f t="shared" ca="1" si="69"/>
        <v>0</v>
      </c>
      <c r="Z227" s="1154">
        <f t="shared" ca="1" si="70"/>
        <v>0</v>
      </c>
      <c r="AA227" s="1152">
        <f t="shared" ca="1" si="71"/>
        <v>0</v>
      </c>
      <c r="AB227" s="1125"/>
    </row>
    <row r="228" spans="1:28">
      <c r="A228" s="1164">
        <f>'AMORT. PROFILE 0% CPR'!A228</f>
        <v>51620</v>
      </c>
      <c r="C228" s="1124"/>
      <c r="D228" s="1145">
        <f t="shared" ca="1" si="57"/>
        <v>52382</v>
      </c>
      <c r="E228" s="1146">
        <f t="shared" ca="1" si="58"/>
        <v>52411</v>
      </c>
      <c r="F228" s="1147">
        <f t="shared" ca="1" si="59"/>
        <v>6636</v>
      </c>
      <c r="G228" s="1148">
        <f ca="1">IF(F228&lt;&gt;"",COUNTIF($F$11:F228,"&gt;0"),"")</f>
        <v>218</v>
      </c>
      <c r="H228" s="1149">
        <v>2.5035405110877876E-2</v>
      </c>
      <c r="I228" s="1093"/>
      <c r="J228" s="1150">
        <f t="shared" ca="1" si="60"/>
        <v>0</v>
      </c>
      <c r="K228" s="1151">
        <f t="shared" ca="1" si="61"/>
        <v>0</v>
      </c>
      <c r="L228" s="1150">
        <f t="shared" ca="1" si="62"/>
        <v>0</v>
      </c>
      <c r="M228" s="1150">
        <f t="shared" ca="1" si="63"/>
        <v>0</v>
      </c>
      <c r="N228" s="1150">
        <f t="shared" ca="1" si="72"/>
        <v>0</v>
      </c>
      <c r="O228" s="1093"/>
      <c r="P228" s="1150">
        <f t="shared" ca="1" si="64"/>
        <v>0</v>
      </c>
      <c r="Q228" s="1150">
        <f t="shared" ca="1" si="65"/>
        <v>0</v>
      </c>
      <c r="R228" s="1150">
        <f t="shared" ca="1" si="73"/>
        <v>0</v>
      </c>
      <c r="S228" s="1150">
        <f t="shared" ca="1" si="74"/>
        <v>0</v>
      </c>
      <c r="T228" s="1150">
        <f t="shared" ca="1" si="66"/>
        <v>0</v>
      </c>
      <c r="U228" s="1152">
        <f t="shared" ca="1" si="67"/>
        <v>0</v>
      </c>
      <c r="V228" s="1153" t="str">
        <f t="shared" ca="1" si="68"/>
        <v>n.a.</v>
      </c>
      <c r="X228" s="1154">
        <f t="shared" ca="1" si="75"/>
        <v>0</v>
      </c>
      <c r="Y228" s="1154">
        <f t="shared" ca="1" si="69"/>
        <v>0</v>
      </c>
      <c r="Z228" s="1154">
        <f t="shared" ca="1" si="70"/>
        <v>0</v>
      </c>
      <c r="AA228" s="1152">
        <f t="shared" ca="1" si="71"/>
        <v>0</v>
      </c>
      <c r="AB228" s="1125"/>
    </row>
    <row r="229" spans="1:28">
      <c r="A229" s="1164">
        <f>'AMORT. PROFILE 0% CPR'!A229</f>
        <v>51648</v>
      </c>
      <c r="C229" s="1124"/>
      <c r="D229" s="1145">
        <f t="shared" ca="1" si="57"/>
        <v>52412</v>
      </c>
      <c r="E229" s="1146">
        <f t="shared" ca="1" si="58"/>
        <v>52439</v>
      </c>
      <c r="F229" s="1147">
        <f t="shared" ca="1" si="59"/>
        <v>6664</v>
      </c>
      <c r="G229" s="1148">
        <f ca="1">IF(F229&lt;&gt;"",COUNTIF($F$11:F229,"&gt;0"),"")</f>
        <v>219</v>
      </c>
      <c r="H229" s="1149">
        <v>2.5155582815976858E-2</v>
      </c>
      <c r="I229" s="1093"/>
      <c r="J229" s="1150">
        <f t="shared" ca="1" si="60"/>
        <v>0</v>
      </c>
      <c r="K229" s="1151">
        <f t="shared" ca="1" si="61"/>
        <v>0</v>
      </c>
      <c r="L229" s="1150">
        <f t="shared" ca="1" si="62"/>
        <v>0</v>
      </c>
      <c r="M229" s="1150">
        <f t="shared" ca="1" si="63"/>
        <v>0</v>
      </c>
      <c r="N229" s="1150">
        <f t="shared" ca="1" si="72"/>
        <v>0</v>
      </c>
      <c r="O229" s="1093"/>
      <c r="P229" s="1150">
        <f t="shared" ca="1" si="64"/>
        <v>0</v>
      </c>
      <c r="Q229" s="1150">
        <f t="shared" ca="1" si="65"/>
        <v>0</v>
      </c>
      <c r="R229" s="1150">
        <f t="shared" ca="1" si="73"/>
        <v>0</v>
      </c>
      <c r="S229" s="1150">
        <f t="shared" ca="1" si="74"/>
        <v>0</v>
      </c>
      <c r="T229" s="1150">
        <f t="shared" ca="1" si="66"/>
        <v>0</v>
      </c>
      <c r="U229" s="1152">
        <f t="shared" ca="1" si="67"/>
        <v>0</v>
      </c>
      <c r="V229" s="1153" t="str">
        <f t="shared" ca="1" si="68"/>
        <v>n.a.</v>
      </c>
      <c r="X229" s="1154">
        <f t="shared" ca="1" si="75"/>
        <v>0</v>
      </c>
      <c r="Y229" s="1154">
        <f t="shared" ca="1" si="69"/>
        <v>0</v>
      </c>
      <c r="Z229" s="1154">
        <f t="shared" ca="1" si="70"/>
        <v>0</v>
      </c>
      <c r="AA229" s="1152">
        <f t="shared" ca="1" si="71"/>
        <v>0</v>
      </c>
      <c r="AB229" s="1125"/>
    </row>
    <row r="230" spans="1:28">
      <c r="A230" s="1164">
        <f>'AMORT. PROFILE 0% CPR'!A230</f>
        <v>51679</v>
      </c>
      <c r="C230" s="1124"/>
      <c r="D230" s="1145">
        <f t="shared" ca="1" si="57"/>
        <v>52443</v>
      </c>
      <c r="E230" s="1146">
        <f t="shared" ca="1" si="58"/>
        <v>52470</v>
      </c>
      <c r="F230" s="1147">
        <f t="shared" ca="1" si="59"/>
        <v>6695</v>
      </c>
      <c r="G230" s="1148">
        <f ca="1">IF(F230&lt;&gt;"",COUNTIF($F$11:F230,"&gt;0"),"")</f>
        <v>220</v>
      </c>
      <c r="H230" s="1149">
        <v>2.5386577605328049E-2</v>
      </c>
      <c r="I230" s="1093"/>
      <c r="J230" s="1150">
        <f t="shared" ca="1" si="60"/>
        <v>0</v>
      </c>
      <c r="K230" s="1151">
        <f t="shared" ca="1" si="61"/>
        <v>0</v>
      </c>
      <c r="L230" s="1150">
        <f t="shared" ca="1" si="62"/>
        <v>0</v>
      </c>
      <c r="M230" s="1150">
        <f t="shared" ca="1" si="63"/>
        <v>0</v>
      </c>
      <c r="N230" s="1150">
        <f t="shared" ca="1" si="72"/>
        <v>0</v>
      </c>
      <c r="O230" s="1093"/>
      <c r="P230" s="1150">
        <f t="shared" ca="1" si="64"/>
        <v>0</v>
      </c>
      <c r="Q230" s="1150">
        <f t="shared" ca="1" si="65"/>
        <v>0</v>
      </c>
      <c r="R230" s="1150">
        <f t="shared" ca="1" si="73"/>
        <v>0</v>
      </c>
      <c r="S230" s="1150">
        <f t="shared" ca="1" si="74"/>
        <v>0</v>
      </c>
      <c r="T230" s="1150">
        <f t="shared" ca="1" si="66"/>
        <v>0</v>
      </c>
      <c r="U230" s="1152">
        <f t="shared" ca="1" si="67"/>
        <v>0</v>
      </c>
      <c r="V230" s="1153" t="str">
        <f t="shared" ca="1" si="68"/>
        <v>n.a.</v>
      </c>
      <c r="X230" s="1154">
        <f t="shared" ca="1" si="75"/>
        <v>0</v>
      </c>
      <c r="Y230" s="1154">
        <f t="shared" ca="1" si="69"/>
        <v>0</v>
      </c>
      <c r="Z230" s="1154">
        <f t="shared" ca="1" si="70"/>
        <v>0</v>
      </c>
      <c r="AA230" s="1152">
        <f t="shared" ca="1" si="71"/>
        <v>0</v>
      </c>
      <c r="AB230" s="1125"/>
    </row>
    <row r="231" spans="1:28">
      <c r="A231" s="1164">
        <f>'AMORT. PROFILE 0% CPR'!A231</f>
        <v>51711</v>
      </c>
      <c r="C231" s="1124"/>
      <c r="D231" s="1145">
        <f t="shared" ca="1" si="57"/>
        <v>52474</v>
      </c>
      <c r="E231" s="1146">
        <f t="shared" ca="1" si="58"/>
        <v>52502</v>
      </c>
      <c r="F231" s="1147">
        <f t="shared" ca="1" si="59"/>
        <v>6727</v>
      </c>
      <c r="G231" s="1148">
        <f ca="1">IF(F231&lt;&gt;"",COUNTIF($F$11:F231,"&gt;0"),"")</f>
        <v>221</v>
      </c>
      <c r="H231" s="1149">
        <v>2.5685759597010187E-2</v>
      </c>
      <c r="I231" s="1093"/>
      <c r="J231" s="1150">
        <f t="shared" ca="1" si="60"/>
        <v>0</v>
      </c>
      <c r="K231" s="1151">
        <f t="shared" ca="1" si="61"/>
        <v>0</v>
      </c>
      <c r="L231" s="1150">
        <f t="shared" ca="1" si="62"/>
        <v>0</v>
      </c>
      <c r="M231" s="1150">
        <f t="shared" ca="1" si="63"/>
        <v>0</v>
      </c>
      <c r="N231" s="1150">
        <f t="shared" ca="1" si="72"/>
        <v>0</v>
      </c>
      <c r="O231" s="1093"/>
      <c r="P231" s="1150">
        <f t="shared" ca="1" si="64"/>
        <v>0</v>
      </c>
      <c r="Q231" s="1150">
        <f t="shared" ca="1" si="65"/>
        <v>0</v>
      </c>
      <c r="R231" s="1150">
        <f t="shared" ca="1" si="73"/>
        <v>0</v>
      </c>
      <c r="S231" s="1150">
        <f t="shared" ca="1" si="74"/>
        <v>0</v>
      </c>
      <c r="T231" s="1150">
        <f t="shared" ca="1" si="66"/>
        <v>0</v>
      </c>
      <c r="U231" s="1152">
        <f t="shared" ca="1" si="67"/>
        <v>0</v>
      </c>
      <c r="V231" s="1153" t="str">
        <f t="shared" ca="1" si="68"/>
        <v>n.a.</v>
      </c>
      <c r="X231" s="1154">
        <f t="shared" ca="1" si="75"/>
        <v>0</v>
      </c>
      <c r="Y231" s="1154">
        <f t="shared" ca="1" si="69"/>
        <v>0</v>
      </c>
      <c r="Z231" s="1154">
        <f t="shared" ca="1" si="70"/>
        <v>0</v>
      </c>
      <c r="AA231" s="1152">
        <f t="shared" ca="1" si="71"/>
        <v>0</v>
      </c>
      <c r="AB231" s="1125"/>
    </row>
    <row r="232" spans="1:28">
      <c r="A232" s="1164">
        <f>'AMORT. PROFILE 0% CPR'!A232</f>
        <v>51740</v>
      </c>
      <c r="C232" s="1124"/>
      <c r="D232" s="1145">
        <f t="shared" ca="1" si="57"/>
        <v>52504</v>
      </c>
      <c r="E232" s="1146">
        <f t="shared" ca="1" si="58"/>
        <v>52531</v>
      </c>
      <c r="F232" s="1147">
        <f t="shared" ca="1" si="59"/>
        <v>6756</v>
      </c>
      <c r="G232" s="1148">
        <f ca="1">IF(F232&lt;&gt;"",COUNTIF($F$11:F232,"&gt;0"),"")</f>
        <v>222</v>
      </c>
      <c r="H232" s="1149">
        <v>2.5908731309482604E-2</v>
      </c>
      <c r="I232" s="1093"/>
      <c r="J232" s="1150">
        <f t="shared" ca="1" si="60"/>
        <v>0</v>
      </c>
      <c r="K232" s="1151">
        <f t="shared" ca="1" si="61"/>
        <v>0</v>
      </c>
      <c r="L232" s="1150">
        <f t="shared" ca="1" si="62"/>
        <v>0</v>
      </c>
      <c r="M232" s="1150">
        <f t="shared" ca="1" si="63"/>
        <v>0</v>
      </c>
      <c r="N232" s="1150">
        <f t="shared" ca="1" si="72"/>
        <v>0</v>
      </c>
      <c r="O232" s="1093"/>
      <c r="P232" s="1150">
        <f t="shared" ca="1" si="64"/>
        <v>0</v>
      </c>
      <c r="Q232" s="1150">
        <f t="shared" ca="1" si="65"/>
        <v>0</v>
      </c>
      <c r="R232" s="1150">
        <f t="shared" ca="1" si="73"/>
        <v>0</v>
      </c>
      <c r="S232" s="1150">
        <f t="shared" ca="1" si="74"/>
        <v>0</v>
      </c>
      <c r="T232" s="1150">
        <f t="shared" ca="1" si="66"/>
        <v>0</v>
      </c>
      <c r="U232" s="1152">
        <f t="shared" ca="1" si="67"/>
        <v>0</v>
      </c>
      <c r="V232" s="1153" t="str">
        <f t="shared" ca="1" si="68"/>
        <v>n.a.</v>
      </c>
      <c r="X232" s="1154">
        <f t="shared" ca="1" si="75"/>
        <v>0</v>
      </c>
      <c r="Y232" s="1154">
        <f t="shared" ca="1" si="69"/>
        <v>0</v>
      </c>
      <c r="Z232" s="1154">
        <f t="shared" ca="1" si="70"/>
        <v>0</v>
      </c>
      <c r="AA232" s="1152">
        <f t="shared" ca="1" si="71"/>
        <v>0</v>
      </c>
      <c r="AB232" s="1125"/>
    </row>
    <row r="233" spans="1:28">
      <c r="A233" s="1164">
        <f>'AMORT. PROFILE 0% CPR'!A233</f>
        <v>51771</v>
      </c>
      <c r="C233" s="1124"/>
      <c r="D233" s="1145">
        <f t="shared" ca="1" si="57"/>
        <v>52535</v>
      </c>
      <c r="E233" s="1146">
        <f t="shared" ca="1" si="58"/>
        <v>52562</v>
      </c>
      <c r="F233" s="1147">
        <f t="shared" ca="1" si="59"/>
        <v>6787</v>
      </c>
      <c r="G233" s="1148">
        <f ca="1">IF(F233&lt;&gt;"",COUNTIF($F$11:F233,"&gt;0"),"")</f>
        <v>223</v>
      </c>
      <c r="H233" s="1149">
        <v>2.6021856587252722E-2</v>
      </c>
      <c r="I233" s="1093"/>
      <c r="J233" s="1150">
        <f t="shared" ca="1" si="60"/>
        <v>0</v>
      </c>
      <c r="K233" s="1151">
        <f t="shared" ca="1" si="61"/>
        <v>0</v>
      </c>
      <c r="L233" s="1150">
        <f t="shared" ca="1" si="62"/>
        <v>0</v>
      </c>
      <c r="M233" s="1150">
        <f t="shared" ca="1" si="63"/>
        <v>0</v>
      </c>
      <c r="N233" s="1150">
        <f t="shared" ca="1" si="72"/>
        <v>0</v>
      </c>
      <c r="O233" s="1093"/>
      <c r="P233" s="1150">
        <f t="shared" ca="1" si="64"/>
        <v>0</v>
      </c>
      <c r="Q233" s="1150">
        <f t="shared" ca="1" si="65"/>
        <v>0</v>
      </c>
      <c r="R233" s="1150">
        <f t="shared" ca="1" si="73"/>
        <v>0</v>
      </c>
      <c r="S233" s="1150">
        <f t="shared" ca="1" si="74"/>
        <v>0</v>
      </c>
      <c r="T233" s="1150">
        <f t="shared" ca="1" si="66"/>
        <v>0</v>
      </c>
      <c r="U233" s="1152">
        <f t="shared" ca="1" si="67"/>
        <v>0</v>
      </c>
      <c r="V233" s="1153" t="str">
        <f t="shared" ca="1" si="68"/>
        <v>n.a.</v>
      </c>
      <c r="X233" s="1154">
        <f t="shared" ca="1" si="75"/>
        <v>0</v>
      </c>
      <c r="Y233" s="1154">
        <f t="shared" ca="1" si="69"/>
        <v>0</v>
      </c>
      <c r="Z233" s="1154">
        <f t="shared" ca="1" si="70"/>
        <v>0</v>
      </c>
      <c r="AA233" s="1152">
        <f t="shared" ca="1" si="71"/>
        <v>0</v>
      </c>
      <c r="AB233" s="1125"/>
    </row>
    <row r="234" spans="1:28">
      <c r="A234" s="1164">
        <f>'AMORT. PROFILE 0% CPR'!A234</f>
        <v>51802</v>
      </c>
      <c r="C234" s="1124"/>
      <c r="D234" s="1145">
        <f t="shared" ca="1" si="57"/>
        <v>52565</v>
      </c>
      <c r="E234" s="1146">
        <f t="shared" ca="1" si="58"/>
        <v>52593</v>
      </c>
      <c r="F234" s="1147">
        <f t="shared" ca="1" si="59"/>
        <v>6818</v>
      </c>
      <c r="G234" s="1148">
        <f ca="1">IF(F234&lt;&gt;"",COUNTIF($F$11:F234,"&gt;0"),"")</f>
        <v>224</v>
      </c>
      <c r="H234" s="1149">
        <v>2.6135460068687395E-2</v>
      </c>
      <c r="I234" s="1093"/>
      <c r="J234" s="1150">
        <f t="shared" ca="1" si="60"/>
        <v>0</v>
      </c>
      <c r="K234" s="1151">
        <f t="shared" ca="1" si="61"/>
        <v>0</v>
      </c>
      <c r="L234" s="1150">
        <f t="shared" ca="1" si="62"/>
        <v>0</v>
      </c>
      <c r="M234" s="1150">
        <f t="shared" ca="1" si="63"/>
        <v>0</v>
      </c>
      <c r="N234" s="1150">
        <f t="shared" ca="1" si="72"/>
        <v>0</v>
      </c>
      <c r="O234" s="1093"/>
      <c r="P234" s="1150">
        <f t="shared" ca="1" si="64"/>
        <v>0</v>
      </c>
      <c r="Q234" s="1150">
        <f t="shared" ca="1" si="65"/>
        <v>0</v>
      </c>
      <c r="R234" s="1150">
        <f t="shared" ca="1" si="73"/>
        <v>0</v>
      </c>
      <c r="S234" s="1150">
        <f t="shared" ca="1" si="74"/>
        <v>0</v>
      </c>
      <c r="T234" s="1150">
        <f t="shared" ca="1" si="66"/>
        <v>0</v>
      </c>
      <c r="U234" s="1152">
        <f t="shared" ca="1" si="67"/>
        <v>0</v>
      </c>
      <c r="V234" s="1153" t="str">
        <f t="shared" ca="1" si="68"/>
        <v>n.a.</v>
      </c>
      <c r="X234" s="1154">
        <f t="shared" ca="1" si="75"/>
        <v>0</v>
      </c>
      <c r="Y234" s="1154">
        <f t="shared" ca="1" si="69"/>
        <v>0</v>
      </c>
      <c r="Z234" s="1154">
        <f t="shared" ca="1" si="70"/>
        <v>0</v>
      </c>
      <c r="AA234" s="1152">
        <f t="shared" ca="1" si="71"/>
        <v>0</v>
      </c>
      <c r="AB234" s="1125"/>
    </row>
    <row r="235" spans="1:28">
      <c r="A235" s="1164">
        <f>'AMORT. PROFILE 0% CPR'!A235</f>
        <v>51832</v>
      </c>
      <c r="C235" s="1124"/>
      <c r="D235" s="1145">
        <f t="shared" ca="1" si="57"/>
        <v>52596</v>
      </c>
      <c r="E235" s="1146">
        <f t="shared" ca="1" si="58"/>
        <v>52623</v>
      </c>
      <c r="F235" s="1147">
        <f t="shared" ca="1" si="59"/>
        <v>6848</v>
      </c>
      <c r="G235" s="1148">
        <f ca="1">IF(F235&lt;&gt;"",COUNTIF($F$11:F235,"&gt;0"),"")</f>
        <v>225</v>
      </c>
      <c r="H235" s="1149">
        <v>2.6334136746163302E-2</v>
      </c>
      <c r="I235" s="1093"/>
      <c r="J235" s="1150">
        <f t="shared" ca="1" si="60"/>
        <v>0</v>
      </c>
      <c r="K235" s="1151">
        <f t="shared" ca="1" si="61"/>
        <v>0</v>
      </c>
      <c r="L235" s="1150">
        <f t="shared" ca="1" si="62"/>
        <v>0</v>
      </c>
      <c r="M235" s="1150">
        <f t="shared" ca="1" si="63"/>
        <v>0</v>
      </c>
      <c r="N235" s="1150">
        <f t="shared" ca="1" si="72"/>
        <v>0</v>
      </c>
      <c r="O235" s="1093"/>
      <c r="P235" s="1150">
        <f t="shared" ca="1" si="64"/>
        <v>0</v>
      </c>
      <c r="Q235" s="1150">
        <f t="shared" ca="1" si="65"/>
        <v>0</v>
      </c>
      <c r="R235" s="1150">
        <f t="shared" ca="1" si="73"/>
        <v>0</v>
      </c>
      <c r="S235" s="1150">
        <f t="shared" ca="1" si="74"/>
        <v>0</v>
      </c>
      <c r="T235" s="1150">
        <f t="shared" ca="1" si="66"/>
        <v>0</v>
      </c>
      <c r="U235" s="1152">
        <f t="shared" ca="1" si="67"/>
        <v>0</v>
      </c>
      <c r="V235" s="1153" t="str">
        <f t="shared" ca="1" si="68"/>
        <v>n.a.</v>
      </c>
      <c r="X235" s="1154">
        <f t="shared" ca="1" si="75"/>
        <v>0</v>
      </c>
      <c r="Y235" s="1154">
        <f t="shared" ca="1" si="69"/>
        <v>0</v>
      </c>
      <c r="Z235" s="1154">
        <f t="shared" ca="1" si="70"/>
        <v>0</v>
      </c>
      <c r="AA235" s="1152">
        <f t="shared" ca="1" si="71"/>
        <v>0</v>
      </c>
      <c r="AB235" s="1125"/>
    </row>
    <row r="236" spans="1:28">
      <c r="A236" s="1164">
        <f>'AMORT. PROFILE 0% CPR'!A236</f>
        <v>51862</v>
      </c>
      <c r="C236" s="1124"/>
      <c r="D236" s="1145">
        <f t="shared" ca="1" si="57"/>
        <v>52627</v>
      </c>
      <c r="E236" s="1146">
        <f t="shared" ca="1" si="58"/>
        <v>52656</v>
      </c>
      <c r="F236" s="1147">
        <f t="shared" ca="1" si="59"/>
        <v>6881</v>
      </c>
      <c r="G236" s="1148">
        <f ca="1">IF(F236&lt;&gt;"",COUNTIF($F$11:F236,"&gt;0"),"")</f>
        <v>226</v>
      </c>
      <c r="H236" s="1149">
        <v>2.6358157049637791E-2</v>
      </c>
      <c r="I236" s="1093"/>
      <c r="J236" s="1150">
        <f t="shared" ca="1" si="60"/>
        <v>0</v>
      </c>
      <c r="K236" s="1151">
        <f t="shared" ca="1" si="61"/>
        <v>0</v>
      </c>
      <c r="L236" s="1150">
        <f t="shared" ca="1" si="62"/>
        <v>0</v>
      </c>
      <c r="M236" s="1150">
        <f t="shared" ca="1" si="63"/>
        <v>0</v>
      </c>
      <c r="N236" s="1150">
        <f t="shared" ca="1" si="72"/>
        <v>0</v>
      </c>
      <c r="O236" s="1093"/>
      <c r="P236" s="1150">
        <f t="shared" ca="1" si="64"/>
        <v>0</v>
      </c>
      <c r="Q236" s="1150">
        <f t="shared" ca="1" si="65"/>
        <v>0</v>
      </c>
      <c r="R236" s="1150">
        <f t="shared" ca="1" si="73"/>
        <v>0</v>
      </c>
      <c r="S236" s="1150">
        <f t="shared" ca="1" si="74"/>
        <v>0</v>
      </c>
      <c r="T236" s="1150">
        <f t="shared" ca="1" si="66"/>
        <v>0</v>
      </c>
      <c r="U236" s="1152">
        <f t="shared" ca="1" si="67"/>
        <v>0</v>
      </c>
      <c r="V236" s="1153" t="str">
        <f t="shared" ca="1" si="68"/>
        <v>n.a.</v>
      </c>
      <c r="X236" s="1154">
        <f t="shared" ca="1" si="75"/>
        <v>0</v>
      </c>
      <c r="Y236" s="1154">
        <f t="shared" ca="1" si="69"/>
        <v>0</v>
      </c>
      <c r="Z236" s="1154">
        <f t="shared" ca="1" si="70"/>
        <v>0</v>
      </c>
      <c r="AA236" s="1152">
        <f t="shared" ca="1" si="71"/>
        <v>0</v>
      </c>
      <c r="AB236" s="1125"/>
    </row>
    <row r="237" spans="1:28">
      <c r="A237" s="1164">
        <f>'AMORT. PROFILE 0% CPR'!A237</f>
        <v>51893</v>
      </c>
      <c r="C237" s="1124"/>
      <c r="D237" s="1145">
        <f t="shared" ca="1" si="57"/>
        <v>52656</v>
      </c>
      <c r="E237" s="1146">
        <f t="shared" ca="1" si="58"/>
        <v>52684</v>
      </c>
      <c r="F237" s="1147">
        <f t="shared" ca="1" si="59"/>
        <v>6909</v>
      </c>
      <c r="G237" s="1148">
        <f ca="1">IF(F237&lt;&gt;"",COUNTIF($F$11:F237,"&gt;0"),"")</f>
        <v>227</v>
      </c>
      <c r="H237" s="1149">
        <v>2.6289718067447992E-2</v>
      </c>
      <c r="I237" s="1093"/>
      <c r="J237" s="1150">
        <f t="shared" ca="1" si="60"/>
        <v>0</v>
      </c>
      <c r="K237" s="1151">
        <f t="shared" ca="1" si="61"/>
        <v>0</v>
      </c>
      <c r="L237" s="1150">
        <f t="shared" ca="1" si="62"/>
        <v>0</v>
      </c>
      <c r="M237" s="1150">
        <f t="shared" ca="1" si="63"/>
        <v>0</v>
      </c>
      <c r="N237" s="1150">
        <f t="shared" ca="1" si="72"/>
        <v>0</v>
      </c>
      <c r="O237" s="1093"/>
      <c r="P237" s="1150">
        <f t="shared" ca="1" si="64"/>
        <v>0</v>
      </c>
      <c r="Q237" s="1150">
        <f t="shared" ca="1" si="65"/>
        <v>0</v>
      </c>
      <c r="R237" s="1150">
        <f t="shared" ca="1" si="73"/>
        <v>0</v>
      </c>
      <c r="S237" s="1150">
        <f t="shared" ca="1" si="74"/>
        <v>0</v>
      </c>
      <c r="T237" s="1150">
        <f t="shared" ca="1" si="66"/>
        <v>0</v>
      </c>
      <c r="U237" s="1152">
        <f t="shared" ca="1" si="67"/>
        <v>0</v>
      </c>
      <c r="V237" s="1153" t="str">
        <f t="shared" ca="1" si="68"/>
        <v>n.a.</v>
      </c>
      <c r="X237" s="1154">
        <f t="shared" ca="1" si="75"/>
        <v>0</v>
      </c>
      <c r="Y237" s="1154">
        <f t="shared" ca="1" si="69"/>
        <v>0</v>
      </c>
      <c r="Z237" s="1154">
        <f t="shared" ca="1" si="70"/>
        <v>0</v>
      </c>
      <c r="AA237" s="1152">
        <f t="shared" ca="1" si="71"/>
        <v>0</v>
      </c>
      <c r="AB237" s="1125"/>
    </row>
    <row r="238" spans="1:28">
      <c r="A238" s="1164">
        <f>'AMORT. PROFILE 0% CPR'!A238</f>
        <v>51924</v>
      </c>
      <c r="C238" s="1124"/>
      <c r="D238" s="1145">
        <f t="shared" ca="1" si="57"/>
        <v>52687</v>
      </c>
      <c r="E238" s="1146">
        <f t="shared" ca="1" si="58"/>
        <v>52714</v>
      </c>
      <c r="F238" s="1147">
        <f t="shared" ca="1" si="59"/>
        <v>6939</v>
      </c>
      <c r="G238" s="1148">
        <f ca="1">IF(F238&lt;&gt;"",COUNTIF($F$11:F238,"&gt;0"),"")</f>
        <v>228</v>
      </c>
      <c r="H238" s="1149">
        <v>2.6262783735619473E-2</v>
      </c>
      <c r="I238" s="1093"/>
      <c r="J238" s="1150">
        <f t="shared" ca="1" si="60"/>
        <v>0</v>
      </c>
      <c r="K238" s="1151">
        <f t="shared" ca="1" si="61"/>
        <v>0</v>
      </c>
      <c r="L238" s="1150">
        <f t="shared" ca="1" si="62"/>
        <v>0</v>
      </c>
      <c r="M238" s="1150">
        <f t="shared" ca="1" si="63"/>
        <v>0</v>
      </c>
      <c r="N238" s="1150">
        <f t="shared" ca="1" si="72"/>
        <v>0</v>
      </c>
      <c r="O238" s="1093"/>
      <c r="P238" s="1150">
        <f t="shared" ca="1" si="64"/>
        <v>0</v>
      </c>
      <c r="Q238" s="1150">
        <f t="shared" ca="1" si="65"/>
        <v>0</v>
      </c>
      <c r="R238" s="1150">
        <f t="shared" ca="1" si="73"/>
        <v>0</v>
      </c>
      <c r="S238" s="1150">
        <f t="shared" ca="1" si="74"/>
        <v>0</v>
      </c>
      <c r="T238" s="1150">
        <f t="shared" ca="1" si="66"/>
        <v>0</v>
      </c>
      <c r="U238" s="1152">
        <f t="shared" ca="1" si="67"/>
        <v>0</v>
      </c>
      <c r="V238" s="1153" t="str">
        <f t="shared" ca="1" si="68"/>
        <v>n.a.</v>
      </c>
      <c r="X238" s="1154">
        <f t="shared" ca="1" si="75"/>
        <v>0</v>
      </c>
      <c r="Y238" s="1154">
        <f t="shared" ca="1" si="69"/>
        <v>0</v>
      </c>
      <c r="Z238" s="1154">
        <f t="shared" ca="1" si="70"/>
        <v>0</v>
      </c>
      <c r="AA238" s="1152">
        <f t="shared" ca="1" si="71"/>
        <v>0</v>
      </c>
      <c r="AB238" s="1125"/>
    </row>
    <row r="239" spans="1:28">
      <c r="A239" s="1164">
        <f>'AMORT. PROFILE 0% CPR'!A239</f>
        <v>51952</v>
      </c>
      <c r="C239" s="1124"/>
      <c r="D239" s="1145">
        <f t="shared" ca="1" si="57"/>
        <v>52717</v>
      </c>
      <c r="E239" s="1146">
        <f t="shared" ca="1" si="58"/>
        <v>52744</v>
      </c>
      <c r="F239" s="1147">
        <f t="shared" ca="1" si="59"/>
        <v>6969</v>
      </c>
      <c r="G239" s="1148">
        <f ca="1">IF(F239&lt;&gt;"",COUNTIF($F$11:F239,"&gt;0"),"")</f>
        <v>229</v>
      </c>
      <c r="H239" s="1149">
        <v>2.6128829337453124E-2</v>
      </c>
      <c r="I239" s="1093"/>
      <c r="J239" s="1150">
        <f t="shared" ca="1" si="60"/>
        <v>0</v>
      </c>
      <c r="K239" s="1151">
        <f t="shared" ca="1" si="61"/>
        <v>0</v>
      </c>
      <c r="L239" s="1150">
        <f t="shared" ca="1" si="62"/>
        <v>0</v>
      </c>
      <c r="M239" s="1150">
        <f t="shared" ca="1" si="63"/>
        <v>0</v>
      </c>
      <c r="N239" s="1150">
        <f t="shared" ca="1" si="72"/>
        <v>0</v>
      </c>
      <c r="O239" s="1093"/>
      <c r="P239" s="1150">
        <f t="shared" ca="1" si="64"/>
        <v>0</v>
      </c>
      <c r="Q239" s="1150">
        <f t="shared" ca="1" si="65"/>
        <v>0</v>
      </c>
      <c r="R239" s="1150">
        <f t="shared" ca="1" si="73"/>
        <v>0</v>
      </c>
      <c r="S239" s="1150">
        <f t="shared" ca="1" si="74"/>
        <v>0</v>
      </c>
      <c r="T239" s="1150">
        <f t="shared" ca="1" si="66"/>
        <v>0</v>
      </c>
      <c r="U239" s="1152">
        <f t="shared" ca="1" si="67"/>
        <v>0</v>
      </c>
      <c r="V239" s="1153" t="str">
        <f t="shared" ca="1" si="68"/>
        <v>n.a.</v>
      </c>
      <c r="X239" s="1154">
        <f t="shared" ca="1" si="75"/>
        <v>0</v>
      </c>
      <c r="Y239" s="1154">
        <f t="shared" ca="1" si="69"/>
        <v>0</v>
      </c>
      <c r="Z239" s="1154">
        <f t="shared" ca="1" si="70"/>
        <v>0</v>
      </c>
      <c r="AA239" s="1152">
        <f t="shared" ca="1" si="71"/>
        <v>0</v>
      </c>
      <c r="AB239" s="1125"/>
    </row>
    <row r="240" spans="1:28">
      <c r="A240" s="1164">
        <f>'AMORT. PROFILE 0% CPR'!A240</f>
        <v>51984</v>
      </c>
      <c r="C240" s="1124"/>
      <c r="D240" s="1145">
        <f t="shared" ca="1" si="57"/>
        <v>52748</v>
      </c>
      <c r="E240" s="1146">
        <f t="shared" ca="1" si="58"/>
        <v>52775</v>
      </c>
      <c r="F240" s="1147">
        <f t="shared" ca="1" si="59"/>
        <v>7000</v>
      </c>
      <c r="G240" s="1148">
        <f ca="1">IF(F240&lt;&gt;"",COUNTIF($F$11:F240,"&gt;0"),"")</f>
        <v>230</v>
      </c>
      <c r="H240" s="1149">
        <v>2.6144464632107983E-2</v>
      </c>
      <c r="I240" s="1093"/>
      <c r="J240" s="1150">
        <f t="shared" ca="1" si="60"/>
        <v>0</v>
      </c>
      <c r="K240" s="1151">
        <f t="shared" ca="1" si="61"/>
        <v>0</v>
      </c>
      <c r="L240" s="1150">
        <f t="shared" ca="1" si="62"/>
        <v>0</v>
      </c>
      <c r="M240" s="1150">
        <f t="shared" ca="1" si="63"/>
        <v>0</v>
      </c>
      <c r="N240" s="1150">
        <f t="shared" ca="1" si="72"/>
        <v>0</v>
      </c>
      <c r="O240" s="1093"/>
      <c r="P240" s="1150">
        <f t="shared" ca="1" si="64"/>
        <v>0</v>
      </c>
      <c r="Q240" s="1150">
        <f t="shared" ca="1" si="65"/>
        <v>0</v>
      </c>
      <c r="R240" s="1150">
        <f t="shared" ca="1" si="73"/>
        <v>0</v>
      </c>
      <c r="S240" s="1150">
        <f t="shared" ca="1" si="74"/>
        <v>0</v>
      </c>
      <c r="T240" s="1150">
        <f t="shared" ca="1" si="66"/>
        <v>0</v>
      </c>
      <c r="U240" s="1152">
        <f t="shared" ca="1" si="67"/>
        <v>0</v>
      </c>
      <c r="V240" s="1153" t="str">
        <f t="shared" ca="1" si="68"/>
        <v>n.a.</v>
      </c>
      <c r="X240" s="1154">
        <f t="shared" ca="1" si="75"/>
        <v>0</v>
      </c>
      <c r="Y240" s="1154">
        <f t="shared" ca="1" si="69"/>
        <v>0</v>
      </c>
      <c r="Z240" s="1154">
        <f t="shared" ca="1" si="70"/>
        <v>0</v>
      </c>
      <c r="AA240" s="1152">
        <f t="shared" ca="1" si="71"/>
        <v>0</v>
      </c>
      <c r="AB240" s="1125"/>
    </row>
    <row r="241" spans="1:28">
      <c r="A241" s="1164">
        <f>'AMORT. PROFILE 0% CPR'!A241</f>
        <v>52013</v>
      </c>
      <c r="C241" s="1124"/>
      <c r="D241" s="1145">
        <f t="shared" ca="1" si="57"/>
        <v>52778</v>
      </c>
      <c r="E241" s="1146">
        <f t="shared" ca="1" si="58"/>
        <v>52805</v>
      </c>
      <c r="F241" s="1147">
        <f t="shared" ca="1" si="59"/>
        <v>7030</v>
      </c>
      <c r="G241" s="1148">
        <f ca="1">IF(F241&lt;&gt;"",COUNTIF($F$11:F241,"&gt;0"),"")</f>
        <v>231</v>
      </c>
      <c r="H241" s="1149">
        <v>2.6281385504956678E-2</v>
      </c>
      <c r="I241" s="1093"/>
      <c r="J241" s="1150">
        <f t="shared" ca="1" si="60"/>
        <v>0</v>
      </c>
      <c r="K241" s="1151">
        <f t="shared" ca="1" si="61"/>
        <v>0</v>
      </c>
      <c r="L241" s="1150">
        <f t="shared" ca="1" si="62"/>
        <v>0</v>
      </c>
      <c r="M241" s="1150">
        <f t="shared" ca="1" si="63"/>
        <v>0</v>
      </c>
      <c r="N241" s="1150">
        <f t="shared" ca="1" si="72"/>
        <v>0</v>
      </c>
      <c r="O241" s="1093"/>
      <c r="P241" s="1150">
        <f t="shared" ca="1" si="64"/>
        <v>0</v>
      </c>
      <c r="Q241" s="1150">
        <f t="shared" ca="1" si="65"/>
        <v>0</v>
      </c>
      <c r="R241" s="1150">
        <f t="shared" ca="1" si="73"/>
        <v>0</v>
      </c>
      <c r="S241" s="1150">
        <f t="shared" ca="1" si="74"/>
        <v>0</v>
      </c>
      <c r="T241" s="1150">
        <f t="shared" ca="1" si="66"/>
        <v>0</v>
      </c>
      <c r="U241" s="1152">
        <f t="shared" ca="1" si="67"/>
        <v>0</v>
      </c>
      <c r="V241" s="1153" t="str">
        <f t="shared" ca="1" si="68"/>
        <v>n.a.</v>
      </c>
      <c r="X241" s="1154">
        <f t="shared" ca="1" si="75"/>
        <v>0</v>
      </c>
      <c r="Y241" s="1154">
        <f t="shared" ca="1" si="69"/>
        <v>0</v>
      </c>
      <c r="Z241" s="1154">
        <f t="shared" ca="1" si="70"/>
        <v>0</v>
      </c>
      <c r="AA241" s="1152">
        <f t="shared" ca="1" si="71"/>
        <v>0</v>
      </c>
      <c r="AB241" s="1125"/>
    </row>
    <row r="242" spans="1:28">
      <c r="A242" s="1164">
        <f>'AMORT. PROFILE 0% CPR'!A242</f>
        <v>52044</v>
      </c>
      <c r="C242" s="1124"/>
      <c r="D242" s="1145">
        <f t="shared" ca="1" si="57"/>
        <v>52809</v>
      </c>
      <c r="E242" s="1146">
        <f t="shared" ca="1" si="58"/>
        <v>52838</v>
      </c>
      <c r="F242" s="1147">
        <f t="shared" ca="1" si="59"/>
        <v>7063</v>
      </c>
      <c r="G242" s="1148">
        <f ca="1">IF(F242&lt;&gt;"",COUNTIF($F$11:F242,"&gt;0"),"")</f>
        <v>232</v>
      </c>
      <c r="H242" s="1149">
        <v>2.6385687555472232E-2</v>
      </c>
      <c r="I242" s="1093"/>
      <c r="J242" s="1150">
        <f t="shared" ca="1" si="60"/>
        <v>0</v>
      </c>
      <c r="K242" s="1151">
        <f t="shared" ca="1" si="61"/>
        <v>0</v>
      </c>
      <c r="L242" s="1150">
        <f t="shared" ca="1" si="62"/>
        <v>0</v>
      </c>
      <c r="M242" s="1150">
        <f t="shared" ca="1" si="63"/>
        <v>0</v>
      </c>
      <c r="N242" s="1150">
        <f t="shared" ca="1" si="72"/>
        <v>0</v>
      </c>
      <c r="O242" s="1093"/>
      <c r="P242" s="1150">
        <f t="shared" ca="1" si="64"/>
        <v>0</v>
      </c>
      <c r="Q242" s="1150">
        <f t="shared" ca="1" si="65"/>
        <v>0</v>
      </c>
      <c r="R242" s="1150">
        <f t="shared" ca="1" si="73"/>
        <v>0</v>
      </c>
      <c r="S242" s="1150">
        <f t="shared" ca="1" si="74"/>
        <v>0</v>
      </c>
      <c r="T242" s="1150">
        <f t="shared" ca="1" si="66"/>
        <v>0</v>
      </c>
      <c r="U242" s="1152">
        <f t="shared" ca="1" si="67"/>
        <v>0</v>
      </c>
      <c r="V242" s="1153" t="str">
        <f t="shared" ca="1" si="68"/>
        <v>n.a.</v>
      </c>
      <c r="X242" s="1154">
        <f t="shared" ca="1" si="75"/>
        <v>0</v>
      </c>
      <c r="Y242" s="1154">
        <f t="shared" ca="1" si="69"/>
        <v>0</v>
      </c>
      <c r="Z242" s="1154">
        <f t="shared" ca="1" si="70"/>
        <v>0</v>
      </c>
      <c r="AA242" s="1152">
        <f t="shared" ca="1" si="71"/>
        <v>0</v>
      </c>
      <c r="AB242" s="1125"/>
    </row>
    <row r="243" spans="1:28">
      <c r="A243" s="1164">
        <f>'AMORT. PROFILE 0% CPR'!A243</f>
        <v>52075</v>
      </c>
      <c r="C243" s="1124"/>
      <c r="D243" s="1145">
        <f t="shared" ca="1" si="57"/>
        <v>52840</v>
      </c>
      <c r="E243" s="1146">
        <f t="shared" ca="1" si="58"/>
        <v>52867</v>
      </c>
      <c r="F243" s="1147">
        <f t="shared" ca="1" si="59"/>
        <v>7092</v>
      </c>
      <c r="G243" s="1148">
        <f ca="1">IF(F243&lt;&gt;"",COUNTIF($F$11:F243,"&gt;0"),"")</f>
        <v>233</v>
      </c>
      <c r="H243" s="1149">
        <v>2.6452360100786755E-2</v>
      </c>
      <c r="I243" s="1093"/>
      <c r="J243" s="1150">
        <f t="shared" ca="1" si="60"/>
        <v>0</v>
      </c>
      <c r="K243" s="1151">
        <f t="shared" ca="1" si="61"/>
        <v>0</v>
      </c>
      <c r="L243" s="1150">
        <f t="shared" ca="1" si="62"/>
        <v>0</v>
      </c>
      <c r="M243" s="1150">
        <f t="shared" ca="1" si="63"/>
        <v>0</v>
      </c>
      <c r="N243" s="1150">
        <f t="shared" ca="1" si="72"/>
        <v>0</v>
      </c>
      <c r="O243" s="1093"/>
      <c r="P243" s="1150">
        <f t="shared" ca="1" si="64"/>
        <v>0</v>
      </c>
      <c r="Q243" s="1150">
        <f t="shared" ca="1" si="65"/>
        <v>0</v>
      </c>
      <c r="R243" s="1150">
        <f t="shared" ca="1" si="73"/>
        <v>0</v>
      </c>
      <c r="S243" s="1150">
        <f t="shared" ca="1" si="74"/>
        <v>0</v>
      </c>
      <c r="T243" s="1150">
        <f t="shared" ca="1" si="66"/>
        <v>0</v>
      </c>
      <c r="U243" s="1152">
        <f t="shared" ca="1" si="67"/>
        <v>0</v>
      </c>
      <c r="V243" s="1153" t="str">
        <f t="shared" ca="1" si="68"/>
        <v>n.a.</v>
      </c>
      <c r="X243" s="1154">
        <f t="shared" ca="1" si="75"/>
        <v>0</v>
      </c>
      <c r="Y243" s="1154">
        <f t="shared" ca="1" si="69"/>
        <v>0</v>
      </c>
      <c r="Z243" s="1154">
        <f t="shared" ca="1" si="70"/>
        <v>0</v>
      </c>
      <c r="AA243" s="1152">
        <f t="shared" ca="1" si="71"/>
        <v>0</v>
      </c>
      <c r="AB243" s="1125"/>
    </row>
    <row r="244" spans="1:28">
      <c r="A244" s="1164">
        <f>'AMORT. PROFILE 0% CPR'!A244</f>
        <v>52105</v>
      </c>
      <c r="C244" s="1124"/>
      <c r="D244" s="1145">
        <f t="shared" ca="1" si="57"/>
        <v>52870</v>
      </c>
      <c r="E244" s="1146">
        <f t="shared" ca="1" si="58"/>
        <v>52897</v>
      </c>
      <c r="F244" s="1147">
        <f t="shared" ca="1" si="59"/>
        <v>7122</v>
      </c>
      <c r="G244" s="1148">
        <f ca="1">IF(F244&lt;&gt;"",COUNTIF($F$11:F244,"&gt;0"),"")</f>
        <v>234</v>
      </c>
      <c r="H244" s="1149">
        <v>2.660722629029932E-2</v>
      </c>
      <c r="I244" s="1093"/>
      <c r="J244" s="1150">
        <f t="shared" ca="1" si="60"/>
        <v>0</v>
      </c>
      <c r="K244" s="1151">
        <f t="shared" ca="1" si="61"/>
        <v>0</v>
      </c>
      <c r="L244" s="1150">
        <f t="shared" ca="1" si="62"/>
        <v>0</v>
      </c>
      <c r="M244" s="1150">
        <f t="shared" ca="1" si="63"/>
        <v>0</v>
      </c>
      <c r="N244" s="1150">
        <f t="shared" ca="1" si="72"/>
        <v>0</v>
      </c>
      <c r="O244" s="1093"/>
      <c r="P244" s="1150">
        <f t="shared" ca="1" si="64"/>
        <v>0</v>
      </c>
      <c r="Q244" s="1150">
        <f t="shared" ca="1" si="65"/>
        <v>0</v>
      </c>
      <c r="R244" s="1150">
        <f t="shared" ca="1" si="73"/>
        <v>0</v>
      </c>
      <c r="S244" s="1150">
        <f t="shared" ca="1" si="74"/>
        <v>0</v>
      </c>
      <c r="T244" s="1150">
        <f t="shared" ca="1" si="66"/>
        <v>0</v>
      </c>
      <c r="U244" s="1152">
        <f t="shared" ca="1" si="67"/>
        <v>0</v>
      </c>
      <c r="V244" s="1153" t="str">
        <f t="shared" ca="1" si="68"/>
        <v>n.a.</v>
      </c>
      <c r="X244" s="1154">
        <f t="shared" ca="1" si="75"/>
        <v>0</v>
      </c>
      <c r="Y244" s="1154">
        <f t="shared" ca="1" si="69"/>
        <v>0</v>
      </c>
      <c r="Z244" s="1154">
        <f t="shared" ca="1" si="70"/>
        <v>0</v>
      </c>
      <c r="AA244" s="1152">
        <f t="shared" ca="1" si="71"/>
        <v>0</v>
      </c>
      <c r="AB244" s="1125"/>
    </row>
    <row r="245" spans="1:28">
      <c r="A245" s="1164">
        <f>'AMORT. PROFILE 0% CPR'!A245</f>
        <v>52138</v>
      </c>
      <c r="C245" s="1124"/>
      <c r="D245" s="1145">
        <f t="shared" ca="1" si="57"/>
        <v>52901</v>
      </c>
      <c r="E245" s="1146">
        <f t="shared" ca="1" si="58"/>
        <v>52929</v>
      </c>
      <c r="F245" s="1147">
        <f t="shared" ca="1" si="59"/>
        <v>7154</v>
      </c>
      <c r="G245" s="1148">
        <f ca="1">IF(F245&lt;&gt;"",COUNTIF($F$11:F245,"&gt;0"),"")</f>
        <v>235</v>
      </c>
      <c r="H245" s="1149">
        <v>2.6609230945894537E-2</v>
      </c>
      <c r="I245" s="1093"/>
      <c r="J245" s="1150">
        <f t="shared" ca="1" si="60"/>
        <v>0</v>
      </c>
      <c r="K245" s="1151">
        <f t="shared" ca="1" si="61"/>
        <v>0</v>
      </c>
      <c r="L245" s="1150">
        <f t="shared" ca="1" si="62"/>
        <v>0</v>
      </c>
      <c r="M245" s="1150">
        <f t="shared" ca="1" si="63"/>
        <v>0</v>
      </c>
      <c r="N245" s="1150">
        <f t="shared" ca="1" si="72"/>
        <v>0</v>
      </c>
      <c r="O245" s="1093"/>
      <c r="P245" s="1150">
        <f t="shared" ca="1" si="64"/>
        <v>0</v>
      </c>
      <c r="Q245" s="1150">
        <f t="shared" ca="1" si="65"/>
        <v>0</v>
      </c>
      <c r="R245" s="1150">
        <f t="shared" ca="1" si="73"/>
        <v>0</v>
      </c>
      <c r="S245" s="1150">
        <f t="shared" ca="1" si="74"/>
        <v>0</v>
      </c>
      <c r="T245" s="1150">
        <f t="shared" ca="1" si="66"/>
        <v>0</v>
      </c>
      <c r="U245" s="1152">
        <f t="shared" ca="1" si="67"/>
        <v>0</v>
      </c>
      <c r="V245" s="1153" t="str">
        <f t="shared" ca="1" si="68"/>
        <v>n.a.</v>
      </c>
      <c r="X245" s="1154">
        <f t="shared" ca="1" si="75"/>
        <v>0</v>
      </c>
      <c r="Y245" s="1154">
        <f t="shared" ca="1" si="69"/>
        <v>0</v>
      </c>
      <c r="Z245" s="1154">
        <f t="shared" ca="1" si="70"/>
        <v>0</v>
      </c>
      <c r="AA245" s="1152">
        <f t="shared" ca="1" si="71"/>
        <v>0</v>
      </c>
      <c r="AB245" s="1125"/>
    </row>
    <row r="246" spans="1:28">
      <c r="A246" s="1164">
        <f>'AMORT. PROFILE 0% CPR'!A246</f>
        <v>52166</v>
      </c>
      <c r="C246" s="1124"/>
      <c r="D246" s="1145">
        <f t="shared" ca="1" si="57"/>
        <v>52931</v>
      </c>
      <c r="E246" s="1146">
        <f t="shared" ca="1" si="58"/>
        <v>52958</v>
      </c>
      <c r="F246" s="1147">
        <f t="shared" ca="1" si="59"/>
        <v>7183</v>
      </c>
      <c r="G246" s="1148">
        <f ca="1">IF(F246&lt;&gt;"",COUNTIF($F$11:F246,"&gt;0"),"")</f>
        <v>236</v>
      </c>
      <c r="H246" s="1149">
        <v>2.6528809878518623E-2</v>
      </c>
      <c r="I246" s="1093"/>
      <c r="J246" s="1150">
        <f t="shared" ca="1" si="60"/>
        <v>0</v>
      </c>
      <c r="K246" s="1151">
        <f t="shared" ca="1" si="61"/>
        <v>0</v>
      </c>
      <c r="L246" s="1150">
        <f t="shared" ca="1" si="62"/>
        <v>0</v>
      </c>
      <c r="M246" s="1150">
        <f t="shared" ca="1" si="63"/>
        <v>0</v>
      </c>
      <c r="N246" s="1150">
        <f t="shared" ca="1" si="72"/>
        <v>0</v>
      </c>
      <c r="O246" s="1093"/>
      <c r="P246" s="1150">
        <f t="shared" ca="1" si="64"/>
        <v>0</v>
      </c>
      <c r="Q246" s="1150">
        <f t="shared" ca="1" si="65"/>
        <v>0</v>
      </c>
      <c r="R246" s="1150">
        <f t="shared" ca="1" si="73"/>
        <v>0</v>
      </c>
      <c r="S246" s="1150">
        <f t="shared" ca="1" si="74"/>
        <v>0</v>
      </c>
      <c r="T246" s="1150">
        <f t="shared" ca="1" si="66"/>
        <v>0</v>
      </c>
      <c r="U246" s="1152">
        <f t="shared" ca="1" si="67"/>
        <v>0</v>
      </c>
      <c r="V246" s="1153" t="str">
        <f t="shared" ca="1" si="68"/>
        <v>n.a.</v>
      </c>
      <c r="X246" s="1154">
        <f t="shared" ca="1" si="75"/>
        <v>0</v>
      </c>
      <c r="Y246" s="1154">
        <f t="shared" ca="1" si="69"/>
        <v>0</v>
      </c>
      <c r="Z246" s="1154">
        <f t="shared" ca="1" si="70"/>
        <v>0</v>
      </c>
      <c r="AA246" s="1152">
        <f t="shared" ca="1" si="71"/>
        <v>0</v>
      </c>
      <c r="AB246" s="1125"/>
    </row>
    <row r="247" spans="1:28">
      <c r="A247" s="1164">
        <f>'AMORT. PROFILE 0% CPR'!A247</f>
        <v>52197</v>
      </c>
      <c r="C247" s="1124"/>
      <c r="D247" s="1145">
        <f t="shared" ca="1" si="57"/>
        <v>52962</v>
      </c>
      <c r="E247" s="1146">
        <f t="shared" ca="1" si="58"/>
        <v>52989</v>
      </c>
      <c r="F247" s="1147">
        <f t="shared" ca="1" si="59"/>
        <v>7214</v>
      </c>
      <c r="G247" s="1148">
        <f ca="1">IF(F247&lt;&gt;"",COUNTIF($F$11:F247,"&gt;0"),"")</f>
        <v>237</v>
      </c>
      <c r="H247" s="1149">
        <v>2.6518091792928092E-2</v>
      </c>
      <c r="I247" s="1093"/>
      <c r="J247" s="1150">
        <f t="shared" ca="1" si="60"/>
        <v>0</v>
      </c>
      <c r="K247" s="1151">
        <f t="shared" ca="1" si="61"/>
        <v>0</v>
      </c>
      <c r="L247" s="1150">
        <f t="shared" ca="1" si="62"/>
        <v>0</v>
      </c>
      <c r="M247" s="1150">
        <f t="shared" ca="1" si="63"/>
        <v>0</v>
      </c>
      <c r="N247" s="1150">
        <f t="shared" ca="1" si="72"/>
        <v>0</v>
      </c>
      <c r="O247" s="1093"/>
      <c r="P247" s="1150">
        <f t="shared" ca="1" si="64"/>
        <v>0</v>
      </c>
      <c r="Q247" s="1150">
        <f t="shared" ca="1" si="65"/>
        <v>0</v>
      </c>
      <c r="R247" s="1150">
        <f t="shared" ca="1" si="73"/>
        <v>0</v>
      </c>
      <c r="S247" s="1150">
        <f t="shared" ca="1" si="74"/>
        <v>0</v>
      </c>
      <c r="T247" s="1150">
        <f t="shared" ca="1" si="66"/>
        <v>0</v>
      </c>
      <c r="U247" s="1152">
        <f t="shared" ca="1" si="67"/>
        <v>0</v>
      </c>
      <c r="V247" s="1153" t="str">
        <f t="shared" ca="1" si="68"/>
        <v>n.a.</v>
      </c>
      <c r="X247" s="1154">
        <f t="shared" ca="1" si="75"/>
        <v>0</v>
      </c>
      <c r="Y247" s="1154">
        <f t="shared" ca="1" si="69"/>
        <v>0</v>
      </c>
      <c r="Z247" s="1154">
        <f t="shared" ca="1" si="70"/>
        <v>0</v>
      </c>
      <c r="AA247" s="1152">
        <f t="shared" ca="1" si="71"/>
        <v>0</v>
      </c>
      <c r="AB247" s="1125"/>
    </row>
    <row r="248" spans="1:28">
      <c r="A248" s="1164">
        <f>'AMORT. PROFILE 0% CPR'!A248</f>
        <v>52229</v>
      </c>
      <c r="C248" s="1124"/>
      <c r="D248" s="1145">
        <f t="shared" ca="1" si="57"/>
        <v>52993</v>
      </c>
      <c r="E248" s="1146">
        <f t="shared" ca="1" si="58"/>
        <v>53020</v>
      </c>
      <c r="F248" s="1147">
        <f t="shared" ca="1" si="59"/>
        <v>7245</v>
      </c>
      <c r="G248" s="1148">
        <f ca="1">IF(F248&lt;&gt;"",COUNTIF($F$11:F248,"&gt;0"),"")</f>
        <v>238</v>
      </c>
      <c r="H248" s="1149">
        <v>2.6272445883014722E-2</v>
      </c>
      <c r="I248" s="1093"/>
      <c r="J248" s="1150">
        <f t="shared" ca="1" si="60"/>
        <v>0</v>
      </c>
      <c r="K248" s="1151">
        <f t="shared" ca="1" si="61"/>
        <v>0</v>
      </c>
      <c r="L248" s="1150">
        <f t="shared" ca="1" si="62"/>
        <v>0</v>
      </c>
      <c r="M248" s="1150">
        <f t="shared" ca="1" si="63"/>
        <v>0</v>
      </c>
      <c r="N248" s="1150">
        <f t="shared" ca="1" si="72"/>
        <v>0</v>
      </c>
      <c r="O248" s="1093"/>
      <c r="P248" s="1150">
        <f t="shared" ca="1" si="64"/>
        <v>0</v>
      </c>
      <c r="Q248" s="1150">
        <f t="shared" ca="1" si="65"/>
        <v>0</v>
      </c>
      <c r="R248" s="1150">
        <f t="shared" ca="1" si="73"/>
        <v>0</v>
      </c>
      <c r="S248" s="1150">
        <f t="shared" ca="1" si="74"/>
        <v>0</v>
      </c>
      <c r="T248" s="1150">
        <f t="shared" ca="1" si="66"/>
        <v>0</v>
      </c>
      <c r="U248" s="1152">
        <f t="shared" ca="1" si="67"/>
        <v>0</v>
      </c>
      <c r="V248" s="1153" t="str">
        <f t="shared" ca="1" si="68"/>
        <v>n.a.</v>
      </c>
      <c r="X248" s="1154">
        <f t="shared" ca="1" si="75"/>
        <v>0</v>
      </c>
      <c r="Y248" s="1154">
        <f t="shared" ca="1" si="69"/>
        <v>0</v>
      </c>
      <c r="Z248" s="1154">
        <f t="shared" ca="1" si="70"/>
        <v>0</v>
      </c>
      <c r="AA248" s="1152">
        <f t="shared" ca="1" si="71"/>
        <v>0</v>
      </c>
      <c r="AB248" s="1125"/>
    </row>
    <row r="249" spans="1:28">
      <c r="A249" s="1164">
        <f>'AMORT. PROFILE 0% CPR'!A249</f>
        <v>52258</v>
      </c>
      <c r="C249" s="1124"/>
      <c r="D249" s="1145">
        <f t="shared" ca="1" si="57"/>
        <v>53021</v>
      </c>
      <c r="E249" s="1146">
        <f t="shared" ca="1" si="58"/>
        <v>53048</v>
      </c>
      <c r="F249" s="1147">
        <f t="shared" ca="1" si="59"/>
        <v>7273</v>
      </c>
      <c r="G249" s="1148">
        <f ca="1">IF(F249&lt;&gt;"",COUNTIF($F$11:F249,"&gt;0"),"")</f>
        <v>239</v>
      </c>
      <c r="H249" s="1149">
        <v>2.6225528720367274E-2</v>
      </c>
      <c r="I249" s="1093"/>
      <c r="J249" s="1150">
        <f t="shared" ca="1" si="60"/>
        <v>0</v>
      </c>
      <c r="K249" s="1151">
        <f t="shared" ca="1" si="61"/>
        <v>0</v>
      </c>
      <c r="L249" s="1150">
        <f t="shared" ca="1" si="62"/>
        <v>0</v>
      </c>
      <c r="M249" s="1150">
        <f t="shared" ca="1" si="63"/>
        <v>0</v>
      </c>
      <c r="N249" s="1150">
        <f t="shared" ca="1" si="72"/>
        <v>0</v>
      </c>
      <c r="O249" s="1093"/>
      <c r="P249" s="1150">
        <f t="shared" ca="1" si="64"/>
        <v>0</v>
      </c>
      <c r="Q249" s="1150">
        <f t="shared" ca="1" si="65"/>
        <v>0</v>
      </c>
      <c r="R249" s="1150">
        <f t="shared" ca="1" si="73"/>
        <v>0</v>
      </c>
      <c r="S249" s="1150">
        <f t="shared" ca="1" si="74"/>
        <v>0</v>
      </c>
      <c r="T249" s="1150">
        <f t="shared" ca="1" si="66"/>
        <v>0</v>
      </c>
      <c r="U249" s="1152">
        <f t="shared" ca="1" si="67"/>
        <v>0</v>
      </c>
      <c r="V249" s="1153" t="str">
        <f t="shared" ca="1" si="68"/>
        <v>n.a.</v>
      </c>
      <c r="X249" s="1154">
        <f t="shared" ca="1" si="75"/>
        <v>0</v>
      </c>
      <c r="Y249" s="1154">
        <f t="shared" ca="1" si="69"/>
        <v>0</v>
      </c>
      <c r="Z249" s="1154">
        <f t="shared" ca="1" si="70"/>
        <v>0</v>
      </c>
      <c r="AA249" s="1152">
        <f t="shared" ca="1" si="71"/>
        <v>0</v>
      </c>
      <c r="AB249" s="1125"/>
    </row>
    <row r="250" spans="1:28">
      <c r="A250" s="1164">
        <f>'AMORT. PROFILE 0% CPR'!A250</f>
        <v>52289</v>
      </c>
      <c r="C250" s="1124"/>
      <c r="D250" s="1145">
        <f t="shared" ca="1" si="57"/>
        <v>53052</v>
      </c>
      <c r="E250" s="1146">
        <f t="shared" ca="1" si="58"/>
        <v>53079</v>
      </c>
      <c r="F250" s="1147">
        <f t="shared" ca="1" si="59"/>
        <v>7304</v>
      </c>
      <c r="G250" s="1148">
        <f ca="1">IF(F250&lt;&gt;"",COUNTIF($F$11:F250,"&gt;0"),"")</f>
        <v>240</v>
      </c>
      <c r="H250" s="1149">
        <v>2.6526466269356584E-2</v>
      </c>
      <c r="I250" s="1093"/>
      <c r="J250" s="1150">
        <f t="shared" ca="1" si="60"/>
        <v>0</v>
      </c>
      <c r="K250" s="1151">
        <f t="shared" ca="1" si="61"/>
        <v>0</v>
      </c>
      <c r="L250" s="1150">
        <f t="shared" ca="1" si="62"/>
        <v>0</v>
      </c>
      <c r="M250" s="1150">
        <f t="shared" ca="1" si="63"/>
        <v>0</v>
      </c>
      <c r="N250" s="1150">
        <f t="shared" ca="1" si="72"/>
        <v>0</v>
      </c>
      <c r="O250" s="1093"/>
      <c r="P250" s="1150">
        <f t="shared" ca="1" si="64"/>
        <v>0</v>
      </c>
      <c r="Q250" s="1150">
        <f t="shared" ca="1" si="65"/>
        <v>0</v>
      </c>
      <c r="R250" s="1150">
        <f t="shared" ca="1" si="73"/>
        <v>0</v>
      </c>
      <c r="S250" s="1150">
        <f t="shared" ca="1" si="74"/>
        <v>0</v>
      </c>
      <c r="T250" s="1150">
        <f t="shared" ca="1" si="66"/>
        <v>0</v>
      </c>
      <c r="U250" s="1152">
        <f t="shared" ca="1" si="67"/>
        <v>0</v>
      </c>
      <c r="V250" s="1153" t="str">
        <f t="shared" ca="1" si="68"/>
        <v>n.a.</v>
      </c>
      <c r="X250" s="1154">
        <f t="shared" ca="1" si="75"/>
        <v>0</v>
      </c>
      <c r="Y250" s="1154">
        <f t="shared" ca="1" si="69"/>
        <v>0</v>
      </c>
      <c r="Z250" s="1154">
        <f t="shared" ca="1" si="70"/>
        <v>0</v>
      </c>
      <c r="AA250" s="1152">
        <f t="shared" ca="1" si="71"/>
        <v>0</v>
      </c>
      <c r="AB250" s="1125"/>
    </row>
    <row r="251" spans="1:28">
      <c r="A251" s="1164">
        <f>'AMORT. PROFILE 0% CPR'!A251</f>
        <v>52317</v>
      </c>
      <c r="C251" s="1124"/>
      <c r="D251" s="1145">
        <f t="shared" ca="1" si="57"/>
        <v>53082</v>
      </c>
      <c r="E251" s="1146">
        <f t="shared" ca="1" si="58"/>
        <v>53111</v>
      </c>
      <c r="F251" s="1147">
        <f t="shared" ca="1" si="59"/>
        <v>7336</v>
      </c>
      <c r="G251" s="1148">
        <f ca="1">IF(F251&lt;&gt;"",COUNTIF($F$11:F251,"&gt;0"),"")</f>
        <v>241</v>
      </c>
      <c r="H251" s="1149">
        <v>2.6776128829043153E-2</v>
      </c>
      <c r="I251" s="1093"/>
      <c r="J251" s="1150">
        <f t="shared" ca="1" si="60"/>
        <v>0</v>
      </c>
      <c r="K251" s="1151">
        <f t="shared" ca="1" si="61"/>
        <v>0</v>
      </c>
      <c r="L251" s="1150">
        <f t="shared" ca="1" si="62"/>
        <v>0</v>
      </c>
      <c r="M251" s="1150">
        <f t="shared" ca="1" si="63"/>
        <v>0</v>
      </c>
      <c r="N251" s="1150">
        <f t="shared" ca="1" si="72"/>
        <v>0</v>
      </c>
      <c r="O251" s="1093"/>
      <c r="P251" s="1150">
        <f t="shared" ca="1" si="64"/>
        <v>0</v>
      </c>
      <c r="Q251" s="1150">
        <f t="shared" ca="1" si="65"/>
        <v>0</v>
      </c>
      <c r="R251" s="1150">
        <f t="shared" ca="1" si="73"/>
        <v>0</v>
      </c>
      <c r="S251" s="1150">
        <f t="shared" ca="1" si="74"/>
        <v>0</v>
      </c>
      <c r="T251" s="1150">
        <f t="shared" ca="1" si="66"/>
        <v>0</v>
      </c>
      <c r="U251" s="1152">
        <f t="shared" ca="1" si="67"/>
        <v>0</v>
      </c>
      <c r="V251" s="1153" t="str">
        <f t="shared" ca="1" si="68"/>
        <v>n.a.</v>
      </c>
      <c r="X251" s="1154">
        <f t="shared" ca="1" si="75"/>
        <v>0</v>
      </c>
      <c r="Y251" s="1154">
        <f t="shared" ca="1" si="69"/>
        <v>0</v>
      </c>
      <c r="Z251" s="1154">
        <f t="shared" ca="1" si="70"/>
        <v>0</v>
      </c>
      <c r="AA251" s="1152">
        <f t="shared" ca="1" si="71"/>
        <v>0</v>
      </c>
      <c r="AB251" s="1125"/>
    </row>
    <row r="252" spans="1:28">
      <c r="A252" s="1164">
        <f>'AMORT. PROFILE 0% CPR'!A252</f>
        <v>52348</v>
      </c>
      <c r="C252" s="1124"/>
      <c r="D252" s="1145">
        <f t="shared" ca="1" si="57"/>
        <v>53113</v>
      </c>
      <c r="E252" s="1146">
        <f t="shared" ca="1" si="58"/>
        <v>53140</v>
      </c>
      <c r="F252" s="1147">
        <f t="shared" ca="1" si="59"/>
        <v>7365</v>
      </c>
      <c r="G252" s="1148">
        <f ca="1">IF(F252&lt;&gt;"",COUNTIF($F$11:F252,"&gt;0"),"")</f>
        <v>242</v>
      </c>
      <c r="H252" s="1149">
        <v>2.7385870047039105E-2</v>
      </c>
      <c r="I252" s="1093"/>
      <c r="J252" s="1150">
        <f t="shared" ca="1" si="60"/>
        <v>0</v>
      </c>
      <c r="K252" s="1151">
        <f t="shared" ca="1" si="61"/>
        <v>0</v>
      </c>
      <c r="L252" s="1150">
        <f t="shared" ca="1" si="62"/>
        <v>0</v>
      </c>
      <c r="M252" s="1150">
        <f t="shared" ca="1" si="63"/>
        <v>0</v>
      </c>
      <c r="N252" s="1150">
        <f t="shared" ca="1" si="72"/>
        <v>0</v>
      </c>
      <c r="O252" s="1093"/>
      <c r="P252" s="1150">
        <f t="shared" ca="1" si="64"/>
        <v>0</v>
      </c>
      <c r="Q252" s="1150">
        <f t="shared" ca="1" si="65"/>
        <v>0</v>
      </c>
      <c r="R252" s="1150">
        <f t="shared" ca="1" si="73"/>
        <v>0</v>
      </c>
      <c r="S252" s="1150">
        <f t="shared" ca="1" si="74"/>
        <v>0</v>
      </c>
      <c r="T252" s="1150">
        <f t="shared" ca="1" si="66"/>
        <v>0</v>
      </c>
      <c r="U252" s="1152">
        <f t="shared" ca="1" si="67"/>
        <v>0</v>
      </c>
      <c r="V252" s="1153" t="str">
        <f t="shared" ca="1" si="68"/>
        <v>n.a.</v>
      </c>
      <c r="X252" s="1154">
        <f t="shared" ca="1" si="75"/>
        <v>0</v>
      </c>
      <c r="Y252" s="1154">
        <f t="shared" ca="1" si="69"/>
        <v>0</v>
      </c>
      <c r="Z252" s="1154">
        <f t="shared" ca="1" si="70"/>
        <v>0</v>
      </c>
      <c r="AA252" s="1152">
        <f t="shared" ca="1" si="71"/>
        <v>0</v>
      </c>
      <c r="AB252" s="1125"/>
    </row>
    <row r="253" spans="1:28">
      <c r="A253" s="1164">
        <f>'AMORT. PROFILE 0% CPR'!A253</f>
        <v>52378</v>
      </c>
      <c r="C253" s="1124"/>
      <c r="D253" s="1145">
        <f t="shared" ca="1" si="57"/>
        <v>53143</v>
      </c>
      <c r="E253" s="1146">
        <f t="shared" ca="1" si="58"/>
        <v>53170</v>
      </c>
      <c r="F253" s="1147">
        <f t="shared" ca="1" si="59"/>
        <v>7395</v>
      </c>
      <c r="G253" s="1148">
        <f ca="1">IF(F253&lt;&gt;"",COUNTIF($F$11:F253,"&gt;0"),"")</f>
        <v>243</v>
      </c>
      <c r="H253" s="1149">
        <v>2.801029486688468E-2</v>
      </c>
      <c r="I253" s="1093"/>
      <c r="J253" s="1150">
        <f t="shared" ca="1" si="60"/>
        <v>0</v>
      </c>
      <c r="K253" s="1151">
        <f t="shared" ca="1" si="61"/>
        <v>0</v>
      </c>
      <c r="L253" s="1150">
        <f t="shared" ca="1" si="62"/>
        <v>0</v>
      </c>
      <c r="M253" s="1150">
        <f t="shared" ca="1" si="63"/>
        <v>0</v>
      </c>
      <c r="N253" s="1150">
        <f t="shared" ca="1" si="72"/>
        <v>0</v>
      </c>
      <c r="O253" s="1093"/>
      <c r="P253" s="1150">
        <f t="shared" ca="1" si="64"/>
        <v>0</v>
      </c>
      <c r="Q253" s="1150">
        <f t="shared" ca="1" si="65"/>
        <v>0</v>
      </c>
      <c r="R253" s="1150">
        <f t="shared" ca="1" si="73"/>
        <v>0</v>
      </c>
      <c r="S253" s="1150">
        <f t="shared" ca="1" si="74"/>
        <v>0</v>
      </c>
      <c r="T253" s="1150">
        <f t="shared" ca="1" si="66"/>
        <v>0</v>
      </c>
      <c r="U253" s="1152">
        <f t="shared" ca="1" si="67"/>
        <v>0</v>
      </c>
      <c r="V253" s="1153" t="str">
        <f t="shared" ca="1" si="68"/>
        <v>n.a.</v>
      </c>
      <c r="X253" s="1154">
        <f t="shared" ca="1" si="75"/>
        <v>0</v>
      </c>
      <c r="Y253" s="1154">
        <f t="shared" ca="1" si="69"/>
        <v>0</v>
      </c>
      <c r="Z253" s="1154">
        <f t="shared" ca="1" si="70"/>
        <v>0</v>
      </c>
      <c r="AA253" s="1152">
        <f t="shared" ca="1" si="71"/>
        <v>0</v>
      </c>
      <c r="AB253" s="1125"/>
    </row>
    <row r="254" spans="1:28">
      <c r="A254" s="1164">
        <f>'AMORT. PROFILE 0% CPR'!A254</f>
        <v>52411</v>
      </c>
      <c r="C254" s="1124"/>
      <c r="D254" s="1145">
        <f t="shared" ca="1" si="57"/>
        <v>53174</v>
      </c>
      <c r="E254" s="1146">
        <f t="shared" ca="1" si="58"/>
        <v>53202</v>
      </c>
      <c r="F254" s="1147">
        <f t="shared" ca="1" si="59"/>
        <v>7427</v>
      </c>
      <c r="G254" s="1148">
        <f ca="1">IF(F254&lt;&gt;"",COUNTIF($F$11:F254,"&gt;0"),"")</f>
        <v>244</v>
      </c>
      <c r="H254" s="1149">
        <v>2.8659681468211358E-2</v>
      </c>
      <c r="I254" s="1093"/>
      <c r="J254" s="1150">
        <f t="shared" ca="1" si="60"/>
        <v>0</v>
      </c>
      <c r="K254" s="1151">
        <f t="shared" ca="1" si="61"/>
        <v>0</v>
      </c>
      <c r="L254" s="1150">
        <f t="shared" ca="1" si="62"/>
        <v>0</v>
      </c>
      <c r="M254" s="1150">
        <f t="shared" ca="1" si="63"/>
        <v>0</v>
      </c>
      <c r="N254" s="1150">
        <f t="shared" ca="1" si="72"/>
        <v>0</v>
      </c>
      <c r="O254" s="1093"/>
      <c r="P254" s="1150">
        <f t="shared" ca="1" si="64"/>
        <v>0</v>
      </c>
      <c r="Q254" s="1150">
        <f t="shared" ca="1" si="65"/>
        <v>0</v>
      </c>
      <c r="R254" s="1150">
        <f t="shared" ca="1" si="73"/>
        <v>0</v>
      </c>
      <c r="S254" s="1150">
        <f t="shared" ca="1" si="74"/>
        <v>0</v>
      </c>
      <c r="T254" s="1150">
        <f t="shared" ca="1" si="66"/>
        <v>0</v>
      </c>
      <c r="U254" s="1152">
        <f t="shared" ca="1" si="67"/>
        <v>0</v>
      </c>
      <c r="V254" s="1153" t="str">
        <f t="shared" ca="1" si="68"/>
        <v>n.a.</v>
      </c>
      <c r="X254" s="1154">
        <f t="shared" ca="1" si="75"/>
        <v>0</v>
      </c>
      <c r="Y254" s="1154">
        <f t="shared" ca="1" si="69"/>
        <v>0</v>
      </c>
      <c r="Z254" s="1154">
        <f t="shared" ca="1" si="70"/>
        <v>0</v>
      </c>
      <c r="AA254" s="1152">
        <f t="shared" ca="1" si="71"/>
        <v>0</v>
      </c>
      <c r="AB254" s="1125"/>
    </row>
    <row r="255" spans="1:28">
      <c r="A255" s="1164">
        <f>'AMORT. PROFILE 0% CPR'!A255</f>
        <v>52439</v>
      </c>
      <c r="C255" s="1124"/>
      <c r="D255" s="1145">
        <f t="shared" ca="1" si="57"/>
        <v>53205</v>
      </c>
      <c r="E255" s="1146">
        <f t="shared" ca="1" si="58"/>
        <v>53232</v>
      </c>
      <c r="F255" s="1147">
        <f t="shared" ca="1" si="59"/>
        <v>7457</v>
      </c>
      <c r="G255" s="1148">
        <f ca="1">IF(F255&lt;&gt;"",COUNTIF($F$11:F255,"&gt;0"),"")</f>
        <v>245</v>
      </c>
      <c r="H255" s="1149">
        <v>2.933955360109141E-2</v>
      </c>
      <c r="I255" s="1093"/>
      <c r="J255" s="1150">
        <f t="shared" ca="1" si="60"/>
        <v>0</v>
      </c>
      <c r="K255" s="1151">
        <f t="shared" ca="1" si="61"/>
        <v>0</v>
      </c>
      <c r="L255" s="1150">
        <f t="shared" ca="1" si="62"/>
        <v>0</v>
      </c>
      <c r="M255" s="1150">
        <f t="shared" ca="1" si="63"/>
        <v>0</v>
      </c>
      <c r="N255" s="1150">
        <f t="shared" ca="1" si="72"/>
        <v>0</v>
      </c>
      <c r="O255" s="1093"/>
      <c r="P255" s="1150">
        <f t="shared" ca="1" si="64"/>
        <v>0</v>
      </c>
      <c r="Q255" s="1150">
        <f t="shared" ca="1" si="65"/>
        <v>0</v>
      </c>
      <c r="R255" s="1150">
        <f t="shared" ca="1" si="73"/>
        <v>0</v>
      </c>
      <c r="S255" s="1150">
        <f t="shared" ca="1" si="74"/>
        <v>0</v>
      </c>
      <c r="T255" s="1150">
        <f t="shared" ca="1" si="66"/>
        <v>0</v>
      </c>
      <c r="U255" s="1152">
        <f t="shared" ca="1" si="67"/>
        <v>0</v>
      </c>
      <c r="V255" s="1153" t="str">
        <f t="shared" ca="1" si="68"/>
        <v>n.a.</v>
      </c>
      <c r="X255" s="1154">
        <f t="shared" ca="1" si="75"/>
        <v>0</v>
      </c>
      <c r="Y255" s="1154">
        <f t="shared" ca="1" si="69"/>
        <v>0</v>
      </c>
      <c r="Z255" s="1154">
        <f t="shared" ca="1" si="70"/>
        <v>0</v>
      </c>
      <c r="AA255" s="1152">
        <f t="shared" ca="1" si="71"/>
        <v>0</v>
      </c>
      <c r="AB255" s="1125"/>
    </row>
    <row r="256" spans="1:28">
      <c r="A256" s="1164">
        <f>'AMORT. PROFILE 0% CPR'!A256</f>
        <v>52470</v>
      </c>
      <c r="C256" s="1124"/>
      <c r="D256" s="1145">
        <f t="shared" ca="1" si="57"/>
        <v>53235</v>
      </c>
      <c r="E256" s="1146">
        <f t="shared" ca="1" si="58"/>
        <v>53262</v>
      </c>
      <c r="F256" s="1147">
        <f t="shared" ca="1" si="59"/>
        <v>7487</v>
      </c>
      <c r="G256" s="1148">
        <f ca="1">IF(F256&lt;&gt;"",COUNTIF($F$11:F256,"&gt;0"),"")</f>
        <v>246</v>
      </c>
      <c r="H256" s="1149">
        <v>3.0000951199375001E-2</v>
      </c>
      <c r="I256" s="1093"/>
      <c r="J256" s="1150">
        <f t="shared" ca="1" si="60"/>
        <v>0</v>
      </c>
      <c r="K256" s="1151">
        <f t="shared" ca="1" si="61"/>
        <v>0</v>
      </c>
      <c r="L256" s="1150">
        <f t="shared" ca="1" si="62"/>
        <v>0</v>
      </c>
      <c r="M256" s="1150">
        <f t="shared" ca="1" si="63"/>
        <v>0</v>
      </c>
      <c r="N256" s="1150">
        <f t="shared" ca="1" si="72"/>
        <v>0</v>
      </c>
      <c r="O256" s="1093"/>
      <c r="P256" s="1150">
        <f t="shared" ca="1" si="64"/>
        <v>0</v>
      </c>
      <c r="Q256" s="1150">
        <f t="shared" ca="1" si="65"/>
        <v>0</v>
      </c>
      <c r="R256" s="1150">
        <f t="shared" ca="1" si="73"/>
        <v>0</v>
      </c>
      <c r="S256" s="1150">
        <f t="shared" ca="1" si="74"/>
        <v>0</v>
      </c>
      <c r="T256" s="1150">
        <f t="shared" ca="1" si="66"/>
        <v>0</v>
      </c>
      <c r="U256" s="1152">
        <f t="shared" ca="1" si="67"/>
        <v>0</v>
      </c>
      <c r="V256" s="1153" t="str">
        <f t="shared" ca="1" si="68"/>
        <v>n.a.</v>
      </c>
      <c r="X256" s="1154">
        <f t="shared" ca="1" si="75"/>
        <v>0</v>
      </c>
      <c r="Y256" s="1154">
        <f t="shared" ca="1" si="69"/>
        <v>0</v>
      </c>
      <c r="Z256" s="1154">
        <f t="shared" ca="1" si="70"/>
        <v>0</v>
      </c>
      <c r="AA256" s="1152">
        <f t="shared" ca="1" si="71"/>
        <v>0</v>
      </c>
      <c r="AB256" s="1125"/>
    </row>
    <row r="257" spans="1:28">
      <c r="A257" s="1164">
        <f>'AMORT. PROFILE 0% CPR'!A257</f>
        <v>52502</v>
      </c>
      <c r="C257" s="1124"/>
      <c r="D257" s="1145">
        <f t="shared" ca="1" si="57"/>
        <v>53266</v>
      </c>
      <c r="E257" s="1146">
        <f t="shared" ca="1" si="58"/>
        <v>53293</v>
      </c>
      <c r="F257" s="1147">
        <f t="shared" ca="1" si="59"/>
        <v>7518</v>
      </c>
      <c r="G257" s="1148">
        <f ca="1">IF(F257&lt;&gt;"",COUNTIF($F$11:F257,"&gt;0"),"")</f>
        <v>247</v>
      </c>
      <c r="H257" s="1149">
        <v>3.072697221838603E-2</v>
      </c>
      <c r="I257" s="1093"/>
      <c r="J257" s="1150">
        <f t="shared" ca="1" si="60"/>
        <v>0</v>
      </c>
      <c r="K257" s="1151">
        <f t="shared" ca="1" si="61"/>
        <v>0</v>
      </c>
      <c r="L257" s="1150">
        <f t="shared" ca="1" si="62"/>
        <v>0</v>
      </c>
      <c r="M257" s="1150">
        <f t="shared" ca="1" si="63"/>
        <v>0</v>
      </c>
      <c r="N257" s="1150">
        <f t="shared" ca="1" si="72"/>
        <v>0</v>
      </c>
      <c r="O257" s="1093"/>
      <c r="P257" s="1150">
        <f t="shared" ca="1" si="64"/>
        <v>0</v>
      </c>
      <c r="Q257" s="1150">
        <f t="shared" ca="1" si="65"/>
        <v>0</v>
      </c>
      <c r="R257" s="1150">
        <f t="shared" ca="1" si="73"/>
        <v>0</v>
      </c>
      <c r="S257" s="1150">
        <f t="shared" ca="1" si="74"/>
        <v>0</v>
      </c>
      <c r="T257" s="1150">
        <f t="shared" ca="1" si="66"/>
        <v>0</v>
      </c>
      <c r="U257" s="1152">
        <f t="shared" ca="1" si="67"/>
        <v>0</v>
      </c>
      <c r="V257" s="1153" t="str">
        <f t="shared" ca="1" si="68"/>
        <v>n.a.</v>
      </c>
      <c r="X257" s="1154">
        <f t="shared" ca="1" si="75"/>
        <v>0</v>
      </c>
      <c r="Y257" s="1154">
        <f t="shared" ca="1" si="69"/>
        <v>0</v>
      </c>
      <c r="Z257" s="1154">
        <f t="shared" ca="1" si="70"/>
        <v>0</v>
      </c>
      <c r="AA257" s="1152">
        <f t="shared" ca="1" si="71"/>
        <v>0</v>
      </c>
      <c r="AB257" s="1125"/>
    </row>
    <row r="258" spans="1:28">
      <c r="A258" s="1164">
        <f>'AMORT. PROFILE 0% CPR'!A258</f>
        <v>52531</v>
      </c>
      <c r="C258" s="1124"/>
      <c r="D258" s="1145">
        <f t="shared" ca="1" si="57"/>
        <v>53296</v>
      </c>
      <c r="E258" s="1146">
        <f t="shared" ca="1" si="58"/>
        <v>53323</v>
      </c>
      <c r="F258" s="1147">
        <f t="shared" ca="1" si="59"/>
        <v>7548</v>
      </c>
      <c r="G258" s="1148">
        <f ca="1">IF(F258&lt;&gt;"",COUNTIF($F$11:F258,"&gt;0"),"")</f>
        <v>248</v>
      </c>
      <c r="H258" s="1149">
        <v>3.1454103598447816E-2</v>
      </c>
      <c r="I258" s="1093"/>
      <c r="J258" s="1150">
        <f t="shared" ca="1" si="60"/>
        <v>0</v>
      </c>
      <c r="K258" s="1151">
        <f t="shared" ca="1" si="61"/>
        <v>0</v>
      </c>
      <c r="L258" s="1150">
        <f t="shared" ca="1" si="62"/>
        <v>0</v>
      </c>
      <c r="M258" s="1150">
        <f t="shared" ca="1" si="63"/>
        <v>0</v>
      </c>
      <c r="N258" s="1150">
        <f t="shared" ca="1" si="72"/>
        <v>0</v>
      </c>
      <c r="O258" s="1093"/>
      <c r="P258" s="1150">
        <f t="shared" ca="1" si="64"/>
        <v>0</v>
      </c>
      <c r="Q258" s="1150">
        <f t="shared" ca="1" si="65"/>
        <v>0</v>
      </c>
      <c r="R258" s="1150">
        <f t="shared" ca="1" si="73"/>
        <v>0</v>
      </c>
      <c r="S258" s="1150">
        <f t="shared" ca="1" si="74"/>
        <v>0</v>
      </c>
      <c r="T258" s="1150">
        <f t="shared" ca="1" si="66"/>
        <v>0</v>
      </c>
      <c r="U258" s="1152">
        <f t="shared" ca="1" si="67"/>
        <v>0</v>
      </c>
      <c r="V258" s="1153" t="str">
        <f t="shared" ca="1" si="68"/>
        <v>n.a.</v>
      </c>
      <c r="X258" s="1154">
        <f t="shared" ca="1" si="75"/>
        <v>0</v>
      </c>
      <c r="Y258" s="1154">
        <f t="shared" ca="1" si="69"/>
        <v>0</v>
      </c>
      <c r="Z258" s="1154">
        <f t="shared" ca="1" si="70"/>
        <v>0</v>
      </c>
      <c r="AA258" s="1152">
        <f t="shared" ca="1" si="71"/>
        <v>0</v>
      </c>
      <c r="AB258" s="1125"/>
    </row>
    <row r="259" spans="1:28">
      <c r="A259" s="1164">
        <f>'AMORT. PROFILE 0% CPR'!A259</f>
        <v>52562</v>
      </c>
      <c r="C259" s="1124"/>
      <c r="D259" s="1145">
        <f t="shared" ca="1" si="57"/>
        <v>53327</v>
      </c>
      <c r="E259" s="1146">
        <f t="shared" ca="1" si="58"/>
        <v>53356</v>
      </c>
      <c r="F259" s="1147">
        <f t="shared" ca="1" si="59"/>
        <v>7581</v>
      </c>
      <c r="G259" s="1148">
        <f ca="1">IF(F259&lt;&gt;"",COUNTIF($F$11:F259,"&gt;0"),"")</f>
        <v>249</v>
      </c>
      <c r="H259" s="1149">
        <v>3.2332006128677628E-2</v>
      </c>
      <c r="I259" s="1093"/>
      <c r="J259" s="1150">
        <f t="shared" ca="1" si="60"/>
        <v>0</v>
      </c>
      <c r="K259" s="1151">
        <f t="shared" ca="1" si="61"/>
        <v>0</v>
      </c>
      <c r="L259" s="1150">
        <f t="shared" ca="1" si="62"/>
        <v>0</v>
      </c>
      <c r="M259" s="1150">
        <f t="shared" ca="1" si="63"/>
        <v>0</v>
      </c>
      <c r="N259" s="1150">
        <f t="shared" ca="1" si="72"/>
        <v>0</v>
      </c>
      <c r="O259" s="1093"/>
      <c r="P259" s="1150">
        <f t="shared" ca="1" si="64"/>
        <v>0</v>
      </c>
      <c r="Q259" s="1150">
        <f t="shared" ca="1" si="65"/>
        <v>0</v>
      </c>
      <c r="R259" s="1150">
        <f t="shared" ca="1" si="73"/>
        <v>0</v>
      </c>
      <c r="S259" s="1150">
        <f t="shared" ca="1" si="74"/>
        <v>0</v>
      </c>
      <c r="T259" s="1150">
        <f t="shared" ca="1" si="66"/>
        <v>0</v>
      </c>
      <c r="U259" s="1152">
        <f t="shared" ca="1" si="67"/>
        <v>0</v>
      </c>
      <c r="V259" s="1153" t="str">
        <f t="shared" ca="1" si="68"/>
        <v>n.a.</v>
      </c>
      <c r="X259" s="1154">
        <f t="shared" ca="1" si="75"/>
        <v>0</v>
      </c>
      <c r="Y259" s="1154">
        <f t="shared" ca="1" si="69"/>
        <v>0</v>
      </c>
      <c r="Z259" s="1154">
        <f t="shared" ca="1" si="70"/>
        <v>0</v>
      </c>
      <c r="AA259" s="1152">
        <f t="shared" ca="1" si="71"/>
        <v>0</v>
      </c>
      <c r="AB259" s="1125"/>
    </row>
    <row r="260" spans="1:28">
      <c r="A260" s="1164">
        <f>'AMORT. PROFILE 0% CPR'!A260</f>
        <v>52593</v>
      </c>
      <c r="C260" s="1124"/>
      <c r="D260" s="1145">
        <f t="shared" ca="1" si="57"/>
        <v>53358</v>
      </c>
      <c r="E260" s="1146">
        <f t="shared" ca="1" si="58"/>
        <v>53385</v>
      </c>
      <c r="F260" s="1147">
        <f t="shared" ca="1" si="59"/>
        <v>7610</v>
      </c>
      <c r="G260" s="1148">
        <f ca="1">IF(F260&lt;&gt;"",COUNTIF($F$11:F260,"&gt;0"),"")</f>
        <v>250</v>
      </c>
      <c r="H260" s="1149">
        <v>3.3097341124325198E-2</v>
      </c>
      <c r="I260" s="1093"/>
      <c r="J260" s="1150">
        <f t="shared" ca="1" si="60"/>
        <v>0</v>
      </c>
      <c r="K260" s="1151">
        <f t="shared" ca="1" si="61"/>
        <v>0</v>
      </c>
      <c r="L260" s="1150">
        <f t="shared" ca="1" si="62"/>
        <v>0</v>
      </c>
      <c r="M260" s="1150">
        <f t="shared" ca="1" si="63"/>
        <v>0</v>
      </c>
      <c r="N260" s="1150">
        <f t="shared" ca="1" si="72"/>
        <v>0</v>
      </c>
      <c r="O260" s="1093"/>
      <c r="P260" s="1150">
        <f t="shared" ca="1" si="64"/>
        <v>0</v>
      </c>
      <c r="Q260" s="1150">
        <f t="shared" ca="1" si="65"/>
        <v>0</v>
      </c>
      <c r="R260" s="1150">
        <f t="shared" ca="1" si="73"/>
        <v>0</v>
      </c>
      <c r="S260" s="1150">
        <f t="shared" ca="1" si="74"/>
        <v>0</v>
      </c>
      <c r="T260" s="1150">
        <f t="shared" ca="1" si="66"/>
        <v>0</v>
      </c>
      <c r="U260" s="1152">
        <f t="shared" ca="1" si="67"/>
        <v>0</v>
      </c>
      <c r="V260" s="1153" t="str">
        <f t="shared" ca="1" si="68"/>
        <v>n.a.</v>
      </c>
      <c r="X260" s="1154">
        <f t="shared" ca="1" si="75"/>
        <v>0</v>
      </c>
      <c r="Y260" s="1154">
        <f t="shared" ca="1" si="69"/>
        <v>0</v>
      </c>
      <c r="Z260" s="1154">
        <f t="shared" ca="1" si="70"/>
        <v>0</v>
      </c>
      <c r="AA260" s="1152">
        <f t="shared" ca="1" si="71"/>
        <v>0</v>
      </c>
      <c r="AB260" s="1125"/>
    </row>
    <row r="261" spans="1:28">
      <c r="A261" s="1164">
        <f>'AMORT. PROFILE 0% CPR'!A261</f>
        <v>52623</v>
      </c>
      <c r="C261" s="1124"/>
      <c r="D261" s="1145">
        <f t="shared" ca="1" si="57"/>
        <v>53386</v>
      </c>
      <c r="E261" s="1146">
        <f t="shared" ca="1" si="58"/>
        <v>53413</v>
      </c>
      <c r="F261" s="1147">
        <f t="shared" ca="1" si="59"/>
        <v>7638</v>
      </c>
      <c r="G261" s="1148">
        <f ca="1">IF(F261&lt;&gt;"",COUNTIF($F$11:F261,"&gt;0"),"")</f>
        <v>251</v>
      </c>
      <c r="H261" s="1149">
        <v>3.3942781075839305E-2</v>
      </c>
      <c r="I261" s="1093"/>
      <c r="J261" s="1150">
        <f t="shared" ca="1" si="60"/>
        <v>0</v>
      </c>
      <c r="K261" s="1151">
        <f t="shared" ca="1" si="61"/>
        <v>0</v>
      </c>
      <c r="L261" s="1150">
        <f t="shared" ca="1" si="62"/>
        <v>0</v>
      </c>
      <c r="M261" s="1150">
        <f t="shared" ca="1" si="63"/>
        <v>0</v>
      </c>
      <c r="N261" s="1150">
        <f t="shared" ca="1" si="72"/>
        <v>0</v>
      </c>
      <c r="O261" s="1093"/>
      <c r="P261" s="1150">
        <f t="shared" ca="1" si="64"/>
        <v>0</v>
      </c>
      <c r="Q261" s="1150">
        <f t="shared" ca="1" si="65"/>
        <v>0</v>
      </c>
      <c r="R261" s="1150">
        <f t="shared" ca="1" si="73"/>
        <v>0</v>
      </c>
      <c r="S261" s="1150">
        <f t="shared" ca="1" si="74"/>
        <v>0</v>
      </c>
      <c r="T261" s="1150">
        <f t="shared" ca="1" si="66"/>
        <v>0</v>
      </c>
      <c r="U261" s="1152">
        <f t="shared" ca="1" si="67"/>
        <v>0</v>
      </c>
      <c r="V261" s="1153" t="str">
        <f t="shared" ca="1" si="68"/>
        <v>n.a.</v>
      </c>
      <c r="X261" s="1154">
        <f t="shared" ca="1" si="75"/>
        <v>0</v>
      </c>
      <c r="Y261" s="1154">
        <f t="shared" ca="1" si="69"/>
        <v>0</v>
      </c>
      <c r="Z261" s="1154">
        <f t="shared" ca="1" si="70"/>
        <v>0</v>
      </c>
      <c r="AA261" s="1152">
        <f t="shared" ca="1" si="71"/>
        <v>0</v>
      </c>
      <c r="AB261" s="1125"/>
    </row>
    <row r="262" spans="1:28">
      <c r="A262" s="1164">
        <f>'AMORT. PROFILE 0% CPR'!A262</f>
        <v>52656</v>
      </c>
      <c r="C262" s="1124"/>
      <c r="D262" s="1145">
        <f t="shared" ca="1" si="57"/>
        <v>53417</v>
      </c>
      <c r="E262" s="1146">
        <f t="shared" ca="1" si="58"/>
        <v>53444</v>
      </c>
      <c r="F262" s="1147">
        <f t="shared" ca="1" si="59"/>
        <v>7669</v>
      </c>
      <c r="G262" s="1148">
        <f ca="1">IF(F262&lt;&gt;"",COUNTIF($F$11:F262,"&gt;0"),"")</f>
        <v>252</v>
      </c>
      <c r="H262" s="1149">
        <v>3.4898352762308835E-2</v>
      </c>
      <c r="I262" s="1093"/>
      <c r="J262" s="1150">
        <f t="shared" ca="1" si="60"/>
        <v>0</v>
      </c>
      <c r="K262" s="1151">
        <f t="shared" ca="1" si="61"/>
        <v>0</v>
      </c>
      <c r="L262" s="1150">
        <f t="shared" ca="1" si="62"/>
        <v>0</v>
      </c>
      <c r="M262" s="1150">
        <f t="shared" ca="1" si="63"/>
        <v>0</v>
      </c>
      <c r="N262" s="1150">
        <f t="shared" ca="1" si="72"/>
        <v>0</v>
      </c>
      <c r="O262" s="1093"/>
      <c r="P262" s="1150">
        <f t="shared" ca="1" si="64"/>
        <v>0</v>
      </c>
      <c r="Q262" s="1150">
        <f t="shared" ca="1" si="65"/>
        <v>0</v>
      </c>
      <c r="R262" s="1150">
        <f t="shared" ca="1" si="73"/>
        <v>0</v>
      </c>
      <c r="S262" s="1150">
        <f t="shared" ca="1" si="74"/>
        <v>0</v>
      </c>
      <c r="T262" s="1150">
        <f t="shared" ca="1" si="66"/>
        <v>0</v>
      </c>
      <c r="U262" s="1152">
        <f t="shared" ca="1" si="67"/>
        <v>0</v>
      </c>
      <c r="V262" s="1153" t="str">
        <f t="shared" ca="1" si="68"/>
        <v>n.a.</v>
      </c>
      <c r="X262" s="1154">
        <f t="shared" ca="1" si="75"/>
        <v>0</v>
      </c>
      <c r="Y262" s="1154">
        <f t="shared" ca="1" si="69"/>
        <v>0</v>
      </c>
      <c r="Z262" s="1154">
        <f t="shared" ca="1" si="70"/>
        <v>0</v>
      </c>
      <c r="AA262" s="1152">
        <f t="shared" ca="1" si="71"/>
        <v>0</v>
      </c>
      <c r="AB262" s="1125"/>
    </row>
    <row r="263" spans="1:28">
      <c r="A263" s="1164">
        <f>'AMORT. PROFILE 0% CPR'!A263</f>
        <v>52684</v>
      </c>
      <c r="C263" s="1124"/>
      <c r="D263" s="1145">
        <f t="shared" ca="1" si="57"/>
        <v>53447</v>
      </c>
      <c r="E263" s="1146">
        <f t="shared" ca="1" si="58"/>
        <v>53475</v>
      </c>
      <c r="F263" s="1147">
        <f t="shared" ca="1" si="59"/>
        <v>7700</v>
      </c>
      <c r="G263" s="1148">
        <f ca="1">IF(F263&lt;&gt;"",COUNTIF($F$11:F263,"&gt;0"),"")</f>
        <v>253</v>
      </c>
      <c r="H263" s="1149">
        <v>3.5822025539704504E-2</v>
      </c>
      <c r="I263" s="1093"/>
      <c r="J263" s="1150">
        <f t="shared" ca="1" si="60"/>
        <v>0</v>
      </c>
      <c r="K263" s="1151">
        <f t="shared" ca="1" si="61"/>
        <v>0</v>
      </c>
      <c r="L263" s="1150">
        <f t="shared" ca="1" si="62"/>
        <v>0</v>
      </c>
      <c r="M263" s="1150">
        <f t="shared" ca="1" si="63"/>
        <v>0</v>
      </c>
      <c r="N263" s="1150">
        <f t="shared" ca="1" si="72"/>
        <v>0</v>
      </c>
      <c r="O263" s="1093"/>
      <c r="P263" s="1150">
        <f t="shared" ca="1" si="64"/>
        <v>0</v>
      </c>
      <c r="Q263" s="1150">
        <f t="shared" ca="1" si="65"/>
        <v>0</v>
      </c>
      <c r="R263" s="1150">
        <f t="shared" ca="1" si="73"/>
        <v>0</v>
      </c>
      <c r="S263" s="1150">
        <f t="shared" ca="1" si="74"/>
        <v>0</v>
      </c>
      <c r="T263" s="1150">
        <f t="shared" ca="1" si="66"/>
        <v>0</v>
      </c>
      <c r="U263" s="1152">
        <f t="shared" ca="1" si="67"/>
        <v>0</v>
      </c>
      <c r="V263" s="1153" t="str">
        <f t="shared" ca="1" si="68"/>
        <v>n.a.</v>
      </c>
      <c r="X263" s="1154">
        <f t="shared" ca="1" si="75"/>
        <v>0</v>
      </c>
      <c r="Y263" s="1154">
        <f t="shared" ca="1" si="69"/>
        <v>0</v>
      </c>
      <c r="Z263" s="1154">
        <f t="shared" ca="1" si="70"/>
        <v>0</v>
      </c>
      <c r="AA263" s="1152">
        <f t="shared" ca="1" si="71"/>
        <v>0</v>
      </c>
      <c r="AB263" s="1125"/>
    </row>
    <row r="264" spans="1:28">
      <c r="A264" s="1164">
        <f>'AMORT. PROFILE 0% CPR'!A264</f>
        <v>52714</v>
      </c>
      <c r="C264" s="1124"/>
      <c r="D264" s="1145">
        <f t="shared" ca="1" si="57"/>
        <v>53478</v>
      </c>
      <c r="E264" s="1146">
        <f t="shared" ca="1" si="58"/>
        <v>53505</v>
      </c>
      <c r="F264" s="1147">
        <f t="shared" ca="1" si="59"/>
        <v>7730</v>
      </c>
      <c r="G264" s="1148">
        <f ca="1">IF(F264&lt;&gt;"",COUNTIF($F$11:F264,"&gt;0"),"")</f>
        <v>254</v>
      </c>
      <c r="H264" s="1149">
        <v>3.6756342797182935E-2</v>
      </c>
      <c r="I264" s="1093"/>
      <c r="J264" s="1150">
        <f t="shared" ca="1" si="60"/>
        <v>0</v>
      </c>
      <c r="K264" s="1151">
        <f t="shared" ca="1" si="61"/>
        <v>0</v>
      </c>
      <c r="L264" s="1150">
        <f t="shared" ca="1" si="62"/>
        <v>0</v>
      </c>
      <c r="M264" s="1150">
        <f t="shared" ca="1" si="63"/>
        <v>0</v>
      </c>
      <c r="N264" s="1150">
        <f t="shared" ca="1" si="72"/>
        <v>0</v>
      </c>
      <c r="O264" s="1093"/>
      <c r="P264" s="1150">
        <f t="shared" ca="1" si="64"/>
        <v>0</v>
      </c>
      <c r="Q264" s="1150">
        <f t="shared" ca="1" si="65"/>
        <v>0</v>
      </c>
      <c r="R264" s="1150">
        <f t="shared" ca="1" si="73"/>
        <v>0</v>
      </c>
      <c r="S264" s="1150">
        <f t="shared" ca="1" si="74"/>
        <v>0</v>
      </c>
      <c r="T264" s="1150">
        <f t="shared" ca="1" si="66"/>
        <v>0</v>
      </c>
      <c r="U264" s="1152">
        <f t="shared" ca="1" si="67"/>
        <v>0</v>
      </c>
      <c r="V264" s="1153" t="str">
        <f t="shared" ca="1" si="68"/>
        <v>n.a.</v>
      </c>
      <c r="X264" s="1154">
        <f t="shared" ca="1" si="75"/>
        <v>0</v>
      </c>
      <c r="Y264" s="1154">
        <f t="shared" ca="1" si="69"/>
        <v>0</v>
      </c>
      <c r="Z264" s="1154">
        <f t="shared" ca="1" si="70"/>
        <v>0</v>
      </c>
      <c r="AA264" s="1152">
        <f t="shared" ca="1" si="71"/>
        <v>0</v>
      </c>
      <c r="AB264" s="1125"/>
    </row>
    <row r="265" spans="1:28">
      <c r="A265" s="1164">
        <f>'AMORT. PROFILE 0% CPR'!A265</f>
        <v>52744</v>
      </c>
      <c r="C265" s="1124"/>
      <c r="D265" s="1145">
        <f t="shared" ca="1" si="57"/>
        <v>53508</v>
      </c>
      <c r="E265" s="1146">
        <f t="shared" ca="1" si="58"/>
        <v>53535</v>
      </c>
      <c r="F265" s="1147">
        <f t="shared" ca="1" si="59"/>
        <v>7760</v>
      </c>
      <c r="G265" s="1148">
        <f ca="1">IF(F265&lt;&gt;"",COUNTIF($F$11:F265,"&gt;0"),"")</f>
        <v>255</v>
      </c>
      <c r="H265" s="1149">
        <v>3.7649027021381273E-2</v>
      </c>
      <c r="I265" s="1093"/>
      <c r="J265" s="1150">
        <f t="shared" ca="1" si="60"/>
        <v>0</v>
      </c>
      <c r="K265" s="1151">
        <f t="shared" ca="1" si="61"/>
        <v>0</v>
      </c>
      <c r="L265" s="1150">
        <f t="shared" ca="1" si="62"/>
        <v>0</v>
      </c>
      <c r="M265" s="1150">
        <f t="shared" ca="1" si="63"/>
        <v>0</v>
      </c>
      <c r="N265" s="1150">
        <f t="shared" ca="1" si="72"/>
        <v>0</v>
      </c>
      <c r="O265" s="1093"/>
      <c r="P265" s="1150">
        <f t="shared" ca="1" si="64"/>
        <v>0</v>
      </c>
      <c r="Q265" s="1150">
        <f t="shared" ca="1" si="65"/>
        <v>0</v>
      </c>
      <c r="R265" s="1150">
        <f t="shared" ca="1" si="73"/>
        <v>0</v>
      </c>
      <c r="S265" s="1150">
        <f t="shared" ca="1" si="74"/>
        <v>0</v>
      </c>
      <c r="T265" s="1150">
        <f t="shared" ca="1" si="66"/>
        <v>0</v>
      </c>
      <c r="U265" s="1152">
        <f t="shared" ca="1" si="67"/>
        <v>0</v>
      </c>
      <c r="V265" s="1153" t="str">
        <f t="shared" ca="1" si="68"/>
        <v>n.a.</v>
      </c>
      <c r="X265" s="1154">
        <f t="shared" ca="1" si="75"/>
        <v>0</v>
      </c>
      <c r="Y265" s="1154">
        <f t="shared" ca="1" si="69"/>
        <v>0</v>
      </c>
      <c r="Z265" s="1154">
        <f t="shared" ca="1" si="70"/>
        <v>0</v>
      </c>
      <c r="AA265" s="1152">
        <f t="shared" ca="1" si="71"/>
        <v>0</v>
      </c>
      <c r="AB265" s="1125"/>
    </row>
    <row r="266" spans="1:28">
      <c r="A266" s="1164">
        <f>'AMORT. PROFILE 0% CPR'!A266</f>
        <v>52775</v>
      </c>
      <c r="C266" s="1124"/>
      <c r="D266" s="1145">
        <f t="shared" ca="1" si="57"/>
        <v>53539</v>
      </c>
      <c r="E266" s="1146">
        <f t="shared" ca="1" si="58"/>
        <v>53566</v>
      </c>
      <c r="F266" s="1147">
        <f t="shared" ca="1" si="59"/>
        <v>7791</v>
      </c>
      <c r="G266" s="1148">
        <f ca="1">IF(F266&lt;&gt;"",COUNTIF($F$11:F266,"&gt;0"),"")</f>
        <v>256</v>
      </c>
      <c r="H266" s="1149">
        <v>3.8734567306949054E-2</v>
      </c>
      <c r="I266" s="1093"/>
      <c r="J266" s="1150">
        <f t="shared" ca="1" si="60"/>
        <v>0</v>
      </c>
      <c r="K266" s="1151">
        <f t="shared" ca="1" si="61"/>
        <v>0</v>
      </c>
      <c r="L266" s="1150">
        <f t="shared" ca="1" si="62"/>
        <v>0</v>
      </c>
      <c r="M266" s="1150">
        <f t="shared" ca="1" si="63"/>
        <v>0</v>
      </c>
      <c r="N266" s="1150">
        <f t="shared" ca="1" si="72"/>
        <v>0</v>
      </c>
      <c r="O266" s="1093"/>
      <c r="P266" s="1150">
        <f t="shared" ca="1" si="64"/>
        <v>0</v>
      </c>
      <c r="Q266" s="1150">
        <f t="shared" ca="1" si="65"/>
        <v>0</v>
      </c>
      <c r="R266" s="1150">
        <f t="shared" ca="1" si="73"/>
        <v>0</v>
      </c>
      <c r="S266" s="1150">
        <f t="shared" ca="1" si="74"/>
        <v>0</v>
      </c>
      <c r="T266" s="1150">
        <f t="shared" ca="1" si="66"/>
        <v>0</v>
      </c>
      <c r="U266" s="1152">
        <f t="shared" ca="1" si="67"/>
        <v>0</v>
      </c>
      <c r="V266" s="1153" t="str">
        <f t="shared" ca="1" si="68"/>
        <v>n.a.</v>
      </c>
      <c r="X266" s="1154">
        <f t="shared" ca="1" si="75"/>
        <v>0</v>
      </c>
      <c r="Y266" s="1154">
        <f t="shared" ca="1" si="69"/>
        <v>0</v>
      </c>
      <c r="Z266" s="1154">
        <f t="shared" ca="1" si="70"/>
        <v>0</v>
      </c>
      <c r="AA266" s="1152">
        <f t="shared" ca="1" si="71"/>
        <v>0</v>
      </c>
      <c r="AB266" s="1125"/>
    </row>
    <row r="267" spans="1:28">
      <c r="A267" s="1164">
        <f>'AMORT. PROFILE 0% CPR'!A267</f>
        <v>52805</v>
      </c>
      <c r="C267" s="1124"/>
      <c r="D267" s="1145">
        <f t="shared" ca="1" si="57"/>
        <v>53570</v>
      </c>
      <c r="E267" s="1146">
        <f t="shared" ca="1" si="58"/>
        <v>53597</v>
      </c>
      <c r="F267" s="1147">
        <f t="shared" ca="1" si="59"/>
        <v>7822</v>
      </c>
      <c r="G267" s="1148">
        <f ca="1">IF(F267&lt;&gt;"",COUNTIF($F$11:F267,"&gt;0"),"")</f>
        <v>257</v>
      </c>
      <c r="H267" s="1149">
        <v>3.9883850534009946E-2</v>
      </c>
      <c r="I267" s="1093"/>
      <c r="J267" s="1150">
        <f t="shared" ca="1" si="60"/>
        <v>0</v>
      </c>
      <c r="K267" s="1151">
        <f t="shared" ca="1" si="61"/>
        <v>0</v>
      </c>
      <c r="L267" s="1150">
        <f t="shared" ca="1" si="62"/>
        <v>0</v>
      </c>
      <c r="M267" s="1150">
        <f t="shared" ca="1" si="63"/>
        <v>0</v>
      </c>
      <c r="N267" s="1150">
        <f t="shared" ca="1" si="72"/>
        <v>0</v>
      </c>
      <c r="O267" s="1093"/>
      <c r="P267" s="1150">
        <f t="shared" ca="1" si="64"/>
        <v>0</v>
      </c>
      <c r="Q267" s="1150">
        <f t="shared" ca="1" si="65"/>
        <v>0</v>
      </c>
      <c r="R267" s="1150">
        <f t="shared" ca="1" si="73"/>
        <v>0</v>
      </c>
      <c r="S267" s="1150">
        <f t="shared" ca="1" si="74"/>
        <v>0</v>
      </c>
      <c r="T267" s="1150">
        <f t="shared" ca="1" si="66"/>
        <v>0</v>
      </c>
      <c r="U267" s="1152">
        <f t="shared" ca="1" si="67"/>
        <v>0</v>
      </c>
      <c r="V267" s="1153" t="str">
        <f t="shared" ca="1" si="68"/>
        <v>n.a.</v>
      </c>
      <c r="X267" s="1154">
        <f t="shared" ca="1" si="75"/>
        <v>0</v>
      </c>
      <c r="Y267" s="1154">
        <f t="shared" ca="1" si="69"/>
        <v>0</v>
      </c>
      <c r="Z267" s="1154">
        <f t="shared" ca="1" si="70"/>
        <v>0</v>
      </c>
      <c r="AA267" s="1152">
        <f t="shared" ca="1" si="71"/>
        <v>0</v>
      </c>
      <c r="AB267" s="1125"/>
    </row>
    <row r="268" spans="1:28">
      <c r="A268" s="1164">
        <f>'AMORT. PROFILE 0% CPR'!A268</f>
        <v>52838</v>
      </c>
      <c r="C268" s="1124"/>
      <c r="D268" s="1145">
        <f t="shared" ref="D268:D331" ca="1" si="76">IF(E268&lt;&gt;"",EOMONTH(E268,-1),"")</f>
        <v>53600</v>
      </c>
      <c r="E268" s="1146">
        <f t="shared" ref="E268:E331" ca="1" si="77">IF(INDIRECT("A"&amp;(IFERROR(MATCH(E267,A:A),999)+1))&gt;0,INDIRECT("A"&amp;(IFERROR(MATCH(E267,A:A),999)+1)),"")</f>
        <v>53629</v>
      </c>
      <c r="F268" s="1147">
        <f t="shared" ref="F268:F331" ca="1" si="78">IF(E268&lt;&gt;"",E268-$A$31,"")</f>
        <v>7854</v>
      </c>
      <c r="G268" s="1148">
        <f ca="1">IF(F268&lt;&gt;"",COUNTIF($F$11:F268,"&gt;0"),"")</f>
        <v>258</v>
      </c>
      <c r="H268" s="1149">
        <v>4.1168608999543173E-2</v>
      </c>
      <c r="I268" s="1093"/>
      <c r="J268" s="1150">
        <f t="shared" ref="J268:J331" ca="1" si="79">IF(G268=1,$A$7,N267)</f>
        <v>0</v>
      </c>
      <c r="K268" s="1151">
        <f t="shared" ref="K268:K331" ca="1" si="80">H268*J268</f>
        <v>0</v>
      </c>
      <c r="L268" s="1150">
        <f t="shared" ref="L268:L331" ca="1" si="81">IF(E268&lt;&gt;"",(1-(1-$A$25)^(1/12))*(J268-K268),"")</f>
        <v>0</v>
      </c>
      <c r="M268" s="1150">
        <f t="shared" ref="M268:M331" ca="1" si="82">IF(J268-K268-L268&lt;$A$27*$A$5,J268-K268-L268,0)</f>
        <v>0</v>
      </c>
      <c r="N268" s="1150">
        <f t="shared" ca="1" si="72"/>
        <v>0</v>
      </c>
      <c r="O268" s="1093"/>
      <c r="P268" s="1150">
        <f t="shared" ref="P268:P331" ca="1" si="83">IF(G268&lt;&gt; "", R268+X268-N268, "")</f>
        <v>0</v>
      </c>
      <c r="Q268" s="1150">
        <f t="shared" ref="Q268:Q331" ca="1" si="84">IF(E268&lt;&gt;"", N268*(1-$A$15), "")</f>
        <v>0</v>
      </c>
      <c r="R268" s="1150">
        <f t="shared" ca="1" si="73"/>
        <v>0</v>
      </c>
      <c r="S268" s="1150">
        <f t="shared" ca="1" si="74"/>
        <v>0</v>
      </c>
      <c r="T268" s="1150">
        <f t="shared" ref="T268:T331" ca="1" si="85">IF(E268&lt;&gt;"", R268-S268, "")</f>
        <v>0</v>
      </c>
      <c r="U268" s="1152">
        <f t="shared" ref="U268:U331" ca="1" si="86">IF(E268&lt;&gt;"", R268/$A$11, "")</f>
        <v>0</v>
      </c>
      <c r="V268" s="1153" t="str">
        <f t="shared" ref="V268:V331" ca="1" si="87">IF(E268&lt;&gt;"", IFERROR(1-T268/N268, "n.a."), "")</f>
        <v>n.a.</v>
      </c>
      <c r="X268" s="1154">
        <f t="shared" ca="1" si="75"/>
        <v>0</v>
      </c>
      <c r="Y268" s="1154">
        <f t="shared" ref="Y268:Y331" ca="1" si="88">IF(E268&lt;&gt;"", P268-S268, "")</f>
        <v>0</v>
      </c>
      <c r="Z268" s="1154">
        <f t="shared" ref="Z268:Z331" ca="1" si="89">IF(E268&lt;&gt;"", X268-Y268, "")</f>
        <v>0</v>
      </c>
      <c r="AA268" s="1152">
        <f t="shared" ref="AA268:AA331" ca="1" si="90">IF(E268&lt;&gt;"", X268/$A$19, "")</f>
        <v>0</v>
      </c>
      <c r="AB268" s="1125"/>
    </row>
    <row r="269" spans="1:28">
      <c r="A269" s="1164">
        <f>'AMORT. PROFILE 0% CPR'!A269</f>
        <v>52867</v>
      </c>
      <c r="C269" s="1124"/>
      <c r="D269" s="1145">
        <f t="shared" ca="1" si="76"/>
        <v>53631</v>
      </c>
      <c r="E269" s="1146">
        <f t="shared" ca="1" si="77"/>
        <v>53658</v>
      </c>
      <c r="F269" s="1147">
        <f t="shared" ca="1" si="78"/>
        <v>7883</v>
      </c>
      <c r="G269" s="1148">
        <f ca="1">IF(F269&lt;&gt;"",COUNTIF($F$11:F269,"&gt;0"),"")</f>
        <v>259</v>
      </c>
      <c r="H269" s="1149">
        <v>4.2380601478297121E-2</v>
      </c>
      <c r="I269" s="1093"/>
      <c r="J269" s="1150">
        <f t="shared" ca="1" si="79"/>
        <v>0</v>
      </c>
      <c r="K269" s="1151">
        <f t="shared" ca="1" si="80"/>
        <v>0</v>
      </c>
      <c r="L269" s="1150">
        <f t="shared" ca="1" si="81"/>
        <v>0</v>
      </c>
      <c r="M269" s="1150">
        <f t="shared" ca="1" si="82"/>
        <v>0</v>
      </c>
      <c r="N269" s="1150">
        <f t="shared" ref="N269:N332" ca="1" si="91">IF(E269&lt;&gt;"",J269-K269-L269-M269,"")</f>
        <v>0</v>
      </c>
      <c r="O269" s="1093"/>
      <c r="P269" s="1150">
        <f t="shared" ca="1" si="83"/>
        <v>0</v>
      </c>
      <c r="Q269" s="1150">
        <f t="shared" ca="1" si="84"/>
        <v>0</v>
      </c>
      <c r="R269" s="1150">
        <f t="shared" ref="R269:R332" ca="1" si="92">IF(E269&lt;&gt;"", T268, "")</f>
        <v>0</v>
      </c>
      <c r="S269" s="1150">
        <f t="shared" ref="S269:S332" ca="1" si="93">IF(E269&lt;&gt;"", MIN(P269,MAX(R269-Q269,0)), "")</f>
        <v>0</v>
      </c>
      <c r="T269" s="1150">
        <f t="shared" ca="1" si="85"/>
        <v>0</v>
      </c>
      <c r="U269" s="1152">
        <f t="shared" ca="1" si="86"/>
        <v>0</v>
      </c>
      <c r="V269" s="1153" t="str">
        <f t="shared" ca="1" si="87"/>
        <v>n.a.</v>
      </c>
      <c r="X269" s="1154">
        <f t="shared" ref="X269:X332" ca="1" si="94">IF(E269&lt;&gt;"", Z268, "")</f>
        <v>0</v>
      </c>
      <c r="Y269" s="1154">
        <f t="shared" ca="1" si="88"/>
        <v>0</v>
      </c>
      <c r="Z269" s="1154">
        <f t="shared" ca="1" si="89"/>
        <v>0</v>
      </c>
      <c r="AA269" s="1152">
        <f t="shared" ca="1" si="90"/>
        <v>0</v>
      </c>
      <c r="AB269" s="1125"/>
    </row>
    <row r="270" spans="1:28">
      <c r="A270" s="1164">
        <f>'AMORT. PROFILE 0% CPR'!A270</f>
        <v>52897</v>
      </c>
      <c r="C270" s="1124"/>
      <c r="D270" s="1145">
        <f t="shared" ca="1" si="76"/>
        <v>53661</v>
      </c>
      <c r="E270" s="1146">
        <f t="shared" ca="1" si="77"/>
        <v>53688</v>
      </c>
      <c r="F270" s="1147">
        <f t="shared" ca="1" si="78"/>
        <v>7913</v>
      </c>
      <c r="G270" s="1148">
        <f ca="1">IF(F270&lt;&gt;"",COUNTIF($F$11:F270,"&gt;0"),"")</f>
        <v>260</v>
      </c>
      <c r="H270" s="1149">
        <v>4.3543732442168893E-2</v>
      </c>
      <c r="I270" s="1093"/>
      <c r="J270" s="1150">
        <f t="shared" ca="1" si="79"/>
        <v>0</v>
      </c>
      <c r="K270" s="1151">
        <f t="shared" ca="1" si="80"/>
        <v>0</v>
      </c>
      <c r="L270" s="1150">
        <f t="shared" ca="1" si="81"/>
        <v>0</v>
      </c>
      <c r="M270" s="1150">
        <f t="shared" ca="1" si="82"/>
        <v>0</v>
      </c>
      <c r="N270" s="1150">
        <f t="shared" ca="1" si="91"/>
        <v>0</v>
      </c>
      <c r="O270" s="1093"/>
      <c r="P270" s="1150">
        <f t="shared" ca="1" si="83"/>
        <v>0</v>
      </c>
      <c r="Q270" s="1150">
        <f t="shared" ca="1" si="84"/>
        <v>0</v>
      </c>
      <c r="R270" s="1150">
        <f t="shared" ca="1" si="92"/>
        <v>0</v>
      </c>
      <c r="S270" s="1150">
        <f t="shared" ca="1" si="93"/>
        <v>0</v>
      </c>
      <c r="T270" s="1150">
        <f t="shared" ca="1" si="85"/>
        <v>0</v>
      </c>
      <c r="U270" s="1152">
        <f t="shared" ca="1" si="86"/>
        <v>0</v>
      </c>
      <c r="V270" s="1153" t="str">
        <f t="shared" ca="1" si="87"/>
        <v>n.a.</v>
      </c>
      <c r="X270" s="1154">
        <f t="shared" ca="1" si="94"/>
        <v>0</v>
      </c>
      <c r="Y270" s="1154">
        <f t="shared" ca="1" si="88"/>
        <v>0</v>
      </c>
      <c r="Z270" s="1154">
        <f t="shared" ca="1" si="89"/>
        <v>0</v>
      </c>
      <c r="AA270" s="1152">
        <f t="shared" ca="1" si="90"/>
        <v>0</v>
      </c>
      <c r="AB270" s="1125"/>
    </row>
    <row r="271" spans="1:28">
      <c r="A271" s="1164">
        <f>'AMORT. PROFILE 0% CPR'!A271</f>
        <v>52929</v>
      </c>
      <c r="C271" s="1124"/>
      <c r="D271" s="1145">
        <f t="shared" ca="1" si="76"/>
        <v>53692</v>
      </c>
      <c r="E271" s="1146">
        <f t="shared" ca="1" si="77"/>
        <v>53720</v>
      </c>
      <c r="F271" s="1147">
        <f t="shared" ca="1" si="78"/>
        <v>7945</v>
      </c>
      <c r="G271" s="1148">
        <f ca="1">IF(F271&lt;&gt;"",COUNTIF($F$11:F271,"&gt;0"),"")</f>
        <v>261</v>
      </c>
      <c r="H271" s="1149">
        <v>4.4974028314519694E-2</v>
      </c>
      <c r="I271" s="1093"/>
      <c r="J271" s="1150">
        <f t="shared" ca="1" si="79"/>
        <v>0</v>
      </c>
      <c r="K271" s="1151">
        <f t="shared" ca="1" si="80"/>
        <v>0</v>
      </c>
      <c r="L271" s="1150">
        <f t="shared" ca="1" si="81"/>
        <v>0</v>
      </c>
      <c r="M271" s="1150">
        <f t="shared" ca="1" si="82"/>
        <v>0</v>
      </c>
      <c r="N271" s="1150">
        <f t="shared" ca="1" si="91"/>
        <v>0</v>
      </c>
      <c r="O271" s="1093"/>
      <c r="P271" s="1150">
        <f t="shared" ca="1" si="83"/>
        <v>0</v>
      </c>
      <c r="Q271" s="1150">
        <f t="shared" ca="1" si="84"/>
        <v>0</v>
      </c>
      <c r="R271" s="1150">
        <f t="shared" ca="1" si="92"/>
        <v>0</v>
      </c>
      <c r="S271" s="1150">
        <f t="shared" ca="1" si="93"/>
        <v>0</v>
      </c>
      <c r="T271" s="1150">
        <f t="shared" ca="1" si="85"/>
        <v>0</v>
      </c>
      <c r="U271" s="1152">
        <f t="shared" ca="1" si="86"/>
        <v>0</v>
      </c>
      <c r="V271" s="1153" t="str">
        <f t="shared" ca="1" si="87"/>
        <v>n.a.</v>
      </c>
      <c r="X271" s="1154">
        <f t="shared" ca="1" si="94"/>
        <v>0</v>
      </c>
      <c r="Y271" s="1154">
        <f t="shared" ca="1" si="88"/>
        <v>0</v>
      </c>
      <c r="Z271" s="1154">
        <f t="shared" ca="1" si="89"/>
        <v>0</v>
      </c>
      <c r="AA271" s="1152">
        <f t="shared" ca="1" si="90"/>
        <v>0</v>
      </c>
      <c r="AB271" s="1125"/>
    </row>
    <row r="272" spans="1:28">
      <c r="A272" s="1164">
        <f>'AMORT. PROFILE 0% CPR'!A272</f>
        <v>52958</v>
      </c>
      <c r="C272" s="1124"/>
      <c r="D272" s="1145">
        <f t="shared" ca="1" si="76"/>
        <v>53723</v>
      </c>
      <c r="E272" s="1146">
        <f t="shared" ca="1" si="77"/>
        <v>53750</v>
      </c>
      <c r="F272" s="1147">
        <f t="shared" ca="1" si="78"/>
        <v>7975</v>
      </c>
      <c r="G272" s="1148">
        <f ca="1">IF(F272&lt;&gt;"",COUNTIF($F$11:F272,"&gt;0"),"")</f>
        <v>262</v>
      </c>
      <c r="H272" s="1149">
        <v>4.6209179495479959E-2</v>
      </c>
      <c r="I272" s="1093"/>
      <c r="J272" s="1150">
        <f t="shared" ca="1" si="79"/>
        <v>0</v>
      </c>
      <c r="K272" s="1151">
        <f t="shared" ca="1" si="80"/>
        <v>0</v>
      </c>
      <c r="L272" s="1150">
        <f t="shared" ca="1" si="81"/>
        <v>0</v>
      </c>
      <c r="M272" s="1150">
        <f t="shared" ca="1" si="82"/>
        <v>0</v>
      </c>
      <c r="N272" s="1150">
        <f t="shared" ca="1" si="91"/>
        <v>0</v>
      </c>
      <c r="O272" s="1093"/>
      <c r="P272" s="1150">
        <f t="shared" ca="1" si="83"/>
        <v>0</v>
      </c>
      <c r="Q272" s="1150">
        <f t="shared" ca="1" si="84"/>
        <v>0</v>
      </c>
      <c r="R272" s="1150">
        <f t="shared" ca="1" si="92"/>
        <v>0</v>
      </c>
      <c r="S272" s="1150">
        <f t="shared" ca="1" si="93"/>
        <v>0</v>
      </c>
      <c r="T272" s="1150">
        <f t="shared" ca="1" si="85"/>
        <v>0</v>
      </c>
      <c r="U272" s="1152">
        <f t="shared" ca="1" si="86"/>
        <v>0</v>
      </c>
      <c r="V272" s="1153" t="str">
        <f t="shared" ca="1" si="87"/>
        <v>n.a.</v>
      </c>
      <c r="X272" s="1154">
        <f t="shared" ca="1" si="94"/>
        <v>0</v>
      </c>
      <c r="Y272" s="1154">
        <f t="shared" ca="1" si="88"/>
        <v>0</v>
      </c>
      <c r="Z272" s="1154">
        <f t="shared" ca="1" si="89"/>
        <v>0</v>
      </c>
      <c r="AA272" s="1152">
        <f t="shared" ca="1" si="90"/>
        <v>0</v>
      </c>
      <c r="AB272" s="1125"/>
    </row>
    <row r="273" spans="1:28">
      <c r="A273" s="1164">
        <f>'AMORT. PROFILE 0% CPR'!A273</f>
        <v>52989</v>
      </c>
      <c r="C273" s="1124"/>
      <c r="D273" s="1145">
        <f t="shared" ca="1" si="76"/>
        <v>53751</v>
      </c>
      <c r="E273" s="1146">
        <f t="shared" ca="1" si="77"/>
        <v>53778</v>
      </c>
      <c r="F273" s="1147">
        <f t="shared" ca="1" si="78"/>
        <v>8003</v>
      </c>
      <c r="G273" s="1148">
        <f ca="1">IF(F273&lt;&gt;"",COUNTIF($F$11:F273,"&gt;0"),"")</f>
        <v>263</v>
      </c>
      <c r="H273" s="1149">
        <v>4.7297366431884647E-2</v>
      </c>
      <c r="I273" s="1093"/>
      <c r="J273" s="1150">
        <f t="shared" ca="1" si="79"/>
        <v>0</v>
      </c>
      <c r="K273" s="1151">
        <f t="shared" ca="1" si="80"/>
        <v>0</v>
      </c>
      <c r="L273" s="1150">
        <f t="shared" ca="1" si="81"/>
        <v>0</v>
      </c>
      <c r="M273" s="1150">
        <f t="shared" ca="1" si="82"/>
        <v>0</v>
      </c>
      <c r="N273" s="1150">
        <f t="shared" ca="1" si="91"/>
        <v>0</v>
      </c>
      <c r="O273" s="1093"/>
      <c r="P273" s="1150">
        <f t="shared" ca="1" si="83"/>
        <v>0</v>
      </c>
      <c r="Q273" s="1150">
        <f t="shared" ca="1" si="84"/>
        <v>0</v>
      </c>
      <c r="R273" s="1150">
        <f t="shared" ca="1" si="92"/>
        <v>0</v>
      </c>
      <c r="S273" s="1150">
        <f t="shared" ca="1" si="93"/>
        <v>0</v>
      </c>
      <c r="T273" s="1150">
        <f t="shared" ca="1" si="85"/>
        <v>0</v>
      </c>
      <c r="U273" s="1152">
        <f t="shared" ca="1" si="86"/>
        <v>0</v>
      </c>
      <c r="V273" s="1153" t="str">
        <f t="shared" ca="1" si="87"/>
        <v>n.a.</v>
      </c>
      <c r="X273" s="1154">
        <f t="shared" ca="1" si="94"/>
        <v>0</v>
      </c>
      <c r="Y273" s="1154">
        <f t="shared" ca="1" si="88"/>
        <v>0</v>
      </c>
      <c r="Z273" s="1154">
        <f t="shared" ca="1" si="89"/>
        <v>0</v>
      </c>
      <c r="AA273" s="1152">
        <f t="shared" ca="1" si="90"/>
        <v>0</v>
      </c>
      <c r="AB273" s="1125"/>
    </row>
    <row r="274" spans="1:28">
      <c r="A274" s="1164">
        <f>'AMORT. PROFILE 0% CPR'!A274</f>
        <v>53020</v>
      </c>
      <c r="C274" s="1124"/>
      <c r="D274" s="1145">
        <f t="shared" ca="1" si="76"/>
        <v>53782</v>
      </c>
      <c r="E274" s="1146">
        <f t="shared" ca="1" si="77"/>
        <v>53811</v>
      </c>
      <c r="F274" s="1147">
        <f t="shared" ca="1" si="78"/>
        <v>8036</v>
      </c>
      <c r="G274" s="1148">
        <f ca="1">IF(F274&lt;&gt;"",COUNTIF($F$11:F274,"&gt;0"),"")</f>
        <v>264</v>
      </c>
      <c r="H274" s="1149">
        <v>4.8715388676511213E-2</v>
      </c>
      <c r="I274" s="1093"/>
      <c r="J274" s="1150">
        <f t="shared" ca="1" si="79"/>
        <v>0</v>
      </c>
      <c r="K274" s="1151">
        <f t="shared" ca="1" si="80"/>
        <v>0</v>
      </c>
      <c r="L274" s="1150">
        <f t="shared" ca="1" si="81"/>
        <v>0</v>
      </c>
      <c r="M274" s="1150">
        <f t="shared" ca="1" si="82"/>
        <v>0</v>
      </c>
      <c r="N274" s="1150">
        <f t="shared" ca="1" si="91"/>
        <v>0</v>
      </c>
      <c r="O274" s="1093"/>
      <c r="P274" s="1150">
        <f t="shared" ca="1" si="83"/>
        <v>0</v>
      </c>
      <c r="Q274" s="1150">
        <f t="shared" ca="1" si="84"/>
        <v>0</v>
      </c>
      <c r="R274" s="1150">
        <f t="shared" ca="1" si="92"/>
        <v>0</v>
      </c>
      <c r="S274" s="1150">
        <f t="shared" ca="1" si="93"/>
        <v>0</v>
      </c>
      <c r="T274" s="1150">
        <f t="shared" ca="1" si="85"/>
        <v>0</v>
      </c>
      <c r="U274" s="1152">
        <f t="shared" ca="1" si="86"/>
        <v>0</v>
      </c>
      <c r="V274" s="1153" t="str">
        <f t="shared" ca="1" si="87"/>
        <v>n.a.</v>
      </c>
      <c r="X274" s="1154">
        <f t="shared" ca="1" si="94"/>
        <v>0</v>
      </c>
      <c r="Y274" s="1154">
        <f t="shared" ca="1" si="88"/>
        <v>0</v>
      </c>
      <c r="Z274" s="1154">
        <f t="shared" ca="1" si="89"/>
        <v>0</v>
      </c>
      <c r="AA274" s="1152">
        <f t="shared" ca="1" si="90"/>
        <v>0</v>
      </c>
      <c r="AB274" s="1125"/>
    </row>
    <row r="275" spans="1:28">
      <c r="A275" s="1164">
        <f>'AMORT. PROFILE 0% CPR'!A275</f>
        <v>53048</v>
      </c>
      <c r="C275" s="1124"/>
      <c r="D275" s="1145">
        <f t="shared" ca="1" si="76"/>
        <v>53812</v>
      </c>
      <c r="E275" s="1146">
        <f t="shared" ca="1" si="77"/>
        <v>53839</v>
      </c>
      <c r="F275" s="1147">
        <f t="shared" ca="1" si="78"/>
        <v>8064</v>
      </c>
      <c r="G275" s="1148">
        <f ca="1">IF(F275&lt;&gt;"",COUNTIF($F$11:F275,"&gt;0"),"")</f>
        <v>265</v>
      </c>
      <c r="H275" s="1149">
        <v>5.0165108466581725E-2</v>
      </c>
      <c r="I275" s="1093"/>
      <c r="J275" s="1150">
        <f t="shared" ca="1" si="79"/>
        <v>0</v>
      </c>
      <c r="K275" s="1151">
        <f t="shared" ca="1" si="80"/>
        <v>0</v>
      </c>
      <c r="L275" s="1150">
        <f t="shared" ca="1" si="81"/>
        <v>0</v>
      </c>
      <c r="M275" s="1150">
        <f t="shared" ca="1" si="82"/>
        <v>0</v>
      </c>
      <c r="N275" s="1150">
        <f t="shared" ca="1" si="91"/>
        <v>0</v>
      </c>
      <c r="O275" s="1093"/>
      <c r="P275" s="1150">
        <f t="shared" ca="1" si="83"/>
        <v>0</v>
      </c>
      <c r="Q275" s="1150">
        <f t="shared" ca="1" si="84"/>
        <v>0</v>
      </c>
      <c r="R275" s="1150">
        <f t="shared" ca="1" si="92"/>
        <v>0</v>
      </c>
      <c r="S275" s="1150">
        <f t="shared" ca="1" si="93"/>
        <v>0</v>
      </c>
      <c r="T275" s="1150">
        <f t="shared" ca="1" si="85"/>
        <v>0</v>
      </c>
      <c r="U275" s="1152">
        <f t="shared" ca="1" si="86"/>
        <v>0</v>
      </c>
      <c r="V275" s="1153" t="str">
        <f t="shared" ca="1" si="87"/>
        <v>n.a.</v>
      </c>
      <c r="X275" s="1154">
        <f t="shared" ca="1" si="94"/>
        <v>0</v>
      </c>
      <c r="Y275" s="1154">
        <f t="shared" ca="1" si="88"/>
        <v>0</v>
      </c>
      <c r="Z275" s="1154">
        <f t="shared" ca="1" si="89"/>
        <v>0</v>
      </c>
      <c r="AA275" s="1152">
        <f t="shared" ca="1" si="90"/>
        <v>0</v>
      </c>
      <c r="AB275" s="1125"/>
    </row>
    <row r="276" spans="1:28">
      <c r="A276" s="1164">
        <f>'AMORT. PROFILE 0% CPR'!A276</f>
        <v>53079</v>
      </c>
      <c r="C276" s="1124"/>
      <c r="D276" s="1145">
        <f t="shared" ca="1" si="76"/>
        <v>53843</v>
      </c>
      <c r="E276" s="1146">
        <f t="shared" ca="1" si="77"/>
        <v>53870</v>
      </c>
      <c r="F276" s="1147">
        <f t="shared" ca="1" si="78"/>
        <v>8095</v>
      </c>
      <c r="G276" s="1148">
        <f ca="1">IF(F276&lt;&gt;"",COUNTIF($F$11:F276,"&gt;0"),"")</f>
        <v>266</v>
      </c>
      <c r="H276" s="1149">
        <v>5.1883001386825167E-2</v>
      </c>
      <c r="I276" s="1093"/>
      <c r="J276" s="1150">
        <f t="shared" ca="1" si="79"/>
        <v>0</v>
      </c>
      <c r="K276" s="1151">
        <f t="shared" ca="1" si="80"/>
        <v>0</v>
      </c>
      <c r="L276" s="1150">
        <f t="shared" ca="1" si="81"/>
        <v>0</v>
      </c>
      <c r="M276" s="1150">
        <f t="shared" ca="1" si="82"/>
        <v>0</v>
      </c>
      <c r="N276" s="1150">
        <f t="shared" ca="1" si="91"/>
        <v>0</v>
      </c>
      <c r="O276" s="1093"/>
      <c r="P276" s="1150">
        <f t="shared" ca="1" si="83"/>
        <v>0</v>
      </c>
      <c r="Q276" s="1150">
        <f t="shared" ca="1" si="84"/>
        <v>0</v>
      </c>
      <c r="R276" s="1150">
        <f t="shared" ca="1" si="92"/>
        <v>0</v>
      </c>
      <c r="S276" s="1150">
        <f t="shared" ca="1" si="93"/>
        <v>0</v>
      </c>
      <c r="T276" s="1150">
        <f t="shared" ca="1" si="85"/>
        <v>0</v>
      </c>
      <c r="U276" s="1152">
        <f t="shared" ca="1" si="86"/>
        <v>0</v>
      </c>
      <c r="V276" s="1153" t="str">
        <f t="shared" ca="1" si="87"/>
        <v>n.a.</v>
      </c>
      <c r="X276" s="1154">
        <f t="shared" ca="1" si="94"/>
        <v>0</v>
      </c>
      <c r="Y276" s="1154">
        <f t="shared" ca="1" si="88"/>
        <v>0</v>
      </c>
      <c r="Z276" s="1154">
        <f t="shared" ca="1" si="89"/>
        <v>0</v>
      </c>
      <c r="AA276" s="1152">
        <f t="shared" ca="1" si="90"/>
        <v>0</v>
      </c>
      <c r="AB276" s="1125"/>
    </row>
    <row r="277" spans="1:28">
      <c r="A277" s="1164">
        <f>'AMORT. PROFILE 0% CPR'!A277</f>
        <v>53111</v>
      </c>
      <c r="C277" s="1124"/>
      <c r="D277" s="1145">
        <f t="shared" ca="1" si="76"/>
        <v>53873</v>
      </c>
      <c r="E277" s="1146">
        <f t="shared" ca="1" si="77"/>
        <v>53902</v>
      </c>
      <c r="F277" s="1147">
        <f t="shared" ca="1" si="78"/>
        <v>8127</v>
      </c>
      <c r="G277" s="1148">
        <f ca="1">IF(F277&lt;&gt;"",COUNTIF($F$11:F277,"&gt;0"),"")</f>
        <v>267</v>
      </c>
      <c r="H277" s="1149">
        <v>5.3713176463733601E-2</v>
      </c>
      <c r="I277" s="1093"/>
      <c r="J277" s="1150">
        <f t="shared" ca="1" si="79"/>
        <v>0</v>
      </c>
      <c r="K277" s="1151">
        <f t="shared" ca="1" si="80"/>
        <v>0</v>
      </c>
      <c r="L277" s="1150">
        <f t="shared" ca="1" si="81"/>
        <v>0</v>
      </c>
      <c r="M277" s="1150">
        <f t="shared" ca="1" si="82"/>
        <v>0</v>
      </c>
      <c r="N277" s="1150">
        <f t="shared" ca="1" si="91"/>
        <v>0</v>
      </c>
      <c r="O277" s="1093"/>
      <c r="P277" s="1150">
        <f t="shared" ca="1" si="83"/>
        <v>0</v>
      </c>
      <c r="Q277" s="1150">
        <f t="shared" ca="1" si="84"/>
        <v>0</v>
      </c>
      <c r="R277" s="1150">
        <f t="shared" ca="1" si="92"/>
        <v>0</v>
      </c>
      <c r="S277" s="1150">
        <f t="shared" ca="1" si="93"/>
        <v>0</v>
      </c>
      <c r="T277" s="1150">
        <f t="shared" ca="1" si="85"/>
        <v>0</v>
      </c>
      <c r="U277" s="1152">
        <f t="shared" ca="1" si="86"/>
        <v>0</v>
      </c>
      <c r="V277" s="1153" t="str">
        <f t="shared" ca="1" si="87"/>
        <v>n.a.</v>
      </c>
      <c r="X277" s="1154">
        <f t="shared" ca="1" si="94"/>
        <v>0</v>
      </c>
      <c r="Y277" s="1154">
        <f t="shared" ca="1" si="88"/>
        <v>0</v>
      </c>
      <c r="Z277" s="1154">
        <f t="shared" ca="1" si="89"/>
        <v>0</v>
      </c>
      <c r="AA277" s="1152">
        <f t="shared" ca="1" si="90"/>
        <v>0</v>
      </c>
      <c r="AB277" s="1125"/>
    </row>
    <row r="278" spans="1:28">
      <c r="A278" s="1164">
        <f>'AMORT. PROFILE 0% CPR'!A278</f>
        <v>53140</v>
      </c>
      <c r="C278" s="1124"/>
      <c r="D278" s="1145">
        <f t="shared" ca="1" si="76"/>
        <v>53904</v>
      </c>
      <c r="E278" s="1146">
        <f t="shared" ca="1" si="77"/>
        <v>53931</v>
      </c>
      <c r="F278" s="1147">
        <f t="shared" ca="1" si="78"/>
        <v>8156</v>
      </c>
      <c r="G278" s="1148">
        <f ca="1">IF(F278&lt;&gt;"",COUNTIF($F$11:F278,"&gt;0"),"")</f>
        <v>268</v>
      </c>
      <c r="H278" s="1149">
        <v>5.5394495085137607E-2</v>
      </c>
      <c r="I278" s="1093"/>
      <c r="J278" s="1150">
        <f t="shared" ca="1" si="79"/>
        <v>0</v>
      </c>
      <c r="K278" s="1151">
        <f t="shared" ca="1" si="80"/>
        <v>0</v>
      </c>
      <c r="L278" s="1150">
        <f t="shared" ca="1" si="81"/>
        <v>0</v>
      </c>
      <c r="M278" s="1150">
        <f t="shared" ca="1" si="82"/>
        <v>0</v>
      </c>
      <c r="N278" s="1150">
        <f t="shared" ca="1" si="91"/>
        <v>0</v>
      </c>
      <c r="O278" s="1093"/>
      <c r="P278" s="1150">
        <f t="shared" ca="1" si="83"/>
        <v>0</v>
      </c>
      <c r="Q278" s="1150">
        <f t="shared" ca="1" si="84"/>
        <v>0</v>
      </c>
      <c r="R278" s="1150">
        <f t="shared" ca="1" si="92"/>
        <v>0</v>
      </c>
      <c r="S278" s="1150">
        <f t="shared" ca="1" si="93"/>
        <v>0</v>
      </c>
      <c r="T278" s="1150">
        <f t="shared" ca="1" si="85"/>
        <v>0</v>
      </c>
      <c r="U278" s="1152">
        <f t="shared" ca="1" si="86"/>
        <v>0</v>
      </c>
      <c r="V278" s="1153" t="str">
        <f t="shared" ca="1" si="87"/>
        <v>n.a.</v>
      </c>
      <c r="X278" s="1154">
        <f t="shared" ca="1" si="94"/>
        <v>0</v>
      </c>
      <c r="Y278" s="1154">
        <f t="shared" ca="1" si="88"/>
        <v>0</v>
      </c>
      <c r="Z278" s="1154">
        <f t="shared" ca="1" si="89"/>
        <v>0</v>
      </c>
      <c r="AA278" s="1152">
        <f t="shared" ca="1" si="90"/>
        <v>0</v>
      </c>
      <c r="AB278" s="1125"/>
    </row>
    <row r="279" spans="1:28">
      <c r="A279" s="1164">
        <f>'AMORT. PROFILE 0% CPR'!A279</f>
        <v>53170</v>
      </c>
      <c r="C279" s="1124"/>
      <c r="D279" s="1145">
        <f t="shared" ca="1" si="76"/>
        <v>53935</v>
      </c>
      <c r="E279" s="1146">
        <f t="shared" ca="1" si="77"/>
        <v>53962</v>
      </c>
      <c r="F279" s="1147">
        <f t="shared" ca="1" si="78"/>
        <v>8187</v>
      </c>
      <c r="G279" s="1148">
        <f ca="1">IF(F279&lt;&gt;"",COUNTIF($F$11:F279,"&gt;0"),"")</f>
        <v>269</v>
      </c>
      <c r="H279" s="1149">
        <v>5.7138442985255958E-2</v>
      </c>
      <c r="I279" s="1093"/>
      <c r="J279" s="1150">
        <f t="shared" ca="1" si="79"/>
        <v>0</v>
      </c>
      <c r="K279" s="1151">
        <f t="shared" ca="1" si="80"/>
        <v>0</v>
      </c>
      <c r="L279" s="1150">
        <f t="shared" ca="1" si="81"/>
        <v>0</v>
      </c>
      <c r="M279" s="1150">
        <f t="shared" ca="1" si="82"/>
        <v>0</v>
      </c>
      <c r="N279" s="1150">
        <f t="shared" ca="1" si="91"/>
        <v>0</v>
      </c>
      <c r="O279" s="1093"/>
      <c r="P279" s="1150">
        <f t="shared" ca="1" si="83"/>
        <v>0</v>
      </c>
      <c r="Q279" s="1150">
        <f t="shared" ca="1" si="84"/>
        <v>0</v>
      </c>
      <c r="R279" s="1150">
        <f t="shared" ca="1" si="92"/>
        <v>0</v>
      </c>
      <c r="S279" s="1150">
        <f t="shared" ca="1" si="93"/>
        <v>0</v>
      </c>
      <c r="T279" s="1150">
        <f t="shared" ca="1" si="85"/>
        <v>0</v>
      </c>
      <c r="U279" s="1152">
        <f t="shared" ca="1" si="86"/>
        <v>0</v>
      </c>
      <c r="V279" s="1153" t="str">
        <f t="shared" ca="1" si="87"/>
        <v>n.a.</v>
      </c>
      <c r="X279" s="1154">
        <f t="shared" ca="1" si="94"/>
        <v>0</v>
      </c>
      <c r="Y279" s="1154">
        <f t="shared" ca="1" si="88"/>
        <v>0</v>
      </c>
      <c r="Z279" s="1154">
        <f t="shared" ca="1" si="89"/>
        <v>0</v>
      </c>
      <c r="AA279" s="1152">
        <f t="shared" ca="1" si="90"/>
        <v>0</v>
      </c>
      <c r="AB279" s="1125"/>
    </row>
    <row r="280" spans="1:28">
      <c r="A280" s="1164">
        <f>'AMORT. PROFILE 0% CPR'!A280</f>
        <v>53202</v>
      </c>
      <c r="C280" s="1124"/>
      <c r="D280" s="1145">
        <f t="shared" ca="1" si="76"/>
        <v>53965</v>
      </c>
      <c r="E280" s="1146">
        <f t="shared" ca="1" si="77"/>
        <v>53993</v>
      </c>
      <c r="F280" s="1147">
        <f t="shared" ca="1" si="78"/>
        <v>8218</v>
      </c>
      <c r="G280" s="1148">
        <f ca="1">IF(F280&lt;&gt;"",COUNTIF($F$11:F280,"&gt;0"),"")</f>
        <v>270</v>
      </c>
      <c r="H280" s="1149">
        <v>5.8612212766243177E-2</v>
      </c>
      <c r="I280" s="1093"/>
      <c r="J280" s="1150">
        <f t="shared" ca="1" si="79"/>
        <v>0</v>
      </c>
      <c r="K280" s="1151">
        <f t="shared" ca="1" si="80"/>
        <v>0</v>
      </c>
      <c r="L280" s="1150">
        <f t="shared" ca="1" si="81"/>
        <v>0</v>
      </c>
      <c r="M280" s="1150">
        <f t="shared" ca="1" si="82"/>
        <v>0</v>
      </c>
      <c r="N280" s="1150">
        <f t="shared" ca="1" si="91"/>
        <v>0</v>
      </c>
      <c r="O280" s="1093"/>
      <c r="P280" s="1150">
        <f t="shared" ca="1" si="83"/>
        <v>0</v>
      </c>
      <c r="Q280" s="1150">
        <f t="shared" ca="1" si="84"/>
        <v>0</v>
      </c>
      <c r="R280" s="1150">
        <f t="shared" ca="1" si="92"/>
        <v>0</v>
      </c>
      <c r="S280" s="1150">
        <f t="shared" ca="1" si="93"/>
        <v>0</v>
      </c>
      <c r="T280" s="1150">
        <f t="shared" ca="1" si="85"/>
        <v>0</v>
      </c>
      <c r="U280" s="1152">
        <f t="shared" ca="1" si="86"/>
        <v>0</v>
      </c>
      <c r="V280" s="1153" t="str">
        <f t="shared" ca="1" si="87"/>
        <v>n.a.</v>
      </c>
      <c r="X280" s="1154">
        <f t="shared" ca="1" si="94"/>
        <v>0</v>
      </c>
      <c r="Y280" s="1154">
        <f t="shared" ca="1" si="88"/>
        <v>0</v>
      </c>
      <c r="Z280" s="1154">
        <f t="shared" ca="1" si="89"/>
        <v>0</v>
      </c>
      <c r="AA280" s="1152">
        <f t="shared" ca="1" si="90"/>
        <v>0</v>
      </c>
      <c r="AB280" s="1125"/>
    </row>
    <row r="281" spans="1:28">
      <c r="A281" s="1164">
        <f>'AMORT. PROFILE 0% CPR'!A281</f>
        <v>53232</v>
      </c>
      <c r="C281" s="1124"/>
      <c r="D281" s="1145">
        <f t="shared" ca="1" si="76"/>
        <v>53996</v>
      </c>
      <c r="E281" s="1146">
        <f t="shared" ca="1" si="77"/>
        <v>54023</v>
      </c>
      <c r="F281" s="1147">
        <f t="shared" ca="1" si="78"/>
        <v>8248</v>
      </c>
      <c r="G281" s="1148">
        <f ca="1">IF(F281&lt;&gt;"",COUNTIF($F$11:F281,"&gt;0"),"")</f>
        <v>271</v>
      </c>
      <c r="H281" s="1149">
        <v>6.0041942100627681E-2</v>
      </c>
      <c r="I281" s="1093"/>
      <c r="J281" s="1150">
        <f t="shared" ca="1" si="79"/>
        <v>0</v>
      </c>
      <c r="K281" s="1151">
        <f t="shared" ca="1" si="80"/>
        <v>0</v>
      </c>
      <c r="L281" s="1150">
        <f t="shared" ca="1" si="81"/>
        <v>0</v>
      </c>
      <c r="M281" s="1150">
        <f t="shared" ca="1" si="82"/>
        <v>0</v>
      </c>
      <c r="N281" s="1150">
        <f t="shared" ca="1" si="91"/>
        <v>0</v>
      </c>
      <c r="O281" s="1093"/>
      <c r="P281" s="1150">
        <f t="shared" ca="1" si="83"/>
        <v>0</v>
      </c>
      <c r="Q281" s="1150">
        <f t="shared" ca="1" si="84"/>
        <v>0</v>
      </c>
      <c r="R281" s="1150">
        <f t="shared" ca="1" si="92"/>
        <v>0</v>
      </c>
      <c r="S281" s="1150">
        <f t="shared" ca="1" si="93"/>
        <v>0</v>
      </c>
      <c r="T281" s="1150">
        <f t="shared" ca="1" si="85"/>
        <v>0</v>
      </c>
      <c r="U281" s="1152">
        <f t="shared" ca="1" si="86"/>
        <v>0</v>
      </c>
      <c r="V281" s="1153" t="str">
        <f t="shared" ca="1" si="87"/>
        <v>n.a.</v>
      </c>
      <c r="X281" s="1154">
        <f t="shared" ca="1" si="94"/>
        <v>0</v>
      </c>
      <c r="Y281" s="1154">
        <f t="shared" ca="1" si="88"/>
        <v>0</v>
      </c>
      <c r="Z281" s="1154">
        <f t="shared" ca="1" si="89"/>
        <v>0</v>
      </c>
      <c r="AA281" s="1152">
        <f t="shared" ca="1" si="90"/>
        <v>0</v>
      </c>
      <c r="AB281" s="1125"/>
    </row>
    <row r="282" spans="1:28">
      <c r="A282" s="1164">
        <f>'AMORT. PROFILE 0% CPR'!A282</f>
        <v>53262</v>
      </c>
      <c r="C282" s="1124"/>
      <c r="D282" s="1145">
        <f t="shared" ca="1" si="76"/>
        <v>54026</v>
      </c>
      <c r="E282" s="1146">
        <f t="shared" ca="1" si="77"/>
        <v>54053</v>
      </c>
      <c r="F282" s="1147">
        <f t="shared" ca="1" si="78"/>
        <v>8278</v>
      </c>
      <c r="G282" s="1148">
        <f ca="1">IF(F282&lt;&gt;"",COUNTIF($F$11:F282,"&gt;0"),"")</f>
        <v>272</v>
      </c>
      <c r="H282" s="1149">
        <v>6.0426766966292837E-2</v>
      </c>
      <c r="I282" s="1093"/>
      <c r="J282" s="1150">
        <f t="shared" ca="1" si="79"/>
        <v>0</v>
      </c>
      <c r="K282" s="1151">
        <f t="shared" ca="1" si="80"/>
        <v>0</v>
      </c>
      <c r="L282" s="1150">
        <f t="shared" ca="1" si="81"/>
        <v>0</v>
      </c>
      <c r="M282" s="1150">
        <f t="shared" ca="1" si="82"/>
        <v>0</v>
      </c>
      <c r="N282" s="1150">
        <f t="shared" ca="1" si="91"/>
        <v>0</v>
      </c>
      <c r="O282" s="1093"/>
      <c r="P282" s="1150">
        <f t="shared" ca="1" si="83"/>
        <v>0</v>
      </c>
      <c r="Q282" s="1150">
        <f t="shared" ca="1" si="84"/>
        <v>0</v>
      </c>
      <c r="R282" s="1150">
        <f t="shared" ca="1" si="92"/>
        <v>0</v>
      </c>
      <c r="S282" s="1150">
        <f t="shared" ca="1" si="93"/>
        <v>0</v>
      </c>
      <c r="T282" s="1150">
        <f t="shared" ca="1" si="85"/>
        <v>0</v>
      </c>
      <c r="U282" s="1152">
        <f t="shared" ca="1" si="86"/>
        <v>0</v>
      </c>
      <c r="V282" s="1153" t="str">
        <f t="shared" ca="1" si="87"/>
        <v>n.a.</v>
      </c>
      <c r="X282" s="1154">
        <f t="shared" ca="1" si="94"/>
        <v>0</v>
      </c>
      <c r="Y282" s="1154">
        <f t="shared" ca="1" si="88"/>
        <v>0</v>
      </c>
      <c r="Z282" s="1154">
        <f t="shared" ca="1" si="89"/>
        <v>0</v>
      </c>
      <c r="AA282" s="1152">
        <f t="shared" ca="1" si="90"/>
        <v>0</v>
      </c>
      <c r="AB282" s="1125"/>
    </row>
    <row r="283" spans="1:28">
      <c r="A283" s="1164">
        <f>'AMORT. PROFILE 0% CPR'!A283</f>
        <v>53293</v>
      </c>
      <c r="C283" s="1124"/>
      <c r="D283" s="1145">
        <f t="shared" ca="1" si="76"/>
        <v>54057</v>
      </c>
      <c r="E283" s="1146">
        <f t="shared" ca="1" si="77"/>
        <v>54084</v>
      </c>
      <c r="F283" s="1147">
        <f t="shared" ca="1" si="78"/>
        <v>8309</v>
      </c>
      <c r="G283" s="1148">
        <f ca="1">IF(F283&lt;&gt;"",COUNTIF($F$11:F283,"&gt;0"),"")</f>
        <v>273</v>
      </c>
      <c r="H283" s="1149">
        <v>6.1780428959803547E-2</v>
      </c>
      <c r="I283" s="1093"/>
      <c r="J283" s="1150">
        <f t="shared" ca="1" si="79"/>
        <v>0</v>
      </c>
      <c r="K283" s="1151">
        <f t="shared" ca="1" si="80"/>
        <v>0</v>
      </c>
      <c r="L283" s="1150">
        <f t="shared" ca="1" si="81"/>
        <v>0</v>
      </c>
      <c r="M283" s="1150">
        <f t="shared" ca="1" si="82"/>
        <v>0</v>
      </c>
      <c r="N283" s="1150">
        <f t="shared" ca="1" si="91"/>
        <v>0</v>
      </c>
      <c r="O283" s="1093"/>
      <c r="P283" s="1150">
        <f t="shared" ca="1" si="83"/>
        <v>0</v>
      </c>
      <c r="Q283" s="1150">
        <f t="shared" ca="1" si="84"/>
        <v>0</v>
      </c>
      <c r="R283" s="1150">
        <f t="shared" ca="1" si="92"/>
        <v>0</v>
      </c>
      <c r="S283" s="1150">
        <f t="shared" ca="1" si="93"/>
        <v>0</v>
      </c>
      <c r="T283" s="1150">
        <f t="shared" ca="1" si="85"/>
        <v>0</v>
      </c>
      <c r="U283" s="1152">
        <f t="shared" ca="1" si="86"/>
        <v>0</v>
      </c>
      <c r="V283" s="1153" t="str">
        <f t="shared" ca="1" si="87"/>
        <v>n.a.</v>
      </c>
      <c r="X283" s="1154">
        <f t="shared" ca="1" si="94"/>
        <v>0</v>
      </c>
      <c r="Y283" s="1154">
        <f t="shared" ca="1" si="88"/>
        <v>0</v>
      </c>
      <c r="Z283" s="1154">
        <f t="shared" ca="1" si="89"/>
        <v>0</v>
      </c>
      <c r="AA283" s="1152">
        <f t="shared" ca="1" si="90"/>
        <v>0</v>
      </c>
      <c r="AB283" s="1125"/>
    </row>
    <row r="284" spans="1:28">
      <c r="A284" s="1164">
        <f>'AMORT. PROFILE 0% CPR'!A284</f>
        <v>53323</v>
      </c>
      <c r="C284" s="1124"/>
      <c r="D284" s="1145">
        <f t="shared" ca="1" si="76"/>
        <v>54088</v>
      </c>
      <c r="E284" s="1146">
        <f t="shared" ca="1" si="77"/>
        <v>54115</v>
      </c>
      <c r="F284" s="1147">
        <f t="shared" ca="1" si="78"/>
        <v>8340</v>
      </c>
      <c r="G284" s="1148">
        <f ca="1">IF(F284&lt;&gt;"",COUNTIF($F$11:F284,"&gt;0"),"")</f>
        <v>274</v>
      </c>
      <c r="H284" s="1149">
        <v>6.2921312690656164E-2</v>
      </c>
      <c r="I284" s="1093"/>
      <c r="J284" s="1150">
        <f t="shared" ca="1" si="79"/>
        <v>0</v>
      </c>
      <c r="K284" s="1151">
        <f t="shared" ca="1" si="80"/>
        <v>0</v>
      </c>
      <c r="L284" s="1150">
        <f t="shared" ca="1" si="81"/>
        <v>0</v>
      </c>
      <c r="M284" s="1150">
        <f t="shared" ca="1" si="82"/>
        <v>0</v>
      </c>
      <c r="N284" s="1150">
        <f t="shared" ca="1" si="91"/>
        <v>0</v>
      </c>
      <c r="O284" s="1093"/>
      <c r="P284" s="1150">
        <f t="shared" ca="1" si="83"/>
        <v>0</v>
      </c>
      <c r="Q284" s="1150">
        <f t="shared" ca="1" si="84"/>
        <v>0</v>
      </c>
      <c r="R284" s="1150">
        <f t="shared" ca="1" si="92"/>
        <v>0</v>
      </c>
      <c r="S284" s="1150">
        <f t="shared" ca="1" si="93"/>
        <v>0</v>
      </c>
      <c r="T284" s="1150">
        <f t="shared" ca="1" si="85"/>
        <v>0</v>
      </c>
      <c r="U284" s="1152">
        <f t="shared" ca="1" si="86"/>
        <v>0</v>
      </c>
      <c r="V284" s="1153" t="str">
        <f t="shared" ca="1" si="87"/>
        <v>n.a.</v>
      </c>
      <c r="X284" s="1154">
        <f t="shared" ca="1" si="94"/>
        <v>0</v>
      </c>
      <c r="Y284" s="1154">
        <f t="shared" ca="1" si="88"/>
        <v>0</v>
      </c>
      <c r="Z284" s="1154">
        <f t="shared" ca="1" si="89"/>
        <v>0</v>
      </c>
      <c r="AA284" s="1152">
        <f t="shared" ca="1" si="90"/>
        <v>0</v>
      </c>
      <c r="AB284" s="1125"/>
    </row>
    <row r="285" spans="1:28">
      <c r="A285" s="1164">
        <f>'AMORT. PROFILE 0% CPR'!A285</f>
        <v>53356</v>
      </c>
      <c r="C285" s="1124"/>
      <c r="D285" s="1145">
        <f t="shared" ca="1" si="76"/>
        <v>54117</v>
      </c>
      <c r="E285" s="1146">
        <f t="shared" ca="1" si="77"/>
        <v>54144</v>
      </c>
      <c r="F285" s="1147">
        <f t="shared" ca="1" si="78"/>
        <v>8369</v>
      </c>
      <c r="G285" s="1148">
        <f ca="1">IF(F285&lt;&gt;"",COUNTIF($F$11:F285,"&gt;0"),"")</f>
        <v>275</v>
      </c>
      <c r="H285" s="1149">
        <v>6.3961417409715671E-2</v>
      </c>
      <c r="I285" s="1093"/>
      <c r="J285" s="1150">
        <f t="shared" ca="1" si="79"/>
        <v>0</v>
      </c>
      <c r="K285" s="1151">
        <f t="shared" ca="1" si="80"/>
        <v>0</v>
      </c>
      <c r="L285" s="1150">
        <f t="shared" ca="1" si="81"/>
        <v>0</v>
      </c>
      <c r="M285" s="1150">
        <f t="shared" ca="1" si="82"/>
        <v>0</v>
      </c>
      <c r="N285" s="1150">
        <f t="shared" ca="1" si="91"/>
        <v>0</v>
      </c>
      <c r="O285" s="1093"/>
      <c r="P285" s="1150">
        <f t="shared" ca="1" si="83"/>
        <v>0</v>
      </c>
      <c r="Q285" s="1150">
        <f t="shared" ca="1" si="84"/>
        <v>0</v>
      </c>
      <c r="R285" s="1150">
        <f t="shared" ca="1" si="92"/>
        <v>0</v>
      </c>
      <c r="S285" s="1150">
        <f t="shared" ca="1" si="93"/>
        <v>0</v>
      </c>
      <c r="T285" s="1150">
        <f t="shared" ca="1" si="85"/>
        <v>0</v>
      </c>
      <c r="U285" s="1152">
        <f t="shared" ca="1" si="86"/>
        <v>0</v>
      </c>
      <c r="V285" s="1153" t="str">
        <f t="shared" ca="1" si="87"/>
        <v>n.a.</v>
      </c>
      <c r="X285" s="1154">
        <f t="shared" ca="1" si="94"/>
        <v>0</v>
      </c>
      <c r="Y285" s="1154">
        <f t="shared" ca="1" si="88"/>
        <v>0</v>
      </c>
      <c r="Z285" s="1154">
        <f t="shared" ca="1" si="89"/>
        <v>0</v>
      </c>
      <c r="AA285" s="1152">
        <f t="shared" ca="1" si="90"/>
        <v>0</v>
      </c>
      <c r="AB285" s="1125"/>
    </row>
    <row r="286" spans="1:28">
      <c r="A286" s="1164">
        <f>'AMORT. PROFILE 0% CPR'!A286</f>
        <v>53385</v>
      </c>
      <c r="C286" s="1124"/>
      <c r="D286" s="1145">
        <f t="shared" ca="1" si="76"/>
        <v>54148</v>
      </c>
      <c r="E286" s="1146">
        <f t="shared" ca="1" si="77"/>
        <v>54175</v>
      </c>
      <c r="F286" s="1147">
        <f t="shared" ca="1" si="78"/>
        <v>8400</v>
      </c>
      <c r="G286" s="1148">
        <f ca="1">IF(F286&lt;&gt;"",COUNTIF($F$11:F286,"&gt;0"),"")</f>
        <v>276</v>
      </c>
      <c r="H286" s="1149">
        <v>6.5734373171687552E-2</v>
      </c>
      <c r="I286" s="1093"/>
      <c r="J286" s="1150">
        <f t="shared" ca="1" si="79"/>
        <v>0</v>
      </c>
      <c r="K286" s="1151">
        <f t="shared" ca="1" si="80"/>
        <v>0</v>
      </c>
      <c r="L286" s="1150">
        <f t="shared" ca="1" si="81"/>
        <v>0</v>
      </c>
      <c r="M286" s="1150">
        <f t="shared" ca="1" si="82"/>
        <v>0</v>
      </c>
      <c r="N286" s="1150">
        <f t="shared" ca="1" si="91"/>
        <v>0</v>
      </c>
      <c r="O286" s="1093"/>
      <c r="P286" s="1150">
        <f t="shared" ca="1" si="83"/>
        <v>0</v>
      </c>
      <c r="Q286" s="1150">
        <f t="shared" ca="1" si="84"/>
        <v>0</v>
      </c>
      <c r="R286" s="1150">
        <f t="shared" ca="1" si="92"/>
        <v>0</v>
      </c>
      <c r="S286" s="1150">
        <f t="shared" ca="1" si="93"/>
        <v>0</v>
      </c>
      <c r="T286" s="1150">
        <f t="shared" ca="1" si="85"/>
        <v>0</v>
      </c>
      <c r="U286" s="1152">
        <f t="shared" ca="1" si="86"/>
        <v>0</v>
      </c>
      <c r="V286" s="1153" t="str">
        <f t="shared" ca="1" si="87"/>
        <v>n.a.</v>
      </c>
      <c r="X286" s="1154">
        <f t="shared" ca="1" si="94"/>
        <v>0</v>
      </c>
      <c r="Y286" s="1154">
        <f t="shared" ca="1" si="88"/>
        <v>0</v>
      </c>
      <c r="Z286" s="1154">
        <f t="shared" ca="1" si="89"/>
        <v>0</v>
      </c>
      <c r="AA286" s="1152">
        <f t="shared" ca="1" si="90"/>
        <v>0</v>
      </c>
      <c r="AB286" s="1125"/>
    </row>
    <row r="287" spans="1:28">
      <c r="A287" s="1164">
        <f>'AMORT. PROFILE 0% CPR'!A287</f>
        <v>53413</v>
      </c>
      <c r="C287" s="1124"/>
      <c r="D287" s="1145">
        <f t="shared" ca="1" si="76"/>
        <v>54178</v>
      </c>
      <c r="E287" s="1146">
        <f t="shared" ca="1" si="77"/>
        <v>54205</v>
      </c>
      <c r="F287" s="1147">
        <f t="shared" ca="1" si="78"/>
        <v>8430</v>
      </c>
      <c r="G287" s="1148">
        <f ca="1">IF(F287&lt;&gt;"",COUNTIF($F$11:F287,"&gt;0"),"")</f>
        <v>277</v>
      </c>
      <c r="H287" s="1149">
        <v>6.770040803534462E-2</v>
      </c>
      <c r="I287" s="1093"/>
      <c r="J287" s="1150">
        <f t="shared" ca="1" si="79"/>
        <v>0</v>
      </c>
      <c r="K287" s="1151">
        <f t="shared" ca="1" si="80"/>
        <v>0</v>
      </c>
      <c r="L287" s="1150">
        <f t="shared" ca="1" si="81"/>
        <v>0</v>
      </c>
      <c r="M287" s="1150">
        <f t="shared" ca="1" si="82"/>
        <v>0</v>
      </c>
      <c r="N287" s="1150">
        <f t="shared" ca="1" si="91"/>
        <v>0</v>
      </c>
      <c r="O287" s="1093"/>
      <c r="P287" s="1150">
        <f t="shared" ca="1" si="83"/>
        <v>0</v>
      </c>
      <c r="Q287" s="1150">
        <f t="shared" ca="1" si="84"/>
        <v>0</v>
      </c>
      <c r="R287" s="1150">
        <f t="shared" ca="1" si="92"/>
        <v>0</v>
      </c>
      <c r="S287" s="1150">
        <f t="shared" ca="1" si="93"/>
        <v>0</v>
      </c>
      <c r="T287" s="1150">
        <f t="shared" ca="1" si="85"/>
        <v>0</v>
      </c>
      <c r="U287" s="1152">
        <f t="shared" ca="1" si="86"/>
        <v>0</v>
      </c>
      <c r="V287" s="1153" t="str">
        <f t="shared" ca="1" si="87"/>
        <v>n.a.</v>
      </c>
      <c r="X287" s="1154">
        <f t="shared" ca="1" si="94"/>
        <v>0</v>
      </c>
      <c r="Y287" s="1154">
        <f t="shared" ca="1" si="88"/>
        <v>0</v>
      </c>
      <c r="Z287" s="1154">
        <f t="shared" ca="1" si="89"/>
        <v>0</v>
      </c>
      <c r="AA287" s="1152">
        <f t="shared" ca="1" si="90"/>
        <v>0</v>
      </c>
      <c r="AB287" s="1125"/>
    </row>
    <row r="288" spans="1:28">
      <c r="A288" s="1164">
        <f>'AMORT. PROFILE 0% CPR'!A288</f>
        <v>53444</v>
      </c>
      <c r="C288" s="1124"/>
      <c r="D288" s="1145">
        <f t="shared" ca="1" si="76"/>
        <v>54209</v>
      </c>
      <c r="E288" s="1146">
        <f t="shared" ca="1" si="77"/>
        <v>54238</v>
      </c>
      <c r="F288" s="1147">
        <f t="shared" ca="1" si="78"/>
        <v>8463</v>
      </c>
      <c r="G288" s="1148">
        <f ca="1">IF(F288&lt;&gt;"",COUNTIF($F$11:F288,"&gt;0"),"")</f>
        <v>278</v>
      </c>
      <c r="H288" s="1149">
        <v>7.0054698578079694E-2</v>
      </c>
      <c r="I288" s="1093"/>
      <c r="J288" s="1150">
        <f t="shared" ca="1" si="79"/>
        <v>0</v>
      </c>
      <c r="K288" s="1151">
        <f t="shared" ca="1" si="80"/>
        <v>0</v>
      </c>
      <c r="L288" s="1150">
        <f t="shared" ca="1" si="81"/>
        <v>0</v>
      </c>
      <c r="M288" s="1150">
        <f t="shared" ca="1" si="82"/>
        <v>0</v>
      </c>
      <c r="N288" s="1150">
        <f t="shared" ca="1" si="91"/>
        <v>0</v>
      </c>
      <c r="O288" s="1093"/>
      <c r="P288" s="1150">
        <f t="shared" ca="1" si="83"/>
        <v>0</v>
      </c>
      <c r="Q288" s="1150">
        <f t="shared" ca="1" si="84"/>
        <v>0</v>
      </c>
      <c r="R288" s="1150">
        <f t="shared" ca="1" si="92"/>
        <v>0</v>
      </c>
      <c r="S288" s="1150">
        <f t="shared" ca="1" si="93"/>
        <v>0</v>
      </c>
      <c r="T288" s="1150">
        <f t="shared" ca="1" si="85"/>
        <v>0</v>
      </c>
      <c r="U288" s="1152">
        <f t="shared" ca="1" si="86"/>
        <v>0</v>
      </c>
      <c r="V288" s="1153" t="str">
        <f t="shared" ca="1" si="87"/>
        <v>n.a.</v>
      </c>
      <c r="X288" s="1154">
        <f t="shared" ca="1" si="94"/>
        <v>0</v>
      </c>
      <c r="Y288" s="1154">
        <f t="shared" ca="1" si="88"/>
        <v>0</v>
      </c>
      <c r="Z288" s="1154">
        <f t="shared" ca="1" si="89"/>
        <v>0</v>
      </c>
      <c r="AA288" s="1152">
        <f t="shared" ca="1" si="90"/>
        <v>0</v>
      </c>
      <c r="AB288" s="1125"/>
    </row>
    <row r="289" spans="1:28">
      <c r="A289" s="1164">
        <f>'AMORT. PROFILE 0% CPR'!A289</f>
        <v>53475</v>
      </c>
      <c r="C289" s="1124"/>
      <c r="D289" s="1145">
        <f t="shared" ca="1" si="76"/>
        <v>54239</v>
      </c>
      <c r="E289" s="1146">
        <f t="shared" ca="1" si="77"/>
        <v>54266</v>
      </c>
      <c r="F289" s="1147">
        <f t="shared" ca="1" si="78"/>
        <v>8491</v>
      </c>
      <c r="G289" s="1148">
        <f ca="1">IF(F289&lt;&gt;"",COUNTIF($F$11:F289,"&gt;0"),"")</f>
        <v>279</v>
      </c>
      <c r="H289" s="1149">
        <v>7.3041728114179263E-2</v>
      </c>
      <c r="I289" s="1093"/>
      <c r="J289" s="1150">
        <f t="shared" ca="1" si="79"/>
        <v>0</v>
      </c>
      <c r="K289" s="1151">
        <f t="shared" ca="1" si="80"/>
        <v>0</v>
      </c>
      <c r="L289" s="1150">
        <f t="shared" ca="1" si="81"/>
        <v>0</v>
      </c>
      <c r="M289" s="1150">
        <f t="shared" ca="1" si="82"/>
        <v>0</v>
      </c>
      <c r="N289" s="1150">
        <f t="shared" ca="1" si="91"/>
        <v>0</v>
      </c>
      <c r="O289" s="1093"/>
      <c r="P289" s="1150">
        <f t="shared" ca="1" si="83"/>
        <v>0</v>
      </c>
      <c r="Q289" s="1150">
        <f t="shared" ca="1" si="84"/>
        <v>0</v>
      </c>
      <c r="R289" s="1150">
        <f t="shared" ca="1" si="92"/>
        <v>0</v>
      </c>
      <c r="S289" s="1150">
        <f t="shared" ca="1" si="93"/>
        <v>0</v>
      </c>
      <c r="T289" s="1150">
        <f t="shared" ca="1" si="85"/>
        <v>0</v>
      </c>
      <c r="U289" s="1152">
        <f t="shared" ca="1" si="86"/>
        <v>0</v>
      </c>
      <c r="V289" s="1153" t="str">
        <f t="shared" ca="1" si="87"/>
        <v>n.a.</v>
      </c>
      <c r="X289" s="1154">
        <f t="shared" ca="1" si="94"/>
        <v>0</v>
      </c>
      <c r="Y289" s="1154">
        <f t="shared" ca="1" si="88"/>
        <v>0</v>
      </c>
      <c r="Z289" s="1154">
        <f t="shared" ca="1" si="89"/>
        <v>0</v>
      </c>
      <c r="AA289" s="1152">
        <f t="shared" ca="1" si="90"/>
        <v>0</v>
      </c>
      <c r="AB289" s="1125"/>
    </row>
    <row r="290" spans="1:28">
      <c r="A290" s="1164">
        <f>'AMORT. PROFILE 0% CPR'!A290</f>
        <v>53505</v>
      </c>
      <c r="C290" s="1124"/>
      <c r="D290" s="1145">
        <f t="shared" ca="1" si="76"/>
        <v>54270</v>
      </c>
      <c r="E290" s="1146">
        <f t="shared" ca="1" si="77"/>
        <v>54297</v>
      </c>
      <c r="F290" s="1147">
        <f t="shared" ca="1" si="78"/>
        <v>8522</v>
      </c>
      <c r="G290" s="1148">
        <f ca="1">IF(F290&lt;&gt;"",COUNTIF($F$11:F290,"&gt;0"),"")</f>
        <v>280</v>
      </c>
      <c r="H290" s="1149">
        <v>7.7181389946413451E-2</v>
      </c>
      <c r="I290" s="1093"/>
      <c r="J290" s="1150">
        <f t="shared" ca="1" si="79"/>
        <v>0</v>
      </c>
      <c r="K290" s="1151">
        <f t="shared" ca="1" si="80"/>
        <v>0</v>
      </c>
      <c r="L290" s="1150">
        <f t="shared" ca="1" si="81"/>
        <v>0</v>
      </c>
      <c r="M290" s="1150">
        <f t="shared" ca="1" si="82"/>
        <v>0</v>
      </c>
      <c r="N290" s="1150">
        <f t="shared" ca="1" si="91"/>
        <v>0</v>
      </c>
      <c r="O290" s="1093"/>
      <c r="P290" s="1150">
        <f t="shared" ca="1" si="83"/>
        <v>0</v>
      </c>
      <c r="Q290" s="1150">
        <f t="shared" ca="1" si="84"/>
        <v>0</v>
      </c>
      <c r="R290" s="1150">
        <f t="shared" ca="1" si="92"/>
        <v>0</v>
      </c>
      <c r="S290" s="1150">
        <f t="shared" ca="1" si="93"/>
        <v>0</v>
      </c>
      <c r="T290" s="1150">
        <f t="shared" ca="1" si="85"/>
        <v>0</v>
      </c>
      <c r="U290" s="1152">
        <f t="shared" ca="1" si="86"/>
        <v>0</v>
      </c>
      <c r="V290" s="1153" t="str">
        <f t="shared" ca="1" si="87"/>
        <v>n.a.</v>
      </c>
      <c r="X290" s="1154">
        <f t="shared" ca="1" si="94"/>
        <v>0</v>
      </c>
      <c r="Y290" s="1154">
        <f t="shared" ca="1" si="88"/>
        <v>0</v>
      </c>
      <c r="Z290" s="1154">
        <f t="shared" ca="1" si="89"/>
        <v>0</v>
      </c>
      <c r="AA290" s="1152">
        <f t="shared" ca="1" si="90"/>
        <v>0</v>
      </c>
      <c r="AB290" s="1125"/>
    </row>
    <row r="291" spans="1:28">
      <c r="A291" s="1164">
        <f>'AMORT. PROFILE 0% CPR'!A291</f>
        <v>53535</v>
      </c>
      <c r="C291" s="1124"/>
      <c r="D291" s="1145">
        <f t="shared" ca="1" si="76"/>
        <v>54301</v>
      </c>
      <c r="E291" s="1146">
        <f t="shared" ca="1" si="77"/>
        <v>54329</v>
      </c>
      <c r="F291" s="1147">
        <f t="shared" ca="1" si="78"/>
        <v>8554</v>
      </c>
      <c r="G291" s="1148">
        <f ca="1">IF(F291&lt;&gt;"",COUNTIF($F$11:F291,"&gt;0"),"")</f>
        <v>281</v>
      </c>
      <c r="H291" s="1149">
        <v>8.2215919503936141E-2</v>
      </c>
      <c r="I291" s="1093"/>
      <c r="J291" s="1150">
        <f t="shared" ca="1" si="79"/>
        <v>0</v>
      </c>
      <c r="K291" s="1151">
        <f t="shared" ca="1" si="80"/>
        <v>0</v>
      </c>
      <c r="L291" s="1150">
        <f t="shared" ca="1" si="81"/>
        <v>0</v>
      </c>
      <c r="M291" s="1150">
        <f t="shared" ca="1" si="82"/>
        <v>0</v>
      </c>
      <c r="N291" s="1150">
        <f t="shared" ca="1" si="91"/>
        <v>0</v>
      </c>
      <c r="O291" s="1093"/>
      <c r="P291" s="1150">
        <f t="shared" ca="1" si="83"/>
        <v>0</v>
      </c>
      <c r="Q291" s="1150">
        <f t="shared" ca="1" si="84"/>
        <v>0</v>
      </c>
      <c r="R291" s="1150">
        <f t="shared" ca="1" si="92"/>
        <v>0</v>
      </c>
      <c r="S291" s="1150">
        <f t="shared" ca="1" si="93"/>
        <v>0</v>
      </c>
      <c r="T291" s="1150">
        <f t="shared" ca="1" si="85"/>
        <v>0</v>
      </c>
      <c r="U291" s="1152">
        <f t="shared" ca="1" si="86"/>
        <v>0</v>
      </c>
      <c r="V291" s="1153" t="str">
        <f t="shared" ca="1" si="87"/>
        <v>n.a.</v>
      </c>
      <c r="X291" s="1154">
        <f t="shared" ca="1" si="94"/>
        <v>0</v>
      </c>
      <c r="Y291" s="1154">
        <f t="shared" ca="1" si="88"/>
        <v>0</v>
      </c>
      <c r="Z291" s="1154">
        <f t="shared" ca="1" si="89"/>
        <v>0</v>
      </c>
      <c r="AA291" s="1152">
        <f t="shared" ca="1" si="90"/>
        <v>0</v>
      </c>
      <c r="AB291" s="1125"/>
    </row>
    <row r="292" spans="1:28">
      <c r="A292" s="1164">
        <f>'AMORT. PROFILE 0% CPR'!A292</f>
        <v>53566</v>
      </c>
      <c r="C292" s="1124"/>
      <c r="D292" s="1145">
        <f t="shared" ca="1" si="76"/>
        <v>54331</v>
      </c>
      <c r="E292" s="1146">
        <f t="shared" ca="1" si="77"/>
        <v>54358</v>
      </c>
      <c r="F292" s="1147">
        <f t="shared" ca="1" si="78"/>
        <v>8583</v>
      </c>
      <c r="G292" s="1148">
        <f ca="1">IF(F292&lt;&gt;"",COUNTIF($F$11:F292,"&gt;0"),"")</f>
        <v>282</v>
      </c>
      <c r="H292" s="1149">
        <v>8.6858023880932014E-2</v>
      </c>
      <c r="I292" s="1093"/>
      <c r="J292" s="1150">
        <f t="shared" ca="1" si="79"/>
        <v>0</v>
      </c>
      <c r="K292" s="1151">
        <f t="shared" ca="1" si="80"/>
        <v>0</v>
      </c>
      <c r="L292" s="1150">
        <f t="shared" ca="1" si="81"/>
        <v>0</v>
      </c>
      <c r="M292" s="1150">
        <f t="shared" ca="1" si="82"/>
        <v>0</v>
      </c>
      <c r="N292" s="1150">
        <f t="shared" ca="1" si="91"/>
        <v>0</v>
      </c>
      <c r="O292" s="1093"/>
      <c r="P292" s="1150">
        <f t="shared" ca="1" si="83"/>
        <v>0</v>
      </c>
      <c r="Q292" s="1150">
        <f t="shared" ca="1" si="84"/>
        <v>0</v>
      </c>
      <c r="R292" s="1150">
        <f t="shared" ca="1" si="92"/>
        <v>0</v>
      </c>
      <c r="S292" s="1150">
        <f t="shared" ca="1" si="93"/>
        <v>0</v>
      </c>
      <c r="T292" s="1150">
        <f t="shared" ca="1" si="85"/>
        <v>0</v>
      </c>
      <c r="U292" s="1152">
        <f t="shared" ca="1" si="86"/>
        <v>0</v>
      </c>
      <c r="V292" s="1153" t="str">
        <f t="shared" ca="1" si="87"/>
        <v>n.a.</v>
      </c>
      <c r="X292" s="1154">
        <f t="shared" ca="1" si="94"/>
        <v>0</v>
      </c>
      <c r="Y292" s="1154">
        <f t="shared" ca="1" si="88"/>
        <v>0</v>
      </c>
      <c r="Z292" s="1154">
        <f t="shared" ca="1" si="89"/>
        <v>0</v>
      </c>
      <c r="AA292" s="1152">
        <f t="shared" ca="1" si="90"/>
        <v>0</v>
      </c>
      <c r="AB292" s="1125"/>
    </row>
    <row r="293" spans="1:28">
      <c r="A293" s="1164">
        <f>'AMORT. PROFILE 0% CPR'!A293</f>
        <v>53597</v>
      </c>
      <c r="C293" s="1124"/>
      <c r="D293" s="1145">
        <f t="shared" ca="1" si="76"/>
        <v>54362</v>
      </c>
      <c r="E293" s="1146">
        <f t="shared" ca="1" si="77"/>
        <v>54389</v>
      </c>
      <c r="F293" s="1147">
        <f t="shared" ca="1" si="78"/>
        <v>8614</v>
      </c>
      <c r="G293" s="1148">
        <f ca="1">IF(F293&lt;&gt;"",COUNTIF($F$11:F293,"&gt;0"),"")</f>
        <v>283</v>
      </c>
      <c r="H293" s="1149">
        <v>9.168346749475724E-2</v>
      </c>
      <c r="I293" s="1093"/>
      <c r="J293" s="1150">
        <f t="shared" ca="1" si="79"/>
        <v>0</v>
      </c>
      <c r="K293" s="1151">
        <f t="shared" ca="1" si="80"/>
        <v>0</v>
      </c>
      <c r="L293" s="1150">
        <f t="shared" ca="1" si="81"/>
        <v>0</v>
      </c>
      <c r="M293" s="1150">
        <f t="shared" ca="1" si="82"/>
        <v>0</v>
      </c>
      <c r="N293" s="1150">
        <f t="shared" ca="1" si="91"/>
        <v>0</v>
      </c>
      <c r="O293" s="1093"/>
      <c r="P293" s="1150">
        <f t="shared" ca="1" si="83"/>
        <v>0</v>
      </c>
      <c r="Q293" s="1150">
        <f t="shared" ca="1" si="84"/>
        <v>0</v>
      </c>
      <c r="R293" s="1150">
        <f t="shared" ca="1" si="92"/>
        <v>0</v>
      </c>
      <c r="S293" s="1150">
        <f t="shared" ca="1" si="93"/>
        <v>0</v>
      </c>
      <c r="T293" s="1150">
        <f t="shared" ca="1" si="85"/>
        <v>0</v>
      </c>
      <c r="U293" s="1152">
        <f t="shared" ca="1" si="86"/>
        <v>0</v>
      </c>
      <c r="V293" s="1153" t="str">
        <f t="shared" ca="1" si="87"/>
        <v>n.a.</v>
      </c>
      <c r="X293" s="1154">
        <f t="shared" ca="1" si="94"/>
        <v>0</v>
      </c>
      <c r="Y293" s="1154">
        <f t="shared" ca="1" si="88"/>
        <v>0</v>
      </c>
      <c r="Z293" s="1154">
        <f t="shared" ca="1" si="89"/>
        <v>0</v>
      </c>
      <c r="AA293" s="1152">
        <f t="shared" ca="1" si="90"/>
        <v>0</v>
      </c>
      <c r="AB293" s="1125"/>
    </row>
    <row r="294" spans="1:28">
      <c r="A294" s="1164">
        <f>'AMORT. PROFILE 0% CPR'!A294</f>
        <v>53629</v>
      </c>
      <c r="C294" s="1124"/>
      <c r="D294" s="1145">
        <f t="shared" ca="1" si="76"/>
        <v>54392</v>
      </c>
      <c r="E294" s="1146">
        <f t="shared" ca="1" si="77"/>
        <v>54420</v>
      </c>
      <c r="F294" s="1147">
        <f t="shared" ca="1" si="78"/>
        <v>8645</v>
      </c>
      <c r="G294" s="1148">
        <f ca="1">IF(F294&lt;&gt;"",COUNTIF($F$11:F294,"&gt;0"),"")</f>
        <v>284</v>
      </c>
      <c r="H294" s="1149">
        <v>9.7741681610913456E-2</v>
      </c>
      <c r="I294" s="1093"/>
      <c r="J294" s="1150">
        <f t="shared" ca="1" si="79"/>
        <v>0</v>
      </c>
      <c r="K294" s="1151">
        <f t="shared" ca="1" si="80"/>
        <v>0</v>
      </c>
      <c r="L294" s="1150">
        <f t="shared" ca="1" si="81"/>
        <v>0</v>
      </c>
      <c r="M294" s="1150">
        <f t="shared" ca="1" si="82"/>
        <v>0</v>
      </c>
      <c r="N294" s="1150">
        <f t="shared" ca="1" si="91"/>
        <v>0</v>
      </c>
      <c r="O294" s="1093"/>
      <c r="P294" s="1150">
        <f t="shared" ca="1" si="83"/>
        <v>0</v>
      </c>
      <c r="Q294" s="1150">
        <f t="shared" ca="1" si="84"/>
        <v>0</v>
      </c>
      <c r="R294" s="1150">
        <f t="shared" ca="1" si="92"/>
        <v>0</v>
      </c>
      <c r="S294" s="1150">
        <f t="shared" ca="1" si="93"/>
        <v>0</v>
      </c>
      <c r="T294" s="1150">
        <f t="shared" ca="1" si="85"/>
        <v>0</v>
      </c>
      <c r="U294" s="1152">
        <f t="shared" ca="1" si="86"/>
        <v>0</v>
      </c>
      <c r="V294" s="1153" t="str">
        <f t="shared" ca="1" si="87"/>
        <v>n.a.</v>
      </c>
      <c r="X294" s="1154">
        <f t="shared" ca="1" si="94"/>
        <v>0</v>
      </c>
      <c r="Y294" s="1154">
        <f t="shared" ca="1" si="88"/>
        <v>0</v>
      </c>
      <c r="Z294" s="1154">
        <f t="shared" ca="1" si="89"/>
        <v>0</v>
      </c>
      <c r="AA294" s="1152">
        <f t="shared" ca="1" si="90"/>
        <v>0</v>
      </c>
      <c r="AB294" s="1125"/>
    </row>
    <row r="295" spans="1:28">
      <c r="A295" s="1164">
        <f>'AMORT. PROFILE 0% CPR'!A295</f>
        <v>53658</v>
      </c>
      <c r="C295" s="1124"/>
      <c r="D295" s="1145">
        <f t="shared" ca="1" si="76"/>
        <v>54423</v>
      </c>
      <c r="E295" s="1146">
        <f t="shared" ca="1" si="77"/>
        <v>54450</v>
      </c>
      <c r="F295" s="1147">
        <f t="shared" ca="1" si="78"/>
        <v>8675</v>
      </c>
      <c r="G295" s="1148">
        <f ca="1">IF(F295&lt;&gt;"",COUNTIF($F$11:F295,"&gt;0"),"")</f>
        <v>285</v>
      </c>
      <c r="H295" s="1149">
        <v>0.10470054955174993</v>
      </c>
      <c r="I295" s="1093"/>
      <c r="J295" s="1150">
        <f t="shared" ca="1" si="79"/>
        <v>0</v>
      </c>
      <c r="K295" s="1151">
        <f t="shared" ca="1" si="80"/>
        <v>0</v>
      </c>
      <c r="L295" s="1150">
        <f t="shared" ca="1" si="81"/>
        <v>0</v>
      </c>
      <c r="M295" s="1150">
        <f t="shared" ca="1" si="82"/>
        <v>0</v>
      </c>
      <c r="N295" s="1150">
        <f t="shared" ca="1" si="91"/>
        <v>0</v>
      </c>
      <c r="O295" s="1093"/>
      <c r="P295" s="1150">
        <f t="shared" ca="1" si="83"/>
        <v>0</v>
      </c>
      <c r="Q295" s="1150">
        <f t="shared" ca="1" si="84"/>
        <v>0</v>
      </c>
      <c r="R295" s="1150">
        <f t="shared" ca="1" si="92"/>
        <v>0</v>
      </c>
      <c r="S295" s="1150">
        <f t="shared" ca="1" si="93"/>
        <v>0</v>
      </c>
      <c r="T295" s="1150">
        <f t="shared" ca="1" si="85"/>
        <v>0</v>
      </c>
      <c r="U295" s="1152">
        <f t="shared" ca="1" si="86"/>
        <v>0</v>
      </c>
      <c r="V295" s="1153" t="str">
        <f t="shared" ca="1" si="87"/>
        <v>n.a.</v>
      </c>
      <c r="X295" s="1154">
        <f t="shared" ca="1" si="94"/>
        <v>0</v>
      </c>
      <c r="Y295" s="1154">
        <f t="shared" ca="1" si="88"/>
        <v>0</v>
      </c>
      <c r="Z295" s="1154">
        <f t="shared" ca="1" si="89"/>
        <v>0</v>
      </c>
      <c r="AA295" s="1152">
        <f t="shared" ca="1" si="90"/>
        <v>0</v>
      </c>
      <c r="AB295" s="1125"/>
    </row>
    <row r="296" spans="1:28">
      <c r="A296" s="1164">
        <f>'AMORT. PROFILE 0% CPR'!A296</f>
        <v>53688</v>
      </c>
      <c r="C296" s="1124"/>
      <c r="D296" s="1145">
        <f t="shared" ca="1" si="76"/>
        <v>54454</v>
      </c>
      <c r="E296" s="1146">
        <f t="shared" ca="1" si="77"/>
        <v>54480</v>
      </c>
      <c r="F296" s="1147">
        <f t="shared" ca="1" si="78"/>
        <v>8705</v>
      </c>
      <c r="G296" s="1148">
        <f ca="1">IF(F296&lt;&gt;"",COUNTIF($F$11:F296,"&gt;0"),"")</f>
        <v>286</v>
      </c>
      <c r="H296" s="1149">
        <v>0.11061768586956627</v>
      </c>
      <c r="I296" s="1093"/>
      <c r="J296" s="1150">
        <f t="shared" ca="1" si="79"/>
        <v>0</v>
      </c>
      <c r="K296" s="1151">
        <f t="shared" ca="1" si="80"/>
        <v>0</v>
      </c>
      <c r="L296" s="1150">
        <f t="shared" ca="1" si="81"/>
        <v>0</v>
      </c>
      <c r="M296" s="1150">
        <f t="shared" ca="1" si="82"/>
        <v>0</v>
      </c>
      <c r="N296" s="1150">
        <f t="shared" ca="1" si="91"/>
        <v>0</v>
      </c>
      <c r="O296" s="1093"/>
      <c r="P296" s="1150">
        <f t="shared" ca="1" si="83"/>
        <v>0</v>
      </c>
      <c r="Q296" s="1150">
        <f t="shared" ca="1" si="84"/>
        <v>0</v>
      </c>
      <c r="R296" s="1150">
        <f t="shared" ca="1" si="92"/>
        <v>0</v>
      </c>
      <c r="S296" s="1150">
        <f t="shared" ca="1" si="93"/>
        <v>0</v>
      </c>
      <c r="T296" s="1150">
        <f t="shared" ca="1" si="85"/>
        <v>0</v>
      </c>
      <c r="U296" s="1152">
        <f t="shared" ca="1" si="86"/>
        <v>0</v>
      </c>
      <c r="V296" s="1153" t="str">
        <f t="shared" ca="1" si="87"/>
        <v>n.a.</v>
      </c>
      <c r="X296" s="1154">
        <f t="shared" ca="1" si="94"/>
        <v>0</v>
      </c>
      <c r="Y296" s="1154">
        <f t="shared" ca="1" si="88"/>
        <v>0</v>
      </c>
      <c r="Z296" s="1154">
        <f t="shared" ca="1" si="89"/>
        <v>0</v>
      </c>
      <c r="AA296" s="1152">
        <f t="shared" ca="1" si="90"/>
        <v>0</v>
      </c>
      <c r="AB296" s="1125"/>
    </row>
    <row r="297" spans="1:28">
      <c r="A297" s="1164">
        <f>'AMORT. PROFILE 0% CPR'!A297</f>
        <v>53720</v>
      </c>
      <c r="C297" s="1124"/>
      <c r="D297" s="1145">
        <f t="shared" ca="1" si="76"/>
        <v>54482</v>
      </c>
      <c r="E297" s="1146">
        <f t="shared" ca="1" si="77"/>
        <v>54511</v>
      </c>
      <c r="F297" s="1147">
        <f t="shared" ca="1" si="78"/>
        <v>8736</v>
      </c>
      <c r="G297" s="1148">
        <f ca="1">IF(F297&lt;&gt;"",COUNTIF($F$11:F297,"&gt;0"),"")</f>
        <v>287</v>
      </c>
      <c r="H297" s="1149">
        <v>0.11732030969490148</v>
      </c>
      <c r="I297" s="1093"/>
      <c r="J297" s="1150">
        <f t="shared" ca="1" si="79"/>
        <v>0</v>
      </c>
      <c r="K297" s="1151">
        <f t="shared" ca="1" si="80"/>
        <v>0</v>
      </c>
      <c r="L297" s="1150">
        <f t="shared" ca="1" si="81"/>
        <v>0</v>
      </c>
      <c r="M297" s="1150">
        <f t="shared" ca="1" si="82"/>
        <v>0</v>
      </c>
      <c r="N297" s="1150">
        <f t="shared" ca="1" si="91"/>
        <v>0</v>
      </c>
      <c r="O297" s="1093"/>
      <c r="P297" s="1150">
        <f t="shared" ca="1" si="83"/>
        <v>0</v>
      </c>
      <c r="Q297" s="1150">
        <f t="shared" ca="1" si="84"/>
        <v>0</v>
      </c>
      <c r="R297" s="1150">
        <f t="shared" ca="1" si="92"/>
        <v>0</v>
      </c>
      <c r="S297" s="1150">
        <f t="shared" ca="1" si="93"/>
        <v>0</v>
      </c>
      <c r="T297" s="1150">
        <f t="shared" ca="1" si="85"/>
        <v>0</v>
      </c>
      <c r="U297" s="1152">
        <f t="shared" ca="1" si="86"/>
        <v>0</v>
      </c>
      <c r="V297" s="1153" t="str">
        <f t="shared" ca="1" si="87"/>
        <v>n.a.</v>
      </c>
      <c r="X297" s="1154">
        <f t="shared" ca="1" si="94"/>
        <v>0</v>
      </c>
      <c r="Y297" s="1154">
        <f t="shared" ca="1" si="88"/>
        <v>0</v>
      </c>
      <c r="Z297" s="1154">
        <f t="shared" ca="1" si="89"/>
        <v>0</v>
      </c>
      <c r="AA297" s="1152">
        <f t="shared" ca="1" si="90"/>
        <v>0</v>
      </c>
      <c r="AB297" s="1125"/>
    </row>
    <row r="298" spans="1:28">
      <c r="A298" s="1164">
        <f>'AMORT. PROFILE 0% CPR'!A298</f>
        <v>53750</v>
      </c>
      <c r="C298" s="1124"/>
      <c r="D298" s="1145">
        <f t="shared" ca="1" si="76"/>
        <v>54513</v>
      </c>
      <c r="E298" s="1146">
        <f t="shared" ca="1" si="77"/>
        <v>54540</v>
      </c>
      <c r="F298" s="1147">
        <f t="shared" ca="1" si="78"/>
        <v>8765</v>
      </c>
      <c r="G298" s="1148">
        <f ca="1">IF(F298&lt;&gt;"",COUNTIF($F$11:F298,"&gt;0"),"")</f>
        <v>288</v>
      </c>
      <c r="H298" s="1149">
        <v>0.12633784130682557</v>
      </c>
      <c r="I298" s="1093"/>
      <c r="J298" s="1150">
        <f t="shared" ca="1" si="79"/>
        <v>0</v>
      </c>
      <c r="K298" s="1151">
        <f t="shared" ca="1" si="80"/>
        <v>0</v>
      </c>
      <c r="L298" s="1150">
        <f t="shared" ca="1" si="81"/>
        <v>0</v>
      </c>
      <c r="M298" s="1150">
        <f t="shared" ca="1" si="82"/>
        <v>0</v>
      </c>
      <c r="N298" s="1150">
        <f t="shared" ca="1" si="91"/>
        <v>0</v>
      </c>
      <c r="O298" s="1093"/>
      <c r="P298" s="1150">
        <f t="shared" ca="1" si="83"/>
        <v>0</v>
      </c>
      <c r="Q298" s="1150">
        <f t="shared" ca="1" si="84"/>
        <v>0</v>
      </c>
      <c r="R298" s="1150">
        <f t="shared" ca="1" si="92"/>
        <v>0</v>
      </c>
      <c r="S298" s="1150">
        <f t="shared" ca="1" si="93"/>
        <v>0</v>
      </c>
      <c r="T298" s="1150">
        <f t="shared" ca="1" si="85"/>
        <v>0</v>
      </c>
      <c r="U298" s="1152">
        <f t="shared" ca="1" si="86"/>
        <v>0</v>
      </c>
      <c r="V298" s="1153" t="str">
        <f t="shared" ca="1" si="87"/>
        <v>n.a.</v>
      </c>
      <c r="X298" s="1154">
        <f t="shared" ca="1" si="94"/>
        <v>0</v>
      </c>
      <c r="Y298" s="1154">
        <f t="shared" ca="1" si="88"/>
        <v>0</v>
      </c>
      <c r="Z298" s="1154">
        <f t="shared" ca="1" si="89"/>
        <v>0</v>
      </c>
      <c r="AA298" s="1152">
        <f t="shared" ca="1" si="90"/>
        <v>0</v>
      </c>
      <c r="AB298" s="1125"/>
    </row>
    <row r="299" spans="1:28">
      <c r="A299" s="1164">
        <f>'AMORT. PROFILE 0% CPR'!A299</f>
        <v>53778</v>
      </c>
      <c r="C299" s="1124"/>
      <c r="D299" s="1145">
        <f t="shared" ca="1" si="76"/>
        <v>54543</v>
      </c>
      <c r="E299" s="1146">
        <f t="shared" ca="1" si="77"/>
        <v>54570</v>
      </c>
      <c r="F299" s="1147">
        <f t="shared" ca="1" si="78"/>
        <v>8795</v>
      </c>
      <c r="G299" s="1148">
        <f ca="1">IF(F299&lt;&gt;"",COUNTIF($F$11:F299,"&gt;0"),"")</f>
        <v>289</v>
      </c>
      <c r="H299" s="1149">
        <v>0.13615492669384663</v>
      </c>
      <c r="I299" s="1093"/>
      <c r="J299" s="1150">
        <f t="shared" ca="1" si="79"/>
        <v>0</v>
      </c>
      <c r="K299" s="1151">
        <f t="shared" ca="1" si="80"/>
        <v>0</v>
      </c>
      <c r="L299" s="1150">
        <f t="shared" ca="1" si="81"/>
        <v>0</v>
      </c>
      <c r="M299" s="1150">
        <f t="shared" ca="1" si="82"/>
        <v>0</v>
      </c>
      <c r="N299" s="1150">
        <f t="shared" ca="1" si="91"/>
        <v>0</v>
      </c>
      <c r="O299" s="1093"/>
      <c r="P299" s="1150">
        <f t="shared" ca="1" si="83"/>
        <v>0</v>
      </c>
      <c r="Q299" s="1150">
        <f t="shared" ca="1" si="84"/>
        <v>0</v>
      </c>
      <c r="R299" s="1150">
        <f t="shared" ca="1" si="92"/>
        <v>0</v>
      </c>
      <c r="S299" s="1150">
        <f t="shared" ca="1" si="93"/>
        <v>0</v>
      </c>
      <c r="T299" s="1150">
        <f t="shared" ca="1" si="85"/>
        <v>0</v>
      </c>
      <c r="U299" s="1152">
        <f t="shared" ca="1" si="86"/>
        <v>0</v>
      </c>
      <c r="V299" s="1153" t="str">
        <f t="shared" ca="1" si="87"/>
        <v>n.a.</v>
      </c>
      <c r="X299" s="1154">
        <f t="shared" ca="1" si="94"/>
        <v>0</v>
      </c>
      <c r="Y299" s="1154">
        <f t="shared" ca="1" si="88"/>
        <v>0</v>
      </c>
      <c r="Z299" s="1154">
        <f t="shared" ca="1" si="89"/>
        <v>0</v>
      </c>
      <c r="AA299" s="1152">
        <f t="shared" ca="1" si="90"/>
        <v>0</v>
      </c>
      <c r="AB299" s="1125"/>
    </row>
    <row r="300" spans="1:28">
      <c r="A300" s="1164">
        <f>'AMORT. PROFILE 0% CPR'!A300</f>
        <v>53811</v>
      </c>
      <c r="C300" s="1124"/>
      <c r="D300" s="1145">
        <f t="shared" ca="1" si="76"/>
        <v>54574</v>
      </c>
      <c r="E300" s="1146">
        <f t="shared" ca="1" si="77"/>
        <v>54602</v>
      </c>
      <c r="F300" s="1147">
        <f t="shared" ca="1" si="78"/>
        <v>8827</v>
      </c>
      <c r="G300" s="1148">
        <f ca="1">IF(F300&lt;&gt;"",COUNTIF($F$11:F300,"&gt;0"),"")</f>
        <v>290</v>
      </c>
      <c r="H300" s="1149">
        <v>0.1491211442456824</v>
      </c>
      <c r="I300" s="1093"/>
      <c r="J300" s="1150">
        <f t="shared" ca="1" si="79"/>
        <v>0</v>
      </c>
      <c r="K300" s="1151">
        <f t="shared" ca="1" si="80"/>
        <v>0</v>
      </c>
      <c r="L300" s="1150">
        <f t="shared" ca="1" si="81"/>
        <v>0</v>
      </c>
      <c r="M300" s="1150">
        <f t="shared" ca="1" si="82"/>
        <v>0</v>
      </c>
      <c r="N300" s="1150">
        <f t="shared" ca="1" si="91"/>
        <v>0</v>
      </c>
      <c r="O300" s="1093"/>
      <c r="P300" s="1150">
        <f t="shared" ca="1" si="83"/>
        <v>0</v>
      </c>
      <c r="Q300" s="1150">
        <f t="shared" ca="1" si="84"/>
        <v>0</v>
      </c>
      <c r="R300" s="1150">
        <f t="shared" ca="1" si="92"/>
        <v>0</v>
      </c>
      <c r="S300" s="1150">
        <f t="shared" ca="1" si="93"/>
        <v>0</v>
      </c>
      <c r="T300" s="1150">
        <f t="shared" ca="1" si="85"/>
        <v>0</v>
      </c>
      <c r="U300" s="1152">
        <f t="shared" ca="1" si="86"/>
        <v>0</v>
      </c>
      <c r="V300" s="1153" t="str">
        <f t="shared" ca="1" si="87"/>
        <v>n.a.</v>
      </c>
      <c r="X300" s="1154">
        <f t="shared" ca="1" si="94"/>
        <v>0</v>
      </c>
      <c r="Y300" s="1154">
        <f t="shared" ca="1" si="88"/>
        <v>0</v>
      </c>
      <c r="Z300" s="1154">
        <f t="shared" ca="1" si="89"/>
        <v>0</v>
      </c>
      <c r="AA300" s="1152">
        <f t="shared" ca="1" si="90"/>
        <v>0</v>
      </c>
      <c r="AB300" s="1125"/>
    </row>
    <row r="301" spans="1:28">
      <c r="A301" s="1164">
        <f>'AMORT. PROFILE 0% CPR'!A301</f>
        <v>53839</v>
      </c>
      <c r="C301" s="1124"/>
      <c r="D301" s="1145">
        <f t="shared" ca="1" si="76"/>
        <v>54604</v>
      </c>
      <c r="E301" s="1146">
        <f t="shared" ca="1" si="77"/>
        <v>54631</v>
      </c>
      <c r="F301" s="1147">
        <f t="shared" ca="1" si="78"/>
        <v>8856</v>
      </c>
      <c r="G301" s="1148">
        <f ca="1">IF(F301&lt;&gt;"",COUNTIF($F$11:F301,"&gt;0"),"")</f>
        <v>291</v>
      </c>
      <c r="H301" s="1149">
        <v>0.16896561620355724</v>
      </c>
      <c r="I301" s="1093"/>
      <c r="J301" s="1150">
        <f t="shared" ca="1" si="79"/>
        <v>0</v>
      </c>
      <c r="K301" s="1151">
        <f t="shared" ca="1" si="80"/>
        <v>0</v>
      </c>
      <c r="L301" s="1150">
        <f t="shared" ca="1" si="81"/>
        <v>0</v>
      </c>
      <c r="M301" s="1150">
        <f t="shared" ca="1" si="82"/>
        <v>0</v>
      </c>
      <c r="N301" s="1150">
        <f t="shared" ca="1" si="91"/>
        <v>0</v>
      </c>
      <c r="O301" s="1093"/>
      <c r="P301" s="1150">
        <f t="shared" ca="1" si="83"/>
        <v>0</v>
      </c>
      <c r="Q301" s="1150">
        <f t="shared" ca="1" si="84"/>
        <v>0</v>
      </c>
      <c r="R301" s="1150">
        <f t="shared" ca="1" si="92"/>
        <v>0</v>
      </c>
      <c r="S301" s="1150">
        <f t="shared" ca="1" si="93"/>
        <v>0</v>
      </c>
      <c r="T301" s="1150">
        <f t="shared" ca="1" si="85"/>
        <v>0</v>
      </c>
      <c r="U301" s="1152">
        <f t="shared" ca="1" si="86"/>
        <v>0</v>
      </c>
      <c r="V301" s="1153" t="str">
        <f t="shared" ca="1" si="87"/>
        <v>n.a.</v>
      </c>
      <c r="X301" s="1154">
        <f t="shared" ca="1" si="94"/>
        <v>0</v>
      </c>
      <c r="Y301" s="1154">
        <f t="shared" ca="1" si="88"/>
        <v>0</v>
      </c>
      <c r="Z301" s="1154">
        <f t="shared" ca="1" si="89"/>
        <v>0</v>
      </c>
      <c r="AA301" s="1152">
        <f t="shared" ca="1" si="90"/>
        <v>0</v>
      </c>
      <c r="AB301" s="1125"/>
    </row>
    <row r="302" spans="1:28">
      <c r="A302" s="1164">
        <f>'AMORT. PROFILE 0% CPR'!A302</f>
        <v>53870</v>
      </c>
      <c r="C302" s="1124"/>
      <c r="D302" s="1145">
        <f t="shared" ca="1" si="76"/>
        <v>54635</v>
      </c>
      <c r="E302" s="1146">
        <f t="shared" ca="1" si="77"/>
        <v>54662</v>
      </c>
      <c r="F302" s="1147">
        <f t="shared" ca="1" si="78"/>
        <v>8887</v>
      </c>
      <c r="G302" s="1148">
        <f ca="1">IF(F302&lt;&gt;"",COUNTIF($F$11:F302,"&gt;0"),"")</f>
        <v>292</v>
      </c>
      <c r="H302" s="1149">
        <v>0.19188374195617591</v>
      </c>
      <c r="I302" s="1093"/>
      <c r="J302" s="1150">
        <f t="shared" ca="1" si="79"/>
        <v>0</v>
      </c>
      <c r="K302" s="1151">
        <f t="shared" ca="1" si="80"/>
        <v>0</v>
      </c>
      <c r="L302" s="1150">
        <f t="shared" ca="1" si="81"/>
        <v>0</v>
      </c>
      <c r="M302" s="1150">
        <f t="shared" ca="1" si="82"/>
        <v>0</v>
      </c>
      <c r="N302" s="1150">
        <f t="shared" ca="1" si="91"/>
        <v>0</v>
      </c>
      <c r="O302" s="1093"/>
      <c r="P302" s="1150">
        <f t="shared" ca="1" si="83"/>
        <v>0</v>
      </c>
      <c r="Q302" s="1150">
        <f t="shared" ca="1" si="84"/>
        <v>0</v>
      </c>
      <c r="R302" s="1150">
        <f t="shared" ca="1" si="92"/>
        <v>0</v>
      </c>
      <c r="S302" s="1150">
        <f t="shared" ca="1" si="93"/>
        <v>0</v>
      </c>
      <c r="T302" s="1150">
        <f t="shared" ca="1" si="85"/>
        <v>0</v>
      </c>
      <c r="U302" s="1152">
        <f t="shared" ca="1" si="86"/>
        <v>0</v>
      </c>
      <c r="V302" s="1153" t="str">
        <f t="shared" ca="1" si="87"/>
        <v>n.a.</v>
      </c>
      <c r="X302" s="1154">
        <f t="shared" ca="1" si="94"/>
        <v>0</v>
      </c>
      <c r="Y302" s="1154">
        <f t="shared" ca="1" si="88"/>
        <v>0</v>
      </c>
      <c r="Z302" s="1154">
        <f t="shared" ca="1" si="89"/>
        <v>0</v>
      </c>
      <c r="AA302" s="1152">
        <f t="shared" ca="1" si="90"/>
        <v>0</v>
      </c>
      <c r="AB302" s="1125"/>
    </row>
    <row r="303" spans="1:28">
      <c r="A303" s="1164">
        <f>'AMORT. PROFILE 0% CPR'!A303</f>
        <v>53902</v>
      </c>
      <c r="C303" s="1124"/>
      <c r="D303" s="1145">
        <f t="shared" ca="1" si="76"/>
        <v>54666</v>
      </c>
      <c r="E303" s="1146">
        <f t="shared" ca="1" si="77"/>
        <v>54693</v>
      </c>
      <c r="F303" s="1147">
        <f t="shared" ca="1" si="78"/>
        <v>8918</v>
      </c>
      <c r="G303" s="1148">
        <f ca="1">IF(F303&lt;&gt;"",COUNTIF($F$11:F303,"&gt;0"),"")</f>
        <v>293</v>
      </c>
      <c r="H303" s="1149">
        <v>0.22220824467743641</v>
      </c>
      <c r="I303" s="1093"/>
      <c r="J303" s="1150">
        <f t="shared" ca="1" si="79"/>
        <v>0</v>
      </c>
      <c r="K303" s="1151">
        <f t="shared" ca="1" si="80"/>
        <v>0</v>
      </c>
      <c r="L303" s="1150">
        <f t="shared" ca="1" si="81"/>
        <v>0</v>
      </c>
      <c r="M303" s="1150">
        <f t="shared" ca="1" si="82"/>
        <v>0</v>
      </c>
      <c r="N303" s="1150">
        <f t="shared" ca="1" si="91"/>
        <v>0</v>
      </c>
      <c r="O303" s="1093"/>
      <c r="P303" s="1150">
        <f t="shared" ca="1" si="83"/>
        <v>0</v>
      </c>
      <c r="Q303" s="1150">
        <f t="shared" ca="1" si="84"/>
        <v>0</v>
      </c>
      <c r="R303" s="1150">
        <f t="shared" ca="1" si="92"/>
        <v>0</v>
      </c>
      <c r="S303" s="1150">
        <f t="shared" ca="1" si="93"/>
        <v>0</v>
      </c>
      <c r="T303" s="1150">
        <f t="shared" ca="1" si="85"/>
        <v>0</v>
      </c>
      <c r="U303" s="1152">
        <f t="shared" ca="1" si="86"/>
        <v>0</v>
      </c>
      <c r="V303" s="1153" t="str">
        <f t="shared" ca="1" si="87"/>
        <v>n.a.</v>
      </c>
      <c r="X303" s="1154">
        <f t="shared" ca="1" si="94"/>
        <v>0</v>
      </c>
      <c r="Y303" s="1154">
        <f t="shared" ca="1" si="88"/>
        <v>0</v>
      </c>
      <c r="Z303" s="1154">
        <f t="shared" ca="1" si="89"/>
        <v>0</v>
      </c>
      <c r="AA303" s="1152">
        <f t="shared" ca="1" si="90"/>
        <v>0</v>
      </c>
      <c r="AB303" s="1125"/>
    </row>
    <row r="304" spans="1:28">
      <c r="A304" s="1164">
        <f>'AMORT. PROFILE 0% CPR'!A304</f>
        <v>53931</v>
      </c>
      <c r="C304" s="1124"/>
      <c r="D304" s="1145">
        <f t="shared" ca="1" si="76"/>
        <v>54696</v>
      </c>
      <c r="E304" s="1146">
        <f t="shared" ca="1" si="77"/>
        <v>54723</v>
      </c>
      <c r="F304" s="1147">
        <f t="shared" ca="1" si="78"/>
        <v>8948</v>
      </c>
      <c r="G304" s="1148">
        <f ca="1">IF(F304&lt;&gt;"",COUNTIF($F$11:F304,"&gt;0"),"")</f>
        <v>294</v>
      </c>
      <c r="H304" s="1149">
        <v>0.2626909689630772</v>
      </c>
      <c r="I304" s="1093"/>
      <c r="J304" s="1150">
        <f t="shared" ca="1" si="79"/>
        <v>0</v>
      </c>
      <c r="K304" s="1151">
        <f t="shared" ca="1" si="80"/>
        <v>0</v>
      </c>
      <c r="L304" s="1150">
        <f t="shared" ca="1" si="81"/>
        <v>0</v>
      </c>
      <c r="M304" s="1150">
        <f t="shared" ca="1" si="82"/>
        <v>0</v>
      </c>
      <c r="N304" s="1150">
        <f t="shared" ca="1" si="91"/>
        <v>0</v>
      </c>
      <c r="O304" s="1093"/>
      <c r="P304" s="1150">
        <f t="shared" ca="1" si="83"/>
        <v>0</v>
      </c>
      <c r="Q304" s="1150">
        <f t="shared" ca="1" si="84"/>
        <v>0</v>
      </c>
      <c r="R304" s="1150">
        <f t="shared" ca="1" si="92"/>
        <v>0</v>
      </c>
      <c r="S304" s="1150">
        <f t="shared" ca="1" si="93"/>
        <v>0</v>
      </c>
      <c r="T304" s="1150">
        <f t="shared" ca="1" si="85"/>
        <v>0</v>
      </c>
      <c r="U304" s="1152">
        <f t="shared" ca="1" si="86"/>
        <v>0</v>
      </c>
      <c r="V304" s="1153" t="str">
        <f t="shared" ca="1" si="87"/>
        <v>n.a.</v>
      </c>
      <c r="X304" s="1154">
        <f t="shared" ca="1" si="94"/>
        <v>0</v>
      </c>
      <c r="Y304" s="1154">
        <f t="shared" ca="1" si="88"/>
        <v>0</v>
      </c>
      <c r="Z304" s="1154">
        <f t="shared" ca="1" si="89"/>
        <v>0</v>
      </c>
      <c r="AA304" s="1152">
        <f t="shared" ca="1" si="90"/>
        <v>0</v>
      </c>
      <c r="AB304" s="1125"/>
    </row>
    <row r="305" spans="1:28">
      <c r="A305" s="1164">
        <f>'AMORT. PROFILE 0% CPR'!A305</f>
        <v>53962</v>
      </c>
      <c r="C305" s="1124"/>
      <c r="D305" s="1145">
        <f t="shared" ca="1" si="76"/>
        <v>54727</v>
      </c>
      <c r="E305" s="1146">
        <f t="shared" ca="1" si="77"/>
        <v>54756</v>
      </c>
      <c r="F305" s="1147">
        <f t="shared" ca="1" si="78"/>
        <v>8981</v>
      </c>
      <c r="G305" s="1148">
        <f ca="1">IF(F305&lt;&gt;"",COUNTIF($F$11:F305,"&gt;0"),"")</f>
        <v>295</v>
      </c>
      <c r="H305" s="1149">
        <v>0.30906128739427524</v>
      </c>
      <c r="I305" s="1093"/>
      <c r="J305" s="1150">
        <f t="shared" ca="1" si="79"/>
        <v>0</v>
      </c>
      <c r="K305" s="1151">
        <f t="shared" ca="1" si="80"/>
        <v>0</v>
      </c>
      <c r="L305" s="1150">
        <f t="shared" ca="1" si="81"/>
        <v>0</v>
      </c>
      <c r="M305" s="1150">
        <f t="shared" ca="1" si="82"/>
        <v>0</v>
      </c>
      <c r="N305" s="1150">
        <f t="shared" ca="1" si="91"/>
        <v>0</v>
      </c>
      <c r="O305" s="1093"/>
      <c r="P305" s="1150">
        <f t="shared" ca="1" si="83"/>
        <v>0</v>
      </c>
      <c r="Q305" s="1150">
        <f t="shared" ca="1" si="84"/>
        <v>0</v>
      </c>
      <c r="R305" s="1150">
        <f t="shared" ca="1" si="92"/>
        <v>0</v>
      </c>
      <c r="S305" s="1150">
        <f t="shared" ca="1" si="93"/>
        <v>0</v>
      </c>
      <c r="T305" s="1150">
        <f t="shared" ca="1" si="85"/>
        <v>0</v>
      </c>
      <c r="U305" s="1152">
        <f t="shared" ca="1" si="86"/>
        <v>0</v>
      </c>
      <c r="V305" s="1153" t="str">
        <f t="shared" ca="1" si="87"/>
        <v>n.a.</v>
      </c>
      <c r="X305" s="1154">
        <f t="shared" ca="1" si="94"/>
        <v>0</v>
      </c>
      <c r="Y305" s="1154">
        <f t="shared" ca="1" si="88"/>
        <v>0</v>
      </c>
      <c r="Z305" s="1154">
        <f t="shared" ca="1" si="89"/>
        <v>0</v>
      </c>
      <c r="AA305" s="1152">
        <f t="shared" ca="1" si="90"/>
        <v>0</v>
      </c>
      <c r="AB305" s="1125"/>
    </row>
    <row r="306" spans="1:28">
      <c r="A306" s="1164">
        <f>'AMORT. PROFILE 0% CPR'!A306</f>
        <v>53993</v>
      </c>
      <c r="C306" s="1124"/>
      <c r="D306" s="1145">
        <f t="shared" ca="1" si="76"/>
        <v>54757</v>
      </c>
      <c r="E306" s="1146">
        <f t="shared" ca="1" si="77"/>
        <v>54784</v>
      </c>
      <c r="F306" s="1147">
        <f t="shared" ca="1" si="78"/>
        <v>9009</v>
      </c>
      <c r="G306" s="1148">
        <f ca="1">IF(F306&lt;&gt;"",COUNTIF($F$11:F306,"&gt;0"),"")</f>
        <v>296</v>
      </c>
      <c r="H306" s="1149">
        <v>0.35483122856910354</v>
      </c>
      <c r="I306" s="1093"/>
      <c r="J306" s="1150">
        <f t="shared" ca="1" si="79"/>
        <v>0</v>
      </c>
      <c r="K306" s="1151">
        <f t="shared" ca="1" si="80"/>
        <v>0</v>
      </c>
      <c r="L306" s="1150">
        <f t="shared" ca="1" si="81"/>
        <v>0</v>
      </c>
      <c r="M306" s="1150">
        <f t="shared" ca="1" si="82"/>
        <v>0</v>
      </c>
      <c r="N306" s="1150">
        <f t="shared" ca="1" si="91"/>
        <v>0</v>
      </c>
      <c r="O306" s="1093"/>
      <c r="P306" s="1150">
        <f t="shared" ca="1" si="83"/>
        <v>0</v>
      </c>
      <c r="Q306" s="1150">
        <f t="shared" ca="1" si="84"/>
        <v>0</v>
      </c>
      <c r="R306" s="1150">
        <f t="shared" ca="1" si="92"/>
        <v>0</v>
      </c>
      <c r="S306" s="1150">
        <f t="shared" ca="1" si="93"/>
        <v>0</v>
      </c>
      <c r="T306" s="1150">
        <f t="shared" ca="1" si="85"/>
        <v>0</v>
      </c>
      <c r="U306" s="1152">
        <f t="shared" ca="1" si="86"/>
        <v>0</v>
      </c>
      <c r="V306" s="1153" t="str">
        <f t="shared" ca="1" si="87"/>
        <v>n.a.</v>
      </c>
      <c r="X306" s="1154">
        <f t="shared" ca="1" si="94"/>
        <v>0</v>
      </c>
      <c r="Y306" s="1154">
        <f t="shared" ca="1" si="88"/>
        <v>0</v>
      </c>
      <c r="Z306" s="1154">
        <f t="shared" ca="1" si="89"/>
        <v>0</v>
      </c>
      <c r="AA306" s="1152">
        <f t="shared" ca="1" si="90"/>
        <v>0</v>
      </c>
      <c r="AB306" s="1125"/>
    </row>
    <row r="307" spans="1:28">
      <c r="A307" s="1164">
        <f>'AMORT. PROFILE 0% CPR'!A307</f>
        <v>54023</v>
      </c>
      <c r="C307" s="1124"/>
      <c r="D307" s="1145">
        <f t="shared" ca="1" si="76"/>
        <v>54788</v>
      </c>
      <c r="E307" s="1146">
        <f t="shared" ca="1" si="77"/>
        <v>54815</v>
      </c>
      <c r="F307" s="1147">
        <f t="shared" ca="1" si="78"/>
        <v>9040</v>
      </c>
      <c r="G307" s="1148">
        <f ca="1">IF(F307&lt;&gt;"",COUNTIF($F$11:F307,"&gt;0"),"")</f>
        <v>297</v>
      </c>
      <c r="H307" s="1149">
        <v>0.43581685693038397</v>
      </c>
      <c r="I307" s="1093"/>
      <c r="J307" s="1150">
        <f t="shared" ca="1" si="79"/>
        <v>0</v>
      </c>
      <c r="K307" s="1151">
        <f t="shared" ca="1" si="80"/>
        <v>0</v>
      </c>
      <c r="L307" s="1150">
        <f t="shared" ca="1" si="81"/>
        <v>0</v>
      </c>
      <c r="M307" s="1150">
        <f t="shared" ca="1" si="82"/>
        <v>0</v>
      </c>
      <c r="N307" s="1150">
        <f t="shared" ca="1" si="91"/>
        <v>0</v>
      </c>
      <c r="O307" s="1093"/>
      <c r="P307" s="1150">
        <f t="shared" ca="1" si="83"/>
        <v>0</v>
      </c>
      <c r="Q307" s="1150">
        <f t="shared" ca="1" si="84"/>
        <v>0</v>
      </c>
      <c r="R307" s="1150">
        <f t="shared" ca="1" si="92"/>
        <v>0</v>
      </c>
      <c r="S307" s="1150">
        <f t="shared" ca="1" si="93"/>
        <v>0</v>
      </c>
      <c r="T307" s="1150">
        <f t="shared" ca="1" si="85"/>
        <v>0</v>
      </c>
      <c r="U307" s="1152">
        <f t="shared" ca="1" si="86"/>
        <v>0</v>
      </c>
      <c r="V307" s="1153" t="str">
        <f t="shared" ca="1" si="87"/>
        <v>n.a.</v>
      </c>
      <c r="X307" s="1154">
        <f t="shared" ca="1" si="94"/>
        <v>0</v>
      </c>
      <c r="Y307" s="1154">
        <f t="shared" ca="1" si="88"/>
        <v>0</v>
      </c>
      <c r="Z307" s="1154">
        <f t="shared" ca="1" si="89"/>
        <v>0</v>
      </c>
      <c r="AA307" s="1152">
        <f t="shared" ca="1" si="90"/>
        <v>0</v>
      </c>
      <c r="AB307" s="1125"/>
    </row>
    <row r="308" spans="1:28">
      <c r="A308" s="1164">
        <f>'AMORT. PROFILE 0% CPR'!A308</f>
        <v>54053</v>
      </c>
      <c r="C308" s="1124"/>
      <c r="D308" s="1145">
        <f t="shared" ca="1" si="76"/>
        <v>54819</v>
      </c>
      <c r="E308" s="1146">
        <f t="shared" ca="1" si="77"/>
        <v>54847</v>
      </c>
      <c r="F308" s="1147">
        <f t="shared" ca="1" si="78"/>
        <v>9072</v>
      </c>
      <c r="G308" s="1148">
        <f ca="1">IF(F308&lt;&gt;"",COUNTIF($F$11:F308,"&gt;0"),"")</f>
        <v>298</v>
      </c>
      <c r="H308" s="1149">
        <v>0.52711635309741389</v>
      </c>
      <c r="I308" s="1093"/>
      <c r="J308" s="1150">
        <f t="shared" ca="1" si="79"/>
        <v>0</v>
      </c>
      <c r="K308" s="1151">
        <f t="shared" ca="1" si="80"/>
        <v>0</v>
      </c>
      <c r="L308" s="1150">
        <f t="shared" ca="1" si="81"/>
        <v>0</v>
      </c>
      <c r="M308" s="1150">
        <f t="shared" ca="1" si="82"/>
        <v>0</v>
      </c>
      <c r="N308" s="1150">
        <f t="shared" ca="1" si="91"/>
        <v>0</v>
      </c>
      <c r="O308" s="1093"/>
      <c r="P308" s="1150">
        <f t="shared" ca="1" si="83"/>
        <v>0</v>
      </c>
      <c r="Q308" s="1150">
        <f t="shared" ca="1" si="84"/>
        <v>0</v>
      </c>
      <c r="R308" s="1150">
        <f t="shared" ca="1" si="92"/>
        <v>0</v>
      </c>
      <c r="S308" s="1150">
        <f t="shared" ca="1" si="93"/>
        <v>0</v>
      </c>
      <c r="T308" s="1150">
        <f t="shared" ca="1" si="85"/>
        <v>0</v>
      </c>
      <c r="U308" s="1152">
        <f t="shared" ca="1" si="86"/>
        <v>0</v>
      </c>
      <c r="V308" s="1153" t="str">
        <f t="shared" ca="1" si="87"/>
        <v>n.a.</v>
      </c>
      <c r="X308" s="1154">
        <f t="shared" ca="1" si="94"/>
        <v>0</v>
      </c>
      <c r="Y308" s="1154">
        <f t="shared" ca="1" si="88"/>
        <v>0</v>
      </c>
      <c r="Z308" s="1154">
        <f t="shared" ca="1" si="89"/>
        <v>0</v>
      </c>
      <c r="AA308" s="1152">
        <f t="shared" ca="1" si="90"/>
        <v>0</v>
      </c>
      <c r="AB308" s="1125"/>
    </row>
    <row r="309" spans="1:28">
      <c r="A309" s="1164">
        <f>'AMORT. PROFILE 0% CPR'!A309</f>
        <v>54084</v>
      </c>
      <c r="C309" s="1124"/>
      <c r="D309" s="1145">
        <f t="shared" ca="1" si="76"/>
        <v>54847</v>
      </c>
      <c r="E309" s="1146">
        <f t="shared" ca="1" si="77"/>
        <v>54875</v>
      </c>
      <c r="F309" s="1147">
        <f t="shared" ca="1" si="78"/>
        <v>9100</v>
      </c>
      <c r="G309" s="1148">
        <f ca="1">IF(F309&lt;&gt;"",COUNTIF($F$11:F309,"&gt;0"),"")</f>
        <v>299</v>
      </c>
      <c r="H309" s="1149">
        <v>0.6388135512071933</v>
      </c>
      <c r="I309" s="1093"/>
      <c r="J309" s="1150">
        <f t="shared" ca="1" si="79"/>
        <v>0</v>
      </c>
      <c r="K309" s="1151">
        <f t="shared" ca="1" si="80"/>
        <v>0</v>
      </c>
      <c r="L309" s="1150">
        <f t="shared" ca="1" si="81"/>
        <v>0</v>
      </c>
      <c r="M309" s="1150">
        <f t="shared" ca="1" si="82"/>
        <v>0</v>
      </c>
      <c r="N309" s="1150">
        <f t="shared" ca="1" si="91"/>
        <v>0</v>
      </c>
      <c r="O309" s="1093"/>
      <c r="P309" s="1150">
        <f t="shared" ca="1" si="83"/>
        <v>0</v>
      </c>
      <c r="Q309" s="1150">
        <f t="shared" ca="1" si="84"/>
        <v>0</v>
      </c>
      <c r="R309" s="1150">
        <f t="shared" ca="1" si="92"/>
        <v>0</v>
      </c>
      <c r="S309" s="1150">
        <f t="shared" ca="1" si="93"/>
        <v>0</v>
      </c>
      <c r="T309" s="1150">
        <f t="shared" ca="1" si="85"/>
        <v>0</v>
      </c>
      <c r="U309" s="1152">
        <f t="shared" ca="1" si="86"/>
        <v>0</v>
      </c>
      <c r="V309" s="1153" t="str">
        <f t="shared" ca="1" si="87"/>
        <v>n.a.</v>
      </c>
      <c r="X309" s="1154">
        <f t="shared" ca="1" si="94"/>
        <v>0</v>
      </c>
      <c r="Y309" s="1154">
        <f t="shared" ca="1" si="88"/>
        <v>0</v>
      </c>
      <c r="Z309" s="1154">
        <f t="shared" ca="1" si="89"/>
        <v>0</v>
      </c>
      <c r="AA309" s="1152">
        <f t="shared" ca="1" si="90"/>
        <v>0</v>
      </c>
      <c r="AB309" s="1125"/>
    </row>
    <row r="310" spans="1:28">
      <c r="A310" s="1164">
        <f>'AMORT. PROFILE 0% CPR'!A310</f>
        <v>54115</v>
      </c>
      <c r="C310" s="1124"/>
      <c r="D310" s="1145">
        <f t="shared" ca="1" si="76"/>
        <v>54878</v>
      </c>
      <c r="E310" s="1146">
        <f t="shared" ca="1" si="77"/>
        <v>54905</v>
      </c>
      <c r="F310" s="1147">
        <f t="shared" ca="1" si="78"/>
        <v>9130</v>
      </c>
      <c r="G310" s="1148">
        <f ca="1">IF(F310&lt;&gt;"",COUNTIF($F$11:F310,"&gt;0"),"")</f>
        <v>300</v>
      </c>
      <c r="H310" s="1149">
        <v>0.84135005812035624</v>
      </c>
      <c r="I310" s="1093"/>
      <c r="J310" s="1150">
        <f t="shared" ca="1" si="79"/>
        <v>0</v>
      </c>
      <c r="K310" s="1151">
        <f t="shared" ca="1" si="80"/>
        <v>0</v>
      </c>
      <c r="L310" s="1150">
        <f t="shared" ca="1" si="81"/>
        <v>0</v>
      </c>
      <c r="M310" s="1150">
        <f t="shared" ca="1" si="82"/>
        <v>0</v>
      </c>
      <c r="N310" s="1150">
        <f t="shared" ca="1" si="91"/>
        <v>0</v>
      </c>
      <c r="O310" s="1093"/>
      <c r="P310" s="1150">
        <f t="shared" ca="1" si="83"/>
        <v>0</v>
      </c>
      <c r="Q310" s="1150">
        <f t="shared" ca="1" si="84"/>
        <v>0</v>
      </c>
      <c r="R310" s="1150">
        <f t="shared" ca="1" si="92"/>
        <v>0</v>
      </c>
      <c r="S310" s="1150">
        <f t="shared" ca="1" si="93"/>
        <v>0</v>
      </c>
      <c r="T310" s="1150">
        <f t="shared" ca="1" si="85"/>
        <v>0</v>
      </c>
      <c r="U310" s="1152">
        <f t="shared" ca="1" si="86"/>
        <v>0</v>
      </c>
      <c r="V310" s="1153" t="str">
        <f t="shared" ca="1" si="87"/>
        <v>n.a.</v>
      </c>
      <c r="X310" s="1154">
        <f t="shared" ca="1" si="94"/>
        <v>0</v>
      </c>
      <c r="Y310" s="1154">
        <f t="shared" ca="1" si="88"/>
        <v>0</v>
      </c>
      <c r="Z310" s="1154">
        <f t="shared" ca="1" si="89"/>
        <v>0</v>
      </c>
      <c r="AA310" s="1152">
        <f t="shared" ca="1" si="90"/>
        <v>0</v>
      </c>
      <c r="AB310" s="1125"/>
    </row>
    <row r="311" spans="1:28">
      <c r="A311" s="1164">
        <f>'AMORT. PROFILE 0% CPR'!A311</f>
        <v>54144</v>
      </c>
      <c r="C311" s="1124"/>
      <c r="D311" s="1145">
        <f t="shared" ca="1" si="76"/>
        <v>54908</v>
      </c>
      <c r="E311" s="1146">
        <f t="shared" ca="1" si="77"/>
        <v>54935</v>
      </c>
      <c r="F311" s="1147">
        <f t="shared" ca="1" si="78"/>
        <v>9160</v>
      </c>
      <c r="G311" s="1148">
        <f ca="1">IF(F311&lt;&gt;"",COUNTIF($F$11:F311,"&gt;0"),"")</f>
        <v>301</v>
      </c>
      <c r="H311" s="1149">
        <v>0.10319946675900421</v>
      </c>
      <c r="I311" s="1093"/>
      <c r="J311" s="1150">
        <f t="shared" ca="1" si="79"/>
        <v>0</v>
      </c>
      <c r="K311" s="1151">
        <f t="shared" ca="1" si="80"/>
        <v>0</v>
      </c>
      <c r="L311" s="1150">
        <f t="shared" ca="1" si="81"/>
        <v>0</v>
      </c>
      <c r="M311" s="1150">
        <f t="shared" ca="1" si="82"/>
        <v>0</v>
      </c>
      <c r="N311" s="1150">
        <f t="shared" ca="1" si="91"/>
        <v>0</v>
      </c>
      <c r="O311" s="1093"/>
      <c r="P311" s="1150">
        <f t="shared" ca="1" si="83"/>
        <v>0</v>
      </c>
      <c r="Q311" s="1150">
        <f t="shared" ca="1" si="84"/>
        <v>0</v>
      </c>
      <c r="R311" s="1150">
        <f t="shared" ca="1" si="92"/>
        <v>0</v>
      </c>
      <c r="S311" s="1150">
        <f t="shared" ca="1" si="93"/>
        <v>0</v>
      </c>
      <c r="T311" s="1150">
        <f t="shared" ca="1" si="85"/>
        <v>0</v>
      </c>
      <c r="U311" s="1152">
        <f t="shared" ca="1" si="86"/>
        <v>0</v>
      </c>
      <c r="V311" s="1153" t="str">
        <f t="shared" ca="1" si="87"/>
        <v>n.a.</v>
      </c>
      <c r="X311" s="1154">
        <f t="shared" ca="1" si="94"/>
        <v>0</v>
      </c>
      <c r="Y311" s="1154">
        <f t="shared" ca="1" si="88"/>
        <v>0</v>
      </c>
      <c r="Z311" s="1154">
        <f t="shared" ca="1" si="89"/>
        <v>0</v>
      </c>
      <c r="AA311" s="1152">
        <f t="shared" ca="1" si="90"/>
        <v>0</v>
      </c>
      <c r="AB311" s="1125"/>
    </row>
    <row r="312" spans="1:28">
      <c r="A312" s="1164">
        <f>'AMORT. PROFILE 0% CPR'!A312</f>
        <v>54175</v>
      </c>
      <c r="C312" s="1124"/>
      <c r="D312" s="1145">
        <f t="shared" ca="1" si="76"/>
        <v>54939</v>
      </c>
      <c r="E312" s="1146">
        <f t="shared" ca="1" si="77"/>
        <v>54966</v>
      </c>
      <c r="F312" s="1147">
        <f t="shared" ca="1" si="78"/>
        <v>9191</v>
      </c>
      <c r="G312" s="1148">
        <f ca="1">IF(F312&lt;&gt;"",COUNTIF($F$11:F312,"&gt;0"),"")</f>
        <v>302</v>
      </c>
      <c r="H312" s="1149">
        <v>0.11523252725615012</v>
      </c>
      <c r="I312" s="1093"/>
      <c r="J312" s="1150">
        <f t="shared" ca="1" si="79"/>
        <v>0</v>
      </c>
      <c r="K312" s="1151">
        <f t="shared" ca="1" si="80"/>
        <v>0</v>
      </c>
      <c r="L312" s="1150">
        <f t="shared" ca="1" si="81"/>
        <v>0</v>
      </c>
      <c r="M312" s="1150">
        <f t="shared" ca="1" si="82"/>
        <v>0</v>
      </c>
      <c r="N312" s="1150">
        <f t="shared" ca="1" si="91"/>
        <v>0</v>
      </c>
      <c r="O312" s="1093"/>
      <c r="P312" s="1150">
        <f t="shared" ca="1" si="83"/>
        <v>0</v>
      </c>
      <c r="Q312" s="1150">
        <f t="shared" ca="1" si="84"/>
        <v>0</v>
      </c>
      <c r="R312" s="1150">
        <f t="shared" ca="1" si="92"/>
        <v>0</v>
      </c>
      <c r="S312" s="1150">
        <f t="shared" ca="1" si="93"/>
        <v>0</v>
      </c>
      <c r="T312" s="1150">
        <f t="shared" ca="1" si="85"/>
        <v>0</v>
      </c>
      <c r="U312" s="1152">
        <f t="shared" ca="1" si="86"/>
        <v>0</v>
      </c>
      <c r="V312" s="1153" t="str">
        <f t="shared" ca="1" si="87"/>
        <v>n.a.</v>
      </c>
      <c r="X312" s="1154">
        <f t="shared" ca="1" si="94"/>
        <v>0</v>
      </c>
      <c r="Y312" s="1154">
        <f t="shared" ca="1" si="88"/>
        <v>0</v>
      </c>
      <c r="Z312" s="1154">
        <f t="shared" ca="1" si="89"/>
        <v>0</v>
      </c>
      <c r="AA312" s="1152">
        <f t="shared" ca="1" si="90"/>
        <v>0</v>
      </c>
      <c r="AB312" s="1125"/>
    </row>
    <row r="313" spans="1:28">
      <c r="A313" s="1164">
        <f>'AMORT. PROFILE 0% CPR'!A313</f>
        <v>54205</v>
      </c>
      <c r="C313" s="1124"/>
      <c r="D313" s="1145">
        <f t="shared" ca="1" si="76"/>
        <v>54969</v>
      </c>
      <c r="E313" s="1146">
        <f t="shared" ca="1" si="77"/>
        <v>54996</v>
      </c>
      <c r="F313" s="1147">
        <f t="shared" ca="1" si="78"/>
        <v>9221</v>
      </c>
      <c r="G313" s="1148">
        <f ca="1">IF(F313&lt;&gt;"",COUNTIF($F$11:F313,"&gt;0"),"")</f>
        <v>303</v>
      </c>
      <c r="H313" s="1149">
        <v>0.13041858759430011</v>
      </c>
      <c r="I313" s="1093"/>
      <c r="J313" s="1150">
        <f t="shared" ca="1" si="79"/>
        <v>0</v>
      </c>
      <c r="K313" s="1151">
        <f t="shared" ca="1" si="80"/>
        <v>0</v>
      </c>
      <c r="L313" s="1150">
        <f t="shared" ca="1" si="81"/>
        <v>0</v>
      </c>
      <c r="M313" s="1150">
        <f t="shared" ca="1" si="82"/>
        <v>0</v>
      </c>
      <c r="N313" s="1150">
        <f t="shared" ca="1" si="91"/>
        <v>0</v>
      </c>
      <c r="O313" s="1093"/>
      <c r="P313" s="1150">
        <f t="shared" ca="1" si="83"/>
        <v>0</v>
      </c>
      <c r="Q313" s="1150">
        <f t="shared" ca="1" si="84"/>
        <v>0</v>
      </c>
      <c r="R313" s="1150">
        <f t="shared" ca="1" si="92"/>
        <v>0</v>
      </c>
      <c r="S313" s="1150">
        <f t="shared" ca="1" si="93"/>
        <v>0</v>
      </c>
      <c r="T313" s="1150">
        <f t="shared" ca="1" si="85"/>
        <v>0</v>
      </c>
      <c r="U313" s="1152">
        <f t="shared" ca="1" si="86"/>
        <v>0</v>
      </c>
      <c r="V313" s="1153" t="str">
        <f t="shared" ca="1" si="87"/>
        <v>n.a.</v>
      </c>
      <c r="X313" s="1154">
        <f t="shared" ca="1" si="94"/>
        <v>0</v>
      </c>
      <c r="Y313" s="1154">
        <f t="shared" ca="1" si="88"/>
        <v>0</v>
      </c>
      <c r="Z313" s="1154">
        <f t="shared" ca="1" si="89"/>
        <v>0</v>
      </c>
      <c r="AA313" s="1152">
        <f t="shared" ca="1" si="90"/>
        <v>0</v>
      </c>
      <c r="AB313" s="1125"/>
    </row>
    <row r="314" spans="1:28">
      <c r="A314" s="1164">
        <f>'AMORT. PROFILE 0% CPR'!A314</f>
        <v>54238</v>
      </c>
      <c r="C314" s="1124"/>
      <c r="D314" s="1145">
        <f t="shared" ca="1" si="76"/>
        <v>55000</v>
      </c>
      <c r="E314" s="1146">
        <f t="shared" ca="1" si="77"/>
        <v>55029</v>
      </c>
      <c r="F314" s="1147">
        <f t="shared" ca="1" si="78"/>
        <v>9254</v>
      </c>
      <c r="G314" s="1148">
        <f ca="1">IF(F314&lt;&gt;"",COUNTIF($F$11:F314,"&gt;0"),"")</f>
        <v>304</v>
      </c>
      <c r="H314" s="1149">
        <v>0.15018372064581467</v>
      </c>
      <c r="I314" s="1093"/>
      <c r="J314" s="1150">
        <f t="shared" ca="1" si="79"/>
        <v>0</v>
      </c>
      <c r="K314" s="1151">
        <f t="shared" ca="1" si="80"/>
        <v>0</v>
      </c>
      <c r="L314" s="1150">
        <f t="shared" ca="1" si="81"/>
        <v>0</v>
      </c>
      <c r="M314" s="1150">
        <f t="shared" ca="1" si="82"/>
        <v>0</v>
      </c>
      <c r="N314" s="1150">
        <f t="shared" ca="1" si="91"/>
        <v>0</v>
      </c>
      <c r="O314" s="1093"/>
      <c r="P314" s="1150">
        <f t="shared" ca="1" si="83"/>
        <v>0</v>
      </c>
      <c r="Q314" s="1150">
        <f t="shared" ca="1" si="84"/>
        <v>0</v>
      </c>
      <c r="R314" s="1150">
        <f t="shared" ca="1" si="92"/>
        <v>0</v>
      </c>
      <c r="S314" s="1150">
        <f t="shared" ca="1" si="93"/>
        <v>0</v>
      </c>
      <c r="T314" s="1150">
        <f t="shared" ca="1" si="85"/>
        <v>0</v>
      </c>
      <c r="U314" s="1152">
        <f t="shared" ca="1" si="86"/>
        <v>0</v>
      </c>
      <c r="V314" s="1153" t="str">
        <f t="shared" ca="1" si="87"/>
        <v>n.a.</v>
      </c>
      <c r="X314" s="1154">
        <f t="shared" ca="1" si="94"/>
        <v>0</v>
      </c>
      <c r="Y314" s="1154">
        <f t="shared" ca="1" si="88"/>
        <v>0</v>
      </c>
      <c r="Z314" s="1154">
        <f t="shared" ca="1" si="89"/>
        <v>0</v>
      </c>
      <c r="AA314" s="1152">
        <f t="shared" ca="1" si="90"/>
        <v>0</v>
      </c>
      <c r="AB314" s="1125"/>
    </row>
    <row r="315" spans="1:28">
      <c r="A315" s="1164">
        <f>'AMORT. PROFILE 0% CPR'!A315</f>
        <v>54266</v>
      </c>
      <c r="C315" s="1124"/>
      <c r="D315" s="1145">
        <f t="shared" ca="1" si="76"/>
        <v>55031</v>
      </c>
      <c r="E315" s="1146">
        <f t="shared" ca="1" si="77"/>
        <v>55058</v>
      </c>
      <c r="F315" s="1147">
        <f t="shared" ca="1" si="78"/>
        <v>9283</v>
      </c>
      <c r="G315" s="1148">
        <f ca="1">IF(F315&lt;&gt;"",COUNTIF($F$11:F315,"&gt;0"),"")</f>
        <v>305</v>
      </c>
      <c r="H315" s="1149">
        <v>0.17696738241573376</v>
      </c>
      <c r="I315" s="1093"/>
      <c r="J315" s="1150">
        <f t="shared" ca="1" si="79"/>
        <v>0</v>
      </c>
      <c r="K315" s="1151">
        <f t="shared" ca="1" si="80"/>
        <v>0</v>
      </c>
      <c r="L315" s="1150">
        <f t="shared" ca="1" si="81"/>
        <v>0</v>
      </c>
      <c r="M315" s="1150">
        <f t="shared" ca="1" si="82"/>
        <v>0</v>
      </c>
      <c r="N315" s="1150">
        <f t="shared" ca="1" si="91"/>
        <v>0</v>
      </c>
      <c r="O315" s="1093"/>
      <c r="P315" s="1150">
        <f t="shared" ca="1" si="83"/>
        <v>0</v>
      </c>
      <c r="Q315" s="1150">
        <f t="shared" ca="1" si="84"/>
        <v>0</v>
      </c>
      <c r="R315" s="1150">
        <f t="shared" ca="1" si="92"/>
        <v>0</v>
      </c>
      <c r="S315" s="1150">
        <f t="shared" ca="1" si="93"/>
        <v>0</v>
      </c>
      <c r="T315" s="1150">
        <f t="shared" ca="1" si="85"/>
        <v>0</v>
      </c>
      <c r="U315" s="1152">
        <f t="shared" ca="1" si="86"/>
        <v>0</v>
      </c>
      <c r="V315" s="1153" t="str">
        <f t="shared" ca="1" si="87"/>
        <v>n.a.</v>
      </c>
      <c r="X315" s="1154">
        <f t="shared" ca="1" si="94"/>
        <v>0</v>
      </c>
      <c r="Y315" s="1154">
        <f t="shared" ca="1" si="88"/>
        <v>0</v>
      </c>
      <c r="Z315" s="1154">
        <f t="shared" ca="1" si="89"/>
        <v>0</v>
      </c>
      <c r="AA315" s="1152">
        <f t="shared" ca="1" si="90"/>
        <v>0</v>
      </c>
      <c r="AB315" s="1125"/>
    </row>
    <row r="316" spans="1:28">
      <c r="A316" s="1164">
        <f>'AMORT. PROFILE 0% CPR'!A316</f>
        <v>54297</v>
      </c>
      <c r="C316" s="1124"/>
      <c r="D316" s="1145">
        <f t="shared" ca="1" si="76"/>
        <v>55061</v>
      </c>
      <c r="E316" s="1146">
        <f t="shared" ca="1" si="77"/>
        <v>55088</v>
      </c>
      <c r="F316" s="1147">
        <f t="shared" ca="1" si="78"/>
        <v>9313</v>
      </c>
      <c r="G316" s="1148">
        <f ca="1">IF(F316&lt;&gt;"",COUNTIF($F$11:F316,"&gt;0"),"")</f>
        <v>306</v>
      </c>
      <c r="H316" s="1149">
        <v>0.21531239986631612</v>
      </c>
      <c r="I316" s="1093"/>
      <c r="J316" s="1150">
        <f t="shared" ca="1" si="79"/>
        <v>0</v>
      </c>
      <c r="K316" s="1151">
        <f t="shared" ca="1" si="80"/>
        <v>0</v>
      </c>
      <c r="L316" s="1150">
        <f t="shared" ca="1" si="81"/>
        <v>0</v>
      </c>
      <c r="M316" s="1150">
        <f t="shared" ca="1" si="82"/>
        <v>0</v>
      </c>
      <c r="N316" s="1150">
        <f t="shared" ca="1" si="91"/>
        <v>0</v>
      </c>
      <c r="O316" s="1093"/>
      <c r="P316" s="1150">
        <f t="shared" ca="1" si="83"/>
        <v>0</v>
      </c>
      <c r="Q316" s="1150">
        <f t="shared" ca="1" si="84"/>
        <v>0</v>
      </c>
      <c r="R316" s="1150">
        <f t="shared" ca="1" si="92"/>
        <v>0</v>
      </c>
      <c r="S316" s="1150">
        <f t="shared" ca="1" si="93"/>
        <v>0</v>
      </c>
      <c r="T316" s="1150">
        <f t="shared" ca="1" si="85"/>
        <v>0</v>
      </c>
      <c r="U316" s="1152">
        <f t="shared" ca="1" si="86"/>
        <v>0</v>
      </c>
      <c r="V316" s="1153" t="str">
        <f t="shared" ca="1" si="87"/>
        <v>n.a.</v>
      </c>
      <c r="X316" s="1154">
        <f t="shared" ca="1" si="94"/>
        <v>0</v>
      </c>
      <c r="Y316" s="1154">
        <f t="shared" ca="1" si="88"/>
        <v>0</v>
      </c>
      <c r="Z316" s="1154">
        <f t="shared" ca="1" si="89"/>
        <v>0</v>
      </c>
      <c r="AA316" s="1152">
        <f t="shared" ca="1" si="90"/>
        <v>0</v>
      </c>
      <c r="AB316" s="1125"/>
    </row>
    <row r="317" spans="1:28">
      <c r="A317" s="1164">
        <f>'AMORT. PROFILE 0% CPR'!A317</f>
        <v>54329</v>
      </c>
      <c r="C317" s="1124"/>
      <c r="D317" s="1145">
        <f t="shared" ca="1" si="76"/>
        <v>55092</v>
      </c>
      <c r="E317" s="1146">
        <f t="shared" ca="1" si="77"/>
        <v>55120</v>
      </c>
      <c r="F317" s="1147">
        <f t="shared" ca="1" si="78"/>
        <v>9345</v>
      </c>
      <c r="G317" s="1148">
        <f ca="1">IF(F317&lt;&gt;"",COUNTIF($F$11:F317,"&gt;0"),"")</f>
        <v>307</v>
      </c>
      <c r="H317" s="1149">
        <v>0.27470645671728788</v>
      </c>
      <c r="I317" s="1093"/>
      <c r="J317" s="1150">
        <f t="shared" ca="1" si="79"/>
        <v>0</v>
      </c>
      <c r="K317" s="1151">
        <f t="shared" ca="1" si="80"/>
        <v>0</v>
      </c>
      <c r="L317" s="1150">
        <f t="shared" ca="1" si="81"/>
        <v>0</v>
      </c>
      <c r="M317" s="1150">
        <f t="shared" ca="1" si="82"/>
        <v>0</v>
      </c>
      <c r="N317" s="1150">
        <f t="shared" ca="1" si="91"/>
        <v>0</v>
      </c>
      <c r="O317" s="1093"/>
      <c r="P317" s="1150">
        <f t="shared" ca="1" si="83"/>
        <v>0</v>
      </c>
      <c r="Q317" s="1150">
        <f t="shared" ca="1" si="84"/>
        <v>0</v>
      </c>
      <c r="R317" s="1150">
        <f t="shared" ca="1" si="92"/>
        <v>0</v>
      </c>
      <c r="S317" s="1150">
        <f t="shared" ca="1" si="93"/>
        <v>0</v>
      </c>
      <c r="T317" s="1150">
        <f t="shared" ca="1" si="85"/>
        <v>0</v>
      </c>
      <c r="U317" s="1152">
        <f t="shared" ca="1" si="86"/>
        <v>0</v>
      </c>
      <c r="V317" s="1153" t="str">
        <f t="shared" ca="1" si="87"/>
        <v>n.a.</v>
      </c>
      <c r="X317" s="1154">
        <f t="shared" ca="1" si="94"/>
        <v>0</v>
      </c>
      <c r="Y317" s="1154">
        <f t="shared" ca="1" si="88"/>
        <v>0</v>
      </c>
      <c r="Z317" s="1154">
        <f t="shared" ca="1" si="89"/>
        <v>0</v>
      </c>
      <c r="AA317" s="1152">
        <f t="shared" ca="1" si="90"/>
        <v>0</v>
      </c>
      <c r="AB317" s="1125"/>
    </row>
    <row r="318" spans="1:28">
      <c r="A318" s="1164">
        <f>'AMORT. PROFILE 0% CPR'!A318</f>
        <v>54358</v>
      </c>
      <c r="C318" s="1124"/>
      <c r="D318" s="1145">
        <f t="shared" ca="1" si="76"/>
        <v>55122</v>
      </c>
      <c r="E318" s="1146">
        <f t="shared" ca="1" si="77"/>
        <v>55149</v>
      </c>
      <c r="F318" s="1147">
        <f t="shared" ca="1" si="78"/>
        <v>9374</v>
      </c>
      <c r="G318" s="1148">
        <f ca="1">IF(F318&lt;&gt;"",COUNTIF($F$11:F318,"&gt;0"),"")</f>
        <v>308</v>
      </c>
      <c r="H318" s="1149">
        <v>0.32151381277346691</v>
      </c>
      <c r="I318" s="1093"/>
      <c r="J318" s="1150">
        <f t="shared" ca="1" si="79"/>
        <v>0</v>
      </c>
      <c r="K318" s="1151">
        <f t="shared" ca="1" si="80"/>
        <v>0</v>
      </c>
      <c r="L318" s="1150">
        <f t="shared" ca="1" si="81"/>
        <v>0</v>
      </c>
      <c r="M318" s="1150">
        <f t="shared" ca="1" si="82"/>
        <v>0</v>
      </c>
      <c r="N318" s="1150">
        <f t="shared" ca="1" si="91"/>
        <v>0</v>
      </c>
      <c r="O318" s="1093"/>
      <c r="P318" s="1150">
        <f t="shared" ca="1" si="83"/>
        <v>0</v>
      </c>
      <c r="Q318" s="1150">
        <f t="shared" ca="1" si="84"/>
        <v>0</v>
      </c>
      <c r="R318" s="1150">
        <f t="shared" ca="1" si="92"/>
        <v>0</v>
      </c>
      <c r="S318" s="1150">
        <f t="shared" ca="1" si="93"/>
        <v>0</v>
      </c>
      <c r="T318" s="1150">
        <f t="shared" ca="1" si="85"/>
        <v>0</v>
      </c>
      <c r="U318" s="1152">
        <f t="shared" ca="1" si="86"/>
        <v>0</v>
      </c>
      <c r="V318" s="1153" t="str">
        <f t="shared" ca="1" si="87"/>
        <v>n.a.</v>
      </c>
      <c r="X318" s="1154">
        <f t="shared" ca="1" si="94"/>
        <v>0</v>
      </c>
      <c r="Y318" s="1154">
        <f t="shared" ca="1" si="88"/>
        <v>0</v>
      </c>
      <c r="Z318" s="1154">
        <f t="shared" ca="1" si="89"/>
        <v>0</v>
      </c>
      <c r="AA318" s="1152">
        <f t="shared" ca="1" si="90"/>
        <v>0</v>
      </c>
      <c r="AB318" s="1125"/>
    </row>
    <row r="319" spans="1:28">
      <c r="A319" s="1164">
        <f>'AMORT. PROFILE 0% CPR'!A319</f>
        <v>54389</v>
      </c>
      <c r="C319" s="1124"/>
      <c r="D319" s="1145">
        <f t="shared" ca="1" si="76"/>
        <v>55153</v>
      </c>
      <c r="E319" s="1146">
        <f t="shared" ca="1" si="77"/>
        <v>55180</v>
      </c>
      <c r="F319" s="1147">
        <f t="shared" ca="1" si="78"/>
        <v>9405</v>
      </c>
      <c r="G319" s="1148">
        <f ca="1">IF(F319&lt;&gt;"",COUNTIF($F$11:F319,"&gt;0"),"")</f>
        <v>309</v>
      </c>
      <c r="H319" s="1149">
        <v>0.31524518983572219</v>
      </c>
      <c r="I319" s="1093"/>
      <c r="J319" s="1150">
        <f t="shared" ca="1" si="79"/>
        <v>0</v>
      </c>
      <c r="K319" s="1151">
        <f t="shared" ca="1" si="80"/>
        <v>0</v>
      </c>
      <c r="L319" s="1150">
        <f t="shared" ca="1" si="81"/>
        <v>0</v>
      </c>
      <c r="M319" s="1150">
        <f t="shared" ca="1" si="82"/>
        <v>0</v>
      </c>
      <c r="N319" s="1150">
        <f t="shared" ca="1" si="91"/>
        <v>0</v>
      </c>
      <c r="O319" s="1093"/>
      <c r="P319" s="1150">
        <f t="shared" ca="1" si="83"/>
        <v>0</v>
      </c>
      <c r="Q319" s="1150">
        <f t="shared" ca="1" si="84"/>
        <v>0</v>
      </c>
      <c r="R319" s="1150">
        <f t="shared" ca="1" si="92"/>
        <v>0</v>
      </c>
      <c r="S319" s="1150">
        <f t="shared" ca="1" si="93"/>
        <v>0</v>
      </c>
      <c r="T319" s="1150">
        <f t="shared" ca="1" si="85"/>
        <v>0</v>
      </c>
      <c r="U319" s="1152">
        <f t="shared" ca="1" si="86"/>
        <v>0</v>
      </c>
      <c r="V319" s="1153" t="str">
        <f t="shared" ca="1" si="87"/>
        <v>n.a.</v>
      </c>
      <c r="X319" s="1154">
        <f t="shared" ca="1" si="94"/>
        <v>0</v>
      </c>
      <c r="Y319" s="1154">
        <f t="shared" ca="1" si="88"/>
        <v>0</v>
      </c>
      <c r="Z319" s="1154">
        <f t="shared" ca="1" si="89"/>
        <v>0</v>
      </c>
      <c r="AA319" s="1152">
        <f t="shared" ca="1" si="90"/>
        <v>0</v>
      </c>
      <c r="AB319" s="1125"/>
    </row>
    <row r="320" spans="1:28">
      <c r="A320" s="1164">
        <f>'AMORT. PROFILE 0% CPR'!A320</f>
        <v>54420</v>
      </c>
      <c r="C320" s="1124"/>
      <c r="D320" s="1145">
        <f t="shared" ca="1" si="76"/>
        <v>55184</v>
      </c>
      <c r="E320" s="1146">
        <f t="shared" ca="1" si="77"/>
        <v>55211</v>
      </c>
      <c r="F320" s="1147">
        <f t="shared" ca="1" si="78"/>
        <v>9436</v>
      </c>
      <c r="G320" s="1148">
        <f ca="1">IF(F320&lt;&gt;"",COUNTIF($F$11:F320,"&gt;0"),"")</f>
        <v>310</v>
      </c>
      <c r="H320" s="1149">
        <v>0.33987246414581107</v>
      </c>
      <c r="I320" s="1093"/>
      <c r="J320" s="1150">
        <f t="shared" ca="1" si="79"/>
        <v>0</v>
      </c>
      <c r="K320" s="1151">
        <f t="shared" ca="1" si="80"/>
        <v>0</v>
      </c>
      <c r="L320" s="1150">
        <f t="shared" ca="1" si="81"/>
        <v>0</v>
      </c>
      <c r="M320" s="1150">
        <f t="shared" ca="1" si="82"/>
        <v>0</v>
      </c>
      <c r="N320" s="1150">
        <f t="shared" ca="1" si="91"/>
        <v>0</v>
      </c>
      <c r="O320" s="1093"/>
      <c r="P320" s="1150">
        <f t="shared" ca="1" si="83"/>
        <v>0</v>
      </c>
      <c r="Q320" s="1150">
        <f t="shared" ca="1" si="84"/>
        <v>0</v>
      </c>
      <c r="R320" s="1150">
        <f t="shared" ca="1" si="92"/>
        <v>0</v>
      </c>
      <c r="S320" s="1150">
        <f t="shared" ca="1" si="93"/>
        <v>0</v>
      </c>
      <c r="T320" s="1150">
        <f t="shared" ca="1" si="85"/>
        <v>0</v>
      </c>
      <c r="U320" s="1152">
        <f t="shared" ca="1" si="86"/>
        <v>0</v>
      </c>
      <c r="V320" s="1153" t="str">
        <f t="shared" ca="1" si="87"/>
        <v>n.a.</v>
      </c>
      <c r="X320" s="1154">
        <f t="shared" ca="1" si="94"/>
        <v>0</v>
      </c>
      <c r="Y320" s="1154">
        <f t="shared" ca="1" si="88"/>
        <v>0</v>
      </c>
      <c r="Z320" s="1154">
        <f t="shared" ca="1" si="89"/>
        <v>0</v>
      </c>
      <c r="AA320" s="1152">
        <f t="shared" ca="1" si="90"/>
        <v>0</v>
      </c>
      <c r="AB320" s="1125"/>
    </row>
    <row r="321" spans="1:28">
      <c r="A321" s="1164">
        <f>'AMORT. PROFILE 0% CPR'!A321</f>
        <v>54450</v>
      </c>
      <c r="C321" s="1124"/>
      <c r="D321" s="1145">
        <f t="shared" ca="1" si="76"/>
        <v>55212</v>
      </c>
      <c r="E321" s="1146">
        <f t="shared" ca="1" si="77"/>
        <v>55239</v>
      </c>
      <c r="F321" s="1147">
        <f t="shared" ca="1" si="78"/>
        <v>9464</v>
      </c>
      <c r="G321" s="1148">
        <f ca="1">IF(F321&lt;&gt;"",COUNTIF($F$11:F321,"&gt;0"),"")</f>
        <v>311</v>
      </c>
      <c r="H321" s="1149">
        <v>0.24921166002931291</v>
      </c>
      <c r="I321" s="1093"/>
      <c r="J321" s="1150">
        <f t="shared" ca="1" si="79"/>
        <v>0</v>
      </c>
      <c r="K321" s="1151">
        <f t="shared" ca="1" si="80"/>
        <v>0</v>
      </c>
      <c r="L321" s="1150">
        <f t="shared" ca="1" si="81"/>
        <v>0</v>
      </c>
      <c r="M321" s="1150">
        <f t="shared" ca="1" si="82"/>
        <v>0</v>
      </c>
      <c r="N321" s="1150">
        <f t="shared" ca="1" si="91"/>
        <v>0</v>
      </c>
      <c r="O321" s="1093"/>
      <c r="P321" s="1150">
        <f t="shared" ca="1" si="83"/>
        <v>0</v>
      </c>
      <c r="Q321" s="1150">
        <f t="shared" ca="1" si="84"/>
        <v>0</v>
      </c>
      <c r="R321" s="1150">
        <f t="shared" ca="1" si="92"/>
        <v>0</v>
      </c>
      <c r="S321" s="1150">
        <f t="shared" ca="1" si="93"/>
        <v>0</v>
      </c>
      <c r="T321" s="1150">
        <f t="shared" ca="1" si="85"/>
        <v>0</v>
      </c>
      <c r="U321" s="1152">
        <f t="shared" ca="1" si="86"/>
        <v>0</v>
      </c>
      <c r="V321" s="1153" t="str">
        <f t="shared" ca="1" si="87"/>
        <v>n.a.</v>
      </c>
      <c r="X321" s="1154">
        <f t="shared" ca="1" si="94"/>
        <v>0</v>
      </c>
      <c r="Y321" s="1154">
        <f t="shared" ca="1" si="88"/>
        <v>0</v>
      </c>
      <c r="Z321" s="1154">
        <f t="shared" ca="1" si="89"/>
        <v>0</v>
      </c>
      <c r="AA321" s="1152">
        <f t="shared" ca="1" si="90"/>
        <v>0</v>
      </c>
      <c r="AB321" s="1125"/>
    </row>
    <row r="322" spans="1:28">
      <c r="A322" s="1164">
        <f>'AMORT. PROFILE 0% CPR'!A322</f>
        <v>54480</v>
      </c>
      <c r="C322" s="1124"/>
      <c r="D322" s="1145">
        <f t="shared" ca="1" si="76"/>
        <v>55243</v>
      </c>
      <c r="E322" s="1146">
        <f t="shared" ca="1" si="77"/>
        <v>55270</v>
      </c>
      <c r="F322" s="1147">
        <f t="shared" ca="1" si="78"/>
        <v>9495</v>
      </c>
      <c r="G322" s="1148">
        <f ca="1">IF(F322&lt;&gt;"",COUNTIF($F$11:F322,"&gt;0"),"")</f>
        <v>312</v>
      </c>
      <c r="H322" s="1149">
        <v>0.33266618684702626</v>
      </c>
      <c r="I322" s="1093"/>
      <c r="J322" s="1150">
        <f t="shared" ca="1" si="79"/>
        <v>0</v>
      </c>
      <c r="K322" s="1151">
        <f t="shared" ca="1" si="80"/>
        <v>0</v>
      </c>
      <c r="L322" s="1150">
        <f t="shared" ca="1" si="81"/>
        <v>0</v>
      </c>
      <c r="M322" s="1150">
        <f t="shared" ca="1" si="82"/>
        <v>0</v>
      </c>
      <c r="N322" s="1150">
        <f t="shared" ca="1" si="91"/>
        <v>0</v>
      </c>
      <c r="O322" s="1093"/>
      <c r="P322" s="1150">
        <f t="shared" ca="1" si="83"/>
        <v>0</v>
      </c>
      <c r="Q322" s="1150">
        <f t="shared" ca="1" si="84"/>
        <v>0</v>
      </c>
      <c r="R322" s="1150">
        <f t="shared" ca="1" si="92"/>
        <v>0</v>
      </c>
      <c r="S322" s="1150">
        <f t="shared" ca="1" si="93"/>
        <v>0</v>
      </c>
      <c r="T322" s="1150">
        <f t="shared" ca="1" si="85"/>
        <v>0</v>
      </c>
      <c r="U322" s="1152">
        <f t="shared" ca="1" si="86"/>
        <v>0</v>
      </c>
      <c r="V322" s="1153" t="str">
        <f t="shared" ca="1" si="87"/>
        <v>n.a.</v>
      </c>
      <c r="X322" s="1154">
        <f t="shared" ca="1" si="94"/>
        <v>0</v>
      </c>
      <c r="Y322" s="1154">
        <f t="shared" ca="1" si="88"/>
        <v>0</v>
      </c>
      <c r="Z322" s="1154">
        <f t="shared" ca="1" si="89"/>
        <v>0</v>
      </c>
      <c r="AA322" s="1152">
        <f t="shared" ca="1" si="90"/>
        <v>0</v>
      </c>
      <c r="AB322" s="1125"/>
    </row>
    <row r="323" spans="1:28">
      <c r="A323" s="1164">
        <f>'AMORT. PROFILE 0% CPR'!A323</f>
        <v>54511</v>
      </c>
      <c r="C323" s="1124"/>
      <c r="D323" s="1145">
        <f t="shared" ca="1" si="76"/>
        <v>55273</v>
      </c>
      <c r="E323" s="1146">
        <f t="shared" ca="1" si="77"/>
        <v>55302</v>
      </c>
      <c r="F323" s="1147">
        <f t="shared" ca="1" si="78"/>
        <v>9527</v>
      </c>
      <c r="G323" s="1148">
        <f ca="1">IF(F323&lt;&gt;"",COUNTIF($F$11:F323,"&gt;0"),"")</f>
        <v>313</v>
      </c>
      <c r="H323" s="1149">
        <v>0.49960355959164171</v>
      </c>
      <c r="I323" s="1093"/>
      <c r="J323" s="1150">
        <f t="shared" ca="1" si="79"/>
        <v>0</v>
      </c>
      <c r="K323" s="1151">
        <f t="shared" ca="1" si="80"/>
        <v>0</v>
      </c>
      <c r="L323" s="1150">
        <f t="shared" ca="1" si="81"/>
        <v>0</v>
      </c>
      <c r="M323" s="1150">
        <f t="shared" ca="1" si="82"/>
        <v>0</v>
      </c>
      <c r="N323" s="1150">
        <f t="shared" ca="1" si="91"/>
        <v>0</v>
      </c>
      <c r="O323" s="1093"/>
      <c r="P323" s="1150">
        <f t="shared" ca="1" si="83"/>
        <v>0</v>
      </c>
      <c r="Q323" s="1150">
        <f t="shared" ca="1" si="84"/>
        <v>0</v>
      </c>
      <c r="R323" s="1150">
        <f t="shared" ca="1" si="92"/>
        <v>0</v>
      </c>
      <c r="S323" s="1150">
        <f t="shared" ca="1" si="93"/>
        <v>0</v>
      </c>
      <c r="T323" s="1150">
        <f t="shared" ca="1" si="85"/>
        <v>0</v>
      </c>
      <c r="U323" s="1152">
        <f t="shared" ca="1" si="86"/>
        <v>0</v>
      </c>
      <c r="V323" s="1153" t="str">
        <f t="shared" ca="1" si="87"/>
        <v>n.a.</v>
      </c>
      <c r="X323" s="1154">
        <f t="shared" ca="1" si="94"/>
        <v>0</v>
      </c>
      <c r="Y323" s="1154">
        <f t="shared" ca="1" si="88"/>
        <v>0</v>
      </c>
      <c r="Z323" s="1154">
        <f t="shared" ca="1" si="89"/>
        <v>0</v>
      </c>
      <c r="AA323" s="1152">
        <f t="shared" ca="1" si="90"/>
        <v>0</v>
      </c>
      <c r="AB323" s="1125"/>
    </row>
    <row r="324" spans="1:28">
      <c r="A324" s="1164">
        <f>'AMORT. PROFILE 0% CPR'!A324</f>
        <v>54540</v>
      </c>
      <c r="C324" s="1124"/>
      <c r="D324" s="1145">
        <f t="shared" ca="1" si="76"/>
        <v>55304</v>
      </c>
      <c r="E324" s="1146">
        <f ca="1">IF(INDIRECT("A"&amp;(IFERROR(MATCH(E323,A:A),999)+1))&gt;0,INDIRECT("A"&amp;(IFERROR(MATCH(E323,A:A),999)+1)),"")</f>
        <v>55331</v>
      </c>
      <c r="F324" s="1147">
        <f t="shared" ca="1" si="78"/>
        <v>9556</v>
      </c>
      <c r="G324" s="1148">
        <f ca="1">IF(F324&lt;&gt;"",COUNTIF($F$11:F324,"&gt;0"),"")</f>
        <v>314</v>
      </c>
      <c r="H324" s="1149">
        <v>1</v>
      </c>
      <c r="I324" s="1093"/>
      <c r="J324" s="1150">
        <f t="shared" ca="1" si="79"/>
        <v>0</v>
      </c>
      <c r="K324" s="1151">
        <f t="shared" ca="1" si="80"/>
        <v>0</v>
      </c>
      <c r="L324" s="1150">
        <f t="shared" ca="1" si="81"/>
        <v>0</v>
      </c>
      <c r="M324" s="1150">
        <f t="shared" ca="1" si="82"/>
        <v>0</v>
      </c>
      <c r="N324" s="1150">
        <f t="shared" ca="1" si="91"/>
        <v>0</v>
      </c>
      <c r="O324" s="1093"/>
      <c r="P324" s="1150">
        <f t="shared" ca="1" si="83"/>
        <v>0</v>
      </c>
      <c r="Q324" s="1150">
        <f t="shared" ca="1" si="84"/>
        <v>0</v>
      </c>
      <c r="R324" s="1150">
        <f t="shared" ca="1" si="92"/>
        <v>0</v>
      </c>
      <c r="S324" s="1150">
        <f t="shared" ca="1" si="93"/>
        <v>0</v>
      </c>
      <c r="T324" s="1150">
        <f t="shared" ca="1" si="85"/>
        <v>0</v>
      </c>
      <c r="U324" s="1152">
        <f t="shared" ca="1" si="86"/>
        <v>0</v>
      </c>
      <c r="V324" s="1153" t="str">
        <f t="shared" ca="1" si="87"/>
        <v>n.a.</v>
      </c>
      <c r="X324" s="1154">
        <f t="shared" ca="1" si="94"/>
        <v>0</v>
      </c>
      <c r="Y324" s="1154">
        <f t="shared" ca="1" si="88"/>
        <v>0</v>
      </c>
      <c r="Z324" s="1154">
        <f t="shared" ca="1" si="89"/>
        <v>0</v>
      </c>
      <c r="AA324" s="1152">
        <f t="shared" ca="1" si="90"/>
        <v>0</v>
      </c>
      <c r="AB324" s="1125"/>
    </row>
    <row r="325" spans="1:28">
      <c r="A325" s="1164">
        <f>'AMORT. PROFILE 0% CPR'!A325</f>
        <v>54570</v>
      </c>
      <c r="C325" s="1124"/>
      <c r="D325" s="1145">
        <f t="shared" ca="1" si="76"/>
        <v>55334</v>
      </c>
      <c r="E325" s="1146">
        <f t="shared" ca="1" si="77"/>
        <v>55361</v>
      </c>
      <c r="F325" s="1147">
        <f t="shared" ca="1" si="78"/>
        <v>9586</v>
      </c>
      <c r="G325" s="1148">
        <f ca="1">IF(F325&lt;&gt;"",COUNTIF($F$11:F325,"&gt;0"),"")</f>
        <v>315</v>
      </c>
      <c r="H325" s="1149"/>
      <c r="I325" s="1093"/>
      <c r="J325" s="1150">
        <f t="shared" ca="1" si="79"/>
        <v>0</v>
      </c>
      <c r="K325" s="1151">
        <f t="shared" ca="1" si="80"/>
        <v>0</v>
      </c>
      <c r="L325" s="1150">
        <f t="shared" ca="1" si="81"/>
        <v>0</v>
      </c>
      <c r="M325" s="1150">
        <f t="shared" ca="1" si="82"/>
        <v>0</v>
      </c>
      <c r="N325" s="1150">
        <f t="shared" ca="1" si="91"/>
        <v>0</v>
      </c>
      <c r="O325" s="1093"/>
      <c r="P325" s="1150">
        <f t="shared" ca="1" si="83"/>
        <v>0</v>
      </c>
      <c r="Q325" s="1150">
        <f t="shared" ca="1" si="84"/>
        <v>0</v>
      </c>
      <c r="R325" s="1150">
        <f t="shared" ca="1" si="92"/>
        <v>0</v>
      </c>
      <c r="S325" s="1150">
        <f t="shared" ca="1" si="93"/>
        <v>0</v>
      </c>
      <c r="T325" s="1150">
        <f t="shared" ca="1" si="85"/>
        <v>0</v>
      </c>
      <c r="U325" s="1152">
        <f t="shared" ca="1" si="86"/>
        <v>0</v>
      </c>
      <c r="V325" s="1153" t="str">
        <f t="shared" ca="1" si="87"/>
        <v>n.a.</v>
      </c>
      <c r="X325" s="1154">
        <f t="shared" ca="1" si="94"/>
        <v>0</v>
      </c>
      <c r="Y325" s="1154">
        <f t="shared" ca="1" si="88"/>
        <v>0</v>
      </c>
      <c r="Z325" s="1154">
        <f t="shared" ca="1" si="89"/>
        <v>0</v>
      </c>
      <c r="AA325" s="1152">
        <f t="shared" ca="1" si="90"/>
        <v>0</v>
      </c>
      <c r="AB325" s="1125"/>
    </row>
    <row r="326" spans="1:28">
      <c r="A326" s="1164">
        <f>'AMORT. PROFILE 0% CPR'!A326</f>
        <v>54602</v>
      </c>
      <c r="C326" s="1124"/>
      <c r="D326" s="1145">
        <f t="shared" ca="1" si="76"/>
        <v>55365</v>
      </c>
      <c r="E326" s="1146">
        <f t="shared" ca="1" si="77"/>
        <v>55393</v>
      </c>
      <c r="F326" s="1147">
        <f t="shared" ca="1" si="78"/>
        <v>9618</v>
      </c>
      <c r="G326" s="1148">
        <f ca="1">IF(F326&lt;&gt;"",COUNTIF($F$11:F326,"&gt;0"),"")</f>
        <v>316</v>
      </c>
      <c r="H326" s="1149"/>
      <c r="I326" s="1093"/>
      <c r="J326" s="1150">
        <f t="shared" ca="1" si="79"/>
        <v>0</v>
      </c>
      <c r="K326" s="1151">
        <f t="shared" ca="1" si="80"/>
        <v>0</v>
      </c>
      <c r="L326" s="1150">
        <f t="shared" ca="1" si="81"/>
        <v>0</v>
      </c>
      <c r="M326" s="1150">
        <f t="shared" ca="1" si="82"/>
        <v>0</v>
      </c>
      <c r="N326" s="1150">
        <f t="shared" ca="1" si="91"/>
        <v>0</v>
      </c>
      <c r="O326" s="1093"/>
      <c r="P326" s="1150">
        <f t="shared" ca="1" si="83"/>
        <v>0</v>
      </c>
      <c r="Q326" s="1150">
        <f t="shared" ca="1" si="84"/>
        <v>0</v>
      </c>
      <c r="R326" s="1150">
        <f t="shared" ca="1" si="92"/>
        <v>0</v>
      </c>
      <c r="S326" s="1150">
        <f t="shared" ca="1" si="93"/>
        <v>0</v>
      </c>
      <c r="T326" s="1150">
        <f t="shared" ca="1" si="85"/>
        <v>0</v>
      </c>
      <c r="U326" s="1152">
        <f t="shared" ca="1" si="86"/>
        <v>0</v>
      </c>
      <c r="V326" s="1153" t="str">
        <f t="shared" ca="1" si="87"/>
        <v>n.a.</v>
      </c>
      <c r="X326" s="1154">
        <f t="shared" ca="1" si="94"/>
        <v>0</v>
      </c>
      <c r="Y326" s="1154">
        <f t="shared" ca="1" si="88"/>
        <v>0</v>
      </c>
      <c r="Z326" s="1154">
        <f t="shared" ca="1" si="89"/>
        <v>0</v>
      </c>
      <c r="AA326" s="1152">
        <f t="shared" ca="1" si="90"/>
        <v>0</v>
      </c>
      <c r="AB326" s="1125"/>
    </row>
    <row r="327" spans="1:28">
      <c r="A327" s="1164">
        <f>'AMORT. PROFILE 0% CPR'!A327</f>
        <v>54631</v>
      </c>
      <c r="C327" s="1124"/>
      <c r="D327" s="1145">
        <f t="shared" ca="1" si="76"/>
        <v>55396</v>
      </c>
      <c r="E327" s="1146">
        <f t="shared" ca="1" si="77"/>
        <v>55423</v>
      </c>
      <c r="F327" s="1147">
        <f t="shared" ca="1" si="78"/>
        <v>9648</v>
      </c>
      <c r="G327" s="1148">
        <f ca="1">IF(F327&lt;&gt;"",COUNTIF($F$11:F327,"&gt;0"),"")</f>
        <v>317</v>
      </c>
      <c r="H327" s="1149"/>
      <c r="I327" s="1093"/>
      <c r="J327" s="1150">
        <f t="shared" ca="1" si="79"/>
        <v>0</v>
      </c>
      <c r="K327" s="1151">
        <f t="shared" ca="1" si="80"/>
        <v>0</v>
      </c>
      <c r="L327" s="1150">
        <f t="shared" ca="1" si="81"/>
        <v>0</v>
      </c>
      <c r="M327" s="1150">
        <f t="shared" ca="1" si="82"/>
        <v>0</v>
      </c>
      <c r="N327" s="1150">
        <f t="shared" ca="1" si="91"/>
        <v>0</v>
      </c>
      <c r="O327" s="1093"/>
      <c r="P327" s="1150">
        <f t="shared" ca="1" si="83"/>
        <v>0</v>
      </c>
      <c r="Q327" s="1150">
        <f t="shared" ca="1" si="84"/>
        <v>0</v>
      </c>
      <c r="R327" s="1150">
        <f t="shared" ca="1" si="92"/>
        <v>0</v>
      </c>
      <c r="S327" s="1150">
        <f t="shared" ca="1" si="93"/>
        <v>0</v>
      </c>
      <c r="T327" s="1150">
        <f t="shared" ca="1" si="85"/>
        <v>0</v>
      </c>
      <c r="U327" s="1152">
        <f t="shared" ca="1" si="86"/>
        <v>0</v>
      </c>
      <c r="V327" s="1153" t="str">
        <f t="shared" ca="1" si="87"/>
        <v>n.a.</v>
      </c>
      <c r="X327" s="1154">
        <f t="shared" ca="1" si="94"/>
        <v>0</v>
      </c>
      <c r="Y327" s="1154">
        <f t="shared" ca="1" si="88"/>
        <v>0</v>
      </c>
      <c r="Z327" s="1154">
        <f t="shared" ca="1" si="89"/>
        <v>0</v>
      </c>
      <c r="AA327" s="1152">
        <f t="shared" ca="1" si="90"/>
        <v>0</v>
      </c>
      <c r="AB327" s="1125"/>
    </row>
    <row r="328" spans="1:28">
      <c r="A328" s="1164">
        <f>'AMORT. PROFILE 0% CPR'!A328</f>
        <v>54662</v>
      </c>
      <c r="C328" s="1124"/>
      <c r="D328" s="1145">
        <f t="shared" ca="1" si="76"/>
        <v>55426</v>
      </c>
      <c r="E328" s="1146">
        <f t="shared" ca="1" si="77"/>
        <v>55453</v>
      </c>
      <c r="F328" s="1147">
        <f t="shared" ca="1" si="78"/>
        <v>9678</v>
      </c>
      <c r="G328" s="1148">
        <f ca="1">IF(F328&lt;&gt;"",COUNTIF($F$11:F328,"&gt;0"),"")</f>
        <v>318</v>
      </c>
      <c r="H328" s="1149"/>
      <c r="I328" s="1093"/>
      <c r="J328" s="1150">
        <f t="shared" ca="1" si="79"/>
        <v>0</v>
      </c>
      <c r="K328" s="1151">
        <f t="shared" ca="1" si="80"/>
        <v>0</v>
      </c>
      <c r="L328" s="1150">
        <f t="shared" ca="1" si="81"/>
        <v>0</v>
      </c>
      <c r="M328" s="1150">
        <f t="shared" ca="1" si="82"/>
        <v>0</v>
      </c>
      <c r="N328" s="1150">
        <f t="shared" ca="1" si="91"/>
        <v>0</v>
      </c>
      <c r="O328" s="1093"/>
      <c r="P328" s="1150">
        <f t="shared" ca="1" si="83"/>
        <v>0</v>
      </c>
      <c r="Q328" s="1150">
        <f t="shared" ca="1" si="84"/>
        <v>0</v>
      </c>
      <c r="R328" s="1150">
        <f t="shared" ca="1" si="92"/>
        <v>0</v>
      </c>
      <c r="S328" s="1150">
        <f t="shared" ca="1" si="93"/>
        <v>0</v>
      </c>
      <c r="T328" s="1150">
        <f t="shared" ca="1" si="85"/>
        <v>0</v>
      </c>
      <c r="U328" s="1152">
        <f t="shared" ca="1" si="86"/>
        <v>0</v>
      </c>
      <c r="V328" s="1153" t="str">
        <f t="shared" ca="1" si="87"/>
        <v>n.a.</v>
      </c>
      <c r="X328" s="1154">
        <f t="shared" ca="1" si="94"/>
        <v>0</v>
      </c>
      <c r="Y328" s="1154">
        <f t="shared" ca="1" si="88"/>
        <v>0</v>
      </c>
      <c r="Z328" s="1154">
        <f t="shared" ca="1" si="89"/>
        <v>0</v>
      </c>
      <c r="AA328" s="1152">
        <f t="shared" ca="1" si="90"/>
        <v>0</v>
      </c>
      <c r="AB328" s="1125"/>
    </row>
    <row r="329" spans="1:28">
      <c r="A329" s="1164">
        <f>'AMORT. PROFILE 0% CPR'!A329</f>
        <v>54693</v>
      </c>
      <c r="C329" s="1124"/>
      <c r="D329" s="1145">
        <f t="shared" ca="1" si="76"/>
        <v>55457</v>
      </c>
      <c r="E329" s="1146">
        <f t="shared" ca="1" si="77"/>
        <v>55484</v>
      </c>
      <c r="F329" s="1147">
        <f t="shared" ca="1" si="78"/>
        <v>9709</v>
      </c>
      <c r="G329" s="1148">
        <f ca="1">IF(F329&lt;&gt;"",COUNTIF($F$11:F329,"&gt;0"),"")</f>
        <v>319</v>
      </c>
      <c r="H329" s="1149"/>
      <c r="I329" s="1093"/>
      <c r="J329" s="1150">
        <f t="shared" ca="1" si="79"/>
        <v>0</v>
      </c>
      <c r="K329" s="1151">
        <f t="shared" ca="1" si="80"/>
        <v>0</v>
      </c>
      <c r="L329" s="1150">
        <f t="shared" ca="1" si="81"/>
        <v>0</v>
      </c>
      <c r="M329" s="1150">
        <f t="shared" ca="1" si="82"/>
        <v>0</v>
      </c>
      <c r="N329" s="1150">
        <f t="shared" ca="1" si="91"/>
        <v>0</v>
      </c>
      <c r="O329" s="1093"/>
      <c r="P329" s="1150">
        <f t="shared" ca="1" si="83"/>
        <v>0</v>
      </c>
      <c r="Q329" s="1150">
        <f t="shared" ca="1" si="84"/>
        <v>0</v>
      </c>
      <c r="R329" s="1150">
        <f t="shared" ca="1" si="92"/>
        <v>0</v>
      </c>
      <c r="S329" s="1150">
        <f t="shared" ca="1" si="93"/>
        <v>0</v>
      </c>
      <c r="T329" s="1150">
        <f t="shared" ca="1" si="85"/>
        <v>0</v>
      </c>
      <c r="U329" s="1152">
        <f t="shared" ca="1" si="86"/>
        <v>0</v>
      </c>
      <c r="V329" s="1153" t="str">
        <f t="shared" ca="1" si="87"/>
        <v>n.a.</v>
      </c>
      <c r="X329" s="1154">
        <f t="shared" ca="1" si="94"/>
        <v>0</v>
      </c>
      <c r="Y329" s="1154">
        <f t="shared" ca="1" si="88"/>
        <v>0</v>
      </c>
      <c r="Z329" s="1154">
        <f t="shared" ca="1" si="89"/>
        <v>0</v>
      </c>
      <c r="AA329" s="1152">
        <f t="shared" ca="1" si="90"/>
        <v>0</v>
      </c>
      <c r="AB329" s="1125"/>
    </row>
    <row r="330" spans="1:28">
      <c r="A330" s="1164">
        <f>'AMORT. PROFILE 0% CPR'!A330</f>
        <v>54723</v>
      </c>
      <c r="C330" s="1124"/>
      <c r="D330" s="1145">
        <f t="shared" ca="1" si="76"/>
        <v>55487</v>
      </c>
      <c r="E330" s="1146">
        <f t="shared" ca="1" si="77"/>
        <v>55514</v>
      </c>
      <c r="F330" s="1147">
        <f t="shared" ca="1" si="78"/>
        <v>9739</v>
      </c>
      <c r="G330" s="1148">
        <f ca="1">IF(F330&lt;&gt;"",COUNTIF($F$11:F330,"&gt;0"),"")</f>
        <v>320</v>
      </c>
      <c r="H330" s="1149"/>
      <c r="I330" s="1093"/>
      <c r="J330" s="1150">
        <f t="shared" ca="1" si="79"/>
        <v>0</v>
      </c>
      <c r="K330" s="1151">
        <f t="shared" ca="1" si="80"/>
        <v>0</v>
      </c>
      <c r="L330" s="1150">
        <f t="shared" ca="1" si="81"/>
        <v>0</v>
      </c>
      <c r="M330" s="1150">
        <f t="shared" ca="1" si="82"/>
        <v>0</v>
      </c>
      <c r="N330" s="1150">
        <f t="shared" ca="1" si="91"/>
        <v>0</v>
      </c>
      <c r="O330" s="1093"/>
      <c r="P330" s="1150">
        <f t="shared" ca="1" si="83"/>
        <v>0</v>
      </c>
      <c r="Q330" s="1150">
        <f t="shared" ca="1" si="84"/>
        <v>0</v>
      </c>
      <c r="R330" s="1150">
        <f t="shared" ca="1" si="92"/>
        <v>0</v>
      </c>
      <c r="S330" s="1150">
        <f t="shared" ca="1" si="93"/>
        <v>0</v>
      </c>
      <c r="T330" s="1150">
        <f t="shared" ca="1" si="85"/>
        <v>0</v>
      </c>
      <c r="U330" s="1152">
        <f t="shared" ca="1" si="86"/>
        <v>0</v>
      </c>
      <c r="V330" s="1153" t="str">
        <f t="shared" ca="1" si="87"/>
        <v>n.a.</v>
      </c>
      <c r="X330" s="1154">
        <f t="shared" ca="1" si="94"/>
        <v>0</v>
      </c>
      <c r="Y330" s="1154">
        <f t="shared" ca="1" si="88"/>
        <v>0</v>
      </c>
      <c r="Z330" s="1154">
        <f t="shared" ca="1" si="89"/>
        <v>0</v>
      </c>
      <c r="AA330" s="1152">
        <f t="shared" ca="1" si="90"/>
        <v>0</v>
      </c>
      <c r="AB330" s="1125"/>
    </row>
    <row r="331" spans="1:28">
      <c r="A331" s="1164">
        <f>'AMORT. PROFILE 0% CPR'!A331</f>
        <v>54756</v>
      </c>
      <c r="C331" s="1124"/>
      <c r="D331" s="1145">
        <f t="shared" ca="1" si="76"/>
        <v>55518</v>
      </c>
      <c r="E331" s="1146">
        <f t="shared" ca="1" si="77"/>
        <v>55547</v>
      </c>
      <c r="F331" s="1147">
        <f t="shared" ca="1" si="78"/>
        <v>9772</v>
      </c>
      <c r="G331" s="1148">
        <f ca="1">IF(F331&lt;&gt;"",COUNTIF($F$11:F331,"&gt;0"),"")</f>
        <v>321</v>
      </c>
      <c r="H331" s="1149"/>
      <c r="I331" s="1093"/>
      <c r="J331" s="1150">
        <f t="shared" ca="1" si="79"/>
        <v>0</v>
      </c>
      <c r="K331" s="1151">
        <f t="shared" ca="1" si="80"/>
        <v>0</v>
      </c>
      <c r="L331" s="1150">
        <f t="shared" ca="1" si="81"/>
        <v>0</v>
      </c>
      <c r="M331" s="1150">
        <f t="shared" ca="1" si="82"/>
        <v>0</v>
      </c>
      <c r="N331" s="1150">
        <f t="shared" ca="1" si="91"/>
        <v>0</v>
      </c>
      <c r="O331" s="1093"/>
      <c r="P331" s="1150">
        <f t="shared" ca="1" si="83"/>
        <v>0</v>
      </c>
      <c r="Q331" s="1150">
        <f t="shared" ca="1" si="84"/>
        <v>0</v>
      </c>
      <c r="R331" s="1150">
        <f t="shared" ca="1" si="92"/>
        <v>0</v>
      </c>
      <c r="S331" s="1150">
        <f t="shared" ca="1" si="93"/>
        <v>0</v>
      </c>
      <c r="T331" s="1150">
        <f t="shared" ca="1" si="85"/>
        <v>0</v>
      </c>
      <c r="U331" s="1152">
        <f t="shared" ca="1" si="86"/>
        <v>0</v>
      </c>
      <c r="V331" s="1153" t="str">
        <f t="shared" ca="1" si="87"/>
        <v>n.a.</v>
      </c>
      <c r="X331" s="1154">
        <f t="shared" ca="1" si="94"/>
        <v>0</v>
      </c>
      <c r="Y331" s="1154">
        <f t="shared" ca="1" si="88"/>
        <v>0</v>
      </c>
      <c r="Z331" s="1154">
        <f t="shared" ca="1" si="89"/>
        <v>0</v>
      </c>
      <c r="AA331" s="1152">
        <f t="shared" ca="1" si="90"/>
        <v>0</v>
      </c>
      <c r="AB331" s="1125"/>
    </row>
    <row r="332" spans="1:28">
      <c r="A332" s="1164">
        <f>'AMORT. PROFILE 0% CPR'!A332</f>
        <v>54784</v>
      </c>
      <c r="C332" s="1124"/>
      <c r="D332" s="1145">
        <f t="shared" ref="D332:D354" ca="1" si="95">IF(E332&lt;&gt;"",EOMONTH(E332,-1),"")</f>
        <v>55549</v>
      </c>
      <c r="E332" s="1146">
        <f t="shared" ref="E332:E354" ca="1" si="96">IF(INDIRECT("A"&amp;(IFERROR(MATCH(E331,A:A),999)+1))&gt;0,INDIRECT("A"&amp;(IFERROR(MATCH(E331,A:A),999)+1)),"")</f>
        <v>55576</v>
      </c>
      <c r="F332" s="1147">
        <f t="shared" ref="F332:F354" ca="1" si="97">IF(E332&lt;&gt;"",E332-$A$31,"")</f>
        <v>9801</v>
      </c>
      <c r="G332" s="1148">
        <f ca="1">IF(F332&lt;&gt;"",COUNTIF($F$11:F332,"&gt;0"),"")</f>
        <v>322</v>
      </c>
      <c r="H332" s="1149"/>
      <c r="I332" s="1093"/>
      <c r="J332" s="1150">
        <f t="shared" ref="J332:J354" ca="1" si="98">IF(G332=1,$A$7,N331)</f>
        <v>0</v>
      </c>
      <c r="K332" s="1151">
        <f t="shared" ref="K332:K354" ca="1" si="99">H332*J332</f>
        <v>0</v>
      </c>
      <c r="L332" s="1150">
        <f t="shared" ref="L332:L354" ca="1" si="100">IF(E332&lt;&gt;"",(1-(1-$A$25)^(1/12))*(J332-K332),"")</f>
        <v>0</v>
      </c>
      <c r="M332" s="1150">
        <f t="shared" ref="M332:M354" ca="1" si="101">IF(J332-K332-L332&lt;$A$27*$A$5,J332-K332-L332,0)</f>
        <v>0</v>
      </c>
      <c r="N332" s="1150">
        <f t="shared" ca="1" si="91"/>
        <v>0</v>
      </c>
      <c r="O332" s="1093"/>
      <c r="P332" s="1150">
        <f t="shared" ref="P332:P354" ca="1" si="102">IF(G332&lt;&gt; "", R332+X332-N332, "")</f>
        <v>0</v>
      </c>
      <c r="Q332" s="1150">
        <f t="shared" ref="Q332:Q354" ca="1" si="103">IF(E332&lt;&gt;"", N332*(1-$A$15), "")</f>
        <v>0</v>
      </c>
      <c r="R332" s="1150">
        <f t="shared" ca="1" si="92"/>
        <v>0</v>
      </c>
      <c r="S332" s="1150">
        <f t="shared" ca="1" si="93"/>
        <v>0</v>
      </c>
      <c r="T332" s="1150">
        <f t="shared" ref="T332:T354" ca="1" si="104">IF(E332&lt;&gt;"", R332-S332, "")</f>
        <v>0</v>
      </c>
      <c r="U332" s="1152">
        <f t="shared" ref="U332:U354" ca="1" si="105">IF(E332&lt;&gt;"", R332/$A$11, "")</f>
        <v>0</v>
      </c>
      <c r="V332" s="1153" t="str">
        <f t="shared" ref="V332:V354" ca="1" si="106">IF(E332&lt;&gt;"", IFERROR(1-T332/N332, "n.a."), "")</f>
        <v>n.a.</v>
      </c>
      <c r="X332" s="1154">
        <f t="shared" ca="1" si="94"/>
        <v>0</v>
      </c>
      <c r="Y332" s="1154">
        <f t="shared" ref="Y332:Y354" ca="1" si="107">IF(E332&lt;&gt;"", P332-S332, "")</f>
        <v>0</v>
      </c>
      <c r="Z332" s="1154">
        <f t="shared" ref="Z332:Z354" ca="1" si="108">IF(E332&lt;&gt;"", X332-Y332, "")</f>
        <v>0</v>
      </c>
      <c r="AA332" s="1152">
        <f t="shared" ref="AA332:AA354" ca="1" si="109">IF(E332&lt;&gt;"", X332/$A$19, "")</f>
        <v>0</v>
      </c>
      <c r="AB332" s="1125"/>
    </row>
    <row r="333" spans="1:28">
      <c r="A333" s="1164">
        <f>'AMORT. PROFILE 0% CPR'!A333</f>
        <v>54815</v>
      </c>
      <c r="C333" s="1124"/>
      <c r="D333" s="1145">
        <f t="shared" ca="1" si="95"/>
        <v>55578</v>
      </c>
      <c r="E333" s="1146">
        <f t="shared" ca="1" si="96"/>
        <v>55605</v>
      </c>
      <c r="F333" s="1147">
        <f t="shared" ca="1" si="97"/>
        <v>9830</v>
      </c>
      <c r="G333" s="1148">
        <f ca="1">IF(F333&lt;&gt;"",COUNTIF($F$11:F333,"&gt;0"),"")</f>
        <v>323</v>
      </c>
      <c r="H333" s="1149"/>
      <c r="I333" s="1093"/>
      <c r="J333" s="1150">
        <f t="shared" ca="1" si="98"/>
        <v>0</v>
      </c>
      <c r="K333" s="1151">
        <f t="shared" ca="1" si="99"/>
        <v>0</v>
      </c>
      <c r="L333" s="1150">
        <f t="shared" ca="1" si="100"/>
        <v>0</v>
      </c>
      <c r="M333" s="1150">
        <f t="shared" ca="1" si="101"/>
        <v>0</v>
      </c>
      <c r="N333" s="1150">
        <f t="shared" ref="N333:N354" ca="1" si="110">IF(E333&lt;&gt;"",J333-K333-L333-M333,"")</f>
        <v>0</v>
      </c>
      <c r="O333" s="1093"/>
      <c r="P333" s="1150">
        <f t="shared" ca="1" si="102"/>
        <v>0</v>
      </c>
      <c r="Q333" s="1150">
        <f t="shared" ca="1" si="103"/>
        <v>0</v>
      </c>
      <c r="R333" s="1150">
        <f t="shared" ref="R333:R354" ca="1" si="111">IF(E333&lt;&gt;"", T332, "")</f>
        <v>0</v>
      </c>
      <c r="S333" s="1150">
        <f t="shared" ref="S333:S354" ca="1" si="112">IF(E333&lt;&gt;"", MIN(P333,MAX(R333-Q333,0)), "")</f>
        <v>0</v>
      </c>
      <c r="T333" s="1150">
        <f t="shared" ca="1" si="104"/>
        <v>0</v>
      </c>
      <c r="U333" s="1152">
        <f t="shared" ca="1" si="105"/>
        <v>0</v>
      </c>
      <c r="V333" s="1153" t="str">
        <f t="shared" ca="1" si="106"/>
        <v>n.a.</v>
      </c>
      <c r="X333" s="1154">
        <f t="shared" ref="X333:X354" ca="1" si="113">IF(E333&lt;&gt;"", Z332, "")</f>
        <v>0</v>
      </c>
      <c r="Y333" s="1154">
        <f t="shared" ca="1" si="107"/>
        <v>0</v>
      </c>
      <c r="Z333" s="1154">
        <f t="shared" ca="1" si="108"/>
        <v>0</v>
      </c>
      <c r="AA333" s="1152">
        <f t="shared" ca="1" si="109"/>
        <v>0</v>
      </c>
      <c r="AB333" s="1125"/>
    </row>
    <row r="334" spans="1:28">
      <c r="A334" s="1164">
        <f>'AMORT. PROFILE 0% CPR'!A334</f>
        <v>54847</v>
      </c>
      <c r="C334" s="1124"/>
      <c r="D334" s="1145">
        <f t="shared" ca="1" si="95"/>
        <v>55609</v>
      </c>
      <c r="E334" s="1146">
        <f t="shared" ca="1" si="96"/>
        <v>55638</v>
      </c>
      <c r="F334" s="1147">
        <f t="shared" ca="1" si="97"/>
        <v>9863</v>
      </c>
      <c r="G334" s="1148">
        <f ca="1">IF(F334&lt;&gt;"",COUNTIF($F$11:F334,"&gt;0"),"")</f>
        <v>324</v>
      </c>
      <c r="H334" s="1149"/>
      <c r="I334" s="1093"/>
      <c r="J334" s="1150">
        <f t="shared" ca="1" si="98"/>
        <v>0</v>
      </c>
      <c r="K334" s="1151">
        <f t="shared" ca="1" si="99"/>
        <v>0</v>
      </c>
      <c r="L334" s="1150">
        <f t="shared" ca="1" si="100"/>
        <v>0</v>
      </c>
      <c r="M334" s="1150">
        <f t="shared" ca="1" si="101"/>
        <v>0</v>
      </c>
      <c r="N334" s="1150">
        <f t="shared" ca="1" si="110"/>
        <v>0</v>
      </c>
      <c r="O334" s="1093"/>
      <c r="P334" s="1150">
        <f t="shared" ca="1" si="102"/>
        <v>0</v>
      </c>
      <c r="Q334" s="1150">
        <f t="shared" ca="1" si="103"/>
        <v>0</v>
      </c>
      <c r="R334" s="1150">
        <f t="shared" ca="1" si="111"/>
        <v>0</v>
      </c>
      <c r="S334" s="1150">
        <f t="shared" ca="1" si="112"/>
        <v>0</v>
      </c>
      <c r="T334" s="1150">
        <f t="shared" ca="1" si="104"/>
        <v>0</v>
      </c>
      <c r="U334" s="1152">
        <f t="shared" ca="1" si="105"/>
        <v>0</v>
      </c>
      <c r="V334" s="1153" t="str">
        <f t="shared" ca="1" si="106"/>
        <v>n.a.</v>
      </c>
      <c r="X334" s="1154">
        <f t="shared" ca="1" si="113"/>
        <v>0</v>
      </c>
      <c r="Y334" s="1154">
        <f t="shared" ca="1" si="107"/>
        <v>0</v>
      </c>
      <c r="Z334" s="1154">
        <f t="shared" ca="1" si="108"/>
        <v>0</v>
      </c>
      <c r="AA334" s="1152">
        <f t="shared" ca="1" si="109"/>
        <v>0</v>
      </c>
      <c r="AB334" s="1125"/>
    </row>
    <row r="335" spans="1:28">
      <c r="A335" s="1164">
        <f>'AMORT. PROFILE 0% CPR'!A335</f>
        <v>54875</v>
      </c>
      <c r="C335" s="1124"/>
      <c r="D335" s="1145">
        <f t="shared" ca="1" si="95"/>
        <v>55639</v>
      </c>
      <c r="E335" s="1146">
        <f t="shared" ca="1" si="96"/>
        <v>55666</v>
      </c>
      <c r="F335" s="1147">
        <f t="shared" ca="1" si="97"/>
        <v>9891</v>
      </c>
      <c r="G335" s="1148">
        <f ca="1">IF(F335&lt;&gt;"",COUNTIF($F$11:F335,"&gt;0"),"")</f>
        <v>325</v>
      </c>
      <c r="H335" s="1149"/>
      <c r="I335" s="1093"/>
      <c r="J335" s="1150">
        <f t="shared" ca="1" si="98"/>
        <v>0</v>
      </c>
      <c r="K335" s="1151">
        <f t="shared" ca="1" si="99"/>
        <v>0</v>
      </c>
      <c r="L335" s="1150">
        <f t="shared" ca="1" si="100"/>
        <v>0</v>
      </c>
      <c r="M335" s="1150">
        <f t="shared" ca="1" si="101"/>
        <v>0</v>
      </c>
      <c r="N335" s="1150">
        <f t="shared" ca="1" si="110"/>
        <v>0</v>
      </c>
      <c r="O335" s="1093"/>
      <c r="P335" s="1150">
        <f t="shared" ca="1" si="102"/>
        <v>0</v>
      </c>
      <c r="Q335" s="1150">
        <f t="shared" ca="1" si="103"/>
        <v>0</v>
      </c>
      <c r="R335" s="1150">
        <f t="shared" ca="1" si="111"/>
        <v>0</v>
      </c>
      <c r="S335" s="1150">
        <f t="shared" ca="1" si="112"/>
        <v>0</v>
      </c>
      <c r="T335" s="1150">
        <f t="shared" ca="1" si="104"/>
        <v>0</v>
      </c>
      <c r="U335" s="1152">
        <f t="shared" ca="1" si="105"/>
        <v>0</v>
      </c>
      <c r="V335" s="1153" t="str">
        <f t="shared" ca="1" si="106"/>
        <v>n.a.</v>
      </c>
      <c r="X335" s="1154">
        <f t="shared" ca="1" si="113"/>
        <v>0</v>
      </c>
      <c r="Y335" s="1154">
        <f t="shared" ca="1" si="107"/>
        <v>0</v>
      </c>
      <c r="Z335" s="1154">
        <f t="shared" ca="1" si="108"/>
        <v>0</v>
      </c>
      <c r="AA335" s="1152">
        <f t="shared" ca="1" si="109"/>
        <v>0</v>
      </c>
      <c r="AB335" s="1125"/>
    </row>
    <row r="336" spans="1:28">
      <c r="A336" s="1164">
        <f>'AMORT. PROFILE 0% CPR'!A336</f>
        <v>54905</v>
      </c>
      <c r="C336" s="1124"/>
      <c r="D336" s="1145">
        <f t="shared" ca="1" si="95"/>
        <v>55670</v>
      </c>
      <c r="E336" s="1146">
        <f t="shared" ca="1" si="96"/>
        <v>55697</v>
      </c>
      <c r="F336" s="1147">
        <f t="shared" ca="1" si="97"/>
        <v>9922</v>
      </c>
      <c r="G336" s="1148">
        <f ca="1">IF(F336&lt;&gt;"",COUNTIF($F$11:F336,"&gt;0"),"")</f>
        <v>326</v>
      </c>
      <c r="H336" s="1149"/>
      <c r="I336" s="1093"/>
      <c r="J336" s="1150">
        <f t="shared" ca="1" si="98"/>
        <v>0</v>
      </c>
      <c r="K336" s="1151">
        <f t="shared" ca="1" si="99"/>
        <v>0</v>
      </c>
      <c r="L336" s="1150">
        <f t="shared" ca="1" si="100"/>
        <v>0</v>
      </c>
      <c r="M336" s="1150">
        <f t="shared" ca="1" si="101"/>
        <v>0</v>
      </c>
      <c r="N336" s="1150">
        <f t="shared" ca="1" si="110"/>
        <v>0</v>
      </c>
      <c r="O336" s="1093"/>
      <c r="P336" s="1150">
        <f t="shared" ca="1" si="102"/>
        <v>0</v>
      </c>
      <c r="Q336" s="1150">
        <f t="shared" ca="1" si="103"/>
        <v>0</v>
      </c>
      <c r="R336" s="1150">
        <f t="shared" ca="1" si="111"/>
        <v>0</v>
      </c>
      <c r="S336" s="1150">
        <f t="shared" ca="1" si="112"/>
        <v>0</v>
      </c>
      <c r="T336" s="1150">
        <f t="shared" ca="1" si="104"/>
        <v>0</v>
      </c>
      <c r="U336" s="1152">
        <f t="shared" ca="1" si="105"/>
        <v>0</v>
      </c>
      <c r="V336" s="1153" t="str">
        <f t="shared" ca="1" si="106"/>
        <v>n.a.</v>
      </c>
      <c r="X336" s="1154">
        <f t="shared" ca="1" si="113"/>
        <v>0</v>
      </c>
      <c r="Y336" s="1154">
        <f t="shared" ca="1" si="107"/>
        <v>0</v>
      </c>
      <c r="Z336" s="1154">
        <f t="shared" ca="1" si="108"/>
        <v>0</v>
      </c>
      <c r="AA336" s="1152">
        <f t="shared" ca="1" si="109"/>
        <v>0</v>
      </c>
      <c r="AB336" s="1125"/>
    </row>
    <row r="337" spans="1:28">
      <c r="A337" s="1164">
        <f>'AMORT. PROFILE 0% CPR'!A337</f>
        <v>54935</v>
      </c>
      <c r="C337" s="1124"/>
      <c r="D337" s="1145">
        <f t="shared" ca="1" si="95"/>
        <v>55700</v>
      </c>
      <c r="E337" s="1146">
        <f t="shared" ca="1" si="96"/>
        <v>55729</v>
      </c>
      <c r="F337" s="1147">
        <f t="shared" ca="1" si="97"/>
        <v>9954</v>
      </c>
      <c r="G337" s="1148">
        <f ca="1">IF(F337&lt;&gt;"",COUNTIF($F$11:F337,"&gt;0"),"")</f>
        <v>327</v>
      </c>
      <c r="H337" s="1149"/>
      <c r="I337" s="1093"/>
      <c r="J337" s="1150">
        <f t="shared" ca="1" si="98"/>
        <v>0</v>
      </c>
      <c r="K337" s="1151">
        <f t="shared" ca="1" si="99"/>
        <v>0</v>
      </c>
      <c r="L337" s="1150">
        <f t="shared" ca="1" si="100"/>
        <v>0</v>
      </c>
      <c r="M337" s="1150">
        <f t="shared" ca="1" si="101"/>
        <v>0</v>
      </c>
      <c r="N337" s="1150">
        <f t="shared" ca="1" si="110"/>
        <v>0</v>
      </c>
      <c r="O337" s="1093"/>
      <c r="P337" s="1150">
        <f t="shared" ca="1" si="102"/>
        <v>0</v>
      </c>
      <c r="Q337" s="1150">
        <f t="shared" ca="1" si="103"/>
        <v>0</v>
      </c>
      <c r="R337" s="1150">
        <f t="shared" ca="1" si="111"/>
        <v>0</v>
      </c>
      <c r="S337" s="1150">
        <f t="shared" ca="1" si="112"/>
        <v>0</v>
      </c>
      <c r="T337" s="1150">
        <f t="shared" ca="1" si="104"/>
        <v>0</v>
      </c>
      <c r="U337" s="1152">
        <f t="shared" ca="1" si="105"/>
        <v>0</v>
      </c>
      <c r="V337" s="1153" t="str">
        <f t="shared" ca="1" si="106"/>
        <v>n.a.</v>
      </c>
      <c r="X337" s="1154">
        <f t="shared" ca="1" si="113"/>
        <v>0</v>
      </c>
      <c r="Y337" s="1154">
        <f t="shared" ca="1" si="107"/>
        <v>0</v>
      </c>
      <c r="Z337" s="1154">
        <f t="shared" ca="1" si="108"/>
        <v>0</v>
      </c>
      <c r="AA337" s="1152">
        <f t="shared" ca="1" si="109"/>
        <v>0</v>
      </c>
      <c r="AB337" s="1125"/>
    </row>
    <row r="338" spans="1:28">
      <c r="A338" s="1164">
        <f>'AMORT. PROFILE 0% CPR'!A338</f>
        <v>54966</v>
      </c>
      <c r="C338" s="1124"/>
      <c r="D338" s="1145">
        <f t="shared" ca="1" si="95"/>
        <v>55731</v>
      </c>
      <c r="E338" s="1146">
        <f t="shared" ca="1" si="96"/>
        <v>55758</v>
      </c>
      <c r="F338" s="1147">
        <f t="shared" ca="1" si="97"/>
        <v>9983</v>
      </c>
      <c r="G338" s="1148">
        <f ca="1">IF(F338&lt;&gt;"",COUNTIF($F$11:F338,"&gt;0"),"")</f>
        <v>328</v>
      </c>
      <c r="H338" s="1149"/>
      <c r="I338" s="1093"/>
      <c r="J338" s="1150">
        <f t="shared" ca="1" si="98"/>
        <v>0</v>
      </c>
      <c r="K338" s="1151">
        <f t="shared" ca="1" si="99"/>
        <v>0</v>
      </c>
      <c r="L338" s="1150">
        <f t="shared" ca="1" si="100"/>
        <v>0</v>
      </c>
      <c r="M338" s="1150">
        <f t="shared" ca="1" si="101"/>
        <v>0</v>
      </c>
      <c r="N338" s="1150">
        <f t="shared" ca="1" si="110"/>
        <v>0</v>
      </c>
      <c r="O338" s="1093"/>
      <c r="P338" s="1150">
        <f t="shared" ca="1" si="102"/>
        <v>0</v>
      </c>
      <c r="Q338" s="1150">
        <f t="shared" ca="1" si="103"/>
        <v>0</v>
      </c>
      <c r="R338" s="1150">
        <f t="shared" ca="1" si="111"/>
        <v>0</v>
      </c>
      <c r="S338" s="1150">
        <f t="shared" ca="1" si="112"/>
        <v>0</v>
      </c>
      <c r="T338" s="1150">
        <f t="shared" ca="1" si="104"/>
        <v>0</v>
      </c>
      <c r="U338" s="1152">
        <f t="shared" ca="1" si="105"/>
        <v>0</v>
      </c>
      <c r="V338" s="1153" t="str">
        <f t="shared" ca="1" si="106"/>
        <v>n.a.</v>
      </c>
      <c r="X338" s="1154">
        <f t="shared" ca="1" si="113"/>
        <v>0</v>
      </c>
      <c r="Y338" s="1154">
        <f t="shared" ca="1" si="107"/>
        <v>0</v>
      </c>
      <c r="Z338" s="1154">
        <f t="shared" ca="1" si="108"/>
        <v>0</v>
      </c>
      <c r="AA338" s="1152">
        <f t="shared" ca="1" si="109"/>
        <v>0</v>
      </c>
      <c r="AB338" s="1125"/>
    </row>
    <row r="339" spans="1:28">
      <c r="A339" s="1164">
        <f>'AMORT. PROFILE 0% CPR'!A339</f>
        <v>54996</v>
      </c>
      <c r="C339" s="1124"/>
      <c r="D339" s="1145">
        <f t="shared" ca="1" si="95"/>
        <v>55762</v>
      </c>
      <c r="E339" s="1146">
        <f t="shared" ca="1" si="96"/>
        <v>55789</v>
      </c>
      <c r="F339" s="1147">
        <f t="shared" ca="1" si="97"/>
        <v>10014</v>
      </c>
      <c r="G339" s="1148">
        <f ca="1">IF(F339&lt;&gt;"",COUNTIF($F$11:F339,"&gt;0"),"")</f>
        <v>329</v>
      </c>
      <c r="H339" s="1149"/>
      <c r="I339" s="1093"/>
      <c r="J339" s="1150">
        <f t="shared" ca="1" si="98"/>
        <v>0</v>
      </c>
      <c r="K339" s="1151">
        <f t="shared" ca="1" si="99"/>
        <v>0</v>
      </c>
      <c r="L339" s="1150">
        <f t="shared" ca="1" si="100"/>
        <v>0</v>
      </c>
      <c r="M339" s="1150">
        <f t="shared" ca="1" si="101"/>
        <v>0</v>
      </c>
      <c r="N339" s="1150">
        <f t="shared" ca="1" si="110"/>
        <v>0</v>
      </c>
      <c r="O339" s="1093"/>
      <c r="P339" s="1150">
        <f t="shared" ca="1" si="102"/>
        <v>0</v>
      </c>
      <c r="Q339" s="1150">
        <f t="shared" ca="1" si="103"/>
        <v>0</v>
      </c>
      <c r="R339" s="1150">
        <f t="shared" ca="1" si="111"/>
        <v>0</v>
      </c>
      <c r="S339" s="1150">
        <f t="shared" ca="1" si="112"/>
        <v>0</v>
      </c>
      <c r="T339" s="1150">
        <f t="shared" ca="1" si="104"/>
        <v>0</v>
      </c>
      <c r="U339" s="1152">
        <f t="shared" ca="1" si="105"/>
        <v>0</v>
      </c>
      <c r="V339" s="1153" t="str">
        <f t="shared" ca="1" si="106"/>
        <v>n.a.</v>
      </c>
      <c r="X339" s="1154">
        <f t="shared" ca="1" si="113"/>
        <v>0</v>
      </c>
      <c r="Y339" s="1154">
        <f t="shared" ca="1" si="107"/>
        <v>0</v>
      </c>
      <c r="Z339" s="1154">
        <f t="shared" ca="1" si="108"/>
        <v>0</v>
      </c>
      <c r="AA339" s="1152">
        <f t="shared" ca="1" si="109"/>
        <v>0</v>
      </c>
      <c r="AB339" s="1125"/>
    </row>
    <row r="340" spans="1:28">
      <c r="A340" s="1164">
        <f>'AMORT. PROFILE 0% CPR'!A340</f>
        <v>55029</v>
      </c>
      <c r="C340" s="1124"/>
      <c r="D340" s="1145">
        <f t="shared" ca="1" si="95"/>
        <v>55792</v>
      </c>
      <c r="E340" s="1146">
        <f t="shared" ca="1" si="96"/>
        <v>55820</v>
      </c>
      <c r="F340" s="1147">
        <f t="shared" ca="1" si="97"/>
        <v>10045</v>
      </c>
      <c r="G340" s="1148">
        <f ca="1">IF(F340&lt;&gt;"",COUNTIF($F$11:F340,"&gt;0"),"")</f>
        <v>330</v>
      </c>
      <c r="H340" s="1149"/>
      <c r="I340" s="1093"/>
      <c r="J340" s="1150">
        <f t="shared" ca="1" si="98"/>
        <v>0</v>
      </c>
      <c r="K340" s="1151">
        <f t="shared" ca="1" si="99"/>
        <v>0</v>
      </c>
      <c r="L340" s="1150">
        <f t="shared" ca="1" si="100"/>
        <v>0</v>
      </c>
      <c r="M340" s="1150">
        <f t="shared" ca="1" si="101"/>
        <v>0</v>
      </c>
      <c r="N340" s="1150">
        <f t="shared" ca="1" si="110"/>
        <v>0</v>
      </c>
      <c r="O340" s="1093"/>
      <c r="P340" s="1150">
        <f t="shared" ca="1" si="102"/>
        <v>0</v>
      </c>
      <c r="Q340" s="1150">
        <f t="shared" ca="1" si="103"/>
        <v>0</v>
      </c>
      <c r="R340" s="1150">
        <f t="shared" ca="1" si="111"/>
        <v>0</v>
      </c>
      <c r="S340" s="1150">
        <f t="shared" ca="1" si="112"/>
        <v>0</v>
      </c>
      <c r="T340" s="1150">
        <f t="shared" ca="1" si="104"/>
        <v>0</v>
      </c>
      <c r="U340" s="1152">
        <f t="shared" ca="1" si="105"/>
        <v>0</v>
      </c>
      <c r="V340" s="1153" t="str">
        <f t="shared" ca="1" si="106"/>
        <v>n.a.</v>
      </c>
      <c r="X340" s="1154">
        <f t="shared" ca="1" si="113"/>
        <v>0</v>
      </c>
      <c r="Y340" s="1154">
        <f t="shared" ca="1" si="107"/>
        <v>0</v>
      </c>
      <c r="Z340" s="1154">
        <f t="shared" ca="1" si="108"/>
        <v>0</v>
      </c>
      <c r="AA340" s="1152">
        <f t="shared" ca="1" si="109"/>
        <v>0</v>
      </c>
      <c r="AB340" s="1125"/>
    </row>
    <row r="341" spans="1:28">
      <c r="A341" s="1164">
        <f>'AMORT. PROFILE 0% CPR'!A341</f>
        <v>55058</v>
      </c>
      <c r="C341" s="1124"/>
      <c r="D341" s="1145">
        <f t="shared" ca="1" si="95"/>
        <v>55823</v>
      </c>
      <c r="E341" s="1146">
        <f t="shared" ca="1" si="96"/>
        <v>55850</v>
      </c>
      <c r="F341" s="1147">
        <f t="shared" ca="1" si="97"/>
        <v>10075</v>
      </c>
      <c r="G341" s="1148">
        <f ca="1">IF(F341&lt;&gt;"",COUNTIF($F$11:F341,"&gt;0"),"")</f>
        <v>331</v>
      </c>
      <c r="H341" s="1149"/>
      <c r="I341" s="1093"/>
      <c r="J341" s="1150">
        <f t="shared" ca="1" si="98"/>
        <v>0</v>
      </c>
      <c r="K341" s="1151">
        <f t="shared" ca="1" si="99"/>
        <v>0</v>
      </c>
      <c r="L341" s="1150">
        <f t="shared" ca="1" si="100"/>
        <v>0</v>
      </c>
      <c r="M341" s="1150">
        <f t="shared" ca="1" si="101"/>
        <v>0</v>
      </c>
      <c r="N341" s="1150">
        <f t="shared" ca="1" si="110"/>
        <v>0</v>
      </c>
      <c r="O341" s="1093"/>
      <c r="P341" s="1150">
        <f t="shared" ca="1" si="102"/>
        <v>0</v>
      </c>
      <c r="Q341" s="1150">
        <f t="shared" ca="1" si="103"/>
        <v>0</v>
      </c>
      <c r="R341" s="1150">
        <f t="shared" ca="1" si="111"/>
        <v>0</v>
      </c>
      <c r="S341" s="1150">
        <f t="shared" ca="1" si="112"/>
        <v>0</v>
      </c>
      <c r="T341" s="1150">
        <f t="shared" ca="1" si="104"/>
        <v>0</v>
      </c>
      <c r="U341" s="1152">
        <f t="shared" ca="1" si="105"/>
        <v>0</v>
      </c>
      <c r="V341" s="1153" t="str">
        <f t="shared" ca="1" si="106"/>
        <v>n.a.</v>
      </c>
      <c r="X341" s="1154">
        <f t="shared" ca="1" si="113"/>
        <v>0</v>
      </c>
      <c r="Y341" s="1154">
        <f t="shared" ca="1" si="107"/>
        <v>0</v>
      </c>
      <c r="Z341" s="1154">
        <f t="shared" ca="1" si="108"/>
        <v>0</v>
      </c>
      <c r="AA341" s="1152">
        <f t="shared" ca="1" si="109"/>
        <v>0</v>
      </c>
      <c r="AB341" s="1125"/>
    </row>
    <row r="342" spans="1:28">
      <c r="A342" s="1164">
        <f>'AMORT. PROFILE 0% CPR'!A342</f>
        <v>55088</v>
      </c>
      <c r="C342" s="1124"/>
      <c r="D342" s="1145">
        <f t="shared" ca="1" si="95"/>
        <v>55853</v>
      </c>
      <c r="E342" s="1146">
        <f t="shared" ca="1" si="96"/>
        <v>55880</v>
      </c>
      <c r="F342" s="1147">
        <f t="shared" ca="1" si="97"/>
        <v>10105</v>
      </c>
      <c r="G342" s="1148">
        <f ca="1">IF(F342&lt;&gt;"",COUNTIF($F$11:F342,"&gt;0"),"")</f>
        <v>332</v>
      </c>
      <c r="H342" s="1149"/>
      <c r="I342" s="1093"/>
      <c r="J342" s="1150">
        <f t="shared" ca="1" si="98"/>
        <v>0</v>
      </c>
      <c r="K342" s="1151">
        <f t="shared" ca="1" si="99"/>
        <v>0</v>
      </c>
      <c r="L342" s="1150">
        <f t="shared" ca="1" si="100"/>
        <v>0</v>
      </c>
      <c r="M342" s="1150">
        <f t="shared" ca="1" si="101"/>
        <v>0</v>
      </c>
      <c r="N342" s="1150">
        <f t="shared" ca="1" si="110"/>
        <v>0</v>
      </c>
      <c r="O342" s="1093"/>
      <c r="P342" s="1150">
        <f t="shared" ca="1" si="102"/>
        <v>0</v>
      </c>
      <c r="Q342" s="1150">
        <f t="shared" ca="1" si="103"/>
        <v>0</v>
      </c>
      <c r="R342" s="1150">
        <f t="shared" ca="1" si="111"/>
        <v>0</v>
      </c>
      <c r="S342" s="1150">
        <f t="shared" ca="1" si="112"/>
        <v>0</v>
      </c>
      <c r="T342" s="1150">
        <f t="shared" ca="1" si="104"/>
        <v>0</v>
      </c>
      <c r="U342" s="1152">
        <f t="shared" ca="1" si="105"/>
        <v>0</v>
      </c>
      <c r="V342" s="1153" t="str">
        <f t="shared" ca="1" si="106"/>
        <v>n.a.</v>
      </c>
      <c r="X342" s="1154">
        <f t="shared" ca="1" si="113"/>
        <v>0</v>
      </c>
      <c r="Y342" s="1154">
        <f t="shared" ca="1" si="107"/>
        <v>0</v>
      </c>
      <c r="Z342" s="1154">
        <f t="shared" ca="1" si="108"/>
        <v>0</v>
      </c>
      <c r="AA342" s="1152">
        <f t="shared" ca="1" si="109"/>
        <v>0</v>
      </c>
      <c r="AB342" s="1125"/>
    </row>
    <row r="343" spans="1:28">
      <c r="A343" s="1164">
        <f>'AMORT. PROFILE 0% CPR'!A343</f>
        <v>55120</v>
      </c>
      <c r="C343" s="1124"/>
      <c r="D343" s="1145">
        <f t="shared" ca="1" si="95"/>
        <v>55884</v>
      </c>
      <c r="E343" s="1146">
        <f t="shared" ca="1" si="96"/>
        <v>55911</v>
      </c>
      <c r="F343" s="1147">
        <f t="shared" ca="1" si="97"/>
        <v>10136</v>
      </c>
      <c r="G343" s="1148">
        <f ca="1">IF(F343&lt;&gt;"",COUNTIF($F$11:F343,"&gt;0"),"")</f>
        <v>333</v>
      </c>
      <c r="H343" s="1149"/>
      <c r="I343" s="1093"/>
      <c r="J343" s="1150">
        <f t="shared" ca="1" si="98"/>
        <v>0</v>
      </c>
      <c r="K343" s="1151">
        <f t="shared" ca="1" si="99"/>
        <v>0</v>
      </c>
      <c r="L343" s="1150">
        <f t="shared" ca="1" si="100"/>
        <v>0</v>
      </c>
      <c r="M343" s="1150">
        <f t="shared" ca="1" si="101"/>
        <v>0</v>
      </c>
      <c r="N343" s="1150">
        <f t="shared" ca="1" si="110"/>
        <v>0</v>
      </c>
      <c r="O343" s="1093"/>
      <c r="P343" s="1150">
        <f t="shared" ca="1" si="102"/>
        <v>0</v>
      </c>
      <c r="Q343" s="1150">
        <f t="shared" ca="1" si="103"/>
        <v>0</v>
      </c>
      <c r="R343" s="1150">
        <f t="shared" ca="1" si="111"/>
        <v>0</v>
      </c>
      <c r="S343" s="1150">
        <f t="shared" ca="1" si="112"/>
        <v>0</v>
      </c>
      <c r="T343" s="1150">
        <f t="shared" ca="1" si="104"/>
        <v>0</v>
      </c>
      <c r="U343" s="1152">
        <f t="shared" ca="1" si="105"/>
        <v>0</v>
      </c>
      <c r="V343" s="1153" t="str">
        <f t="shared" ca="1" si="106"/>
        <v>n.a.</v>
      </c>
      <c r="X343" s="1154">
        <f t="shared" ca="1" si="113"/>
        <v>0</v>
      </c>
      <c r="Y343" s="1154">
        <f t="shared" ca="1" si="107"/>
        <v>0</v>
      </c>
      <c r="Z343" s="1154">
        <f t="shared" ca="1" si="108"/>
        <v>0</v>
      </c>
      <c r="AA343" s="1152">
        <f t="shared" ca="1" si="109"/>
        <v>0</v>
      </c>
      <c r="AB343" s="1125"/>
    </row>
    <row r="344" spans="1:28">
      <c r="A344" s="1164">
        <f>'AMORT. PROFILE 0% CPR'!A344</f>
        <v>55149</v>
      </c>
      <c r="C344" s="1124"/>
      <c r="D344" s="1145">
        <f t="shared" ca="1" si="95"/>
        <v>55915</v>
      </c>
      <c r="E344" s="1146">
        <f t="shared" ca="1" si="96"/>
        <v>55942</v>
      </c>
      <c r="F344" s="1147">
        <f t="shared" ca="1" si="97"/>
        <v>10167</v>
      </c>
      <c r="G344" s="1148">
        <f ca="1">IF(F344&lt;&gt;"",COUNTIF($F$11:F344,"&gt;0"),"")</f>
        <v>334</v>
      </c>
      <c r="H344" s="1149"/>
      <c r="I344" s="1093"/>
      <c r="J344" s="1150">
        <f t="shared" ca="1" si="98"/>
        <v>0</v>
      </c>
      <c r="K344" s="1151">
        <f t="shared" ca="1" si="99"/>
        <v>0</v>
      </c>
      <c r="L344" s="1150">
        <f t="shared" ca="1" si="100"/>
        <v>0</v>
      </c>
      <c r="M344" s="1150">
        <f t="shared" ca="1" si="101"/>
        <v>0</v>
      </c>
      <c r="N344" s="1150">
        <f t="shared" ca="1" si="110"/>
        <v>0</v>
      </c>
      <c r="O344" s="1093"/>
      <c r="P344" s="1150">
        <f t="shared" ca="1" si="102"/>
        <v>0</v>
      </c>
      <c r="Q344" s="1150">
        <f t="shared" ca="1" si="103"/>
        <v>0</v>
      </c>
      <c r="R344" s="1150">
        <f t="shared" ca="1" si="111"/>
        <v>0</v>
      </c>
      <c r="S344" s="1150">
        <f t="shared" ca="1" si="112"/>
        <v>0</v>
      </c>
      <c r="T344" s="1150">
        <f t="shared" ca="1" si="104"/>
        <v>0</v>
      </c>
      <c r="U344" s="1152">
        <f t="shared" ca="1" si="105"/>
        <v>0</v>
      </c>
      <c r="V344" s="1153" t="str">
        <f t="shared" ca="1" si="106"/>
        <v>n.a.</v>
      </c>
      <c r="X344" s="1154">
        <f t="shared" ca="1" si="113"/>
        <v>0</v>
      </c>
      <c r="Y344" s="1154">
        <f t="shared" ca="1" si="107"/>
        <v>0</v>
      </c>
      <c r="Z344" s="1154">
        <f t="shared" ca="1" si="108"/>
        <v>0</v>
      </c>
      <c r="AA344" s="1152">
        <f t="shared" ca="1" si="109"/>
        <v>0</v>
      </c>
      <c r="AB344" s="1125"/>
    </row>
    <row r="345" spans="1:28">
      <c r="A345" s="1164">
        <f>'AMORT. PROFILE 0% CPR'!A345</f>
        <v>55180</v>
      </c>
      <c r="C345" s="1124"/>
      <c r="D345" s="1145">
        <f t="shared" ca="1" si="95"/>
        <v>55943</v>
      </c>
      <c r="E345" s="1146">
        <f t="shared" ca="1" si="96"/>
        <v>55970</v>
      </c>
      <c r="F345" s="1147">
        <f t="shared" ca="1" si="97"/>
        <v>10195</v>
      </c>
      <c r="G345" s="1148">
        <f ca="1">IF(F345&lt;&gt;"",COUNTIF($F$11:F345,"&gt;0"),"")</f>
        <v>335</v>
      </c>
      <c r="H345" s="1149"/>
      <c r="I345" s="1093"/>
      <c r="J345" s="1150">
        <f t="shared" ca="1" si="98"/>
        <v>0</v>
      </c>
      <c r="K345" s="1151">
        <f t="shared" ca="1" si="99"/>
        <v>0</v>
      </c>
      <c r="L345" s="1150">
        <f t="shared" ca="1" si="100"/>
        <v>0</v>
      </c>
      <c r="M345" s="1150">
        <f t="shared" ca="1" si="101"/>
        <v>0</v>
      </c>
      <c r="N345" s="1150">
        <f t="shared" ca="1" si="110"/>
        <v>0</v>
      </c>
      <c r="O345" s="1093"/>
      <c r="P345" s="1150">
        <f t="shared" ca="1" si="102"/>
        <v>0</v>
      </c>
      <c r="Q345" s="1150">
        <f t="shared" ca="1" si="103"/>
        <v>0</v>
      </c>
      <c r="R345" s="1150">
        <f t="shared" ca="1" si="111"/>
        <v>0</v>
      </c>
      <c r="S345" s="1150">
        <f t="shared" ca="1" si="112"/>
        <v>0</v>
      </c>
      <c r="T345" s="1150">
        <f t="shared" ca="1" si="104"/>
        <v>0</v>
      </c>
      <c r="U345" s="1152">
        <f t="shared" ca="1" si="105"/>
        <v>0</v>
      </c>
      <c r="V345" s="1153" t="str">
        <f t="shared" ca="1" si="106"/>
        <v>n.a.</v>
      </c>
      <c r="X345" s="1154">
        <f t="shared" ca="1" si="113"/>
        <v>0</v>
      </c>
      <c r="Y345" s="1154">
        <f t="shared" ca="1" si="107"/>
        <v>0</v>
      </c>
      <c r="Z345" s="1154">
        <f t="shared" ca="1" si="108"/>
        <v>0</v>
      </c>
      <c r="AA345" s="1152">
        <f t="shared" ca="1" si="109"/>
        <v>0</v>
      </c>
      <c r="AB345" s="1125"/>
    </row>
    <row r="346" spans="1:28">
      <c r="A346" s="1164">
        <f>'AMORT. PROFILE 0% CPR'!A346</f>
        <v>55211</v>
      </c>
      <c r="C346" s="1124"/>
      <c r="D346" s="1145">
        <f t="shared" ca="1" si="95"/>
        <v>55974</v>
      </c>
      <c r="E346" s="1146">
        <f t="shared" ca="1" si="96"/>
        <v>56002</v>
      </c>
      <c r="F346" s="1147">
        <f t="shared" ca="1" si="97"/>
        <v>10227</v>
      </c>
      <c r="G346" s="1148">
        <f ca="1">IF(F346&lt;&gt;"",COUNTIF($F$11:F346,"&gt;0"),"")</f>
        <v>336</v>
      </c>
      <c r="H346" s="1149"/>
      <c r="I346" s="1093"/>
      <c r="J346" s="1150">
        <f t="shared" ca="1" si="98"/>
        <v>0</v>
      </c>
      <c r="K346" s="1151">
        <f t="shared" ca="1" si="99"/>
        <v>0</v>
      </c>
      <c r="L346" s="1150">
        <f t="shared" ca="1" si="100"/>
        <v>0</v>
      </c>
      <c r="M346" s="1150">
        <f t="shared" ca="1" si="101"/>
        <v>0</v>
      </c>
      <c r="N346" s="1150">
        <f t="shared" ca="1" si="110"/>
        <v>0</v>
      </c>
      <c r="O346" s="1093"/>
      <c r="P346" s="1150">
        <f t="shared" ca="1" si="102"/>
        <v>0</v>
      </c>
      <c r="Q346" s="1150">
        <f t="shared" ca="1" si="103"/>
        <v>0</v>
      </c>
      <c r="R346" s="1150">
        <f t="shared" ca="1" si="111"/>
        <v>0</v>
      </c>
      <c r="S346" s="1150">
        <f t="shared" ca="1" si="112"/>
        <v>0</v>
      </c>
      <c r="T346" s="1150">
        <f t="shared" ca="1" si="104"/>
        <v>0</v>
      </c>
      <c r="U346" s="1152">
        <f t="shared" ca="1" si="105"/>
        <v>0</v>
      </c>
      <c r="V346" s="1153" t="str">
        <f t="shared" ca="1" si="106"/>
        <v>n.a.</v>
      </c>
      <c r="X346" s="1154">
        <f t="shared" ca="1" si="113"/>
        <v>0</v>
      </c>
      <c r="Y346" s="1154">
        <f t="shared" ca="1" si="107"/>
        <v>0</v>
      </c>
      <c r="Z346" s="1154">
        <f t="shared" ca="1" si="108"/>
        <v>0</v>
      </c>
      <c r="AA346" s="1152">
        <f t="shared" ca="1" si="109"/>
        <v>0</v>
      </c>
      <c r="AB346" s="1125"/>
    </row>
    <row r="347" spans="1:28">
      <c r="A347" s="1164">
        <f>'AMORT. PROFILE 0% CPR'!A347</f>
        <v>55239</v>
      </c>
      <c r="C347" s="1124"/>
      <c r="D347" s="1145">
        <f t="shared" ca="1" si="95"/>
        <v>56004</v>
      </c>
      <c r="E347" s="1146">
        <f t="shared" ca="1" si="96"/>
        <v>56031</v>
      </c>
      <c r="F347" s="1147">
        <f t="shared" ca="1" si="97"/>
        <v>10256</v>
      </c>
      <c r="G347" s="1148">
        <f ca="1">IF(F347&lt;&gt;"",COUNTIF($F$11:F347,"&gt;0"),"")</f>
        <v>337</v>
      </c>
      <c r="H347" s="1149"/>
      <c r="I347" s="1093"/>
      <c r="J347" s="1150">
        <f t="shared" ca="1" si="98"/>
        <v>0</v>
      </c>
      <c r="K347" s="1151">
        <f t="shared" ca="1" si="99"/>
        <v>0</v>
      </c>
      <c r="L347" s="1150">
        <f t="shared" ca="1" si="100"/>
        <v>0</v>
      </c>
      <c r="M347" s="1150">
        <f t="shared" ca="1" si="101"/>
        <v>0</v>
      </c>
      <c r="N347" s="1150">
        <f t="shared" ca="1" si="110"/>
        <v>0</v>
      </c>
      <c r="O347" s="1093"/>
      <c r="P347" s="1150">
        <f t="shared" ca="1" si="102"/>
        <v>0</v>
      </c>
      <c r="Q347" s="1150">
        <f t="shared" ca="1" si="103"/>
        <v>0</v>
      </c>
      <c r="R347" s="1150">
        <f t="shared" ca="1" si="111"/>
        <v>0</v>
      </c>
      <c r="S347" s="1150">
        <f t="shared" ca="1" si="112"/>
        <v>0</v>
      </c>
      <c r="T347" s="1150">
        <f t="shared" ca="1" si="104"/>
        <v>0</v>
      </c>
      <c r="U347" s="1152">
        <f t="shared" ca="1" si="105"/>
        <v>0</v>
      </c>
      <c r="V347" s="1153" t="str">
        <f t="shared" ca="1" si="106"/>
        <v>n.a.</v>
      </c>
      <c r="X347" s="1154">
        <f t="shared" ca="1" si="113"/>
        <v>0</v>
      </c>
      <c r="Y347" s="1154">
        <f t="shared" ca="1" si="107"/>
        <v>0</v>
      </c>
      <c r="Z347" s="1154">
        <f t="shared" ca="1" si="108"/>
        <v>0</v>
      </c>
      <c r="AA347" s="1152">
        <f t="shared" ca="1" si="109"/>
        <v>0</v>
      </c>
      <c r="AB347" s="1125"/>
    </row>
    <row r="348" spans="1:28">
      <c r="A348" s="1164">
        <f>'AMORT. PROFILE 0% CPR'!A348</f>
        <v>55270</v>
      </c>
      <c r="C348" s="1124"/>
      <c r="D348" s="1145">
        <f t="shared" ca="1" si="95"/>
        <v>56035</v>
      </c>
      <c r="E348" s="1146">
        <f t="shared" ca="1" si="96"/>
        <v>56062</v>
      </c>
      <c r="F348" s="1147">
        <f t="shared" ca="1" si="97"/>
        <v>10287</v>
      </c>
      <c r="G348" s="1148">
        <f ca="1">IF(F348&lt;&gt;"",COUNTIF($F$11:F348,"&gt;0"),"")</f>
        <v>338</v>
      </c>
      <c r="H348" s="1149"/>
      <c r="I348" s="1093"/>
      <c r="J348" s="1150">
        <f t="shared" ca="1" si="98"/>
        <v>0</v>
      </c>
      <c r="K348" s="1151">
        <f t="shared" ca="1" si="99"/>
        <v>0</v>
      </c>
      <c r="L348" s="1150">
        <f t="shared" ca="1" si="100"/>
        <v>0</v>
      </c>
      <c r="M348" s="1150">
        <f t="shared" ca="1" si="101"/>
        <v>0</v>
      </c>
      <c r="N348" s="1150">
        <f t="shared" ca="1" si="110"/>
        <v>0</v>
      </c>
      <c r="O348" s="1093"/>
      <c r="P348" s="1150">
        <f t="shared" ca="1" si="102"/>
        <v>0</v>
      </c>
      <c r="Q348" s="1150">
        <f t="shared" ca="1" si="103"/>
        <v>0</v>
      </c>
      <c r="R348" s="1150">
        <f t="shared" ca="1" si="111"/>
        <v>0</v>
      </c>
      <c r="S348" s="1150">
        <f t="shared" ca="1" si="112"/>
        <v>0</v>
      </c>
      <c r="T348" s="1150">
        <f t="shared" ca="1" si="104"/>
        <v>0</v>
      </c>
      <c r="U348" s="1152">
        <f t="shared" ca="1" si="105"/>
        <v>0</v>
      </c>
      <c r="V348" s="1153" t="str">
        <f t="shared" ca="1" si="106"/>
        <v>n.a.</v>
      </c>
      <c r="X348" s="1154">
        <f t="shared" ca="1" si="113"/>
        <v>0</v>
      </c>
      <c r="Y348" s="1154">
        <f t="shared" ca="1" si="107"/>
        <v>0</v>
      </c>
      <c r="Z348" s="1154">
        <f t="shared" ca="1" si="108"/>
        <v>0</v>
      </c>
      <c r="AA348" s="1152">
        <f t="shared" ca="1" si="109"/>
        <v>0</v>
      </c>
      <c r="AB348" s="1125"/>
    </row>
    <row r="349" spans="1:28">
      <c r="A349" s="1164">
        <f>'AMORT. PROFILE 0% CPR'!A349</f>
        <v>55302</v>
      </c>
      <c r="C349" s="1124"/>
      <c r="D349" s="1145">
        <f t="shared" ca="1" si="95"/>
        <v>56065</v>
      </c>
      <c r="E349" s="1146">
        <f t="shared" ca="1" si="96"/>
        <v>56093</v>
      </c>
      <c r="F349" s="1147">
        <f t="shared" ca="1" si="97"/>
        <v>10318</v>
      </c>
      <c r="G349" s="1148">
        <f ca="1">IF(F349&lt;&gt;"",COUNTIF($F$11:F349,"&gt;0"),"")</f>
        <v>339</v>
      </c>
      <c r="H349" s="1149"/>
      <c r="I349" s="1093"/>
      <c r="J349" s="1150">
        <f t="shared" ca="1" si="98"/>
        <v>0</v>
      </c>
      <c r="K349" s="1151">
        <f t="shared" ca="1" si="99"/>
        <v>0</v>
      </c>
      <c r="L349" s="1150">
        <f t="shared" ca="1" si="100"/>
        <v>0</v>
      </c>
      <c r="M349" s="1150">
        <f t="shared" ca="1" si="101"/>
        <v>0</v>
      </c>
      <c r="N349" s="1150">
        <f t="shared" ca="1" si="110"/>
        <v>0</v>
      </c>
      <c r="O349" s="1093"/>
      <c r="P349" s="1150">
        <f t="shared" ca="1" si="102"/>
        <v>0</v>
      </c>
      <c r="Q349" s="1150">
        <f t="shared" ca="1" si="103"/>
        <v>0</v>
      </c>
      <c r="R349" s="1150">
        <f t="shared" ca="1" si="111"/>
        <v>0</v>
      </c>
      <c r="S349" s="1150">
        <f t="shared" ca="1" si="112"/>
        <v>0</v>
      </c>
      <c r="T349" s="1150">
        <f t="shared" ca="1" si="104"/>
        <v>0</v>
      </c>
      <c r="U349" s="1152">
        <f t="shared" ca="1" si="105"/>
        <v>0</v>
      </c>
      <c r="V349" s="1153" t="str">
        <f t="shared" ca="1" si="106"/>
        <v>n.a.</v>
      </c>
      <c r="X349" s="1154">
        <f t="shared" ca="1" si="113"/>
        <v>0</v>
      </c>
      <c r="Y349" s="1154">
        <f t="shared" ca="1" si="107"/>
        <v>0</v>
      </c>
      <c r="Z349" s="1154">
        <f t="shared" ca="1" si="108"/>
        <v>0</v>
      </c>
      <c r="AA349" s="1152">
        <f t="shared" ca="1" si="109"/>
        <v>0</v>
      </c>
      <c r="AB349" s="1125"/>
    </row>
    <row r="350" spans="1:28">
      <c r="A350" s="1164">
        <f>'AMORT. PROFILE 0% CPR'!A350</f>
        <v>55331</v>
      </c>
      <c r="C350" s="1124"/>
      <c r="D350" s="1145">
        <f t="shared" ca="1" si="95"/>
        <v>56096</v>
      </c>
      <c r="E350" s="1146">
        <f t="shared" ca="1" si="96"/>
        <v>56123</v>
      </c>
      <c r="F350" s="1147">
        <f t="shared" ca="1" si="97"/>
        <v>10348</v>
      </c>
      <c r="G350" s="1148">
        <f ca="1">IF(F350&lt;&gt;"",COUNTIF($F$11:F350,"&gt;0"),"")</f>
        <v>340</v>
      </c>
      <c r="H350" s="1149"/>
      <c r="I350" s="1093"/>
      <c r="J350" s="1150">
        <f t="shared" ca="1" si="98"/>
        <v>0</v>
      </c>
      <c r="K350" s="1151">
        <f t="shared" ca="1" si="99"/>
        <v>0</v>
      </c>
      <c r="L350" s="1150">
        <f t="shared" ca="1" si="100"/>
        <v>0</v>
      </c>
      <c r="M350" s="1150">
        <f t="shared" ca="1" si="101"/>
        <v>0</v>
      </c>
      <c r="N350" s="1150">
        <f t="shared" ca="1" si="110"/>
        <v>0</v>
      </c>
      <c r="O350" s="1093"/>
      <c r="P350" s="1150">
        <f t="shared" ca="1" si="102"/>
        <v>0</v>
      </c>
      <c r="Q350" s="1150">
        <f t="shared" ca="1" si="103"/>
        <v>0</v>
      </c>
      <c r="R350" s="1150">
        <f t="shared" ca="1" si="111"/>
        <v>0</v>
      </c>
      <c r="S350" s="1150">
        <f t="shared" ca="1" si="112"/>
        <v>0</v>
      </c>
      <c r="T350" s="1150">
        <f t="shared" ca="1" si="104"/>
        <v>0</v>
      </c>
      <c r="U350" s="1152">
        <f t="shared" ca="1" si="105"/>
        <v>0</v>
      </c>
      <c r="V350" s="1153" t="str">
        <f t="shared" ca="1" si="106"/>
        <v>n.a.</v>
      </c>
      <c r="X350" s="1154">
        <f t="shared" ca="1" si="113"/>
        <v>0</v>
      </c>
      <c r="Y350" s="1154">
        <f t="shared" ca="1" si="107"/>
        <v>0</v>
      </c>
      <c r="Z350" s="1154">
        <f t="shared" ca="1" si="108"/>
        <v>0</v>
      </c>
      <c r="AA350" s="1152">
        <f t="shared" ca="1" si="109"/>
        <v>0</v>
      </c>
      <c r="AB350" s="1125"/>
    </row>
    <row r="351" spans="1:28">
      <c r="A351" s="1164">
        <f>'AMORT. PROFILE 0% CPR'!A351</f>
        <v>55361</v>
      </c>
      <c r="C351" s="1124"/>
      <c r="D351" s="1145">
        <f t="shared" ca="1" si="95"/>
        <v>56127</v>
      </c>
      <c r="E351" s="1146">
        <f t="shared" ca="1" si="96"/>
        <v>56156</v>
      </c>
      <c r="F351" s="1147">
        <f t="shared" ca="1" si="97"/>
        <v>10381</v>
      </c>
      <c r="G351" s="1148">
        <f ca="1">IF(F351&lt;&gt;"",COUNTIF($F$11:F351,"&gt;0"),"")</f>
        <v>341</v>
      </c>
      <c r="H351" s="1149"/>
      <c r="I351" s="1093"/>
      <c r="J351" s="1150">
        <f t="shared" ca="1" si="98"/>
        <v>0</v>
      </c>
      <c r="K351" s="1151">
        <f t="shared" ca="1" si="99"/>
        <v>0</v>
      </c>
      <c r="L351" s="1150">
        <f t="shared" ca="1" si="100"/>
        <v>0</v>
      </c>
      <c r="M351" s="1150">
        <f t="shared" ca="1" si="101"/>
        <v>0</v>
      </c>
      <c r="N351" s="1150">
        <f t="shared" ca="1" si="110"/>
        <v>0</v>
      </c>
      <c r="O351" s="1093"/>
      <c r="P351" s="1150">
        <f t="shared" ca="1" si="102"/>
        <v>0</v>
      </c>
      <c r="Q351" s="1150">
        <f t="shared" ca="1" si="103"/>
        <v>0</v>
      </c>
      <c r="R351" s="1150">
        <f t="shared" ca="1" si="111"/>
        <v>0</v>
      </c>
      <c r="S351" s="1150">
        <f t="shared" ca="1" si="112"/>
        <v>0</v>
      </c>
      <c r="T351" s="1150">
        <f t="shared" ca="1" si="104"/>
        <v>0</v>
      </c>
      <c r="U351" s="1152">
        <f t="shared" ca="1" si="105"/>
        <v>0</v>
      </c>
      <c r="V351" s="1153" t="str">
        <f t="shared" ca="1" si="106"/>
        <v>n.a.</v>
      </c>
      <c r="X351" s="1154">
        <f t="shared" ca="1" si="113"/>
        <v>0</v>
      </c>
      <c r="Y351" s="1154">
        <f t="shared" ca="1" si="107"/>
        <v>0</v>
      </c>
      <c r="Z351" s="1154">
        <f t="shared" ca="1" si="108"/>
        <v>0</v>
      </c>
      <c r="AA351" s="1152">
        <f t="shared" ca="1" si="109"/>
        <v>0</v>
      </c>
      <c r="AB351" s="1125"/>
    </row>
    <row r="352" spans="1:28">
      <c r="A352" s="1164">
        <f>'AMORT. PROFILE 0% CPR'!A352</f>
        <v>55393</v>
      </c>
      <c r="C352" s="1124"/>
      <c r="D352" s="1145">
        <f t="shared" ca="1" si="95"/>
        <v>56157</v>
      </c>
      <c r="E352" s="1146">
        <f t="shared" ca="1" si="96"/>
        <v>56184</v>
      </c>
      <c r="F352" s="1147">
        <f t="shared" ca="1" si="97"/>
        <v>10409</v>
      </c>
      <c r="G352" s="1148">
        <f ca="1">IF(F352&lt;&gt;"",COUNTIF($F$11:F352,"&gt;0"),"")</f>
        <v>342</v>
      </c>
      <c r="H352" s="1149"/>
      <c r="I352" s="1093"/>
      <c r="J352" s="1150">
        <f t="shared" ca="1" si="98"/>
        <v>0</v>
      </c>
      <c r="K352" s="1151">
        <f t="shared" ca="1" si="99"/>
        <v>0</v>
      </c>
      <c r="L352" s="1150">
        <f t="shared" ca="1" si="100"/>
        <v>0</v>
      </c>
      <c r="M352" s="1150">
        <f t="shared" ca="1" si="101"/>
        <v>0</v>
      </c>
      <c r="N352" s="1150">
        <f t="shared" ca="1" si="110"/>
        <v>0</v>
      </c>
      <c r="O352" s="1093"/>
      <c r="P352" s="1150">
        <f t="shared" ca="1" si="102"/>
        <v>0</v>
      </c>
      <c r="Q352" s="1150">
        <f t="shared" ca="1" si="103"/>
        <v>0</v>
      </c>
      <c r="R352" s="1150">
        <f t="shared" ca="1" si="111"/>
        <v>0</v>
      </c>
      <c r="S352" s="1150">
        <f t="shared" ca="1" si="112"/>
        <v>0</v>
      </c>
      <c r="T352" s="1150">
        <f t="shared" ca="1" si="104"/>
        <v>0</v>
      </c>
      <c r="U352" s="1152">
        <f t="shared" ca="1" si="105"/>
        <v>0</v>
      </c>
      <c r="V352" s="1153" t="str">
        <f t="shared" ca="1" si="106"/>
        <v>n.a.</v>
      </c>
      <c r="X352" s="1154">
        <f t="shared" ca="1" si="113"/>
        <v>0</v>
      </c>
      <c r="Y352" s="1154">
        <f t="shared" ca="1" si="107"/>
        <v>0</v>
      </c>
      <c r="Z352" s="1154">
        <f t="shared" ca="1" si="108"/>
        <v>0</v>
      </c>
      <c r="AA352" s="1152">
        <f t="shared" ca="1" si="109"/>
        <v>0</v>
      </c>
      <c r="AB352" s="1125"/>
    </row>
    <row r="353" spans="1:28">
      <c r="A353" s="1164">
        <f>'AMORT. PROFILE 0% CPR'!A353</f>
        <v>55423</v>
      </c>
      <c r="C353" s="1124"/>
      <c r="D353" s="1145">
        <f t="shared" ca="1" si="95"/>
        <v>56188</v>
      </c>
      <c r="E353" s="1146">
        <f t="shared" ca="1" si="96"/>
        <v>56215</v>
      </c>
      <c r="F353" s="1147">
        <f t="shared" ca="1" si="97"/>
        <v>10440</v>
      </c>
      <c r="G353" s="1148">
        <f ca="1">IF(F353&lt;&gt;"",COUNTIF($F$11:F353,"&gt;0"),"")</f>
        <v>343</v>
      </c>
      <c r="H353" s="1149"/>
      <c r="I353" s="1093"/>
      <c r="J353" s="1150">
        <f t="shared" ca="1" si="98"/>
        <v>0</v>
      </c>
      <c r="K353" s="1151">
        <f t="shared" ca="1" si="99"/>
        <v>0</v>
      </c>
      <c r="L353" s="1150">
        <f t="shared" ca="1" si="100"/>
        <v>0</v>
      </c>
      <c r="M353" s="1150">
        <f t="shared" ca="1" si="101"/>
        <v>0</v>
      </c>
      <c r="N353" s="1150">
        <f t="shared" ca="1" si="110"/>
        <v>0</v>
      </c>
      <c r="O353" s="1093"/>
      <c r="P353" s="1150">
        <f t="shared" ca="1" si="102"/>
        <v>0</v>
      </c>
      <c r="Q353" s="1150">
        <f t="shared" ca="1" si="103"/>
        <v>0</v>
      </c>
      <c r="R353" s="1150">
        <f t="shared" ca="1" si="111"/>
        <v>0</v>
      </c>
      <c r="S353" s="1150">
        <f t="shared" ca="1" si="112"/>
        <v>0</v>
      </c>
      <c r="T353" s="1150">
        <f t="shared" ca="1" si="104"/>
        <v>0</v>
      </c>
      <c r="U353" s="1152">
        <f t="shared" ca="1" si="105"/>
        <v>0</v>
      </c>
      <c r="V353" s="1153" t="str">
        <f t="shared" ca="1" si="106"/>
        <v>n.a.</v>
      </c>
      <c r="X353" s="1154">
        <f t="shared" ca="1" si="113"/>
        <v>0</v>
      </c>
      <c r="Y353" s="1154">
        <f t="shared" ca="1" si="107"/>
        <v>0</v>
      </c>
      <c r="Z353" s="1154">
        <f t="shared" ca="1" si="108"/>
        <v>0</v>
      </c>
      <c r="AA353" s="1152">
        <f t="shared" ca="1" si="109"/>
        <v>0</v>
      </c>
      <c r="AB353" s="1125"/>
    </row>
    <row r="354" spans="1:28">
      <c r="A354" s="1164">
        <f>'AMORT. PROFILE 0% CPR'!A354</f>
        <v>55453</v>
      </c>
      <c r="C354" s="1124"/>
      <c r="D354" s="1145">
        <f t="shared" ca="1" si="95"/>
        <v>56218</v>
      </c>
      <c r="E354" s="1146">
        <f t="shared" ca="1" si="96"/>
        <v>56247</v>
      </c>
      <c r="F354" s="1147">
        <f t="shared" ca="1" si="97"/>
        <v>10472</v>
      </c>
      <c r="G354" s="1148">
        <f ca="1">IF(F354&lt;&gt;"",COUNTIF($F$11:F354,"&gt;0"),"")</f>
        <v>344</v>
      </c>
      <c r="H354" s="1149"/>
      <c r="I354" s="1093"/>
      <c r="J354" s="1150">
        <f t="shared" ca="1" si="98"/>
        <v>0</v>
      </c>
      <c r="K354" s="1151">
        <f t="shared" ca="1" si="99"/>
        <v>0</v>
      </c>
      <c r="L354" s="1150">
        <f t="shared" ca="1" si="100"/>
        <v>0</v>
      </c>
      <c r="M354" s="1150">
        <f t="shared" ca="1" si="101"/>
        <v>0</v>
      </c>
      <c r="N354" s="1150">
        <f t="shared" ca="1" si="110"/>
        <v>0</v>
      </c>
      <c r="O354" s="1093"/>
      <c r="P354" s="1150">
        <f t="shared" ca="1" si="102"/>
        <v>0</v>
      </c>
      <c r="Q354" s="1150">
        <f t="shared" ca="1" si="103"/>
        <v>0</v>
      </c>
      <c r="R354" s="1150">
        <f t="shared" ca="1" si="111"/>
        <v>0</v>
      </c>
      <c r="S354" s="1150">
        <f t="shared" ca="1" si="112"/>
        <v>0</v>
      </c>
      <c r="T354" s="1150">
        <f t="shared" ca="1" si="104"/>
        <v>0</v>
      </c>
      <c r="U354" s="1152">
        <f t="shared" ca="1" si="105"/>
        <v>0</v>
      </c>
      <c r="V354" s="1153" t="str">
        <f t="shared" ca="1" si="106"/>
        <v>n.a.</v>
      </c>
      <c r="X354" s="1154">
        <f t="shared" ca="1" si="113"/>
        <v>0</v>
      </c>
      <c r="Y354" s="1154">
        <f t="shared" ca="1" si="107"/>
        <v>0</v>
      </c>
      <c r="Z354" s="1154">
        <f t="shared" ca="1" si="108"/>
        <v>0</v>
      </c>
      <c r="AA354" s="1152">
        <f t="shared" ca="1" si="109"/>
        <v>0</v>
      </c>
      <c r="AB354" s="1125"/>
    </row>
    <row r="355" spans="1:28">
      <c r="A355" s="1164">
        <f>'AMORT. PROFILE 0% CPR'!A355</f>
        <v>55484</v>
      </c>
      <c r="C355" s="1124"/>
      <c r="D355" s="1145">
        <f t="shared" ref="D355:D418" ca="1" si="114">IF(E355&lt;&gt;"",EOMONTH(E355,-1),"")</f>
        <v>56249</v>
      </c>
      <c r="E355" s="1146">
        <f t="shared" ref="E355:E418" ca="1" si="115">IF(INDIRECT("A"&amp;(IFERROR(MATCH(E354,A:A),999)+1))&gt;0,INDIRECT("A"&amp;(IFERROR(MATCH(E354,A:A),999)+1)),"")</f>
        <v>56276</v>
      </c>
      <c r="F355" s="1147">
        <f t="shared" ref="F355:F418" ca="1" si="116">IF(E355&lt;&gt;"",E355-$A$31,"")</f>
        <v>10501</v>
      </c>
      <c r="G355" s="1148">
        <f ca="1">IF(F355&lt;&gt;"",COUNTIF($F$11:F355,"&gt;0"),"")</f>
        <v>345</v>
      </c>
      <c r="H355" s="1149"/>
      <c r="I355" s="1093"/>
      <c r="J355" s="1150">
        <f t="shared" ref="J355:J418" ca="1" si="117">IF(G355=1,$A$7,N354)</f>
        <v>0</v>
      </c>
      <c r="K355" s="1151">
        <f t="shared" ref="K355:K418" ca="1" si="118">H355*J355</f>
        <v>0</v>
      </c>
      <c r="L355" s="1150">
        <f t="shared" ref="L355:L418" ca="1" si="119">IF(E355&lt;&gt;"",(1-(1-$A$25)^(1/12))*(J355-K355),"")</f>
        <v>0</v>
      </c>
      <c r="M355" s="1150">
        <f t="shared" ref="M355:M418" ca="1" si="120">IF(J355-K355-L355&lt;$A$27*$A$5,J355-K355-L355,0)</f>
        <v>0</v>
      </c>
      <c r="N355" s="1150">
        <f t="shared" ref="N355:N418" ca="1" si="121">IF(E355&lt;&gt;"",J355-K355-L355-M355,"")</f>
        <v>0</v>
      </c>
      <c r="O355" s="1093"/>
      <c r="P355" s="1150">
        <f t="shared" ref="P355:P418" ca="1" si="122">IF(G355&lt;&gt; "", R355+X355-N355, "")</f>
        <v>0</v>
      </c>
      <c r="Q355" s="1150">
        <f t="shared" ref="Q355:Q418" ca="1" si="123">IF(E355&lt;&gt;"", N355*(1-$A$15), "")</f>
        <v>0</v>
      </c>
      <c r="R355" s="1150">
        <f t="shared" ref="R355:R418" ca="1" si="124">IF(E355&lt;&gt;"", T354, "")</f>
        <v>0</v>
      </c>
      <c r="S355" s="1150">
        <f t="shared" ref="S355:S418" ca="1" si="125">IF(E355&lt;&gt;"", MIN(P355,MAX(R355-Q355,0)), "")</f>
        <v>0</v>
      </c>
      <c r="T355" s="1150">
        <f t="shared" ref="T355:T418" ca="1" si="126">IF(E355&lt;&gt;"", R355-S355, "")</f>
        <v>0</v>
      </c>
      <c r="U355" s="1152">
        <f t="shared" ref="U355:U418" ca="1" si="127">IF(E355&lt;&gt;"", R355/$A$11, "")</f>
        <v>0</v>
      </c>
      <c r="V355" s="1153" t="str">
        <f t="shared" ref="V355:V418" ca="1" si="128">IF(E355&lt;&gt;"", IFERROR(1-T355/N355, "n.a."), "")</f>
        <v>n.a.</v>
      </c>
      <c r="X355" s="1154">
        <f t="shared" ref="X355:X418" ca="1" si="129">IF(E355&lt;&gt;"", Z354, "")</f>
        <v>0</v>
      </c>
      <c r="Y355" s="1154">
        <f t="shared" ref="Y355:Y418" ca="1" si="130">IF(E355&lt;&gt;"", P355-S355, "")</f>
        <v>0</v>
      </c>
      <c r="Z355" s="1154">
        <f t="shared" ref="Z355:Z418" ca="1" si="131">IF(E355&lt;&gt;"", X355-Y355, "")</f>
        <v>0</v>
      </c>
      <c r="AA355" s="1152">
        <f t="shared" ref="AA355:AA418" ca="1" si="132">IF(E355&lt;&gt;"", X355/$A$19, "")</f>
        <v>0</v>
      </c>
      <c r="AB355" s="1125"/>
    </row>
    <row r="356" spans="1:28">
      <c r="A356" s="1164">
        <f>'AMORT. PROFILE 0% CPR'!A356</f>
        <v>55514</v>
      </c>
      <c r="C356" s="1124"/>
      <c r="D356" s="1145">
        <f t="shared" ca="1" si="114"/>
        <v>56280</v>
      </c>
      <c r="E356" s="1146">
        <f t="shared" ca="1" si="115"/>
        <v>56307</v>
      </c>
      <c r="F356" s="1147">
        <f t="shared" ca="1" si="116"/>
        <v>10532</v>
      </c>
      <c r="G356" s="1148">
        <f ca="1">IF(F356&lt;&gt;"",COUNTIF($F$11:F356,"&gt;0"),"")</f>
        <v>346</v>
      </c>
      <c r="H356" s="1149"/>
      <c r="I356" s="1093"/>
      <c r="J356" s="1150">
        <f t="shared" ca="1" si="117"/>
        <v>0</v>
      </c>
      <c r="K356" s="1151">
        <f t="shared" ca="1" si="118"/>
        <v>0</v>
      </c>
      <c r="L356" s="1150">
        <f t="shared" ca="1" si="119"/>
        <v>0</v>
      </c>
      <c r="M356" s="1150">
        <f t="shared" ca="1" si="120"/>
        <v>0</v>
      </c>
      <c r="N356" s="1150">
        <f t="shared" ca="1" si="121"/>
        <v>0</v>
      </c>
      <c r="O356" s="1093"/>
      <c r="P356" s="1150">
        <f t="shared" ca="1" si="122"/>
        <v>0</v>
      </c>
      <c r="Q356" s="1150">
        <f t="shared" ca="1" si="123"/>
        <v>0</v>
      </c>
      <c r="R356" s="1150">
        <f t="shared" ca="1" si="124"/>
        <v>0</v>
      </c>
      <c r="S356" s="1150">
        <f t="shared" ca="1" si="125"/>
        <v>0</v>
      </c>
      <c r="T356" s="1150">
        <f t="shared" ca="1" si="126"/>
        <v>0</v>
      </c>
      <c r="U356" s="1152">
        <f t="shared" ca="1" si="127"/>
        <v>0</v>
      </c>
      <c r="V356" s="1153" t="str">
        <f t="shared" ca="1" si="128"/>
        <v>n.a.</v>
      </c>
      <c r="X356" s="1154">
        <f t="shared" ca="1" si="129"/>
        <v>0</v>
      </c>
      <c r="Y356" s="1154">
        <f t="shared" ca="1" si="130"/>
        <v>0</v>
      </c>
      <c r="Z356" s="1154">
        <f t="shared" ca="1" si="131"/>
        <v>0</v>
      </c>
      <c r="AA356" s="1152">
        <f t="shared" ca="1" si="132"/>
        <v>0</v>
      </c>
      <c r="AB356" s="1125"/>
    </row>
    <row r="357" spans="1:28">
      <c r="A357" s="1164">
        <f>'AMORT. PROFILE 0% CPR'!A357</f>
        <v>55547</v>
      </c>
      <c r="C357" s="1124"/>
      <c r="D357" s="1145">
        <f t="shared" ca="1" si="114"/>
        <v>56308</v>
      </c>
      <c r="E357" s="1146">
        <f t="shared" ca="1" si="115"/>
        <v>56335</v>
      </c>
      <c r="F357" s="1147">
        <f t="shared" ca="1" si="116"/>
        <v>10560</v>
      </c>
      <c r="G357" s="1148">
        <f ca="1">IF(F357&lt;&gt;"",COUNTIF($F$11:F357,"&gt;0"),"")</f>
        <v>347</v>
      </c>
      <c r="H357" s="1149"/>
      <c r="I357" s="1093"/>
      <c r="J357" s="1150">
        <f t="shared" ca="1" si="117"/>
        <v>0</v>
      </c>
      <c r="K357" s="1151">
        <f t="shared" ca="1" si="118"/>
        <v>0</v>
      </c>
      <c r="L357" s="1150">
        <f t="shared" ca="1" si="119"/>
        <v>0</v>
      </c>
      <c r="M357" s="1150">
        <f t="shared" ca="1" si="120"/>
        <v>0</v>
      </c>
      <c r="N357" s="1150">
        <f t="shared" ca="1" si="121"/>
        <v>0</v>
      </c>
      <c r="O357" s="1093"/>
      <c r="P357" s="1150">
        <f t="shared" ca="1" si="122"/>
        <v>0</v>
      </c>
      <c r="Q357" s="1150">
        <f t="shared" ca="1" si="123"/>
        <v>0</v>
      </c>
      <c r="R357" s="1150">
        <f t="shared" ca="1" si="124"/>
        <v>0</v>
      </c>
      <c r="S357" s="1150">
        <f t="shared" ca="1" si="125"/>
        <v>0</v>
      </c>
      <c r="T357" s="1150">
        <f t="shared" ca="1" si="126"/>
        <v>0</v>
      </c>
      <c r="U357" s="1152">
        <f t="shared" ca="1" si="127"/>
        <v>0</v>
      </c>
      <c r="V357" s="1153" t="str">
        <f t="shared" ca="1" si="128"/>
        <v>n.a.</v>
      </c>
      <c r="X357" s="1154">
        <f t="shared" ca="1" si="129"/>
        <v>0</v>
      </c>
      <c r="Y357" s="1154">
        <f t="shared" ca="1" si="130"/>
        <v>0</v>
      </c>
      <c r="Z357" s="1154">
        <f t="shared" ca="1" si="131"/>
        <v>0</v>
      </c>
      <c r="AA357" s="1152">
        <f t="shared" ca="1" si="132"/>
        <v>0</v>
      </c>
      <c r="AB357" s="1125"/>
    </row>
    <row r="358" spans="1:28">
      <c r="A358" s="1164">
        <f>'AMORT. PROFILE 0% CPR'!A358</f>
        <v>55576</v>
      </c>
      <c r="C358" s="1124"/>
      <c r="D358" s="1145">
        <f t="shared" ca="1" si="114"/>
        <v>56339</v>
      </c>
      <c r="E358" s="1146">
        <f t="shared" ca="1" si="115"/>
        <v>56366</v>
      </c>
      <c r="F358" s="1147">
        <f t="shared" ca="1" si="116"/>
        <v>10591</v>
      </c>
      <c r="G358" s="1148">
        <f ca="1">IF(F358&lt;&gt;"",COUNTIF($F$11:F358,"&gt;0"),"")</f>
        <v>348</v>
      </c>
      <c r="H358" s="1149"/>
      <c r="I358" s="1093"/>
      <c r="J358" s="1150">
        <f t="shared" ca="1" si="117"/>
        <v>0</v>
      </c>
      <c r="K358" s="1151">
        <f t="shared" ca="1" si="118"/>
        <v>0</v>
      </c>
      <c r="L358" s="1150">
        <f t="shared" ca="1" si="119"/>
        <v>0</v>
      </c>
      <c r="M358" s="1150">
        <f t="shared" ca="1" si="120"/>
        <v>0</v>
      </c>
      <c r="N358" s="1150">
        <f t="shared" ca="1" si="121"/>
        <v>0</v>
      </c>
      <c r="O358" s="1093"/>
      <c r="P358" s="1150">
        <f t="shared" ca="1" si="122"/>
        <v>0</v>
      </c>
      <c r="Q358" s="1150">
        <f t="shared" ca="1" si="123"/>
        <v>0</v>
      </c>
      <c r="R358" s="1150">
        <f t="shared" ca="1" si="124"/>
        <v>0</v>
      </c>
      <c r="S358" s="1150">
        <f t="shared" ca="1" si="125"/>
        <v>0</v>
      </c>
      <c r="T358" s="1150">
        <f t="shared" ca="1" si="126"/>
        <v>0</v>
      </c>
      <c r="U358" s="1152">
        <f t="shared" ca="1" si="127"/>
        <v>0</v>
      </c>
      <c r="V358" s="1153" t="str">
        <f t="shared" ca="1" si="128"/>
        <v>n.a.</v>
      </c>
      <c r="X358" s="1154">
        <f t="shared" ca="1" si="129"/>
        <v>0</v>
      </c>
      <c r="Y358" s="1154">
        <f t="shared" ca="1" si="130"/>
        <v>0</v>
      </c>
      <c r="Z358" s="1154">
        <f t="shared" ca="1" si="131"/>
        <v>0</v>
      </c>
      <c r="AA358" s="1152">
        <f t="shared" ca="1" si="132"/>
        <v>0</v>
      </c>
      <c r="AB358" s="1125"/>
    </row>
    <row r="359" spans="1:28">
      <c r="A359" s="1164">
        <f>'AMORT. PROFILE 0% CPR'!A359</f>
        <v>55605</v>
      </c>
      <c r="C359" s="1124"/>
      <c r="D359" s="1145">
        <f t="shared" ca="1" si="114"/>
        <v>56369</v>
      </c>
      <c r="E359" s="1146">
        <f t="shared" ca="1" si="115"/>
        <v>56396</v>
      </c>
      <c r="F359" s="1147">
        <f t="shared" ca="1" si="116"/>
        <v>10621</v>
      </c>
      <c r="G359" s="1148">
        <f ca="1">IF(F359&lt;&gt;"",COUNTIF($F$11:F359,"&gt;0"),"")</f>
        <v>349</v>
      </c>
      <c r="H359" s="1149"/>
      <c r="I359" s="1093"/>
      <c r="J359" s="1150">
        <f t="shared" ca="1" si="117"/>
        <v>0</v>
      </c>
      <c r="K359" s="1151">
        <f t="shared" ca="1" si="118"/>
        <v>0</v>
      </c>
      <c r="L359" s="1150">
        <f t="shared" ca="1" si="119"/>
        <v>0</v>
      </c>
      <c r="M359" s="1150">
        <f t="shared" ca="1" si="120"/>
        <v>0</v>
      </c>
      <c r="N359" s="1150">
        <f t="shared" ca="1" si="121"/>
        <v>0</v>
      </c>
      <c r="O359" s="1093"/>
      <c r="P359" s="1150">
        <f t="shared" ca="1" si="122"/>
        <v>0</v>
      </c>
      <c r="Q359" s="1150">
        <f t="shared" ca="1" si="123"/>
        <v>0</v>
      </c>
      <c r="R359" s="1150">
        <f t="shared" ca="1" si="124"/>
        <v>0</v>
      </c>
      <c r="S359" s="1150">
        <f t="shared" ca="1" si="125"/>
        <v>0</v>
      </c>
      <c r="T359" s="1150">
        <f t="shared" ca="1" si="126"/>
        <v>0</v>
      </c>
      <c r="U359" s="1152">
        <f t="shared" ca="1" si="127"/>
        <v>0</v>
      </c>
      <c r="V359" s="1153" t="str">
        <f t="shared" ca="1" si="128"/>
        <v>n.a.</v>
      </c>
      <c r="X359" s="1154">
        <f t="shared" ca="1" si="129"/>
        <v>0</v>
      </c>
      <c r="Y359" s="1154">
        <f t="shared" ca="1" si="130"/>
        <v>0</v>
      </c>
      <c r="Z359" s="1154">
        <f t="shared" ca="1" si="131"/>
        <v>0</v>
      </c>
      <c r="AA359" s="1152">
        <f t="shared" ca="1" si="132"/>
        <v>0</v>
      </c>
      <c r="AB359" s="1125"/>
    </row>
    <row r="360" spans="1:28">
      <c r="A360" s="1164">
        <f>'AMORT. PROFILE 0% CPR'!A360</f>
        <v>55638</v>
      </c>
      <c r="C360" s="1124"/>
      <c r="D360" s="1145">
        <f t="shared" ca="1" si="114"/>
        <v>56400</v>
      </c>
      <c r="E360" s="1146">
        <f t="shared" ca="1" si="115"/>
        <v>56429</v>
      </c>
      <c r="F360" s="1147">
        <f t="shared" ca="1" si="116"/>
        <v>10654</v>
      </c>
      <c r="G360" s="1148">
        <f ca="1">IF(F360&lt;&gt;"",COUNTIF($F$11:F360,"&gt;0"),"")</f>
        <v>350</v>
      </c>
      <c r="H360" s="1149"/>
      <c r="I360" s="1093"/>
      <c r="J360" s="1150">
        <f t="shared" ca="1" si="117"/>
        <v>0</v>
      </c>
      <c r="K360" s="1151">
        <f t="shared" ca="1" si="118"/>
        <v>0</v>
      </c>
      <c r="L360" s="1150">
        <f t="shared" ca="1" si="119"/>
        <v>0</v>
      </c>
      <c r="M360" s="1150">
        <f t="shared" ca="1" si="120"/>
        <v>0</v>
      </c>
      <c r="N360" s="1150">
        <f t="shared" ca="1" si="121"/>
        <v>0</v>
      </c>
      <c r="O360" s="1093"/>
      <c r="P360" s="1150">
        <f t="shared" ca="1" si="122"/>
        <v>0</v>
      </c>
      <c r="Q360" s="1150">
        <f t="shared" ca="1" si="123"/>
        <v>0</v>
      </c>
      <c r="R360" s="1150">
        <f t="shared" ca="1" si="124"/>
        <v>0</v>
      </c>
      <c r="S360" s="1150">
        <f t="shared" ca="1" si="125"/>
        <v>0</v>
      </c>
      <c r="T360" s="1150">
        <f t="shared" ca="1" si="126"/>
        <v>0</v>
      </c>
      <c r="U360" s="1152">
        <f t="shared" ca="1" si="127"/>
        <v>0</v>
      </c>
      <c r="V360" s="1153" t="str">
        <f t="shared" ca="1" si="128"/>
        <v>n.a.</v>
      </c>
      <c r="X360" s="1154">
        <f t="shared" ca="1" si="129"/>
        <v>0</v>
      </c>
      <c r="Y360" s="1154">
        <f t="shared" ca="1" si="130"/>
        <v>0</v>
      </c>
      <c r="Z360" s="1154">
        <f t="shared" ca="1" si="131"/>
        <v>0</v>
      </c>
      <c r="AA360" s="1152">
        <f t="shared" ca="1" si="132"/>
        <v>0</v>
      </c>
      <c r="AB360" s="1125"/>
    </row>
    <row r="361" spans="1:28">
      <c r="A361" s="1164">
        <f>'AMORT. PROFILE 0% CPR'!A361</f>
        <v>55666</v>
      </c>
      <c r="C361" s="1124"/>
      <c r="D361" s="1145">
        <f t="shared" ca="1" si="114"/>
        <v>56430</v>
      </c>
      <c r="E361" s="1146">
        <f t="shared" ca="1" si="115"/>
        <v>56457</v>
      </c>
      <c r="F361" s="1147">
        <f t="shared" ca="1" si="116"/>
        <v>10682</v>
      </c>
      <c r="G361" s="1148">
        <f ca="1">IF(F361&lt;&gt;"",COUNTIF($F$11:F361,"&gt;0"),"")</f>
        <v>351</v>
      </c>
      <c r="H361" s="1149"/>
      <c r="I361" s="1093"/>
      <c r="J361" s="1150">
        <f t="shared" ca="1" si="117"/>
        <v>0</v>
      </c>
      <c r="K361" s="1151">
        <f t="shared" ca="1" si="118"/>
        <v>0</v>
      </c>
      <c r="L361" s="1150">
        <f t="shared" ca="1" si="119"/>
        <v>0</v>
      </c>
      <c r="M361" s="1150">
        <f t="shared" ca="1" si="120"/>
        <v>0</v>
      </c>
      <c r="N361" s="1150">
        <f t="shared" ca="1" si="121"/>
        <v>0</v>
      </c>
      <c r="O361" s="1093"/>
      <c r="P361" s="1150">
        <f t="shared" ca="1" si="122"/>
        <v>0</v>
      </c>
      <c r="Q361" s="1150">
        <f t="shared" ca="1" si="123"/>
        <v>0</v>
      </c>
      <c r="R361" s="1150">
        <f t="shared" ca="1" si="124"/>
        <v>0</v>
      </c>
      <c r="S361" s="1150">
        <f t="shared" ca="1" si="125"/>
        <v>0</v>
      </c>
      <c r="T361" s="1150">
        <f t="shared" ca="1" si="126"/>
        <v>0</v>
      </c>
      <c r="U361" s="1152">
        <f t="shared" ca="1" si="127"/>
        <v>0</v>
      </c>
      <c r="V361" s="1153" t="str">
        <f t="shared" ca="1" si="128"/>
        <v>n.a.</v>
      </c>
      <c r="X361" s="1154">
        <f t="shared" ca="1" si="129"/>
        <v>0</v>
      </c>
      <c r="Y361" s="1154">
        <f t="shared" ca="1" si="130"/>
        <v>0</v>
      </c>
      <c r="Z361" s="1154">
        <f t="shared" ca="1" si="131"/>
        <v>0</v>
      </c>
      <c r="AA361" s="1152">
        <f t="shared" ca="1" si="132"/>
        <v>0</v>
      </c>
      <c r="AB361" s="1125"/>
    </row>
    <row r="362" spans="1:28">
      <c r="A362" s="1164">
        <f>'AMORT. PROFILE 0% CPR'!A362</f>
        <v>55697</v>
      </c>
      <c r="C362" s="1124"/>
      <c r="D362" s="1145">
        <f t="shared" ca="1" si="114"/>
        <v>56461</v>
      </c>
      <c r="E362" s="1146">
        <f t="shared" ca="1" si="115"/>
        <v>56488</v>
      </c>
      <c r="F362" s="1147">
        <f t="shared" ca="1" si="116"/>
        <v>10713</v>
      </c>
      <c r="G362" s="1148">
        <f ca="1">IF(F362&lt;&gt;"",COUNTIF($F$11:F362,"&gt;0"),"")</f>
        <v>352</v>
      </c>
      <c r="H362" s="1149"/>
      <c r="I362" s="1093"/>
      <c r="J362" s="1150">
        <f t="shared" ca="1" si="117"/>
        <v>0</v>
      </c>
      <c r="K362" s="1151">
        <f t="shared" ca="1" si="118"/>
        <v>0</v>
      </c>
      <c r="L362" s="1150">
        <f t="shared" ca="1" si="119"/>
        <v>0</v>
      </c>
      <c r="M362" s="1150">
        <f t="shared" ca="1" si="120"/>
        <v>0</v>
      </c>
      <c r="N362" s="1150">
        <f t="shared" ca="1" si="121"/>
        <v>0</v>
      </c>
      <c r="O362" s="1093"/>
      <c r="P362" s="1150">
        <f t="shared" ca="1" si="122"/>
        <v>0</v>
      </c>
      <c r="Q362" s="1150">
        <f t="shared" ca="1" si="123"/>
        <v>0</v>
      </c>
      <c r="R362" s="1150">
        <f t="shared" ca="1" si="124"/>
        <v>0</v>
      </c>
      <c r="S362" s="1150">
        <f t="shared" ca="1" si="125"/>
        <v>0</v>
      </c>
      <c r="T362" s="1150">
        <f t="shared" ca="1" si="126"/>
        <v>0</v>
      </c>
      <c r="U362" s="1152">
        <f t="shared" ca="1" si="127"/>
        <v>0</v>
      </c>
      <c r="V362" s="1153" t="str">
        <f t="shared" ca="1" si="128"/>
        <v>n.a.</v>
      </c>
      <c r="X362" s="1154">
        <f t="shared" ca="1" si="129"/>
        <v>0</v>
      </c>
      <c r="Y362" s="1154">
        <f t="shared" ca="1" si="130"/>
        <v>0</v>
      </c>
      <c r="Z362" s="1154">
        <f t="shared" ca="1" si="131"/>
        <v>0</v>
      </c>
      <c r="AA362" s="1152">
        <f t="shared" ca="1" si="132"/>
        <v>0</v>
      </c>
      <c r="AB362" s="1125"/>
    </row>
    <row r="363" spans="1:28">
      <c r="A363" s="1164">
        <f>'AMORT. PROFILE 0% CPR'!A363</f>
        <v>55729</v>
      </c>
      <c r="C363" s="1124"/>
      <c r="D363" s="1145">
        <f t="shared" ca="1" si="114"/>
        <v>56492</v>
      </c>
      <c r="E363" s="1146">
        <f t="shared" ca="1" si="115"/>
        <v>56520</v>
      </c>
      <c r="F363" s="1147">
        <f t="shared" ca="1" si="116"/>
        <v>10745</v>
      </c>
      <c r="G363" s="1148">
        <f ca="1">IF(F363&lt;&gt;"",COUNTIF($F$11:F363,"&gt;0"),"")</f>
        <v>353</v>
      </c>
      <c r="H363" s="1149"/>
      <c r="I363" s="1093"/>
      <c r="J363" s="1150">
        <f t="shared" ca="1" si="117"/>
        <v>0</v>
      </c>
      <c r="K363" s="1151">
        <f t="shared" ca="1" si="118"/>
        <v>0</v>
      </c>
      <c r="L363" s="1150">
        <f t="shared" ca="1" si="119"/>
        <v>0</v>
      </c>
      <c r="M363" s="1150">
        <f t="shared" ca="1" si="120"/>
        <v>0</v>
      </c>
      <c r="N363" s="1150">
        <f t="shared" ca="1" si="121"/>
        <v>0</v>
      </c>
      <c r="O363" s="1093"/>
      <c r="P363" s="1150">
        <f t="shared" ca="1" si="122"/>
        <v>0</v>
      </c>
      <c r="Q363" s="1150">
        <f t="shared" ca="1" si="123"/>
        <v>0</v>
      </c>
      <c r="R363" s="1150">
        <f t="shared" ca="1" si="124"/>
        <v>0</v>
      </c>
      <c r="S363" s="1150">
        <f t="shared" ca="1" si="125"/>
        <v>0</v>
      </c>
      <c r="T363" s="1150">
        <f t="shared" ca="1" si="126"/>
        <v>0</v>
      </c>
      <c r="U363" s="1152">
        <f t="shared" ca="1" si="127"/>
        <v>0</v>
      </c>
      <c r="V363" s="1153" t="str">
        <f t="shared" ca="1" si="128"/>
        <v>n.a.</v>
      </c>
      <c r="X363" s="1154">
        <f t="shared" ca="1" si="129"/>
        <v>0</v>
      </c>
      <c r="Y363" s="1154">
        <f t="shared" ca="1" si="130"/>
        <v>0</v>
      </c>
      <c r="Z363" s="1154">
        <f t="shared" ca="1" si="131"/>
        <v>0</v>
      </c>
      <c r="AA363" s="1152">
        <f t="shared" ca="1" si="132"/>
        <v>0</v>
      </c>
      <c r="AB363" s="1125"/>
    </row>
    <row r="364" spans="1:28">
      <c r="A364" s="1164">
        <f>'AMORT. PROFILE 0% CPR'!A364</f>
        <v>55758</v>
      </c>
      <c r="C364" s="1124"/>
      <c r="D364" s="1145">
        <f t="shared" ca="1" si="114"/>
        <v>56522</v>
      </c>
      <c r="E364" s="1146">
        <f t="shared" ca="1" si="115"/>
        <v>56549</v>
      </c>
      <c r="F364" s="1147">
        <f t="shared" ca="1" si="116"/>
        <v>10774</v>
      </c>
      <c r="G364" s="1148">
        <f ca="1">IF(F364&lt;&gt;"",COUNTIF($F$11:F364,"&gt;0"),"")</f>
        <v>354</v>
      </c>
      <c r="H364" s="1149"/>
      <c r="I364" s="1093"/>
      <c r="J364" s="1150">
        <f t="shared" ca="1" si="117"/>
        <v>0</v>
      </c>
      <c r="K364" s="1151">
        <f t="shared" ca="1" si="118"/>
        <v>0</v>
      </c>
      <c r="L364" s="1150">
        <f t="shared" ca="1" si="119"/>
        <v>0</v>
      </c>
      <c r="M364" s="1150">
        <f t="shared" ca="1" si="120"/>
        <v>0</v>
      </c>
      <c r="N364" s="1150">
        <f t="shared" ca="1" si="121"/>
        <v>0</v>
      </c>
      <c r="O364" s="1093"/>
      <c r="P364" s="1150">
        <f t="shared" ca="1" si="122"/>
        <v>0</v>
      </c>
      <c r="Q364" s="1150">
        <f t="shared" ca="1" si="123"/>
        <v>0</v>
      </c>
      <c r="R364" s="1150">
        <f t="shared" ca="1" si="124"/>
        <v>0</v>
      </c>
      <c r="S364" s="1150">
        <f t="shared" ca="1" si="125"/>
        <v>0</v>
      </c>
      <c r="T364" s="1150">
        <f t="shared" ca="1" si="126"/>
        <v>0</v>
      </c>
      <c r="U364" s="1152">
        <f t="shared" ca="1" si="127"/>
        <v>0</v>
      </c>
      <c r="V364" s="1153" t="str">
        <f t="shared" ca="1" si="128"/>
        <v>n.a.</v>
      </c>
      <c r="X364" s="1154">
        <f t="shared" ca="1" si="129"/>
        <v>0</v>
      </c>
      <c r="Y364" s="1154">
        <f t="shared" ca="1" si="130"/>
        <v>0</v>
      </c>
      <c r="Z364" s="1154">
        <f t="shared" ca="1" si="131"/>
        <v>0</v>
      </c>
      <c r="AA364" s="1152">
        <f t="shared" ca="1" si="132"/>
        <v>0</v>
      </c>
      <c r="AB364" s="1125"/>
    </row>
    <row r="365" spans="1:28">
      <c r="A365" s="1164">
        <f>'AMORT. PROFILE 0% CPR'!A365</f>
        <v>55789</v>
      </c>
      <c r="C365" s="1124"/>
      <c r="D365" s="1145">
        <f t="shared" ca="1" si="114"/>
        <v>56553</v>
      </c>
      <c r="E365" s="1146">
        <f t="shared" ca="1" si="115"/>
        <v>56580</v>
      </c>
      <c r="F365" s="1147">
        <f t="shared" ca="1" si="116"/>
        <v>10805</v>
      </c>
      <c r="G365" s="1148">
        <f ca="1">IF(F365&lt;&gt;"",COUNTIF($F$11:F365,"&gt;0"),"")</f>
        <v>355</v>
      </c>
      <c r="H365" s="1149"/>
      <c r="I365" s="1093"/>
      <c r="J365" s="1150">
        <f t="shared" ca="1" si="117"/>
        <v>0</v>
      </c>
      <c r="K365" s="1151">
        <f t="shared" ca="1" si="118"/>
        <v>0</v>
      </c>
      <c r="L365" s="1150">
        <f t="shared" ca="1" si="119"/>
        <v>0</v>
      </c>
      <c r="M365" s="1150">
        <f t="shared" ca="1" si="120"/>
        <v>0</v>
      </c>
      <c r="N365" s="1150">
        <f t="shared" ca="1" si="121"/>
        <v>0</v>
      </c>
      <c r="O365" s="1093"/>
      <c r="P365" s="1150">
        <f t="shared" ca="1" si="122"/>
        <v>0</v>
      </c>
      <c r="Q365" s="1150">
        <f t="shared" ca="1" si="123"/>
        <v>0</v>
      </c>
      <c r="R365" s="1150">
        <f t="shared" ca="1" si="124"/>
        <v>0</v>
      </c>
      <c r="S365" s="1150">
        <f t="shared" ca="1" si="125"/>
        <v>0</v>
      </c>
      <c r="T365" s="1150">
        <f t="shared" ca="1" si="126"/>
        <v>0</v>
      </c>
      <c r="U365" s="1152">
        <f t="shared" ca="1" si="127"/>
        <v>0</v>
      </c>
      <c r="V365" s="1153" t="str">
        <f t="shared" ca="1" si="128"/>
        <v>n.a.</v>
      </c>
      <c r="X365" s="1154">
        <f t="shared" ca="1" si="129"/>
        <v>0</v>
      </c>
      <c r="Y365" s="1154">
        <f t="shared" ca="1" si="130"/>
        <v>0</v>
      </c>
      <c r="Z365" s="1154">
        <f t="shared" ca="1" si="131"/>
        <v>0</v>
      </c>
      <c r="AA365" s="1152">
        <f t="shared" ca="1" si="132"/>
        <v>0</v>
      </c>
      <c r="AB365" s="1125"/>
    </row>
    <row r="366" spans="1:28">
      <c r="A366" s="1164">
        <f>'AMORT. PROFILE 0% CPR'!A366</f>
        <v>55820</v>
      </c>
      <c r="C366" s="1124"/>
      <c r="D366" s="1145">
        <f t="shared" ca="1" si="114"/>
        <v>56583</v>
      </c>
      <c r="E366" s="1146">
        <f t="shared" ca="1" si="115"/>
        <v>56611</v>
      </c>
      <c r="F366" s="1147">
        <f t="shared" ca="1" si="116"/>
        <v>10836</v>
      </c>
      <c r="G366" s="1148">
        <f ca="1">IF(F366&lt;&gt;"",COUNTIF($F$11:F366,"&gt;0"),"")</f>
        <v>356</v>
      </c>
      <c r="H366" s="1149"/>
      <c r="I366" s="1093"/>
      <c r="J366" s="1150">
        <f t="shared" ca="1" si="117"/>
        <v>0</v>
      </c>
      <c r="K366" s="1151">
        <f t="shared" ca="1" si="118"/>
        <v>0</v>
      </c>
      <c r="L366" s="1150">
        <f t="shared" ca="1" si="119"/>
        <v>0</v>
      </c>
      <c r="M366" s="1150">
        <f t="shared" ca="1" si="120"/>
        <v>0</v>
      </c>
      <c r="N366" s="1150">
        <f t="shared" ca="1" si="121"/>
        <v>0</v>
      </c>
      <c r="O366" s="1093"/>
      <c r="P366" s="1150">
        <f t="shared" ca="1" si="122"/>
        <v>0</v>
      </c>
      <c r="Q366" s="1150">
        <f t="shared" ca="1" si="123"/>
        <v>0</v>
      </c>
      <c r="R366" s="1150">
        <f t="shared" ca="1" si="124"/>
        <v>0</v>
      </c>
      <c r="S366" s="1150">
        <f t="shared" ca="1" si="125"/>
        <v>0</v>
      </c>
      <c r="T366" s="1150">
        <f t="shared" ca="1" si="126"/>
        <v>0</v>
      </c>
      <c r="U366" s="1152">
        <f t="shared" ca="1" si="127"/>
        <v>0</v>
      </c>
      <c r="V366" s="1153" t="str">
        <f t="shared" ca="1" si="128"/>
        <v>n.a.</v>
      </c>
      <c r="X366" s="1154">
        <f t="shared" ca="1" si="129"/>
        <v>0</v>
      </c>
      <c r="Y366" s="1154">
        <f t="shared" ca="1" si="130"/>
        <v>0</v>
      </c>
      <c r="Z366" s="1154">
        <f t="shared" ca="1" si="131"/>
        <v>0</v>
      </c>
      <c r="AA366" s="1152">
        <f t="shared" ca="1" si="132"/>
        <v>0</v>
      </c>
      <c r="AB366" s="1125"/>
    </row>
    <row r="367" spans="1:28">
      <c r="A367" s="1164">
        <f>'AMORT. PROFILE 0% CPR'!A367</f>
        <v>55850</v>
      </c>
      <c r="C367" s="1124"/>
      <c r="D367" s="1145">
        <f t="shared" ca="1" si="114"/>
        <v>56614</v>
      </c>
      <c r="E367" s="1146">
        <f t="shared" ca="1" si="115"/>
        <v>56641</v>
      </c>
      <c r="F367" s="1147">
        <f t="shared" ca="1" si="116"/>
        <v>10866</v>
      </c>
      <c r="G367" s="1148">
        <f ca="1">IF(F367&lt;&gt;"",COUNTIF($F$11:F367,"&gt;0"),"")</f>
        <v>357</v>
      </c>
      <c r="H367" s="1149"/>
      <c r="I367" s="1093"/>
      <c r="J367" s="1150">
        <f t="shared" ca="1" si="117"/>
        <v>0</v>
      </c>
      <c r="K367" s="1151">
        <f t="shared" ca="1" si="118"/>
        <v>0</v>
      </c>
      <c r="L367" s="1150">
        <f t="shared" ca="1" si="119"/>
        <v>0</v>
      </c>
      <c r="M367" s="1150">
        <f t="shared" ca="1" si="120"/>
        <v>0</v>
      </c>
      <c r="N367" s="1150">
        <f t="shared" ca="1" si="121"/>
        <v>0</v>
      </c>
      <c r="O367" s="1093"/>
      <c r="P367" s="1150">
        <f t="shared" ca="1" si="122"/>
        <v>0</v>
      </c>
      <c r="Q367" s="1150">
        <f t="shared" ca="1" si="123"/>
        <v>0</v>
      </c>
      <c r="R367" s="1150">
        <f t="shared" ca="1" si="124"/>
        <v>0</v>
      </c>
      <c r="S367" s="1150">
        <f t="shared" ca="1" si="125"/>
        <v>0</v>
      </c>
      <c r="T367" s="1150">
        <f t="shared" ca="1" si="126"/>
        <v>0</v>
      </c>
      <c r="U367" s="1152">
        <f t="shared" ca="1" si="127"/>
        <v>0</v>
      </c>
      <c r="V367" s="1153" t="str">
        <f t="shared" ca="1" si="128"/>
        <v>n.a.</v>
      </c>
      <c r="X367" s="1154">
        <f t="shared" ca="1" si="129"/>
        <v>0</v>
      </c>
      <c r="Y367" s="1154">
        <f t="shared" ca="1" si="130"/>
        <v>0</v>
      </c>
      <c r="Z367" s="1154">
        <f t="shared" ca="1" si="131"/>
        <v>0</v>
      </c>
      <c r="AA367" s="1152">
        <f t="shared" ca="1" si="132"/>
        <v>0</v>
      </c>
      <c r="AB367" s="1125"/>
    </row>
    <row r="368" spans="1:28">
      <c r="A368" s="1164">
        <f>'AMORT. PROFILE 0% CPR'!A368</f>
        <v>55880</v>
      </c>
      <c r="C368" s="1124"/>
      <c r="D368" s="1145">
        <f t="shared" ca="1" si="114"/>
        <v>56645</v>
      </c>
      <c r="E368" s="1146">
        <f t="shared" ca="1" si="115"/>
        <v>56671</v>
      </c>
      <c r="F368" s="1147">
        <f t="shared" ca="1" si="116"/>
        <v>10896</v>
      </c>
      <c r="G368" s="1148">
        <f ca="1">IF(F368&lt;&gt;"",COUNTIF($F$11:F368,"&gt;0"),"")</f>
        <v>358</v>
      </c>
      <c r="H368" s="1149"/>
      <c r="I368" s="1093"/>
      <c r="J368" s="1150">
        <f t="shared" ca="1" si="117"/>
        <v>0</v>
      </c>
      <c r="K368" s="1151">
        <f t="shared" ca="1" si="118"/>
        <v>0</v>
      </c>
      <c r="L368" s="1150">
        <f t="shared" ca="1" si="119"/>
        <v>0</v>
      </c>
      <c r="M368" s="1150">
        <f t="shared" ca="1" si="120"/>
        <v>0</v>
      </c>
      <c r="N368" s="1150">
        <f t="shared" ca="1" si="121"/>
        <v>0</v>
      </c>
      <c r="O368" s="1093"/>
      <c r="P368" s="1150">
        <f t="shared" ca="1" si="122"/>
        <v>0</v>
      </c>
      <c r="Q368" s="1150">
        <f t="shared" ca="1" si="123"/>
        <v>0</v>
      </c>
      <c r="R368" s="1150">
        <f t="shared" ca="1" si="124"/>
        <v>0</v>
      </c>
      <c r="S368" s="1150">
        <f t="shared" ca="1" si="125"/>
        <v>0</v>
      </c>
      <c r="T368" s="1150">
        <f t="shared" ca="1" si="126"/>
        <v>0</v>
      </c>
      <c r="U368" s="1152">
        <f t="shared" ca="1" si="127"/>
        <v>0</v>
      </c>
      <c r="V368" s="1153" t="str">
        <f t="shared" ca="1" si="128"/>
        <v>n.a.</v>
      </c>
      <c r="X368" s="1154">
        <f t="shared" ca="1" si="129"/>
        <v>0</v>
      </c>
      <c r="Y368" s="1154">
        <f t="shared" ca="1" si="130"/>
        <v>0</v>
      </c>
      <c r="Z368" s="1154">
        <f t="shared" ca="1" si="131"/>
        <v>0</v>
      </c>
      <c r="AA368" s="1152">
        <f t="shared" ca="1" si="132"/>
        <v>0</v>
      </c>
      <c r="AB368" s="1125"/>
    </row>
    <row r="369" spans="1:28">
      <c r="A369" s="1164">
        <f>'AMORT. PROFILE 0% CPR'!A369</f>
        <v>55911</v>
      </c>
      <c r="C369" s="1124"/>
      <c r="D369" s="1145">
        <f t="shared" ca="1" si="114"/>
        <v>56673</v>
      </c>
      <c r="E369" s="1146">
        <f t="shared" ca="1" si="115"/>
        <v>56702</v>
      </c>
      <c r="F369" s="1147">
        <f t="shared" ca="1" si="116"/>
        <v>10927</v>
      </c>
      <c r="G369" s="1148">
        <f ca="1">IF(F369&lt;&gt;"",COUNTIF($F$11:F369,"&gt;0"),"")</f>
        <v>359</v>
      </c>
      <c r="H369" s="1149"/>
      <c r="I369" s="1093"/>
      <c r="J369" s="1150">
        <f t="shared" ca="1" si="117"/>
        <v>0</v>
      </c>
      <c r="K369" s="1151">
        <f t="shared" ca="1" si="118"/>
        <v>0</v>
      </c>
      <c r="L369" s="1150">
        <f t="shared" ca="1" si="119"/>
        <v>0</v>
      </c>
      <c r="M369" s="1150">
        <f t="shared" ca="1" si="120"/>
        <v>0</v>
      </c>
      <c r="N369" s="1150">
        <f t="shared" ca="1" si="121"/>
        <v>0</v>
      </c>
      <c r="O369" s="1093"/>
      <c r="P369" s="1150">
        <f t="shared" ca="1" si="122"/>
        <v>0</v>
      </c>
      <c r="Q369" s="1150">
        <f t="shared" ca="1" si="123"/>
        <v>0</v>
      </c>
      <c r="R369" s="1150">
        <f t="shared" ca="1" si="124"/>
        <v>0</v>
      </c>
      <c r="S369" s="1150">
        <f t="shared" ca="1" si="125"/>
        <v>0</v>
      </c>
      <c r="T369" s="1150">
        <f t="shared" ca="1" si="126"/>
        <v>0</v>
      </c>
      <c r="U369" s="1152">
        <f t="shared" ca="1" si="127"/>
        <v>0</v>
      </c>
      <c r="V369" s="1153" t="str">
        <f t="shared" ca="1" si="128"/>
        <v>n.a.</v>
      </c>
      <c r="X369" s="1154">
        <f t="shared" ca="1" si="129"/>
        <v>0</v>
      </c>
      <c r="Y369" s="1154">
        <f t="shared" ca="1" si="130"/>
        <v>0</v>
      </c>
      <c r="Z369" s="1154">
        <f t="shared" ca="1" si="131"/>
        <v>0</v>
      </c>
      <c r="AA369" s="1152">
        <f t="shared" ca="1" si="132"/>
        <v>0</v>
      </c>
      <c r="AB369" s="1125"/>
    </row>
    <row r="370" spans="1:28">
      <c r="A370" s="1164">
        <f>'AMORT. PROFILE 0% CPR'!A370</f>
        <v>55942</v>
      </c>
      <c r="C370" s="1124"/>
      <c r="D370" s="1145">
        <f t="shared" ca="1" si="114"/>
        <v>56704</v>
      </c>
      <c r="E370" s="1146">
        <f t="shared" ca="1" si="115"/>
        <v>56731</v>
      </c>
      <c r="F370" s="1147">
        <f t="shared" ca="1" si="116"/>
        <v>10956</v>
      </c>
      <c r="G370" s="1148">
        <f ca="1">IF(F370&lt;&gt;"",COUNTIF($F$11:F370,"&gt;0"),"")</f>
        <v>360</v>
      </c>
      <c r="H370" s="1149"/>
      <c r="I370" s="1093"/>
      <c r="J370" s="1150">
        <f t="shared" ca="1" si="117"/>
        <v>0</v>
      </c>
      <c r="K370" s="1151">
        <f t="shared" ca="1" si="118"/>
        <v>0</v>
      </c>
      <c r="L370" s="1150">
        <f t="shared" ca="1" si="119"/>
        <v>0</v>
      </c>
      <c r="M370" s="1150">
        <f t="shared" ca="1" si="120"/>
        <v>0</v>
      </c>
      <c r="N370" s="1150">
        <f t="shared" ca="1" si="121"/>
        <v>0</v>
      </c>
      <c r="O370" s="1093"/>
      <c r="P370" s="1150">
        <f t="shared" ca="1" si="122"/>
        <v>0</v>
      </c>
      <c r="Q370" s="1150">
        <f t="shared" ca="1" si="123"/>
        <v>0</v>
      </c>
      <c r="R370" s="1150">
        <f t="shared" ca="1" si="124"/>
        <v>0</v>
      </c>
      <c r="S370" s="1150">
        <f t="shared" ca="1" si="125"/>
        <v>0</v>
      </c>
      <c r="T370" s="1150">
        <f t="shared" ca="1" si="126"/>
        <v>0</v>
      </c>
      <c r="U370" s="1152">
        <f t="shared" ca="1" si="127"/>
        <v>0</v>
      </c>
      <c r="V370" s="1153" t="str">
        <f t="shared" ca="1" si="128"/>
        <v>n.a.</v>
      </c>
      <c r="X370" s="1154">
        <f t="shared" ca="1" si="129"/>
        <v>0</v>
      </c>
      <c r="Y370" s="1154">
        <f t="shared" ca="1" si="130"/>
        <v>0</v>
      </c>
      <c r="Z370" s="1154">
        <f t="shared" ca="1" si="131"/>
        <v>0</v>
      </c>
      <c r="AA370" s="1152">
        <f t="shared" ca="1" si="132"/>
        <v>0</v>
      </c>
      <c r="AB370" s="1125"/>
    </row>
    <row r="371" spans="1:28">
      <c r="A371" s="1164">
        <f>'AMORT. PROFILE 0% CPR'!A371</f>
        <v>55970</v>
      </c>
      <c r="C371" s="1124"/>
      <c r="D371" s="1145">
        <f t="shared" ca="1" si="114"/>
        <v>56734</v>
      </c>
      <c r="E371" s="1146">
        <f t="shared" ca="1" si="115"/>
        <v>56761</v>
      </c>
      <c r="F371" s="1147">
        <f t="shared" ca="1" si="116"/>
        <v>10986</v>
      </c>
      <c r="G371" s="1148">
        <f ca="1">IF(F371&lt;&gt;"",COUNTIF($F$11:F371,"&gt;0"),"")</f>
        <v>361</v>
      </c>
      <c r="H371" s="1149"/>
      <c r="I371" s="1093"/>
      <c r="J371" s="1150">
        <f t="shared" ca="1" si="117"/>
        <v>0</v>
      </c>
      <c r="K371" s="1151">
        <f t="shared" ca="1" si="118"/>
        <v>0</v>
      </c>
      <c r="L371" s="1150">
        <f t="shared" ca="1" si="119"/>
        <v>0</v>
      </c>
      <c r="M371" s="1150">
        <f t="shared" ca="1" si="120"/>
        <v>0</v>
      </c>
      <c r="N371" s="1150">
        <f t="shared" ca="1" si="121"/>
        <v>0</v>
      </c>
      <c r="O371" s="1093"/>
      <c r="P371" s="1150">
        <f t="shared" ca="1" si="122"/>
        <v>0</v>
      </c>
      <c r="Q371" s="1150">
        <f t="shared" ca="1" si="123"/>
        <v>0</v>
      </c>
      <c r="R371" s="1150">
        <f t="shared" ca="1" si="124"/>
        <v>0</v>
      </c>
      <c r="S371" s="1150">
        <f t="shared" ca="1" si="125"/>
        <v>0</v>
      </c>
      <c r="T371" s="1150">
        <f t="shared" ca="1" si="126"/>
        <v>0</v>
      </c>
      <c r="U371" s="1152">
        <f t="shared" ca="1" si="127"/>
        <v>0</v>
      </c>
      <c r="V371" s="1153" t="str">
        <f t="shared" ca="1" si="128"/>
        <v>n.a.</v>
      </c>
      <c r="X371" s="1154">
        <f t="shared" ca="1" si="129"/>
        <v>0</v>
      </c>
      <c r="Y371" s="1154">
        <f t="shared" ca="1" si="130"/>
        <v>0</v>
      </c>
      <c r="Z371" s="1154">
        <f t="shared" ca="1" si="131"/>
        <v>0</v>
      </c>
      <c r="AA371" s="1152">
        <f t="shared" ca="1" si="132"/>
        <v>0</v>
      </c>
      <c r="AB371" s="1125"/>
    </row>
    <row r="372" spans="1:28">
      <c r="A372" s="1164">
        <f>'AMORT. PROFILE 0% CPR'!A372</f>
        <v>56002</v>
      </c>
      <c r="C372" s="1124"/>
      <c r="D372" s="1145">
        <f t="shared" ca="1" si="114"/>
        <v>56765</v>
      </c>
      <c r="E372" s="1146">
        <f t="shared" ca="1" si="115"/>
        <v>56793</v>
      </c>
      <c r="F372" s="1147">
        <f t="shared" ca="1" si="116"/>
        <v>11018</v>
      </c>
      <c r="G372" s="1148">
        <f ca="1">IF(F372&lt;&gt;"",COUNTIF($F$11:F372,"&gt;0"),"")</f>
        <v>362</v>
      </c>
      <c r="H372" s="1149"/>
      <c r="I372" s="1093"/>
      <c r="J372" s="1150">
        <f t="shared" ca="1" si="117"/>
        <v>0</v>
      </c>
      <c r="K372" s="1151">
        <f t="shared" ca="1" si="118"/>
        <v>0</v>
      </c>
      <c r="L372" s="1150">
        <f t="shared" ca="1" si="119"/>
        <v>0</v>
      </c>
      <c r="M372" s="1150">
        <f t="shared" ca="1" si="120"/>
        <v>0</v>
      </c>
      <c r="N372" s="1150">
        <f t="shared" ca="1" si="121"/>
        <v>0</v>
      </c>
      <c r="O372" s="1093"/>
      <c r="P372" s="1150">
        <f t="shared" ca="1" si="122"/>
        <v>0</v>
      </c>
      <c r="Q372" s="1150">
        <f t="shared" ca="1" si="123"/>
        <v>0</v>
      </c>
      <c r="R372" s="1150">
        <f t="shared" ca="1" si="124"/>
        <v>0</v>
      </c>
      <c r="S372" s="1150">
        <f t="shared" ca="1" si="125"/>
        <v>0</v>
      </c>
      <c r="T372" s="1150">
        <f t="shared" ca="1" si="126"/>
        <v>0</v>
      </c>
      <c r="U372" s="1152">
        <f t="shared" ca="1" si="127"/>
        <v>0</v>
      </c>
      <c r="V372" s="1153" t="str">
        <f t="shared" ca="1" si="128"/>
        <v>n.a.</v>
      </c>
      <c r="X372" s="1154">
        <f t="shared" ca="1" si="129"/>
        <v>0</v>
      </c>
      <c r="Y372" s="1154">
        <f t="shared" ca="1" si="130"/>
        <v>0</v>
      </c>
      <c r="Z372" s="1154">
        <f t="shared" ca="1" si="131"/>
        <v>0</v>
      </c>
      <c r="AA372" s="1152">
        <f t="shared" ca="1" si="132"/>
        <v>0</v>
      </c>
      <c r="AB372" s="1125"/>
    </row>
    <row r="373" spans="1:28">
      <c r="A373" s="1164">
        <f>'AMORT. PROFILE 0% CPR'!A373</f>
        <v>56031</v>
      </c>
      <c r="C373" s="1124"/>
      <c r="D373" s="1145">
        <f t="shared" ca="1" si="114"/>
        <v>56795</v>
      </c>
      <c r="E373" s="1146">
        <f t="shared" ca="1" si="115"/>
        <v>56822</v>
      </c>
      <c r="F373" s="1147">
        <f t="shared" ca="1" si="116"/>
        <v>11047</v>
      </c>
      <c r="G373" s="1148">
        <f ca="1">IF(F373&lt;&gt;"",COUNTIF($F$11:F373,"&gt;0"),"")</f>
        <v>363</v>
      </c>
      <c r="H373" s="1149"/>
      <c r="I373" s="1093"/>
      <c r="J373" s="1150">
        <f t="shared" ca="1" si="117"/>
        <v>0</v>
      </c>
      <c r="K373" s="1151">
        <f t="shared" ca="1" si="118"/>
        <v>0</v>
      </c>
      <c r="L373" s="1150">
        <f t="shared" ca="1" si="119"/>
        <v>0</v>
      </c>
      <c r="M373" s="1150">
        <f t="shared" ca="1" si="120"/>
        <v>0</v>
      </c>
      <c r="N373" s="1150">
        <f t="shared" ca="1" si="121"/>
        <v>0</v>
      </c>
      <c r="O373" s="1093"/>
      <c r="P373" s="1150">
        <f t="shared" ca="1" si="122"/>
        <v>0</v>
      </c>
      <c r="Q373" s="1150">
        <f t="shared" ca="1" si="123"/>
        <v>0</v>
      </c>
      <c r="R373" s="1150">
        <f t="shared" ca="1" si="124"/>
        <v>0</v>
      </c>
      <c r="S373" s="1150">
        <f t="shared" ca="1" si="125"/>
        <v>0</v>
      </c>
      <c r="T373" s="1150">
        <f t="shared" ca="1" si="126"/>
        <v>0</v>
      </c>
      <c r="U373" s="1152">
        <f t="shared" ca="1" si="127"/>
        <v>0</v>
      </c>
      <c r="V373" s="1153" t="str">
        <f t="shared" ca="1" si="128"/>
        <v>n.a.</v>
      </c>
      <c r="X373" s="1154">
        <f t="shared" ca="1" si="129"/>
        <v>0</v>
      </c>
      <c r="Y373" s="1154">
        <f t="shared" ca="1" si="130"/>
        <v>0</v>
      </c>
      <c r="Z373" s="1154">
        <f t="shared" ca="1" si="131"/>
        <v>0</v>
      </c>
      <c r="AA373" s="1152">
        <f t="shared" ca="1" si="132"/>
        <v>0</v>
      </c>
      <c r="AB373" s="1125"/>
    </row>
    <row r="374" spans="1:28">
      <c r="A374" s="1164">
        <f>'AMORT. PROFILE 0% CPR'!A374</f>
        <v>56062</v>
      </c>
      <c r="C374" s="1124"/>
      <c r="D374" s="1145">
        <f t="shared" ca="1" si="114"/>
        <v>56826</v>
      </c>
      <c r="E374" s="1146">
        <f t="shared" ca="1" si="115"/>
        <v>56853</v>
      </c>
      <c r="F374" s="1147">
        <f t="shared" ca="1" si="116"/>
        <v>11078</v>
      </c>
      <c r="G374" s="1148">
        <f ca="1">IF(F374&lt;&gt;"",COUNTIF($F$11:F374,"&gt;0"),"")</f>
        <v>364</v>
      </c>
      <c r="H374" s="1149"/>
      <c r="I374" s="1093"/>
      <c r="J374" s="1150">
        <f t="shared" ca="1" si="117"/>
        <v>0</v>
      </c>
      <c r="K374" s="1151">
        <f t="shared" ca="1" si="118"/>
        <v>0</v>
      </c>
      <c r="L374" s="1150">
        <f t="shared" ca="1" si="119"/>
        <v>0</v>
      </c>
      <c r="M374" s="1150">
        <f t="shared" ca="1" si="120"/>
        <v>0</v>
      </c>
      <c r="N374" s="1150">
        <f t="shared" ca="1" si="121"/>
        <v>0</v>
      </c>
      <c r="O374" s="1093"/>
      <c r="P374" s="1150">
        <f t="shared" ca="1" si="122"/>
        <v>0</v>
      </c>
      <c r="Q374" s="1150">
        <f t="shared" ca="1" si="123"/>
        <v>0</v>
      </c>
      <c r="R374" s="1150">
        <f t="shared" ca="1" si="124"/>
        <v>0</v>
      </c>
      <c r="S374" s="1150">
        <f t="shared" ca="1" si="125"/>
        <v>0</v>
      </c>
      <c r="T374" s="1150">
        <f t="shared" ca="1" si="126"/>
        <v>0</v>
      </c>
      <c r="U374" s="1152">
        <f t="shared" ca="1" si="127"/>
        <v>0</v>
      </c>
      <c r="V374" s="1153" t="str">
        <f t="shared" ca="1" si="128"/>
        <v>n.a.</v>
      </c>
      <c r="X374" s="1154">
        <f t="shared" ca="1" si="129"/>
        <v>0</v>
      </c>
      <c r="Y374" s="1154">
        <f t="shared" ca="1" si="130"/>
        <v>0</v>
      </c>
      <c r="Z374" s="1154">
        <f t="shared" ca="1" si="131"/>
        <v>0</v>
      </c>
      <c r="AA374" s="1152">
        <f t="shared" ca="1" si="132"/>
        <v>0</v>
      </c>
      <c r="AB374" s="1125"/>
    </row>
    <row r="375" spans="1:28">
      <c r="A375" s="1164">
        <f>'AMORT. PROFILE 0% CPR'!A375</f>
        <v>56093</v>
      </c>
      <c r="C375" s="1124"/>
      <c r="D375" s="1145">
        <f t="shared" ca="1" si="114"/>
        <v>56857</v>
      </c>
      <c r="E375" s="1146">
        <f t="shared" ca="1" si="115"/>
        <v>56884</v>
      </c>
      <c r="F375" s="1147">
        <f t="shared" ca="1" si="116"/>
        <v>11109</v>
      </c>
      <c r="G375" s="1148">
        <f ca="1">IF(F375&lt;&gt;"",COUNTIF($F$11:F375,"&gt;0"),"")</f>
        <v>365</v>
      </c>
      <c r="H375" s="1149"/>
      <c r="I375" s="1093"/>
      <c r="J375" s="1150">
        <f t="shared" ca="1" si="117"/>
        <v>0</v>
      </c>
      <c r="K375" s="1151">
        <f t="shared" ca="1" si="118"/>
        <v>0</v>
      </c>
      <c r="L375" s="1150">
        <f t="shared" ca="1" si="119"/>
        <v>0</v>
      </c>
      <c r="M375" s="1150">
        <f t="shared" ca="1" si="120"/>
        <v>0</v>
      </c>
      <c r="N375" s="1150">
        <f t="shared" ca="1" si="121"/>
        <v>0</v>
      </c>
      <c r="O375" s="1093"/>
      <c r="P375" s="1150">
        <f t="shared" ca="1" si="122"/>
        <v>0</v>
      </c>
      <c r="Q375" s="1150">
        <f t="shared" ca="1" si="123"/>
        <v>0</v>
      </c>
      <c r="R375" s="1150">
        <f t="shared" ca="1" si="124"/>
        <v>0</v>
      </c>
      <c r="S375" s="1150">
        <f t="shared" ca="1" si="125"/>
        <v>0</v>
      </c>
      <c r="T375" s="1150">
        <f t="shared" ca="1" si="126"/>
        <v>0</v>
      </c>
      <c r="U375" s="1152">
        <f t="shared" ca="1" si="127"/>
        <v>0</v>
      </c>
      <c r="V375" s="1153" t="str">
        <f t="shared" ca="1" si="128"/>
        <v>n.a.</v>
      </c>
      <c r="X375" s="1154">
        <f t="shared" ca="1" si="129"/>
        <v>0</v>
      </c>
      <c r="Y375" s="1154">
        <f t="shared" ca="1" si="130"/>
        <v>0</v>
      </c>
      <c r="Z375" s="1154">
        <f t="shared" ca="1" si="131"/>
        <v>0</v>
      </c>
      <c r="AA375" s="1152">
        <f t="shared" ca="1" si="132"/>
        <v>0</v>
      </c>
      <c r="AB375" s="1125"/>
    </row>
    <row r="376" spans="1:28">
      <c r="A376" s="1164">
        <f>'AMORT. PROFILE 0% CPR'!A376</f>
        <v>56123</v>
      </c>
      <c r="C376" s="1124"/>
      <c r="D376" s="1145">
        <f t="shared" ca="1" si="114"/>
        <v>56887</v>
      </c>
      <c r="E376" s="1146">
        <f t="shared" ca="1" si="115"/>
        <v>56914</v>
      </c>
      <c r="F376" s="1147">
        <f t="shared" ca="1" si="116"/>
        <v>11139</v>
      </c>
      <c r="G376" s="1148">
        <f ca="1">IF(F376&lt;&gt;"",COUNTIF($F$11:F376,"&gt;0"),"")</f>
        <v>366</v>
      </c>
      <c r="H376" s="1149"/>
      <c r="I376" s="1093"/>
      <c r="J376" s="1150">
        <f t="shared" ca="1" si="117"/>
        <v>0</v>
      </c>
      <c r="K376" s="1151">
        <f t="shared" ca="1" si="118"/>
        <v>0</v>
      </c>
      <c r="L376" s="1150">
        <f t="shared" ca="1" si="119"/>
        <v>0</v>
      </c>
      <c r="M376" s="1150">
        <f t="shared" ca="1" si="120"/>
        <v>0</v>
      </c>
      <c r="N376" s="1150">
        <f t="shared" ca="1" si="121"/>
        <v>0</v>
      </c>
      <c r="O376" s="1093"/>
      <c r="P376" s="1150">
        <f t="shared" ca="1" si="122"/>
        <v>0</v>
      </c>
      <c r="Q376" s="1150">
        <f t="shared" ca="1" si="123"/>
        <v>0</v>
      </c>
      <c r="R376" s="1150">
        <f t="shared" ca="1" si="124"/>
        <v>0</v>
      </c>
      <c r="S376" s="1150">
        <f t="shared" ca="1" si="125"/>
        <v>0</v>
      </c>
      <c r="T376" s="1150">
        <f t="shared" ca="1" si="126"/>
        <v>0</v>
      </c>
      <c r="U376" s="1152">
        <f t="shared" ca="1" si="127"/>
        <v>0</v>
      </c>
      <c r="V376" s="1153" t="str">
        <f t="shared" ca="1" si="128"/>
        <v>n.a.</v>
      </c>
      <c r="X376" s="1154">
        <f t="shared" ca="1" si="129"/>
        <v>0</v>
      </c>
      <c r="Y376" s="1154">
        <f t="shared" ca="1" si="130"/>
        <v>0</v>
      </c>
      <c r="Z376" s="1154">
        <f t="shared" ca="1" si="131"/>
        <v>0</v>
      </c>
      <c r="AA376" s="1152">
        <f t="shared" ca="1" si="132"/>
        <v>0</v>
      </c>
      <c r="AB376" s="1125"/>
    </row>
    <row r="377" spans="1:28">
      <c r="A377" s="1164">
        <f>'AMORT. PROFILE 0% CPR'!A377</f>
        <v>56156</v>
      </c>
      <c r="C377" s="1124"/>
      <c r="D377" s="1145">
        <f t="shared" ca="1" si="114"/>
        <v>56918</v>
      </c>
      <c r="E377" s="1146">
        <f t="shared" ca="1" si="115"/>
        <v>56947</v>
      </c>
      <c r="F377" s="1147">
        <f t="shared" ca="1" si="116"/>
        <v>11172</v>
      </c>
      <c r="G377" s="1148">
        <f ca="1">IF(F377&lt;&gt;"",COUNTIF($F$11:F377,"&gt;0"),"")</f>
        <v>367</v>
      </c>
      <c r="H377" s="1149"/>
      <c r="I377" s="1093"/>
      <c r="J377" s="1150">
        <f t="shared" ca="1" si="117"/>
        <v>0</v>
      </c>
      <c r="K377" s="1151">
        <f t="shared" ca="1" si="118"/>
        <v>0</v>
      </c>
      <c r="L377" s="1150">
        <f t="shared" ca="1" si="119"/>
        <v>0</v>
      </c>
      <c r="M377" s="1150">
        <f t="shared" ca="1" si="120"/>
        <v>0</v>
      </c>
      <c r="N377" s="1150">
        <f t="shared" ca="1" si="121"/>
        <v>0</v>
      </c>
      <c r="O377" s="1093"/>
      <c r="P377" s="1150">
        <f t="shared" ca="1" si="122"/>
        <v>0</v>
      </c>
      <c r="Q377" s="1150">
        <f t="shared" ca="1" si="123"/>
        <v>0</v>
      </c>
      <c r="R377" s="1150">
        <f t="shared" ca="1" si="124"/>
        <v>0</v>
      </c>
      <c r="S377" s="1150">
        <f t="shared" ca="1" si="125"/>
        <v>0</v>
      </c>
      <c r="T377" s="1150">
        <f t="shared" ca="1" si="126"/>
        <v>0</v>
      </c>
      <c r="U377" s="1152">
        <f t="shared" ca="1" si="127"/>
        <v>0</v>
      </c>
      <c r="V377" s="1153" t="str">
        <f t="shared" ca="1" si="128"/>
        <v>n.a.</v>
      </c>
      <c r="X377" s="1154">
        <f t="shared" ca="1" si="129"/>
        <v>0</v>
      </c>
      <c r="Y377" s="1154">
        <f t="shared" ca="1" si="130"/>
        <v>0</v>
      </c>
      <c r="Z377" s="1154">
        <f t="shared" ca="1" si="131"/>
        <v>0</v>
      </c>
      <c r="AA377" s="1152">
        <f t="shared" ca="1" si="132"/>
        <v>0</v>
      </c>
      <c r="AB377" s="1125"/>
    </row>
    <row r="378" spans="1:28">
      <c r="A378" s="1164">
        <f>'AMORT. PROFILE 0% CPR'!A378</f>
        <v>56184</v>
      </c>
      <c r="C378" s="1124"/>
      <c r="D378" s="1145">
        <f t="shared" ca="1" si="114"/>
        <v>56948</v>
      </c>
      <c r="E378" s="1146">
        <f t="shared" ca="1" si="115"/>
        <v>56975</v>
      </c>
      <c r="F378" s="1147">
        <f t="shared" ca="1" si="116"/>
        <v>11200</v>
      </c>
      <c r="G378" s="1148">
        <f ca="1">IF(F378&lt;&gt;"",COUNTIF($F$11:F378,"&gt;0"),"")</f>
        <v>368</v>
      </c>
      <c r="H378" s="1149"/>
      <c r="I378" s="1093"/>
      <c r="J378" s="1150">
        <f t="shared" ca="1" si="117"/>
        <v>0</v>
      </c>
      <c r="K378" s="1151">
        <f t="shared" ca="1" si="118"/>
        <v>0</v>
      </c>
      <c r="L378" s="1150">
        <f t="shared" ca="1" si="119"/>
        <v>0</v>
      </c>
      <c r="M378" s="1150">
        <f t="shared" ca="1" si="120"/>
        <v>0</v>
      </c>
      <c r="N378" s="1150">
        <f t="shared" ca="1" si="121"/>
        <v>0</v>
      </c>
      <c r="O378" s="1093"/>
      <c r="P378" s="1150">
        <f t="shared" ca="1" si="122"/>
        <v>0</v>
      </c>
      <c r="Q378" s="1150">
        <f t="shared" ca="1" si="123"/>
        <v>0</v>
      </c>
      <c r="R378" s="1150">
        <f t="shared" ca="1" si="124"/>
        <v>0</v>
      </c>
      <c r="S378" s="1150">
        <f t="shared" ca="1" si="125"/>
        <v>0</v>
      </c>
      <c r="T378" s="1150">
        <f t="shared" ca="1" si="126"/>
        <v>0</v>
      </c>
      <c r="U378" s="1152">
        <f t="shared" ca="1" si="127"/>
        <v>0</v>
      </c>
      <c r="V378" s="1153" t="str">
        <f t="shared" ca="1" si="128"/>
        <v>n.a.</v>
      </c>
      <c r="X378" s="1154">
        <f t="shared" ca="1" si="129"/>
        <v>0</v>
      </c>
      <c r="Y378" s="1154">
        <f t="shared" ca="1" si="130"/>
        <v>0</v>
      </c>
      <c r="Z378" s="1154">
        <f t="shared" ca="1" si="131"/>
        <v>0</v>
      </c>
      <c r="AA378" s="1152">
        <f t="shared" ca="1" si="132"/>
        <v>0</v>
      </c>
      <c r="AB378" s="1125"/>
    </row>
    <row r="379" spans="1:28">
      <c r="A379" s="1164">
        <f>'AMORT. PROFILE 0% CPR'!A379</f>
        <v>56215</v>
      </c>
      <c r="C379" s="1124"/>
      <c r="D379" s="1145">
        <f t="shared" ca="1" si="114"/>
        <v>56979</v>
      </c>
      <c r="E379" s="1146">
        <f t="shared" ca="1" si="115"/>
        <v>57006</v>
      </c>
      <c r="F379" s="1147">
        <f t="shared" ca="1" si="116"/>
        <v>11231</v>
      </c>
      <c r="G379" s="1148">
        <f ca="1">IF(F379&lt;&gt;"",COUNTIF($F$11:F379,"&gt;0"),"")</f>
        <v>369</v>
      </c>
      <c r="H379" s="1149"/>
      <c r="I379" s="1093"/>
      <c r="J379" s="1150">
        <f t="shared" ca="1" si="117"/>
        <v>0</v>
      </c>
      <c r="K379" s="1151">
        <f t="shared" ca="1" si="118"/>
        <v>0</v>
      </c>
      <c r="L379" s="1150">
        <f t="shared" ca="1" si="119"/>
        <v>0</v>
      </c>
      <c r="M379" s="1150">
        <f t="shared" ca="1" si="120"/>
        <v>0</v>
      </c>
      <c r="N379" s="1150">
        <f t="shared" ca="1" si="121"/>
        <v>0</v>
      </c>
      <c r="O379" s="1093"/>
      <c r="P379" s="1150">
        <f t="shared" ca="1" si="122"/>
        <v>0</v>
      </c>
      <c r="Q379" s="1150">
        <f t="shared" ca="1" si="123"/>
        <v>0</v>
      </c>
      <c r="R379" s="1150">
        <f t="shared" ca="1" si="124"/>
        <v>0</v>
      </c>
      <c r="S379" s="1150">
        <f t="shared" ca="1" si="125"/>
        <v>0</v>
      </c>
      <c r="T379" s="1150">
        <f t="shared" ca="1" si="126"/>
        <v>0</v>
      </c>
      <c r="U379" s="1152">
        <f t="shared" ca="1" si="127"/>
        <v>0</v>
      </c>
      <c r="V379" s="1153" t="str">
        <f t="shared" ca="1" si="128"/>
        <v>n.a.</v>
      </c>
      <c r="X379" s="1154">
        <f t="shared" ca="1" si="129"/>
        <v>0</v>
      </c>
      <c r="Y379" s="1154">
        <f t="shared" ca="1" si="130"/>
        <v>0</v>
      </c>
      <c r="Z379" s="1154">
        <f t="shared" ca="1" si="131"/>
        <v>0</v>
      </c>
      <c r="AA379" s="1152">
        <f t="shared" ca="1" si="132"/>
        <v>0</v>
      </c>
      <c r="AB379" s="1125"/>
    </row>
    <row r="380" spans="1:28">
      <c r="A380" s="1164">
        <f>'AMORT. PROFILE 0% CPR'!A380</f>
        <v>56247</v>
      </c>
      <c r="C380" s="1124"/>
      <c r="D380" s="1145">
        <f t="shared" ca="1" si="114"/>
        <v>57010</v>
      </c>
      <c r="E380" s="1146">
        <f t="shared" ca="1" si="115"/>
        <v>57038</v>
      </c>
      <c r="F380" s="1147">
        <f t="shared" ca="1" si="116"/>
        <v>11263</v>
      </c>
      <c r="G380" s="1148">
        <f ca="1">IF(F380&lt;&gt;"",COUNTIF($F$11:F380,"&gt;0"),"")</f>
        <v>370</v>
      </c>
      <c r="H380" s="1149"/>
      <c r="I380" s="1093"/>
      <c r="J380" s="1150">
        <f t="shared" ca="1" si="117"/>
        <v>0</v>
      </c>
      <c r="K380" s="1151">
        <f t="shared" ca="1" si="118"/>
        <v>0</v>
      </c>
      <c r="L380" s="1150">
        <f t="shared" ca="1" si="119"/>
        <v>0</v>
      </c>
      <c r="M380" s="1150">
        <f t="shared" ca="1" si="120"/>
        <v>0</v>
      </c>
      <c r="N380" s="1150">
        <f t="shared" ca="1" si="121"/>
        <v>0</v>
      </c>
      <c r="O380" s="1093"/>
      <c r="P380" s="1150">
        <f t="shared" ca="1" si="122"/>
        <v>0</v>
      </c>
      <c r="Q380" s="1150">
        <f t="shared" ca="1" si="123"/>
        <v>0</v>
      </c>
      <c r="R380" s="1150">
        <f t="shared" ca="1" si="124"/>
        <v>0</v>
      </c>
      <c r="S380" s="1150">
        <f t="shared" ca="1" si="125"/>
        <v>0</v>
      </c>
      <c r="T380" s="1150">
        <f t="shared" ca="1" si="126"/>
        <v>0</v>
      </c>
      <c r="U380" s="1152">
        <f t="shared" ca="1" si="127"/>
        <v>0</v>
      </c>
      <c r="V380" s="1153" t="str">
        <f t="shared" ca="1" si="128"/>
        <v>n.a.</v>
      </c>
      <c r="X380" s="1154">
        <f t="shared" ca="1" si="129"/>
        <v>0</v>
      </c>
      <c r="Y380" s="1154">
        <f t="shared" ca="1" si="130"/>
        <v>0</v>
      </c>
      <c r="Z380" s="1154">
        <f t="shared" ca="1" si="131"/>
        <v>0</v>
      </c>
      <c r="AA380" s="1152">
        <f t="shared" ca="1" si="132"/>
        <v>0</v>
      </c>
      <c r="AB380" s="1125"/>
    </row>
    <row r="381" spans="1:28">
      <c r="A381" s="1164">
        <f>'AMORT. PROFILE 0% CPR'!A381</f>
        <v>56276</v>
      </c>
      <c r="C381" s="1124"/>
      <c r="D381" s="1145">
        <f t="shared" ca="1" si="114"/>
        <v>57039</v>
      </c>
      <c r="E381" s="1146">
        <f t="shared" ca="1" si="115"/>
        <v>57066</v>
      </c>
      <c r="F381" s="1147">
        <f t="shared" ca="1" si="116"/>
        <v>11291</v>
      </c>
      <c r="G381" s="1148">
        <f ca="1">IF(F381&lt;&gt;"",COUNTIF($F$11:F381,"&gt;0"),"")</f>
        <v>371</v>
      </c>
      <c r="H381" s="1149"/>
      <c r="I381" s="1093"/>
      <c r="J381" s="1150">
        <f t="shared" ca="1" si="117"/>
        <v>0</v>
      </c>
      <c r="K381" s="1151">
        <f t="shared" ca="1" si="118"/>
        <v>0</v>
      </c>
      <c r="L381" s="1150">
        <f t="shared" ca="1" si="119"/>
        <v>0</v>
      </c>
      <c r="M381" s="1150">
        <f t="shared" ca="1" si="120"/>
        <v>0</v>
      </c>
      <c r="N381" s="1150">
        <f t="shared" ca="1" si="121"/>
        <v>0</v>
      </c>
      <c r="O381" s="1093"/>
      <c r="P381" s="1150">
        <f t="shared" ca="1" si="122"/>
        <v>0</v>
      </c>
      <c r="Q381" s="1150">
        <f t="shared" ca="1" si="123"/>
        <v>0</v>
      </c>
      <c r="R381" s="1150">
        <f t="shared" ca="1" si="124"/>
        <v>0</v>
      </c>
      <c r="S381" s="1150">
        <f t="shared" ca="1" si="125"/>
        <v>0</v>
      </c>
      <c r="T381" s="1150">
        <f t="shared" ca="1" si="126"/>
        <v>0</v>
      </c>
      <c r="U381" s="1152">
        <f t="shared" ca="1" si="127"/>
        <v>0</v>
      </c>
      <c r="V381" s="1153" t="str">
        <f t="shared" ca="1" si="128"/>
        <v>n.a.</v>
      </c>
      <c r="X381" s="1154">
        <f t="shared" ca="1" si="129"/>
        <v>0</v>
      </c>
      <c r="Y381" s="1154">
        <f t="shared" ca="1" si="130"/>
        <v>0</v>
      </c>
      <c r="Z381" s="1154">
        <f t="shared" ca="1" si="131"/>
        <v>0</v>
      </c>
      <c r="AA381" s="1152">
        <f t="shared" ca="1" si="132"/>
        <v>0</v>
      </c>
      <c r="AB381" s="1125"/>
    </row>
    <row r="382" spans="1:28">
      <c r="A382" s="1164">
        <f>'AMORT. PROFILE 0% CPR'!A382</f>
        <v>56307</v>
      </c>
      <c r="C382" s="1124"/>
      <c r="D382" s="1145">
        <f t="shared" ca="1" si="114"/>
        <v>57070</v>
      </c>
      <c r="E382" s="1146">
        <f t="shared" ca="1" si="115"/>
        <v>57097</v>
      </c>
      <c r="F382" s="1147">
        <f t="shared" ca="1" si="116"/>
        <v>11322</v>
      </c>
      <c r="G382" s="1148">
        <f ca="1">IF(F382&lt;&gt;"",COUNTIF($F$11:F382,"&gt;0"),"")</f>
        <v>372</v>
      </c>
      <c r="H382" s="1149"/>
      <c r="I382" s="1093"/>
      <c r="J382" s="1150">
        <f t="shared" ca="1" si="117"/>
        <v>0</v>
      </c>
      <c r="K382" s="1151">
        <f t="shared" ca="1" si="118"/>
        <v>0</v>
      </c>
      <c r="L382" s="1150">
        <f t="shared" ca="1" si="119"/>
        <v>0</v>
      </c>
      <c r="M382" s="1150">
        <f t="shared" ca="1" si="120"/>
        <v>0</v>
      </c>
      <c r="N382" s="1150">
        <f t="shared" ca="1" si="121"/>
        <v>0</v>
      </c>
      <c r="O382" s="1093"/>
      <c r="P382" s="1150">
        <f t="shared" ca="1" si="122"/>
        <v>0</v>
      </c>
      <c r="Q382" s="1150">
        <f t="shared" ca="1" si="123"/>
        <v>0</v>
      </c>
      <c r="R382" s="1150">
        <f t="shared" ca="1" si="124"/>
        <v>0</v>
      </c>
      <c r="S382" s="1150">
        <f t="shared" ca="1" si="125"/>
        <v>0</v>
      </c>
      <c r="T382" s="1150">
        <f t="shared" ca="1" si="126"/>
        <v>0</v>
      </c>
      <c r="U382" s="1152">
        <f t="shared" ca="1" si="127"/>
        <v>0</v>
      </c>
      <c r="V382" s="1153" t="str">
        <f t="shared" ca="1" si="128"/>
        <v>n.a.</v>
      </c>
      <c r="X382" s="1154">
        <f t="shared" ca="1" si="129"/>
        <v>0</v>
      </c>
      <c r="Y382" s="1154">
        <f t="shared" ca="1" si="130"/>
        <v>0</v>
      </c>
      <c r="Z382" s="1154">
        <f t="shared" ca="1" si="131"/>
        <v>0</v>
      </c>
      <c r="AA382" s="1152">
        <f t="shared" ca="1" si="132"/>
        <v>0</v>
      </c>
      <c r="AB382" s="1125"/>
    </row>
    <row r="383" spans="1:28">
      <c r="A383" s="1164">
        <f>'AMORT. PROFILE 0% CPR'!A383</f>
        <v>56335</v>
      </c>
      <c r="C383" s="1124"/>
      <c r="D383" s="1145">
        <f t="shared" ca="1" si="114"/>
        <v>57100</v>
      </c>
      <c r="E383" s="1146">
        <f t="shared" ca="1" si="115"/>
        <v>57129</v>
      </c>
      <c r="F383" s="1147">
        <f t="shared" ca="1" si="116"/>
        <v>11354</v>
      </c>
      <c r="G383" s="1148">
        <f ca="1">IF(F383&lt;&gt;"",COUNTIF($F$11:F383,"&gt;0"),"")</f>
        <v>373</v>
      </c>
      <c r="H383" s="1149"/>
      <c r="I383" s="1093"/>
      <c r="J383" s="1150">
        <f t="shared" ca="1" si="117"/>
        <v>0</v>
      </c>
      <c r="K383" s="1151">
        <f t="shared" ca="1" si="118"/>
        <v>0</v>
      </c>
      <c r="L383" s="1150">
        <f t="shared" ca="1" si="119"/>
        <v>0</v>
      </c>
      <c r="M383" s="1150">
        <f t="shared" ca="1" si="120"/>
        <v>0</v>
      </c>
      <c r="N383" s="1150">
        <f t="shared" ca="1" si="121"/>
        <v>0</v>
      </c>
      <c r="O383" s="1093"/>
      <c r="P383" s="1150">
        <f t="shared" ca="1" si="122"/>
        <v>0</v>
      </c>
      <c r="Q383" s="1150">
        <f t="shared" ca="1" si="123"/>
        <v>0</v>
      </c>
      <c r="R383" s="1150">
        <f t="shared" ca="1" si="124"/>
        <v>0</v>
      </c>
      <c r="S383" s="1150">
        <f t="shared" ca="1" si="125"/>
        <v>0</v>
      </c>
      <c r="T383" s="1150">
        <f t="shared" ca="1" si="126"/>
        <v>0</v>
      </c>
      <c r="U383" s="1152">
        <f t="shared" ca="1" si="127"/>
        <v>0</v>
      </c>
      <c r="V383" s="1153" t="str">
        <f t="shared" ca="1" si="128"/>
        <v>n.a.</v>
      </c>
      <c r="X383" s="1154">
        <f t="shared" ca="1" si="129"/>
        <v>0</v>
      </c>
      <c r="Y383" s="1154">
        <f t="shared" ca="1" si="130"/>
        <v>0</v>
      </c>
      <c r="Z383" s="1154">
        <f t="shared" ca="1" si="131"/>
        <v>0</v>
      </c>
      <c r="AA383" s="1152">
        <f t="shared" ca="1" si="132"/>
        <v>0</v>
      </c>
      <c r="AB383" s="1125"/>
    </row>
    <row r="384" spans="1:28">
      <c r="A384" s="1164">
        <f>'AMORT. PROFILE 0% CPR'!A384</f>
        <v>56366</v>
      </c>
      <c r="C384" s="1124"/>
      <c r="D384" s="1145">
        <f t="shared" ca="1" si="114"/>
        <v>57131</v>
      </c>
      <c r="E384" s="1146">
        <f t="shared" ca="1" si="115"/>
        <v>57158</v>
      </c>
      <c r="F384" s="1147">
        <f t="shared" ca="1" si="116"/>
        <v>11383</v>
      </c>
      <c r="G384" s="1148">
        <f ca="1">IF(F384&lt;&gt;"",COUNTIF($F$11:F384,"&gt;0"),"")</f>
        <v>374</v>
      </c>
      <c r="H384" s="1149"/>
      <c r="I384" s="1093"/>
      <c r="J384" s="1150">
        <f t="shared" ca="1" si="117"/>
        <v>0</v>
      </c>
      <c r="K384" s="1151">
        <f t="shared" ca="1" si="118"/>
        <v>0</v>
      </c>
      <c r="L384" s="1150">
        <f t="shared" ca="1" si="119"/>
        <v>0</v>
      </c>
      <c r="M384" s="1150">
        <f t="shared" ca="1" si="120"/>
        <v>0</v>
      </c>
      <c r="N384" s="1150">
        <f t="shared" ca="1" si="121"/>
        <v>0</v>
      </c>
      <c r="O384" s="1093"/>
      <c r="P384" s="1150">
        <f t="shared" ca="1" si="122"/>
        <v>0</v>
      </c>
      <c r="Q384" s="1150">
        <f t="shared" ca="1" si="123"/>
        <v>0</v>
      </c>
      <c r="R384" s="1150">
        <f t="shared" ca="1" si="124"/>
        <v>0</v>
      </c>
      <c r="S384" s="1150">
        <f t="shared" ca="1" si="125"/>
        <v>0</v>
      </c>
      <c r="T384" s="1150">
        <f t="shared" ca="1" si="126"/>
        <v>0</v>
      </c>
      <c r="U384" s="1152">
        <f t="shared" ca="1" si="127"/>
        <v>0</v>
      </c>
      <c r="V384" s="1153" t="str">
        <f t="shared" ca="1" si="128"/>
        <v>n.a.</v>
      </c>
      <c r="X384" s="1154">
        <f t="shared" ca="1" si="129"/>
        <v>0</v>
      </c>
      <c r="Y384" s="1154">
        <f t="shared" ca="1" si="130"/>
        <v>0</v>
      </c>
      <c r="Z384" s="1154">
        <f t="shared" ca="1" si="131"/>
        <v>0</v>
      </c>
      <c r="AA384" s="1152">
        <f t="shared" ca="1" si="132"/>
        <v>0</v>
      </c>
      <c r="AB384" s="1125"/>
    </row>
    <row r="385" spans="1:28">
      <c r="A385" s="1164">
        <f>'AMORT. PROFILE 0% CPR'!A385</f>
        <v>56396</v>
      </c>
      <c r="C385" s="1124"/>
      <c r="D385" s="1145">
        <f t="shared" ca="1" si="114"/>
        <v>57161</v>
      </c>
      <c r="E385" s="1146">
        <f t="shared" ca="1" si="115"/>
        <v>57188</v>
      </c>
      <c r="F385" s="1147">
        <f t="shared" ca="1" si="116"/>
        <v>11413</v>
      </c>
      <c r="G385" s="1148">
        <f ca="1">IF(F385&lt;&gt;"",COUNTIF($F$11:F385,"&gt;0"),"")</f>
        <v>375</v>
      </c>
      <c r="H385" s="1149"/>
      <c r="I385" s="1093"/>
      <c r="J385" s="1150">
        <f t="shared" ca="1" si="117"/>
        <v>0</v>
      </c>
      <c r="K385" s="1151">
        <f t="shared" ca="1" si="118"/>
        <v>0</v>
      </c>
      <c r="L385" s="1150">
        <f t="shared" ca="1" si="119"/>
        <v>0</v>
      </c>
      <c r="M385" s="1150">
        <f t="shared" ca="1" si="120"/>
        <v>0</v>
      </c>
      <c r="N385" s="1150">
        <f t="shared" ca="1" si="121"/>
        <v>0</v>
      </c>
      <c r="O385" s="1093"/>
      <c r="P385" s="1150">
        <f t="shared" ca="1" si="122"/>
        <v>0</v>
      </c>
      <c r="Q385" s="1150">
        <f t="shared" ca="1" si="123"/>
        <v>0</v>
      </c>
      <c r="R385" s="1150">
        <f t="shared" ca="1" si="124"/>
        <v>0</v>
      </c>
      <c r="S385" s="1150">
        <f t="shared" ca="1" si="125"/>
        <v>0</v>
      </c>
      <c r="T385" s="1150">
        <f t="shared" ca="1" si="126"/>
        <v>0</v>
      </c>
      <c r="U385" s="1152">
        <f t="shared" ca="1" si="127"/>
        <v>0</v>
      </c>
      <c r="V385" s="1153" t="str">
        <f t="shared" ca="1" si="128"/>
        <v>n.a.</v>
      </c>
      <c r="X385" s="1154">
        <f t="shared" ca="1" si="129"/>
        <v>0</v>
      </c>
      <c r="Y385" s="1154">
        <f t="shared" ca="1" si="130"/>
        <v>0</v>
      </c>
      <c r="Z385" s="1154">
        <f t="shared" ca="1" si="131"/>
        <v>0</v>
      </c>
      <c r="AA385" s="1152">
        <f t="shared" ca="1" si="132"/>
        <v>0</v>
      </c>
      <c r="AB385" s="1125"/>
    </row>
    <row r="386" spans="1:28">
      <c r="A386" s="1164">
        <f>'AMORT. PROFILE 0% CPR'!A386</f>
        <v>56429</v>
      </c>
      <c r="C386" s="1124"/>
      <c r="D386" s="1145">
        <f t="shared" ca="1" si="114"/>
        <v>57192</v>
      </c>
      <c r="E386" s="1146">
        <f t="shared" ca="1" si="115"/>
        <v>57220</v>
      </c>
      <c r="F386" s="1147">
        <f t="shared" ca="1" si="116"/>
        <v>11445</v>
      </c>
      <c r="G386" s="1148">
        <f ca="1">IF(F386&lt;&gt;"",COUNTIF($F$11:F386,"&gt;0"),"")</f>
        <v>376</v>
      </c>
      <c r="H386" s="1149"/>
      <c r="I386" s="1093"/>
      <c r="J386" s="1150">
        <f t="shared" ca="1" si="117"/>
        <v>0</v>
      </c>
      <c r="K386" s="1151">
        <f t="shared" ca="1" si="118"/>
        <v>0</v>
      </c>
      <c r="L386" s="1150">
        <f t="shared" ca="1" si="119"/>
        <v>0</v>
      </c>
      <c r="M386" s="1150">
        <f t="shared" ca="1" si="120"/>
        <v>0</v>
      </c>
      <c r="N386" s="1150">
        <f t="shared" ca="1" si="121"/>
        <v>0</v>
      </c>
      <c r="O386" s="1093"/>
      <c r="P386" s="1150">
        <f t="shared" ca="1" si="122"/>
        <v>0</v>
      </c>
      <c r="Q386" s="1150">
        <f t="shared" ca="1" si="123"/>
        <v>0</v>
      </c>
      <c r="R386" s="1150">
        <f t="shared" ca="1" si="124"/>
        <v>0</v>
      </c>
      <c r="S386" s="1150">
        <f t="shared" ca="1" si="125"/>
        <v>0</v>
      </c>
      <c r="T386" s="1150">
        <f t="shared" ca="1" si="126"/>
        <v>0</v>
      </c>
      <c r="U386" s="1152">
        <f t="shared" ca="1" si="127"/>
        <v>0</v>
      </c>
      <c r="V386" s="1153" t="str">
        <f t="shared" ca="1" si="128"/>
        <v>n.a.</v>
      </c>
      <c r="X386" s="1154">
        <f t="shared" ca="1" si="129"/>
        <v>0</v>
      </c>
      <c r="Y386" s="1154">
        <f t="shared" ca="1" si="130"/>
        <v>0</v>
      </c>
      <c r="Z386" s="1154">
        <f t="shared" ca="1" si="131"/>
        <v>0</v>
      </c>
      <c r="AA386" s="1152">
        <f t="shared" ca="1" si="132"/>
        <v>0</v>
      </c>
      <c r="AB386" s="1125"/>
    </row>
    <row r="387" spans="1:28">
      <c r="A387" s="1164">
        <f>'AMORT. PROFILE 0% CPR'!A387</f>
        <v>56457</v>
      </c>
      <c r="C387" s="1124"/>
      <c r="D387" s="1145">
        <f t="shared" ca="1" si="114"/>
        <v>57223</v>
      </c>
      <c r="E387" s="1146">
        <f t="shared" ca="1" si="115"/>
        <v>57250</v>
      </c>
      <c r="F387" s="1147">
        <f t="shared" ca="1" si="116"/>
        <v>11475</v>
      </c>
      <c r="G387" s="1148">
        <f ca="1">IF(F387&lt;&gt;"",COUNTIF($F$11:F387,"&gt;0"),"")</f>
        <v>377</v>
      </c>
      <c r="H387" s="1149"/>
      <c r="I387" s="1093"/>
      <c r="J387" s="1150">
        <f t="shared" ca="1" si="117"/>
        <v>0</v>
      </c>
      <c r="K387" s="1151">
        <f t="shared" ca="1" si="118"/>
        <v>0</v>
      </c>
      <c r="L387" s="1150">
        <f t="shared" ca="1" si="119"/>
        <v>0</v>
      </c>
      <c r="M387" s="1150">
        <f t="shared" ca="1" si="120"/>
        <v>0</v>
      </c>
      <c r="N387" s="1150">
        <f t="shared" ca="1" si="121"/>
        <v>0</v>
      </c>
      <c r="O387" s="1093"/>
      <c r="P387" s="1150">
        <f t="shared" ca="1" si="122"/>
        <v>0</v>
      </c>
      <c r="Q387" s="1150">
        <f t="shared" ca="1" si="123"/>
        <v>0</v>
      </c>
      <c r="R387" s="1150">
        <f t="shared" ca="1" si="124"/>
        <v>0</v>
      </c>
      <c r="S387" s="1150">
        <f t="shared" ca="1" si="125"/>
        <v>0</v>
      </c>
      <c r="T387" s="1150">
        <f t="shared" ca="1" si="126"/>
        <v>0</v>
      </c>
      <c r="U387" s="1152">
        <f t="shared" ca="1" si="127"/>
        <v>0</v>
      </c>
      <c r="V387" s="1153" t="str">
        <f t="shared" ca="1" si="128"/>
        <v>n.a.</v>
      </c>
      <c r="X387" s="1154">
        <f t="shared" ca="1" si="129"/>
        <v>0</v>
      </c>
      <c r="Y387" s="1154">
        <f t="shared" ca="1" si="130"/>
        <v>0</v>
      </c>
      <c r="Z387" s="1154">
        <f t="shared" ca="1" si="131"/>
        <v>0</v>
      </c>
      <c r="AA387" s="1152">
        <f t="shared" ca="1" si="132"/>
        <v>0</v>
      </c>
      <c r="AB387" s="1125"/>
    </row>
    <row r="388" spans="1:28">
      <c r="A388" s="1164">
        <f>'AMORT. PROFILE 0% CPR'!A388</f>
        <v>56488</v>
      </c>
      <c r="C388" s="1124"/>
      <c r="D388" s="1145">
        <f t="shared" ca="1" si="114"/>
        <v>57253</v>
      </c>
      <c r="E388" s="1146">
        <f t="shared" ca="1" si="115"/>
        <v>57280</v>
      </c>
      <c r="F388" s="1147">
        <f t="shared" ca="1" si="116"/>
        <v>11505</v>
      </c>
      <c r="G388" s="1148">
        <f ca="1">IF(F388&lt;&gt;"",COUNTIF($F$11:F388,"&gt;0"),"")</f>
        <v>378</v>
      </c>
      <c r="H388" s="1149"/>
      <c r="I388" s="1093"/>
      <c r="J388" s="1150">
        <f t="shared" ca="1" si="117"/>
        <v>0</v>
      </c>
      <c r="K388" s="1151">
        <f t="shared" ca="1" si="118"/>
        <v>0</v>
      </c>
      <c r="L388" s="1150">
        <f t="shared" ca="1" si="119"/>
        <v>0</v>
      </c>
      <c r="M388" s="1150">
        <f t="shared" ca="1" si="120"/>
        <v>0</v>
      </c>
      <c r="N388" s="1150">
        <f t="shared" ca="1" si="121"/>
        <v>0</v>
      </c>
      <c r="O388" s="1093"/>
      <c r="P388" s="1150">
        <f t="shared" ca="1" si="122"/>
        <v>0</v>
      </c>
      <c r="Q388" s="1150">
        <f t="shared" ca="1" si="123"/>
        <v>0</v>
      </c>
      <c r="R388" s="1150">
        <f t="shared" ca="1" si="124"/>
        <v>0</v>
      </c>
      <c r="S388" s="1150">
        <f t="shared" ca="1" si="125"/>
        <v>0</v>
      </c>
      <c r="T388" s="1150">
        <f t="shared" ca="1" si="126"/>
        <v>0</v>
      </c>
      <c r="U388" s="1152">
        <f t="shared" ca="1" si="127"/>
        <v>0</v>
      </c>
      <c r="V388" s="1153" t="str">
        <f t="shared" ca="1" si="128"/>
        <v>n.a.</v>
      </c>
      <c r="X388" s="1154">
        <f t="shared" ca="1" si="129"/>
        <v>0</v>
      </c>
      <c r="Y388" s="1154">
        <f t="shared" ca="1" si="130"/>
        <v>0</v>
      </c>
      <c r="Z388" s="1154">
        <f t="shared" ca="1" si="131"/>
        <v>0</v>
      </c>
      <c r="AA388" s="1152">
        <f t="shared" ca="1" si="132"/>
        <v>0</v>
      </c>
      <c r="AB388" s="1125"/>
    </row>
    <row r="389" spans="1:28">
      <c r="A389" s="1164">
        <f>'AMORT. PROFILE 0% CPR'!A389</f>
        <v>56520</v>
      </c>
      <c r="C389" s="1124"/>
      <c r="D389" s="1145">
        <f t="shared" ca="1" si="114"/>
        <v>57284</v>
      </c>
      <c r="E389" s="1146">
        <f t="shared" ca="1" si="115"/>
        <v>57311</v>
      </c>
      <c r="F389" s="1147">
        <f t="shared" ca="1" si="116"/>
        <v>11536</v>
      </c>
      <c r="G389" s="1148">
        <f ca="1">IF(F389&lt;&gt;"",COUNTIF($F$11:F389,"&gt;0"),"")</f>
        <v>379</v>
      </c>
      <c r="H389" s="1149"/>
      <c r="I389" s="1093"/>
      <c r="J389" s="1150">
        <f t="shared" ca="1" si="117"/>
        <v>0</v>
      </c>
      <c r="K389" s="1151">
        <f t="shared" ca="1" si="118"/>
        <v>0</v>
      </c>
      <c r="L389" s="1150">
        <f t="shared" ca="1" si="119"/>
        <v>0</v>
      </c>
      <c r="M389" s="1150">
        <f t="shared" ca="1" si="120"/>
        <v>0</v>
      </c>
      <c r="N389" s="1150">
        <f t="shared" ca="1" si="121"/>
        <v>0</v>
      </c>
      <c r="O389" s="1093"/>
      <c r="P389" s="1150">
        <f t="shared" ca="1" si="122"/>
        <v>0</v>
      </c>
      <c r="Q389" s="1150">
        <f t="shared" ca="1" si="123"/>
        <v>0</v>
      </c>
      <c r="R389" s="1150">
        <f t="shared" ca="1" si="124"/>
        <v>0</v>
      </c>
      <c r="S389" s="1150">
        <f t="shared" ca="1" si="125"/>
        <v>0</v>
      </c>
      <c r="T389" s="1150">
        <f t="shared" ca="1" si="126"/>
        <v>0</v>
      </c>
      <c r="U389" s="1152">
        <f t="shared" ca="1" si="127"/>
        <v>0</v>
      </c>
      <c r="V389" s="1153" t="str">
        <f t="shared" ca="1" si="128"/>
        <v>n.a.</v>
      </c>
      <c r="X389" s="1154">
        <f t="shared" ca="1" si="129"/>
        <v>0</v>
      </c>
      <c r="Y389" s="1154">
        <f t="shared" ca="1" si="130"/>
        <v>0</v>
      </c>
      <c r="Z389" s="1154">
        <f t="shared" ca="1" si="131"/>
        <v>0</v>
      </c>
      <c r="AA389" s="1152">
        <f t="shared" ca="1" si="132"/>
        <v>0</v>
      </c>
      <c r="AB389" s="1125"/>
    </row>
    <row r="390" spans="1:28">
      <c r="A390" s="1164">
        <f>'AMORT. PROFILE 0% CPR'!A390</f>
        <v>56549</v>
      </c>
      <c r="C390" s="1124"/>
      <c r="D390" s="1145">
        <f t="shared" ca="1" si="114"/>
        <v>57314</v>
      </c>
      <c r="E390" s="1146">
        <f t="shared" ca="1" si="115"/>
        <v>57341</v>
      </c>
      <c r="F390" s="1147">
        <f t="shared" ca="1" si="116"/>
        <v>11566</v>
      </c>
      <c r="G390" s="1148">
        <f ca="1">IF(F390&lt;&gt;"",COUNTIF($F$11:F390,"&gt;0"),"")</f>
        <v>380</v>
      </c>
      <c r="H390" s="1149"/>
      <c r="I390" s="1093"/>
      <c r="J390" s="1150">
        <f t="shared" ca="1" si="117"/>
        <v>0</v>
      </c>
      <c r="K390" s="1151">
        <f t="shared" ca="1" si="118"/>
        <v>0</v>
      </c>
      <c r="L390" s="1150">
        <f t="shared" ca="1" si="119"/>
        <v>0</v>
      </c>
      <c r="M390" s="1150">
        <f t="shared" ca="1" si="120"/>
        <v>0</v>
      </c>
      <c r="N390" s="1150">
        <f t="shared" ca="1" si="121"/>
        <v>0</v>
      </c>
      <c r="O390" s="1093"/>
      <c r="P390" s="1150">
        <f t="shared" ca="1" si="122"/>
        <v>0</v>
      </c>
      <c r="Q390" s="1150">
        <f t="shared" ca="1" si="123"/>
        <v>0</v>
      </c>
      <c r="R390" s="1150">
        <f t="shared" ca="1" si="124"/>
        <v>0</v>
      </c>
      <c r="S390" s="1150">
        <f t="shared" ca="1" si="125"/>
        <v>0</v>
      </c>
      <c r="T390" s="1150">
        <f t="shared" ca="1" si="126"/>
        <v>0</v>
      </c>
      <c r="U390" s="1152">
        <f t="shared" ca="1" si="127"/>
        <v>0</v>
      </c>
      <c r="V390" s="1153" t="str">
        <f t="shared" ca="1" si="128"/>
        <v>n.a.</v>
      </c>
      <c r="X390" s="1154">
        <f t="shared" ca="1" si="129"/>
        <v>0</v>
      </c>
      <c r="Y390" s="1154">
        <f t="shared" ca="1" si="130"/>
        <v>0</v>
      </c>
      <c r="Z390" s="1154">
        <f t="shared" ca="1" si="131"/>
        <v>0</v>
      </c>
      <c r="AA390" s="1152">
        <f t="shared" ca="1" si="132"/>
        <v>0</v>
      </c>
      <c r="AB390" s="1125"/>
    </row>
    <row r="391" spans="1:28">
      <c r="A391" s="1164">
        <f>'AMORT. PROFILE 0% CPR'!A391</f>
        <v>56580</v>
      </c>
      <c r="C391" s="1124"/>
      <c r="D391" s="1145">
        <f t="shared" ca="1" si="114"/>
        <v>57345</v>
      </c>
      <c r="E391" s="1146">
        <f t="shared" ca="1" si="115"/>
        <v>57374</v>
      </c>
      <c r="F391" s="1147">
        <f t="shared" ca="1" si="116"/>
        <v>11599</v>
      </c>
      <c r="G391" s="1148">
        <f ca="1">IF(F391&lt;&gt;"",COUNTIF($F$11:F391,"&gt;0"),"")</f>
        <v>381</v>
      </c>
      <c r="H391" s="1149"/>
      <c r="I391" s="1093"/>
      <c r="J391" s="1150">
        <f t="shared" ca="1" si="117"/>
        <v>0</v>
      </c>
      <c r="K391" s="1151">
        <f t="shared" ca="1" si="118"/>
        <v>0</v>
      </c>
      <c r="L391" s="1150">
        <f t="shared" ca="1" si="119"/>
        <v>0</v>
      </c>
      <c r="M391" s="1150">
        <f t="shared" ca="1" si="120"/>
        <v>0</v>
      </c>
      <c r="N391" s="1150">
        <f t="shared" ca="1" si="121"/>
        <v>0</v>
      </c>
      <c r="O391" s="1093"/>
      <c r="P391" s="1150">
        <f t="shared" ca="1" si="122"/>
        <v>0</v>
      </c>
      <c r="Q391" s="1150">
        <f t="shared" ca="1" si="123"/>
        <v>0</v>
      </c>
      <c r="R391" s="1150">
        <f t="shared" ca="1" si="124"/>
        <v>0</v>
      </c>
      <c r="S391" s="1150">
        <f t="shared" ca="1" si="125"/>
        <v>0</v>
      </c>
      <c r="T391" s="1150">
        <f t="shared" ca="1" si="126"/>
        <v>0</v>
      </c>
      <c r="U391" s="1152">
        <f t="shared" ca="1" si="127"/>
        <v>0</v>
      </c>
      <c r="V391" s="1153" t="str">
        <f t="shared" ca="1" si="128"/>
        <v>n.a.</v>
      </c>
      <c r="X391" s="1154">
        <f t="shared" ca="1" si="129"/>
        <v>0</v>
      </c>
      <c r="Y391" s="1154">
        <f t="shared" ca="1" si="130"/>
        <v>0</v>
      </c>
      <c r="Z391" s="1154">
        <f t="shared" ca="1" si="131"/>
        <v>0</v>
      </c>
      <c r="AA391" s="1152">
        <f t="shared" ca="1" si="132"/>
        <v>0</v>
      </c>
      <c r="AB391" s="1125"/>
    </row>
    <row r="392" spans="1:28">
      <c r="A392" s="1164">
        <f>'AMORT. PROFILE 0% CPR'!A392</f>
        <v>56611</v>
      </c>
      <c r="C392" s="1124"/>
      <c r="D392" s="1145">
        <f t="shared" ca="1" si="114"/>
        <v>57376</v>
      </c>
      <c r="E392" s="1146">
        <f t="shared" ca="1" si="115"/>
        <v>57403</v>
      </c>
      <c r="F392" s="1147">
        <f t="shared" ca="1" si="116"/>
        <v>11628</v>
      </c>
      <c r="G392" s="1148">
        <f ca="1">IF(F392&lt;&gt;"",COUNTIF($F$11:F392,"&gt;0"),"")</f>
        <v>382</v>
      </c>
      <c r="H392" s="1149"/>
      <c r="I392" s="1093"/>
      <c r="J392" s="1150">
        <f t="shared" ca="1" si="117"/>
        <v>0</v>
      </c>
      <c r="K392" s="1151">
        <f t="shared" ca="1" si="118"/>
        <v>0</v>
      </c>
      <c r="L392" s="1150">
        <f t="shared" ca="1" si="119"/>
        <v>0</v>
      </c>
      <c r="M392" s="1150">
        <f t="shared" ca="1" si="120"/>
        <v>0</v>
      </c>
      <c r="N392" s="1150">
        <f t="shared" ca="1" si="121"/>
        <v>0</v>
      </c>
      <c r="O392" s="1093"/>
      <c r="P392" s="1150">
        <f t="shared" ca="1" si="122"/>
        <v>0</v>
      </c>
      <c r="Q392" s="1150">
        <f t="shared" ca="1" si="123"/>
        <v>0</v>
      </c>
      <c r="R392" s="1150">
        <f t="shared" ca="1" si="124"/>
        <v>0</v>
      </c>
      <c r="S392" s="1150">
        <f t="shared" ca="1" si="125"/>
        <v>0</v>
      </c>
      <c r="T392" s="1150">
        <f t="shared" ca="1" si="126"/>
        <v>0</v>
      </c>
      <c r="U392" s="1152">
        <f t="shared" ca="1" si="127"/>
        <v>0</v>
      </c>
      <c r="V392" s="1153" t="str">
        <f t="shared" ca="1" si="128"/>
        <v>n.a.</v>
      </c>
      <c r="X392" s="1154">
        <f t="shared" ca="1" si="129"/>
        <v>0</v>
      </c>
      <c r="Y392" s="1154">
        <f t="shared" ca="1" si="130"/>
        <v>0</v>
      </c>
      <c r="Z392" s="1154">
        <f t="shared" ca="1" si="131"/>
        <v>0</v>
      </c>
      <c r="AA392" s="1152">
        <f t="shared" ca="1" si="132"/>
        <v>0</v>
      </c>
      <c r="AB392" s="1125"/>
    </row>
    <row r="393" spans="1:28">
      <c r="A393" s="1164">
        <f>'AMORT. PROFILE 0% CPR'!A393</f>
        <v>56641</v>
      </c>
      <c r="C393" s="1124"/>
      <c r="D393" s="1145">
        <f t="shared" ca="1" si="114"/>
        <v>57404</v>
      </c>
      <c r="E393" s="1146">
        <f t="shared" ca="1" si="115"/>
        <v>57431</v>
      </c>
      <c r="F393" s="1147">
        <f t="shared" ca="1" si="116"/>
        <v>11656</v>
      </c>
      <c r="G393" s="1148">
        <f ca="1">IF(F393&lt;&gt;"",COUNTIF($F$11:F393,"&gt;0"),"")</f>
        <v>383</v>
      </c>
      <c r="H393" s="1149"/>
      <c r="I393" s="1093"/>
      <c r="J393" s="1150">
        <f t="shared" ca="1" si="117"/>
        <v>0</v>
      </c>
      <c r="K393" s="1151">
        <f t="shared" ca="1" si="118"/>
        <v>0</v>
      </c>
      <c r="L393" s="1150">
        <f t="shared" ca="1" si="119"/>
        <v>0</v>
      </c>
      <c r="M393" s="1150">
        <f t="shared" ca="1" si="120"/>
        <v>0</v>
      </c>
      <c r="N393" s="1150">
        <f t="shared" ca="1" si="121"/>
        <v>0</v>
      </c>
      <c r="O393" s="1093"/>
      <c r="P393" s="1150">
        <f t="shared" ca="1" si="122"/>
        <v>0</v>
      </c>
      <c r="Q393" s="1150">
        <f t="shared" ca="1" si="123"/>
        <v>0</v>
      </c>
      <c r="R393" s="1150">
        <f t="shared" ca="1" si="124"/>
        <v>0</v>
      </c>
      <c r="S393" s="1150">
        <f t="shared" ca="1" si="125"/>
        <v>0</v>
      </c>
      <c r="T393" s="1150">
        <f t="shared" ca="1" si="126"/>
        <v>0</v>
      </c>
      <c r="U393" s="1152">
        <f t="shared" ca="1" si="127"/>
        <v>0</v>
      </c>
      <c r="V393" s="1153" t="str">
        <f t="shared" ca="1" si="128"/>
        <v>n.a.</v>
      </c>
      <c r="X393" s="1154">
        <f t="shared" ca="1" si="129"/>
        <v>0</v>
      </c>
      <c r="Y393" s="1154">
        <f t="shared" ca="1" si="130"/>
        <v>0</v>
      </c>
      <c r="Z393" s="1154">
        <f t="shared" ca="1" si="131"/>
        <v>0</v>
      </c>
      <c r="AA393" s="1152">
        <f t="shared" ca="1" si="132"/>
        <v>0</v>
      </c>
      <c r="AB393" s="1125"/>
    </row>
    <row r="394" spans="1:28">
      <c r="A394" s="1164">
        <f>'AMORT. PROFILE 0% CPR'!A394</f>
        <v>56671</v>
      </c>
      <c r="C394" s="1124"/>
      <c r="D394" s="1145">
        <f t="shared" ca="1" si="114"/>
        <v>57435</v>
      </c>
      <c r="E394" s="1146">
        <f t="shared" ca="1" si="115"/>
        <v>57462</v>
      </c>
      <c r="F394" s="1147">
        <f t="shared" ca="1" si="116"/>
        <v>11687</v>
      </c>
      <c r="G394" s="1148">
        <f ca="1">IF(F394&lt;&gt;"",COUNTIF($F$11:F394,"&gt;0"),"")</f>
        <v>384</v>
      </c>
      <c r="H394" s="1149"/>
      <c r="I394" s="1093"/>
      <c r="J394" s="1150">
        <f t="shared" ca="1" si="117"/>
        <v>0</v>
      </c>
      <c r="K394" s="1151">
        <f t="shared" ca="1" si="118"/>
        <v>0</v>
      </c>
      <c r="L394" s="1150">
        <f t="shared" ca="1" si="119"/>
        <v>0</v>
      </c>
      <c r="M394" s="1150">
        <f t="shared" ca="1" si="120"/>
        <v>0</v>
      </c>
      <c r="N394" s="1150">
        <f t="shared" ca="1" si="121"/>
        <v>0</v>
      </c>
      <c r="O394" s="1093"/>
      <c r="P394" s="1150">
        <f t="shared" ca="1" si="122"/>
        <v>0</v>
      </c>
      <c r="Q394" s="1150">
        <f t="shared" ca="1" si="123"/>
        <v>0</v>
      </c>
      <c r="R394" s="1150">
        <f t="shared" ca="1" si="124"/>
        <v>0</v>
      </c>
      <c r="S394" s="1150">
        <f t="shared" ca="1" si="125"/>
        <v>0</v>
      </c>
      <c r="T394" s="1150">
        <f t="shared" ca="1" si="126"/>
        <v>0</v>
      </c>
      <c r="U394" s="1152">
        <f t="shared" ca="1" si="127"/>
        <v>0</v>
      </c>
      <c r="V394" s="1153" t="str">
        <f t="shared" ca="1" si="128"/>
        <v>n.a.</v>
      </c>
      <c r="X394" s="1154">
        <f t="shared" ca="1" si="129"/>
        <v>0</v>
      </c>
      <c r="Y394" s="1154">
        <f t="shared" ca="1" si="130"/>
        <v>0</v>
      </c>
      <c r="Z394" s="1154">
        <f t="shared" ca="1" si="131"/>
        <v>0</v>
      </c>
      <c r="AA394" s="1152">
        <f t="shared" ca="1" si="132"/>
        <v>0</v>
      </c>
      <c r="AB394" s="1125"/>
    </row>
    <row r="395" spans="1:28">
      <c r="A395" s="1164">
        <f>'AMORT. PROFILE 0% CPR'!A395</f>
        <v>56702</v>
      </c>
      <c r="C395" s="1124"/>
      <c r="D395" s="1145">
        <f t="shared" ca="1" si="114"/>
        <v>57465</v>
      </c>
      <c r="E395" s="1146">
        <f t="shared" ca="1" si="115"/>
        <v>57493</v>
      </c>
      <c r="F395" s="1147">
        <f t="shared" ca="1" si="116"/>
        <v>11718</v>
      </c>
      <c r="G395" s="1148">
        <f ca="1">IF(F395&lt;&gt;"",COUNTIF($F$11:F395,"&gt;0"),"")</f>
        <v>385</v>
      </c>
      <c r="H395" s="1149"/>
      <c r="I395" s="1093"/>
      <c r="J395" s="1150">
        <f t="shared" ca="1" si="117"/>
        <v>0</v>
      </c>
      <c r="K395" s="1151">
        <f t="shared" ca="1" si="118"/>
        <v>0</v>
      </c>
      <c r="L395" s="1150">
        <f t="shared" ca="1" si="119"/>
        <v>0</v>
      </c>
      <c r="M395" s="1150">
        <f t="shared" ca="1" si="120"/>
        <v>0</v>
      </c>
      <c r="N395" s="1150">
        <f t="shared" ca="1" si="121"/>
        <v>0</v>
      </c>
      <c r="O395" s="1093"/>
      <c r="P395" s="1150">
        <f t="shared" ca="1" si="122"/>
        <v>0</v>
      </c>
      <c r="Q395" s="1150">
        <f t="shared" ca="1" si="123"/>
        <v>0</v>
      </c>
      <c r="R395" s="1150">
        <f t="shared" ca="1" si="124"/>
        <v>0</v>
      </c>
      <c r="S395" s="1150">
        <f t="shared" ca="1" si="125"/>
        <v>0</v>
      </c>
      <c r="T395" s="1150">
        <f t="shared" ca="1" si="126"/>
        <v>0</v>
      </c>
      <c r="U395" s="1152">
        <f t="shared" ca="1" si="127"/>
        <v>0</v>
      </c>
      <c r="V395" s="1153" t="str">
        <f t="shared" ca="1" si="128"/>
        <v>n.a.</v>
      </c>
      <c r="X395" s="1154">
        <f t="shared" ca="1" si="129"/>
        <v>0</v>
      </c>
      <c r="Y395" s="1154">
        <f t="shared" ca="1" si="130"/>
        <v>0</v>
      </c>
      <c r="Z395" s="1154">
        <f t="shared" ca="1" si="131"/>
        <v>0</v>
      </c>
      <c r="AA395" s="1152">
        <f t="shared" ca="1" si="132"/>
        <v>0</v>
      </c>
      <c r="AB395" s="1125"/>
    </row>
    <row r="396" spans="1:28">
      <c r="A396" s="1164">
        <f>'AMORT. PROFILE 0% CPR'!A396</f>
        <v>56731</v>
      </c>
      <c r="C396" s="1124"/>
      <c r="D396" s="1145">
        <f t="shared" ca="1" si="114"/>
        <v>57496</v>
      </c>
      <c r="E396" s="1146">
        <f t="shared" ca="1" si="115"/>
        <v>57523</v>
      </c>
      <c r="F396" s="1147">
        <f t="shared" ca="1" si="116"/>
        <v>11748</v>
      </c>
      <c r="G396" s="1148">
        <f ca="1">IF(F396&lt;&gt;"",COUNTIF($F$11:F396,"&gt;0"),"")</f>
        <v>386</v>
      </c>
      <c r="H396" s="1149"/>
      <c r="I396" s="1093"/>
      <c r="J396" s="1150">
        <f t="shared" ca="1" si="117"/>
        <v>0</v>
      </c>
      <c r="K396" s="1151">
        <f t="shared" ca="1" si="118"/>
        <v>0</v>
      </c>
      <c r="L396" s="1150">
        <f t="shared" ca="1" si="119"/>
        <v>0</v>
      </c>
      <c r="M396" s="1150">
        <f t="shared" ca="1" si="120"/>
        <v>0</v>
      </c>
      <c r="N396" s="1150">
        <f t="shared" ca="1" si="121"/>
        <v>0</v>
      </c>
      <c r="O396" s="1093"/>
      <c r="P396" s="1150">
        <f t="shared" ca="1" si="122"/>
        <v>0</v>
      </c>
      <c r="Q396" s="1150">
        <f t="shared" ca="1" si="123"/>
        <v>0</v>
      </c>
      <c r="R396" s="1150">
        <f t="shared" ca="1" si="124"/>
        <v>0</v>
      </c>
      <c r="S396" s="1150">
        <f t="shared" ca="1" si="125"/>
        <v>0</v>
      </c>
      <c r="T396" s="1150">
        <f t="shared" ca="1" si="126"/>
        <v>0</v>
      </c>
      <c r="U396" s="1152">
        <f t="shared" ca="1" si="127"/>
        <v>0</v>
      </c>
      <c r="V396" s="1153" t="str">
        <f t="shared" ca="1" si="128"/>
        <v>n.a.</v>
      </c>
      <c r="X396" s="1154">
        <f t="shared" ca="1" si="129"/>
        <v>0</v>
      </c>
      <c r="Y396" s="1154">
        <f t="shared" ca="1" si="130"/>
        <v>0</v>
      </c>
      <c r="Z396" s="1154">
        <f t="shared" ca="1" si="131"/>
        <v>0</v>
      </c>
      <c r="AA396" s="1152">
        <f t="shared" ca="1" si="132"/>
        <v>0</v>
      </c>
      <c r="AB396" s="1125"/>
    </row>
    <row r="397" spans="1:28">
      <c r="A397" s="1164">
        <f>'AMORT. PROFILE 0% CPR'!A397</f>
        <v>56761</v>
      </c>
      <c r="C397" s="1124"/>
      <c r="D397" s="1145">
        <f t="shared" ca="1" si="114"/>
        <v>57526</v>
      </c>
      <c r="E397" s="1146">
        <f t="shared" ca="1" si="115"/>
        <v>57553</v>
      </c>
      <c r="F397" s="1147">
        <f t="shared" ca="1" si="116"/>
        <v>11778</v>
      </c>
      <c r="G397" s="1148">
        <f ca="1">IF(F397&lt;&gt;"",COUNTIF($F$11:F397,"&gt;0"),"")</f>
        <v>387</v>
      </c>
      <c r="H397" s="1149"/>
      <c r="I397" s="1093"/>
      <c r="J397" s="1150">
        <f t="shared" ca="1" si="117"/>
        <v>0</v>
      </c>
      <c r="K397" s="1151">
        <f t="shared" ca="1" si="118"/>
        <v>0</v>
      </c>
      <c r="L397" s="1150">
        <f t="shared" ca="1" si="119"/>
        <v>0</v>
      </c>
      <c r="M397" s="1150">
        <f t="shared" ca="1" si="120"/>
        <v>0</v>
      </c>
      <c r="N397" s="1150">
        <f t="shared" ca="1" si="121"/>
        <v>0</v>
      </c>
      <c r="O397" s="1093"/>
      <c r="P397" s="1150">
        <f t="shared" ca="1" si="122"/>
        <v>0</v>
      </c>
      <c r="Q397" s="1150">
        <f t="shared" ca="1" si="123"/>
        <v>0</v>
      </c>
      <c r="R397" s="1150">
        <f t="shared" ca="1" si="124"/>
        <v>0</v>
      </c>
      <c r="S397" s="1150">
        <f t="shared" ca="1" si="125"/>
        <v>0</v>
      </c>
      <c r="T397" s="1150">
        <f t="shared" ca="1" si="126"/>
        <v>0</v>
      </c>
      <c r="U397" s="1152">
        <f t="shared" ca="1" si="127"/>
        <v>0</v>
      </c>
      <c r="V397" s="1153" t="str">
        <f t="shared" ca="1" si="128"/>
        <v>n.a.</v>
      </c>
      <c r="X397" s="1154">
        <f t="shared" ca="1" si="129"/>
        <v>0</v>
      </c>
      <c r="Y397" s="1154">
        <f t="shared" ca="1" si="130"/>
        <v>0</v>
      </c>
      <c r="Z397" s="1154">
        <f t="shared" ca="1" si="131"/>
        <v>0</v>
      </c>
      <c r="AA397" s="1152">
        <f t="shared" ca="1" si="132"/>
        <v>0</v>
      </c>
      <c r="AB397" s="1125"/>
    </row>
    <row r="398" spans="1:28">
      <c r="A398" s="1164">
        <f>'AMORT. PROFILE 0% CPR'!A398</f>
        <v>56793</v>
      </c>
      <c r="C398" s="1124"/>
      <c r="D398" s="1145">
        <f t="shared" ca="1" si="114"/>
        <v>57557</v>
      </c>
      <c r="E398" s="1146">
        <f t="shared" ca="1" si="115"/>
        <v>57584</v>
      </c>
      <c r="F398" s="1147">
        <f t="shared" ca="1" si="116"/>
        <v>11809</v>
      </c>
      <c r="G398" s="1148">
        <f ca="1">IF(F398&lt;&gt;"",COUNTIF($F$11:F398,"&gt;0"),"")</f>
        <v>388</v>
      </c>
      <c r="H398" s="1149"/>
      <c r="I398" s="1093"/>
      <c r="J398" s="1150">
        <f t="shared" ca="1" si="117"/>
        <v>0</v>
      </c>
      <c r="K398" s="1151">
        <f t="shared" ca="1" si="118"/>
        <v>0</v>
      </c>
      <c r="L398" s="1150">
        <f t="shared" ca="1" si="119"/>
        <v>0</v>
      </c>
      <c r="M398" s="1150">
        <f t="shared" ca="1" si="120"/>
        <v>0</v>
      </c>
      <c r="N398" s="1150">
        <f t="shared" ca="1" si="121"/>
        <v>0</v>
      </c>
      <c r="O398" s="1093"/>
      <c r="P398" s="1150">
        <f t="shared" ca="1" si="122"/>
        <v>0</v>
      </c>
      <c r="Q398" s="1150">
        <f t="shared" ca="1" si="123"/>
        <v>0</v>
      </c>
      <c r="R398" s="1150">
        <f t="shared" ca="1" si="124"/>
        <v>0</v>
      </c>
      <c r="S398" s="1150">
        <f t="shared" ca="1" si="125"/>
        <v>0</v>
      </c>
      <c r="T398" s="1150">
        <f t="shared" ca="1" si="126"/>
        <v>0</v>
      </c>
      <c r="U398" s="1152">
        <f t="shared" ca="1" si="127"/>
        <v>0</v>
      </c>
      <c r="V398" s="1153" t="str">
        <f t="shared" ca="1" si="128"/>
        <v>n.a.</v>
      </c>
      <c r="X398" s="1154">
        <f t="shared" ca="1" si="129"/>
        <v>0</v>
      </c>
      <c r="Y398" s="1154">
        <f t="shared" ca="1" si="130"/>
        <v>0</v>
      </c>
      <c r="Z398" s="1154">
        <f t="shared" ca="1" si="131"/>
        <v>0</v>
      </c>
      <c r="AA398" s="1152">
        <f t="shared" ca="1" si="132"/>
        <v>0</v>
      </c>
      <c r="AB398" s="1125"/>
    </row>
    <row r="399" spans="1:28">
      <c r="A399" s="1164">
        <f>'AMORT. PROFILE 0% CPR'!A399</f>
        <v>56822</v>
      </c>
      <c r="C399" s="1124"/>
      <c r="D399" s="1145">
        <f t="shared" ca="1" si="114"/>
        <v>57588</v>
      </c>
      <c r="E399" s="1146">
        <f t="shared" ca="1" si="115"/>
        <v>57615</v>
      </c>
      <c r="F399" s="1147">
        <f t="shared" ca="1" si="116"/>
        <v>11840</v>
      </c>
      <c r="G399" s="1148">
        <f ca="1">IF(F399&lt;&gt;"",COUNTIF($F$11:F399,"&gt;0"),"")</f>
        <v>389</v>
      </c>
      <c r="H399" s="1149"/>
      <c r="I399" s="1093"/>
      <c r="J399" s="1150">
        <f t="shared" ca="1" si="117"/>
        <v>0</v>
      </c>
      <c r="K399" s="1151">
        <f t="shared" ca="1" si="118"/>
        <v>0</v>
      </c>
      <c r="L399" s="1150">
        <f t="shared" ca="1" si="119"/>
        <v>0</v>
      </c>
      <c r="M399" s="1150">
        <f t="shared" ca="1" si="120"/>
        <v>0</v>
      </c>
      <c r="N399" s="1150">
        <f t="shared" ca="1" si="121"/>
        <v>0</v>
      </c>
      <c r="O399" s="1093"/>
      <c r="P399" s="1150">
        <f t="shared" ca="1" si="122"/>
        <v>0</v>
      </c>
      <c r="Q399" s="1150">
        <f t="shared" ca="1" si="123"/>
        <v>0</v>
      </c>
      <c r="R399" s="1150">
        <f t="shared" ca="1" si="124"/>
        <v>0</v>
      </c>
      <c r="S399" s="1150">
        <f t="shared" ca="1" si="125"/>
        <v>0</v>
      </c>
      <c r="T399" s="1150">
        <f t="shared" ca="1" si="126"/>
        <v>0</v>
      </c>
      <c r="U399" s="1152">
        <f t="shared" ca="1" si="127"/>
        <v>0</v>
      </c>
      <c r="V399" s="1153" t="str">
        <f t="shared" ca="1" si="128"/>
        <v>n.a.</v>
      </c>
      <c r="X399" s="1154">
        <f t="shared" ca="1" si="129"/>
        <v>0</v>
      </c>
      <c r="Y399" s="1154">
        <f t="shared" ca="1" si="130"/>
        <v>0</v>
      </c>
      <c r="Z399" s="1154">
        <f t="shared" ca="1" si="131"/>
        <v>0</v>
      </c>
      <c r="AA399" s="1152">
        <f t="shared" ca="1" si="132"/>
        <v>0</v>
      </c>
      <c r="AB399" s="1125"/>
    </row>
    <row r="400" spans="1:28">
      <c r="A400" s="1164">
        <f>'AMORT. PROFILE 0% CPR'!A400</f>
        <v>56853</v>
      </c>
      <c r="C400" s="1124"/>
      <c r="D400" s="1145">
        <f t="shared" ca="1" si="114"/>
        <v>57618</v>
      </c>
      <c r="E400" s="1146">
        <f t="shared" ca="1" si="115"/>
        <v>57647</v>
      </c>
      <c r="F400" s="1147">
        <f t="shared" ca="1" si="116"/>
        <v>11872</v>
      </c>
      <c r="G400" s="1148">
        <f ca="1">IF(F400&lt;&gt;"",COUNTIF($F$11:F400,"&gt;0"),"")</f>
        <v>390</v>
      </c>
      <c r="H400" s="1149"/>
      <c r="I400" s="1093"/>
      <c r="J400" s="1150">
        <f t="shared" ca="1" si="117"/>
        <v>0</v>
      </c>
      <c r="K400" s="1151">
        <f t="shared" ca="1" si="118"/>
        <v>0</v>
      </c>
      <c r="L400" s="1150">
        <f t="shared" ca="1" si="119"/>
        <v>0</v>
      </c>
      <c r="M400" s="1150">
        <f t="shared" ca="1" si="120"/>
        <v>0</v>
      </c>
      <c r="N400" s="1150">
        <f t="shared" ca="1" si="121"/>
        <v>0</v>
      </c>
      <c r="O400" s="1093"/>
      <c r="P400" s="1150">
        <f t="shared" ca="1" si="122"/>
        <v>0</v>
      </c>
      <c r="Q400" s="1150">
        <f t="shared" ca="1" si="123"/>
        <v>0</v>
      </c>
      <c r="R400" s="1150">
        <f t="shared" ca="1" si="124"/>
        <v>0</v>
      </c>
      <c r="S400" s="1150">
        <f t="shared" ca="1" si="125"/>
        <v>0</v>
      </c>
      <c r="T400" s="1150">
        <f t="shared" ca="1" si="126"/>
        <v>0</v>
      </c>
      <c r="U400" s="1152">
        <f t="shared" ca="1" si="127"/>
        <v>0</v>
      </c>
      <c r="V400" s="1153" t="str">
        <f t="shared" ca="1" si="128"/>
        <v>n.a.</v>
      </c>
      <c r="X400" s="1154">
        <f t="shared" ca="1" si="129"/>
        <v>0</v>
      </c>
      <c r="Y400" s="1154">
        <f t="shared" ca="1" si="130"/>
        <v>0</v>
      </c>
      <c r="Z400" s="1154">
        <f t="shared" ca="1" si="131"/>
        <v>0</v>
      </c>
      <c r="AA400" s="1152">
        <f t="shared" ca="1" si="132"/>
        <v>0</v>
      </c>
      <c r="AB400" s="1125"/>
    </row>
    <row r="401" spans="1:28">
      <c r="A401" s="1164">
        <f>'AMORT. PROFILE 0% CPR'!A401</f>
        <v>56884</v>
      </c>
      <c r="C401" s="1124"/>
      <c r="D401" s="1145">
        <f t="shared" ca="1" si="114"/>
        <v>57649</v>
      </c>
      <c r="E401" s="1146">
        <f t="shared" ca="1" si="115"/>
        <v>57676</v>
      </c>
      <c r="F401" s="1147">
        <f t="shared" ca="1" si="116"/>
        <v>11901</v>
      </c>
      <c r="G401" s="1148">
        <f ca="1">IF(F401&lt;&gt;"",COUNTIF($F$11:F401,"&gt;0"),"")</f>
        <v>391</v>
      </c>
      <c r="H401" s="1149"/>
      <c r="I401" s="1093"/>
      <c r="J401" s="1150">
        <f t="shared" ca="1" si="117"/>
        <v>0</v>
      </c>
      <c r="K401" s="1151">
        <f t="shared" ca="1" si="118"/>
        <v>0</v>
      </c>
      <c r="L401" s="1150">
        <f t="shared" ca="1" si="119"/>
        <v>0</v>
      </c>
      <c r="M401" s="1150">
        <f t="shared" ca="1" si="120"/>
        <v>0</v>
      </c>
      <c r="N401" s="1150">
        <f t="shared" ca="1" si="121"/>
        <v>0</v>
      </c>
      <c r="O401" s="1093"/>
      <c r="P401" s="1150">
        <f t="shared" ca="1" si="122"/>
        <v>0</v>
      </c>
      <c r="Q401" s="1150">
        <f t="shared" ca="1" si="123"/>
        <v>0</v>
      </c>
      <c r="R401" s="1150">
        <f t="shared" ca="1" si="124"/>
        <v>0</v>
      </c>
      <c r="S401" s="1150">
        <f t="shared" ca="1" si="125"/>
        <v>0</v>
      </c>
      <c r="T401" s="1150">
        <f t="shared" ca="1" si="126"/>
        <v>0</v>
      </c>
      <c r="U401" s="1152">
        <f t="shared" ca="1" si="127"/>
        <v>0</v>
      </c>
      <c r="V401" s="1153" t="str">
        <f t="shared" ca="1" si="128"/>
        <v>n.a.</v>
      </c>
      <c r="X401" s="1154">
        <f t="shared" ca="1" si="129"/>
        <v>0</v>
      </c>
      <c r="Y401" s="1154">
        <f t="shared" ca="1" si="130"/>
        <v>0</v>
      </c>
      <c r="Z401" s="1154">
        <f t="shared" ca="1" si="131"/>
        <v>0</v>
      </c>
      <c r="AA401" s="1152">
        <f t="shared" ca="1" si="132"/>
        <v>0</v>
      </c>
      <c r="AB401" s="1125"/>
    </row>
    <row r="402" spans="1:28">
      <c r="A402" s="1164">
        <f>'AMORT. PROFILE 0% CPR'!A402</f>
        <v>56914</v>
      </c>
      <c r="C402" s="1124"/>
      <c r="D402" s="1145">
        <f t="shared" ca="1" si="114"/>
        <v>57679</v>
      </c>
      <c r="E402" s="1146">
        <f t="shared" ca="1" si="115"/>
        <v>57706</v>
      </c>
      <c r="F402" s="1147">
        <f t="shared" ca="1" si="116"/>
        <v>11931</v>
      </c>
      <c r="G402" s="1148">
        <f ca="1">IF(F402&lt;&gt;"",COUNTIF($F$11:F402,"&gt;0"),"")</f>
        <v>392</v>
      </c>
      <c r="H402" s="1149"/>
      <c r="I402" s="1093"/>
      <c r="J402" s="1150">
        <f t="shared" ca="1" si="117"/>
        <v>0</v>
      </c>
      <c r="K402" s="1151">
        <f t="shared" ca="1" si="118"/>
        <v>0</v>
      </c>
      <c r="L402" s="1150">
        <f t="shared" ca="1" si="119"/>
        <v>0</v>
      </c>
      <c r="M402" s="1150">
        <f t="shared" ca="1" si="120"/>
        <v>0</v>
      </c>
      <c r="N402" s="1150">
        <f t="shared" ca="1" si="121"/>
        <v>0</v>
      </c>
      <c r="O402" s="1093"/>
      <c r="P402" s="1150">
        <f t="shared" ca="1" si="122"/>
        <v>0</v>
      </c>
      <c r="Q402" s="1150">
        <f t="shared" ca="1" si="123"/>
        <v>0</v>
      </c>
      <c r="R402" s="1150">
        <f t="shared" ca="1" si="124"/>
        <v>0</v>
      </c>
      <c r="S402" s="1150">
        <f t="shared" ca="1" si="125"/>
        <v>0</v>
      </c>
      <c r="T402" s="1150">
        <f t="shared" ca="1" si="126"/>
        <v>0</v>
      </c>
      <c r="U402" s="1152">
        <f t="shared" ca="1" si="127"/>
        <v>0</v>
      </c>
      <c r="V402" s="1153" t="str">
        <f t="shared" ca="1" si="128"/>
        <v>n.a.</v>
      </c>
      <c r="X402" s="1154">
        <f t="shared" ca="1" si="129"/>
        <v>0</v>
      </c>
      <c r="Y402" s="1154">
        <f t="shared" ca="1" si="130"/>
        <v>0</v>
      </c>
      <c r="Z402" s="1154">
        <f t="shared" ca="1" si="131"/>
        <v>0</v>
      </c>
      <c r="AA402" s="1152">
        <f t="shared" ca="1" si="132"/>
        <v>0</v>
      </c>
      <c r="AB402" s="1125"/>
    </row>
    <row r="403" spans="1:28">
      <c r="A403" s="1164">
        <f>'AMORT. PROFILE 0% CPR'!A403</f>
        <v>56947</v>
      </c>
      <c r="C403" s="1124"/>
      <c r="D403" s="1145">
        <f t="shared" ca="1" si="114"/>
        <v>57710</v>
      </c>
      <c r="E403" s="1146">
        <f t="shared" ca="1" si="115"/>
        <v>57738</v>
      </c>
      <c r="F403" s="1147">
        <f t="shared" ca="1" si="116"/>
        <v>11963</v>
      </c>
      <c r="G403" s="1148">
        <f ca="1">IF(F403&lt;&gt;"",COUNTIF($F$11:F403,"&gt;0"),"")</f>
        <v>393</v>
      </c>
      <c r="H403" s="1149"/>
      <c r="I403" s="1093"/>
      <c r="J403" s="1150">
        <f t="shared" ca="1" si="117"/>
        <v>0</v>
      </c>
      <c r="K403" s="1151">
        <f t="shared" ca="1" si="118"/>
        <v>0</v>
      </c>
      <c r="L403" s="1150">
        <f t="shared" ca="1" si="119"/>
        <v>0</v>
      </c>
      <c r="M403" s="1150">
        <f t="shared" ca="1" si="120"/>
        <v>0</v>
      </c>
      <c r="N403" s="1150">
        <f t="shared" ca="1" si="121"/>
        <v>0</v>
      </c>
      <c r="O403" s="1093"/>
      <c r="P403" s="1150">
        <f t="shared" ca="1" si="122"/>
        <v>0</v>
      </c>
      <c r="Q403" s="1150">
        <f t="shared" ca="1" si="123"/>
        <v>0</v>
      </c>
      <c r="R403" s="1150">
        <f t="shared" ca="1" si="124"/>
        <v>0</v>
      </c>
      <c r="S403" s="1150">
        <f t="shared" ca="1" si="125"/>
        <v>0</v>
      </c>
      <c r="T403" s="1150">
        <f t="shared" ca="1" si="126"/>
        <v>0</v>
      </c>
      <c r="U403" s="1152">
        <f t="shared" ca="1" si="127"/>
        <v>0</v>
      </c>
      <c r="V403" s="1153" t="str">
        <f t="shared" ca="1" si="128"/>
        <v>n.a.</v>
      </c>
      <c r="X403" s="1154">
        <f t="shared" ca="1" si="129"/>
        <v>0</v>
      </c>
      <c r="Y403" s="1154">
        <f t="shared" ca="1" si="130"/>
        <v>0</v>
      </c>
      <c r="Z403" s="1154">
        <f t="shared" ca="1" si="131"/>
        <v>0</v>
      </c>
      <c r="AA403" s="1152">
        <f t="shared" ca="1" si="132"/>
        <v>0</v>
      </c>
      <c r="AB403" s="1125"/>
    </row>
    <row r="404" spans="1:28">
      <c r="A404" s="1164">
        <f>'AMORT. PROFILE 0% CPR'!A404</f>
        <v>56975</v>
      </c>
      <c r="C404" s="1124"/>
      <c r="D404" s="1145">
        <f t="shared" ca="1" si="114"/>
        <v>57741</v>
      </c>
      <c r="E404" s="1146">
        <f t="shared" ca="1" si="115"/>
        <v>57768</v>
      </c>
      <c r="F404" s="1147">
        <f t="shared" ca="1" si="116"/>
        <v>11993</v>
      </c>
      <c r="G404" s="1148">
        <f ca="1">IF(F404&lt;&gt;"",COUNTIF($F$11:F404,"&gt;0"),"")</f>
        <v>394</v>
      </c>
      <c r="H404" s="1149"/>
      <c r="I404" s="1093"/>
      <c r="J404" s="1150">
        <f t="shared" ca="1" si="117"/>
        <v>0</v>
      </c>
      <c r="K404" s="1151">
        <f t="shared" ca="1" si="118"/>
        <v>0</v>
      </c>
      <c r="L404" s="1150">
        <f t="shared" ca="1" si="119"/>
        <v>0</v>
      </c>
      <c r="M404" s="1150">
        <f t="shared" ca="1" si="120"/>
        <v>0</v>
      </c>
      <c r="N404" s="1150">
        <f t="shared" ca="1" si="121"/>
        <v>0</v>
      </c>
      <c r="O404" s="1093"/>
      <c r="P404" s="1150">
        <f t="shared" ca="1" si="122"/>
        <v>0</v>
      </c>
      <c r="Q404" s="1150">
        <f t="shared" ca="1" si="123"/>
        <v>0</v>
      </c>
      <c r="R404" s="1150">
        <f t="shared" ca="1" si="124"/>
        <v>0</v>
      </c>
      <c r="S404" s="1150">
        <f t="shared" ca="1" si="125"/>
        <v>0</v>
      </c>
      <c r="T404" s="1150">
        <f t="shared" ca="1" si="126"/>
        <v>0</v>
      </c>
      <c r="U404" s="1152">
        <f t="shared" ca="1" si="127"/>
        <v>0</v>
      </c>
      <c r="V404" s="1153" t="str">
        <f t="shared" ca="1" si="128"/>
        <v>n.a.</v>
      </c>
      <c r="X404" s="1154">
        <f t="shared" ca="1" si="129"/>
        <v>0</v>
      </c>
      <c r="Y404" s="1154">
        <f t="shared" ca="1" si="130"/>
        <v>0</v>
      </c>
      <c r="Z404" s="1154">
        <f t="shared" ca="1" si="131"/>
        <v>0</v>
      </c>
      <c r="AA404" s="1152">
        <f t="shared" ca="1" si="132"/>
        <v>0</v>
      </c>
      <c r="AB404" s="1125"/>
    </row>
    <row r="405" spans="1:28">
      <c r="A405" s="1164">
        <f>'AMORT. PROFILE 0% CPR'!A405</f>
        <v>57006</v>
      </c>
      <c r="C405" s="1124"/>
      <c r="D405" s="1145">
        <f t="shared" ca="1" si="114"/>
        <v>57769</v>
      </c>
      <c r="E405" s="1146">
        <f t="shared" ca="1" si="115"/>
        <v>57796</v>
      </c>
      <c r="F405" s="1147">
        <f t="shared" ca="1" si="116"/>
        <v>12021</v>
      </c>
      <c r="G405" s="1148">
        <f ca="1">IF(F405&lt;&gt;"",COUNTIF($F$11:F405,"&gt;0"),"")</f>
        <v>395</v>
      </c>
      <c r="H405" s="1149"/>
      <c r="I405" s="1093"/>
      <c r="J405" s="1150">
        <f t="shared" ca="1" si="117"/>
        <v>0</v>
      </c>
      <c r="K405" s="1151">
        <f t="shared" ca="1" si="118"/>
        <v>0</v>
      </c>
      <c r="L405" s="1150">
        <f t="shared" ca="1" si="119"/>
        <v>0</v>
      </c>
      <c r="M405" s="1150">
        <f t="shared" ca="1" si="120"/>
        <v>0</v>
      </c>
      <c r="N405" s="1150">
        <f t="shared" ca="1" si="121"/>
        <v>0</v>
      </c>
      <c r="O405" s="1093"/>
      <c r="P405" s="1150">
        <f t="shared" ca="1" si="122"/>
        <v>0</v>
      </c>
      <c r="Q405" s="1150">
        <f t="shared" ca="1" si="123"/>
        <v>0</v>
      </c>
      <c r="R405" s="1150">
        <f t="shared" ca="1" si="124"/>
        <v>0</v>
      </c>
      <c r="S405" s="1150">
        <f t="shared" ca="1" si="125"/>
        <v>0</v>
      </c>
      <c r="T405" s="1150">
        <f t="shared" ca="1" si="126"/>
        <v>0</v>
      </c>
      <c r="U405" s="1152">
        <f t="shared" ca="1" si="127"/>
        <v>0</v>
      </c>
      <c r="V405" s="1153" t="str">
        <f t="shared" ca="1" si="128"/>
        <v>n.a.</v>
      </c>
      <c r="X405" s="1154">
        <f t="shared" ca="1" si="129"/>
        <v>0</v>
      </c>
      <c r="Y405" s="1154">
        <f t="shared" ca="1" si="130"/>
        <v>0</v>
      </c>
      <c r="Z405" s="1154">
        <f t="shared" ca="1" si="131"/>
        <v>0</v>
      </c>
      <c r="AA405" s="1152">
        <f t="shared" ca="1" si="132"/>
        <v>0</v>
      </c>
      <c r="AB405" s="1125"/>
    </row>
    <row r="406" spans="1:28">
      <c r="A406" s="1164">
        <f>'AMORT. PROFILE 0% CPR'!A406</f>
        <v>57038</v>
      </c>
      <c r="C406" s="1124"/>
      <c r="D406" s="1145">
        <f t="shared" ca="1" si="114"/>
        <v>57800</v>
      </c>
      <c r="E406" s="1146">
        <f t="shared" ca="1" si="115"/>
        <v>57829</v>
      </c>
      <c r="F406" s="1147">
        <f t="shared" ca="1" si="116"/>
        <v>12054</v>
      </c>
      <c r="G406" s="1148">
        <f ca="1">IF(F406&lt;&gt;"",COUNTIF($F$11:F406,"&gt;0"),"")</f>
        <v>396</v>
      </c>
      <c r="H406" s="1149"/>
      <c r="I406" s="1093"/>
      <c r="J406" s="1150">
        <f t="shared" ca="1" si="117"/>
        <v>0</v>
      </c>
      <c r="K406" s="1151">
        <f t="shared" ca="1" si="118"/>
        <v>0</v>
      </c>
      <c r="L406" s="1150">
        <f t="shared" ca="1" si="119"/>
        <v>0</v>
      </c>
      <c r="M406" s="1150">
        <f t="shared" ca="1" si="120"/>
        <v>0</v>
      </c>
      <c r="N406" s="1150">
        <f t="shared" ca="1" si="121"/>
        <v>0</v>
      </c>
      <c r="O406" s="1093"/>
      <c r="P406" s="1150">
        <f t="shared" ca="1" si="122"/>
        <v>0</v>
      </c>
      <c r="Q406" s="1150">
        <f t="shared" ca="1" si="123"/>
        <v>0</v>
      </c>
      <c r="R406" s="1150">
        <f t="shared" ca="1" si="124"/>
        <v>0</v>
      </c>
      <c r="S406" s="1150">
        <f t="shared" ca="1" si="125"/>
        <v>0</v>
      </c>
      <c r="T406" s="1150">
        <f t="shared" ca="1" si="126"/>
        <v>0</v>
      </c>
      <c r="U406" s="1152">
        <f t="shared" ca="1" si="127"/>
        <v>0</v>
      </c>
      <c r="V406" s="1153" t="str">
        <f t="shared" ca="1" si="128"/>
        <v>n.a.</v>
      </c>
      <c r="X406" s="1154">
        <f t="shared" ca="1" si="129"/>
        <v>0</v>
      </c>
      <c r="Y406" s="1154">
        <f t="shared" ca="1" si="130"/>
        <v>0</v>
      </c>
      <c r="Z406" s="1154">
        <f t="shared" ca="1" si="131"/>
        <v>0</v>
      </c>
      <c r="AA406" s="1152">
        <f t="shared" ca="1" si="132"/>
        <v>0</v>
      </c>
      <c r="AB406" s="1125"/>
    </row>
    <row r="407" spans="1:28">
      <c r="A407" s="1164">
        <f>'AMORT. PROFILE 0% CPR'!A407</f>
        <v>57066</v>
      </c>
      <c r="C407" s="1124"/>
      <c r="D407" s="1145">
        <f t="shared" ca="1" si="114"/>
        <v>57830</v>
      </c>
      <c r="E407" s="1146">
        <f t="shared" ca="1" si="115"/>
        <v>57857</v>
      </c>
      <c r="F407" s="1147">
        <f t="shared" ca="1" si="116"/>
        <v>12082</v>
      </c>
      <c r="G407" s="1148">
        <f ca="1">IF(F407&lt;&gt;"",COUNTIF($F$11:F407,"&gt;0"),"")</f>
        <v>397</v>
      </c>
      <c r="H407" s="1149"/>
      <c r="I407" s="1093"/>
      <c r="J407" s="1150">
        <f t="shared" ca="1" si="117"/>
        <v>0</v>
      </c>
      <c r="K407" s="1151">
        <f t="shared" ca="1" si="118"/>
        <v>0</v>
      </c>
      <c r="L407" s="1150">
        <f t="shared" ca="1" si="119"/>
        <v>0</v>
      </c>
      <c r="M407" s="1150">
        <f t="shared" ca="1" si="120"/>
        <v>0</v>
      </c>
      <c r="N407" s="1150">
        <f t="shared" ca="1" si="121"/>
        <v>0</v>
      </c>
      <c r="O407" s="1093"/>
      <c r="P407" s="1150">
        <f t="shared" ca="1" si="122"/>
        <v>0</v>
      </c>
      <c r="Q407" s="1150">
        <f t="shared" ca="1" si="123"/>
        <v>0</v>
      </c>
      <c r="R407" s="1150">
        <f t="shared" ca="1" si="124"/>
        <v>0</v>
      </c>
      <c r="S407" s="1150">
        <f t="shared" ca="1" si="125"/>
        <v>0</v>
      </c>
      <c r="T407" s="1150">
        <f t="shared" ca="1" si="126"/>
        <v>0</v>
      </c>
      <c r="U407" s="1152">
        <f t="shared" ca="1" si="127"/>
        <v>0</v>
      </c>
      <c r="V407" s="1153" t="str">
        <f t="shared" ca="1" si="128"/>
        <v>n.a.</v>
      </c>
      <c r="X407" s="1154">
        <f t="shared" ca="1" si="129"/>
        <v>0</v>
      </c>
      <c r="Y407" s="1154">
        <f t="shared" ca="1" si="130"/>
        <v>0</v>
      </c>
      <c r="Z407" s="1154">
        <f t="shared" ca="1" si="131"/>
        <v>0</v>
      </c>
      <c r="AA407" s="1152">
        <f t="shared" ca="1" si="132"/>
        <v>0</v>
      </c>
      <c r="AB407" s="1125"/>
    </row>
    <row r="408" spans="1:28">
      <c r="A408" s="1164">
        <f>'AMORT. PROFILE 0% CPR'!A408</f>
        <v>57097</v>
      </c>
      <c r="C408" s="1124"/>
      <c r="D408" s="1145">
        <f t="shared" ca="1" si="114"/>
        <v>57861</v>
      </c>
      <c r="E408" s="1146">
        <f t="shared" ca="1" si="115"/>
        <v>57888</v>
      </c>
      <c r="F408" s="1147">
        <f t="shared" ca="1" si="116"/>
        <v>12113</v>
      </c>
      <c r="G408" s="1148">
        <f ca="1">IF(F408&lt;&gt;"",COUNTIF($F$11:F408,"&gt;0"),"")</f>
        <v>398</v>
      </c>
      <c r="H408" s="1149"/>
      <c r="I408" s="1093"/>
      <c r="J408" s="1150">
        <f t="shared" ca="1" si="117"/>
        <v>0</v>
      </c>
      <c r="K408" s="1151">
        <f t="shared" ca="1" si="118"/>
        <v>0</v>
      </c>
      <c r="L408" s="1150">
        <f t="shared" ca="1" si="119"/>
        <v>0</v>
      </c>
      <c r="M408" s="1150">
        <f t="shared" ca="1" si="120"/>
        <v>0</v>
      </c>
      <c r="N408" s="1150">
        <f t="shared" ca="1" si="121"/>
        <v>0</v>
      </c>
      <c r="O408" s="1093"/>
      <c r="P408" s="1150">
        <f t="shared" ca="1" si="122"/>
        <v>0</v>
      </c>
      <c r="Q408" s="1150">
        <f t="shared" ca="1" si="123"/>
        <v>0</v>
      </c>
      <c r="R408" s="1150">
        <f t="shared" ca="1" si="124"/>
        <v>0</v>
      </c>
      <c r="S408" s="1150">
        <f t="shared" ca="1" si="125"/>
        <v>0</v>
      </c>
      <c r="T408" s="1150">
        <f t="shared" ca="1" si="126"/>
        <v>0</v>
      </c>
      <c r="U408" s="1152">
        <f t="shared" ca="1" si="127"/>
        <v>0</v>
      </c>
      <c r="V408" s="1153" t="str">
        <f t="shared" ca="1" si="128"/>
        <v>n.a.</v>
      </c>
      <c r="X408" s="1154">
        <f t="shared" ca="1" si="129"/>
        <v>0</v>
      </c>
      <c r="Y408" s="1154">
        <f t="shared" ca="1" si="130"/>
        <v>0</v>
      </c>
      <c r="Z408" s="1154">
        <f t="shared" ca="1" si="131"/>
        <v>0</v>
      </c>
      <c r="AA408" s="1152">
        <f t="shared" ca="1" si="132"/>
        <v>0</v>
      </c>
      <c r="AB408" s="1125"/>
    </row>
    <row r="409" spans="1:28">
      <c r="A409" s="1164">
        <f>'AMORT. PROFILE 0% CPR'!A409</f>
        <v>57129</v>
      </c>
      <c r="C409" s="1124"/>
      <c r="D409" s="1145">
        <f t="shared" ca="1" si="114"/>
        <v>57891</v>
      </c>
      <c r="E409" s="1146">
        <f t="shared" ca="1" si="115"/>
        <v>57920</v>
      </c>
      <c r="F409" s="1147">
        <f t="shared" ca="1" si="116"/>
        <v>12145</v>
      </c>
      <c r="G409" s="1148">
        <f ca="1">IF(F409&lt;&gt;"",COUNTIF($F$11:F409,"&gt;0"),"")</f>
        <v>399</v>
      </c>
      <c r="H409" s="1149"/>
      <c r="I409" s="1093"/>
      <c r="J409" s="1150">
        <f t="shared" ca="1" si="117"/>
        <v>0</v>
      </c>
      <c r="K409" s="1151">
        <f t="shared" ca="1" si="118"/>
        <v>0</v>
      </c>
      <c r="L409" s="1150">
        <f t="shared" ca="1" si="119"/>
        <v>0</v>
      </c>
      <c r="M409" s="1150">
        <f t="shared" ca="1" si="120"/>
        <v>0</v>
      </c>
      <c r="N409" s="1150">
        <f t="shared" ca="1" si="121"/>
        <v>0</v>
      </c>
      <c r="O409" s="1093"/>
      <c r="P409" s="1150">
        <f t="shared" ca="1" si="122"/>
        <v>0</v>
      </c>
      <c r="Q409" s="1150">
        <f t="shared" ca="1" si="123"/>
        <v>0</v>
      </c>
      <c r="R409" s="1150">
        <f t="shared" ca="1" si="124"/>
        <v>0</v>
      </c>
      <c r="S409" s="1150">
        <f t="shared" ca="1" si="125"/>
        <v>0</v>
      </c>
      <c r="T409" s="1150">
        <f t="shared" ca="1" si="126"/>
        <v>0</v>
      </c>
      <c r="U409" s="1152">
        <f t="shared" ca="1" si="127"/>
        <v>0</v>
      </c>
      <c r="V409" s="1153" t="str">
        <f t="shared" ca="1" si="128"/>
        <v>n.a.</v>
      </c>
      <c r="X409" s="1154">
        <f t="shared" ca="1" si="129"/>
        <v>0</v>
      </c>
      <c r="Y409" s="1154">
        <f t="shared" ca="1" si="130"/>
        <v>0</v>
      </c>
      <c r="Z409" s="1154">
        <f t="shared" ca="1" si="131"/>
        <v>0</v>
      </c>
      <c r="AA409" s="1152">
        <f t="shared" ca="1" si="132"/>
        <v>0</v>
      </c>
      <c r="AB409" s="1125"/>
    </row>
    <row r="410" spans="1:28">
      <c r="A410" s="1164">
        <f>'AMORT. PROFILE 0% CPR'!A410</f>
        <v>57158</v>
      </c>
      <c r="C410" s="1124"/>
      <c r="D410" s="1145">
        <f t="shared" ca="1" si="114"/>
        <v>57922</v>
      </c>
      <c r="E410" s="1146">
        <f t="shared" ca="1" si="115"/>
        <v>57949</v>
      </c>
      <c r="F410" s="1147">
        <f t="shared" ca="1" si="116"/>
        <v>12174</v>
      </c>
      <c r="G410" s="1148">
        <f ca="1">IF(F410&lt;&gt;"",COUNTIF($F$11:F410,"&gt;0"),"")</f>
        <v>400</v>
      </c>
      <c r="H410" s="1149"/>
      <c r="I410" s="1093"/>
      <c r="J410" s="1150">
        <f t="shared" ca="1" si="117"/>
        <v>0</v>
      </c>
      <c r="K410" s="1151">
        <f t="shared" ca="1" si="118"/>
        <v>0</v>
      </c>
      <c r="L410" s="1150">
        <f t="shared" ca="1" si="119"/>
        <v>0</v>
      </c>
      <c r="M410" s="1150">
        <f t="shared" ca="1" si="120"/>
        <v>0</v>
      </c>
      <c r="N410" s="1150">
        <f t="shared" ca="1" si="121"/>
        <v>0</v>
      </c>
      <c r="O410" s="1093"/>
      <c r="P410" s="1150">
        <f t="shared" ca="1" si="122"/>
        <v>0</v>
      </c>
      <c r="Q410" s="1150">
        <f t="shared" ca="1" si="123"/>
        <v>0</v>
      </c>
      <c r="R410" s="1150">
        <f t="shared" ca="1" si="124"/>
        <v>0</v>
      </c>
      <c r="S410" s="1150">
        <f t="shared" ca="1" si="125"/>
        <v>0</v>
      </c>
      <c r="T410" s="1150">
        <f t="shared" ca="1" si="126"/>
        <v>0</v>
      </c>
      <c r="U410" s="1152">
        <f t="shared" ca="1" si="127"/>
        <v>0</v>
      </c>
      <c r="V410" s="1153" t="str">
        <f t="shared" ca="1" si="128"/>
        <v>n.a.</v>
      </c>
      <c r="X410" s="1154">
        <f t="shared" ca="1" si="129"/>
        <v>0</v>
      </c>
      <c r="Y410" s="1154">
        <f t="shared" ca="1" si="130"/>
        <v>0</v>
      </c>
      <c r="Z410" s="1154">
        <f t="shared" ca="1" si="131"/>
        <v>0</v>
      </c>
      <c r="AA410" s="1152">
        <f t="shared" ca="1" si="132"/>
        <v>0</v>
      </c>
      <c r="AB410" s="1125"/>
    </row>
    <row r="411" spans="1:28">
      <c r="A411" s="1164">
        <f>'AMORT. PROFILE 0% CPR'!A411</f>
        <v>57188</v>
      </c>
      <c r="C411" s="1124"/>
      <c r="D411" s="1145">
        <f t="shared" ca="1" si="114"/>
        <v>57953</v>
      </c>
      <c r="E411" s="1146">
        <f t="shared" ca="1" si="115"/>
        <v>57980</v>
      </c>
      <c r="F411" s="1147">
        <f t="shared" ca="1" si="116"/>
        <v>12205</v>
      </c>
      <c r="G411" s="1148">
        <f ca="1">IF(F411&lt;&gt;"",COUNTIF($F$11:F411,"&gt;0"),"")</f>
        <v>401</v>
      </c>
      <c r="H411" s="1149"/>
      <c r="I411" s="1093"/>
      <c r="J411" s="1150">
        <f t="shared" ca="1" si="117"/>
        <v>0</v>
      </c>
      <c r="K411" s="1151">
        <f t="shared" ca="1" si="118"/>
        <v>0</v>
      </c>
      <c r="L411" s="1150">
        <f t="shared" ca="1" si="119"/>
        <v>0</v>
      </c>
      <c r="M411" s="1150">
        <f t="shared" ca="1" si="120"/>
        <v>0</v>
      </c>
      <c r="N411" s="1150">
        <f t="shared" ca="1" si="121"/>
        <v>0</v>
      </c>
      <c r="O411" s="1093"/>
      <c r="P411" s="1150">
        <f t="shared" ca="1" si="122"/>
        <v>0</v>
      </c>
      <c r="Q411" s="1150">
        <f t="shared" ca="1" si="123"/>
        <v>0</v>
      </c>
      <c r="R411" s="1150">
        <f t="shared" ca="1" si="124"/>
        <v>0</v>
      </c>
      <c r="S411" s="1150">
        <f t="shared" ca="1" si="125"/>
        <v>0</v>
      </c>
      <c r="T411" s="1150">
        <f t="shared" ca="1" si="126"/>
        <v>0</v>
      </c>
      <c r="U411" s="1152">
        <f t="shared" ca="1" si="127"/>
        <v>0</v>
      </c>
      <c r="V411" s="1153" t="str">
        <f t="shared" ca="1" si="128"/>
        <v>n.a.</v>
      </c>
      <c r="X411" s="1154">
        <f t="shared" ca="1" si="129"/>
        <v>0</v>
      </c>
      <c r="Y411" s="1154">
        <f t="shared" ca="1" si="130"/>
        <v>0</v>
      </c>
      <c r="Z411" s="1154">
        <f t="shared" ca="1" si="131"/>
        <v>0</v>
      </c>
      <c r="AA411" s="1152">
        <f t="shared" ca="1" si="132"/>
        <v>0</v>
      </c>
      <c r="AB411" s="1125"/>
    </row>
    <row r="412" spans="1:28">
      <c r="A412" s="1164">
        <f>'AMORT. PROFILE 0% CPR'!A412</f>
        <v>57220</v>
      </c>
      <c r="C412" s="1124"/>
      <c r="D412" s="1145">
        <f t="shared" ca="1" si="114"/>
        <v>57983</v>
      </c>
      <c r="E412" s="1146">
        <f t="shared" ca="1" si="115"/>
        <v>58011</v>
      </c>
      <c r="F412" s="1147">
        <f t="shared" ca="1" si="116"/>
        <v>12236</v>
      </c>
      <c r="G412" s="1148">
        <f ca="1">IF(F412&lt;&gt;"",COUNTIF($F$11:F412,"&gt;0"),"")</f>
        <v>402</v>
      </c>
      <c r="H412" s="1149"/>
      <c r="I412" s="1093"/>
      <c r="J412" s="1150">
        <f t="shared" ca="1" si="117"/>
        <v>0</v>
      </c>
      <c r="K412" s="1151">
        <f t="shared" ca="1" si="118"/>
        <v>0</v>
      </c>
      <c r="L412" s="1150">
        <f t="shared" ca="1" si="119"/>
        <v>0</v>
      </c>
      <c r="M412" s="1150">
        <f t="shared" ca="1" si="120"/>
        <v>0</v>
      </c>
      <c r="N412" s="1150">
        <f t="shared" ca="1" si="121"/>
        <v>0</v>
      </c>
      <c r="O412" s="1093"/>
      <c r="P412" s="1150">
        <f t="shared" ca="1" si="122"/>
        <v>0</v>
      </c>
      <c r="Q412" s="1150">
        <f t="shared" ca="1" si="123"/>
        <v>0</v>
      </c>
      <c r="R412" s="1150">
        <f t="shared" ca="1" si="124"/>
        <v>0</v>
      </c>
      <c r="S412" s="1150">
        <f t="shared" ca="1" si="125"/>
        <v>0</v>
      </c>
      <c r="T412" s="1150">
        <f t="shared" ca="1" si="126"/>
        <v>0</v>
      </c>
      <c r="U412" s="1152">
        <f t="shared" ca="1" si="127"/>
        <v>0</v>
      </c>
      <c r="V412" s="1153" t="str">
        <f t="shared" ca="1" si="128"/>
        <v>n.a.</v>
      </c>
      <c r="X412" s="1154">
        <f t="shared" ca="1" si="129"/>
        <v>0</v>
      </c>
      <c r="Y412" s="1154">
        <f t="shared" ca="1" si="130"/>
        <v>0</v>
      </c>
      <c r="Z412" s="1154">
        <f t="shared" ca="1" si="131"/>
        <v>0</v>
      </c>
      <c r="AA412" s="1152">
        <f t="shared" ca="1" si="132"/>
        <v>0</v>
      </c>
      <c r="AB412" s="1125"/>
    </row>
    <row r="413" spans="1:28">
      <c r="A413" s="1164">
        <f>'AMORT. PROFILE 0% CPR'!A413</f>
        <v>57250</v>
      </c>
      <c r="C413" s="1124"/>
      <c r="D413" s="1145">
        <f t="shared" ca="1" si="114"/>
        <v>58014</v>
      </c>
      <c r="E413" s="1146">
        <f t="shared" ca="1" si="115"/>
        <v>58041</v>
      </c>
      <c r="F413" s="1147">
        <f t="shared" ca="1" si="116"/>
        <v>12266</v>
      </c>
      <c r="G413" s="1148">
        <f ca="1">IF(F413&lt;&gt;"",COUNTIF($F$11:F413,"&gt;0"),"")</f>
        <v>403</v>
      </c>
      <c r="H413" s="1149"/>
      <c r="I413" s="1093"/>
      <c r="J413" s="1150">
        <f t="shared" ca="1" si="117"/>
        <v>0</v>
      </c>
      <c r="K413" s="1151">
        <f t="shared" ca="1" si="118"/>
        <v>0</v>
      </c>
      <c r="L413" s="1150">
        <f t="shared" ca="1" si="119"/>
        <v>0</v>
      </c>
      <c r="M413" s="1150">
        <f t="shared" ca="1" si="120"/>
        <v>0</v>
      </c>
      <c r="N413" s="1150">
        <f t="shared" ca="1" si="121"/>
        <v>0</v>
      </c>
      <c r="O413" s="1093"/>
      <c r="P413" s="1150">
        <f t="shared" ca="1" si="122"/>
        <v>0</v>
      </c>
      <c r="Q413" s="1150">
        <f t="shared" ca="1" si="123"/>
        <v>0</v>
      </c>
      <c r="R413" s="1150">
        <f t="shared" ca="1" si="124"/>
        <v>0</v>
      </c>
      <c r="S413" s="1150">
        <f t="shared" ca="1" si="125"/>
        <v>0</v>
      </c>
      <c r="T413" s="1150">
        <f t="shared" ca="1" si="126"/>
        <v>0</v>
      </c>
      <c r="U413" s="1152">
        <f t="shared" ca="1" si="127"/>
        <v>0</v>
      </c>
      <c r="V413" s="1153" t="str">
        <f t="shared" ca="1" si="128"/>
        <v>n.a.</v>
      </c>
      <c r="X413" s="1154">
        <f t="shared" ca="1" si="129"/>
        <v>0</v>
      </c>
      <c r="Y413" s="1154">
        <f t="shared" ca="1" si="130"/>
        <v>0</v>
      </c>
      <c r="Z413" s="1154">
        <f t="shared" ca="1" si="131"/>
        <v>0</v>
      </c>
      <c r="AA413" s="1152">
        <f t="shared" ca="1" si="132"/>
        <v>0</v>
      </c>
      <c r="AB413" s="1125"/>
    </row>
    <row r="414" spans="1:28">
      <c r="A414" s="1164">
        <f>'AMORT. PROFILE 0% CPR'!A414</f>
        <v>57280</v>
      </c>
      <c r="C414" s="1124"/>
      <c r="D414" s="1145">
        <f t="shared" ca="1" si="114"/>
        <v>58044</v>
      </c>
      <c r="E414" s="1146">
        <f t="shared" ca="1" si="115"/>
        <v>58071</v>
      </c>
      <c r="F414" s="1147">
        <f t="shared" ca="1" si="116"/>
        <v>12296</v>
      </c>
      <c r="G414" s="1148">
        <f ca="1">IF(F414&lt;&gt;"",COUNTIF($F$11:F414,"&gt;0"),"")</f>
        <v>404</v>
      </c>
      <c r="H414" s="1149"/>
      <c r="I414" s="1093"/>
      <c r="J414" s="1150">
        <f t="shared" ca="1" si="117"/>
        <v>0</v>
      </c>
      <c r="K414" s="1151">
        <f t="shared" ca="1" si="118"/>
        <v>0</v>
      </c>
      <c r="L414" s="1150">
        <f t="shared" ca="1" si="119"/>
        <v>0</v>
      </c>
      <c r="M414" s="1150">
        <f t="shared" ca="1" si="120"/>
        <v>0</v>
      </c>
      <c r="N414" s="1150">
        <f t="shared" ca="1" si="121"/>
        <v>0</v>
      </c>
      <c r="O414" s="1093"/>
      <c r="P414" s="1150">
        <f t="shared" ca="1" si="122"/>
        <v>0</v>
      </c>
      <c r="Q414" s="1150">
        <f t="shared" ca="1" si="123"/>
        <v>0</v>
      </c>
      <c r="R414" s="1150">
        <f t="shared" ca="1" si="124"/>
        <v>0</v>
      </c>
      <c r="S414" s="1150">
        <f t="shared" ca="1" si="125"/>
        <v>0</v>
      </c>
      <c r="T414" s="1150">
        <f t="shared" ca="1" si="126"/>
        <v>0</v>
      </c>
      <c r="U414" s="1152">
        <f t="shared" ca="1" si="127"/>
        <v>0</v>
      </c>
      <c r="V414" s="1153" t="str">
        <f t="shared" ca="1" si="128"/>
        <v>n.a.</v>
      </c>
      <c r="X414" s="1154">
        <f t="shared" ca="1" si="129"/>
        <v>0</v>
      </c>
      <c r="Y414" s="1154">
        <f t="shared" ca="1" si="130"/>
        <v>0</v>
      </c>
      <c r="Z414" s="1154">
        <f t="shared" ca="1" si="131"/>
        <v>0</v>
      </c>
      <c r="AA414" s="1152">
        <f t="shared" ca="1" si="132"/>
        <v>0</v>
      </c>
      <c r="AB414" s="1125"/>
    </row>
    <row r="415" spans="1:28">
      <c r="A415" s="1164">
        <f>'AMORT. PROFILE 0% CPR'!A415</f>
        <v>57311</v>
      </c>
      <c r="C415" s="1124"/>
      <c r="D415" s="1145">
        <f t="shared" ca="1" si="114"/>
        <v>58075</v>
      </c>
      <c r="E415" s="1146">
        <f t="shared" ca="1" si="115"/>
        <v>58102</v>
      </c>
      <c r="F415" s="1147">
        <f t="shared" ca="1" si="116"/>
        <v>12327</v>
      </c>
      <c r="G415" s="1148">
        <f ca="1">IF(F415&lt;&gt;"",COUNTIF($F$11:F415,"&gt;0"),"")</f>
        <v>405</v>
      </c>
      <c r="H415" s="1149"/>
      <c r="I415" s="1093"/>
      <c r="J415" s="1150">
        <f t="shared" ca="1" si="117"/>
        <v>0</v>
      </c>
      <c r="K415" s="1151">
        <f t="shared" ca="1" si="118"/>
        <v>0</v>
      </c>
      <c r="L415" s="1150">
        <f t="shared" ca="1" si="119"/>
        <v>0</v>
      </c>
      <c r="M415" s="1150">
        <f t="shared" ca="1" si="120"/>
        <v>0</v>
      </c>
      <c r="N415" s="1150">
        <f t="shared" ca="1" si="121"/>
        <v>0</v>
      </c>
      <c r="O415" s="1093"/>
      <c r="P415" s="1150">
        <f t="shared" ca="1" si="122"/>
        <v>0</v>
      </c>
      <c r="Q415" s="1150">
        <f t="shared" ca="1" si="123"/>
        <v>0</v>
      </c>
      <c r="R415" s="1150">
        <f t="shared" ca="1" si="124"/>
        <v>0</v>
      </c>
      <c r="S415" s="1150">
        <f t="shared" ca="1" si="125"/>
        <v>0</v>
      </c>
      <c r="T415" s="1150">
        <f t="shared" ca="1" si="126"/>
        <v>0</v>
      </c>
      <c r="U415" s="1152">
        <f t="shared" ca="1" si="127"/>
        <v>0</v>
      </c>
      <c r="V415" s="1153" t="str">
        <f t="shared" ca="1" si="128"/>
        <v>n.a.</v>
      </c>
      <c r="X415" s="1154">
        <f t="shared" ca="1" si="129"/>
        <v>0</v>
      </c>
      <c r="Y415" s="1154">
        <f t="shared" ca="1" si="130"/>
        <v>0</v>
      </c>
      <c r="Z415" s="1154">
        <f t="shared" ca="1" si="131"/>
        <v>0</v>
      </c>
      <c r="AA415" s="1152">
        <f t="shared" ca="1" si="132"/>
        <v>0</v>
      </c>
      <c r="AB415" s="1125"/>
    </row>
    <row r="416" spans="1:28">
      <c r="A416" s="1164">
        <f>'AMORT. PROFILE 0% CPR'!A416</f>
        <v>57341</v>
      </c>
      <c r="C416" s="1124"/>
      <c r="D416" s="1145">
        <f t="shared" ca="1" si="114"/>
        <v>58106</v>
      </c>
      <c r="E416" s="1146">
        <f t="shared" ca="1" si="115"/>
        <v>58133</v>
      </c>
      <c r="F416" s="1147">
        <f t="shared" ca="1" si="116"/>
        <v>12358</v>
      </c>
      <c r="G416" s="1148">
        <f ca="1">IF(F416&lt;&gt;"",COUNTIF($F$11:F416,"&gt;0"),"")</f>
        <v>406</v>
      </c>
      <c r="H416" s="1149"/>
      <c r="I416" s="1093"/>
      <c r="J416" s="1150">
        <f t="shared" ca="1" si="117"/>
        <v>0</v>
      </c>
      <c r="K416" s="1151">
        <f t="shared" ca="1" si="118"/>
        <v>0</v>
      </c>
      <c r="L416" s="1150">
        <f t="shared" ca="1" si="119"/>
        <v>0</v>
      </c>
      <c r="M416" s="1150">
        <f t="shared" ca="1" si="120"/>
        <v>0</v>
      </c>
      <c r="N416" s="1150">
        <f t="shared" ca="1" si="121"/>
        <v>0</v>
      </c>
      <c r="O416" s="1093"/>
      <c r="P416" s="1150">
        <f t="shared" ca="1" si="122"/>
        <v>0</v>
      </c>
      <c r="Q416" s="1150">
        <f t="shared" ca="1" si="123"/>
        <v>0</v>
      </c>
      <c r="R416" s="1150">
        <f t="shared" ca="1" si="124"/>
        <v>0</v>
      </c>
      <c r="S416" s="1150">
        <f t="shared" ca="1" si="125"/>
        <v>0</v>
      </c>
      <c r="T416" s="1150">
        <f t="shared" ca="1" si="126"/>
        <v>0</v>
      </c>
      <c r="U416" s="1152">
        <f t="shared" ca="1" si="127"/>
        <v>0</v>
      </c>
      <c r="V416" s="1153" t="str">
        <f t="shared" ca="1" si="128"/>
        <v>n.a.</v>
      </c>
      <c r="X416" s="1154">
        <f t="shared" ca="1" si="129"/>
        <v>0</v>
      </c>
      <c r="Y416" s="1154">
        <f t="shared" ca="1" si="130"/>
        <v>0</v>
      </c>
      <c r="Z416" s="1154">
        <f t="shared" ca="1" si="131"/>
        <v>0</v>
      </c>
      <c r="AA416" s="1152">
        <f t="shared" ca="1" si="132"/>
        <v>0</v>
      </c>
      <c r="AB416" s="1125"/>
    </row>
    <row r="417" spans="1:28">
      <c r="A417" s="1164">
        <f>'AMORT. PROFILE 0% CPR'!A417</f>
        <v>57374</v>
      </c>
      <c r="C417" s="1124"/>
      <c r="D417" s="1145">
        <f t="shared" ca="1" si="114"/>
        <v>58134</v>
      </c>
      <c r="E417" s="1146">
        <f t="shared" ca="1" si="115"/>
        <v>58161</v>
      </c>
      <c r="F417" s="1147">
        <f t="shared" ca="1" si="116"/>
        <v>12386</v>
      </c>
      <c r="G417" s="1148">
        <f ca="1">IF(F417&lt;&gt;"",COUNTIF($F$11:F417,"&gt;0"),"")</f>
        <v>407</v>
      </c>
      <c r="H417" s="1149"/>
      <c r="I417" s="1093"/>
      <c r="J417" s="1150">
        <f t="shared" ca="1" si="117"/>
        <v>0</v>
      </c>
      <c r="K417" s="1151">
        <f t="shared" ca="1" si="118"/>
        <v>0</v>
      </c>
      <c r="L417" s="1150">
        <f t="shared" ca="1" si="119"/>
        <v>0</v>
      </c>
      <c r="M417" s="1150">
        <f t="shared" ca="1" si="120"/>
        <v>0</v>
      </c>
      <c r="N417" s="1150">
        <f t="shared" ca="1" si="121"/>
        <v>0</v>
      </c>
      <c r="O417" s="1093"/>
      <c r="P417" s="1150">
        <f t="shared" ca="1" si="122"/>
        <v>0</v>
      </c>
      <c r="Q417" s="1150">
        <f t="shared" ca="1" si="123"/>
        <v>0</v>
      </c>
      <c r="R417" s="1150">
        <f t="shared" ca="1" si="124"/>
        <v>0</v>
      </c>
      <c r="S417" s="1150">
        <f t="shared" ca="1" si="125"/>
        <v>0</v>
      </c>
      <c r="T417" s="1150">
        <f t="shared" ca="1" si="126"/>
        <v>0</v>
      </c>
      <c r="U417" s="1152">
        <f t="shared" ca="1" si="127"/>
        <v>0</v>
      </c>
      <c r="V417" s="1153" t="str">
        <f t="shared" ca="1" si="128"/>
        <v>n.a.</v>
      </c>
      <c r="X417" s="1154">
        <f t="shared" ca="1" si="129"/>
        <v>0</v>
      </c>
      <c r="Y417" s="1154">
        <f t="shared" ca="1" si="130"/>
        <v>0</v>
      </c>
      <c r="Z417" s="1154">
        <f t="shared" ca="1" si="131"/>
        <v>0</v>
      </c>
      <c r="AA417" s="1152">
        <f t="shared" ca="1" si="132"/>
        <v>0</v>
      </c>
      <c r="AB417" s="1125"/>
    </row>
    <row r="418" spans="1:28">
      <c r="A418" s="1164">
        <f>'AMORT. PROFILE 0% CPR'!A418</f>
        <v>57403</v>
      </c>
      <c r="C418" s="1124"/>
      <c r="D418" s="1145">
        <f t="shared" ca="1" si="114"/>
        <v>58165</v>
      </c>
      <c r="E418" s="1146">
        <f t="shared" ca="1" si="115"/>
        <v>58193</v>
      </c>
      <c r="F418" s="1147">
        <f t="shared" ca="1" si="116"/>
        <v>12418</v>
      </c>
      <c r="G418" s="1148">
        <f ca="1">IF(F418&lt;&gt;"",COUNTIF($F$11:F418,"&gt;0"),"")</f>
        <v>408</v>
      </c>
      <c r="H418" s="1149"/>
      <c r="I418" s="1093"/>
      <c r="J418" s="1150">
        <f t="shared" ca="1" si="117"/>
        <v>0</v>
      </c>
      <c r="K418" s="1151">
        <f t="shared" ca="1" si="118"/>
        <v>0</v>
      </c>
      <c r="L418" s="1150">
        <f t="shared" ca="1" si="119"/>
        <v>0</v>
      </c>
      <c r="M418" s="1150">
        <f t="shared" ca="1" si="120"/>
        <v>0</v>
      </c>
      <c r="N418" s="1150">
        <f t="shared" ca="1" si="121"/>
        <v>0</v>
      </c>
      <c r="O418" s="1093"/>
      <c r="P418" s="1150">
        <f t="shared" ca="1" si="122"/>
        <v>0</v>
      </c>
      <c r="Q418" s="1150">
        <f t="shared" ca="1" si="123"/>
        <v>0</v>
      </c>
      <c r="R418" s="1150">
        <f t="shared" ca="1" si="124"/>
        <v>0</v>
      </c>
      <c r="S418" s="1150">
        <f t="shared" ca="1" si="125"/>
        <v>0</v>
      </c>
      <c r="T418" s="1150">
        <f t="shared" ca="1" si="126"/>
        <v>0</v>
      </c>
      <c r="U418" s="1152">
        <f t="shared" ca="1" si="127"/>
        <v>0</v>
      </c>
      <c r="V418" s="1153" t="str">
        <f t="shared" ca="1" si="128"/>
        <v>n.a.</v>
      </c>
      <c r="X418" s="1154">
        <f t="shared" ca="1" si="129"/>
        <v>0</v>
      </c>
      <c r="Y418" s="1154">
        <f t="shared" ca="1" si="130"/>
        <v>0</v>
      </c>
      <c r="Z418" s="1154">
        <f t="shared" ca="1" si="131"/>
        <v>0</v>
      </c>
      <c r="AA418" s="1152">
        <f t="shared" ca="1" si="132"/>
        <v>0</v>
      </c>
      <c r="AB418" s="1125"/>
    </row>
    <row r="419" spans="1:28">
      <c r="A419" s="1164">
        <f>'AMORT. PROFILE 0% CPR'!A419</f>
        <v>57431</v>
      </c>
      <c r="C419" s="1124"/>
      <c r="D419" s="1145">
        <f t="shared" ref="D419:D482" ca="1" si="133">IF(E419&lt;&gt;"",EOMONTH(E419,-1),"")</f>
        <v>58195</v>
      </c>
      <c r="E419" s="1146">
        <f t="shared" ref="E419:E482" ca="1" si="134">IF(INDIRECT("A"&amp;(IFERROR(MATCH(E418,A:A),999)+1))&gt;0,INDIRECT("A"&amp;(IFERROR(MATCH(E418,A:A),999)+1)),"")</f>
        <v>58222</v>
      </c>
      <c r="F419" s="1147">
        <f t="shared" ref="F419:F466" ca="1" si="135">IF(E419&lt;&gt;"",E419-$A$31,"")</f>
        <v>12447</v>
      </c>
      <c r="G419" s="1148">
        <f ca="1">IF(F419&lt;&gt;"",COUNTIF($F$11:F419,"&gt;0"),"")</f>
        <v>409</v>
      </c>
      <c r="H419" s="1149"/>
      <c r="I419" s="1093"/>
      <c r="J419" s="1150">
        <f t="shared" ref="J419:J466" ca="1" si="136">IF(G419=1,$A$7,N418)</f>
        <v>0</v>
      </c>
      <c r="K419" s="1151">
        <f t="shared" ref="K419:K466" ca="1" si="137">H419*J419</f>
        <v>0</v>
      </c>
      <c r="L419" s="1150">
        <f t="shared" ref="L419:L466" ca="1" si="138">IF(E419&lt;&gt;"",(1-(1-$A$25)^(1/12))*(J419-K419),"")</f>
        <v>0</v>
      </c>
      <c r="M419" s="1150">
        <f t="shared" ref="M419:M465" ca="1" si="139">IF(J419-K419-L419&lt;$A$27*$A$5,J419-K419-L419,0)</f>
        <v>0</v>
      </c>
      <c r="N419" s="1150">
        <f t="shared" ref="N419:N466" ca="1" si="140">IF(E419&lt;&gt;"",J419-K419-L419-M419,"")</f>
        <v>0</v>
      </c>
      <c r="O419" s="1093"/>
      <c r="P419" s="1150">
        <f t="shared" ref="P419:P466" ca="1" si="141">IF(G419&lt;&gt; "", R419+X419-N419, "")</f>
        <v>0</v>
      </c>
      <c r="Q419" s="1150">
        <f t="shared" ref="Q419:Q466" ca="1" si="142">IF(E419&lt;&gt;"", N419*(1-$A$15), "")</f>
        <v>0</v>
      </c>
      <c r="R419" s="1150">
        <f t="shared" ref="R419:R466" ca="1" si="143">IF(E419&lt;&gt;"", T418, "")</f>
        <v>0</v>
      </c>
      <c r="S419" s="1150">
        <f t="shared" ref="S419:S466" ca="1" si="144">IF(E419&lt;&gt;"", MIN(P419,MAX(R419-Q419,0)), "")</f>
        <v>0</v>
      </c>
      <c r="T419" s="1150">
        <f t="shared" ref="T419:T466" ca="1" si="145">IF(E419&lt;&gt;"", R419-S419, "")</f>
        <v>0</v>
      </c>
      <c r="U419" s="1152">
        <f t="shared" ref="U419:U466" ca="1" si="146">IF(E419&lt;&gt;"", R419/$A$11, "")</f>
        <v>0</v>
      </c>
      <c r="V419" s="1153" t="str">
        <f t="shared" ref="V419:V466" ca="1" si="147">IF(E419&lt;&gt;"", IFERROR(1-T419/N419, "n.a."), "")</f>
        <v>n.a.</v>
      </c>
      <c r="X419" s="1154">
        <f t="shared" ref="X419:X466" ca="1" si="148">IF(E419&lt;&gt;"", Z418, "")</f>
        <v>0</v>
      </c>
      <c r="Y419" s="1154">
        <f t="shared" ref="Y419:Y466" ca="1" si="149">IF(E419&lt;&gt;"", P419-S419, "")</f>
        <v>0</v>
      </c>
      <c r="Z419" s="1154">
        <f t="shared" ref="Z419:Z466" ca="1" si="150">IF(E419&lt;&gt;"", X419-Y419, "")</f>
        <v>0</v>
      </c>
      <c r="AA419" s="1152">
        <f t="shared" ref="AA419:AA466" ca="1" si="151">IF(E419&lt;&gt;"", X419/$A$19, "")</f>
        <v>0</v>
      </c>
      <c r="AB419" s="1125"/>
    </row>
    <row r="420" spans="1:28">
      <c r="A420" s="1164">
        <f>'AMORT. PROFILE 0% CPR'!A420</f>
        <v>57462</v>
      </c>
      <c r="C420" s="1124"/>
      <c r="D420" s="1145">
        <f t="shared" ca="1" si="133"/>
        <v>58226</v>
      </c>
      <c r="E420" s="1146">
        <f t="shared" ca="1" si="134"/>
        <v>58253</v>
      </c>
      <c r="F420" s="1147">
        <f t="shared" ca="1" si="135"/>
        <v>12478</v>
      </c>
      <c r="G420" s="1148">
        <f ca="1">IF(F420&lt;&gt;"",COUNTIF($F$11:F420,"&gt;0"),"")</f>
        <v>410</v>
      </c>
      <c r="H420" s="1149"/>
      <c r="I420" s="1093"/>
      <c r="J420" s="1150">
        <f t="shared" ca="1" si="136"/>
        <v>0</v>
      </c>
      <c r="K420" s="1151">
        <f t="shared" ca="1" si="137"/>
        <v>0</v>
      </c>
      <c r="L420" s="1150">
        <f t="shared" ca="1" si="138"/>
        <v>0</v>
      </c>
      <c r="M420" s="1150">
        <f t="shared" ca="1" si="139"/>
        <v>0</v>
      </c>
      <c r="N420" s="1150">
        <f t="shared" ca="1" si="140"/>
        <v>0</v>
      </c>
      <c r="O420" s="1093"/>
      <c r="P420" s="1150">
        <f t="shared" ca="1" si="141"/>
        <v>0</v>
      </c>
      <c r="Q420" s="1150">
        <f t="shared" ca="1" si="142"/>
        <v>0</v>
      </c>
      <c r="R420" s="1150">
        <f t="shared" ca="1" si="143"/>
        <v>0</v>
      </c>
      <c r="S420" s="1150">
        <f t="shared" ca="1" si="144"/>
        <v>0</v>
      </c>
      <c r="T420" s="1150">
        <f t="shared" ca="1" si="145"/>
        <v>0</v>
      </c>
      <c r="U420" s="1152">
        <f t="shared" ca="1" si="146"/>
        <v>0</v>
      </c>
      <c r="V420" s="1153" t="str">
        <f t="shared" ca="1" si="147"/>
        <v>n.a.</v>
      </c>
      <c r="X420" s="1154">
        <f t="shared" ca="1" si="148"/>
        <v>0</v>
      </c>
      <c r="Y420" s="1154">
        <f t="shared" ca="1" si="149"/>
        <v>0</v>
      </c>
      <c r="Z420" s="1154">
        <f t="shared" ca="1" si="150"/>
        <v>0</v>
      </c>
      <c r="AA420" s="1152">
        <f t="shared" ca="1" si="151"/>
        <v>0</v>
      </c>
      <c r="AB420" s="1125"/>
    </row>
    <row r="421" spans="1:28">
      <c r="A421" s="1164">
        <f>'AMORT. PROFILE 0% CPR'!A421</f>
        <v>57493</v>
      </c>
      <c r="C421" s="1124"/>
      <c r="D421" s="1145">
        <f t="shared" ca="1" si="133"/>
        <v>58256</v>
      </c>
      <c r="E421" s="1146">
        <f t="shared" ca="1" si="134"/>
        <v>58284</v>
      </c>
      <c r="F421" s="1147">
        <f t="shared" ca="1" si="135"/>
        <v>12509</v>
      </c>
      <c r="G421" s="1148">
        <f ca="1">IF(F421&lt;&gt;"",COUNTIF($F$11:F421,"&gt;0"),"")</f>
        <v>411</v>
      </c>
      <c r="H421" s="1149"/>
      <c r="I421" s="1093"/>
      <c r="J421" s="1150">
        <f t="shared" ca="1" si="136"/>
        <v>0</v>
      </c>
      <c r="K421" s="1151">
        <f t="shared" ca="1" si="137"/>
        <v>0</v>
      </c>
      <c r="L421" s="1150">
        <f t="shared" ca="1" si="138"/>
        <v>0</v>
      </c>
      <c r="M421" s="1150">
        <f t="shared" ca="1" si="139"/>
        <v>0</v>
      </c>
      <c r="N421" s="1150">
        <f t="shared" ca="1" si="140"/>
        <v>0</v>
      </c>
      <c r="O421" s="1093"/>
      <c r="P421" s="1150">
        <f t="shared" ca="1" si="141"/>
        <v>0</v>
      </c>
      <c r="Q421" s="1150">
        <f t="shared" ca="1" si="142"/>
        <v>0</v>
      </c>
      <c r="R421" s="1150">
        <f t="shared" ca="1" si="143"/>
        <v>0</v>
      </c>
      <c r="S421" s="1150">
        <f t="shared" ca="1" si="144"/>
        <v>0</v>
      </c>
      <c r="T421" s="1150">
        <f t="shared" ca="1" si="145"/>
        <v>0</v>
      </c>
      <c r="U421" s="1152">
        <f t="shared" ca="1" si="146"/>
        <v>0</v>
      </c>
      <c r="V421" s="1153" t="str">
        <f t="shared" ca="1" si="147"/>
        <v>n.a.</v>
      </c>
      <c r="X421" s="1154">
        <f t="shared" ca="1" si="148"/>
        <v>0</v>
      </c>
      <c r="Y421" s="1154">
        <f t="shared" ca="1" si="149"/>
        <v>0</v>
      </c>
      <c r="Z421" s="1154">
        <f t="shared" ca="1" si="150"/>
        <v>0</v>
      </c>
      <c r="AA421" s="1152">
        <f t="shared" ca="1" si="151"/>
        <v>0</v>
      </c>
      <c r="AB421" s="1125"/>
    </row>
    <row r="422" spans="1:28">
      <c r="A422" s="1164">
        <f>'AMORT. PROFILE 0% CPR'!A422</f>
        <v>57523</v>
      </c>
      <c r="C422" s="1124"/>
      <c r="D422" s="1145">
        <f t="shared" ca="1" si="133"/>
        <v>58287</v>
      </c>
      <c r="E422" s="1146">
        <f t="shared" ca="1" si="134"/>
        <v>58314</v>
      </c>
      <c r="F422" s="1147">
        <f t="shared" ca="1" si="135"/>
        <v>12539</v>
      </c>
      <c r="G422" s="1148">
        <f ca="1">IF(F422&lt;&gt;"",COUNTIF($F$11:F422,"&gt;0"),"")</f>
        <v>412</v>
      </c>
      <c r="H422" s="1149"/>
      <c r="I422" s="1093"/>
      <c r="J422" s="1150">
        <f t="shared" ca="1" si="136"/>
        <v>0</v>
      </c>
      <c r="K422" s="1151">
        <f t="shared" ca="1" si="137"/>
        <v>0</v>
      </c>
      <c r="L422" s="1150">
        <f t="shared" ca="1" si="138"/>
        <v>0</v>
      </c>
      <c r="M422" s="1150">
        <f t="shared" ca="1" si="139"/>
        <v>0</v>
      </c>
      <c r="N422" s="1150">
        <f t="shared" ca="1" si="140"/>
        <v>0</v>
      </c>
      <c r="O422" s="1093"/>
      <c r="P422" s="1150">
        <f t="shared" ca="1" si="141"/>
        <v>0</v>
      </c>
      <c r="Q422" s="1150">
        <f t="shared" ca="1" si="142"/>
        <v>0</v>
      </c>
      <c r="R422" s="1150">
        <f t="shared" ca="1" si="143"/>
        <v>0</v>
      </c>
      <c r="S422" s="1150">
        <f t="shared" ca="1" si="144"/>
        <v>0</v>
      </c>
      <c r="T422" s="1150">
        <f t="shared" ca="1" si="145"/>
        <v>0</v>
      </c>
      <c r="U422" s="1152">
        <f t="shared" ca="1" si="146"/>
        <v>0</v>
      </c>
      <c r="V422" s="1153" t="str">
        <f t="shared" ca="1" si="147"/>
        <v>n.a.</v>
      </c>
      <c r="X422" s="1154">
        <f t="shared" ca="1" si="148"/>
        <v>0</v>
      </c>
      <c r="Y422" s="1154">
        <f t="shared" ca="1" si="149"/>
        <v>0</v>
      </c>
      <c r="Z422" s="1154">
        <f t="shared" ca="1" si="150"/>
        <v>0</v>
      </c>
      <c r="AA422" s="1152">
        <f t="shared" ca="1" si="151"/>
        <v>0</v>
      </c>
      <c r="AB422" s="1125"/>
    </row>
    <row r="423" spans="1:28">
      <c r="A423" s="1164">
        <f>'AMORT. PROFILE 0% CPR'!A423</f>
        <v>57553</v>
      </c>
      <c r="C423" s="1124"/>
      <c r="D423" s="1145">
        <f t="shared" ca="1" si="133"/>
        <v>58318</v>
      </c>
      <c r="E423" s="1146">
        <f t="shared" ca="1" si="134"/>
        <v>58347</v>
      </c>
      <c r="F423" s="1147">
        <f t="shared" ca="1" si="135"/>
        <v>12572</v>
      </c>
      <c r="G423" s="1148">
        <f ca="1">IF(F423&lt;&gt;"",COUNTIF($F$11:F423,"&gt;0"),"")</f>
        <v>413</v>
      </c>
      <c r="H423" s="1149"/>
      <c r="I423" s="1093"/>
      <c r="J423" s="1150">
        <f t="shared" ca="1" si="136"/>
        <v>0</v>
      </c>
      <c r="K423" s="1151">
        <f t="shared" ca="1" si="137"/>
        <v>0</v>
      </c>
      <c r="L423" s="1150">
        <f t="shared" ca="1" si="138"/>
        <v>0</v>
      </c>
      <c r="M423" s="1150">
        <f t="shared" ca="1" si="139"/>
        <v>0</v>
      </c>
      <c r="N423" s="1150">
        <f t="shared" ca="1" si="140"/>
        <v>0</v>
      </c>
      <c r="O423" s="1093"/>
      <c r="P423" s="1150">
        <f t="shared" ca="1" si="141"/>
        <v>0</v>
      </c>
      <c r="Q423" s="1150">
        <f t="shared" ca="1" si="142"/>
        <v>0</v>
      </c>
      <c r="R423" s="1150">
        <f t="shared" ca="1" si="143"/>
        <v>0</v>
      </c>
      <c r="S423" s="1150">
        <f t="shared" ca="1" si="144"/>
        <v>0</v>
      </c>
      <c r="T423" s="1150">
        <f t="shared" ca="1" si="145"/>
        <v>0</v>
      </c>
      <c r="U423" s="1152">
        <f t="shared" ca="1" si="146"/>
        <v>0</v>
      </c>
      <c r="V423" s="1153" t="str">
        <f t="shared" ca="1" si="147"/>
        <v>n.a.</v>
      </c>
      <c r="X423" s="1154">
        <f t="shared" ca="1" si="148"/>
        <v>0</v>
      </c>
      <c r="Y423" s="1154">
        <f t="shared" ca="1" si="149"/>
        <v>0</v>
      </c>
      <c r="Z423" s="1154">
        <f t="shared" ca="1" si="150"/>
        <v>0</v>
      </c>
      <c r="AA423" s="1152">
        <f t="shared" ca="1" si="151"/>
        <v>0</v>
      </c>
      <c r="AB423" s="1125"/>
    </row>
    <row r="424" spans="1:28">
      <c r="A424" s="1164">
        <f>'AMORT. PROFILE 0% CPR'!A424</f>
        <v>57584</v>
      </c>
      <c r="C424" s="1124"/>
      <c r="D424" s="1145">
        <f t="shared" ca="1" si="133"/>
        <v>58348</v>
      </c>
      <c r="E424" s="1146">
        <f t="shared" ca="1" si="134"/>
        <v>58375</v>
      </c>
      <c r="F424" s="1147">
        <f t="shared" ca="1" si="135"/>
        <v>12600</v>
      </c>
      <c r="G424" s="1148">
        <f ca="1">IF(F424&lt;&gt;"",COUNTIF($F$11:F424,"&gt;0"),"")</f>
        <v>414</v>
      </c>
      <c r="H424" s="1149"/>
      <c r="I424" s="1093"/>
      <c r="J424" s="1150">
        <f t="shared" ca="1" si="136"/>
        <v>0</v>
      </c>
      <c r="K424" s="1151">
        <f t="shared" ca="1" si="137"/>
        <v>0</v>
      </c>
      <c r="L424" s="1150">
        <f t="shared" ca="1" si="138"/>
        <v>0</v>
      </c>
      <c r="M424" s="1150">
        <f t="shared" ca="1" si="139"/>
        <v>0</v>
      </c>
      <c r="N424" s="1150">
        <f t="shared" ca="1" si="140"/>
        <v>0</v>
      </c>
      <c r="O424" s="1093"/>
      <c r="P424" s="1150">
        <f t="shared" ca="1" si="141"/>
        <v>0</v>
      </c>
      <c r="Q424" s="1150">
        <f t="shared" ca="1" si="142"/>
        <v>0</v>
      </c>
      <c r="R424" s="1150">
        <f t="shared" ca="1" si="143"/>
        <v>0</v>
      </c>
      <c r="S424" s="1150">
        <f t="shared" ca="1" si="144"/>
        <v>0</v>
      </c>
      <c r="T424" s="1150">
        <f t="shared" ca="1" si="145"/>
        <v>0</v>
      </c>
      <c r="U424" s="1152">
        <f t="shared" ca="1" si="146"/>
        <v>0</v>
      </c>
      <c r="V424" s="1153" t="str">
        <f t="shared" ca="1" si="147"/>
        <v>n.a.</v>
      </c>
      <c r="X424" s="1154">
        <f t="shared" ca="1" si="148"/>
        <v>0</v>
      </c>
      <c r="Y424" s="1154">
        <f t="shared" ca="1" si="149"/>
        <v>0</v>
      </c>
      <c r="Z424" s="1154">
        <f t="shared" ca="1" si="150"/>
        <v>0</v>
      </c>
      <c r="AA424" s="1152">
        <f t="shared" ca="1" si="151"/>
        <v>0</v>
      </c>
      <c r="AB424" s="1125"/>
    </row>
    <row r="425" spans="1:28">
      <c r="A425" s="1164">
        <f>'AMORT. PROFILE 0% CPR'!A425</f>
        <v>57615</v>
      </c>
      <c r="C425" s="1124"/>
      <c r="D425" s="1145">
        <f t="shared" ca="1" si="133"/>
        <v>58379</v>
      </c>
      <c r="E425" s="1146">
        <f t="shared" ca="1" si="134"/>
        <v>58406</v>
      </c>
      <c r="F425" s="1147">
        <f t="shared" ca="1" si="135"/>
        <v>12631</v>
      </c>
      <c r="G425" s="1148">
        <f ca="1">IF(F425&lt;&gt;"",COUNTIF($F$11:F425,"&gt;0"),"")</f>
        <v>415</v>
      </c>
      <c r="H425" s="1149"/>
      <c r="I425" s="1093"/>
      <c r="J425" s="1150">
        <f t="shared" ca="1" si="136"/>
        <v>0</v>
      </c>
      <c r="K425" s="1151">
        <f t="shared" ca="1" si="137"/>
        <v>0</v>
      </c>
      <c r="L425" s="1150">
        <f t="shared" ca="1" si="138"/>
        <v>0</v>
      </c>
      <c r="M425" s="1150">
        <f t="shared" ca="1" si="139"/>
        <v>0</v>
      </c>
      <c r="N425" s="1150">
        <f t="shared" ca="1" si="140"/>
        <v>0</v>
      </c>
      <c r="O425" s="1093"/>
      <c r="P425" s="1150">
        <f t="shared" ca="1" si="141"/>
        <v>0</v>
      </c>
      <c r="Q425" s="1150">
        <f t="shared" ca="1" si="142"/>
        <v>0</v>
      </c>
      <c r="R425" s="1150">
        <f t="shared" ca="1" si="143"/>
        <v>0</v>
      </c>
      <c r="S425" s="1150">
        <f t="shared" ca="1" si="144"/>
        <v>0</v>
      </c>
      <c r="T425" s="1150">
        <f t="shared" ca="1" si="145"/>
        <v>0</v>
      </c>
      <c r="U425" s="1152">
        <f t="shared" ca="1" si="146"/>
        <v>0</v>
      </c>
      <c r="V425" s="1153" t="str">
        <f t="shared" ca="1" si="147"/>
        <v>n.a.</v>
      </c>
      <c r="X425" s="1154">
        <f t="shared" ca="1" si="148"/>
        <v>0</v>
      </c>
      <c r="Y425" s="1154">
        <f t="shared" ca="1" si="149"/>
        <v>0</v>
      </c>
      <c r="Z425" s="1154">
        <f t="shared" ca="1" si="150"/>
        <v>0</v>
      </c>
      <c r="AA425" s="1152">
        <f t="shared" ca="1" si="151"/>
        <v>0</v>
      </c>
      <c r="AB425" s="1125"/>
    </row>
    <row r="426" spans="1:28">
      <c r="A426" s="1164">
        <f>'AMORT. PROFILE 0% CPR'!A426</f>
        <v>57647</v>
      </c>
      <c r="C426" s="1124"/>
      <c r="D426" s="1145">
        <f t="shared" ca="1" si="133"/>
        <v>58409</v>
      </c>
      <c r="E426" s="1146">
        <f t="shared" ca="1" si="134"/>
        <v>58438</v>
      </c>
      <c r="F426" s="1147">
        <f t="shared" ca="1" si="135"/>
        <v>12663</v>
      </c>
      <c r="G426" s="1148">
        <f ca="1">IF(F426&lt;&gt;"",COUNTIF($F$11:F426,"&gt;0"),"")</f>
        <v>416</v>
      </c>
      <c r="H426" s="1149"/>
      <c r="I426" s="1093"/>
      <c r="J426" s="1150">
        <f t="shared" ca="1" si="136"/>
        <v>0</v>
      </c>
      <c r="K426" s="1151">
        <f t="shared" ca="1" si="137"/>
        <v>0</v>
      </c>
      <c r="L426" s="1150">
        <f t="shared" ca="1" si="138"/>
        <v>0</v>
      </c>
      <c r="M426" s="1150">
        <f t="shared" ca="1" si="139"/>
        <v>0</v>
      </c>
      <c r="N426" s="1150">
        <f t="shared" ca="1" si="140"/>
        <v>0</v>
      </c>
      <c r="O426" s="1093"/>
      <c r="P426" s="1150">
        <f t="shared" ca="1" si="141"/>
        <v>0</v>
      </c>
      <c r="Q426" s="1150">
        <f t="shared" ca="1" si="142"/>
        <v>0</v>
      </c>
      <c r="R426" s="1150">
        <f t="shared" ca="1" si="143"/>
        <v>0</v>
      </c>
      <c r="S426" s="1150">
        <f t="shared" ca="1" si="144"/>
        <v>0</v>
      </c>
      <c r="T426" s="1150">
        <f t="shared" ca="1" si="145"/>
        <v>0</v>
      </c>
      <c r="U426" s="1152">
        <f t="shared" ca="1" si="146"/>
        <v>0</v>
      </c>
      <c r="V426" s="1153" t="str">
        <f t="shared" ca="1" si="147"/>
        <v>n.a.</v>
      </c>
      <c r="X426" s="1154">
        <f t="shared" ca="1" si="148"/>
        <v>0</v>
      </c>
      <c r="Y426" s="1154">
        <f t="shared" ca="1" si="149"/>
        <v>0</v>
      </c>
      <c r="Z426" s="1154">
        <f t="shared" ca="1" si="150"/>
        <v>0</v>
      </c>
      <c r="AA426" s="1152">
        <f t="shared" ca="1" si="151"/>
        <v>0</v>
      </c>
      <c r="AB426" s="1125"/>
    </row>
    <row r="427" spans="1:28">
      <c r="A427" s="1164">
        <f>'AMORT. PROFILE 0% CPR'!A427</f>
        <v>57676</v>
      </c>
      <c r="C427" s="1124"/>
      <c r="D427" s="1145">
        <f t="shared" ca="1" si="133"/>
        <v>58440</v>
      </c>
      <c r="E427" s="1146">
        <f t="shared" ca="1" si="134"/>
        <v>58467</v>
      </c>
      <c r="F427" s="1147">
        <f t="shared" ca="1" si="135"/>
        <v>12692</v>
      </c>
      <c r="G427" s="1148">
        <f ca="1">IF(F427&lt;&gt;"",COUNTIF($F$11:F427,"&gt;0"),"")</f>
        <v>417</v>
      </c>
      <c r="H427" s="1149"/>
      <c r="I427" s="1093"/>
      <c r="J427" s="1150">
        <f t="shared" ca="1" si="136"/>
        <v>0</v>
      </c>
      <c r="K427" s="1151">
        <f t="shared" ca="1" si="137"/>
        <v>0</v>
      </c>
      <c r="L427" s="1150">
        <f t="shared" ca="1" si="138"/>
        <v>0</v>
      </c>
      <c r="M427" s="1150">
        <f t="shared" ca="1" si="139"/>
        <v>0</v>
      </c>
      <c r="N427" s="1150">
        <f t="shared" ca="1" si="140"/>
        <v>0</v>
      </c>
      <c r="O427" s="1093"/>
      <c r="P427" s="1150">
        <f t="shared" ca="1" si="141"/>
        <v>0</v>
      </c>
      <c r="Q427" s="1150">
        <f t="shared" ca="1" si="142"/>
        <v>0</v>
      </c>
      <c r="R427" s="1150">
        <f t="shared" ca="1" si="143"/>
        <v>0</v>
      </c>
      <c r="S427" s="1150">
        <f t="shared" ca="1" si="144"/>
        <v>0</v>
      </c>
      <c r="T427" s="1150">
        <f t="shared" ca="1" si="145"/>
        <v>0</v>
      </c>
      <c r="U427" s="1152">
        <f t="shared" ca="1" si="146"/>
        <v>0</v>
      </c>
      <c r="V427" s="1153" t="str">
        <f t="shared" ca="1" si="147"/>
        <v>n.a.</v>
      </c>
      <c r="X427" s="1154">
        <f t="shared" ca="1" si="148"/>
        <v>0</v>
      </c>
      <c r="Y427" s="1154">
        <f t="shared" ca="1" si="149"/>
        <v>0</v>
      </c>
      <c r="Z427" s="1154">
        <f t="shared" ca="1" si="150"/>
        <v>0</v>
      </c>
      <c r="AA427" s="1152">
        <f t="shared" ca="1" si="151"/>
        <v>0</v>
      </c>
      <c r="AB427" s="1125"/>
    </row>
    <row r="428" spans="1:28">
      <c r="A428" s="1164">
        <f>'AMORT. PROFILE 0% CPR'!A428</f>
        <v>57706</v>
      </c>
      <c r="C428" s="1124"/>
      <c r="D428" s="1145">
        <f t="shared" ca="1" si="133"/>
        <v>58471</v>
      </c>
      <c r="E428" s="1146">
        <f t="shared" ca="1" si="134"/>
        <v>58498</v>
      </c>
      <c r="F428" s="1147">
        <f t="shared" ca="1" si="135"/>
        <v>12723</v>
      </c>
      <c r="G428" s="1148">
        <f ca="1">IF(F428&lt;&gt;"",COUNTIF($F$11:F428,"&gt;0"),"")</f>
        <v>418</v>
      </c>
      <c r="H428" s="1149"/>
      <c r="I428" s="1093"/>
      <c r="J428" s="1150">
        <f t="shared" ca="1" si="136"/>
        <v>0</v>
      </c>
      <c r="K428" s="1151">
        <f t="shared" ca="1" si="137"/>
        <v>0</v>
      </c>
      <c r="L428" s="1150">
        <f t="shared" ca="1" si="138"/>
        <v>0</v>
      </c>
      <c r="M428" s="1150">
        <f t="shared" ca="1" si="139"/>
        <v>0</v>
      </c>
      <c r="N428" s="1150">
        <f t="shared" ca="1" si="140"/>
        <v>0</v>
      </c>
      <c r="O428" s="1093"/>
      <c r="P428" s="1150">
        <f t="shared" ca="1" si="141"/>
        <v>0</v>
      </c>
      <c r="Q428" s="1150">
        <f t="shared" ca="1" si="142"/>
        <v>0</v>
      </c>
      <c r="R428" s="1150">
        <f t="shared" ca="1" si="143"/>
        <v>0</v>
      </c>
      <c r="S428" s="1150">
        <f t="shared" ca="1" si="144"/>
        <v>0</v>
      </c>
      <c r="T428" s="1150">
        <f t="shared" ca="1" si="145"/>
        <v>0</v>
      </c>
      <c r="U428" s="1152">
        <f t="shared" ca="1" si="146"/>
        <v>0</v>
      </c>
      <c r="V428" s="1153" t="str">
        <f t="shared" ca="1" si="147"/>
        <v>n.a.</v>
      </c>
      <c r="X428" s="1154">
        <f t="shared" ca="1" si="148"/>
        <v>0</v>
      </c>
      <c r="Y428" s="1154">
        <f t="shared" ca="1" si="149"/>
        <v>0</v>
      </c>
      <c r="Z428" s="1154">
        <f t="shared" ca="1" si="150"/>
        <v>0</v>
      </c>
      <c r="AA428" s="1152">
        <f t="shared" ca="1" si="151"/>
        <v>0</v>
      </c>
      <c r="AB428" s="1125"/>
    </row>
    <row r="429" spans="1:28">
      <c r="A429" s="1164">
        <f>'AMORT. PROFILE 0% CPR'!A429</f>
        <v>57738</v>
      </c>
      <c r="C429" s="1124"/>
      <c r="D429" s="1145">
        <f t="shared" ca="1" si="133"/>
        <v>58500</v>
      </c>
      <c r="E429" s="1146">
        <f t="shared" ca="1" si="134"/>
        <v>58529</v>
      </c>
      <c r="F429" s="1147">
        <f t="shared" ca="1" si="135"/>
        <v>12754</v>
      </c>
      <c r="G429" s="1148">
        <f ca="1">IF(F429&lt;&gt;"",COUNTIF($F$11:F429,"&gt;0"),"")</f>
        <v>419</v>
      </c>
      <c r="H429" s="1149"/>
      <c r="I429" s="1093"/>
      <c r="J429" s="1150">
        <f t="shared" ca="1" si="136"/>
        <v>0</v>
      </c>
      <c r="K429" s="1151">
        <f t="shared" ca="1" si="137"/>
        <v>0</v>
      </c>
      <c r="L429" s="1150">
        <f t="shared" ca="1" si="138"/>
        <v>0</v>
      </c>
      <c r="M429" s="1150">
        <f t="shared" ca="1" si="139"/>
        <v>0</v>
      </c>
      <c r="N429" s="1150">
        <f t="shared" ca="1" si="140"/>
        <v>0</v>
      </c>
      <c r="O429" s="1093"/>
      <c r="P429" s="1150">
        <f t="shared" ca="1" si="141"/>
        <v>0</v>
      </c>
      <c r="Q429" s="1150">
        <f t="shared" ca="1" si="142"/>
        <v>0</v>
      </c>
      <c r="R429" s="1150">
        <f t="shared" ca="1" si="143"/>
        <v>0</v>
      </c>
      <c r="S429" s="1150">
        <f t="shared" ca="1" si="144"/>
        <v>0</v>
      </c>
      <c r="T429" s="1150">
        <f t="shared" ca="1" si="145"/>
        <v>0</v>
      </c>
      <c r="U429" s="1152">
        <f t="shared" ca="1" si="146"/>
        <v>0</v>
      </c>
      <c r="V429" s="1153" t="str">
        <f t="shared" ca="1" si="147"/>
        <v>n.a.</v>
      </c>
      <c r="X429" s="1154">
        <f t="shared" ca="1" si="148"/>
        <v>0</v>
      </c>
      <c r="Y429" s="1154">
        <f t="shared" ca="1" si="149"/>
        <v>0</v>
      </c>
      <c r="Z429" s="1154">
        <f t="shared" ca="1" si="150"/>
        <v>0</v>
      </c>
      <c r="AA429" s="1152">
        <f t="shared" ca="1" si="151"/>
        <v>0</v>
      </c>
      <c r="AB429" s="1125"/>
    </row>
    <row r="430" spans="1:28">
      <c r="A430" s="1164">
        <f>'AMORT. PROFILE 0% CPR'!A430</f>
        <v>57768</v>
      </c>
      <c r="C430" s="1124"/>
      <c r="D430" s="1145">
        <f t="shared" ca="1" si="133"/>
        <v>58531</v>
      </c>
      <c r="E430" s="1146">
        <f t="shared" ca="1" si="134"/>
        <v>58558</v>
      </c>
      <c r="F430" s="1147">
        <f t="shared" ca="1" si="135"/>
        <v>12783</v>
      </c>
      <c r="G430" s="1148">
        <f ca="1">IF(F430&lt;&gt;"",COUNTIF($F$11:F430,"&gt;0"),"")</f>
        <v>420</v>
      </c>
      <c r="H430" s="1149"/>
      <c r="I430" s="1093"/>
      <c r="J430" s="1150">
        <f t="shared" ca="1" si="136"/>
        <v>0</v>
      </c>
      <c r="K430" s="1151">
        <f t="shared" ca="1" si="137"/>
        <v>0</v>
      </c>
      <c r="L430" s="1150">
        <f t="shared" ca="1" si="138"/>
        <v>0</v>
      </c>
      <c r="M430" s="1150">
        <f t="shared" ca="1" si="139"/>
        <v>0</v>
      </c>
      <c r="N430" s="1150">
        <f t="shared" ca="1" si="140"/>
        <v>0</v>
      </c>
      <c r="O430" s="1093"/>
      <c r="P430" s="1150">
        <f t="shared" ca="1" si="141"/>
        <v>0</v>
      </c>
      <c r="Q430" s="1150">
        <f t="shared" ca="1" si="142"/>
        <v>0</v>
      </c>
      <c r="R430" s="1150">
        <f t="shared" ca="1" si="143"/>
        <v>0</v>
      </c>
      <c r="S430" s="1150">
        <f t="shared" ca="1" si="144"/>
        <v>0</v>
      </c>
      <c r="T430" s="1150">
        <f t="shared" ca="1" si="145"/>
        <v>0</v>
      </c>
      <c r="U430" s="1152">
        <f t="shared" ca="1" si="146"/>
        <v>0</v>
      </c>
      <c r="V430" s="1153" t="str">
        <f t="shared" ca="1" si="147"/>
        <v>n.a.</v>
      </c>
      <c r="X430" s="1154">
        <f t="shared" ca="1" si="148"/>
        <v>0</v>
      </c>
      <c r="Y430" s="1154">
        <f t="shared" ca="1" si="149"/>
        <v>0</v>
      </c>
      <c r="Z430" s="1154">
        <f t="shared" ca="1" si="150"/>
        <v>0</v>
      </c>
      <c r="AA430" s="1152">
        <f t="shared" ca="1" si="151"/>
        <v>0</v>
      </c>
      <c r="AB430" s="1125"/>
    </row>
    <row r="431" spans="1:28">
      <c r="A431" s="1164">
        <f>'AMORT. PROFILE 0% CPR'!A431</f>
        <v>57796</v>
      </c>
      <c r="C431" s="1124"/>
      <c r="D431" s="1145">
        <f t="shared" ca="1" si="133"/>
        <v>58561</v>
      </c>
      <c r="E431" s="1146">
        <f t="shared" ca="1" si="134"/>
        <v>58588</v>
      </c>
      <c r="F431" s="1147">
        <f t="shared" ca="1" si="135"/>
        <v>12813</v>
      </c>
      <c r="G431" s="1148">
        <f ca="1">IF(F431&lt;&gt;"",COUNTIF($F$11:F431,"&gt;0"),"")</f>
        <v>421</v>
      </c>
      <c r="H431" s="1149"/>
      <c r="I431" s="1093"/>
      <c r="J431" s="1150">
        <f t="shared" ca="1" si="136"/>
        <v>0</v>
      </c>
      <c r="K431" s="1151">
        <f t="shared" ca="1" si="137"/>
        <v>0</v>
      </c>
      <c r="L431" s="1150">
        <f t="shared" ca="1" si="138"/>
        <v>0</v>
      </c>
      <c r="M431" s="1150">
        <f t="shared" ca="1" si="139"/>
        <v>0</v>
      </c>
      <c r="N431" s="1150">
        <f t="shared" ca="1" si="140"/>
        <v>0</v>
      </c>
      <c r="O431" s="1093"/>
      <c r="P431" s="1150">
        <f t="shared" ca="1" si="141"/>
        <v>0</v>
      </c>
      <c r="Q431" s="1150">
        <f t="shared" ca="1" si="142"/>
        <v>0</v>
      </c>
      <c r="R431" s="1150">
        <f t="shared" ca="1" si="143"/>
        <v>0</v>
      </c>
      <c r="S431" s="1150">
        <f t="shared" ca="1" si="144"/>
        <v>0</v>
      </c>
      <c r="T431" s="1150">
        <f t="shared" ca="1" si="145"/>
        <v>0</v>
      </c>
      <c r="U431" s="1152">
        <f t="shared" ca="1" si="146"/>
        <v>0</v>
      </c>
      <c r="V431" s="1153" t="str">
        <f t="shared" ca="1" si="147"/>
        <v>n.a.</v>
      </c>
      <c r="X431" s="1154">
        <f t="shared" ca="1" si="148"/>
        <v>0</v>
      </c>
      <c r="Y431" s="1154">
        <f t="shared" ca="1" si="149"/>
        <v>0</v>
      </c>
      <c r="Z431" s="1154">
        <f t="shared" ca="1" si="150"/>
        <v>0</v>
      </c>
      <c r="AA431" s="1152">
        <f t="shared" ca="1" si="151"/>
        <v>0</v>
      </c>
      <c r="AB431" s="1125"/>
    </row>
    <row r="432" spans="1:28">
      <c r="A432" s="1164">
        <f>'AMORT. PROFILE 0% CPR'!A432</f>
        <v>57829</v>
      </c>
      <c r="C432" s="1124"/>
      <c r="D432" s="1145">
        <f t="shared" ca="1" si="133"/>
        <v>58592</v>
      </c>
      <c r="E432" s="1146">
        <f t="shared" ca="1" si="134"/>
        <v>58620</v>
      </c>
      <c r="F432" s="1147">
        <f t="shared" ca="1" si="135"/>
        <v>12845</v>
      </c>
      <c r="G432" s="1148">
        <f ca="1">IF(F432&lt;&gt;"",COUNTIF($F$11:F432,"&gt;0"),"")</f>
        <v>422</v>
      </c>
      <c r="H432" s="1149"/>
      <c r="I432" s="1093"/>
      <c r="J432" s="1150">
        <f t="shared" ca="1" si="136"/>
        <v>0</v>
      </c>
      <c r="K432" s="1151">
        <f t="shared" ca="1" si="137"/>
        <v>0</v>
      </c>
      <c r="L432" s="1150">
        <f t="shared" ca="1" si="138"/>
        <v>0</v>
      </c>
      <c r="M432" s="1150">
        <f t="shared" ca="1" si="139"/>
        <v>0</v>
      </c>
      <c r="N432" s="1150">
        <f t="shared" ca="1" si="140"/>
        <v>0</v>
      </c>
      <c r="O432" s="1093"/>
      <c r="P432" s="1150">
        <f t="shared" ca="1" si="141"/>
        <v>0</v>
      </c>
      <c r="Q432" s="1150">
        <f t="shared" ca="1" si="142"/>
        <v>0</v>
      </c>
      <c r="R432" s="1150">
        <f t="shared" ca="1" si="143"/>
        <v>0</v>
      </c>
      <c r="S432" s="1150">
        <f t="shared" ca="1" si="144"/>
        <v>0</v>
      </c>
      <c r="T432" s="1150">
        <f t="shared" ca="1" si="145"/>
        <v>0</v>
      </c>
      <c r="U432" s="1152">
        <f t="shared" ca="1" si="146"/>
        <v>0</v>
      </c>
      <c r="V432" s="1153" t="str">
        <f t="shared" ca="1" si="147"/>
        <v>n.a.</v>
      </c>
      <c r="X432" s="1154">
        <f t="shared" ca="1" si="148"/>
        <v>0</v>
      </c>
      <c r="Y432" s="1154">
        <f t="shared" ca="1" si="149"/>
        <v>0</v>
      </c>
      <c r="Z432" s="1154">
        <f t="shared" ca="1" si="150"/>
        <v>0</v>
      </c>
      <c r="AA432" s="1152">
        <f t="shared" ca="1" si="151"/>
        <v>0</v>
      </c>
      <c r="AB432" s="1125"/>
    </row>
    <row r="433" spans="1:28">
      <c r="A433" s="1164">
        <f>'AMORT. PROFILE 0% CPR'!A433</f>
        <v>57857</v>
      </c>
      <c r="C433" s="1124"/>
      <c r="D433" s="1145">
        <f t="shared" ca="1" si="133"/>
        <v>58622</v>
      </c>
      <c r="E433" s="1146">
        <f t="shared" ca="1" si="134"/>
        <v>58649</v>
      </c>
      <c r="F433" s="1147">
        <f t="shared" ca="1" si="135"/>
        <v>12874</v>
      </c>
      <c r="G433" s="1148">
        <f ca="1">IF(F433&lt;&gt;"",COUNTIF($F$11:F433,"&gt;0"),"")</f>
        <v>423</v>
      </c>
      <c r="H433" s="1149"/>
      <c r="I433" s="1093"/>
      <c r="J433" s="1150">
        <f t="shared" ca="1" si="136"/>
        <v>0</v>
      </c>
      <c r="K433" s="1151">
        <f t="shared" ca="1" si="137"/>
        <v>0</v>
      </c>
      <c r="L433" s="1150">
        <f t="shared" ca="1" si="138"/>
        <v>0</v>
      </c>
      <c r="M433" s="1150">
        <f t="shared" ca="1" si="139"/>
        <v>0</v>
      </c>
      <c r="N433" s="1150">
        <f t="shared" ca="1" si="140"/>
        <v>0</v>
      </c>
      <c r="O433" s="1093"/>
      <c r="P433" s="1150">
        <f t="shared" ca="1" si="141"/>
        <v>0</v>
      </c>
      <c r="Q433" s="1150">
        <f t="shared" ca="1" si="142"/>
        <v>0</v>
      </c>
      <c r="R433" s="1150">
        <f t="shared" ca="1" si="143"/>
        <v>0</v>
      </c>
      <c r="S433" s="1150">
        <f t="shared" ca="1" si="144"/>
        <v>0</v>
      </c>
      <c r="T433" s="1150">
        <f t="shared" ca="1" si="145"/>
        <v>0</v>
      </c>
      <c r="U433" s="1152">
        <f t="shared" ca="1" si="146"/>
        <v>0</v>
      </c>
      <c r="V433" s="1153" t="str">
        <f t="shared" ca="1" si="147"/>
        <v>n.a.</v>
      </c>
      <c r="X433" s="1154">
        <f t="shared" ca="1" si="148"/>
        <v>0</v>
      </c>
      <c r="Y433" s="1154">
        <f t="shared" ca="1" si="149"/>
        <v>0</v>
      </c>
      <c r="Z433" s="1154">
        <f t="shared" ca="1" si="150"/>
        <v>0</v>
      </c>
      <c r="AA433" s="1152">
        <f t="shared" ca="1" si="151"/>
        <v>0</v>
      </c>
      <c r="AB433" s="1125"/>
    </row>
    <row r="434" spans="1:28">
      <c r="A434" s="1164">
        <f>'AMORT. PROFILE 0% CPR'!A434</f>
        <v>57888</v>
      </c>
      <c r="C434" s="1124"/>
      <c r="D434" s="1145">
        <f t="shared" ca="1" si="133"/>
        <v>58653</v>
      </c>
      <c r="E434" s="1146">
        <f t="shared" ca="1" si="134"/>
        <v>58680</v>
      </c>
      <c r="F434" s="1147">
        <f t="shared" ca="1" si="135"/>
        <v>12905</v>
      </c>
      <c r="G434" s="1148">
        <f ca="1">IF(F434&lt;&gt;"",COUNTIF($F$11:F434,"&gt;0"),"")</f>
        <v>424</v>
      </c>
      <c r="H434" s="1149"/>
      <c r="I434" s="1093"/>
      <c r="J434" s="1150">
        <f t="shared" ca="1" si="136"/>
        <v>0</v>
      </c>
      <c r="K434" s="1151">
        <f t="shared" ca="1" si="137"/>
        <v>0</v>
      </c>
      <c r="L434" s="1150">
        <f t="shared" ca="1" si="138"/>
        <v>0</v>
      </c>
      <c r="M434" s="1150">
        <f t="shared" ca="1" si="139"/>
        <v>0</v>
      </c>
      <c r="N434" s="1150">
        <f t="shared" ca="1" si="140"/>
        <v>0</v>
      </c>
      <c r="O434" s="1093"/>
      <c r="P434" s="1150">
        <f t="shared" ca="1" si="141"/>
        <v>0</v>
      </c>
      <c r="Q434" s="1150">
        <f t="shared" ca="1" si="142"/>
        <v>0</v>
      </c>
      <c r="R434" s="1150">
        <f t="shared" ca="1" si="143"/>
        <v>0</v>
      </c>
      <c r="S434" s="1150">
        <f t="shared" ca="1" si="144"/>
        <v>0</v>
      </c>
      <c r="T434" s="1150">
        <f t="shared" ca="1" si="145"/>
        <v>0</v>
      </c>
      <c r="U434" s="1152">
        <f t="shared" ca="1" si="146"/>
        <v>0</v>
      </c>
      <c r="V434" s="1153" t="str">
        <f t="shared" ca="1" si="147"/>
        <v>n.a.</v>
      </c>
      <c r="X434" s="1154">
        <f t="shared" ca="1" si="148"/>
        <v>0</v>
      </c>
      <c r="Y434" s="1154">
        <f t="shared" ca="1" si="149"/>
        <v>0</v>
      </c>
      <c r="Z434" s="1154">
        <f t="shared" ca="1" si="150"/>
        <v>0</v>
      </c>
      <c r="AA434" s="1152">
        <f t="shared" ca="1" si="151"/>
        <v>0</v>
      </c>
      <c r="AB434" s="1125"/>
    </row>
    <row r="435" spans="1:28">
      <c r="A435" s="1164">
        <f>'AMORT. PROFILE 0% CPR'!A435</f>
        <v>57920</v>
      </c>
      <c r="C435" s="1124"/>
      <c r="D435" s="1145">
        <f t="shared" ca="1" si="133"/>
        <v>58684</v>
      </c>
      <c r="E435" s="1146">
        <f t="shared" ca="1" si="134"/>
        <v>58711</v>
      </c>
      <c r="F435" s="1147">
        <f t="shared" ca="1" si="135"/>
        <v>12936</v>
      </c>
      <c r="G435" s="1148">
        <f ca="1">IF(F435&lt;&gt;"",COUNTIF($F$11:F435,"&gt;0"),"")</f>
        <v>425</v>
      </c>
      <c r="H435" s="1149"/>
      <c r="I435" s="1093"/>
      <c r="J435" s="1150">
        <f t="shared" ca="1" si="136"/>
        <v>0</v>
      </c>
      <c r="K435" s="1151">
        <f t="shared" ca="1" si="137"/>
        <v>0</v>
      </c>
      <c r="L435" s="1150">
        <f t="shared" ca="1" si="138"/>
        <v>0</v>
      </c>
      <c r="M435" s="1150">
        <f t="shared" ca="1" si="139"/>
        <v>0</v>
      </c>
      <c r="N435" s="1150">
        <f t="shared" ca="1" si="140"/>
        <v>0</v>
      </c>
      <c r="O435" s="1093"/>
      <c r="P435" s="1150">
        <f t="shared" ca="1" si="141"/>
        <v>0</v>
      </c>
      <c r="Q435" s="1150">
        <f t="shared" ca="1" si="142"/>
        <v>0</v>
      </c>
      <c r="R435" s="1150">
        <f t="shared" ca="1" si="143"/>
        <v>0</v>
      </c>
      <c r="S435" s="1150">
        <f t="shared" ca="1" si="144"/>
        <v>0</v>
      </c>
      <c r="T435" s="1150">
        <f t="shared" ca="1" si="145"/>
        <v>0</v>
      </c>
      <c r="U435" s="1152">
        <f t="shared" ca="1" si="146"/>
        <v>0</v>
      </c>
      <c r="V435" s="1153" t="str">
        <f t="shared" ca="1" si="147"/>
        <v>n.a.</v>
      </c>
      <c r="X435" s="1154">
        <f t="shared" ca="1" si="148"/>
        <v>0</v>
      </c>
      <c r="Y435" s="1154">
        <f t="shared" ca="1" si="149"/>
        <v>0</v>
      </c>
      <c r="Z435" s="1154">
        <f t="shared" ca="1" si="150"/>
        <v>0</v>
      </c>
      <c r="AA435" s="1152">
        <f t="shared" ca="1" si="151"/>
        <v>0</v>
      </c>
      <c r="AB435" s="1125"/>
    </row>
    <row r="436" spans="1:28">
      <c r="A436" s="1164">
        <f>'AMORT. PROFILE 0% CPR'!A436</f>
        <v>57949</v>
      </c>
      <c r="C436" s="1124"/>
      <c r="D436" s="1145">
        <f t="shared" ca="1" si="133"/>
        <v>58714</v>
      </c>
      <c r="E436" s="1146">
        <f t="shared" ca="1" si="134"/>
        <v>58741</v>
      </c>
      <c r="F436" s="1147">
        <f t="shared" ca="1" si="135"/>
        <v>12966</v>
      </c>
      <c r="G436" s="1148">
        <f ca="1">IF(F436&lt;&gt;"",COUNTIF($F$11:F436,"&gt;0"),"")</f>
        <v>426</v>
      </c>
      <c r="H436" s="1149"/>
      <c r="I436" s="1093"/>
      <c r="J436" s="1150">
        <f t="shared" ca="1" si="136"/>
        <v>0</v>
      </c>
      <c r="K436" s="1151">
        <f t="shared" ca="1" si="137"/>
        <v>0</v>
      </c>
      <c r="L436" s="1150">
        <f t="shared" ca="1" si="138"/>
        <v>0</v>
      </c>
      <c r="M436" s="1150">
        <f t="shared" ca="1" si="139"/>
        <v>0</v>
      </c>
      <c r="N436" s="1150">
        <f t="shared" ca="1" si="140"/>
        <v>0</v>
      </c>
      <c r="O436" s="1093"/>
      <c r="P436" s="1150">
        <f t="shared" ca="1" si="141"/>
        <v>0</v>
      </c>
      <c r="Q436" s="1150">
        <f t="shared" ca="1" si="142"/>
        <v>0</v>
      </c>
      <c r="R436" s="1150">
        <f t="shared" ca="1" si="143"/>
        <v>0</v>
      </c>
      <c r="S436" s="1150">
        <f t="shared" ca="1" si="144"/>
        <v>0</v>
      </c>
      <c r="T436" s="1150">
        <f t="shared" ca="1" si="145"/>
        <v>0</v>
      </c>
      <c r="U436" s="1152">
        <f t="shared" ca="1" si="146"/>
        <v>0</v>
      </c>
      <c r="V436" s="1153" t="str">
        <f t="shared" ca="1" si="147"/>
        <v>n.a.</v>
      </c>
      <c r="X436" s="1154">
        <f t="shared" ca="1" si="148"/>
        <v>0</v>
      </c>
      <c r="Y436" s="1154">
        <f t="shared" ca="1" si="149"/>
        <v>0</v>
      </c>
      <c r="Z436" s="1154">
        <f t="shared" ca="1" si="150"/>
        <v>0</v>
      </c>
      <c r="AA436" s="1152">
        <f t="shared" ca="1" si="151"/>
        <v>0</v>
      </c>
      <c r="AB436" s="1125"/>
    </row>
    <row r="437" spans="1:28">
      <c r="A437" s="1164">
        <f>'AMORT. PROFILE 0% CPR'!A437</f>
        <v>57980</v>
      </c>
      <c r="C437" s="1124"/>
      <c r="D437" s="1145">
        <f t="shared" ca="1" si="133"/>
        <v>58745</v>
      </c>
      <c r="E437" s="1146">
        <f t="shared" ca="1" si="134"/>
        <v>58774</v>
      </c>
      <c r="F437" s="1147">
        <f t="shared" ca="1" si="135"/>
        <v>12999</v>
      </c>
      <c r="G437" s="1148">
        <f ca="1">IF(F437&lt;&gt;"",COUNTIF($F$11:F437,"&gt;0"),"")</f>
        <v>427</v>
      </c>
      <c r="H437" s="1149"/>
      <c r="I437" s="1093"/>
      <c r="J437" s="1150">
        <f t="shared" ca="1" si="136"/>
        <v>0</v>
      </c>
      <c r="K437" s="1151">
        <f t="shared" ca="1" si="137"/>
        <v>0</v>
      </c>
      <c r="L437" s="1150">
        <f t="shared" ca="1" si="138"/>
        <v>0</v>
      </c>
      <c r="M437" s="1150">
        <f t="shared" ca="1" si="139"/>
        <v>0</v>
      </c>
      <c r="N437" s="1150">
        <f t="shared" ca="1" si="140"/>
        <v>0</v>
      </c>
      <c r="O437" s="1093"/>
      <c r="P437" s="1150">
        <f t="shared" ca="1" si="141"/>
        <v>0</v>
      </c>
      <c r="Q437" s="1150">
        <f t="shared" ca="1" si="142"/>
        <v>0</v>
      </c>
      <c r="R437" s="1150">
        <f t="shared" ca="1" si="143"/>
        <v>0</v>
      </c>
      <c r="S437" s="1150">
        <f t="shared" ca="1" si="144"/>
        <v>0</v>
      </c>
      <c r="T437" s="1150">
        <f t="shared" ca="1" si="145"/>
        <v>0</v>
      </c>
      <c r="U437" s="1152">
        <f t="shared" ca="1" si="146"/>
        <v>0</v>
      </c>
      <c r="V437" s="1153" t="str">
        <f t="shared" ca="1" si="147"/>
        <v>n.a.</v>
      </c>
      <c r="X437" s="1154">
        <f t="shared" ca="1" si="148"/>
        <v>0</v>
      </c>
      <c r="Y437" s="1154">
        <f t="shared" ca="1" si="149"/>
        <v>0</v>
      </c>
      <c r="Z437" s="1154">
        <f t="shared" ca="1" si="150"/>
        <v>0</v>
      </c>
      <c r="AA437" s="1152">
        <f t="shared" ca="1" si="151"/>
        <v>0</v>
      </c>
      <c r="AB437" s="1125"/>
    </row>
    <row r="438" spans="1:28">
      <c r="A438" s="1164">
        <f>'AMORT. PROFILE 0% CPR'!A438</f>
        <v>58011</v>
      </c>
      <c r="C438" s="1124"/>
      <c r="D438" s="1145">
        <f t="shared" ca="1" si="133"/>
        <v>58775</v>
      </c>
      <c r="E438" s="1146">
        <f t="shared" ca="1" si="134"/>
        <v>58802</v>
      </c>
      <c r="F438" s="1147">
        <f t="shared" ca="1" si="135"/>
        <v>13027</v>
      </c>
      <c r="G438" s="1148">
        <f ca="1">IF(F438&lt;&gt;"",COUNTIF($F$11:F438,"&gt;0"),"")</f>
        <v>428</v>
      </c>
      <c r="H438" s="1149"/>
      <c r="I438" s="1093"/>
      <c r="J438" s="1150">
        <f t="shared" ca="1" si="136"/>
        <v>0</v>
      </c>
      <c r="K438" s="1151">
        <f t="shared" ca="1" si="137"/>
        <v>0</v>
      </c>
      <c r="L438" s="1150">
        <f t="shared" ca="1" si="138"/>
        <v>0</v>
      </c>
      <c r="M438" s="1150">
        <f t="shared" ca="1" si="139"/>
        <v>0</v>
      </c>
      <c r="N438" s="1150">
        <f t="shared" ca="1" si="140"/>
        <v>0</v>
      </c>
      <c r="O438" s="1093"/>
      <c r="P438" s="1150">
        <f t="shared" ca="1" si="141"/>
        <v>0</v>
      </c>
      <c r="Q438" s="1150">
        <f t="shared" ca="1" si="142"/>
        <v>0</v>
      </c>
      <c r="R438" s="1150">
        <f t="shared" ca="1" si="143"/>
        <v>0</v>
      </c>
      <c r="S438" s="1150">
        <f t="shared" ca="1" si="144"/>
        <v>0</v>
      </c>
      <c r="T438" s="1150">
        <f t="shared" ca="1" si="145"/>
        <v>0</v>
      </c>
      <c r="U438" s="1152">
        <f t="shared" ca="1" si="146"/>
        <v>0</v>
      </c>
      <c r="V438" s="1153" t="str">
        <f t="shared" ca="1" si="147"/>
        <v>n.a.</v>
      </c>
      <c r="X438" s="1154">
        <f t="shared" ca="1" si="148"/>
        <v>0</v>
      </c>
      <c r="Y438" s="1154">
        <f t="shared" ca="1" si="149"/>
        <v>0</v>
      </c>
      <c r="Z438" s="1154">
        <f t="shared" ca="1" si="150"/>
        <v>0</v>
      </c>
      <c r="AA438" s="1152">
        <f t="shared" ca="1" si="151"/>
        <v>0</v>
      </c>
      <c r="AB438" s="1125"/>
    </row>
    <row r="439" spans="1:28">
      <c r="A439" s="1164">
        <f>'AMORT. PROFILE 0% CPR'!A439</f>
        <v>58041</v>
      </c>
      <c r="C439" s="1124"/>
      <c r="D439" s="1145">
        <f t="shared" ca="1" si="133"/>
        <v>58806</v>
      </c>
      <c r="E439" s="1146">
        <f t="shared" ca="1" si="134"/>
        <v>58833</v>
      </c>
      <c r="F439" s="1147">
        <f t="shared" ca="1" si="135"/>
        <v>13058</v>
      </c>
      <c r="G439" s="1148">
        <f ca="1">IF(F439&lt;&gt;"",COUNTIF($F$11:F439,"&gt;0"),"")</f>
        <v>429</v>
      </c>
      <c r="H439" s="1149"/>
      <c r="I439" s="1093"/>
      <c r="J439" s="1150">
        <f t="shared" ca="1" si="136"/>
        <v>0</v>
      </c>
      <c r="K439" s="1151">
        <f t="shared" ca="1" si="137"/>
        <v>0</v>
      </c>
      <c r="L439" s="1150">
        <f t="shared" ca="1" si="138"/>
        <v>0</v>
      </c>
      <c r="M439" s="1150">
        <f t="shared" ca="1" si="139"/>
        <v>0</v>
      </c>
      <c r="N439" s="1150">
        <f t="shared" ca="1" si="140"/>
        <v>0</v>
      </c>
      <c r="O439" s="1093"/>
      <c r="P439" s="1150">
        <f t="shared" ca="1" si="141"/>
        <v>0</v>
      </c>
      <c r="Q439" s="1150">
        <f t="shared" ca="1" si="142"/>
        <v>0</v>
      </c>
      <c r="R439" s="1150">
        <f t="shared" ca="1" si="143"/>
        <v>0</v>
      </c>
      <c r="S439" s="1150">
        <f t="shared" ca="1" si="144"/>
        <v>0</v>
      </c>
      <c r="T439" s="1150">
        <f t="shared" ca="1" si="145"/>
        <v>0</v>
      </c>
      <c r="U439" s="1152">
        <f t="shared" ca="1" si="146"/>
        <v>0</v>
      </c>
      <c r="V439" s="1153" t="str">
        <f t="shared" ca="1" si="147"/>
        <v>n.a.</v>
      </c>
      <c r="X439" s="1154">
        <f t="shared" ca="1" si="148"/>
        <v>0</v>
      </c>
      <c r="Y439" s="1154">
        <f t="shared" ca="1" si="149"/>
        <v>0</v>
      </c>
      <c r="Z439" s="1154">
        <f t="shared" ca="1" si="150"/>
        <v>0</v>
      </c>
      <c r="AA439" s="1152">
        <f t="shared" ca="1" si="151"/>
        <v>0</v>
      </c>
      <c r="AB439" s="1125"/>
    </row>
    <row r="440" spans="1:28">
      <c r="A440" s="1164">
        <f>'AMORT. PROFILE 0% CPR'!A440</f>
        <v>58071</v>
      </c>
      <c r="C440" s="1124"/>
      <c r="D440" s="1145">
        <f t="shared" ca="1" si="133"/>
        <v>58837</v>
      </c>
      <c r="E440" s="1146">
        <f t="shared" ca="1" si="134"/>
        <v>58865</v>
      </c>
      <c r="F440" s="1147">
        <f t="shared" ca="1" si="135"/>
        <v>13090</v>
      </c>
      <c r="G440" s="1148">
        <f ca="1">IF(F440&lt;&gt;"",COUNTIF($F$11:F440,"&gt;0"),"")</f>
        <v>430</v>
      </c>
      <c r="H440" s="1149"/>
      <c r="I440" s="1093"/>
      <c r="J440" s="1150">
        <f t="shared" ca="1" si="136"/>
        <v>0</v>
      </c>
      <c r="K440" s="1151">
        <f t="shared" ca="1" si="137"/>
        <v>0</v>
      </c>
      <c r="L440" s="1150">
        <f t="shared" ca="1" si="138"/>
        <v>0</v>
      </c>
      <c r="M440" s="1150">
        <f t="shared" ca="1" si="139"/>
        <v>0</v>
      </c>
      <c r="N440" s="1150">
        <f t="shared" ca="1" si="140"/>
        <v>0</v>
      </c>
      <c r="O440" s="1093"/>
      <c r="P440" s="1150">
        <f t="shared" ca="1" si="141"/>
        <v>0</v>
      </c>
      <c r="Q440" s="1150">
        <f t="shared" ca="1" si="142"/>
        <v>0</v>
      </c>
      <c r="R440" s="1150">
        <f t="shared" ca="1" si="143"/>
        <v>0</v>
      </c>
      <c r="S440" s="1150">
        <f t="shared" ca="1" si="144"/>
        <v>0</v>
      </c>
      <c r="T440" s="1150">
        <f t="shared" ca="1" si="145"/>
        <v>0</v>
      </c>
      <c r="U440" s="1152">
        <f t="shared" ca="1" si="146"/>
        <v>0</v>
      </c>
      <c r="V440" s="1153" t="str">
        <f t="shared" ca="1" si="147"/>
        <v>n.a.</v>
      </c>
      <c r="X440" s="1154">
        <f t="shared" ca="1" si="148"/>
        <v>0</v>
      </c>
      <c r="Y440" s="1154">
        <f t="shared" ca="1" si="149"/>
        <v>0</v>
      </c>
      <c r="Z440" s="1154">
        <f t="shared" ca="1" si="150"/>
        <v>0</v>
      </c>
      <c r="AA440" s="1152">
        <f t="shared" ca="1" si="151"/>
        <v>0</v>
      </c>
      <c r="AB440" s="1125"/>
    </row>
    <row r="441" spans="1:28">
      <c r="A441" s="1164">
        <f>'AMORT. PROFILE 0% CPR'!A441</f>
        <v>58102</v>
      </c>
      <c r="C441" s="1124"/>
      <c r="D441" s="1145">
        <f t="shared" ca="1" si="133"/>
        <v>58865</v>
      </c>
      <c r="E441" s="1146">
        <f t="shared" ca="1" si="134"/>
        <v>58893</v>
      </c>
      <c r="F441" s="1147">
        <f t="shared" ca="1" si="135"/>
        <v>13118</v>
      </c>
      <c r="G441" s="1148">
        <f ca="1">IF(F441&lt;&gt;"",COUNTIF($F$11:F441,"&gt;0"),"")</f>
        <v>431</v>
      </c>
      <c r="H441" s="1149"/>
      <c r="I441" s="1093"/>
      <c r="J441" s="1150">
        <f t="shared" ca="1" si="136"/>
        <v>0</v>
      </c>
      <c r="K441" s="1151">
        <f t="shared" ca="1" si="137"/>
        <v>0</v>
      </c>
      <c r="L441" s="1150">
        <f t="shared" ca="1" si="138"/>
        <v>0</v>
      </c>
      <c r="M441" s="1150">
        <f t="shared" ca="1" si="139"/>
        <v>0</v>
      </c>
      <c r="N441" s="1150">
        <f t="shared" ca="1" si="140"/>
        <v>0</v>
      </c>
      <c r="O441" s="1093"/>
      <c r="P441" s="1150">
        <f t="shared" ca="1" si="141"/>
        <v>0</v>
      </c>
      <c r="Q441" s="1150">
        <f t="shared" ca="1" si="142"/>
        <v>0</v>
      </c>
      <c r="R441" s="1150">
        <f t="shared" ca="1" si="143"/>
        <v>0</v>
      </c>
      <c r="S441" s="1150">
        <f t="shared" ca="1" si="144"/>
        <v>0</v>
      </c>
      <c r="T441" s="1150">
        <f t="shared" ca="1" si="145"/>
        <v>0</v>
      </c>
      <c r="U441" s="1152">
        <f t="shared" ca="1" si="146"/>
        <v>0</v>
      </c>
      <c r="V441" s="1153" t="str">
        <f t="shared" ca="1" si="147"/>
        <v>n.a.</v>
      </c>
      <c r="X441" s="1154">
        <f t="shared" ca="1" si="148"/>
        <v>0</v>
      </c>
      <c r="Y441" s="1154">
        <f t="shared" ca="1" si="149"/>
        <v>0</v>
      </c>
      <c r="Z441" s="1154">
        <f t="shared" ca="1" si="150"/>
        <v>0</v>
      </c>
      <c r="AA441" s="1152">
        <f t="shared" ca="1" si="151"/>
        <v>0</v>
      </c>
      <c r="AB441" s="1125"/>
    </row>
    <row r="442" spans="1:28">
      <c r="A442" s="1164">
        <f>'AMORT. PROFILE 0% CPR'!A442</f>
        <v>58133</v>
      </c>
      <c r="C442" s="1124"/>
      <c r="D442" s="1145">
        <f t="shared" ca="1" si="133"/>
        <v>58896</v>
      </c>
      <c r="E442" s="1146">
        <f t="shared" ca="1" si="134"/>
        <v>58923</v>
      </c>
      <c r="F442" s="1147">
        <f t="shared" ca="1" si="135"/>
        <v>13148</v>
      </c>
      <c r="G442" s="1148">
        <f ca="1">IF(F442&lt;&gt;"",COUNTIF($F$11:F442,"&gt;0"),"")</f>
        <v>432</v>
      </c>
      <c r="H442" s="1149"/>
      <c r="I442" s="1093"/>
      <c r="J442" s="1150">
        <f t="shared" ca="1" si="136"/>
        <v>0</v>
      </c>
      <c r="K442" s="1151">
        <f t="shared" ca="1" si="137"/>
        <v>0</v>
      </c>
      <c r="L442" s="1150">
        <f t="shared" ca="1" si="138"/>
        <v>0</v>
      </c>
      <c r="M442" s="1150">
        <f t="shared" ca="1" si="139"/>
        <v>0</v>
      </c>
      <c r="N442" s="1150">
        <f t="shared" ca="1" si="140"/>
        <v>0</v>
      </c>
      <c r="O442" s="1093"/>
      <c r="P442" s="1150">
        <f t="shared" ca="1" si="141"/>
        <v>0</v>
      </c>
      <c r="Q442" s="1150">
        <f t="shared" ca="1" si="142"/>
        <v>0</v>
      </c>
      <c r="R442" s="1150">
        <f t="shared" ca="1" si="143"/>
        <v>0</v>
      </c>
      <c r="S442" s="1150">
        <f t="shared" ca="1" si="144"/>
        <v>0</v>
      </c>
      <c r="T442" s="1150">
        <f t="shared" ca="1" si="145"/>
        <v>0</v>
      </c>
      <c r="U442" s="1152">
        <f t="shared" ca="1" si="146"/>
        <v>0</v>
      </c>
      <c r="V442" s="1153" t="str">
        <f t="shared" ca="1" si="147"/>
        <v>n.a.</v>
      </c>
      <c r="X442" s="1154">
        <f t="shared" ca="1" si="148"/>
        <v>0</v>
      </c>
      <c r="Y442" s="1154">
        <f t="shared" ca="1" si="149"/>
        <v>0</v>
      </c>
      <c r="Z442" s="1154">
        <f t="shared" ca="1" si="150"/>
        <v>0</v>
      </c>
      <c r="AA442" s="1152">
        <f t="shared" ca="1" si="151"/>
        <v>0</v>
      </c>
      <c r="AB442" s="1125"/>
    </row>
    <row r="443" spans="1:28">
      <c r="A443" s="1164">
        <f>'AMORT. PROFILE 0% CPR'!A443</f>
        <v>58161</v>
      </c>
      <c r="C443" s="1124"/>
      <c r="D443" s="1145">
        <f t="shared" ca="1" si="133"/>
        <v>58926</v>
      </c>
      <c r="E443" s="1146">
        <f t="shared" ca="1" si="134"/>
        <v>58953</v>
      </c>
      <c r="F443" s="1147">
        <f t="shared" ca="1" si="135"/>
        <v>13178</v>
      </c>
      <c r="G443" s="1148">
        <f ca="1">IF(F443&lt;&gt;"",COUNTIF($F$11:F443,"&gt;0"),"")</f>
        <v>433</v>
      </c>
      <c r="H443" s="1149"/>
      <c r="I443" s="1093"/>
      <c r="J443" s="1150">
        <f t="shared" ca="1" si="136"/>
        <v>0</v>
      </c>
      <c r="K443" s="1151">
        <f t="shared" ca="1" si="137"/>
        <v>0</v>
      </c>
      <c r="L443" s="1150">
        <f t="shared" ca="1" si="138"/>
        <v>0</v>
      </c>
      <c r="M443" s="1150">
        <f t="shared" ca="1" si="139"/>
        <v>0</v>
      </c>
      <c r="N443" s="1150">
        <f t="shared" ca="1" si="140"/>
        <v>0</v>
      </c>
      <c r="O443" s="1093"/>
      <c r="P443" s="1150">
        <f t="shared" ca="1" si="141"/>
        <v>0</v>
      </c>
      <c r="Q443" s="1150">
        <f t="shared" ca="1" si="142"/>
        <v>0</v>
      </c>
      <c r="R443" s="1150">
        <f t="shared" ca="1" si="143"/>
        <v>0</v>
      </c>
      <c r="S443" s="1150">
        <f t="shared" ca="1" si="144"/>
        <v>0</v>
      </c>
      <c r="T443" s="1150">
        <f t="shared" ca="1" si="145"/>
        <v>0</v>
      </c>
      <c r="U443" s="1152">
        <f t="shared" ca="1" si="146"/>
        <v>0</v>
      </c>
      <c r="V443" s="1153" t="str">
        <f t="shared" ca="1" si="147"/>
        <v>n.a.</v>
      </c>
      <c r="X443" s="1154">
        <f t="shared" ca="1" si="148"/>
        <v>0</v>
      </c>
      <c r="Y443" s="1154">
        <f t="shared" ca="1" si="149"/>
        <v>0</v>
      </c>
      <c r="Z443" s="1154">
        <f t="shared" ca="1" si="150"/>
        <v>0</v>
      </c>
      <c r="AA443" s="1152">
        <f t="shared" ca="1" si="151"/>
        <v>0</v>
      </c>
      <c r="AB443" s="1125"/>
    </row>
    <row r="444" spans="1:28">
      <c r="A444" s="1164">
        <f>'AMORT. PROFILE 0% CPR'!A444</f>
        <v>58193</v>
      </c>
      <c r="C444" s="1124"/>
      <c r="D444" s="1145">
        <f t="shared" ca="1" si="133"/>
        <v>58957</v>
      </c>
      <c r="E444" s="1146">
        <f t="shared" ca="1" si="134"/>
        <v>58984</v>
      </c>
      <c r="F444" s="1147">
        <f t="shared" ca="1" si="135"/>
        <v>13209</v>
      </c>
      <c r="G444" s="1148">
        <f ca="1">IF(F444&lt;&gt;"",COUNTIF($F$11:F444,"&gt;0"),"")</f>
        <v>434</v>
      </c>
      <c r="H444" s="1149"/>
      <c r="I444" s="1093"/>
      <c r="J444" s="1150">
        <f t="shared" ca="1" si="136"/>
        <v>0</v>
      </c>
      <c r="K444" s="1151">
        <f t="shared" ca="1" si="137"/>
        <v>0</v>
      </c>
      <c r="L444" s="1150">
        <f t="shared" ca="1" si="138"/>
        <v>0</v>
      </c>
      <c r="M444" s="1150">
        <f t="shared" ca="1" si="139"/>
        <v>0</v>
      </c>
      <c r="N444" s="1150">
        <f t="shared" ca="1" si="140"/>
        <v>0</v>
      </c>
      <c r="O444" s="1093"/>
      <c r="P444" s="1150">
        <f t="shared" ca="1" si="141"/>
        <v>0</v>
      </c>
      <c r="Q444" s="1150">
        <f t="shared" ca="1" si="142"/>
        <v>0</v>
      </c>
      <c r="R444" s="1150">
        <f t="shared" ca="1" si="143"/>
        <v>0</v>
      </c>
      <c r="S444" s="1150">
        <f t="shared" ca="1" si="144"/>
        <v>0</v>
      </c>
      <c r="T444" s="1150">
        <f t="shared" ca="1" si="145"/>
        <v>0</v>
      </c>
      <c r="U444" s="1152">
        <f t="shared" ca="1" si="146"/>
        <v>0</v>
      </c>
      <c r="V444" s="1153" t="str">
        <f t="shared" ca="1" si="147"/>
        <v>n.a.</v>
      </c>
      <c r="X444" s="1154">
        <f t="shared" ca="1" si="148"/>
        <v>0</v>
      </c>
      <c r="Y444" s="1154">
        <f t="shared" ca="1" si="149"/>
        <v>0</v>
      </c>
      <c r="Z444" s="1154">
        <f t="shared" ca="1" si="150"/>
        <v>0</v>
      </c>
      <c r="AA444" s="1152">
        <f t="shared" ca="1" si="151"/>
        <v>0</v>
      </c>
      <c r="AB444" s="1125"/>
    </row>
    <row r="445" spans="1:28">
      <c r="A445" s="1164">
        <f>'AMORT. PROFILE 0% CPR'!A445</f>
        <v>58222</v>
      </c>
      <c r="C445" s="1124"/>
      <c r="D445" s="1145">
        <f t="shared" ca="1" si="133"/>
        <v>58987</v>
      </c>
      <c r="E445" s="1146">
        <f t="shared" ca="1" si="134"/>
        <v>59014</v>
      </c>
      <c r="F445" s="1147">
        <f t="shared" ca="1" si="135"/>
        <v>13239</v>
      </c>
      <c r="G445" s="1148">
        <f ca="1">IF(F445&lt;&gt;"",COUNTIF($F$11:F445,"&gt;0"),"")</f>
        <v>435</v>
      </c>
      <c r="H445" s="1149"/>
      <c r="I445" s="1093"/>
      <c r="J445" s="1150">
        <f t="shared" ca="1" si="136"/>
        <v>0</v>
      </c>
      <c r="K445" s="1151">
        <f t="shared" ca="1" si="137"/>
        <v>0</v>
      </c>
      <c r="L445" s="1150">
        <f t="shared" ca="1" si="138"/>
        <v>0</v>
      </c>
      <c r="M445" s="1150">
        <f t="shared" ca="1" si="139"/>
        <v>0</v>
      </c>
      <c r="N445" s="1150">
        <f t="shared" ca="1" si="140"/>
        <v>0</v>
      </c>
      <c r="O445" s="1093"/>
      <c r="P445" s="1150">
        <f t="shared" ca="1" si="141"/>
        <v>0</v>
      </c>
      <c r="Q445" s="1150">
        <f t="shared" ca="1" si="142"/>
        <v>0</v>
      </c>
      <c r="R445" s="1150">
        <f t="shared" ca="1" si="143"/>
        <v>0</v>
      </c>
      <c r="S445" s="1150">
        <f t="shared" ca="1" si="144"/>
        <v>0</v>
      </c>
      <c r="T445" s="1150">
        <f t="shared" ca="1" si="145"/>
        <v>0</v>
      </c>
      <c r="U445" s="1152">
        <f t="shared" ca="1" si="146"/>
        <v>0</v>
      </c>
      <c r="V445" s="1153" t="str">
        <f t="shared" ca="1" si="147"/>
        <v>n.a.</v>
      </c>
      <c r="X445" s="1154">
        <f t="shared" ca="1" si="148"/>
        <v>0</v>
      </c>
      <c r="Y445" s="1154">
        <f t="shared" ca="1" si="149"/>
        <v>0</v>
      </c>
      <c r="Z445" s="1154">
        <f t="shared" ca="1" si="150"/>
        <v>0</v>
      </c>
      <c r="AA445" s="1152">
        <f t="shared" ca="1" si="151"/>
        <v>0</v>
      </c>
      <c r="AB445" s="1125"/>
    </row>
    <row r="446" spans="1:28">
      <c r="A446" s="1164">
        <f>'AMORT. PROFILE 0% CPR'!A446</f>
        <v>58253</v>
      </c>
      <c r="C446" s="1124"/>
      <c r="D446" s="1145">
        <f t="shared" ca="1" si="133"/>
        <v>59018</v>
      </c>
      <c r="E446" s="1146">
        <f t="shared" ca="1" si="134"/>
        <v>59047</v>
      </c>
      <c r="F446" s="1147">
        <f t="shared" ca="1" si="135"/>
        <v>13272</v>
      </c>
      <c r="G446" s="1148">
        <f ca="1">IF(F446&lt;&gt;"",COUNTIF($F$11:F446,"&gt;0"),"")</f>
        <v>436</v>
      </c>
      <c r="H446" s="1149"/>
      <c r="I446" s="1093"/>
      <c r="J446" s="1150">
        <f t="shared" ca="1" si="136"/>
        <v>0</v>
      </c>
      <c r="K446" s="1151">
        <f t="shared" ca="1" si="137"/>
        <v>0</v>
      </c>
      <c r="L446" s="1150">
        <f t="shared" ca="1" si="138"/>
        <v>0</v>
      </c>
      <c r="M446" s="1150">
        <f t="shared" ca="1" si="139"/>
        <v>0</v>
      </c>
      <c r="N446" s="1150">
        <f t="shared" ca="1" si="140"/>
        <v>0</v>
      </c>
      <c r="O446" s="1093"/>
      <c r="P446" s="1150">
        <f t="shared" ca="1" si="141"/>
        <v>0</v>
      </c>
      <c r="Q446" s="1150">
        <f t="shared" ca="1" si="142"/>
        <v>0</v>
      </c>
      <c r="R446" s="1150">
        <f t="shared" ca="1" si="143"/>
        <v>0</v>
      </c>
      <c r="S446" s="1150">
        <f t="shared" ca="1" si="144"/>
        <v>0</v>
      </c>
      <c r="T446" s="1150">
        <f t="shared" ca="1" si="145"/>
        <v>0</v>
      </c>
      <c r="U446" s="1152">
        <f t="shared" ca="1" si="146"/>
        <v>0</v>
      </c>
      <c r="V446" s="1153" t="str">
        <f t="shared" ca="1" si="147"/>
        <v>n.a.</v>
      </c>
      <c r="X446" s="1154">
        <f t="shared" ca="1" si="148"/>
        <v>0</v>
      </c>
      <c r="Y446" s="1154">
        <f t="shared" ca="1" si="149"/>
        <v>0</v>
      </c>
      <c r="Z446" s="1154">
        <f t="shared" ca="1" si="150"/>
        <v>0</v>
      </c>
      <c r="AA446" s="1152">
        <f t="shared" ca="1" si="151"/>
        <v>0</v>
      </c>
      <c r="AB446" s="1125"/>
    </row>
    <row r="447" spans="1:28">
      <c r="A447" s="1164">
        <f>'AMORT. PROFILE 0% CPR'!A447</f>
        <v>58284</v>
      </c>
      <c r="C447" s="1124"/>
      <c r="D447" s="1145">
        <f t="shared" ca="1" si="133"/>
        <v>59049</v>
      </c>
      <c r="E447" s="1146">
        <f t="shared" ca="1" si="134"/>
        <v>59076</v>
      </c>
      <c r="F447" s="1147">
        <f t="shared" ca="1" si="135"/>
        <v>13301</v>
      </c>
      <c r="G447" s="1148">
        <f ca="1">IF(F447&lt;&gt;"",COUNTIF($F$11:F447,"&gt;0"),"")</f>
        <v>437</v>
      </c>
      <c r="H447" s="1149"/>
      <c r="I447" s="1093"/>
      <c r="J447" s="1150">
        <f t="shared" ca="1" si="136"/>
        <v>0</v>
      </c>
      <c r="K447" s="1151">
        <f t="shared" ca="1" si="137"/>
        <v>0</v>
      </c>
      <c r="L447" s="1150">
        <f t="shared" ca="1" si="138"/>
        <v>0</v>
      </c>
      <c r="M447" s="1150">
        <f t="shared" ca="1" si="139"/>
        <v>0</v>
      </c>
      <c r="N447" s="1150">
        <f t="shared" ca="1" si="140"/>
        <v>0</v>
      </c>
      <c r="O447" s="1093"/>
      <c r="P447" s="1150">
        <f t="shared" ca="1" si="141"/>
        <v>0</v>
      </c>
      <c r="Q447" s="1150">
        <f t="shared" ca="1" si="142"/>
        <v>0</v>
      </c>
      <c r="R447" s="1150">
        <f t="shared" ca="1" si="143"/>
        <v>0</v>
      </c>
      <c r="S447" s="1150">
        <f t="shared" ca="1" si="144"/>
        <v>0</v>
      </c>
      <c r="T447" s="1150">
        <f t="shared" ca="1" si="145"/>
        <v>0</v>
      </c>
      <c r="U447" s="1152">
        <f t="shared" ca="1" si="146"/>
        <v>0</v>
      </c>
      <c r="V447" s="1153" t="str">
        <f t="shared" ca="1" si="147"/>
        <v>n.a.</v>
      </c>
      <c r="X447" s="1154">
        <f t="shared" ca="1" si="148"/>
        <v>0</v>
      </c>
      <c r="Y447" s="1154">
        <f t="shared" ca="1" si="149"/>
        <v>0</v>
      </c>
      <c r="Z447" s="1154">
        <f t="shared" ca="1" si="150"/>
        <v>0</v>
      </c>
      <c r="AA447" s="1152">
        <f t="shared" ca="1" si="151"/>
        <v>0</v>
      </c>
      <c r="AB447" s="1125"/>
    </row>
    <row r="448" spans="1:28">
      <c r="A448" s="1164">
        <f>'AMORT. PROFILE 0% CPR'!A448</f>
        <v>58314</v>
      </c>
      <c r="C448" s="1124"/>
      <c r="D448" s="1145">
        <f t="shared" ca="1" si="133"/>
        <v>59079</v>
      </c>
      <c r="E448" s="1146">
        <f t="shared" ca="1" si="134"/>
        <v>59106</v>
      </c>
      <c r="F448" s="1147">
        <f t="shared" ca="1" si="135"/>
        <v>13331</v>
      </c>
      <c r="G448" s="1148">
        <f ca="1">IF(F448&lt;&gt;"",COUNTIF($F$11:F448,"&gt;0"),"")</f>
        <v>438</v>
      </c>
      <c r="H448" s="1149"/>
      <c r="I448" s="1093"/>
      <c r="J448" s="1150">
        <f t="shared" ca="1" si="136"/>
        <v>0</v>
      </c>
      <c r="K448" s="1151">
        <f t="shared" ca="1" si="137"/>
        <v>0</v>
      </c>
      <c r="L448" s="1150">
        <f t="shared" ca="1" si="138"/>
        <v>0</v>
      </c>
      <c r="M448" s="1150">
        <f t="shared" ca="1" si="139"/>
        <v>0</v>
      </c>
      <c r="N448" s="1150">
        <f t="shared" ca="1" si="140"/>
        <v>0</v>
      </c>
      <c r="O448" s="1093"/>
      <c r="P448" s="1150">
        <f t="shared" ca="1" si="141"/>
        <v>0</v>
      </c>
      <c r="Q448" s="1150">
        <f t="shared" ca="1" si="142"/>
        <v>0</v>
      </c>
      <c r="R448" s="1150">
        <f t="shared" ca="1" si="143"/>
        <v>0</v>
      </c>
      <c r="S448" s="1150">
        <f t="shared" ca="1" si="144"/>
        <v>0</v>
      </c>
      <c r="T448" s="1150">
        <f t="shared" ca="1" si="145"/>
        <v>0</v>
      </c>
      <c r="U448" s="1152">
        <f t="shared" ca="1" si="146"/>
        <v>0</v>
      </c>
      <c r="V448" s="1153" t="str">
        <f t="shared" ca="1" si="147"/>
        <v>n.a.</v>
      </c>
      <c r="X448" s="1154">
        <f t="shared" ca="1" si="148"/>
        <v>0</v>
      </c>
      <c r="Y448" s="1154">
        <f t="shared" ca="1" si="149"/>
        <v>0</v>
      </c>
      <c r="Z448" s="1154">
        <f t="shared" ca="1" si="150"/>
        <v>0</v>
      </c>
      <c r="AA448" s="1152">
        <f t="shared" ca="1" si="151"/>
        <v>0</v>
      </c>
      <c r="AB448" s="1125"/>
    </row>
    <row r="449" spans="1:28">
      <c r="A449" s="1164">
        <f>'AMORT. PROFILE 0% CPR'!A449</f>
        <v>58347</v>
      </c>
      <c r="C449" s="1124"/>
      <c r="D449" s="1145">
        <f t="shared" ca="1" si="133"/>
        <v>59110</v>
      </c>
      <c r="E449" s="1146">
        <f t="shared" ca="1" si="134"/>
        <v>59138</v>
      </c>
      <c r="F449" s="1147">
        <f t="shared" ca="1" si="135"/>
        <v>13363</v>
      </c>
      <c r="G449" s="1148">
        <f ca="1">IF(F449&lt;&gt;"",COUNTIF($F$11:F449,"&gt;0"),"")</f>
        <v>439</v>
      </c>
      <c r="H449" s="1149"/>
      <c r="I449" s="1093"/>
      <c r="J449" s="1150">
        <f t="shared" ca="1" si="136"/>
        <v>0</v>
      </c>
      <c r="K449" s="1151">
        <f t="shared" ca="1" si="137"/>
        <v>0</v>
      </c>
      <c r="L449" s="1150">
        <f t="shared" ca="1" si="138"/>
        <v>0</v>
      </c>
      <c r="M449" s="1150">
        <f t="shared" ca="1" si="139"/>
        <v>0</v>
      </c>
      <c r="N449" s="1150">
        <f t="shared" ca="1" si="140"/>
        <v>0</v>
      </c>
      <c r="O449" s="1093"/>
      <c r="P449" s="1150">
        <f t="shared" ca="1" si="141"/>
        <v>0</v>
      </c>
      <c r="Q449" s="1150">
        <f t="shared" ca="1" si="142"/>
        <v>0</v>
      </c>
      <c r="R449" s="1150">
        <f t="shared" ca="1" si="143"/>
        <v>0</v>
      </c>
      <c r="S449" s="1150">
        <f t="shared" ca="1" si="144"/>
        <v>0</v>
      </c>
      <c r="T449" s="1150">
        <f t="shared" ca="1" si="145"/>
        <v>0</v>
      </c>
      <c r="U449" s="1152">
        <f t="shared" ca="1" si="146"/>
        <v>0</v>
      </c>
      <c r="V449" s="1153" t="str">
        <f t="shared" ca="1" si="147"/>
        <v>n.a.</v>
      </c>
      <c r="X449" s="1154">
        <f t="shared" ca="1" si="148"/>
        <v>0</v>
      </c>
      <c r="Y449" s="1154">
        <f t="shared" ca="1" si="149"/>
        <v>0</v>
      </c>
      <c r="Z449" s="1154">
        <f t="shared" ca="1" si="150"/>
        <v>0</v>
      </c>
      <c r="AA449" s="1152">
        <f t="shared" ca="1" si="151"/>
        <v>0</v>
      </c>
      <c r="AB449" s="1125"/>
    </row>
    <row r="450" spans="1:28">
      <c r="A450" s="1164">
        <f>'AMORT. PROFILE 0% CPR'!A450</f>
        <v>58375</v>
      </c>
      <c r="C450" s="1124"/>
      <c r="D450" s="1145">
        <f t="shared" ca="1" si="133"/>
        <v>59140</v>
      </c>
      <c r="E450" s="1146">
        <f t="shared" ca="1" si="134"/>
        <v>59167</v>
      </c>
      <c r="F450" s="1147">
        <f t="shared" ca="1" si="135"/>
        <v>13392</v>
      </c>
      <c r="G450" s="1148">
        <f ca="1">IF(F450&lt;&gt;"",COUNTIF($F$11:F450,"&gt;0"),"")</f>
        <v>440</v>
      </c>
      <c r="H450" s="1149"/>
      <c r="I450" s="1093"/>
      <c r="J450" s="1150">
        <f t="shared" ca="1" si="136"/>
        <v>0</v>
      </c>
      <c r="K450" s="1151">
        <f t="shared" ca="1" si="137"/>
        <v>0</v>
      </c>
      <c r="L450" s="1150">
        <f t="shared" ca="1" si="138"/>
        <v>0</v>
      </c>
      <c r="M450" s="1150">
        <f t="shared" ca="1" si="139"/>
        <v>0</v>
      </c>
      <c r="N450" s="1150">
        <f t="shared" ca="1" si="140"/>
        <v>0</v>
      </c>
      <c r="O450" s="1093"/>
      <c r="P450" s="1150">
        <f t="shared" ca="1" si="141"/>
        <v>0</v>
      </c>
      <c r="Q450" s="1150">
        <f t="shared" ca="1" si="142"/>
        <v>0</v>
      </c>
      <c r="R450" s="1150">
        <f t="shared" ca="1" si="143"/>
        <v>0</v>
      </c>
      <c r="S450" s="1150">
        <f t="shared" ca="1" si="144"/>
        <v>0</v>
      </c>
      <c r="T450" s="1150">
        <f t="shared" ca="1" si="145"/>
        <v>0</v>
      </c>
      <c r="U450" s="1152">
        <f t="shared" ca="1" si="146"/>
        <v>0</v>
      </c>
      <c r="V450" s="1153" t="str">
        <f t="shared" ca="1" si="147"/>
        <v>n.a.</v>
      </c>
      <c r="X450" s="1154">
        <f t="shared" ca="1" si="148"/>
        <v>0</v>
      </c>
      <c r="Y450" s="1154">
        <f t="shared" ca="1" si="149"/>
        <v>0</v>
      </c>
      <c r="Z450" s="1154">
        <f t="shared" ca="1" si="150"/>
        <v>0</v>
      </c>
      <c r="AA450" s="1152">
        <f t="shared" ca="1" si="151"/>
        <v>0</v>
      </c>
      <c r="AB450" s="1125"/>
    </row>
    <row r="451" spans="1:28">
      <c r="A451" s="1164">
        <f>'AMORT. PROFILE 0% CPR'!A451</f>
        <v>58406</v>
      </c>
      <c r="C451" s="1124"/>
      <c r="D451" s="1145">
        <f t="shared" ca="1" si="133"/>
        <v>59171</v>
      </c>
      <c r="E451" s="1146">
        <f t="shared" ca="1" si="134"/>
        <v>59198</v>
      </c>
      <c r="F451" s="1147">
        <f t="shared" ca="1" si="135"/>
        <v>13423</v>
      </c>
      <c r="G451" s="1148">
        <f ca="1">IF(F451&lt;&gt;"",COUNTIF($F$11:F451,"&gt;0"),"")</f>
        <v>441</v>
      </c>
      <c r="H451" s="1149"/>
      <c r="I451" s="1093"/>
      <c r="J451" s="1150">
        <f t="shared" ca="1" si="136"/>
        <v>0</v>
      </c>
      <c r="K451" s="1151">
        <f t="shared" ca="1" si="137"/>
        <v>0</v>
      </c>
      <c r="L451" s="1150">
        <f t="shared" ca="1" si="138"/>
        <v>0</v>
      </c>
      <c r="M451" s="1150">
        <f t="shared" ca="1" si="139"/>
        <v>0</v>
      </c>
      <c r="N451" s="1150">
        <f t="shared" ca="1" si="140"/>
        <v>0</v>
      </c>
      <c r="O451" s="1093"/>
      <c r="P451" s="1150">
        <f t="shared" ca="1" si="141"/>
        <v>0</v>
      </c>
      <c r="Q451" s="1150">
        <f t="shared" ca="1" si="142"/>
        <v>0</v>
      </c>
      <c r="R451" s="1150">
        <f t="shared" ca="1" si="143"/>
        <v>0</v>
      </c>
      <c r="S451" s="1150">
        <f t="shared" ca="1" si="144"/>
        <v>0</v>
      </c>
      <c r="T451" s="1150">
        <f t="shared" ca="1" si="145"/>
        <v>0</v>
      </c>
      <c r="U451" s="1152">
        <f t="shared" ca="1" si="146"/>
        <v>0</v>
      </c>
      <c r="V451" s="1153" t="str">
        <f t="shared" ca="1" si="147"/>
        <v>n.a.</v>
      </c>
      <c r="X451" s="1154">
        <f t="shared" ca="1" si="148"/>
        <v>0</v>
      </c>
      <c r="Y451" s="1154">
        <f t="shared" ca="1" si="149"/>
        <v>0</v>
      </c>
      <c r="Z451" s="1154">
        <f t="shared" ca="1" si="150"/>
        <v>0</v>
      </c>
      <c r="AA451" s="1152">
        <f t="shared" ca="1" si="151"/>
        <v>0</v>
      </c>
      <c r="AB451" s="1125"/>
    </row>
    <row r="452" spans="1:28">
      <c r="A452" s="1164">
        <f>'AMORT. PROFILE 0% CPR'!A452</f>
        <v>58438</v>
      </c>
      <c r="C452" s="1124"/>
      <c r="D452" s="1145">
        <f t="shared" ca="1" si="133"/>
        <v>59202</v>
      </c>
      <c r="E452" s="1146">
        <f t="shared" ca="1" si="134"/>
        <v>59229</v>
      </c>
      <c r="F452" s="1147">
        <f t="shared" ca="1" si="135"/>
        <v>13454</v>
      </c>
      <c r="G452" s="1148">
        <f ca="1">IF(F452&lt;&gt;"",COUNTIF($F$11:F452,"&gt;0"),"")</f>
        <v>442</v>
      </c>
      <c r="H452" s="1149"/>
      <c r="I452" s="1093"/>
      <c r="J452" s="1150">
        <f t="shared" ca="1" si="136"/>
        <v>0</v>
      </c>
      <c r="K452" s="1151">
        <f t="shared" ca="1" si="137"/>
        <v>0</v>
      </c>
      <c r="L452" s="1150">
        <f t="shared" ca="1" si="138"/>
        <v>0</v>
      </c>
      <c r="M452" s="1150">
        <f t="shared" ca="1" si="139"/>
        <v>0</v>
      </c>
      <c r="N452" s="1150">
        <f t="shared" ca="1" si="140"/>
        <v>0</v>
      </c>
      <c r="O452" s="1093"/>
      <c r="P452" s="1150">
        <f t="shared" ca="1" si="141"/>
        <v>0</v>
      </c>
      <c r="Q452" s="1150">
        <f t="shared" ca="1" si="142"/>
        <v>0</v>
      </c>
      <c r="R452" s="1150">
        <f t="shared" ca="1" si="143"/>
        <v>0</v>
      </c>
      <c r="S452" s="1150">
        <f t="shared" ca="1" si="144"/>
        <v>0</v>
      </c>
      <c r="T452" s="1150">
        <f t="shared" ca="1" si="145"/>
        <v>0</v>
      </c>
      <c r="U452" s="1152">
        <f t="shared" ca="1" si="146"/>
        <v>0</v>
      </c>
      <c r="V452" s="1153" t="str">
        <f t="shared" ca="1" si="147"/>
        <v>n.a.</v>
      </c>
      <c r="X452" s="1154">
        <f t="shared" ca="1" si="148"/>
        <v>0</v>
      </c>
      <c r="Y452" s="1154">
        <f t="shared" ca="1" si="149"/>
        <v>0</v>
      </c>
      <c r="Z452" s="1154">
        <f t="shared" ca="1" si="150"/>
        <v>0</v>
      </c>
      <c r="AA452" s="1152">
        <f t="shared" ca="1" si="151"/>
        <v>0</v>
      </c>
      <c r="AB452" s="1125"/>
    </row>
    <row r="453" spans="1:28">
      <c r="A453" s="1164">
        <f>'AMORT. PROFILE 0% CPR'!A453</f>
        <v>58467</v>
      </c>
      <c r="C453" s="1124"/>
      <c r="D453" s="1145">
        <f t="shared" ca="1" si="133"/>
        <v>59230</v>
      </c>
      <c r="E453" s="1146">
        <f t="shared" ca="1" si="134"/>
        <v>59257</v>
      </c>
      <c r="F453" s="1147">
        <f t="shared" ca="1" si="135"/>
        <v>13482</v>
      </c>
      <c r="G453" s="1148">
        <f ca="1">IF(F453&lt;&gt;"",COUNTIF($F$11:F453,"&gt;0"),"")</f>
        <v>443</v>
      </c>
      <c r="H453" s="1149"/>
      <c r="I453" s="1093"/>
      <c r="J453" s="1150">
        <f t="shared" ca="1" si="136"/>
        <v>0</v>
      </c>
      <c r="K453" s="1151">
        <f t="shared" ca="1" si="137"/>
        <v>0</v>
      </c>
      <c r="L453" s="1150">
        <f t="shared" ca="1" si="138"/>
        <v>0</v>
      </c>
      <c r="M453" s="1150">
        <f t="shared" ca="1" si="139"/>
        <v>0</v>
      </c>
      <c r="N453" s="1150">
        <f t="shared" ca="1" si="140"/>
        <v>0</v>
      </c>
      <c r="O453" s="1093"/>
      <c r="P453" s="1150">
        <f t="shared" ca="1" si="141"/>
        <v>0</v>
      </c>
      <c r="Q453" s="1150">
        <f t="shared" ca="1" si="142"/>
        <v>0</v>
      </c>
      <c r="R453" s="1150">
        <f t="shared" ca="1" si="143"/>
        <v>0</v>
      </c>
      <c r="S453" s="1150">
        <f t="shared" ca="1" si="144"/>
        <v>0</v>
      </c>
      <c r="T453" s="1150">
        <f t="shared" ca="1" si="145"/>
        <v>0</v>
      </c>
      <c r="U453" s="1152">
        <f t="shared" ca="1" si="146"/>
        <v>0</v>
      </c>
      <c r="V453" s="1153" t="str">
        <f t="shared" ca="1" si="147"/>
        <v>n.a.</v>
      </c>
      <c r="X453" s="1154">
        <f t="shared" ca="1" si="148"/>
        <v>0</v>
      </c>
      <c r="Y453" s="1154">
        <f t="shared" ca="1" si="149"/>
        <v>0</v>
      </c>
      <c r="Z453" s="1154">
        <f t="shared" ca="1" si="150"/>
        <v>0</v>
      </c>
      <c r="AA453" s="1152">
        <f t="shared" ca="1" si="151"/>
        <v>0</v>
      </c>
      <c r="AB453" s="1125"/>
    </row>
    <row r="454" spans="1:28">
      <c r="A454" s="1164">
        <f>'AMORT. PROFILE 0% CPR'!A454</f>
        <v>58498</v>
      </c>
      <c r="C454" s="1124"/>
      <c r="D454" s="1145">
        <f t="shared" ca="1" si="133"/>
        <v>59261</v>
      </c>
      <c r="E454" s="1146">
        <f t="shared" ca="1" si="134"/>
        <v>59288</v>
      </c>
      <c r="F454" s="1147">
        <f t="shared" ca="1" si="135"/>
        <v>13513</v>
      </c>
      <c r="G454" s="1148">
        <f ca="1">IF(F454&lt;&gt;"",COUNTIF($F$11:F454,"&gt;0"),"")</f>
        <v>444</v>
      </c>
      <c r="H454" s="1149"/>
      <c r="I454" s="1093"/>
      <c r="J454" s="1150">
        <f t="shared" ca="1" si="136"/>
        <v>0</v>
      </c>
      <c r="K454" s="1151">
        <f t="shared" ca="1" si="137"/>
        <v>0</v>
      </c>
      <c r="L454" s="1150">
        <f t="shared" ca="1" si="138"/>
        <v>0</v>
      </c>
      <c r="M454" s="1150">
        <f t="shared" ca="1" si="139"/>
        <v>0</v>
      </c>
      <c r="N454" s="1150">
        <f t="shared" ca="1" si="140"/>
        <v>0</v>
      </c>
      <c r="O454" s="1093"/>
      <c r="P454" s="1150">
        <f t="shared" ca="1" si="141"/>
        <v>0</v>
      </c>
      <c r="Q454" s="1150">
        <f t="shared" ca="1" si="142"/>
        <v>0</v>
      </c>
      <c r="R454" s="1150">
        <f t="shared" ca="1" si="143"/>
        <v>0</v>
      </c>
      <c r="S454" s="1150">
        <f t="shared" ca="1" si="144"/>
        <v>0</v>
      </c>
      <c r="T454" s="1150">
        <f t="shared" ca="1" si="145"/>
        <v>0</v>
      </c>
      <c r="U454" s="1152">
        <f t="shared" ca="1" si="146"/>
        <v>0</v>
      </c>
      <c r="V454" s="1153" t="str">
        <f t="shared" ca="1" si="147"/>
        <v>n.a.</v>
      </c>
      <c r="X454" s="1154">
        <f t="shared" ca="1" si="148"/>
        <v>0</v>
      </c>
      <c r="Y454" s="1154">
        <f t="shared" ca="1" si="149"/>
        <v>0</v>
      </c>
      <c r="Z454" s="1154">
        <f t="shared" ca="1" si="150"/>
        <v>0</v>
      </c>
      <c r="AA454" s="1152">
        <f t="shared" ca="1" si="151"/>
        <v>0</v>
      </c>
      <c r="AB454" s="1125"/>
    </row>
    <row r="455" spans="1:28">
      <c r="A455" s="1164">
        <f>'AMORT. PROFILE 0% CPR'!A455</f>
        <v>58529</v>
      </c>
      <c r="C455" s="1124"/>
      <c r="D455" s="1145">
        <f t="shared" ca="1" si="133"/>
        <v>59291</v>
      </c>
      <c r="E455" s="1146">
        <f t="shared" ca="1" si="134"/>
        <v>59320</v>
      </c>
      <c r="F455" s="1147">
        <f t="shared" ca="1" si="135"/>
        <v>13545</v>
      </c>
      <c r="G455" s="1148">
        <f ca="1">IF(F455&lt;&gt;"",COUNTIF($F$11:F455,"&gt;0"),"")</f>
        <v>445</v>
      </c>
      <c r="H455" s="1149"/>
      <c r="I455" s="1093"/>
      <c r="J455" s="1150">
        <f t="shared" ca="1" si="136"/>
        <v>0</v>
      </c>
      <c r="K455" s="1151">
        <f t="shared" ca="1" si="137"/>
        <v>0</v>
      </c>
      <c r="L455" s="1150">
        <f t="shared" ca="1" si="138"/>
        <v>0</v>
      </c>
      <c r="M455" s="1150">
        <f t="shared" ca="1" si="139"/>
        <v>0</v>
      </c>
      <c r="N455" s="1150">
        <f t="shared" ca="1" si="140"/>
        <v>0</v>
      </c>
      <c r="O455" s="1093"/>
      <c r="P455" s="1150">
        <f t="shared" ca="1" si="141"/>
        <v>0</v>
      </c>
      <c r="Q455" s="1150">
        <f t="shared" ca="1" si="142"/>
        <v>0</v>
      </c>
      <c r="R455" s="1150">
        <f t="shared" ca="1" si="143"/>
        <v>0</v>
      </c>
      <c r="S455" s="1150">
        <f t="shared" ca="1" si="144"/>
        <v>0</v>
      </c>
      <c r="T455" s="1150">
        <f t="shared" ca="1" si="145"/>
        <v>0</v>
      </c>
      <c r="U455" s="1152">
        <f t="shared" ca="1" si="146"/>
        <v>0</v>
      </c>
      <c r="V455" s="1153" t="str">
        <f t="shared" ca="1" si="147"/>
        <v>n.a.</v>
      </c>
      <c r="X455" s="1154">
        <f t="shared" ca="1" si="148"/>
        <v>0</v>
      </c>
      <c r="Y455" s="1154">
        <f t="shared" ca="1" si="149"/>
        <v>0</v>
      </c>
      <c r="Z455" s="1154">
        <f t="shared" ca="1" si="150"/>
        <v>0</v>
      </c>
      <c r="AA455" s="1152">
        <f t="shared" ca="1" si="151"/>
        <v>0</v>
      </c>
      <c r="AB455" s="1125"/>
    </row>
    <row r="456" spans="1:28">
      <c r="A456" s="1164">
        <f>'AMORT. PROFILE 0% CPR'!A456</f>
        <v>58558</v>
      </c>
      <c r="C456" s="1124"/>
      <c r="D456" s="1145" t="str">
        <f t="shared" ca="1" si="133"/>
        <v/>
      </c>
      <c r="E456" s="1146" t="str">
        <f t="shared" ca="1" si="134"/>
        <v/>
      </c>
      <c r="F456" s="1147" t="str">
        <f t="shared" ca="1" si="135"/>
        <v/>
      </c>
      <c r="G456" s="1148" t="str">
        <f ca="1">IF(F456&lt;&gt;"",COUNTIF($F$11:F456,"&gt;0"),"")</f>
        <v/>
      </c>
      <c r="H456" s="1149"/>
      <c r="I456" s="1093"/>
      <c r="J456" s="1150">
        <f t="shared" ca="1" si="136"/>
        <v>0</v>
      </c>
      <c r="K456" s="1151">
        <f t="shared" ca="1" si="137"/>
        <v>0</v>
      </c>
      <c r="L456" s="1150" t="str">
        <f t="shared" ca="1" si="138"/>
        <v/>
      </c>
      <c r="M456" s="1150" t="e">
        <f t="shared" ca="1" si="139"/>
        <v>#VALUE!</v>
      </c>
      <c r="N456" s="1150" t="str">
        <f t="shared" ca="1" si="140"/>
        <v/>
      </c>
      <c r="O456" s="1093"/>
      <c r="P456" s="1150" t="str">
        <f t="shared" ca="1" si="141"/>
        <v/>
      </c>
      <c r="Q456" s="1150" t="str">
        <f t="shared" ca="1" si="142"/>
        <v/>
      </c>
      <c r="R456" s="1150" t="str">
        <f t="shared" ca="1" si="143"/>
        <v/>
      </c>
      <c r="S456" s="1150" t="str">
        <f t="shared" ca="1" si="144"/>
        <v/>
      </c>
      <c r="T456" s="1150" t="str">
        <f t="shared" ca="1" si="145"/>
        <v/>
      </c>
      <c r="U456" s="1152" t="str">
        <f t="shared" ca="1" si="146"/>
        <v/>
      </c>
      <c r="V456" s="1153" t="str">
        <f t="shared" ca="1" si="147"/>
        <v/>
      </c>
      <c r="X456" s="1154" t="str">
        <f t="shared" ca="1" si="148"/>
        <v/>
      </c>
      <c r="Y456" s="1154" t="str">
        <f t="shared" ca="1" si="149"/>
        <v/>
      </c>
      <c r="Z456" s="1154" t="str">
        <f t="shared" ca="1" si="150"/>
        <v/>
      </c>
      <c r="AA456" s="1152" t="str">
        <f t="shared" ca="1" si="151"/>
        <v/>
      </c>
      <c r="AB456" s="1125"/>
    </row>
    <row r="457" spans="1:28">
      <c r="A457" s="1164">
        <f>'AMORT. PROFILE 0% CPR'!A457</f>
        <v>58588</v>
      </c>
      <c r="C457" s="1124"/>
      <c r="D457" s="1145" t="str">
        <f t="shared" ca="1" si="133"/>
        <v/>
      </c>
      <c r="E457" s="1146" t="str">
        <f t="shared" ca="1" si="134"/>
        <v/>
      </c>
      <c r="F457" s="1147" t="str">
        <f t="shared" ca="1" si="135"/>
        <v/>
      </c>
      <c r="G457" s="1148" t="str">
        <f ca="1">IF(F457&lt;&gt;"",COUNTIF($F$11:F457,"&gt;0"),"")</f>
        <v/>
      </c>
      <c r="H457" s="1149"/>
      <c r="I457" s="1093"/>
      <c r="J457" s="1150" t="str">
        <f t="shared" ca="1" si="136"/>
        <v/>
      </c>
      <c r="K457" s="1151" t="e">
        <f t="shared" ca="1" si="137"/>
        <v>#VALUE!</v>
      </c>
      <c r="L457" s="1150" t="str">
        <f t="shared" ca="1" si="138"/>
        <v/>
      </c>
      <c r="M457" s="1150" t="e">
        <f t="shared" ca="1" si="139"/>
        <v>#VALUE!</v>
      </c>
      <c r="N457" s="1150" t="str">
        <f t="shared" ca="1" si="140"/>
        <v/>
      </c>
      <c r="O457" s="1093"/>
      <c r="P457" s="1150" t="str">
        <f t="shared" ca="1" si="141"/>
        <v/>
      </c>
      <c r="Q457" s="1150" t="str">
        <f t="shared" ca="1" si="142"/>
        <v/>
      </c>
      <c r="R457" s="1150" t="str">
        <f t="shared" ca="1" si="143"/>
        <v/>
      </c>
      <c r="S457" s="1150" t="str">
        <f t="shared" ca="1" si="144"/>
        <v/>
      </c>
      <c r="T457" s="1150" t="str">
        <f t="shared" ca="1" si="145"/>
        <v/>
      </c>
      <c r="U457" s="1152" t="str">
        <f t="shared" ca="1" si="146"/>
        <v/>
      </c>
      <c r="V457" s="1153" t="str">
        <f t="shared" ca="1" si="147"/>
        <v/>
      </c>
      <c r="X457" s="1154" t="str">
        <f t="shared" ca="1" si="148"/>
        <v/>
      </c>
      <c r="Y457" s="1154" t="str">
        <f t="shared" ca="1" si="149"/>
        <v/>
      </c>
      <c r="Z457" s="1154" t="str">
        <f t="shared" ca="1" si="150"/>
        <v/>
      </c>
      <c r="AA457" s="1152" t="str">
        <f t="shared" ca="1" si="151"/>
        <v/>
      </c>
      <c r="AB457" s="1125"/>
    </row>
    <row r="458" spans="1:28">
      <c r="A458" s="1164">
        <f>'AMORT. PROFILE 0% CPR'!A458</f>
        <v>58620</v>
      </c>
      <c r="C458" s="1124"/>
      <c r="D458" s="1145" t="str">
        <f t="shared" ca="1" si="133"/>
        <v/>
      </c>
      <c r="E458" s="1146" t="str">
        <f t="shared" ca="1" si="134"/>
        <v/>
      </c>
      <c r="F458" s="1147" t="str">
        <f t="shared" ca="1" si="135"/>
        <v/>
      </c>
      <c r="G458" s="1148" t="str">
        <f ca="1">IF(F458&lt;&gt;"",COUNTIF($F$11:F458,"&gt;0"),"")</f>
        <v/>
      </c>
      <c r="H458" s="1149"/>
      <c r="I458" s="1093"/>
      <c r="J458" s="1150" t="str">
        <f t="shared" ca="1" si="136"/>
        <v/>
      </c>
      <c r="K458" s="1151" t="e">
        <f t="shared" ca="1" si="137"/>
        <v>#VALUE!</v>
      </c>
      <c r="L458" s="1150" t="str">
        <f t="shared" ca="1" si="138"/>
        <v/>
      </c>
      <c r="M458" s="1150" t="e">
        <f t="shared" ca="1" si="139"/>
        <v>#VALUE!</v>
      </c>
      <c r="N458" s="1150" t="str">
        <f t="shared" ca="1" si="140"/>
        <v/>
      </c>
      <c r="O458" s="1093"/>
      <c r="P458" s="1150" t="str">
        <f t="shared" ca="1" si="141"/>
        <v/>
      </c>
      <c r="Q458" s="1150" t="str">
        <f t="shared" ca="1" si="142"/>
        <v/>
      </c>
      <c r="R458" s="1150" t="str">
        <f t="shared" ca="1" si="143"/>
        <v/>
      </c>
      <c r="S458" s="1150" t="str">
        <f t="shared" ca="1" si="144"/>
        <v/>
      </c>
      <c r="T458" s="1150" t="str">
        <f t="shared" ca="1" si="145"/>
        <v/>
      </c>
      <c r="U458" s="1152" t="str">
        <f t="shared" ca="1" si="146"/>
        <v/>
      </c>
      <c r="V458" s="1153" t="str">
        <f t="shared" ca="1" si="147"/>
        <v/>
      </c>
      <c r="X458" s="1154" t="str">
        <f t="shared" ca="1" si="148"/>
        <v/>
      </c>
      <c r="Y458" s="1154" t="str">
        <f t="shared" ca="1" si="149"/>
        <v/>
      </c>
      <c r="Z458" s="1154" t="str">
        <f t="shared" ca="1" si="150"/>
        <v/>
      </c>
      <c r="AA458" s="1152" t="str">
        <f t="shared" ca="1" si="151"/>
        <v/>
      </c>
      <c r="AB458" s="1125"/>
    </row>
    <row r="459" spans="1:28">
      <c r="A459" s="1164">
        <f>'AMORT. PROFILE 0% CPR'!A459</f>
        <v>58649</v>
      </c>
      <c r="C459" s="1124"/>
      <c r="D459" s="1145" t="str">
        <f t="shared" ca="1" si="133"/>
        <v/>
      </c>
      <c r="E459" s="1146" t="str">
        <f t="shared" ca="1" si="134"/>
        <v/>
      </c>
      <c r="F459" s="1147" t="str">
        <f t="shared" ca="1" si="135"/>
        <v/>
      </c>
      <c r="G459" s="1148" t="str">
        <f ca="1">IF(F459&lt;&gt;"",COUNTIF($F$11:F459,"&gt;0"),"")</f>
        <v/>
      </c>
      <c r="H459" s="1149"/>
      <c r="I459" s="1093"/>
      <c r="J459" s="1150" t="str">
        <f t="shared" ca="1" si="136"/>
        <v/>
      </c>
      <c r="K459" s="1151" t="e">
        <f t="shared" ca="1" si="137"/>
        <v>#VALUE!</v>
      </c>
      <c r="L459" s="1150" t="str">
        <f t="shared" ca="1" si="138"/>
        <v/>
      </c>
      <c r="M459" s="1150" t="e">
        <f t="shared" ca="1" si="139"/>
        <v>#VALUE!</v>
      </c>
      <c r="N459" s="1150" t="str">
        <f t="shared" ca="1" si="140"/>
        <v/>
      </c>
      <c r="O459" s="1093"/>
      <c r="P459" s="1150" t="str">
        <f t="shared" ca="1" si="141"/>
        <v/>
      </c>
      <c r="Q459" s="1150" t="str">
        <f t="shared" ca="1" si="142"/>
        <v/>
      </c>
      <c r="R459" s="1150" t="str">
        <f t="shared" ca="1" si="143"/>
        <v/>
      </c>
      <c r="S459" s="1150" t="str">
        <f t="shared" ca="1" si="144"/>
        <v/>
      </c>
      <c r="T459" s="1150" t="str">
        <f t="shared" ca="1" si="145"/>
        <v/>
      </c>
      <c r="U459" s="1152" t="str">
        <f t="shared" ca="1" si="146"/>
        <v/>
      </c>
      <c r="V459" s="1153" t="str">
        <f t="shared" ca="1" si="147"/>
        <v/>
      </c>
      <c r="X459" s="1154" t="str">
        <f t="shared" ca="1" si="148"/>
        <v/>
      </c>
      <c r="Y459" s="1154" t="str">
        <f t="shared" ca="1" si="149"/>
        <v/>
      </c>
      <c r="Z459" s="1154" t="str">
        <f t="shared" ca="1" si="150"/>
        <v/>
      </c>
      <c r="AA459" s="1152" t="str">
        <f t="shared" ca="1" si="151"/>
        <v/>
      </c>
      <c r="AB459" s="1125"/>
    </row>
    <row r="460" spans="1:28">
      <c r="A460" s="1164">
        <f>'AMORT. PROFILE 0% CPR'!A460</f>
        <v>58680</v>
      </c>
      <c r="C460" s="1124"/>
      <c r="D460" s="1145" t="str">
        <f t="shared" ca="1" si="133"/>
        <v/>
      </c>
      <c r="E460" s="1146" t="str">
        <f t="shared" ca="1" si="134"/>
        <v/>
      </c>
      <c r="F460" s="1147" t="str">
        <f t="shared" ca="1" si="135"/>
        <v/>
      </c>
      <c r="G460" s="1148" t="str">
        <f ca="1">IF(F460&lt;&gt;"",COUNTIF($F$11:F460,"&gt;0"),"")</f>
        <v/>
      </c>
      <c r="H460" s="1149"/>
      <c r="I460" s="1093"/>
      <c r="J460" s="1150" t="str">
        <f t="shared" ca="1" si="136"/>
        <v/>
      </c>
      <c r="K460" s="1151" t="e">
        <f t="shared" ca="1" si="137"/>
        <v>#VALUE!</v>
      </c>
      <c r="L460" s="1150" t="str">
        <f t="shared" ca="1" si="138"/>
        <v/>
      </c>
      <c r="M460" s="1150" t="e">
        <f t="shared" ca="1" si="139"/>
        <v>#VALUE!</v>
      </c>
      <c r="N460" s="1150" t="str">
        <f t="shared" ca="1" si="140"/>
        <v/>
      </c>
      <c r="O460" s="1093"/>
      <c r="P460" s="1150" t="str">
        <f t="shared" ca="1" si="141"/>
        <v/>
      </c>
      <c r="Q460" s="1150" t="str">
        <f t="shared" ca="1" si="142"/>
        <v/>
      </c>
      <c r="R460" s="1150" t="str">
        <f t="shared" ca="1" si="143"/>
        <v/>
      </c>
      <c r="S460" s="1150" t="str">
        <f t="shared" ca="1" si="144"/>
        <v/>
      </c>
      <c r="T460" s="1150" t="str">
        <f t="shared" ca="1" si="145"/>
        <v/>
      </c>
      <c r="U460" s="1152" t="str">
        <f t="shared" ca="1" si="146"/>
        <v/>
      </c>
      <c r="V460" s="1153" t="str">
        <f t="shared" ca="1" si="147"/>
        <v/>
      </c>
      <c r="X460" s="1154" t="str">
        <f t="shared" ca="1" si="148"/>
        <v/>
      </c>
      <c r="Y460" s="1154" t="str">
        <f t="shared" ca="1" si="149"/>
        <v/>
      </c>
      <c r="Z460" s="1154" t="str">
        <f t="shared" ca="1" si="150"/>
        <v/>
      </c>
      <c r="AA460" s="1152" t="str">
        <f t="shared" ca="1" si="151"/>
        <v/>
      </c>
      <c r="AB460" s="1125"/>
    </row>
    <row r="461" spans="1:28">
      <c r="A461" s="1164">
        <f>'AMORT. PROFILE 0% CPR'!A461</f>
        <v>58711</v>
      </c>
      <c r="C461" s="1124"/>
      <c r="D461" s="1145" t="str">
        <f t="shared" ca="1" si="133"/>
        <v/>
      </c>
      <c r="E461" s="1146" t="str">
        <f t="shared" ca="1" si="134"/>
        <v/>
      </c>
      <c r="F461" s="1147" t="str">
        <f t="shared" ca="1" si="135"/>
        <v/>
      </c>
      <c r="G461" s="1148" t="str">
        <f ca="1">IF(F461&lt;&gt;"",COUNTIF($F$11:F461,"&gt;0"),"")</f>
        <v/>
      </c>
      <c r="H461" s="1149"/>
      <c r="I461" s="1093"/>
      <c r="J461" s="1150" t="str">
        <f t="shared" ca="1" si="136"/>
        <v/>
      </c>
      <c r="K461" s="1151" t="e">
        <f t="shared" ca="1" si="137"/>
        <v>#VALUE!</v>
      </c>
      <c r="L461" s="1150" t="str">
        <f t="shared" ca="1" si="138"/>
        <v/>
      </c>
      <c r="M461" s="1150" t="e">
        <f t="shared" ca="1" si="139"/>
        <v>#VALUE!</v>
      </c>
      <c r="N461" s="1150" t="str">
        <f t="shared" ca="1" si="140"/>
        <v/>
      </c>
      <c r="O461" s="1093"/>
      <c r="P461" s="1150" t="str">
        <f t="shared" ca="1" si="141"/>
        <v/>
      </c>
      <c r="Q461" s="1150" t="str">
        <f t="shared" ca="1" si="142"/>
        <v/>
      </c>
      <c r="R461" s="1150" t="str">
        <f t="shared" ca="1" si="143"/>
        <v/>
      </c>
      <c r="S461" s="1150" t="str">
        <f t="shared" ca="1" si="144"/>
        <v/>
      </c>
      <c r="T461" s="1150" t="str">
        <f t="shared" ca="1" si="145"/>
        <v/>
      </c>
      <c r="U461" s="1152" t="str">
        <f t="shared" ca="1" si="146"/>
        <v/>
      </c>
      <c r="V461" s="1153" t="str">
        <f t="shared" ca="1" si="147"/>
        <v/>
      </c>
      <c r="X461" s="1154" t="str">
        <f t="shared" ca="1" si="148"/>
        <v/>
      </c>
      <c r="Y461" s="1154" t="str">
        <f t="shared" ca="1" si="149"/>
        <v/>
      </c>
      <c r="Z461" s="1154" t="str">
        <f t="shared" ca="1" si="150"/>
        <v/>
      </c>
      <c r="AA461" s="1152" t="str">
        <f t="shared" ca="1" si="151"/>
        <v/>
      </c>
      <c r="AB461" s="1125"/>
    </row>
    <row r="462" spans="1:28">
      <c r="A462" s="1164">
        <f>'AMORT. PROFILE 0% CPR'!A462</f>
        <v>58741</v>
      </c>
      <c r="C462" s="1124"/>
      <c r="D462" s="1145" t="str">
        <f t="shared" ca="1" si="133"/>
        <v/>
      </c>
      <c r="E462" s="1146" t="str">
        <f t="shared" ca="1" si="134"/>
        <v/>
      </c>
      <c r="F462" s="1147" t="str">
        <f t="shared" ca="1" si="135"/>
        <v/>
      </c>
      <c r="G462" s="1148" t="str">
        <f ca="1">IF(F462&lt;&gt;"",COUNTIF($F$11:F462,"&gt;0"),"")</f>
        <v/>
      </c>
      <c r="H462" s="1149"/>
      <c r="I462" s="1093"/>
      <c r="J462" s="1150" t="str">
        <f t="shared" ca="1" si="136"/>
        <v/>
      </c>
      <c r="K462" s="1151" t="e">
        <f t="shared" ca="1" si="137"/>
        <v>#VALUE!</v>
      </c>
      <c r="L462" s="1150" t="str">
        <f t="shared" ca="1" si="138"/>
        <v/>
      </c>
      <c r="M462" s="1150" t="e">
        <f t="shared" ca="1" si="139"/>
        <v>#VALUE!</v>
      </c>
      <c r="N462" s="1150" t="str">
        <f t="shared" ca="1" si="140"/>
        <v/>
      </c>
      <c r="O462" s="1093"/>
      <c r="P462" s="1150" t="str">
        <f t="shared" ca="1" si="141"/>
        <v/>
      </c>
      <c r="Q462" s="1150" t="str">
        <f t="shared" ca="1" si="142"/>
        <v/>
      </c>
      <c r="R462" s="1150" t="str">
        <f t="shared" ca="1" si="143"/>
        <v/>
      </c>
      <c r="S462" s="1150" t="str">
        <f t="shared" ca="1" si="144"/>
        <v/>
      </c>
      <c r="T462" s="1150" t="str">
        <f t="shared" ca="1" si="145"/>
        <v/>
      </c>
      <c r="U462" s="1152" t="str">
        <f t="shared" ca="1" si="146"/>
        <v/>
      </c>
      <c r="V462" s="1153" t="str">
        <f t="shared" ca="1" si="147"/>
        <v/>
      </c>
      <c r="X462" s="1154" t="str">
        <f t="shared" ca="1" si="148"/>
        <v/>
      </c>
      <c r="Y462" s="1154" t="str">
        <f t="shared" ca="1" si="149"/>
        <v/>
      </c>
      <c r="Z462" s="1154" t="str">
        <f t="shared" ca="1" si="150"/>
        <v/>
      </c>
      <c r="AA462" s="1152" t="str">
        <f t="shared" ca="1" si="151"/>
        <v/>
      </c>
      <c r="AB462" s="1125"/>
    </row>
    <row r="463" spans="1:28">
      <c r="A463" s="1164">
        <f>'AMORT. PROFILE 0% CPR'!A463</f>
        <v>58774</v>
      </c>
      <c r="C463" s="1124"/>
      <c r="D463" s="1145" t="str">
        <f t="shared" ca="1" si="133"/>
        <v/>
      </c>
      <c r="E463" s="1146" t="str">
        <f t="shared" ca="1" si="134"/>
        <v/>
      </c>
      <c r="F463" s="1147" t="str">
        <f t="shared" ca="1" si="135"/>
        <v/>
      </c>
      <c r="G463" s="1148" t="str">
        <f ca="1">IF(F463&lt;&gt;"",COUNTIF($F$11:F463,"&gt;0"),"")</f>
        <v/>
      </c>
      <c r="H463" s="1149"/>
      <c r="I463" s="1093"/>
      <c r="J463" s="1150" t="str">
        <f t="shared" ca="1" si="136"/>
        <v/>
      </c>
      <c r="K463" s="1151" t="e">
        <f t="shared" ca="1" si="137"/>
        <v>#VALUE!</v>
      </c>
      <c r="L463" s="1150" t="str">
        <f t="shared" ca="1" si="138"/>
        <v/>
      </c>
      <c r="M463" s="1150" t="e">
        <f t="shared" ca="1" si="139"/>
        <v>#VALUE!</v>
      </c>
      <c r="N463" s="1150" t="str">
        <f t="shared" ca="1" si="140"/>
        <v/>
      </c>
      <c r="O463" s="1093"/>
      <c r="P463" s="1150" t="str">
        <f t="shared" ca="1" si="141"/>
        <v/>
      </c>
      <c r="Q463" s="1150" t="str">
        <f t="shared" ca="1" si="142"/>
        <v/>
      </c>
      <c r="R463" s="1150" t="str">
        <f t="shared" ca="1" si="143"/>
        <v/>
      </c>
      <c r="S463" s="1150" t="str">
        <f t="shared" ca="1" si="144"/>
        <v/>
      </c>
      <c r="T463" s="1150" t="str">
        <f t="shared" ca="1" si="145"/>
        <v/>
      </c>
      <c r="U463" s="1152" t="str">
        <f t="shared" ca="1" si="146"/>
        <v/>
      </c>
      <c r="V463" s="1153" t="str">
        <f t="shared" ca="1" si="147"/>
        <v/>
      </c>
      <c r="X463" s="1154" t="str">
        <f t="shared" ca="1" si="148"/>
        <v/>
      </c>
      <c r="Y463" s="1154" t="str">
        <f t="shared" ca="1" si="149"/>
        <v/>
      </c>
      <c r="Z463" s="1154" t="str">
        <f t="shared" ca="1" si="150"/>
        <v/>
      </c>
      <c r="AA463" s="1152" t="str">
        <f t="shared" ca="1" si="151"/>
        <v/>
      </c>
      <c r="AB463" s="1125"/>
    </row>
    <row r="464" spans="1:28">
      <c r="A464" s="1164">
        <f>'AMORT. PROFILE 0% CPR'!A464</f>
        <v>58802</v>
      </c>
      <c r="C464" s="1124"/>
      <c r="D464" s="1145" t="str">
        <f t="shared" ca="1" si="133"/>
        <v/>
      </c>
      <c r="E464" s="1146" t="str">
        <f t="shared" ca="1" si="134"/>
        <v/>
      </c>
      <c r="F464" s="1147" t="str">
        <f t="shared" ca="1" si="135"/>
        <v/>
      </c>
      <c r="G464" s="1148" t="str">
        <f ca="1">IF(F464&lt;&gt;"",COUNTIF($F$11:F464,"&gt;0"),"")</f>
        <v/>
      </c>
      <c r="H464" s="1149"/>
      <c r="I464" s="1093"/>
      <c r="J464" s="1150" t="str">
        <f t="shared" ca="1" si="136"/>
        <v/>
      </c>
      <c r="K464" s="1151" t="e">
        <f t="shared" ca="1" si="137"/>
        <v>#VALUE!</v>
      </c>
      <c r="L464" s="1150" t="str">
        <f t="shared" ca="1" si="138"/>
        <v/>
      </c>
      <c r="M464" s="1150" t="e">
        <f t="shared" ca="1" si="139"/>
        <v>#VALUE!</v>
      </c>
      <c r="N464" s="1150" t="str">
        <f t="shared" ca="1" si="140"/>
        <v/>
      </c>
      <c r="O464" s="1093"/>
      <c r="P464" s="1150" t="str">
        <f t="shared" ca="1" si="141"/>
        <v/>
      </c>
      <c r="Q464" s="1150" t="str">
        <f t="shared" ca="1" si="142"/>
        <v/>
      </c>
      <c r="R464" s="1150" t="str">
        <f t="shared" ca="1" si="143"/>
        <v/>
      </c>
      <c r="S464" s="1150" t="str">
        <f t="shared" ca="1" si="144"/>
        <v/>
      </c>
      <c r="T464" s="1150" t="str">
        <f t="shared" ca="1" si="145"/>
        <v/>
      </c>
      <c r="U464" s="1152" t="str">
        <f t="shared" ca="1" si="146"/>
        <v/>
      </c>
      <c r="V464" s="1153" t="str">
        <f t="shared" ca="1" si="147"/>
        <v/>
      </c>
      <c r="X464" s="1154" t="str">
        <f t="shared" ca="1" si="148"/>
        <v/>
      </c>
      <c r="Y464" s="1154" t="str">
        <f t="shared" ca="1" si="149"/>
        <v/>
      </c>
      <c r="Z464" s="1154" t="str">
        <f t="shared" ca="1" si="150"/>
        <v/>
      </c>
      <c r="AA464" s="1152" t="str">
        <f t="shared" ca="1" si="151"/>
        <v/>
      </c>
      <c r="AB464" s="1125"/>
    </row>
    <row r="465" spans="1:28">
      <c r="A465" s="1164">
        <f>'AMORT. PROFILE 0% CPR'!A465</f>
        <v>58833</v>
      </c>
      <c r="C465" s="1124"/>
      <c r="D465" s="1145" t="str">
        <f t="shared" ca="1" si="133"/>
        <v/>
      </c>
      <c r="E465" s="1146" t="str">
        <f t="shared" ca="1" si="134"/>
        <v/>
      </c>
      <c r="F465" s="1147" t="str">
        <f t="shared" ca="1" si="135"/>
        <v/>
      </c>
      <c r="G465" s="1148" t="str">
        <f ca="1">IF(F465&lt;&gt;"",COUNTIF($F$11:F465,"&gt;0"),"")</f>
        <v/>
      </c>
      <c r="H465" s="1149"/>
      <c r="I465" s="1093"/>
      <c r="J465" s="1150" t="str">
        <f t="shared" ca="1" si="136"/>
        <v/>
      </c>
      <c r="K465" s="1151" t="e">
        <f t="shared" ca="1" si="137"/>
        <v>#VALUE!</v>
      </c>
      <c r="L465" s="1150" t="str">
        <f t="shared" ca="1" si="138"/>
        <v/>
      </c>
      <c r="M465" s="1150" t="e">
        <f t="shared" ca="1" si="139"/>
        <v>#VALUE!</v>
      </c>
      <c r="N465" s="1150" t="str">
        <f t="shared" ca="1" si="140"/>
        <v/>
      </c>
      <c r="O465" s="1093"/>
      <c r="P465" s="1150" t="str">
        <f t="shared" ca="1" si="141"/>
        <v/>
      </c>
      <c r="Q465" s="1150" t="str">
        <f t="shared" ca="1" si="142"/>
        <v/>
      </c>
      <c r="R465" s="1150" t="str">
        <f t="shared" ca="1" si="143"/>
        <v/>
      </c>
      <c r="S465" s="1150" t="str">
        <f t="shared" ca="1" si="144"/>
        <v/>
      </c>
      <c r="T465" s="1150" t="str">
        <f t="shared" ca="1" si="145"/>
        <v/>
      </c>
      <c r="U465" s="1152" t="str">
        <f t="shared" ca="1" si="146"/>
        <v/>
      </c>
      <c r="V465" s="1153" t="str">
        <f t="shared" ca="1" si="147"/>
        <v/>
      </c>
      <c r="X465" s="1154" t="str">
        <f t="shared" ca="1" si="148"/>
        <v/>
      </c>
      <c r="Y465" s="1154" t="str">
        <f t="shared" ca="1" si="149"/>
        <v/>
      </c>
      <c r="Z465" s="1154" t="str">
        <f t="shared" ca="1" si="150"/>
        <v/>
      </c>
      <c r="AA465" s="1152" t="str">
        <f t="shared" ca="1" si="151"/>
        <v/>
      </c>
      <c r="AB465" s="1125"/>
    </row>
    <row r="466" spans="1:28">
      <c r="A466" s="1164">
        <f>'AMORT. PROFILE 0% CPR'!A466</f>
        <v>58865</v>
      </c>
      <c r="C466" s="1124"/>
      <c r="D466" s="1145" t="str">
        <f t="shared" ca="1" si="133"/>
        <v/>
      </c>
      <c r="E466" s="1146" t="str">
        <f t="shared" ca="1" si="134"/>
        <v/>
      </c>
      <c r="F466" s="1147" t="str">
        <f t="shared" ca="1" si="135"/>
        <v/>
      </c>
      <c r="G466" s="1148" t="str">
        <f ca="1">IF(F466&lt;&gt;"",COUNTIF($F$11:F466,"&gt;0"),"")</f>
        <v/>
      </c>
      <c r="H466" s="1149"/>
      <c r="I466" s="1093"/>
      <c r="J466" s="1150" t="str">
        <f t="shared" ca="1" si="136"/>
        <v/>
      </c>
      <c r="K466" s="1151" t="e">
        <f t="shared" ca="1" si="137"/>
        <v>#VALUE!</v>
      </c>
      <c r="L466" s="1150" t="str">
        <f t="shared" ca="1" si="138"/>
        <v/>
      </c>
      <c r="M466" s="1150"/>
      <c r="N466" s="1150" t="str">
        <f t="shared" ca="1" si="140"/>
        <v/>
      </c>
      <c r="O466" s="1093"/>
      <c r="P466" s="1150" t="str">
        <f t="shared" ca="1" si="141"/>
        <v/>
      </c>
      <c r="Q466" s="1150" t="str">
        <f t="shared" ca="1" si="142"/>
        <v/>
      </c>
      <c r="R466" s="1150" t="str">
        <f t="shared" ca="1" si="143"/>
        <v/>
      </c>
      <c r="S466" s="1150" t="str">
        <f t="shared" ca="1" si="144"/>
        <v/>
      </c>
      <c r="T466" s="1150" t="str">
        <f t="shared" ca="1" si="145"/>
        <v/>
      </c>
      <c r="U466" s="1152" t="str">
        <f t="shared" ca="1" si="146"/>
        <v/>
      </c>
      <c r="V466" s="1153" t="str">
        <f t="shared" ca="1" si="147"/>
        <v/>
      </c>
      <c r="X466" s="1154" t="str">
        <f t="shared" ca="1" si="148"/>
        <v/>
      </c>
      <c r="Y466" s="1154" t="str">
        <f t="shared" ca="1" si="149"/>
        <v/>
      </c>
      <c r="Z466" s="1154" t="str">
        <f t="shared" ca="1" si="150"/>
        <v/>
      </c>
      <c r="AA466" s="1152" t="str">
        <f t="shared" ca="1" si="151"/>
        <v/>
      </c>
      <c r="AB466" s="1125"/>
    </row>
    <row r="467" spans="1:28">
      <c r="A467" s="1164">
        <f>'AMORT. PROFILE 0% CPR'!A467</f>
        <v>58893</v>
      </c>
      <c r="C467" s="1124"/>
      <c r="D467" s="1145" t="str">
        <f t="shared" ca="1" si="133"/>
        <v/>
      </c>
      <c r="E467" s="1146" t="str">
        <f t="shared" ca="1" si="134"/>
        <v/>
      </c>
      <c r="F467" s="1147"/>
      <c r="G467" s="1148"/>
      <c r="H467" s="1149"/>
      <c r="I467" s="1093"/>
      <c r="J467" s="1150"/>
      <c r="K467" s="1656"/>
      <c r="L467" s="1657"/>
      <c r="M467" s="1657"/>
      <c r="N467" s="1150"/>
      <c r="O467" s="1093"/>
      <c r="P467" s="1150"/>
      <c r="Q467" s="1150"/>
      <c r="R467" s="1150"/>
      <c r="S467" s="1150"/>
      <c r="T467" s="1150"/>
      <c r="U467" s="1152"/>
      <c r="V467" s="1153"/>
      <c r="X467" s="1154"/>
      <c r="Y467" s="1154"/>
      <c r="Z467" s="1154"/>
      <c r="AA467" s="1152"/>
      <c r="AB467" s="1125"/>
    </row>
    <row r="468" spans="1:28">
      <c r="A468" s="1164">
        <f>'AMORT. PROFILE 0% CPR'!A468</f>
        <v>58923</v>
      </c>
      <c r="C468" s="1124"/>
      <c r="D468" s="1145" t="str">
        <f t="shared" ca="1" si="133"/>
        <v/>
      </c>
      <c r="E468" s="1146" t="str">
        <f t="shared" ca="1" si="134"/>
        <v/>
      </c>
      <c r="F468" s="1147"/>
      <c r="G468" s="1148"/>
      <c r="H468" s="1149"/>
      <c r="I468" s="1093"/>
      <c r="J468" s="1150"/>
      <c r="K468" s="1656"/>
      <c r="L468" s="1657"/>
      <c r="M468" s="1657"/>
      <c r="N468" s="1150"/>
      <c r="O468" s="1093"/>
      <c r="P468" s="1150"/>
      <c r="Q468" s="1150"/>
      <c r="R468" s="1150"/>
      <c r="S468" s="1150"/>
      <c r="T468" s="1150"/>
      <c r="U468" s="1152"/>
      <c r="V468" s="1153"/>
      <c r="X468" s="1154"/>
      <c r="Y468" s="1154"/>
      <c r="Z468" s="1154"/>
      <c r="AA468" s="1152"/>
      <c r="AB468" s="1125"/>
    </row>
    <row r="469" spans="1:28">
      <c r="A469" s="1164">
        <f>'AMORT. PROFILE 0% CPR'!A469</f>
        <v>58953</v>
      </c>
      <c r="C469" s="1124"/>
      <c r="D469" s="1145" t="str">
        <f t="shared" ca="1" si="133"/>
        <v/>
      </c>
      <c r="E469" s="1146" t="str">
        <f t="shared" ca="1" si="134"/>
        <v/>
      </c>
      <c r="F469" s="1147"/>
      <c r="G469" s="1148"/>
      <c r="H469" s="1149"/>
      <c r="I469" s="1093"/>
      <c r="J469" s="1150"/>
      <c r="K469" s="1656"/>
      <c r="L469" s="1657"/>
      <c r="M469" s="1657"/>
      <c r="N469" s="1150"/>
      <c r="O469" s="1093"/>
      <c r="P469" s="1150"/>
      <c r="Q469" s="1150"/>
      <c r="R469" s="1150"/>
      <c r="S469" s="1150"/>
      <c r="T469" s="1150"/>
      <c r="U469" s="1152"/>
      <c r="V469" s="1153"/>
      <c r="X469" s="1154"/>
      <c r="Y469" s="1154"/>
      <c r="Z469" s="1154"/>
      <c r="AA469" s="1152"/>
      <c r="AB469" s="1125"/>
    </row>
    <row r="470" spans="1:28">
      <c r="A470" s="1164">
        <f>'AMORT. PROFILE 0% CPR'!A470</f>
        <v>58984</v>
      </c>
      <c r="C470" s="1124"/>
      <c r="D470" s="1145" t="str">
        <f t="shared" ca="1" si="133"/>
        <v/>
      </c>
      <c r="E470" s="1146" t="str">
        <f t="shared" ca="1" si="134"/>
        <v/>
      </c>
      <c r="F470" s="1147"/>
      <c r="G470" s="1148"/>
      <c r="H470" s="1149"/>
      <c r="I470" s="1093"/>
      <c r="J470" s="1150"/>
      <c r="K470" s="1656"/>
      <c r="L470" s="1657"/>
      <c r="M470" s="1657"/>
      <c r="N470" s="1150"/>
      <c r="O470" s="1093"/>
      <c r="P470" s="1150"/>
      <c r="Q470" s="1150"/>
      <c r="R470" s="1150"/>
      <c r="S470" s="1150"/>
      <c r="T470" s="1150"/>
      <c r="U470" s="1152"/>
      <c r="V470" s="1153"/>
      <c r="X470" s="1154"/>
      <c r="Y470" s="1154"/>
      <c r="Z470" s="1154"/>
      <c r="AA470" s="1152"/>
      <c r="AB470" s="1125"/>
    </row>
    <row r="471" spans="1:28">
      <c r="A471" s="1164">
        <f>'AMORT. PROFILE 0% CPR'!A471</f>
        <v>59014</v>
      </c>
      <c r="C471" s="1124"/>
      <c r="D471" s="1145" t="str">
        <f t="shared" ca="1" si="133"/>
        <v/>
      </c>
      <c r="E471" s="1146" t="str">
        <f t="shared" ca="1" si="134"/>
        <v/>
      </c>
      <c r="F471" s="1147"/>
      <c r="G471" s="1148"/>
      <c r="H471" s="1149"/>
      <c r="I471" s="1093"/>
      <c r="J471" s="1150"/>
      <c r="K471" s="1656"/>
      <c r="L471" s="1657"/>
      <c r="M471" s="1657"/>
      <c r="N471" s="1150"/>
      <c r="O471" s="1093"/>
      <c r="P471" s="1150"/>
      <c r="Q471" s="1150"/>
      <c r="R471" s="1150"/>
      <c r="S471" s="1150"/>
      <c r="T471" s="1150"/>
      <c r="U471" s="1152"/>
      <c r="V471" s="1153"/>
      <c r="X471" s="1154"/>
      <c r="Y471" s="1154"/>
      <c r="Z471" s="1154"/>
      <c r="AA471" s="1152"/>
      <c r="AB471" s="1125"/>
    </row>
    <row r="472" spans="1:28">
      <c r="A472" s="1164">
        <f>'AMORT. PROFILE 0% CPR'!A472</f>
        <v>59047</v>
      </c>
      <c r="C472" s="1124"/>
      <c r="D472" s="1145" t="str">
        <f t="shared" ca="1" si="133"/>
        <v/>
      </c>
      <c r="E472" s="1146" t="str">
        <f t="shared" ca="1" si="134"/>
        <v/>
      </c>
      <c r="F472" s="1147"/>
      <c r="G472" s="1148"/>
      <c r="H472" s="1149"/>
      <c r="I472" s="1093"/>
      <c r="J472" s="1150"/>
      <c r="K472" s="1656"/>
      <c r="L472" s="1657"/>
      <c r="M472" s="1657"/>
      <c r="N472" s="1150"/>
      <c r="O472" s="1093"/>
      <c r="P472" s="1150"/>
      <c r="Q472" s="1150"/>
      <c r="R472" s="1150"/>
      <c r="S472" s="1150"/>
      <c r="T472" s="1150"/>
      <c r="U472" s="1152"/>
      <c r="V472" s="1153"/>
      <c r="X472" s="1154"/>
      <c r="Y472" s="1154"/>
      <c r="Z472" s="1154"/>
      <c r="AA472" s="1152"/>
      <c r="AB472" s="1125"/>
    </row>
    <row r="473" spans="1:28">
      <c r="A473" s="1164">
        <f>'AMORT. PROFILE 0% CPR'!A473</f>
        <v>59076</v>
      </c>
      <c r="C473" s="1124"/>
      <c r="D473" s="1145" t="str">
        <f t="shared" ca="1" si="133"/>
        <v/>
      </c>
      <c r="E473" s="1146" t="str">
        <f t="shared" ca="1" si="134"/>
        <v/>
      </c>
      <c r="F473" s="1147"/>
      <c r="G473" s="1148"/>
      <c r="H473" s="1149"/>
      <c r="I473" s="1093"/>
      <c r="J473" s="1150"/>
      <c r="K473" s="1656"/>
      <c r="L473" s="1657"/>
      <c r="M473" s="1657"/>
      <c r="N473" s="1150"/>
      <c r="O473" s="1093"/>
      <c r="P473" s="1150"/>
      <c r="Q473" s="1150"/>
      <c r="R473" s="1150"/>
      <c r="S473" s="1150"/>
      <c r="T473" s="1150"/>
      <c r="U473" s="1152"/>
      <c r="V473" s="1153"/>
      <c r="X473" s="1154"/>
      <c r="Y473" s="1154"/>
      <c r="Z473" s="1154"/>
      <c r="AA473" s="1152"/>
      <c r="AB473" s="1125"/>
    </row>
    <row r="474" spans="1:28">
      <c r="A474" s="1164">
        <f>'AMORT. PROFILE 0% CPR'!A474</f>
        <v>59106</v>
      </c>
      <c r="C474" s="1124"/>
      <c r="D474" s="1145" t="str">
        <f t="shared" ca="1" si="133"/>
        <v/>
      </c>
      <c r="E474" s="1146" t="str">
        <f t="shared" ca="1" si="134"/>
        <v/>
      </c>
      <c r="F474" s="1147"/>
      <c r="G474" s="1148"/>
      <c r="H474" s="1149"/>
      <c r="I474" s="1093"/>
      <c r="J474" s="1150"/>
      <c r="K474" s="1656"/>
      <c r="L474" s="1657"/>
      <c r="M474" s="1657"/>
      <c r="N474" s="1150"/>
      <c r="O474" s="1093"/>
      <c r="P474" s="1150"/>
      <c r="Q474" s="1150"/>
      <c r="R474" s="1150"/>
      <c r="S474" s="1150"/>
      <c r="T474" s="1150"/>
      <c r="U474" s="1152"/>
      <c r="V474" s="1153"/>
      <c r="X474" s="1154"/>
      <c r="Y474" s="1154"/>
      <c r="Z474" s="1154"/>
      <c r="AA474" s="1152"/>
      <c r="AB474" s="1125"/>
    </row>
    <row r="475" spans="1:28">
      <c r="A475" s="1164">
        <f>'AMORT. PROFILE 0% CPR'!A475</f>
        <v>59138</v>
      </c>
      <c r="C475" s="1124"/>
      <c r="D475" s="1145" t="str">
        <f t="shared" ca="1" si="133"/>
        <v/>
      </c>
      <c r="E475" s="1146" t="str">
        <f t="shared" ca="1" si="134"/>
        <v/>
      </c>
      <c r="F475" s="1147"/>
      <c r="G475" s="1148"/>
      <c r="H475" s="1149"/>
      <c r="I475" s="1093"/>
      <c r="J475" s="1150"/>
      <c r="K475" s="1656"/>
      <c r="L475" s="1657"/>
      <c r="M475" s="1657"/>
      <c r="N475" s="1150"/>
      <c r="O475" s="1093"/>
      <c r="P475" s="1150"/>
      <c r="Q475" s="1150"/>
      <c r="R475" s="1150"/>
      <c r="S475" s="1150"/>
      <c r="T475" s="1150"/>
      <c r="U475" s="1152"/>
      <c r="V475" s="1153"/>
      <c r="X475" s="1154"/>
      <c r="Y475" s="1154"/>
      <c r="Z475" s="1154"/>
      <c r="AA475" s="1152"/>
      <c r="AB475" s="1125"/>
    </row>
    <row r="476" spans="1:28">
      <c r="A476" s="1164">
        <f>'AMORT. PROFILE 0% CPR'!A476</f>
        <v>59167</v>
      </c>
      <c r="C476" s="1124"/>
      <c r="D476" s="1145" t="str">
        <f t="shared" ca="1" si="133"/>
        <v/>
      </c>
      <c r="E476" s="1146" t="str">
        <f t="shared" ca="1" si="134"/>
        <v/>
      </c>
      <c r="F476" s="1147"/>
      <c r="G476" s="1148"/>
      <c r="H476" s="1149"/>
      <c r="I476" s="1093"/>
      <c r="J476" s="1150"/>
      <c r="K476" s="1656"/>
      <c r="L476" s="1657"/>
      <c r="M476" s="1657"/>
      <c r="N476" s="1150"/>
      <c r="O476" s="1093"/>
      <c r="P476" s="1150"/>
      <c r="Q476" s="1150"/>
      <c r="R476" s="1150"/>
      <c r="S476" s="1150"/>
      <c r="T476" s="1150"/>
      <c r="U476" s="1152"/>
      <c r="V476" s="1153"/>
      <c r="X476" s="1154"/>
      <c r="Y476" s="1154"/>
      <c r="Z476" s="1154"/>
      <c r="AA476" s="1152"/>
      <c r="AB476" s="1125"/>
    </row>
    <row r="477" spans="1:28">
      <c r="A477" s="1164">
        <f>'AMORT. PROFILE 0% CPR'!A477</f>
        <v>59198</v>
      </c>
      <c r="C477" s="1124"/>
      <c r="D477" s="1145" t="str">
        <f t="shared" ca="1" si="133"/>
        <v/>
      </c>
      <c r="E477" s="1146" t="str">
        <f t="shared" ca="1" si="134"/>
        <v/>
      </c>
      <c r="F477" s="1147"/>
      <c r="G477" s="1148"/>
      <c r="H477" s="1149"/>
      <c r="I477" s="1093"/>
      <c r="J477" s="1150"/>
      <c r="K477" s="1656"/>
      <c r="L477" s="1657"/>
      <c r="M477" s="1657"/>
      <c r="N477" s="1150"/>
      <c r="O477" s="1093"/>
      <c r="P477" s="1150"/>
      <c r="Q477" s="1150"/>
      <c r="R477" s="1150"/>
      <c r="S477" s="1150"/>
      <c r="T477" s="1150"/>
      <c r="U477" s="1152"/>
      <c r="V477" s="1153"/>
      <c r="X477" s="1154"/>
      <c r="Y477" s="1154"/>
      <c r="Z477" s="1154"/>
      <c r="AA477" s="1152"/>
      <c r="AB477" s="1125"/>
    </row>
    <row r="478" spans="1:28">
      <c r="A478" s="1164">
        <f>'AMORT. PROFILE 0% CPR'!A478</f>
        <v>59229</v>
      </c>
      <c r="C478" s="1124"/>
      <c r="D478" s="1145" t="str">
        <f t="shared" ca="1" si="133"/>
        <v/>
      </c>
      <c r="E478" s="1146" t="str">
        <f t="shared" ca="1" si="134"/>
        <v/>
      </c>
      <c r="F478" s="1147"/>
      <c r="G478" s="1148"/>
      <c r="H478" s="1149"/>
      <c r="I478" s="1093"/>
      <c r="J478" s="1150"/>
      <c r="K478" s="1656"/>
      <c r="L478" s="1657"/>
      <c r="M478" s="1657"/>
      <c r="N478" s="1150"/>
      <c r="O478" s="1093"/>
      <c r="P478" s="1150"/>
      <c r="Q478" s="1150"/>
      <c r="R478" s="1150"/>
      <c r="S478" s="1150"/>
      <c r="T478" s="1150"/>
      <c r="U478" s="1152"/>
      <c r="V478" s="1153"/>
      <c r="X478" s="1154"/>
      <c r="Y478" s="1154"/>
      <c r="Z478" s="1154"/>
      <c r="AA478" s="1152"/>
      <c r="AB478" s="1125"/>
    </row>
    <row r="479" spans="1:28">
      <c r="A479" s="1164">
        <f>'AMORT. PROFILE 0% CPR'!A479</f>
        <v>59257</v>
      </c>
      <c r="C479" s="1124"/>
      <c r="D479" s="1145" t="str">
        <f t="shared" ca="1" si="133"/>
        <v/>
      </c>
      <c r="E479" s="1146" t="str">
        <f t="shared" ca="1" si="134"/>
        <v/>
      </c>
      <c r="F479" s="1147"/>
      <c r="G479" s="1148"/>
      <c r="H479" s="1149"/>
      <c r="I479" s="1093"/>
      <c r="J479" s="1150"/>
      <c r="K479" s="1656"/>
      <c r="L479" s="1657"/>
      <c r="M479" s="1657"/>
      <c r="N479" s="1150"/>
      <c r="O479" s="1093"/>
      <c r="P479" s="1150"/>
      <c r="Q479" s="1150"/>
      <c r="R479" s="1150"/>
      <c r="S479" s="1150"/>
      <c r="T479" s="1150"/>
      <c r="U479" s="1152"/>
      <c r="V479" s="1153"/>
      <c r="X479" s="1154"/>
      <c r="Y479" s="1154"/>
      <c r="Z479" s="1154"/>
      <c r="AA479" s="1152"/>
      <c r="AB479" s="1125"/>
    </row>
    <row r="480" spans="1:28">
      <c r="A480" s="1164">
        <f>'AMORT. PROFILE 0% CPR'!A480</f>
        <v>59288</v>
      </c>
      <c r="C480" s="1124"/>
      <c r="D480" s="1145" t="str">
        <f t="shared" ca="1" si="133"/>
        <v/>
      </c>
      <c r="E480" s="1146" t="str">
        <f t="shared" ca="1" si="134"/>
        <v/>
      </c>
      <c r="F480" s="1147"/>
      <c r="G480" s="1148"/>
      <c r="H480" s="1149"/>
      <c r="I480" s="1093"/>
      <c r="J480" s="1150"/>
      <c r="K480" s="1656"/>
      <c r="L480" s="1657"/>
      <c r="M480" s="1657"/>
      <c r="N480" s="1150"/>
      <c r="O480" s="1093"/>
      <c r="P480" s="1150"/>
      <c r="Q480" s="1150"/>
      <c r="R480" s="1150"/>
      <c r="S480" s="1150"/>
      <c r="T480" s="1150"/>
      <c r="U480" s="1152"/>
      <c r="V480" s="1153"/>
      <c r="X480" s="1154"/>
      <c r="Y480" s="1154"/>
      <c r="Z480" s="1154"/>
      <c r="AA480" s="1152"/>
      <c r="AB480" s="1125"/>
    </row>
    <row r="481" spans="1:28">
      <c r="A481" s="1164">
        <f>'AMORT. PROFILE 0% CPR'!A481</f>
        <v>59320</v>
      </c>
      <c r="C481" s="1124"/>
      <c r="D481" s="1145" t="str">
        <f t="shared" ca="1" si="133"/>
        <v/>
      </c>
      <c r="E481" s="1146" t="str">
        <f t="shared" ca="1" si="134"/>
        <v/>
      </c>
      <c r="F481" s="1147"/>
      <c r="G481" s="1148"/>
      <c r="H481" s="1149"/>
      <c r="I481" s="1093"/>
      <c r="J481" s="1150"/>
      <c r="K481" s="1656"/>
      <c r="L481" s="1657"/>
      <c r="M481" s="1657"/>
      <c r="N481" s="1150"/>
      <c r="O481" s="1093"/>
      <c r="P481" s="1150"/>
      <c r="Q481" s="1150"/>
      <c r="R481" s="1150"/>
      <c r="S481" s="1150"/>
      <c r="T481" s="1150"/>
      <c r="U481" s="1152"/>
      <c r="V481" s="1153"/>
      <c r="X481" s="1154"/>
      <c r="Y481" s="1154"/>
      <c r="Z481" s="1154"/>
      <c r="AA481" s="1152"/>
      <c r="AB481" s="1125"/>
    </row>
    <row r="482" spans="1:28">
      <c r="A482" s="1164">
        <f>'AMORT. PROFILE 0% CPR'!A482</f>
        <v>59349</v>
      </c>
      <c r="C482" s="1124"/>
      <c r="D482" s="1145" t="str">
        <f t="shared" ca="1" si="133"/>
        <v/>
      </c>
      <c r="E482" s="1146" t="str">
        <f t="shared" ca="1" si="134"/>
        <v/>
      </c>
      <c r="F482" s="1147"/>
      <c r="G482" s="1148"/>
      <c r="H482" s="1149"/>
      <c r="I482" s="1093"/>
      <c r="J482" s="1150"/>
      <c r="K482" s="1656"/>
      <c r="L482" s="1657"/>
      <c r="M482" s="1657"/>
      <c r="N482" s="1150"/>
      <c r="O482" s="1093"/>
      <c r="P482" s="1150"/>
      <c r="Q482" s="1150"/>
      <c r="R482" s="1150"/>
      <c r="S482" s="1150"/>
      <c r="T482" s="1150"/>
      <c r="U482" s="1152"/>
      <c r="V482" s="1153"/>
      <c r="X482" s="1154"/>
      <c r="Y482" s="1154"/>
      <c r="Z482" s="1154"/>
      <c r="AA482" s="1152"/>
      <c r="AB482" s="1125"/>
    </row>
    <row r="483" spans="1:28">
      <c r="A483" s="1164">
        <f>'AMORT. PROFILE 0% CPR'!A483</f>
        <v>59379</v>
      </c>
      <c r="C483" s="1124"/>
      <c r="D483" s="1145" t="str">
        <f t="shared" ref="D483:D489" ca="1" si="152">IF(E483&lt;&gt;"",EOMONTH(E483,-1),"")</f>
        <v/>
      </c>
      <c r="E483" s="1146" t="str">
        <f t="shared" ref="E483:E489" ca="1" si="153">IF(INDIRECT("A"&amp;(IFERROR(MATCH(E482,A:A),999)+1))&gt;0,INDIRECT("A"&amp;(IFERROR(MATCH(E482,A:A),999)+1)),"")</f>
        <v/>
      </c>
      <c r="F483" s="1147"/>
      <c r="G483" s="1148"/>
      <c r="H483" s="1149"/>
      <c r="I483" s="1093"/>
      <c r="J483" s="1150"/>
      <c r="K483" s="1656"/>
      <c r="L483" s="1657"/>
      <c r="M483" s="1657"/>
      <c r="N483" s="1150"/>
      <c r="O483" s="1093"/>
      <c r="P483" s="1150"/>
      <c r="Q483" s="1150"/>
      <c r="R483" s="1150"/>
      <c r="S483" s="1150"/>
      <c r="T483" s="1150"/>
      <c r="U483" s="1152"/>
      <c r="V483" s="1153"/>
      <c r="X483" s="1154"/>
      <c r="Y483" s="1154"/>
      <c r="Z483" s="1154"/>
      <c r="AA483" s="1152"/>
      <c r="AB483" s="1125"/>
    </row>
    <row r="484" spans="1:28">
      <c r="A484" s="1164">
        <f>'AMORT. PROFILE 0% CPR'!A484</f>
        <v>59411</v>
      </c>
      <c r="C484" s="1124"/>
      <c r="D484" s="1145" t="str">
        <f t="shared" ca="1" si="152"/>
        <v/>
      </c>
      <c r="E484" s="1146" t="str">
        <f t="shared" ca="1" si="153"/>
        <v/>
      </c>
      <c r="F484" s="1147"/>
      <c r="G484" s="1148"/>
      <c r="H484" s="1149"/>
      <c r="I484" s="1093"/>
      <c r="J484" s="1150"/>
      <c r="K484" s="1656"/>
      <c r="L484" s="1657"/>
      <c r="M484" s="1657"/>
      <c r="N484" s="1150"/>
      <c r="O484" s="1093"/>
      <c r="P484" s="1150"/>
      <c r="Q484" s="1150"/>
      <c r="R484" s="1150"/>
      <c r="S484" s="1150"/>
      <c r="T484" s="1150"/>
      <c r="U484" s="1152"/>
      <c r="V484" s="1153"/>
      <c r="X484" s="1154"/>
      <c r="Y484" s="1154"/>
      <c r="Z484" s="1154"/>
      <c r="AA484" s="1152"/>
      <c r="AB484" s="1125"/>
    </row>
    <row r="485" spans="1:28">
      <c r="A485" s="1164">
        <f>'AMORT. PROFILE 0% CPR'!A485</f>
        <v>59441</v>
      </c>
      <c r="C485" s="1124"/>
      <c r="D485" s="1145" t="str">
        <f t="shared" ca="1" si="152"/>
        <v/>
      </c>
      <c r="E485" s="1146" t="str">
        <f t="shared" ca="1" si="153"/>
        <v/>
      </c>
      <c r="F485" s="1147"/>
      <c r="G485" s="1148"/>
      <c r="H485" s="1149"/>
      <c r="I485" s="1093"/>
      <c r="J485" s="1150"/>
      <c r="K485" s="1656"/>
      <c r="L485" s="1657"/>
      <c r="M485" s="1657"/>
      <c r="N485" s="1150"/>
      <c r="O485" s="1093"/>
      <c r="P485" s="1150"/>
      <c r="Q485" s="1150"/>
      <c r="R485" s="1150"/>
      <c r="S485" s="1150"/>
      <c r="T485" s="1150"/>
      <c r="U485" s="1152"/>
      <c r="V485" s="1153"/>
      <c r="X485" s="1154"/>
      <c r="Y485" s="1154"/>
      <c r="Z485" s="1154"/>
      <c r="AA485" s="1152"/>
      <c r="AB485" s="1125"/>
    </row>
    <row r="486" spans="1:28">
      <c r="A486" s="1164">
        <f>'AMORT. PROFILE 0% CPR'!A486</f>
        <v>59471</v>
      </c>
      <c r="C486" s="1124"/>
      <c r="D486" s="1145" t="str">
        <f t="shared" ca="1" si="152"/>
        <v/>
      </c>
      <c r="E486" s="1146" t="str">
        <f t="shared" ca="1" si="153"/>
        <v/>
      </c>
      <c r="F486" s="1147"/>
      <c r="G486" s="1148"/>
      <c r="H486" s="1149"/>
      <c r="I486" s="1093"/>
      <c r="J486" s="1150"/>
      <c r="K486" s="1656"/>
      <c r="L486" s="1657"/>
      <c r="M486" s="1657"/>
      <c r="N486" s="1150"/>
      <c r="O486" s="1093"/>
      <c r="P486" s="1150"/>
      <c r="Q486" s="1150"/>
      <c r="R486" s="1150"/>
      <c r="S486" s="1150"/>
      <c r="T486" s="1150"/>
      <c r="U486" s="1152"/>
      <c r="V486" s="1153"/>
      <c r="X486" s="1154"/>
      <c r="Y486" s="1154"/>
      <c r="Z486" s="1154"/>
      <c r="AA486" s="1152"/>
      <c r="AB486" s="1125"/>
    </row>
    <row r="487" spans="1:28">
      <c r="A487" s="1164">
        <f>'AMORT. PROFILE 0% CPR'!A487</f>
        <v>0</v>
      </c>
      <c r="C487" s="1124"/>
      <c r="D487" s="1145" t="str">
        <f t="shared" ca="1" si="152"/>
        <v/>
      </c>
      <c r="E487" s="1146" t="str">
        <f t="shared" ca="1" si="153"/>
        <v/>
      </c>
      <c r="F487" s="1147"/>
      <c r="G487" s="1148"/>
      <c r="H487" s="1149"/>
      <c r="I487" s="1093"/>
      <c r="J487" s="1150"/>
      <c r="K487" s="1656"/>
      <c r="L487" s="1657"/>
      <c r="M487" s="1657"/>
      <c r="N487" s="1150"/>
      <c r="O487" s="1093"/>
      <c r="P487" s="1150"/>
      <c r="Q487" s="1150"/>
      <c r="R487" s="1150"/>
      <c r="S487" s="1150"/>
      <c r="T487" s="1150"/>
      <c r="U487" s="1152"/>
      <c r="V487" s="1153"/>
      <c r="X487" s="1154"/>
      <c r="Y487" s="1154"/>
      <c r="Z487" s="1154"/>
      <c r="AA487" s="1152"/>
      <c r="AB487" s="1125"/>
    </row>
    <row r="488" spans="1:28">
      <c r="A488" s="1164">
        <f>'AMORT. PROFILE 0% CPR'!A488</f>
        <v>0</v>
      </c>
      <c r="C488" s="1124"/>
      <c r="D488" s="1145" t="str">
        <f t="shared" ca="1" si="152"/>
        <v/>
      </c>
      <c r="E488" s="1146" t="str">
        <f t="shared" ca="1" si="153"/>
        <v/>
      </c>
      <c r="F488" s="1147"/>
      <c r="G488" s="1148"/>
      <c r="H488" s="1149"/>
      <c r="I488" s="1093"/>
      <c r="J488" s="1150"/>
      <c r="K488" s="1656"/>
      <c r="L488" s="1657"/>
      <c r="M488" s="1657"/>
      <c r="N488" s="1150"/>
      <c r="O488" s="1093"/>
      <c r="P488" s="1150"/>
      <c r="Q488" s="1150"/>
      <c r="R488" s="1150"/>
      <c r="S488" s="1150"/>
      <c r="T488" s="1150"/>
      <c r="U488" s="1152"/>
      <c r="V488" s="1153"/>
      <c r="X488" s="1154"/>
      <c r="Y488" s="1154"/>
      <c r="Z488" s="1154"/>
      <c r="AA488" s="1152"/>
      <c r="AB488" s="1125"/>
    </row>
    <row r="489" spans="1:28" ht="15.75" thickBot="1">
      <c r="A489" s="1164">
        <f>'AMORT. PROFILE 0% CPR'!A489</f>
        <v>0</v>
      </c>
      <c r="C489" s="1167"/>
      <c r="D489" s="1646" t="str">
        <f t="shared" ca="1" si="152"/>
        <v/>
      </c>
      <c r="E489" s="1647" t="str">
        <f t="shared" ca="1" si="153"/>
        <v/>
      </c>
      <c r="F489" s="1648"/>
      <c r="G489" s="1649"/>
      <c r="H489" s="1650"/>
      <c r="I489" s="1651"/>
      <c r="J489" s="1652"/>
      <c r="K489" s="1658"/>
      <c r="L489" s="1659"/>
      <c r="M489" s="1659"/>
      <c r="N489" s="1652"/>
      <c r="O489" s="1651"/>
      <c r="P489" s="1652"/>
      <c r="Q489" s="1652"/>
      <c r="R489" s="1652"/>
      <c r="S489" s="1652"/>
      <c r="T489" s="1652"/>
      <c r="U489" s="1653"/>
      <c r="V489" s="1654"/>
      <c r="W489" s="1168"/>
      <c r="X489" s="1655"/>
      <c r="Y489" s="1655"/>
      <c r="Z489" s="1655"/>
      <c r="AA489" s="1653"/>
      <c r="AB489" s="1174"/>
    </row>
    <row r="490" spans="1:28" ht="15.75" thickTop="1"/>
  </sheetData>
  <mergeCells count="6">
    <mergeCell ref="D4:F5"/>
    <mergeCell ref="H4:X5"/>
    <mergeCell ref="J8:N8"/>
    <mergeCell ref="P8:S8"/>
    <mergeCell ref="T8:V8"/>
    <mergeCell ref="X8:AA8"/>
  </mergeCells>
  <printOptions horizontalCentered="1"/>
  <pageMargins left="0.19685039370078741" right="0.19685039370078741" top="0.19685039370078741" bottom="0.19685039370078741" header="0.19685039370078741" footer="0.19685039370078741"/>
  <pageSetup paperSize="9" scale="40" fitToHeight="1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4C8AB-7660-42E3-B0B5-B0DAE3D2E8BB}">
  <sheetPr codeName="Sheet41"/>
  <dimension ref="B2:I196"/>
  <sheetViews>
    <sheetView showGridLines="0" topLeftCell="A174" workbookViewId="0">
      <selection activeCell="L15" sqref="L15"/>
    </sheetView>
  </sheetViews>
  <sheetFormatPr defaultColWidth="9.140625" defaultRowHeight="15"/>
  <cols>
    <col min="6" max="6" width="10.7109375" style="1263" bestFit="1" customWidth="1"/>
  </cols>
  <sheetData>
    <row r="2" spans="2:9">
      <c r="B2" t="s">
        <v>311</v>
      </c>
      <c r="C2" t="s">
        <v>976</v>
      </c>
      <c r="D2" t="s">
        <v>977</v>
      </c>
      <c r="E2">
        <v>2022</v>
      </c>
      <c r="F2" s="1263">
        <v>44562</v>
      </c>
      <c r="H2" t="s">
        <v>978</v>
      </c>
      <c r="I2" t="s">
        <v>979</v>
      </c>
    </row>
    <row r="3" spans="2:9">
      <c r="B3" t="s">
        <v>311</v>
      </c>
      <c r="C3" t="s">
        <v>976</v>
      </c>
      <c r="D3" t="s">
        <v>977</v>
      </c>
      <c r="E3">
        <v>2022</v>
      </c>
      <c r="F3" s="1263">
        <v>44666</v>
      </c>
      <c r="H3" t="s">
        <v>980</v>
      </c>
      <c r="I3" t="s">
        <v>981</v>
      </c>
    </row>
    <row r="4" spans="2:9">
      <c r="B4" t="s">
        <v>311</v>
      </c>
      <c r="C4" t="s">
        <v>976</v>
      </c>
      <c r="D4" t="s">
        <v>977</v>
      </c>
      <c r="E4">
        <v>2022</v>
      </c>
      <c r="F4" s="1263">
        <v>44669</v>
      </c>
      <c r="H4" t="s">
        <v>982</v>
      </c>
      <c r="I4" t="s">
        <v>983</v>
      </c>
    </row>
    <row r="5" spans="2:9">
      <c r="B5" t="s">
        <v>311</v>
      </c>
      <c r="C5" t="s">
        <v>976</v>
      </c>
      <c r="D5" t="s">
        <v>977</v>
      </c>
      <c r="E5">
        <v>2022</v>
      </c>
      <c r="F5" s="1263">
        <v>44682</v>
      </c>
      <c r="H5" t="s">
        <v>984</v>
      </c>
      <c r="I5" t="s">
        <v>985</v>
      </c>
    </row>
    <row r="6" spans="2:9">
      <c r="B6" t="s">
        <v>311</v>
      </c>
      <c r="C6" t="s">
        <v>976</v>
      </c>
      <c r="D6" t="s">
        <v>977</v>
      </c>
      <c r="E6">
        <v>2022</v>
      </c>
      <c r="F6" s="1263">
        <v>44689</v>
      </c>
      <c r="H6" t="s">
        <v>984</v>
      </c>
      <c r="I6" t="s">
        <v>986</v>
      </c>
    </row>
    <row r="7" spans="2:9">
      <c r="B7" t="s">
        <v>311</v>
      </c>
      <c r="C7" t="s">
        <v>976</v>
      </c>
      <c r="D7" t="s">
        <v>977</v>
      </c>
      <c r="E7">
        <v>2022</v>
      </c>
      <c r="F7" s="1263">
        <v>44707</v>
      </c>
      <c r="H7" t="s">
        <v>987</v>
      </c>
      <c r="I7" t="s">
        <v>988</v>
      </c>
    </row>
    <row r="8" spans="2:9">
      <c r="B8" t="s">
        <v>311</v>
      </c>
      <c r="C8" t="s">
        <v>976</v>
      </c>
      <c r="D8" t="s">
        <v>977</v>
      </c>
      <c r="E8">
        <v>2022</v>
      </c>
      <c r="F8" s="1263">
        <v>44718</v>
      </c>
      <c r="H8" t="s">
        <v>982</v>
      </c>
      <c r="I8" t="s">
        <v>989</v>
      </c>
    </row>
    <row r="9" spans="2:9">
      <c r="B9" t="s">
        <v>311</v>
      </c>
      <c r="C9" t="s">
        <v>976</v>
      </c>
      <c r="D9" t="s">
        <v>977</v>
      </c>
      <c r="E9">
        <v>2022</v>
      </c>
      <c r="F9" s="1263">
        <v>44756</v>
      </c>
      <c r="H9" t="s">
        <v>987</v>
      </c>
      <c r="I9" t="s">
        <v>990</v>
      </c>
    </row>
    <row r="10" spans="2:9">
      <c r="B10" t="s">
        <v>311</v>
      </c>
      <c r="C10" t="s">
        <v>976</v>
      </c>
      <c r="D10" t="s">
        <v>977</v>
      </c>
      <c r="E10">
        <v>2022</v>
      </c>
      <c r="F10" s="1263">
        <v>44788</v>
      </c>
      <c r="H10" t="s">
        <v>982</v>
      </c>
      <c r="I10" t="s">
        <v>991</v>
      </c>
    </row>
    <row r="11" spans="2:9">
      <c r="B11" t="s">
        <v>311</v>
      </c>
      <c r="C11" t="s">
        <v>976</v>
      </c>
      <c r="D11" t="s">
        <v>977</v>
      </c>
      <c r="E11">
        <v>2022</v>
      </c>
      <c r="F11" s="1263">
        <v>44866</v>
      </c>
      <c r="H11" t="s">
        <v>992</v>
      </c>
      <c r="I11" t="s">
        <v>993</v>
      </c>
    </row>
    <row r="12" spans="2:9">
      <c r="B12" t="s">
        <v>311</v>
      </c>
      <c r="C12" t="s">
        <v>976</v>
      </c>
      <c r="D12" t="s">
        <v>977</v>
      </c>
      <c r="E12">
        <v>2022</v>
      </c>
      <c r="F12" s="1263">
        <v>44876</v>
      </c>
      <c r="H12" t="s">
        <v>980</v>
      </c>
      <c r="I12" t="s">
        <v>994</v>
      </c>
    </row>
    <row r="13" spans="2:9">
      <c r="B13" t="s">
        <v>311</v>
      </c>
      <c r="C13" t="s">
        <v>976</v>
      </c>
      <c r="D13" t="s">
        <v>977</v>
      </c>
      <c r="E13">
        <v>2022</v>
      </c>
      <c r="F13" s="1263">
        <v>44920</v>
      </c>
      <c r="H13" t="s">
        <v>984</v>
      </c>
      <c r="I13" t="s">
        <v>995</v>
      </c>
    </row>
    <row r="14" spans="2:9">
      <c r="B14" t="s">
        <v>311</v>
      </c>
      <c r="C14" t="s">
        <v>976</v>
      </c>
      <c r="D14" t="s">
        <v>977</v>
      </c>
      <c r="E14">
        <v>2022</v>
      </c>
      <c r="F14" s="1263">
        <v>44921</v>
      </c>
      <c r="H14" t="s">
        <v>982</v>
      </c>
      <c r="I14" t="s">
        <v>996</v>
      </c>
    </row>
    <row r="15" spans="2:9">
      <c r="B15" t="s">
        <v>311</v>
      </c>
      <c r="C15" t="s">
        <v>976</v>
      </c>
      <c r="D15" t="s">
        <v>977</v>
      </c>
      <c r="E15">
        <v>2023</v>
      </c>
      <c r="F15" s="1263">
        <v>44927</v>
      </c>
      <c r="H15" t="s">
        <v>984</v>
      </c>
      <c r="I15" t="s">
        <v>979</v>
      </c>
    </row>
    <row r="16" spans="2:9">
      <c r="B16" t="s">
        <v>311</v>
      </c>
      <c r="C16" t="s">
        <v>976</v>
      </c>
      <c r="D16" t="s">
        <v>977</v>
      </c>
      <c r="E16">
        <v>2023</v>
      </c>
      <c r="F16" s="1263">
        <v>45023</v>
      </c>
      <c r="H16" t="s">
        <v>980</v>
      </c>
      <c r="I16" t="s">
        <v>981</v>
      </c>
    </row>
    <row r="17" spans="2:9">
      <c r="B17" t="s">
        <v>311</v>
      </c>
      <c r="C17" t="s">
        <v>976</v>
      </c>
      <c r="D17" t="s">
        <v>977</v>
      </c>
      <c r="E17">
        <v>2023</v>
      </c>
      <c r="F17" s="1263">
        <v>45026</v>
      </c>
      <c r="H17" t="s">
        <v>982</v>
      </c>
      <c r="I17" t="s">
        <v>983</v>
      </c>
    </row>
    <row r="18" spans="2:9">
      <c r="B18" t="s">
        <v>311</v>
      </c>
      <c r="C18" t="s">
        <v>976</v>
      </c>
      <c r="D18" t="s">
        <v>977</v>
      </c>
      <c r="E18">
        <v>2023</v>
      </c>
      <c r="F18" s="1263">
        <v>45047</v>
      </c>
      <c r="H18" t="s">
        <v>982</v>
      </c>
      <c r="I18" t="s">
        <v>985</v>
      </c>
    </row>
    <row r="19" spans="2:9">
      <c r="B19" t="s">
        <v>311</v>
      </c>
      <c r="C19" t="s">
        <v>976</v>
      </c>
      <c r="D19" t="s">
        <v>977</v>
      </c>
      <c r="E19">
        <v>2023</v>
      </c>
      <c r="F19" s="1263">
        <v>45054</v>
      </c>
      <c r="H19" t="s">
        <v>982</v>
      </c>
      <c r="I19" t="s">
        <v>986</v>
      </c>
    </row>
    <row r="20" spans="2:9">
      <c r="B20" t="s">
        <v>311</v>
      </c>
      <c r="C20" t="s">
        <v>976</v>
      </c>
      <c r="D20" t="s">
        <v>977</v>
      </c>
      <c r="E20">
        <v>2023</v>
      </c>
      <c r="F20" s="1263">
        <v>45064</v>
      </c>
      <c r="H20" t="s">
        <v>987</v>
      </c>
      <c r="I20" t="s">
        <v>988</v>
      </c>
    </row>
    <row r="21" spans="2:9">
      <c r="B21" t="s">
        <v>311</v>
      </c>
      <c r="C21" t="s">
        <v>976</v>
      </c>
      <c r="D21" t="s">
        <v>977</v>
      </c>
      <c r="E21">
        <v>2023</v>
      </c>
      <c r="F21" s="1263">
        <v>45075</v>
      </c>
      <c r="H21" t="s">
        <v>982</v>
      </c>
      <c r="I21" t="s">
        <v>989</v>
      </c>
    </row>
    <row r="22" spans="2:9">
      <c r="B22" t="s">
        <v>311</v>
      </c>
      <c r="C22" t="s">
        <v>976</v>
      </c>
      <c r="D22" t="s">
        <v>977</v>
      </c>
      <c r="E22">
        <v>2023</v>
      </c>
      <c r="F22" s="1263">
        <v>45121</v>
      </c>
      <c r="H22" t="s">
        <v>980</v>
      </c>
      <c r="I22" t="s">
        <v>990</v>
      </c>
    </row>
    <row r="23" spans="2:9">
      <c r="B23" t="s">
        <v>311</v>
      </c>
      <c r="C23" t="s">
        <v>976</v>
      </c>
      <c r="D23" t="s">
        <v>977</v>
      </c>
      <c r="E23">
        <v>2023</v>
      </c>
      <c r="F23" s="1263">
        <v>45153</v>
      </c>
      <c r="H23" t="s">
        <v>992</v>
      </c>
      <c r="I23" t="s">
        <v>991</v>
      </c>
    </row>
    <row r="24" spans="2:9">
      <c r="B24" t="s">
        <v>311</v>
      </c>
      <c r="C24" t="s">
        <v>976</v>
      </c>
      <c r="D24" t="s">
        <v>977</v>
      </c>
      <c r="E24">
        <v>2023</v>
      </c>
      <c r="F24" s="1263">
        <v>45231</v>
      </c>
      <c r="H24" t="s">
        <v>997</v>
      </c>
      <c r="I24" t="s">
        <v>993</v>
      </c>
    </row>
    <row r="25" spans="2:9">
      <c r="B25" t="s">
        <v>311</v>
      </c>
      <c r="C25" t="s">
        <v>976</v>
      </c>
      <c r="D25" t="s">
        <v>977</v>
      </c>
      <c r="E25">
        <v>2023</v>
      </c>
      <c r="F25" s="1263">
        <v>45241</v>
      </c>
      <c r="H25" t="s">
        <v>978</v>
      </c>
      <c r="I25" t="s">
        <v>994</v>
      </c>
    </row>
    <row r="26" spans="2:9">
      <c r="B26" t="s">
        <v>311</v>
      </c>
      <c r="C26" t="s">
        <v>976</v>
      </c>
      <c r="D26" t="s">
        <v>977</v>
      </c>
      <c r="E26">
        <v>2023</v>
      </c>
      <c r="F26" s="1263">
        <v>45285</v>
      </c>
      <c r="H26" t="s">
        <v>982</v>
      </c>
      <c r="I26" t="s">
        <v>995</v>
      </c>
    </row>
    <row r="27" spans="2:9">
      <c r="B27" t="s">
        <v>311</v>
      </c>
      <c r="C27" t="s">
        <v>976</v>
      </c>
      <c r="D27" t="s">
        <v>977</v>
      </c>
      <c r="E27">
        <v>2023</v>
      </c>
      <c r="F27" s="1263">
        <v>45286</v>
      </c>
      <c r="H27" t="s">
        <v>992</v>
      </c>
      <c r="I27" t="s">
        <v>996</v>
      </c>
    </row>
    <row r="28" spans="2:9">
      <c r="B28" t="s">
        <v>311</v>
      </c>
      <c r="C28" t="s">
        <v>976</v>
      </c>
      <c r="D28" t="s">
        <v>977</v>
      </c>
      <c r="E28">
        <v>2024</v>
      </c>
      <c r="F28" s="1263">
        <v>45292</v>
      </c>
      <c r="H28" t="s">
        <v>982</v>
      </c>
      <c r="I28" t="s">
        <v>979</v>
      </c>
    </row>
    <row r="29" spans="2:9">
      <c r="B29" t="s">
        <v>311</v>
      </c>
      <c r="C29" t="s">
        <v>976</v>
      </c>
      <c r="D29" t="s">
        <v>977</v>
      </c>
      <c r="E29">
        <v>2024</v>
      </c>
      <c r="F29" s="1263">
        <v>45380</v>
      </c>
      <c r="H29" t="s">
        <v>980</v>
      </c>
      <c r="I29" t="s">
        <v>981</v>
      </c>
    </row>
    <row r="30" spans="2:9">
      <c r="B30" t="s">
        <v>311</v>
      </c>
      <c r="C30" t="s">
        <v>976</v>
      </c>
      <c r="D30" t="s">
        <v>977</v>
      </c>
      <c r="E30">
        <v>2024</v>
      </c>
      <c r="F30" s="1263">
        <v>45383</v>
      </c>
      <c r="H30" t="s">
        <v>982</v>
      </c>
      <c r="I30" t="s">
        <v>983</v>
      </c>
    </row>
    <row r="31" spans="2:9">
      <c r="B31" t="s">
        <v>311</v>
      </c>
      <c r="C31" t="s">
        <v>976</v>
      </c>
      <c r="D31" t="s">
        <v>977</v>
      </c>
      <c r="E31">
        <v>2024</v>
      </c>
      <c r="F31" s="1263">
        <v>45413</v>
      </c>
      <c r="H31" t="s">
        <v>997</v>
      </c>
      <c r="I31" t="s">
        <v>985</v>
      </c>
    </row>
    <row r="32" spans="2:9">
      <c r="B32" t="s">
        <v>311</v>
      </c>
      <c r="C32" t="s">
        <v>976</v>
      </c>
      <c r="D32" t="s">
        <v>977</v>
      </c>
      <c r="E32">
        <v>2024</v>
      </c>
      <c r="F32" s="1263">
        <v>45420</v>
      </c>
      <c r="H32" t="s">
        <v>997</v>
      </c>
      <c r="I32" t="s">
        <v>986</v>
      </c>
    </row>
    <row r="33" spans="2:9">
      <c r="B33" t="s">
        <v>311</v>
      </c>
      <c r="C33" t="s">
        <v>976</v>
      </c>
      <c r="D33" t="s">
        <v>977</v>
      </c>
      <c r="E33">
        <v>2024</v>
      </c>
      <c r="F33" s="1263">
        <v>45421</v>
      </c>
      <c r="H33" t="s">
        <v>987</v>
      </c>
      <c r="I33" t="s">
        <v>988</v>
      </c>
    </row>
    <row r="34" spans="2:9">
      <c r="B34" t="s">
        <v>311</v>
      </c>
      <c r="C34" t="s">
        <v>976</v>
      </c>
      <c r="D34" t="s">
        <v>977</v>
      </c>
      <c r="E34">
        <v>2024</v>
      </c>
      <c r="F34" s="1263">
        <v>45432</v>
      </c>
      <c r="H34" t="s">
        <v>982</v>
      </c>
      <c r="I34" t="s">
        <v>989</v>
      </c>
    </row>
    <row r="35" spans="2:9">
      <c r="B35" t="s">
        <v>311</v>
      </c>
      <c r="C35" t="s">
        <v>976</v>
      </c>
      <c r="D35" t="s">
        <v>977</v>
      </c>
      <c r="E35">
        <v>2024</v>
      </c>
      <c r="F35" s="1263">
        <v>45487</v>
      </c>
      <c r="H35" t="s">
        <v>984</v>
      </c>
      <c r="I35" t="s">
        <v>990</v>
      </c>
    </row>
    <row r="36" spans="2:9">
      <c r="B36" t="s">
        <v>311</v>
      </c>
      <c r="C36" t="s">
        <v>976</v>
      </c>
      <c r="D36" t="s">
        <v>977</v>
      </c>
      <c r="E36">
        <v>2024</v>
      </c>
      <c r="F36" s="1263">
        <v>45519</v>
      </c>
      <c r="H36" t="s">
        <v>987</v>
      </c>
      <c r="I36" t="s">
        <v>991</v>
      </c>
    </row>
    <row r="37" spans="2:9">
      <c r="B37" t="s">
        <v>311</v>
      </c>
      <c r="C37" t="s">
        <v>976</v>
      </c>
      <c r="D37" t="s">
        <v>977</v>
      </c>
      <c r="E37">
        <v>2024</v>
      </c>
      <c r="F37" s="1263">
        <v>45597</v>
      </c>
      <c r="H37" t="s">
        <v>980</v>
      </c>
      <c r="I37" t="s">
        <v>993</v>
      </c>
    </row>
    <row r="38" spans="2:9">
      <c r="B38" t="s">
        <v>311</v>
      </c>
      <c r="C38" t="s">
        <v>976</v>
      </c>
      <c r="D38" t="s">
        <v>977</v>
      </c>
      <c r="E38">
        <v>2024</v>
      </c>
      <c r="F38" s="1263">
        <v>45607</v>
      </c>
      <c r="H38" t="s">
        <v>982</v>
      </c>
      <c r="I38" t="s">
        <v>994</v>
      </c>
    </row>
    <row r="39" spans="2:9">
      <c r="B39" t="s">
        <v>311</v>
      </c>
      <c r="C39" t="s">
        <v>976</v>
      </c>
      <c r="D39" t="s">
        <v>977</v>
      </c>
      <c r="E39">
        <v>2024</v>
      </c>
      <c r="F39" s="1263">
        <v>45651</v>
      </c>
      <c r="H39" t="s">
        <v>997</v>
      </c>
      <c r="I39" t="s">
        <v>995</v>
      </c>
    </row>
    <row r="40" spans="2:9">
      <c r="B40" t="s">
        <v>311</v>
      </c>
      <c r="C40" t="s">
        <v>976</v>
      </c>
      <c r="D40" t="s">
        <v>977</v>
      </c>
      <c r="E40">
        <v>2024</v>
      </c>
      <c r="F40" s="1263">
        <v>45652</v>
      </c>
      <c r="H40" t="s">
        <v>987</v>
      </c>
      <c r="I40" t="s">
        <v>996</v>
      </c>
    </row>
    <row r="41" spans="2:9">
      <c r="B41" t="s">
        <v>311</v>
      </c>
      <c r="C41" t="s">
        <v>976</v>
      </c>
      <c r="D41" t="s">
        <v>977</v>
      </c>
      <c r="E41">
        <v>2025</v>
      </c>
      <c r="F41" s="1263">
        <v>45658</v>
      </c>
      <c r="H41" t="s">
        <v>997</v>
      </c>
      <c r="I41" t="s">
        <v>979</v>
      </c>
    </row>
    <row r="42" spans="2:9">
      <c r="B42" t="s">
        <v>311</v>
      </c>
      <c r="C42" t="s">
        <v>976</v>
      </c>
      <c r="D42" t="s">
        <v>977</v>
      </c>
      <c r="E42">
        <v>2025</v>
      </c>
      <c r="F42" s="1263">
        <v>45765</v>
      </c>
      <c r="H42" t="s">
        <v>980</v>
      </c>
      <c r="I42" t="s">
        <v>981</v>
      </c>
    </row>
    <row r="43" spans="2:9">
      <c r="B43" t="s">
        <v>311</v>
      </c>
      <c r="C43" t="s">
        <v>976</v>
      </c>
      <c r="D43" t="s">
        <v>977</v>
      </c>
      <c r="E43">
        <v>2025</v>
      </c>
      <c r="F43" s="1263">
        <v>45768</v>
      </c>
      <c r="H43" t="s">
        <v>982</v>
      </c>
      <c r="I43" t="s">
        <v>983</v>
      </c>
    </row>
    <row r="44" spans="2:9">
      <c r="B44" t="s">
        <v>311</v>
      </c>
      <c r="C44" t="s">
        <v>976</v>
      </c>
      <c r="D44" t="s">
        <v>977</v>
      </c>
      <c r="E44">
        <v>2025</v>
      </c>
      <c r="F44" s="1263">
        <v>45778</v>
      </c>
      <c r="H44" t="s">
        <v>987</v>
      </c>
      <c r="I44" t="s">
        <v>985</v>
      </c>
    </row>
    <row r="45" spans="2:9">
      <c r="B45" t="s">
        <v>311</v>
      </c>
      <c r="C45" t="s">
        <v>976</v>
      </c>
      <c r="D45" t="s">
        <v>977</v>
      </c>
      <c r="E45">
        <v>2025</v>
      </c>
      <c r="F45" s="1263">
        <v>45785</v>
      </c>
      <c r="H45" t="s">
        <v>987</v>
      </c>
      <c r="I45" t="s">
        <v>986</v>
      </c>
    </row>
    <row r="46" spans="2:9">
      <c r="B46" t="s">
        <v>311</v>
      </c>
      <c r="C46" t="s">
        <v>976</v>
      </c>
      <c r="D46" t="s">
        <v>977</v>
      </c>
      <c r="E46">
        <v>2025</v>
      </c>
      <c r="F46" s="1263">
        <v>45806</v>
      </c>
      <c r="H46" t="s">
        <v>987</v>
      </c>
      <c r="I46" t="s">
        <v>988</v>
      </c>
    </row>
    <row r="47" spans="2:9">
      <c r="B47" t="s">
        <v>311</v>
      </c>
      <c r="C47" t="s">
        <v>976</v>
      </c>
      <c r="D47" t="s">
        <v>977</v>
      </c>
      <c r="E47">
        <v>2025</v>
      </c>
      <c r="F47" s="1263">
        <v>45817</v>
      </c>
      <c r="H47" t="s">
        <v>982</v>
      </c>
      <c r="I47" t="s">
        <v>989</v>
      </c>
    </row>
    <row r="48" spans="2:9">
      <c r="B48" t="s">
        <v>311</v>
      </c>
      <c r="C48" t="s">
        <v>976</v>
      </c>
      <c r="D48" t="s">
        <v>977</v>
      </c>
      <c r="E48">
        <v>2025</v>
      </c>
      <c r="F48" s="1263">
        <v>45852</v>
      </c>
      <c r="H48" t="s">
        <v>982</v>
      </c>
      <c r="I48" t="s">
        <v>990</v>
      </c>
    </row>
    <row r="49" spans="2:9">
      <c r="B49" t="s">
        <v>311</v>
      </c>
      <c r="C49" t="s">
        <v>976</v>
      </c>
      <c r="D49" t="s">
        <v>977</v>
      </c>
      <c r="E49">
        <v>2025</v>
      </c>
      <c r="F49" s="1263">
        <v>45884</v>
      </c>
      <c r="H49" t="s">
        <v>980</v>
      </c>
      <c r="I49" t="s">
        <v>991</v>
      </c>
    </row>
    <row r="50" spans="2:9">
      <c r="B50" t="s">
        <v>311</v>
      </c>
      <c r="C50" t="s">
        <v>976</v>
      </c>
      <c r="D50" t="s">
        <v>977</v>
      </c>
      <c r="E50">
        <v>2025</v>
      </c>
      <c r="F50" s="1263">
        <v>45962</v>
      </c>
      <c r="H50" t="s">
        <v>978</v>
      </c>
      <c r="I50" t="s">
        <v>993</v>
      </c>
    </row>
    <row r="51" spans="2:9">
      <c r="B51" t="s">
        <v>311</v>
      </c>
      <c r="C51" t="s">
        <v>976</v>
      </c>
      <c r="D51" t="s">
        <v>977</v>
      </c>
      <c r="E51">
        <v>2025</v>
      </c>
      <c r="F51" s="1263">
        <v>45972</v>
      </c>
      <c r="H51" t="s">
        <v>992</v>
      </c>
      <c r="I51" t="s">
        <v>994</v>
      </c>
    </row>
    <row r="52" spans="2:9">
      <c r="B52" t="s">
        <v>311</v>
      </c>
      <c r="C52" t="s">
        <v>976</v>
      </c>
      <c r="D52" t="s">
        <v>977</v>
      </c>
      <c r="E52">
        <v>2025</v>
      </c>
      <c r="F52" s="1263">
        <v>46016</v>
      </c>
      <c r="H52" t="s">
        <v>987</v>
      </c>
      <c r="I52" t="s">
        <v>995</v>
      </c>
    </row>
    <row r="53" spans="2:9">
      <c r="B53" t="s">
        <v>311</v>
      </c>
      <c r="C53" t="s">
        <v>976</v>
      </c>
      <c r="D53" t="s">
        <v>977</v>
      </c>
      <c r="E53">
        <v>2025</v>
      </c>
      <c r="F53" s="1263">
        <v>46017</v>
      </c>
      <c r="H53" t="s">
        <v>980</v>
      </c>
      <c r="I53" t="s">
        <v>996</v>
      </c>
    </row>
    <row r="54" spans="2:9">
      <c r="B54" t="s">
        <v>311</v>
      </c>
      <c r="C54" t="s">
        <v>976</v>
      </c>
      <c r="D54" t="s">
        <v>977</v>
      </c>
      <c r="E54">
        <v>2026</v>
      </c>
      <c r="F54" s="1263">
        <v>46023</v>
      </c>
      <c r="H54" t="s">
        <v>987</v>
      </c>
      <c r="I54" t="s">
        <v>979</v>
      </c>
    </row>
    <row r="55" spans="2:9">
      <c r="B55" t="s">
        <v>311</v>
      </c>
      <c r="C55" t="s">
        <v>976</v>
      </c>
      <c r="D55" t="s">
        <v>977</v>
      </c>
      <c r="E55">
        <v>2026</v>
      </c>
      <c r="F55" s="1263">
        <v>46115</v>
      </c>
      <c r="H55" t="s">
        <v>980</v>
      </c>
      <c r="I55" t="s">
        <v>981</v>
      </c>
    </row>
    <row r="56" spans="2:9">
      <c r="B56" t="s">
        <v>311</v>
      </c>
      <c r="C56" t="s">
        <v>976</v>
      </c>
      <c r="D56" t="s">
        <v>977</v>
      </c>
      <c r="E56">
        <v>2026</v>
      </c>
      <c r="F56" s="1263">
        <v>46118</v>
      </c>
      <c r="H56" t="s">
        <v>982</v>
      </c>
      <c r="I56" t="s">
        <v>983</v>
      </c>
    </row>
    <row r="57" spans="2:9">
      <c r="B57" t="s">
        <v>311</v>
      </c>
      <c r="C57" t="s">
        <v>976</v>
      </c>
      <c r="D57" t="s">
        <v>977</v>
      </c>
      <c r="E57">
        <v>2026</v>
      </c>
      <c r="F57" s="1263">
        <v>46143</v>
      </c>
      <c r="H57" t="s">
        <v>980</v>
      </c>
      <c r="I57" t="s">
        <v>985</v>
      </c>
    </row>
    <row r="58" spans="2:9">
      <c r="B58" t="s">
        <v>311</v>
      </c>
      <c r="C58" t="s">
        <v>976</v>
      </c>
      <c r="D58" t="s">
        <v>977</v>
      </c>
      <c r="E58">
        <v>2026</v>
      </c>
      <c r="F58" s="1263">
        <v>46150</v>
      </c>
      <c r="H58" t="s">
        <v>980</v>
      </c>
      <c r="I58" t="s">
        <v>986</v>
      </c>
    </row>
    <row r="59" spans="2:9">
      <c r="B59" t="s">
        <v>311</v>
      </c>
      <c r="C59" t="s">
        <v>976</v>
      </c>
      <c r="D59" t="s">
        <v>977</v>
      </c>
      <c r="E59">
        <v>2026</v>
      </c>
      <c r="F59" s="1263">
        <v>46156</v>
      </c>
      <c r="H59" t="s">
        <v>987</v>
      </c>
      <c r="I59" t="s">
        <v>988</v>
      </c>
    </row>
    <row r="60" spans="2:9">
      <c r="B60" t="s">
        <v>311</v>
      </c>
      <c r="C60" t="s">
        <v>976</v>
      </c>
      <c r="D60" t="s">
        <v>977</v>
      </c>
      <c r="E60">
        <v>2026</v>
      </c>
      <c r="F60" s="1263">
        <v>46167</v>
      </c>
      <c r="H60" t="s">
        <v>982</v>
      </c>
      <c r="I60" t="s">
        <v>989</v>
      </c>
    </row>
    <row r="61" spans="2:9">
      <c r="B61" t="s">
        <v>311</v>
      </c>
      <c r="C61" t="s">
        <v>976</v>
      </c>
      <c r="D61" t="s">
        <v>977</v>
      </c>
      <c r="E61">
        <v>2026</v>
      </c>
      <c r="F61" s="1263">
        <v>46217</v>
      </c>
      <c r="H61" t="s">
        <v>992</v>
      </c>
      <c r="I61" t="s">
        <v>990</v>
      </c>
    </row>
    <row r="62" spans="2:9">
      <c r="B62" t="s">
        <v>311</v>
      </c>
      <c r="C62" t="s">
        <v>976</v>
      </c>
      <c r="D62" t="s">
        <v>977</v>
      </c>
      <c r="E62">
        <v>2026</v>
      </c>
      <c r="F62" s="1263">
        <v>46249</v>
      </c>
      <c r="H62" t="s">
        <v>978</v>
      </c>
      <c r="I62" t="s">
        <v>991</v>
      </c>
    </row>
    <row r="63" spans="2:9">
      <c r="B63" t="s">
        <v>311</v>
      </c>
      <c r="C63" t="s">
        <v>976</v>
      </c>
      <c r="D63" t="s">
        <v>977</v>
      </c>
      <c r="E63">
        <v>2026</v>
      </c>
      <c r="F63" s="1263">
        <v>46327</v>
      </c>
      <c r="H63" t="s">
        <v>984</v>
      </c>
      <c r="I63" t="s">
        <v>993</v>
      </c>
    </row>
    <row r="64" spans="2:9">
      <c r="B64" t="s">
        <v>311</v>
      </c>
      <c r="C64" t="s">
        <v>976</v>
      </c>
      <c r="D64" t="s">
        <v>977</v>
      </c>
      <c r="E64">
        <v>2026</v>
      </c>
      <c r="F64" s="1263">
        <v>46337</v>
      </c>
      <c r="H64" t="s">
        <v>997</v>
      </c>
      <c r="I64" t="s">
        <v>994</v>
      </c>
    </row>
    <row r="65" spans="2:9">
      <c r="B65" t="s">
        <v>311</v>
      </c>
      <c r="C65" t="s">
        <v>976</v>
      </c>
      <c r="D65" t="s">
        <v>977</v>
      </c>
      <c r="E65">
        <v>2026</v>
      </c>
      <c r="F65" s="1263">
        <v>46381</v>
      </c>
      <c r="H65" t="s">
        <v>980</v>
      </c>
      <c r="I65" t="s">
        <v>995</v>
      </c>
    </row>
    <row r="66" spans="2:9">
      <c r="B66" t="s">
        <v>311</v>
      </c>
      <c r="C66" t="s">
        <v>976</v>
      </c>
      <c r="D66" t="s">
        <v>977</v>
      </c>
      <c r="E66">
        <v>2026</v>
      </c>
      <c r="F66" s="1263">
        <v>46382</v>
      </c>
      <c r="H66" t="s">
        <v>978</v>
      </c>
      <c r="I66" t="s">
        <v>996</v>
      </c>
    </row>
    <row r="67" spans="2:9">
      <c r="B67" t="s">
        <v>311</v>
      </c>
      <c r="C67" t="s">
        <v>976</v>
      </c>
      <c r="D67" t="s">
        <v>977</v>
      </c>
      <c r="E67">
        <v>2027</v>
      </c>
      <c r="F67" s="1263">
        <v>46388</v>
      </c>
      <c r="H67" t="s">
        <v>980</v>
      </c>
      <c r="I67" t="s">
        <v>979</v>
      </c>
    </row>
    <row r="68" spans="2:9">
      <c r="B68" t="s">
        <v>311</v>
      </c>
      <c r="C68" t="s">
        <v>976</v>
      </c>
      <c r="D68" t="s">
        <v>977</v>
      </c>
      <c r="E68">
        <v>2027</v>
      </c>
      <c r="F68" s="1263">
        <v>46472</v>
      </c>
      <c r="H68" t="s">
        <v>980</v>
      </c>
      <c r="I68" t="s">
        <v>981</v>
      </c>
    </row>
    <row r="69" spans="2:9">
      <c r="B69" t="s">
        <v>311</v>
      </c>
      <c r="C69" t="s">
        <v>976</v>
      </c>
      <c r="D69" t="s">
        <v>977</v>
      </c>
      <c r="E69">
        <v>2027</v>
      </c>
      <c r="F69" s="1263">
        <v>46475</v>
      </c>
      <c r="H69" t="s">
        <v>982</v>
      </c>
      <c r="I69" t="s">
        <v>983</v>
      </c>
    </row>
    <row r="70" spans="2:9">
      <c r="B70" t="s">
        <v>311</v>
      </c>
      <c r="C70" t="s">
        <v>976</v>
      </c>
      <c r="D70" t="s">
        <v>977</v>
      </c>
      <c r="E70">
        <v>2027</v>
      </c>
      <c r="F70" s="1263">
        <v>46508</v>
      </c>
      <c r="H70" t="s">
        <v>978</v>
      </c>
      <c r="I70" t="s">
        <v>985</v>
      </c>
    </row>
    <row r="71" spans="2:9">
      <c r="B71" t="s">
        <v>311</v>
      </c>
      <c r="C71" t="s">
        <v>976</v>
      </c>
      <c r="D71" t="s">
        <v>977</v>
      </c>
      <c r="E71">
        <v>2027</v>
      </c>
      <c r="F71" s="1263">
        <v>46513</v>
      </c>
      <c r="H71" t="s">
        <v>987</v>
      </c>
      <c r="I71" t="s">
        <v>988</v>
      </c>
    </row>
    <row r="72" spans="2:9">
      <c r="B72" t="s">
        <v>311</v>
      </c>
      <c r="C72" t="s">
        <v>976</v>
      </c>
      <c r="D72" t="s">
        <v>977</v>
      </c>
      <c r="E72">
        <v>2027</v>
      </c>
      <c r="F72" s="1263">
        <v>46515</v>
      </c>
      <c r="H72" t="s">
        <v>978</v>
      </c>
      <c r="I72" t="s">
        <v>986</v>
      </c>
    </row>
    <row r="73" spans="2:9">
      <c r="B73" t="s">
        <v>311</v>
      </c>
      <c r="C73" t="s">
        <v>976</v>
      </c>
      <c r="D73" t="s">
        <v>977</v>
      </c>
      <c r="E73">
        <v>2027</v>
      </c>
      <c r="F73" s="1263">
        <v>46524</v>
      </c>
      <c r="H73" t="s">
        <v>982</v>
      </c>
      <c r="I73" t="s">
        <v>989</v>
      </c>
    </row>
    <row r="74" spans="2:9">
      <c r="B74" t="s">
        <v>311</v>
      </c>
      <c r="C74" t="s">
        <v>976</v>
      </c>
      <c r="D74" t="s">
        <v>977</v>
      </c>
      <c r="E74">
        <v>2027</v>
      </c>
      <c r="F74" s="1263">
        <v>46582</v>
      </c>
      <c r="H74" t="s">
        <v>997</v>
      </c>
      <c r="I74" t="s">
        <v>990</v>
      </c>
    </row>
    <row r="75" spans="2:9">
      <c r="B75" t="s">
        <v>311</v>
      </c>
      <c r="C75" t="s">
        <v>976</v>
      </c>
      <c r="D75" t="s">
        <v>977</v>
      </c>
      <c r="E75">
        <v>2027</v>
      </c>
      <c r="F75" s="1263">
        <v>46614</v>
      </c>
      <c r="H75" t="s">
        <v>984</v>
      </c>
      <c r="I75" t="s">
        <v>991</v>
      </c>
    </row>
    <row r="76" spans="2:9">
      <c r="B76" t="s">
        <v>311</v>
      </c>
      <c r="C76" t="s">
        <v>976</v>
      </c>
      <c r="D76" t="s">
        <v>977</v>
      </c>
      <c r="E76">
        <v>2027</v>
      </c>
      <c r="F76" s="1263">
        <v>46692</v>
      </c>
      <c r="H76" t="s">
        <v>982</v>
      </c>
      <c r="I76" t="s">
        <v>993</v>
      </c>
    </row>
    <row r="77" spans="2:9">
      <c r="B77" t="s">
        <v>311</v>
      </c>
      <c r="C77" t="s">
        <v>976</v>
      </c>
      <c r="D77" t="s">
        <v>977</v>
      </c>
      <c r="E77">
        <v>2027</v>
      </c>
      <c r="F77" s="1263">
        <v>46702</v>
      </c>
      <c r="H77" t="s">
        <v>987</v>
      </c>
      <c r="I77" t="s">
        <v>994</v>
      </c>
    </row>
    <row r="78" spans="2:9">
      <c r="B78" t="s">
        <v>311</v>
      </c>
      <c r="C78" t="s">
        <v>976</v>
      </c>
      <c r="D78" t="s">
        <v>977</v>
      </c>
      <c r="E78">
        <v>2027</v>
      </c>
      <c r="F78" s="1263">
        <v>46746</v>
      </c>
      <c r="H78" t="s">
        <v>978</v>
      </c>
      <c r="I78" t="s">
        <v>995</v>
      </c>
    </row>
    <row r="79" spans="2:9">
      <c r="B79" t="s">
        <v>311</v>
      </c>
      <c r="C79" t="s">
        <v>976</v>
      </c>
      <c r="D79" t="s">
        <v>977</v>
      </c>
      <c r="E79">
        <v>2027</v>
      </c>
      <c r="F79" s="1263">
        <v>46747</v>
      </c>
      <c r="H79" t="s">
        <v>984</v>
      </c>
      <c r="I79" t="s">
        <v>996</v>
      </c>
    </row>
    <row r="80" spans="2:9">
      <c r="B80" t="s">
        <v>311</v>
      </c>
      <c r="C80" t="s">
        <v>976</v>
      </c>
      <c r="D80" t="s">
        <v>977</v>
      </c>
      <c r="E80">
        <v>2028</v>
      </c>
      <c r="F80" s="1263">
        <v>46753</v>
      </c>
      <c r="H80" t="s">
        <v>978</v>
      </c>
      <c r="I80" t="s">
        <v>979</v>
      </c>
    </row>
    <row r="81" spans="2:9">
      <c r="B81" t="s">
        <v>311</v>
      </c>
      <c r="C81" t="s">
        <v>976</v>
      </c>
      <c r="D81" t="s">
        <v>977</v>
      </c>
      <c r="E81">
        <v>2028</v>
      </c>
      <c r="F81" s="1263">
        <v>46857</v>
      </c>
      <c r="H81" t="s">
        <v>980</v>
      </c>
      <c r="I81" t="s">
        <v>981</v>
      </c>
    </row>
    <row r="82" spans="2:9">
      <c r="B82" t="s">
        <v>311</v>
      </c>
      <c r="C82" t="s">
        <v>976</v>
      </c>
      <c r="D82" t="s">
        <v>977</v>
      </c>
      <c r="E82">
        <v>2028</v>
      </c>
      <c r="F82" s="1263">
        <v>46860</v>
      </c>
      <c r="H82" t="s">
        <v>982</v>
      </c>
      <c r="I82" t="s">
        <v>983</v>
      </c>
    </row>
    <row r="83" spans="2:9">
      <c r="B83" t="s">
        <v>311</v>
      </c>
      <c r="C83" t="s">
        <v>976</v>
      </c>
      <c r="D83" t="s">
        <v>977</v>
      </c>
      <c r="E83">
        <v>2028</v>
      </c>
      <c r="F83" s="1263">
        <v>46874</v>
      </c>
      <c r="H83" t="s">
        <v>982</v>
      </c>
      <c r="I83" t="s">
        <v>985</v>
      </c>
    </row>
    <row r="84" spans="2:9">
      <c r="B84" t="s">
        <v>311</v>
      </c>
      <c r="C84" t="s">
        <v>976</v>
      </c>
      <c r="D84" t="s">
        <v>977</v>
      </c>
      <c r="E84">
        <v>2028</v>
      </c>
      <c r="F84" s="1263">
        <v>46881</v>
      </c>
      <c r="H84" t="s">
        <v>982</v>
      </c>
      <c r="I84" t="s">
        <v>986</v>
      </c>
    </row>
    <row r="85" spans="2:9">
      <c r="B85" t="s">
        <v>311</v>
      </c>
      <c r="C85" t="s">
        <v>976</v>
      </c>
      <c r="D85" t="s">
        <v>977</v>
      </c>
      <c r="E85">
        <v>2028</v>
      </c>
      <c r="F85" s="1263">
        <v>46898</v>
      </c>
      <c r="H85" t="s">
        <v>987</v>
      </c>
      <c r="I85" t="s">
        <v>988</v>
      </c>
    </row>
    <row r="86" spans="2:9">
      <c r="B86" t="s">
        <v>311</v>
      </c>
      <c r="C86" t="s">
        <v>976</v>
      </c>
      <c r="D86" t="s">
        <v>977</v>
      </c>
      <c r="E86">
        <v>2028</v>
      </c>
      <c r="F86" s="1263">
        <v>46909</v>
      </c>
      <c r="H86" t="s">
        <v>982</v>
      </c>
      <c r="I86" t="s">
        <v>989</v>
      </c>
    </row>
    <row r="87" spans="2:9">
      <c r="B87" t="s">
        <v>311</v>
      </c>
      <c r="C87" t="s">
        <v>976</v>
      </c>
      <c r="D87" t="s">
        <v>977</v>
      </c>
      <c r="E87">
        <v>2028</v>
      </c>
      <c r="F87" s="1263">
        <v>46948</v>
      </c>
      <c r="H87" t="s">
        <v>980</v>
      </c>
      <c r="I87" t="s">
        <v>990</v>
      </c>
    </row>
    <row r="88" spans="2:9">
      <c r="B88" t="s">
        <v>311</v>
      </c>
      <c r="C88" t="s">
        <v>976</v>
      </c>
      <c r="D88" t="s">
        <v>977</v>
      </c>
      <c r="E88">
        <v>2028</v>
      </c>
      <c r="F88" s="1263">
        <v>46980</v>
      </c>
      <c r="H88" t="s">
        <v>992</v>
      </c>
      <c r="I88" t="s">
        <v>991</v>
      </c>
    </row>
    <row r="89" spans="2:9">
      <c r="B89" t="s">
        <v>311</v>
      </c>
      <c r="C89" t="s">
        <v>976</v>
      </c>
      <c r="D89" t="s">
        <v>977</v>
      </c>
      <c r="E89">
        <v>2028</v>
      </c>
      <c r="F89" s="1263">
        <v>47058</v>
      </c>
      <c r="H89" t="s">
        <v>997</v>
      </c>
      <c r="I89" t="s">
        <v>993</v>
      </c>
    </row>
    <row r="90" spans="2:9">
      <c r="B90" t="s">
        <v>311</v>
      </c>
      <c r="C90" t="s">
        <v>976</v>
      </c>
      <c r="D90" t="s">
        <v>977</v>
      </c>
      <c r="E90">
        <v>2028</v>
      </c>
      <c r="F90" s="1263">
        <v>47068</v>
      </c>
      <c r="H90" t="s">
        <v>978</v>
      </c>
      <c r="I90" t="s">
        <v>994</v>
      </c>
    </row>
    <row r="91" spans="2:9">
      <c r="B91" t="s">
        <v>311</v>
      </c>
      <c r="C91" t="s">
        <v>976</v>
      </c>
      <c r="D91" t="s">
        <v>977</v>
      </c>
      <c r="E91">
        <v>2028</v>
      </c>
      <c r="F91" s="1263">
        <v>47112</v>
      </c>
      <c r="H91" t="s">
        <v>982</v>
      </c>
      <c r="I91" t="s">
        <v>995</v>
      </c>
    </row>
    <row r="92" spans="2:9">
      <c r="B92" t="s">
        <v>311</v>
      </c>
      <c r="C92" t="s">
        <v>976</v>
      </c>
      <c r="D92" t="s">
        <v>977</v>
      </c>
      <c r="E92">
        <v>2028</v>
      </c>
      <c r="F92" s="1263">
        <v>47113</v>
      </c>
      <c r="H92" t="s">
        <v>992</v>
      </c>
      <c r="I92" t="s">
        <v>996</v>
      </c>
    </row>
    <row r="93" spans="2:9">
      <c r="B93" t="s">
        <v>311</v>
      </c>
      <c r="C93" t="s">
        <v>976</v>
      </c>
      <c r="D93" t="s">
        <v>977</v>
      </c>
      <c r="E93">
        <v>2029</v>
      </c>
      <c r="F93" s="1263">
        <v>47119</v>
      </c>
      <c r="H93" t="s">
        <v>982</v>
      </c>
      <c r="I93" t="s">
        <v>979</v>
      </c>
    </row>
    <row r="94" spans="2:9">
      <c r="B94" t="s">
        <v>311</v>
      </c>
      <c r="C94" t="s">
        <v>976</v>
      </c>
      <c r="D94" t="s">
        <v>977</v>
      </c>
      <c r="E94">
        <v>2029</v>
      </c>
      <c r="F94" s="1263">
        <v>47207</v>
      </c>
      <c r="H94" t="s">
        <v>980</v>
      </c>
      <c r="I94" t="s">
        <v>981</v>
      </c>
    </row>
    <row r="95" spans="2:9">
      <c r="B95" t="s">
        <v>311</v>
      </c>
      <c r="C95" t="s">
        <v>976</v>
      </c>
      <c r="D95" t="s">
        <v>977</v>
      </c>
      <c r="E95">
        <v>2029</v>
      </c>
      <c r="F95" s="1263">
        <v>47210</v>
      </c>
      <c r="H95" t="s">
        <v>982</v>
      </c>
      <c r="I95" t="s">
        <v>983</v>
      </c>
    </row>
    <row r="96" spans="2:9">
      <c r="B96" t="s">
        <v>311</v>
      </c>
      <c r="C96" t="s">
        <v>976</v>
      </c>
      <c r="D96" t="s">
        <v>977</v>
      </c>
      <c r="E96">
        <v>2029</v>
      </c>
      <c r="F96" s="1263">
        <v>47239</v>
      </c>
      <c r="H96" t="s">
        <v>992</v>
      </c>
      <c r="I96" t="s">
        <v>985</v>
      </c>
    </row>
    <row r="97" spans="2:9">
      <c r="B97" t="s">
        <v>311</v>
      </c>
      <c r="C97" t="s">
        <v>976</v>
      </c>
      <c r="D97" t="s">
        <v>977</v>
      </c>
      <c r="E97">
        <v>2029</v>
      </c>
      <c r="F97" s="1263">
        <v>47246</v>
      </c>
      <c r="H97" t="s">
        <v>992</v>
      </c>
      <c r="I97" t="s">
        <v>986</v>
      </c>
    </row>
    <row r="98" spans="2:9">
      <c r="B98" t="s">
        <v>311</v>
      </c>
      <c r="C98" t="s">
        <v>976</v>
      </c>
      <c r="D98" t="s">
        <v>977</v>
      </c>
      <c r="E98">
        <v>2029</v>
      </c>
      <c r="F98" s="1263">
        <v>47248</v>
      </c>
      <c r="H98" t="s">
        <v>987</v>
      </c>
      <c r="I98" t="s">
        <v>988</v>
      </c>
    </row>
    <row r="99" spans="2:9">
      <c r="B99" t="s">
        <v>311</v>
      </c>
      <c r="C99" t="s">
        <v>976</v>
      </c>
      <c r="D99" t="s">
        <v>977</v>
      </c>
      <c r="E99">
        <v>2029</v>
      </c>
      <c r="F99" s="1263">
        <v>47259</v>
      </c>
      <c r="H99" t="s">
        <v>982</v>
      </c>
      <c r="I99" t="s">
        <v>989</v>
      </c>
    </row>
    <row r="100" spans="2:9">
      <c r="B100" t="s">
        <v>311</v>
      </c>
      <c r="C100" t="s">
        <v>976</v>
      </c>
      <c r="D100" t="s">
        <v>977</v>
      </c>
      <c r="E100">
        <v>2029</v>
      </c>
      <c r="F100" s="1263">
        <v>47313</v>
      </c>
      <c r="H100" t="s">
        <v>978</v>
      </c>
      <c r="I100" t="s">
        <v>990</v>
      </c>
    </row>
    <row r="101" spans="2:9">
      <c r="B101" t="s">
        <v>311</v>
      </c>
      <c r="C101" t="s">
        <v>976</v>
      </c>
      <c r="D101" t="s">
        <v>977</v>
      </c>
      <c r="E101">
        <v>2029</v>
      </c>
      <c r="F101" s="1263">
        <v>47345</v>
      </c>
      <c r="H101" t="s">
        <v>997</v>
      </c>
      <c r="I101" t="s">
        <v>991</v>
      </c>
    </row>
    <row r="102" spans="2:9">
      <c r="B102" t="s">
        <v>311</v>
      </c>
      <c r="C102" t="s">
        <v>976</v>
      </c>
      <c r="D102" t="s">
        <v>977</v>
      </c>
      <c r="E102">
        <v>2029</v>
      </c>
      <c r="F102" s="1263">
        <v>47423</v>
      </c>
      <c r="H102" t="s">
        <v>987</v>
      </c>
      <c r="I102" t="s">
        <v>993</v>
      </c>
    </row>
    <row r="103" spans="2:9">
      <c r="B103" t="s">
        <v>311</v>
      </c>
      <c r="C103" t="s">
        <v>976</v>
      </c>
      <c r="D103" t="s">
        <v>977</v>
      </c>
      <c r="E103">
        <v>2029</v>
      </c>
      <c r="F103" s="1263">
        <v>47433</v>
      </c>
      <c r="H103" t="s">
        <v>984</v>
      </c>
      <c r="I103" t="s">
        <v>994</v>
      </c>
    </row>
    <row r="104" spans="2:9">
      <c r="B104" t="s">
        <v>311</v>
      </c>
      <c r="C104" t="s">
        <v>976</v>
      </c>
      <c r="D104" t="s">
        <v>977</v>
      </c>
      <c r="E104">
        <v>2029</v>
      </c>
      <c r="F104" s="1263">
        <v>47477</v>
      </c>
      <c r="H104" t="s">
        <v>992</v>
      </c>
      <c r="I104" t="s">
        <v>995</v>
      </c>
    </row>
    <row r="105" spans="2:9">
      <c r="B105" t="s">
        <v>311</v>
      </c>
      <c r="C105" t="s">
        <v>976</v>
      </c>
      <c r="D105" t="s">
        <v>977</v>
      </c>
      <c r="E105">
        <v>2029</v>
      </c>
      <c r="F105" s="1263">
        <v>47478</v>
      </c>
      <c r="H105" t="s">
        <v>997</v>
      </c>
      <c r="I105" t="s">
        <v>996</v>
      </c>
    </row>
    <row r="106" spans="2:9">
      <c r="B106" t="s">
        <v>311</v>
      </c>
      <c r="C106" t="s">
        <v>976</v>
      </c>
      <c r="D106" t="s">
        <v>977</v>
      </c>
      <c r="E106">
        <v>2030</v>
      </c>
      <c r="F106" s="1263">
        <v>47484</v>
      </c>
      <c r="H106" t="s">
        <v>992</v>
      </c>
      <c r="I106" t="s">
        <v>979</v>
      </c>
    </row>
    <row r="107" spans="2:9">
      <c r="B107" t="s">
        <v>311</v>
      </c>
      <c r="C107" t="s">
        <v>976</v>
      </c>
      <c r="D107" t="s">
        <v>977</v>
      </c>
      <c r="E107">
        <v>2030</v>
      </c>
      <c r="F107" s="1263">
        <v>47592</v>
      </c>
      <c r="H107" t="s">
        <v>980</v>
      </c>
      <c r="I107" t="s">
        <v>981</v>
      </c>
    </row>
    <row r="108" spans="2:9">
      <c r="B108" t="s">
        <v>311</v>
      </c>
      <c r="C108" t="s">
        <v>976</v>
      </c>
      <c r="D108" t="s">
        <v>977</v>
      </c>
      <c r="E108">
        <v>2030</v>
      </c>
      <c r="F108" s="1263">
        <v>47595</v>
      </c>
      <c r="H108" t="s">
        <v>982</v>
      </c>
      <c r="I108" t="s">
        <v>983</v>
      </c>
    </row>
    <row r="109" spans="2:9">
      <c r="B109" t="s">
        <v>311</v>
      </c>
      <c r="C109" t="s">
        <v>976</v>
      </c>
      <c r="D109" t="s">
        <v>977</v>
      </c>
      <c r="E109">
        <v>2030</v>
      </c>
      <c r="F109" s="1263">
        <v>47604</v>
      </c>
      <c r="H109" t="s">
        <v>997</v>
      </c>
      <c r="I109" t="s">
        <v>985</v>
      </c>
    </row>
    <row r="110" spans="2:9">
      <c r="B110" t="s">
        <v>311</v>
      </c>
      <c r="C110" t="s">
        <v>976</v>
      </c>
      <c r="D110" t="s">
        <v>977</v>
      </c>
      <c r="E110">
        <v>2030</v>
      </c>
      <c r="F110" s="1263">
        <v>47611</v>
      </c>
      <c r="H110" t="s">
        <v>997</v>
      </c>
      <c r="I110" t="s">
        <v>986</v>
      </c>
    </row>
    <row r="111" spans="2:9">
      <c r="B111" t="s">
        <v>311</v>
      </c>
      <c r="C111" t="s">
        <v>976</v>
      </c>
      <c r="D111" t="s">
        <v>977</v>
      </c>
      <c r="E111">
        <v>2030</v>
      </c>
      <c r="F111" s="1263">
        <v>47633</v>
      </c>
      <c r="H111" t="s">
        <v>987</v>
      </c>
      <c r="I111" t="s">
        <v>988</v>
      </c>
    </row>
    <row r="112" spans="2:9">
      <c r="B112" t="s">
        <v>311</v>
      </c>
      <c r="C112" t="s">
        <v>976</v>
      </c>
      <c r="D112" t="s">
        <v>977</v>
      </c>
      <c r="E112">
        <v>2030</v>
      </c>
      <c r="F112" s="1263">
        <v>47644</v>
      </c>
      <c r="H112" t="s">
        <v>982</v>
      </c>
      <c r="I112" t="s">
        <v>989</v>
      </c>
    </row>
    <row r="113" spans="2:9">
      <c r="B113" t="s">
        <v>311</v>
      </c>
      <c r="C113" t="s">
        <v>976</v>
      </c>
      <c r="D113" t="s">
        <v>977</v>
      </c>
      <c r="E113">
        <v>2030</v>
      </c>
      <c r="F113" s="1263">
        <v>47678</v>
      </c>
      <c r="H113" t="s">
        <v>984</v>
      </c>
      <c r="I113" t="s">
        <v>990</v>
      </c>
    </row>
    <row r="114" spans="2:9">
      <c r="B114" t="s">
        <v>311</v>
      </c>
      <c r="C114" t="s">
        <v>976</v>
      </c>
      <c r="D114" t="s">
        <v>977</v>
      </c>
      <c r="E114">
        <v>2030</v>
      </c>
      <c r="F114" s="1263">
        <v>47710</v>
      </c>
      <c r="H114" t="s">
        <v>987</v>
      </c>
      <c r="I114" t="s">
        <v>991</v>
      </c>
    </row>
    <row r="115" spans="2:9">
      <c r="B115" t="s">
        <v>311</v>
      </c>
      <c r="C115" t="s">
        <v>976</v>
      </c>
      <c r="D115" t="s">
        <v>977</v>
      </c>
      <c r="E115">
        <v>2030</v>
      </c>
      <c r="F115" s="1263">
        <v>47788</v>
      </c>
      <c r="H115" t="s">
        <v>980</v>
      </c>
      <c r="I115" t="s">
        <v>993</v>
      </c>
    </row>
    <row r="116" spans="2:9">
      <c r="B116" t="s">
        <v>311</v>
      </c>
      <c r="C116" t="s">
        <v>976</v>
      </c>
      <c r="D116" t="s">
        <v>977</v>
      </c>
      <c r="E116">
        <v>2030</v>
      </c>
      <c r="F116" s="1263">
        <v>47798</v>
      </c>
      <c r="H116" t="s">
        <v>982</v>
      </c>
      <c r="I116" t="s">
        <v>994</v>
      </c>
    </row>
    <row r="117" spans="2:9">
      <c r="B117" t="s">
        <v>311</v>
      </c>
      <c r="C117" t="s">
        <v>976</v>
      </c>
      <c r="D117" t="s">
        <v>977</v>
      </c>
      <c r="E117">
        <v>2030</v>
      </c>
      <c r="F117" s="1263">
        <v>47842</v>
      </c>
      <c r="H117" t="s">
        <v>997</v>
      </c>
      <c r="I117" t="s">
        <v>995</v>
      </c>
    </row>
    <row r="118" spans="2:9">
      <c r="B118" t="s">
        <v>311</v>
      </c>
      <c r="C118" t="s">
        <v>976</v>
      </c>
      <c r="D118" t="s">
        <v>977</v>
      </c>
      <c r="E118">
        <v>2030</v>
      </c>
      <c r="F118" s="1263">
        <v>47843</v>
      </c>
      <c r="H118" t="s">
        <v>987</v>
      </c>
      <c r="I118" t="s">
        <v>996</v>
      </c>
    </row>
    <row r="119" spans="2:9">
      <c r="B119" t="s">
        <v>311</v>
      </c>
      <c r="C119" t="s">
        <v>976</v>
      </c>
      <c r="D119" t="s">
        <v>977</v>
      </c>
      <c r="E119">
        <v>2031</v>
      </c>
      <c r="F119" s="1263">
        <v>47849</v>
      </c>
      <c r="H119" t="s">
        <v>997</v>
      </c>
      <c r="I119" t="s">
        <v>979</v>
      </c>
    </row>
    <row r="120" spans="2:9">
      <c r="B120" t="s">
        <v>311</v>
      </c>
      <c r="C120" t="s">
        <v>976</v>
      </c>
      <c r="D120" t="s">
        <v>977</v>
      </c>
      <c r="E120">
        <v>2031</v>
      </c>
      <c r="F120" s="1263">
        <v>47949</v>
      </c>
      <c r="H120" t="s">
        <v>980</v>
      </c>
      <c r="I120" t="s">
        <v>981</v>
      </c>
    </row>
    <row r="121" spans="2:9">
      <c r="B121" t="s">
        <v>311</v>
      </c>
      <c r="C121" t="s">
        <v>976</v>
      </c>
      <c r="D121" t="s">
        <v>977</v>
      </c>
      <c r="E121">
        <v>2031</v>
      </c>
      <c r="F121" s="1263">
        <v>47952</v>
      </c>
      <c r="H121" t="s">
        <v>982</v>
      </c>
      <c r="I121" t="s">
        <v>983</v>
      </c>
    </row>
    <row r="122" spans="2:9">
      <c r="B122" t="s">
        <v>311</v>
      </c>
      <c r="C122" t="s">
        <v>976</v>
      </c>
      <c r="D122" t="s">
        <v>977</v>
      </c>
      <c r="E122">
        <v>2031</v>
      </c>
      <c r="F122" s="1263">
        <v>47969</v>
      </c>
      <c r="H122" t="s">
        <v>987</v>
      </c>
      <c r="I122" t="s">
        <v>985</v>
      </c>
    </row>
    <row r="123" spans="2:9">
      <c r="B123" t="s">
        <v>311</v>
      </c>
      <c r="C123" t="s">
        <v>976</v>
      </c>
      <c r="D123" t="s">
        <v>977</v>
      </c>
      <c r="E123">
        <v>2031</v>
      </c>
      <c r="F123" s="1263">
        <v>47976</v>
      </c>
      <c r="H123" t="s">
        <v>987</v>
      </c>
      <c r="I123" t="s">
        <v>986</v>
      </c>
    </row>
    <row r="124" spans="2:9">
      <c r="B124" t="s">
        <v>311</v>
      </c>
      <c r="C124" t="s">
        <v>976</v>
      </c>
      <c r="D124" t="s">
        <v>977</v>
      </c>
      <c r="E124">
        <v>2031</v>
      </c>
      <c r="F124" s="1263">
        <v>47990</v>
      </c>
      <c r="H124" t="s">
        <v>987</v>
      </c>
      <c r="I124" t="s">
        <v>988</v>
      </c>
    </row>
    <row r="125" spans="2:9">
      <c r="B125" t="s">
        <v>311</v>
      </c>
      <c r="C125" t="s">
        <v>976</v>
      </c>
      <c r="D125" t="s">
        <v>977</v>
      </c>
      <c r="E125">
        <v>2031</v>
      </c>
      <c r="F125" s="1263">
        <v>48001</v>
      </c>
      <c r="H125" t="s">
        <v>982</v>
      </c>
      <c r="I125" t="s">
        <v>989</v>
      </c>
    </row>
    <row r="126" spans="2:9">
      <c r="B126" t="s">
        <v>311</v>
      </c>
      <c r="C126" t="s">
        <v>976</v>
      </c>
      <c r="D126" t="s">
        <v>977</v>
      </c>
      <c r="E126">
        <v>2031</v>
      </c>
      <c r="F126" s="1263">
        <v>48043</v>
      </c>
      <c r="H126" t="s">
        <v>982</v>
      </c>
      <c r="I126" t="s">
        <v>990</v>
      </c>
    </row>
    <row r="127" spans="2:9">
      <c r="B127" t="s">
        <v>311</v>
      </c>
      <c r="C127" t="s">
        <v>976</v>
      </c>
      <c r="D127" t="s">
        <v>977</v>
      </c>
      <c r="E127">
        <v>2031</v>
      </c>
      <c r="F127" s="1263">
        <v>48075</v>
      </c>
      <c r="H127" t="s">
        <v>980</v>
      </c>
      <c r="I127" t="s">
        <v>991</v>
      </c>
    </row>
    <row r="128" spans="2:9">
      <c r="B128" t="s">
        <v>311</v>
      </c>
      <c r="C128" t="s">
        <v>976</v>
      </c>
      <c r="D128" t="s">
        <v>977</v>
      </c>
      <c r="E128">
        <v>2031</v>
      </c>
      <c r="F128" s="1263">
        <v>48153</v>
      </c>
      <c r="H128" t="s">
        <v>978</v>
      </c>
      <c r="I128" t="s">
        <v>993</v>
      </c>
    </row>
    <row r="129" spans="2:9">
      <c r="B129" t="s">
        <v>311</v>
      </c>
      <c r="C129" t="s">
        <v>976</v>
      </c>
      <c r="D129" t="s">
        <v>977</v>
      </c>
      <c r="E129">
        <v>2031</v>
      </c>
      <c r="F129" s="1263">
        <v>48163</v>
      </c>
      <c r="H129" t="s">
        <v>992</v>
      </c>
      <c r="I129" t="s">
        <v>994</v>
      </c>
    </row>
    <row r="130" spans="2:9">
      <c r="B130" t="s">
        <v>311</v>
      </c>
      <c r="C130" t="s">
        <v>976</v>
      </c>
      <c r="D130" t="s">
        <v>977</v>
      </c>
      <c r="E130">
        <v>2031</v>
      </c>
      <c r="F130" s="1263">
        <v>48207</v>
      </c>
      <c r="H130" t="s">
        <v>987</v>
      </c>
      <c r="I130" t="s">
        <v>995</v>
      </c>
    </row>
    <row r="131" spans="2:9">
      <c r="B131" t="s">
        <v>311</v>
      </c>
      <c r="C131" t="s">
        <v>976</v>
      </c>
      <c r="D131" t="s">
        <v>977</v>
      </c>
      <c r="E131">
        <v>2031</v>
      </c>
      <c r="F131" s="1263">
        <v>48208</v>
      </c>
      <c r="H131" t="s">
        <v>980</v>
      </c>
      <c r="I131" t="s">
        <v>996</v>
      </c>
    </row>
    <row r="132" spans="2:9">
      <c r="B132" t="s">
        <v>311</v>
      </c>
      <c r="C132" t="s">
        <v>976</v>
      </c>
      <c r="D132" t="s">
        <v>977</v>
      </c>
      <c r="E132">
        <v>2032</v>
      </c>
      <c r="F132" s="1263">
        <v>48214</v>
      </c>
      <c r="H132" t="s">
        <v>987</v>
      </c>
      <c r="I132" t="s">
        <v>979</v>
      </c>
    </row>
    <row r="133" spans="2:9">
      <c r="B133" t="s">
        <v>311</v>
      </c>
      <c r="C133" t="s">
        <v>976</v>
      </c>
      <c r="D133" t="s">
        <v>977</v>
      </c>
      <c r="E133">
        <v>2032</v>
      </c>
      <c r="F133" s="1263">
        <v>48299</v>
      </c>
      <c r="H133" t="s">
        <v>980</v>
      </c>
      <c r="I133" t="s">
        <v>981</v>
      </c>
    </row>
    <row r="134" spans="2:9">
      <c r="B134" t="s">
        <v>311</v>
      </c>
      <c r="C134" t="s">
        <v>976</v>
      </c>
      <c r="D134" t="s">
        <v>977</v>
      </c>
      <c r="E134">
        <v>2032</v>
      </c>
      <c r="F134" s="1263">
        <v>48302</v>
      </c>
      <c r="H134" t="s">
        <v>982</v>
      </c>
      <c r="I134" t="s">
        <v>983</v>
      </c>
    </row>
    <row r="135" spans="2:9">
      <c r="B135" t="s">
        <v>311</v>
      </c>
      <c r="C135" t="s">
        <v>976</v>
      </c>
      <c r="D135" t="s">
        <v>977</v>
      </c>
      <c r="E135">
        <v>2032</v>
      </c>
      <c r="F135" s="1263">
        <v>48335</v>
      </c>
      <c r="H135" t="s">
        <v>978</v>
      </c>
      <c r="I135" t="s">
        <v>985</v>
      </c>
    </row>
    <row r="136" spans="2:9">
      <c r="B136" t="s">
        <v>311</v>
      </c>
      <c r="C136" t="s">
        <v>976</v>
      </c>
      <c r="D136" t="s">
        <v>977</v>
      </c>
      <c r="E136">
        <v>2032</v>
      </c>
      <c r="F136" s="1263">
        <v>48340</v>
      </c>
      <c r="H136" t="s">
        <v>987</v>
      </c>
      <c r="I136" t="s">
        <v>988</v>
      </c>
    </row>
    <row r="137" spans="2:9">
      <c r="B137" t="s">
        <v>311</v>
      </c>
      <c r="C137" t="s">
        <v>976</v>
      </c>
      <c r="D137" t="s">
        <v>977</v>
      </c>
      <c r="E137">
        <v>2032</v>
      </c>
      <c r="F137" s="1263">
        <v>48342</v>
      </c>
      <c r="H137" t="s">
        <v>978</v>
      </c>
      <c r="I137" t="s">
        <v>986</v>
      </c>
    </row>
    <row r="138" spans="2:9">
      <c r="B138" t="s">
        <v>311</v>
      </c>
      <c r="C138" t="s">
        <v>976</v>
      </c>
      <c r="D138" t="s">
        <v>977</v>
      </c>
      <c r="E138">
        <v>2032</v>
      </c>
      <c r="F138" s="1263">
        <v>48351</v>
      </c>
      <c r="H138" t="s">
        <v>982</v>
      </c>
      <c r="I138" t="s">
        <v>989</v>
      </c>
    </row>
    <row r="139" spans="2:9">
      <c r="B139" t="s">
        <v>311</v>
      </c>
      <c r="C139" t="s">
        <v>976</v>
      </c>
      <c r="D139" t="s">
        <v>977</v>
      </c>
      <c r="E139">
        <v>2032</v>
      </c>
      <c r="F139" s="1263">
        <v>48409</v>
      </c>
      <c r="H139" t="s">
        <v>997</v>
      </c>
      <c r="I139" t="s">
        <v>990</v>
      </c>
    </row>
    <row r="140" spans="2:9">
      <c r="B140" t="s">
        <v>311</v>
      </c>
      <c r="C140" t="s">
        <v>976</v>
      </c>
      <c r="D140" t="s">
        <v>977</v>
      </c>
      <c r="E140">
        <v>2032</v>
      </c>
      <c r="F140" s="1263">
        <v>48441</v>
      </c>
      <c r="H140" t="s">
        <v>984</v>
      </c>
      <c r="I140" t="s">
        <v>991</v>
      </c>
    </row>
    <row r="141" spans="2:9">
      <c r="B141" t="s">
        <v>311</v>
      </c>
      <c r="C141" t="s">
        <v>976</v>
      </c>
      <c r="D141" t="s">
        <v>977</v>
      </c>
      <c r="E141">
        <v>2032</v>
      </c>
      <c r="F141" s="1263">
        <v>48519</v>
      </c>
      <c r="H141" t="s">
        <v>982</v>
      </c>
      <c r="I141" t="s">
        <v>993</v>
      </c>
    </row>
    <row r="142" spans="2:9">
      <c r="B142" t="s">
        <v>311</v>
      </c>
      <c r="C142" t="s">
        <v>976</v>
      </c>
      <c r="D142" t="s">
        <v>977</v>
      </c>
      <c r="E142">
        <v>2032</v>
      </c>
      <c r="F142" s="1263">
        <v>48529</v>
      </c>
      <c r="H142" t="s">
        <v>987</v>
      </c>
      <c r="I142" t="s">
        <v>994</v>
      </c>
    </row>
    <row r="143" spans="2:9">
      <c r="B143" t="s">
        <v>311</v>
      </c>
      <c r="C143" t="s">
        <v>976</v>
      </c>
      <c r="D143" t="s">
        <v>977</v>
      </c>
      <c r="E143">
        <v>2032</v>
      </c>
      <c r="F143" s="1263">
        <v>48573</v>
      </c>
      <c r="H143" t="s">
        <v>978</v>
      </c>
      <c r="I143" t="s">
        <v>995</v>
      </c>
    </row>
    <row r="144" spans="2:9">
      <c r="B144" t="s">
        <v>311</v>
      </c>
      <c r="C144" t="s">
        <v>976</v>
      </c>
      <c r="D144" t="s">
        <v>977</v>
      </c>
      <c r="E144">
        <v>2032</v>
      </c>
      <c r="F144" s="1263">
        <v>48574</v>
      </c>
      <c r="H144" t="s">
        <v>984</v>
      </c>
      <c r="I144" t="s">
        <v>996</v>
      </c>
    </row>
    <row r="145" spans="2:9">
      <c r="B145" t="s">
        <v>311</v>
      </c>
      <c r="C145" t="s">
        <v>976</v>
      </c>
      <c r="D145" t="s">
        <v>977</v>
      </c>
      <c r="E145">
        <v>2033</v>
      </c>
      <c r="F145" s="1263">
        <v>48580</v>
      </c>
      <c r="H145" t="s">
        <v>978</v>
      </c>
      <c r="I145" t="s">
        <v>979</v>
      </c>
    </row>
    <row r="146" spans="2:9">
      <c r="B146" t="s">
        <v>311</v>
      </c>
      <c r="C146" t="s">
        <v>976</v>
      </c>
      <c r="D146" t="s">
        <v>977</v>
      </c>
      <c r="E146">
        <v>2033</v>
      </c>
      <c r="F146" s="1263">
        <v>48684</v>
      </c>
      <c r="H146" t="s">
        <v>980</v>
      </c>
      <c r="I146" t="s">
        <v>981</v>
      </c>
    </row>
    <row r="147" spans="2:9">
      <c r="B147" t="s">
        <v>311</v>
      </c>
      <c r="C147" t="s">
        <v>976</v>
      </c>
      <c r="D147" t="s">
        <v>977</v>
      </c>
      <c r="E147">
        <v>2033</v>
      </c>
      <c r="F147" s="1263">
        <v>48687</v>
      </c>
      <c r="H147" t="s">
        <v>982</v>
      </c>
      <c r="I147" t="s">
        <v>983</v>
      </c>
    </row>
    <row r="148" spans="2:9">
      <c r="B148" t="s">
        <v>311</v>
      </c>
      <c r="C148" t="s">
        <v>976</v>
      </c>
      <c r="D148" t="s">
        <v>977</v>
      </c>
      <c r="E148">
        <v>2033</v>
      </c>
      <c r="F148" s="1263">
        <v>48700</v>
      </c>
      <c r="H148" t="s">
        <v>984</v>
      </c>
      <c r="I148" t="s">
        <v>985</v>
      </c>
    </row>
    <row r="149" spans="2:9">
      <c r="B149" t="s">
        <v>311</v>
      </c>
      <c r="C149" t="s">
        <v>976</v>
      </c>
      <c r="D149" t="s">
        <v>977</v>
      </c>
      <c r="E149">
        <v>2033</v>
      </c>
      <c r="F149" s="1263">
        <v>48707</v>
      </c>
      <c r="H149" t="s">
        <v>984</v>
      </c>
      <c r="I149" t="s">
        <v>986</v>
      </c>
    </row>
    <row r="150" spans="2:9">
      <c r="B150" t="s">
        <v>311</v>
      </c>
      <c r="C150" t="s">
        <v>976</v>
      </c>
      <c r="D150" t="s">
        <v>977</v>
      </c>
      <c r="E150">
        <v>2033</v>
      </c>
      <c r="F150" s="1263">
        <v>48725</v>
      </c>
      <c r="H150" t="s">
        <v>987</v>
      </c>
      <c r="I150" t="s">
        <v>988</v>
      </c>
    </row>
    <row r="151" spans="2:9">
      <c r="B151" t="s">
        <v>311</v>
      </c>
      <c r="C151" t="s">
        <v>976</v>
      </c>
      <c r="D151" t="s">
        <v>977</v>
      </c>
      <c r="E151">
        <v>2033</v>
      </c>
      <c r="F151" s="1263">
        <v>48736</v>
      </c>
      <c r="H151" t="s">
        <v>982</v>
      </c>
      <c r="I151" t="s">
        <v>989</v>
      </c>
    </row>
    <row r="152" spans="2:9">
      <c r="B152" t="s">
        <v>311</v>
      </c>
      <c r="C152" t="s">
        <v>976</v>
      </c>
      <c r="D152" t="s">
        <v>977</v>
      </c>
      <c r="E152">
        <v>2033</v>
      </c>
      <c r="F152" s="1263">
        <v>48774</v>
      </c>
      <c r="H152" t="s">
        <v>987</v>
      </c>
      <c r="I152" t="s">
        <v>990</v>
      </c>
    </row>
    <row r="153" spans="2:9">
      <c r="B153" t="s">
        <v>311</v>
      </c>
      <c r="C153" t="s">
        <v>976</v>
      </c>
      <c r="D153" t="s">
        <v>977</v>
      </c>
      <c r="E153">
        <v>2033</v>
      </c>
      <c r="F153" s="1263">
        <v>48806</v>
      </c>
      <c r="H153" t="s">
        <v>982</v>
      </c>
      <c r="I153" t="s">
        <v>991</v>
      </c>
    </row>
    <row r="154" spans="2:9">
      <c r="B154" t="s">
        <v>311</v>
      </c>
      <c r="C154" t="s">
        <v>976</v>
      </c>
      <c r="D154" t="s">
        <v>977</v>
      </c>
      <c r="E154">
        <v>2033</v>
      </c>
      <c r="F154" s="1263">
        <v>48884</v>
      </c>
      <c r="H154" t="s">
        <v>992</v>
      </c>
      <c r="I154" t="s">
        <v>993</v>
      </c>
    </row>
    <row r="155" spans="2:9">
      <c r="B155" t="s">
        <v>311</v>
      </c>
      <c r="C155" t="s">
        <v>976</v>
      </c>
      <c r="D155" t="s">
        <v>977</v>
      </c>
      <c r="E155">
        <v>2033</v>
      </c>
      <c r="F155" s="1263">
        <v>48894</v>
      </c>
      <c r="H155" t="s">
        <v>980</v>
      </c>
      <c r="I155" t="s">
        <v>994</v>
      </c>
    </row>
    <row r="156" spans="2:9">
      <c r="B156" t="s">
        <v>311</v>
      </c>
      <c r="C156" t="s">
        <v>976</v>
      </c>
      <c r="D156" t="s">
        <v>977</v>
      </c>
      <c r="E156">
        <v>2033</v>
      </c>
      <c r="F156" s="1263">
        <v>48938</v>
      </c>
      <c r="H156" t="s">
        <v>984</v>
      </c>
      <c r="I156" t="s">
        <v>995</v>
      </c>
    </row>
    <row r="157" spans="2:9">
      <c r="B157" t="s">
        <v>311</v>
      </c>
      <c r="C157" t="s">
        <v>976</v>
      </c>
      <c r="D157" t="s">
        <v>977</v>
      </c>
      <c r="E157">
        <v>2033</v>
      </c>
      <c r="F157" s="1263">
        <v>48939</v>
      </c>
      <c r="H157" t="s">
        <v>982</v>
      </c>
      <c r="I157" t="s">
        <v>996</v>
      </c>
    </row>
    <row r="158" spans="2:9">
      <c r="B158" t="s">
        <v>311</v>
      </c>
      <c r="C158" t="s">
        <v>976</v>
      </c>
      <c r="D158" t="s">
        <v>977</v>
      </c>
      <c r="E158">
        <v>2034</v>
      </c>
      <c r="F158" s="1263">
        <v>48945</v>
      </c>
      <c r="H158" t="s">
        <v>984</v>
      </c>
      <c r="I158" t="s">
        <v>979</v>
      </c>
    </row>
    <row r="159" spans="2:9">
      <c r="B159" t="s">
        <v>311</v>
      </c>
      <c r="C159" t="s">
        <v>976</v>
      </c>
      <c r="D159" t="s">
        <v>977</v>
      </c>
      <c r="E159">
        <v>2034</v>
      </c>
      <c r="F159" s="1263">
        <v>49041</v>
      </c>
      <c r="H159" t="s">
        <v>980</v>
      </c>
      <c r="I159" t="s">
        <v>981</v>
      </c>
    </row>
    <row r="160" spans="2:9">
      <c r="B160" t="s">
        <v>311</v>
      </c>
      <c r="C160" t="s">
        <v>976</v>
      </c>
      <c r="D160" t="s">
        <v>977</v>
      </c>
      <c r="E160">
        <v>2034</v>
      </c>
      <c r="F160" s="1263">
        <v>49044</v>
      </c>
      <c r="H160" t="s">
        <v>982</v>
      </c>
      <c r="I160" t="s">
        <v>983</v>
      </c>
    </row>
    <row r="161" spans="2:9">
      <c r="B161" t="s">
        <v>311</v>
      </c>
      <c r="C161" t="s">
        <v>976</v>
      </c>
      <c r="D161" t="s">
        <v>977</v>
      </c>
      <c r="E161">
        <v>2034</v>
      </c>
      <c r="F161" s="1263">
        <v>49065</v>
      </c>
      <c r="H161" t="s">
        <v>982</v>
      </c>
      <c r="I161" t="s">
        <v>985</v>
      </c>
    </row>
    <row r="162" spans="2:9">
      <c r="B162" t="s">
        <v>311</v>
      </c>
      <c r="C162" t="s">
        <v>976</v>
      </c>
      <c r="D162" t="s">
        <v>977</v>
      </c>
      <c r="E162">
        <v>2034</v>
      </c>
      <c r="F162" s="1263">
        <v>49072</v>
      </c>
      <c r="H162" t="s">
        <v>982</v>
      </c>
      <c r="I162" t="s">
        <v>986</v>
      </c>
    </row>
    <row r="163" spans="2:9">
      <c r="B163" t="s">
        <v>311</v>
      </c>
      <c r="C163" t="s">
        <v>976</v>
      </c>
      <c r="D163" t="s">
        <v>977</v>
      </c>
      <c r="E163">
        <v>2034</v>
      </c>
      <c r="F163" s="1263">
        <v>49082</v>
      </c>
      <c r="H163" t="s">
        <v>987</v>
      </c>
      <c r="I163" t="s">
        <v>988</v>
      </c>
    </row>
    <row r="164" spans="2:9">
      <c r="B164" t="s">
        <v>311</v>
      </c>
      <c r="C164" t="s">
        <v>976</v>
      </c>
      <c r="D164" t="s">
        <v>977</v>
      </c>
      <c r="E164">
        <v>2034</v>
      </c>
      <c r="F164" s="1263">
        <v>49093</v>
      </c>
      <c r="H164" t="s">
        <v>982</v>
      </c>
      <c r="I164" t="s">
        <v>989</v>
      </c>
    </row>
    <row r="165" spans="2:9">
      <c r="B165" t="s">
        <v>311</v>
      </c>
      <c r="C165" t="s">
        <v>976</v>
      </c>
      <c r="D165" t="s">
        <v>977</v>
      </c>
      <c r="E165">
        <v>2034</v>
      </c>
      <c r="F165" s="1263">
        <v>49139</v>
      </c>
      <c r="H165" t="s">
        <v>980</v>
      </c>
      <c r="I165" t="s">
        <v>990</v>
      </c>
    </row>
    <row r="166" spans="2:9">
      <c r="B166" t="s">
        <v>311</v>
      </c>
      <c r="C166" t="s">
        <v>976</v>
      </c>
      <c r="D166" t="s">
        <v>977</v>
      </c>
      <c r="E166">
        <v>2034</v>
      </c>
      <c r="F166" s="1263">
        <v>49171</v>
      </c>
      <c r="H166" t="s">
        <v>992</v>
      </c>
      <c r="I166" t="s">
        <v>991</v>
      </c>
    </row>
    <row r="167" spans="2:9">
      <c r="B167" t="s">
        <v>311</v>
      </c>
      <c r="C167" t="s">
        <v>976</v>
      </c>
      <c r="D167" t="s">
        <v>977</v>
      </c>
      <c r="E167">
        <v>2034</v>
      </c>
      <c r="F167" s="1263">
        <v>49249</v>
      </c>
      <c r="H167" t="s">
        <v>997</v>
      </c>
      <c r="I167" t="s">
        <v>993</v>
      </c>
    </row>
    <row r="168" spans="2:9">
      <c r="B168" t="s">
        <v>311</v>
      </c>
      <c r="C168" t="s">
        <v>976</v>
      </c>
      <c r="D168" t="s">
        <v>977</v>
      </c>
      <c r="E168">
        <v>2034</v>
      </c>
      <c r="F168" s="1263">
        <v>49259</v>
      </c>
      <c r="H168" t="s">
        <v>978</v>
      </c>
      <c r="I168" t="s">
        <v>994</v>
      </c>
    </row>
    <row r="169" spans="2:9">
      <c r="B169" t="s">
        <v>311</v>
      </c>
      <c r="C169" t="s">
        <v>976</v>
      </c>
      <c r="D169" t="s">
        <v>977</v>
      </c>
      <c r="E169">
        <v>2034</v>
      </c>
      <c r="F169" s="1263">
        <v>49303</v>
      </c>
      <c r="H169" t="s">
        <v>982</v>
      </c>
      <c r="I169" t="s">
        <v>995</v>
      </c>
    </row>
    <row r="170" spans="2:9">
      <c r="B170" t="s">
        <v>311</v>
      </c>
      <c r="C170" t="s">
        <v>976</v>
      </c>
      <c r="D170" t="s">
        <v>977</v>
      </c>
      <c r="E170">
        <v>2034</v>
      </c>
      <c r="F170" s="1263">
        <v>49304</v>
      </c>
      <c r="H170" t="s">
        <v>992</v>
      </c>
      <c r="I170" t="s">
        <v>996</v>
      </c>
    </row>
    <row r="171" spans="2:9">
      <c r="B171" t="s">
        <v>311</v>
      </c>
      <c r="C171" t="s">
        <v>976</v>
      </c>
      <c r="D171" t="s">
        <v>977</v>
      </c>
      <c r="E171">
        <v>2035</v>
      </c>
      <c r="F171" s="1263">
        <v>49310</v>
      </c>
      <c r="H171" t="s">
        <v>982</v>
      </c>
      <c r="I171" t="s">
        <v>979</v>
      </c>
    </row>
    <row r="172" spans="2:9">
      <c r="B172" t="s">
        <v>311</v>
      </c>
      <c r="C172" t="s">
        <v>976</v>
      </c>
      <c r="D172" t="s">
        <v>977</v>
      </c>
      <c r="E172">
        <v>2035</v>
      </c>
      <c r="F172" s="1263">
        <v>49391</v>
      </c>
      <c r="H172" t="s">
        <v>980</v>
      </c>
      <c r="I172" t="s">
        <v>981</v>
      </c>
    </row>
    <row r="173" spans="2:9">
      <c r="B173" t="s">
        <v>311</v>
      </c>
      <c r="C173" t="s">
        <v>976</v>
      </c>
      <c r="D173" t="s">
        <v>977</v>
      </c>
      <c r="E173">
        <v>2035</v>
      </c>
      <c r="F173" s="1263">
        <v>49394</v>
      </c>
      <c r="H173" t="s">
        <v>982</v>
      </c>
      <c r="I173" t="s">
        <v>983</v>
      </c>
    </row>
    <row r="174" spans="2:9">
      <c r="B174" t="s">
        <v>311</v>
      </c>
      <c r="C174" t="s">
        <v>976</v>
      </c>
      <c r="D174" t="s">
        <v>977</v>
      </c>
      <c r="E174">
        <v>2035</v>
      </c>
      <c r="F174" s="1263">
        <v>49430</v>
      </c>
      <c r="H174" t="s">
        <v>992</v>
      </c>
      <c r="I174" t="s">
        <v>985</v>
      </c>
    </row>
    <row r="175" spans="2:9">
      <c r="B175" t="s">
        <v>311</v>
      </c>
      <c r="C175" t="s">
        <v>976</v>
      </c>
      <c r="D175" t="s">
        <v>977</v>
      </c>
      <c r="E175">
        <v>2035</v>
      </c>
      <c r="F175" s="1263">
        <v>49432</v>
      </c>
      <c r="H175" t="s">
        <v>987</v>
      </c>
      <c r="I175" t="s">
        <v>988</v>
      </c>
    </row>
    <row r="176" spans="2:9">
      <c r="B176" t="s">
        <v>311</v>
      </c>
      <c r="C176" t="s">
        <v>976</v>
      </c>
      <c r="D176" t="s">
        <v>977</v>
      </c>
      <c r="E176">
        <v>2035</v>
      </c>
      <c r="F176" s="1263">
        <v>49437</v>
      </c>
      <c r="H176" t="s">
        <v>992</v>
      </c>
      <c r="I176" t="s">
        <v>986</v>
      </c>
    </row>
    <row r="177" spans="2:9">
      <c r="B177" t="s">
        <v>311</v>
      </c>
      <c r="C177" t="s">
        <v>976</v>
      </c>
      <c r="D177" t="s">
        <v>977</v>
      </c>
      <c r="E177">
        <v>2035</v>
      </c>
      <c r="F177" s="1263">
        <v>49443</v>
      </c>
      <c r="H177" t="s">
        <v>982</v>
      </c>
      <c r="I177" t="s">
        <v>989</v>
      </c>
    </row>
    <row r="178" spans="2:9">
      <c r="B178" t="s">
        <v>311</v>
      </c>
      <c r="C178" t="s">
        <v>976</v>
      </c>
      <c r="D178" t="s">
        <v>977</v>
      </c>
      <c r="E178">
        <v>2035</v>
      </c>
      <c r="F178" s="1263">
        <v>49504</v>
      </c>
      <c r="H178" t="s">
        <v>978</v>
      </c>
      <c r="I178" t="s">
        <v>990</v>
      </c>
    </row>
    <row r="179" spans="2:9">
      <c r="B179" t="s">
        <v>311</v>
      </c>
      <c r="C179" t="s">
        <v>976</v>
      </c>
      <c r="D179" t="s">
        <v>977</v>
      </c>
      <c r="E179">
        <v>2035</v>
      </c>
      <c r="F179" s="1263">
        <v>49536</v>
      </c>
      <c r="H179" t="s">
        <v>997</v>
      </c>
      <c r="I179" t="s">
        <v>991</v>
      </c>
    </row>
    <row r="180" spans="2:9">
      <c r="B180" t="s">
        <v>311</v>
      </c>
      <c r="C180" t="s">
        <v>976</v>
      </c>
      <c r="D180" t="s">
        <v>977</v>
      </c>
      <c r="E180">
        <v>2035</v>
      </c>
      <c r="F180" s="1263">
        <v>49614</v>
      </c>
      <c r="H180" t="s">
        <v>987</v>
      </c>
      <c r="I180" t="s">
        <v>993</v>
      </c>
    </row>
    <row r="181" spans="2:9">
      <c r="B181" t="s">
        <v>311</v>
      </c>
      <c r="C181" t="s">
        <v>976</v>
      </c>
      <c r="D181" t="s">
        <v>977</v>
      </c>
      <c r="E181">
        <v>2035</v>
      </c>
      <c r="F181" s="1263">
        <v>49624</v>
      </c>
      <c r="H181" t="s">
        <v>984</v>
      </c>
      <c r="I181" t="s">
        <v>994</v>
      </c>
    </row>
    <row r="182" spans="2:9">
      <c r="B182" t="s">
        <v>311</v>
      </c>
      <c r="C182" t="s">
        <v>976</v>
      </c>
      <c r="D182" t="s">
        <v>977</v>
      </c>
      <c r="E182">
        <v>2035</v>
      </c>
      <c r="F182" s="1263">
        <v>49668</v>
      </c>
      <c r="H182" t="s">
        <v>992</v>
      </c>
      <c r="I182" t="s">
        <v>995</v>
      </c>
    </row>
    <row r="183" spans="2:9">
      <c r="B183" t="s">
        <v>311</v>
      </c>
      <c r="C183" t="s">
        <v>976</v>
      </c>
      <c r="D183" t="s">
        <v>977</v>
      </c>
      <c r="E183">
        <v>2035</v>
      </c>
      <c r="F183" s="1263">
        <v>49669</v>
      </c>
      <c r="H183" t="s">
        <v>997</v>
      </c>
      <c r="I183" t="s">
        <v>996</v>
      </c>
    </row>
    <row r="184" spans="2:9">
      <c r="B184" t="s">
        <v>311</v>
      </c>
      <c r="C184" t="s">
        <v>976</v>
      </c>
      <c r="D184" t="s">
        <v>977</v>
      </c>
      <c r="E184">
        <v>2036</v>
      </c>
      <c r="F184" s="1263">
        <v>49675</v>
      </c>
      <c r="H184" t="s">
        <v>992</v>
      </c>
      <c r="I184" t="s">
        <v>979</v>
      </c>
    </row>
    <row r="185" spans="2:9">
      <c r="B185" t="s">
        <v>311</v>
      </c>
      <c r="C185" t="s">
        <v>976</v>
      </c>
      <c r="D185" t="s">
        <v>977</v>
      </c>
      <c r="E185">
        <v>2036</v>
      </c>
      <c r="F185" s="1263">
        <v>49776</v>
      </c>
      <c r="H185" t="s">
        <v>980</v>
      </c>
      <c r="I185" t="s">
        <v>981</v>
      </c>
    </row>
    <row r="186" spans="2:9">
      <c r="B186" t="s">
        <v>311</v>
      </c>
      <c r="C186" t="s">
        <v>976</v>
      </c>
      <c r="D186" t="s">
        <v>977</v>
      </c>
      <c r="E186">
        <v>2036</v>
      </c>
      <c r="F186" s="1263">
        <v>49779</v>
      </c>
      <c r="H186" t="s">
        <v>982</v>
      </c>
      <c r="I186" t="s">
        <v>983</v>
      </c>
    </row>
    <row r="187" spans="2:9">
      <c r="B187" t="s">
        <v>311</v>
      </c>
      <c r="C187" t="s">
        <v>976</v>
      </c>
      <c r="D187" t="s">
        <v>977</v>
      </c>
      <c r="E187">
        <v>2036</v>
      </c>
      <c r="F187" s="1263">
        <v>49796</v>
      </c>
      <c r="H187" t="s">
        <v>987</v>
      </c>
      <c r="I187" t="s">
        <v>985</v>
      </c>
    </row>
    <row r="188" spans="2:9">
      <c r="B188" t="s">
        <v>311</v>
      </c>
      <c r="C188" t="s">
        <v>976</v>
      </c>
      <c r="D188" t="s">
        <v>977</v>
      </c>
      <c r="E188">
        <v>2036</v>
      </c>
      <c r="F188" s="1263">
        <v>49803</v>
      </c>
      <c r="H188" t="s">
        <v>987</v>
      </c>
      <c r="I188" t="s">
        <v>986</v>
      </c>
    </row>
    <row r="189" spans="2:9">
      <c r="B189" t="s">
        <v>311</v>
      </c>
      <c r="C189" t="s">
        <v>976</v>
      </c>
      <c r="D189" t="s">
        <v>977</v>
      </c>
      <c r="E189">
        <v>2036</v>
      </c>
      <c r="F189" s="1263">
        <v>49817</v>
      </c>
      <c r="H189" t="s">
        <v>987</v>
      </c>
      <c r="I189" t="s">
        <v>988</v>
      </c>
    </row>
    <row r="190" spans="2:9">
      <c r="B190" t="s">
        <v>311</v>
      </c>
      <c r="C190" t="s">
        <v>976</v>
      </c>
      <c r="D190" t="s">
        <v>977</v>
      </c>
      <c r="E190">
        <v>2036</v>
      </c>
      <c r="F190" s="1263">
        <v>49828</v>
      </c>
      <c r="H190" t="s">
        <v>982</v>
      </c>
      <c r="I190" t="s">
        <v>989</v>
      </c>
    </row>
    <row r="191" spans="2:9">
      <c r="B191" t="s">
        <v>311</v>
      </c>
      <c r="C191" t="s">
        <v>976</v>
      </c>
      <c r="D191" t="s">
        <v>977</v>
      </c>
      <c r="E191">
        <v>2036</v>
      </c>
      <c r="F191" s="1263">
        <v>49870</v>
      </c>
      <c r="H191" t="s">
        <v>982</v>
      </c>
      <c r="I191" t="s">
        <v>990</v>
      </c>
    </row>
    <row r="192" spans="2:9">
      <c r="B192" t="s">
        <v>311</v>
      </c>
      <c r="C192" t="s">
        <v>976</v>
      </c>
      <c r="D192" t="s">
        <v>977</v>
      </c>
      <c r="E192">
        <v>2036</v>
      </c>
      <c r="F192" s="1263">
        <v>49902</v>
      </c>
      <c r="H192" t="s">
        <v>980</v>
      </c>
      <c r="I192" t="s">
        <v>991</v>
      </c>
    </row>
    <row r="193" spans="2:9">
      <c r="B193" t="s">
        <v>311</v>
      </c>
      <c r="C193" t="s">
        <v>976</v>
      </c>
      <c r="D193" t="s">
        <v>977</v>
      </c>
      <c r="E193">
        <v>2036</v>
      </c>
      <c r="F193" s="1263">
        <v>49980</v>
      </c>
      <c r="H193" t="s">
        <v>978</v>
      </c>
      <c r="I193" t="s">
        <v>993</v>
      </c>
    </row>
    <row r="194" spans="2:9">
      <c r="B194" t="s">
        <v>311</v>
      </c>
      <c r="C194" t="s">
        <v>976</v>
      </c>
      <c r="D194" t="s">
        <v>977</v>
      </c>
      <c r="E194">
        <v>2036</v>
      </c>
      <c r="F194" s="1263">
        <v>49990</v>
      </c>
      <c r="H194" t="s">
        <v>992</v>
      </c>
      <c r="I194" t="s">
        <v>994</v>
      </c>
    </row>
    <row r="195" spans="2:9">
      <c r="B195" t="s">
        <v>311</v>
      </c>
      <c r="C195" t="s">
        <v>976</v>
      </c>
      <c r="D195" t="s">
        <v>977</v>
      </c>
      <c r="E195">
        <v>2036</v>
      </c>
      <c r="F195" s="1263">
        <v>50034</v>
      </c>
      <c r="H195" t="s">
        <v>987</v>
      </c>
      <c r="I195" t="s">
        <v>995</v>
      </c>
    </row>
    <row r="196" spans="2:9">
      <c r="B196" t="s">
        <v>311</v>
      </c>
      <c r="C196" t="s">
        <v>976</v>
      </c>
      <c r="D196" t="s">
        <v>977</v>
      </c>
      <c r="E196">
        <v>2036</v>
      </c>
      <c r="F196" s="1263">
        <v>50035</v>
      </c>
      <c r="H196" t="s">
        <v>980</v>
      </c>
      <c r="I196" t="s">
        <v>996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C67B9-3810-439D-B53D-93CB71B4372C}">
  <sheetPr codeName="Sheet42">
    <tabColor rgb="FF7030A0"/>
  </sheetPr>
  <dimension ref="B1:CH11"/>
  <sheetViews>
    <sheetView workbookViewId="0">
      <selection activeCell="H11" sqref="H11"/>
    </sheetView>
  </sheetViews>
  <sheetFormatPr defaultColWidth="9.140625" defaultRowHeight="15"/>
  <cols>
    <col min="2" max="2" width="16.85546875" customWidth="1"/>
    <col min="3" max="3" width="16.85546875" style="1263" customWidth="1"/>
    <col min="4" max="9" width="20.140625" customWidth="1"/>
    <col min="10" max="10" width="15" bestFit="1" customWidth="1"/>
    <col min="11" max="11" width="16.7109375" customWidth="1"/>
    <col min="12" max="12" width="14.28515625" customWidth="1"/>
    <col min="13" max="13" width="17.5703125" customWidth="1"/>
    <col min="14" max="28" width="14.28515625" customWidth="1"/>
    <col min="29" max="29" width="40.140625" bestFit="1" customWidth="1"/>
    <col min="30" max="30" width="20.42578125" bestFit="1" customWidth="1"/>
    <col min="31" max="34" width="14.85546875" customWidth="1"/>
    <col min="35" max="35" width="16" bestFit="1" customWidth="1"/>
    <col min="36" max="37" width="14.85546875" customWidth="1"/>
    <col min="38" max="38" width="18.85546875" bestFit="1" customWidth="1"/>
    <col min="39" max="39" width="16.28515625" bestFit="1" customWidth="1"/>
    <col min="40" max="40" width="18.85546875" bestFit="1" customWidth="1"/>
    <col min="41" max="43" width="14.85546875" customWidth="1"/>
    <col min="44" max="44" width="16.28515625" bestFit="1" customWidth="1"/>
    <col min="45" max="57" width="14.85546875" customWidth="1"/>
    <col min="59" max="59" width="10" bestFit="1" customWidth="1"/>
    <col min="60" max="61" width="10.7109375" style="1263" bestFit="1" customWidth="1"/>
    <col min="63" max="63" width="9.140625" style="1483"/>
    <col min="65" max="65" width="12.42578125" bestFit="1" customWidth="1"/>
    <col min="68" max="69" width="10.7109375" style="1263" bestFit="1" customWidth="1"/>
    <col min="71" max="71" width="9.140625" style="1483"/>
    <col min="74" max="74" width="16" bestFit="1" customWidth="1"/>
    <col min="75" max="75" width="14.85546875" style="1549" customWidth="1"/>
    <col min="76" max="82" width="14.85546875" customWidth="1"/>
    <col min="83" max="83" width="9.140625" bestFit="1" customWidth="1"/>
    <col min="84" max="84" width="12.42578125" bestFit="1" customWidth="1"/>
    <col min="85" max="85" width="9.28515625" bestFit="1" customWidth="1"/>
    <col min="86" max="86" width="13.5703125" bestFit="1" customWidth="1"/>
  </cols>
  <sheetData>
    <row r="1" spans="2:86" ht="15.75" customHeight="1" thickBot="1">
      <c r="D1" s="2077" t="s">
        <v>272</v>
      </c>
      <c r="E1" s="2077"/>
      <c r="F1" s="2077"/>
      <c r="G1" s="2077"/>
      <c r="H1" s="2077"/>
      <c r="I1" s="2077"/>
      <c r="J1" s="2087" t="s">
        <v>120</v>
      </c>
      <c r="K1" s="2087"/>
      <c r="L1" s="2087"/>
      <c r="M1" s="2087"/>
      <c r="N1" s="2087"/>
      <c r="O1" s="2087"/>
      <c r="P1" s="2088"/>
      <c r="Q1" s="2089" t="s">
        <v>121</v>
      </c>
      <c r="R1" s="2087"/>
      <c r="S1" s="2087"/>
      <c r="T1" s="2087"/>
      <c r="U1" s="2087"/>
      <c r="V1" s="2088"/>
      <c r="W1" s="2089" t="s">
        <v>132</v>
      </c>
      <c r="X1" s="2087"/>
      <c r="Y1" s="2087"/>
      <c r="Z1" s="2087"/>
      <c r="AA1" s="2087"/>
      <c r="AB1" s="2087"/>
      <c r="AC1" s="2078" t="s">
        <v>1064</v>
      </c>
      <c r="AD1" s="2079"/>
      <c r="AE1" s="2080"/>
      <c r="AF1" s="2081" t="s">
        <v>250</v>
      </c>
      <c r="AG1" s="2082"/>
      <c r="AH1" s="2082"/>
      <c r="AI1" s="2082"/>
      <c r="AJ1" s="2083"/>
      <c r="AK1" s="2081" t="s">
        <v>247</v>
      </c>
      <c r="AL1" s="2082"/>
      <c r="AM1" s="2083"/>
      <c r="AN1" s="2084" t="s">
        <v>1065</v>
      </c>
      <c r="AO1" s="2085"/>
      <c r="AP1" s="2086"/>
      <c r="AQ1" s="2081" t="s">
        <v>413</v>
      </c>
      <c r="AR1" s="2082"/>
      <c r="AS1" s="2082"/>
      <c r="AT1" s="2083"/>
      <c r="AU1" s="2090" t="s">
        <v>1110</v>
      </c>
      <c r="AV1" s="2091"/>
      <c r="AW1" s="2091"/>
      <c r="AX1" s="2092"/>
      <c r="AY1" s="2081" t="s">
        <v>415</v>
      </c>
      <c r="AZ1" s="2082"/>
      <c r="BA1" s="2083"/>
      <c r="BB1" s="2090" t="s">
        <v>1116</v>
      </c>
      <c r="BC1" s="2091"/>
      <c r="BD1" s="2091"/>
      <c r="BE1" s="2092"/>
      <c r="BF1" s="2093" t="s">
        <v>120</v>
      </c>
      <c r="BG1" s="2094"/>
      <c r="BH1" s="2094"/>
      <c r="BI1" s="2094"/>
      <c r="BJ1" s="2094"/>
      <c r="BK1" s="2094"/>
      <c r="BL1" s="2094"/>
      <c r="BM1" s="2095"/>
      <c r="BN1" s="2096" t="s">
        <v>121</v>
      </c>
      <c r="BO1" s="2096"/>
      <c r="BP1" s="2096"/>
      <c r="BQ1" s="2096"/>
      <c r="BR1" s="2096"/>
      <c r="BS1" s="2096"/>
      <c r="BT1" s="2096"/>
      <c r="BU1" s="2096"/>
      <c r="BV1" s="2075" t="s">
        <v>1156</v>
      </c>
      <c r="BW1" s="2075"/>
      <c r="BX1" s="2075"/>
      <c r="BY1" s="2075"/>
      <c r="BZ1" s="2075"/>
      <c r="CA1" s="2075"/>
      <c r="CB1" s="2075"/>
      <c r="CC1" s="2075"/>
      <c r="CD1" s="2076"/>
    </row>
    <row r="2" spans="2:86" ht="87" customHeight="1" thickBot="1">
      <c r="B2" s="1482" t="s">
        <v>4</v>
      </c>
      <c r="C2" s="1482" t="s">
        <v>5</v>
      </c>
      <c r="D2" s="1455" t="s">
        <v>1130</v>
      </c>
      <c r="E2" s="1455" t="s">
        <v>1131</v>
      </c>
      <c r="F2" s="1455" t="s">
        <v>1128</v>
      </c>
      <c r="G2" s="1455" t="s">
        <v>1129</v>
      </c>
      <c r="H2" s="1455" t="s">
        <v>1132</v>
      </c>
      <c r="I2" s="1455" t="s">
        <v>272</v>
      </c>
      <c r="J2" s="1455" t="s">
        <v>133</v>
      </c>
      <c r="K2" s="1455" t="s">
        <v>134</v>
      </c>
      <c r="L2" s="1455" t="s">
        <v>1061</v>
      </c>
      <c r="M2" s="1455" t="s">
        <v>136</v>
      </c>
      <c r="N2" s="1455" t="s">
        <v>137</v>
      </c>
      <c r="O2" s="1455" t="s">
        <v>138</v>
      </c>
      <c r="P2" s="1455" t="s">
        <v>139</v>
      </c>
      <c r="Q2" s="1455" t="s">
        <v>133</v>
      </c>
      <c r="R2" s="1455" t="s">
        <v>134</v>
      </c>
      <c r="S2" s="1455" t="s">
        <v>135</v>
      </c>
      <c r="T2" s="1455" t="s">
        <v>136</v>
      </c>
      <c r="U2" s="1455" t="s">
        <v>140</v>
      </c>
      <c r="V2" s="1455" t="s">
        <v>139</v>
      </c>
      <c r="W2" s="1455" t="s">
        <v>141</v>
      </c>
      <c r="X2" s="1455" t="s">
        <v>134</v>
      </c>
      <c r="Y2" s="1455" t="s">
        <v>135</v>
      </c>
      <c r="Z2" s="1455" t="s">
        <v>142</v>
      </c>
      <c r="AA2" s="1455" t="s">
        <v>143</v>
      </c>
      <c r="AB2" s="1471" t="s">
        <v>144</v>
      </c>
      <c r="AC2" s="1472" t="s">
        <v>1102</v>
      </c>
      <c r="AD2" s="1473" t="s">
        <v>1103</v>
      </c>
      <c r="AE2" s="1474" t="s">
        <v>1064</v>
      </c>
      <c r="AF2" s="1475">
        <v>1</v>
      </c>
      <c r="AG2" s="1476" t="s">
        <v>1105</v>
      </c>
      <c r="AH2" s="1476" t="s">
        <v>1106</v>
      </c>
      <c r="AI2" s="1476" t="s">
        <v>1107</v>
      </c>
      <c r="AJ2" s="1477" t="s">
        <v>250</v>
      </c>
      <c r="AK2" s="1478" t="s">
        <v>1070</v>
      </c>
      <c r="AL2" s="1476" t="s">
        <v>1069</v>
      </c>
      <c r="AM2" s="1479" t="s">
        <v>247</v>
      </c>
      <c r="AN2" s="1478" t="s">
        <v>1069</v>
      </c>
      <c r="AO2" s="1476" t="s">
        <v>247</v>
      </c>
      <c r="AP2" s="1479" t="s">
        <v>1065</v>
      </c>
      <c r="AQ2" s="1478" t="s">
        <v>1064</v>
      </c>
      <c r="AR2" s="1476" t="s">
        <v>1068</v>
      </c>
      <c r="AS2" s="1480" t="s">
        <v>1065</v>
      </c>
      <c r="AT2" s="1479" t="s">
        <v>413</v>
      </c>
      <c r="AU2" s="1478" t="s">
        <v>1066</v>
      </c>
      <c r="AV2" s="1480" t="s">
        <v>1112</v>
      </c>
      <c r="AW2" s="1480" t="s">
        <v>1113</v>
      </c>
      <c r="AX2" s="1479" t="s">
        <v>1067</v>
      </c>
      <c r="AY2" s="1481" t="s">
        <v>1109</v>
      </c>
      <c r="AZ2" s="1480" t="s">
        <v>1111</v>
      </c>
      <c r="BA2" s="1479" t="s">
        <v>415</v>
      </c>
      <c r="BB2" s="1478" t="s">
        <v>1066</v>
      </c>
      <c r="BC2" s="1480" t="s">
        <v>1114</v>
      </c>
      <c r="BD2" s="1480" t="s">
        <v>1115</v>
      </c>
      <c r="BE2" s="1535" t="s">
        <v>1067</v>
      </c>
      <c r="BF2" s="1536" t="s">
        <v>147</v>
      </c>
      <c r="BG2" s="1537" t="s">
        <v>148</v>
      </c>
      <c r="BH2" s="1538" t="s">
        <v>153</v>
      </c>
      <c r="BI2" s="1538" t="s">
        <v>154</v>
      </c>
      <c r="BJ2" s="1537" t="s">
        <v>155</v>
      </c>
      <c r="BK2" s="1539" t="s">
        <v>1092</v>
      </c>
      <c r="BL2" s="1537" t="s">
        <v>151</v>
      </c>
      <c r="BM2" s="1540" t="s">
        <v>152</v>
      </c>
      <c r="BN2" s="1536" t="s">
        <v>147</v>
      </c>
      <c r="BO2" s="1537" t="s">
        <v>148</v>
      </c>
      <c r="BP2" s="1538" t="s">
        <v>153</v>
      </c>
      <c r="BQ2" s="1538" t="s">
        <v>154</v>
      </c>
      <c r="BR2" s="1537" t="s">
        <v>155</v>
      </c>
      <c r="BS2" s="1539" t="s">
        <v>1092</v>
      </c>
      <c r="BT2" s="1537" t="s">
        <v>151</v>
      </c>
      <c r="BU2" s="1540" t="s">
        <v>1153</v>
      </c>
      <c r="BV2" s="1545" t="s">
        <v>1084</v>
      </c>
      <c r="BW2" s="1548" t="s">
        <v>1085</v>
      </c>
      <c r="BX2" s="1545" t="s">
        <v>1087</v>
      </c>
      <c r="BY2" s="1545" t="s">
        <v>1076</v>
      </c>
      <c r="BZ2" s="1545" t="s">
        <v>1075</v>
      </c>
      <c r="CA2" s="1545" t="s">
        <v>1090</v>
      </c>
      <c r="CB2" s="1545" t="s">
        <v>1091</v>
      </c>
      <c r="CC2" s="1546" t="s">
        <v>1117</v>
      </c>
      <c r="CD2" s="1547" t="s">
        <v>651</v>
      </c>
      <c r="CE2" s="1542" t="s">
        <v>1157</v>
      </c>
      <c r="CF2" s="1543" t="s">
        <v>1158</v>
      </c>
      <c r="CG2" s="1544" t="s">
        <v>1026</v>
      </c>
      <c r="CH2" s="1544" t="s">
        <v>1001</v>
      </c>
    </row>
    <row r="3" spans="2:86">
      <c r="B3" s="1263">
        <f>'00 - Cover'!F19</f>
        <v>45764</v>
      </c>
      <c r="C3" s="1263">
        <f>'00 - Cover'!F20</f>
        <v>45775</v>
      </c>
      <c r="D3" s="1264">
        <f>'10 -Principal Deficiency Amount'!C12</f>
        <v>59257102.390001297</v>
      </c>
      <c r="E3" s="1264">
        <f>'10 -Principal Deficiency Amount'!D12</f>
        <v>63181777.970000699</v>
      </c>
      <c r="F3" s="1264">
        <f>'10 -Principal Deficiency Amount'!E12</f>
        <v>69263377.490000695</v>
      </c>
      <c r="G3" s="1264">
        <f>'10 -Principal Deficiency Amount'!F12</f>
        <v>6081599.5199999996</v>
      </c>
      <c r="H3" s="1776"/>
      <c r="I3" s="1264">
        <f>'10 -Principal Deficiency Amount'!G12</f>
        <v>0</v>
      </c>
      <c r="J3" s="1264">
        <f>'11 - Notes Follow-up'!D25</f>
        <v>7430749342.0400009</v>
      </c>
      <c r="K3" s="1264">
        <f>'11 - Notes Follow-up'!E25</f>
        <v>0</v>
      </c>
      <c r="L3" s="1264">
        <f>'11 - Notes Follow-up'!F25</f>
        <v>56293514.400000006</v>
      </c>
      <c r="M3" s="1264">
        <f>'11 - Notes Follow-up'!G25</f>
        <v>7374455827.6400013</v>
      </c>
      <c r="N3" s="1264">
        <f>'11 - Notes Follow-up'!H25</f>
        <v>77732</v>
      </c>
      <c r="O3" s="1264">
        <f>'11 - Notes Follow-up'!I25</f>
        <v>724.2</v>
      </c>
      <c r="P3" s="1264">
        <f>'11 - Notes Follow-up'!J25</f>
        <v>94870.270000000019</v>
      </c>
      <c r="Q3" s="1264">
        <f>'11 - Notes Follow-up'!L25</f>
        <v>391092040.68000001</v>
      </c>
      <c r="R3" s="1264">
        <f>'11 - Notes Follow-up'!M25</f>
        <v>0</v>
      </c>
      <c r="S3" s="1264">
        <f>'11 - Notes Follow-up'!N25</f>
        <v>2962812.5999999996</v>
      </c>
      <c r="T3" s="1264">
        <f>'11 - Notes Follow-up'!O25</f>
        <v>388129228.07999998</v>
      </c>
      <c r="U3" s="1264">
        <f>'11 - Notes Follow-up'!P25</f>
        <v>4092</v>
      </c>
      <c r="V3" s="1264">
        <f>'11 - Notes Follow-up'!Q25</f>
        <v>94850.739999999991</v>
      </c>
      <c r="W3" s="1264">
        <f>'11 - Notes Follow-up'!S25</f>
        <v>300</v>
      </c>
      <c r="X3" s="1264">
        <f>'11 - Notes Follow-up'!T25</f>
        <v>0</v>
      </c>
      <c r="Y3" s="1264">
        <f>'11 - Notes Follow-up'!U25</f>
        <v>0</v>
      </c>
      <c r="Z3" s="1264">
        <f>'11 - Notes Follow-up'!V25</f>
        <v>300</v>
      </c>
      <c r="AA3" s="1264">
        <f>'11 - Notes Follow-up'!W25</f>
        <v>2</v>
      </c>
      <c r="AB3" s="1264">
        <f>'11 - Notes Follow-up'!X25</f>
        <v>150</v>
      </c>
      <c r="AC3" s="1264">
        <f>'11 bis-Notes Calculation'!D17</f>
        <v>7821841382.7200012</v>
      </c>
      <c r="AD3" s="1264">
        <f>'11 bis-Notes Calculation'!E17</f>
        <v>7762584280.3299999</v>
      </c>
      <c r="AE3" s="1264">
        <f>'11 bis-Notes Calculation'!F17</f>
        <v>59257102.390001297</v>
      </c>
      <c r="AF3" s="1483">
        <f>'11 bis-Notes Calculation'!H17</f>
        <v>1</v>
      </c>
      <c r="AG3" s="1264">
        <f>'11 bis-Notes Calculation'!I17</f>
        <v>7374455827.6400013</v>
      </c>
      <c r="AH3" s="1264">
        <f>'11 bis-Notes Calculation'!J17</f>
        <v>688.95300125330687</v>
      </c>
      <c r="AI3" s="1264">
        <f>'11 bis-Notes Calculation'!K17</f>
        <v>7762584280.3299999</v>
      </c>
      <c r="AJ3" s="1470">
        <f>'11 bis-Notes Calculation'!L17</f>
        <v>0.05</v>
      </c>
      <c r="AK3" s="1335">
        <f>'11 bis-Notes Calculation'!N17</f>
        <v>0.05</v>
      </c>
      <c r="AL3" s="1264">
        <f>'11 bis-Notes Calculation'!O17</f>
        <v>7762584280.3299999</v>
      </c>
      <c r="AM3" s="1264">
        <f>'11 bis-Notes Calculation'!P17</f>
        <v>388129214.0165</v>
      </c>
      <c r="AN3" s="1264">
        <f>'11 bis-Notes Calculation'!R17</f>
        <v>7762584280.3299999</v>
      </c>
      <c r="AO3" s="1264">
        <f>'11 bis-Notes Calculation'!S17</f>
        <v>388129214.0165</v>
      </c>
      <c r="AP3" s="1264">
        <f>'11 bis-Notes Calculation'!T17</f>
        <v>7374455066.3134995</v>
      </c>
      <c r="AQ3" s="1264">
        <f>'11 bis-Notes Calculation'!V17</f>
        <v>59257102.390001297</v>
      </c>
      <c r="AR3" s="1264">
        <f>'11 bis-Notes Calculation'!W17</f>
        <v>7430749342.0400009</v>
      </c>
      <c r="AS3" s="1264">
        <f>'11 bis-Notes Calculation'!X17</f>
        <v>388129214.0165</v>
      </c>
      <c r="AT3" s="1264">
        <f>'11 bis-Notes Calculation'!Y17</f>
        <v>56294275.726501465</v>
      </c>
      <c r="AU3" s="1266">
        <f>'11 bis-Notes Calculation'!AA17</f>
        <v>77732</v>
      </c>
      <c r="AV3" s="1264">
        <f>'11 bis-Notes Calculation'!AB17</f>
        <v>724.2</v>
      </c>
      <c r="AW3" s="1264">
        <f>'11 bis-Notes Calculation'!AC17</f>
        <v>56293514.400000006</v>
      </c>
      <c r="AX3" s="1264">
        <f>'11 bis-Notes Calculation'!AD17</f>
        <v>761.32650145888329</v>
      </c>
      <c r="AY3" s="1264">
        <f>'11 bis-Notes Calculation'!AF17</f>
        <v>59257102.390001297</v>
      </c>
      <c r="AZ3" s="1264">
        <f>'11 bis-Notes Calculation'!AG17</f>
        <v>56293514.400000006</v>
      </c>
      <c r="BA3" s="1264">
        <f>'11 bis-Notes Calculation'!AH17</f>
        <v>2962826.6634998322</v>
      </c>
      <c r="BB3" s="1266">
        <f>'11 bis-Notes Calculation'!AJ17</f>
        <v>4092</v>
      </c>
      <c r="BC3" s="1264">
        <f>'11 bis-Notes Calculation'!AK17</f>
        <v>724.05</v>
      </c>
      <c r="BD3" s="1264">
        <f>'11 bis-Notes Calculation'!AL17</f>
        <v>2962812.5999999996</v>
      </c>
      <c r="BE3" s="1264">
        <f>'11 bis-Notes Calculation'!AM17</f>
        <v>14.063499832525849</v>
      </c>
      <c r="BF3">
        <f>'12 - Notes Interest'!D17</f>
        <v>77732</v>
      </c>
      <c r="BG3" s="1264">
        <f>'12 - Notes Interest'!E17</f>
        <v>95594.470000000016</v>
      </c>
      <c r="BH3" s="1263">
        <f>'12 - Notes Interest'!F17</f>
        <v>45743</v>
      </c>
      <c r="BI3" s="1263">
        <f>'12 - Notes Interest'!G17</f>
        <v>45775</v>
      </c>
      <c r="BJ3">
        <f>'12 - Notes Interest'!H17</f>
        <v>32</v>
      </c>
      <c r="BK3" s="1483">
        <f>'12 - Notes Interest'!I17</f>
        <v>6.0000000000000001E-3</v>
      </c>
      <c r="BL3" s="1264">
        <f>'12 - Notes Interest'!J17</f>
        <v>50.29</v>
      </c>
      <c r="BM3" s="1264">
        <f>'12 - Notes Interest'!K17</f>
        <v>3909142.28</v>
      </c>
      <c r="BN3">
        <f>'12 - Notes Interest'!M17</f>
        <v>4092</v>
      </c>
      <c r="BO3">
        <f>'12 - Notes Interest'!N17</f>
        <v>95574.790000000008</v>
      </c>
      <c r="BP3" s="1263">
        <f>'12 - Notes Interest'!O17</f>
        <v>45743</v>
      </c>
      <c r="BQ3" s="1263">
        <f>'12 - Notes Interest'!P17</f>
        <v>45775</v>
      </c>
      <c r="BR3">
        <f>'12 - Notes Interest'!Q17</f>
        <v>32</v>
      </c>
      <c r="BS3" s="1483">
        <f>'12 - Notes Interest'!R17</f>
        <v>1.4999999999999999E-2</v>
      </c>
      <c r="BT3">
        <f>'12 - Notes Interest'!S17</f>
        <v>125.69</v>
      </c>
      <c r="BU3">
        <f>'12 - Notes Interest'!T17</f>
        <v>514323.48</v>
      </c>
      <c r="BV3" s="1264">
        <f>'Reserve calculation'!C12</f>
        <v>7430749342.0400009</v>
      </c>
      <c r="BW3" s="1549">
        <f>'Reserve calculation'!D12</f>
        <v>5.0000000000000001E-3</v>
      </c>
      <c r="BX3" s="1264">
        <f>'Reserve calculation'!E12</f>
        <v>500000</v>
      </c>
      <c r="BY3" s="1264" t="str">
        <f>'Reserve calculation'!F12</f>
        <v>Yes</v>
      </c>
      <c r="BZ3" s="1264" t="str">
        <f>'Reserve calculation'!G12</f>
        <v>No</v>
      </c>
      <c r="CA3" s="1264">
        <f>'Reserve calculation'!H12</f>
        <v>37153746.710000001</v>
      </c>
      <c r="CB3" s="1264">
        <f>'Reserve calculation'!I12</f>
        <v>37439967.590000004</v>
      </c>
      <c r="CC3" s="1264">
        <f>'Reserve calculation'!J12</f>
        <v>37439967.590000004</v>
      </c>
      <c r="CD3" s="1264">
        <f>'Reserve calculation'!K12</f>
        <v>-286220.88000000268</v>
      </c>
      <c r="CE3" s="1264">
        <f>'13 - Issuer Account'!I29</f>
        <v>1075.3900012969971</v>
      </c>
      <c r="CF3" s="1264">
        <f>'13 - Issuer Account'!I41</f>
        <v>37153746.710000001</v>
      </c>
      <c r="CG3" s="1264">
        <f>'13 - Issuer Account'!I52</f>
        <v>0</v>
      </c>
      <c r="CH3" s="1264">
        <f>'15 - Priority of Payments'!J21</f>
        <v>69263377.490000695</v>
      </c>
    </row>
    <row r="4" spans="2:86">
      <c r="B4" s="1263">
        <v>45677</v>
      </c>
      <c r="C4" s="1263">
        <v>45684</v>
      </c>
      <c r="D4" s="1264">
        <v>120447192.68000031</v>
      </c>
      <c r="E4" s="1264">
        <v>124639603.96999994</v>
      </c>
      <c r="F4" s="1264">
        <v>130762231.67999993</v>
      </c>
      <c r="G4" s="1264">
        <v>6122627.71</v>
      </c>
      <c r="H4" s="1776"/>
      <c r="I4" s="1264">
        <v>0</v>
      </c>
      <c r="J4" s="1264">
        <v>7659544933.5200005</v>
      </c>
      <c r="K4" s="1264">
        <v>0</v>
      </c>
      <c r="L4" s="1264">
        <v>114424613.28</v>
      </c>
      <c r="M4" s="1264">
        <v>7545120320.2400007</v>
      </c>
      <c r="N4" s="1264">
        <v>77732</v>
      </c>
      <c r="O4" s="1264">
        <v>1472.04</v>
      </c>
      <c r="P4" s="1264">
        <v>97065.82</v>
      </c>
      <c r="Q4">
        <v>403133937.36000001</v>
      </c>
      <c r="R4">
        <v>0</v>
      </c>
      <c r="S4">
        <v>6022319.1600000001</v>
      </c>
      <c r="T4">
        <v>397111618.19999999</v>
      </c>
      <c r="U4">
        <v>4092</v>
      </c>
      <c r="V4">
        <v>97045.849999999991</v>
      </c>
      <c r="W4">
        <v>300</v>
      </c>
      <c r="X4">
        <v>0</v>
      </c>
      <c r="Y4">
        <v>0</v>
      </c>
      <c r="Z4">
        <v>300</v>
      </c>
      <c r="AA4">
        <v>2</v>
      </c>
      <c r="AB4">
        <v>150</v>
      </c>
      <c r="AC4" s="1264">
        <v>8062678870.8800001</v>
      </c>
      <c r="AD4" s="1264">
        <v>7942231678.1999998</v>
      </c>
      <c r="AE4" s="1264">
        <v>120447192.68000031</v>
      </c>
      <c r="AF4" s="1483">
        <v>1</v>
      </c>
      <c r="AG4" s="1264">
        <v>7545120320.2400007</v>
      </c>
      <c r="AH4" s="1264">
        <v>423.66149974614382</v>
      </c>
      <c r="AI4" s="1264">
        <v>7942231678.1999998</v>
      </c>
      <c r="AJ4" s="1470">
        <v>0.05</v>
      </c>
      <c r="AK4" s="1335">
        <v>0.05</v>
      </c>
      <c r="AL4" s="1264">
        <v>7942231678.1999998</v>
      </c>
      <c r="AM4" s="1264">
        <v>397111583.91000003</v>
      </c>
      <c r="AN4" s="1264">
        <v>7942231678.1999998</v>
      </c>
      <c r="AO4" s="1264">
        <v>397111583.91000003</v>
      </c>
      <c r="AP4" s="1264">
        <v>7545120094.29</v>
      </c>
      <c r="AQ4" s="1264">
        <v>120447192.68000031</v>
      </c>
      <c r="AR4" s="1264">
        <v>7659544933.5200005</v>
      </c>
      <c r="AS4" s="1264">
        <v>397111583.91000003</v>
      </c>
      <c r="AT4" s="1264">
        <v>114424839.2300005</v>
      </c>
      <c r="AU4" s="1266">
        <v>77732</v>
      </c>
      <c r="AV4" s="1264">
        <v>1472.04</v>
      </c>
      <c r="AW4" s="1264">
        <v>114424613.28</v>
      </c>
      <c r="AX4" s="1264">
        <v>225.95000049471855</v>
      </c>
      <c r="AY4" s="1264">
        <v>120447192.68000031</v>
      </c>
      <c r="AZ4" s="1264">
        <v>114424613.28</v>
      </c>
      <c r="BA4" s="1264">
        <v>6022353.4499998093</v>
      </c>
      <c r="BB4" s="1266">
        <v>4092</v>
      </c>
      <c r="BC4" s="1264">
        <v>1471.73</v>
      </c>
      <c r="BD4" s="1264">
        <v>6022319.1600000001</v>
      </c>
      <c r="BE4" s="1264">
        <v>34.289999809116125</v>
      </c>
      <c r="BF4">
        <v>77732</v>
      </c>
      <c r="BG4" s="1264">
        <v>98537.86</v>
      </c>
      <c r="BH4" s="1263">
        <v>45653</v>
      </c>
      <c r="BI4" s="1263">
        <v>45684</v>
      </c>
      <c r="BJ4">
        <v>31</v>
      </c>
      <c r="BK4" s="1483">
        <v>6.0000000000000001E-3</v>
      </c>
      <c r="BL4" s="1264">
        <v>50.21</v>
      </c>
      <c r="BM4" s="1264">
        <v>3902923.72</v>
      </c>
      <c r="BN4">
        <v>4092</v>
      </c>
      <c r="BO4">
        <v>98517.58</v>
      </c>
      <c r="BP4" s="1263">
        <v>45653</v>
      </c>
      <c r="BQ4" s="1263">
        <v>45684</v>
      </c>
      <c r="BR4">
        <v>31</v>
      </c>
      <c r="BS4" s="1483">
        <v>1.4999999999999999E-2</v>
      </c>
      <c r="BT4">
        <v>125.51</v>
      </c>
      <c r="BU4">
        <v>513586.92000000004</v>
      </c>
      <c r="BV4" s="1264">
        <v>7659544933.5200005</v>
      </c>
      <c r="BW4" s="1549">
        <v>5.0000000000000001E-3</v>
      </c>
      <c r="BX4" s="1264">
        <v>500000</v>
      </c>
      <c r="BY4" s="1264" t="s">
        <v>1089</v>
      </c>
      <c r="BZ4" s="1264" t="s">
        <v>1088</v>
      </c>
      <c r="CA4" s="1264">
        <v>38297724.670000002</v>
      </c>
      <c r="CB4" s="1264">
        <v>38573797.640000001</v>
      </c>
      <c r="CC4" s="1264">
        <v>38573797.640000001</v>
      </c>
      <c r="CD4" s="1264">
        <v>-276072.96999999881</v>
      </c>
      <c r="CE4" s="1264">
        <v>560.24000027775764</v>
      </c>
      <c r="CF4" s="1264">
        <v>38297724.670000002</v>
      </c>
      <c r="CG4" s="1264">
        <v>0</v>
      </c>
      <c r="CH4" s="1264">
        <v>130762231.67999993</v>
      </c>
    </row>
    <row r="5" spans="2:86">
      <c r="B5" s="1263">
        <v>45644</v>
      </c>
      <c r="C5" s="1263">
        <v>45653</v>
      </c>
      <c r="D5" s="1264">
        <v>58121049.329999924</v>
      </c>
      <c r="E5" s="1264">
        <v>62148473.950000137</v>
      </c>
      <c r="F5" s="1264">
        <v>68164591.890000135</v>
      </c>
      <c r="G5" s="1264">
        <v>6016117.9400000004</v>
      </c>
      <c r="H5" s="1264"/>
      <c r="I5" s="1264">
        <v>0</v>
      </c>
      <c r="J5" s="1264">
        <v>7714759527.7600002</v>
      </c>
      <c r="K5" s="1264">
        <v>0</v>
      </c>
      <c r="L5" s="1264">
        <v>55214594.240000002</v>
      </c>
      <c r="M5" s="1264">
        <v>7659544933.5200005</v>
      </c>
      <c r="N5" s="1264">
        <v>77732</v>
      </c>
      <c r="O5" s="1264">
        <v>710.32</v>
      </c>
      <c r="P5" s="1264">
        <v>98537.86</v>
      </c>
      <c r="Q5">
        <v>406039953</v>
      </c>
      <c r="R5">
        <v>0</v>
      </c>
      <c r="S5">
        <v>2906015.6399999997</v>
      </c>
      <c r="T5">
        <v>403133937.36000001</v>
      </c>
      <c r="U5">
        <v>4092</v>
      </c>
      <c r="V5">
        <v>98517.58</v>
      </c>
      <c r="W5">
        <v>300</v>
      </c>
      <c r="X5">
        <v>0</v>
      </c>
      <c r="Y5">
        <v>0</v>
      </c>
      <c r="Z5">
        <v>300</v>
      </c>
      <c r="AA5">
        <v>2</v>
      </c>
      <c r="AB5">
        <v>150</v>
      </c>
      <c r="AC5" s="1264">
        <v>8120799480.7600002</v>
      </c>
      <c r="AD5" s="1264">
        <v>8062678431.4300003</v>
      </c>
      <c r="AE5" s="1264">
        <v>58121049.329999924</v>
      </c>
      <c r="AF5" s="1483">
        <v>1</v>
      </c>
      <c r="AG5" s="1264">
        <v>7659544933.5200005</v>
      </c>
      <c r="AH5" s="1264">
        <v>542.6830003336072</v>
      </c>
      <c r="AI5" s="1264">
        <v>8062678431.4300003</v>
      </c>
      <c r="AJ5" s="1470">
        <v>0.05</v>
      </c>
      <c r="AK5" s="1335">
        <v>0.05</v>
      </c>
      <c r="AL5" s="1264">
        <v>8062678431.4300003</v>
      </c>
      <c r="AM5" s="1264">
        <v>403133921.57150006</v>
      </c>
      <c r="AN5" s="1264">
        <v>8062678431.4300003</v>
      </c>
      <c r="AO5" s="1264">
        <v>403133921.57150006</v>
      </c>
      <c r="AP5" s="1264">
        <v>7659544509.8585005</v>
      </c>
      <c r="AQ5" s="1264">
        <v>58121049.329999924</v>
      </c>
      <c r="AR5" s="1264">
        <v>7714759527.7600002</v>
      </c>
      <c r="AS5" s="1264">
        <v>403133921.57150006</v>
      </c>
      <c r="AT5" s="1264">
        <v>55215017.901499748</v>
      </c>
      <c r="AU5" s="1266">
        <v>77732</v>
      </c>
      <c r="AV5" s="1264">
        <v>710.32</v>
      </c>
      <c r="AW5" s="1264">
        <v>55214594.240000002</v>
      </c>
      <c r="AX5" s="1264">
        <v>423.66149974614382</v>
      </c>
      <c r="AY5" s="1264">
        <v>58121049.329999924</v>
      </c>
      <c r="AZ5" s="1264">
        <v>55214594.240000002</v>
      </c>
      <c r="BA5" s="1264">
        <v>2906031.4285001755</v>
      </c>
      <c r="BB5" s="1266">
        <v>4092</v>
      </c>
      <c r="BC5" s="1264">
        <v>710.17</v>
      </c>
      <c r="BD5" s="1264">
        <v>2906015.6399999997</v>
      </c>
      <c r="BE5" s="1264">
        <v>15.78850017581135</v>
      </c>
      <c r="BF5">
        <v>77732</v>
      </c>
      <c r="BG5" s="1264">
        <v>99248.180000000008</v>
      </c>
      <c r="BH5" s="1263">
        <v>45623</v>
      </c>
      <c r="BI5" s="1263">
        <v>45653</v>
      </c>
      <c r="BJ5">
        <v>30</v>
      </c>
      <c r="BK5" s="1483">
        <v>6.0000000000000001E-3</v>
      </c>
      <c r="BL5" s="1264">
        <v>48.94</v>
      </c>
      <c r="BM5" s="1264">
        <v>3804204.0799999996</v>
      </c>
      <c r="BN5">
        <v>4092</v>
      </c>
      <c r="BO5">
        <v>99227.75</v>
      </c>
      <c r="BP5" s="1263">
        <v>45623</v>
      </c>
      <c r="BQ5" s="1263">
        <v>45653</v>
      </c>
      <c r="BR5">
        <v>30</v>
      </c>
      <c r="BS5" s="1483">
        <v>1.4999999999999999E-2</v>
      </c>
      <c r="BT5">
        <v>122.34</v>
      </c>
      <c r="BU5">
        <v>500615.28</v>
      </c>
      <c r="BV5" s="1264">
        <v>7714759527.7600002</v>
      </c>
      <c r="BW5" s="1549">
        <v>5.0000000000000001E-3</v>
      </c>
      <c r="BX5" s="1264">
        <v>500000</v>
      </c>
      <c r="BY5" s="1264" t="s">
        <v>1089</v>
      </c>
      <c r="BZ5" s="1264" t="s">
        <v>1088</v>
      </c>
      <c r="CA5" s="1264">
        <v>38573797.640000001</v>
      </c>
      <c r="CB5" s="1264">
        <v>38866000</v>
      </c>
      <c r="CC5" s="1264">
        <v>38866000</v>
      </c>
      <c r="CD5" s="1264">
        <v>-292202.3599999994</v>
      </c>
      <c r="CE5" s="1264">
        <v>739.44999991357327</v>
      </c>
      <c r="CF5" s="1264">
        <v>38573797.640000001</v>
      </c>
      <c r="CG5" s="1264">
        <v>0</v>
      </c>
      <c r="CH5" s="1264">
        <v>68164591.890000135</v>
      </c>
    </row>
    <row r="6" spans="2:86">
      <c r="B6">
        <v>45616</v>
      </c>
      <c r="C6" s="1263">
        <v>45623</v>
      </c>
      <c r="D6">
        <v>61601068.340000153</v>
      </c>
      <c r="E6">
        <v>72163327.339999735</v>
      </c>
      <c r="F6">
        <v>6227683.7300000004</v>
      </c>
      <c r="G6">
        <v>6816277.0100000007</v>
      </c>
      <c r="H6">
        <v>65347050.329999737</v>
      </c>
      <c r="I6">
        <v>0</v>
      </c>
      <c r="J6">
        <v>7773200000</v>
      </c>
      <c r="K6">
        <v>0</v>
      </c>
      <c r="L6">
        <v>58440472.240000002</v>
      </c>
      <c r="M6">
        <v>7714759527.7600002</v>
      </c>
      <c r="N6">
        <v>77732</v>
      </c>
      <c r="O6">
        <v>751.82</v>
      </c>
      <c r="P6">
        <v>99248.180000000008</v>
      </c>
      <c r="Q6">
        <v>409200000</v>
      </c>
      <c r="R6">
        <v>0</v>
      </c>
      <c r="S6">
        <v>3160047</v>
      </c>
      <c r="T6">
        <v>406039953</v>
      </c>
      <c r="U6">
        <v>4092</v>
      </c>
      <c r="V6">
        <v>99227.75</v>
      </c>
      <c r="W6">
        <v>300</v>
      </c>
      <c r="X6">
        <v>0</v>
      </c>
      <c r="Y6">
        <v>0</v>
      </c>
      <c r="Z6">
        <v>300</v>
      </c>
      <c r="AA6">
        <v>2</v>
      </c>
      <c r="AB6">
        <v>150</v>
      </c>
      <c r="AC6">
        <v>8182400000</v>
      </c>
      <c r="AD6">
        <v>8120798931.6599998</v>
      </c>
      <c r="AE6">
        <v>61601068.340000153</v>
      </c>
      <c r="AF6">
        <v>1</v>
      </c>
      <c r="AG6">
        <v>7714759527.7600002</v>
      </c>
      <c r="AH6">
        <v>0</v>
      </c>
      <c r="AI6">
        <v>8120798931.6599998</v>
      </c>
      <c r="AJ6">
        <v>0.05</v>
      </c>
      <c r="AK6">
        <v>0.05</v>
      </c>
      <c r="AL6">
        <v>8120798931.6599998</v>
      </c>
      <c r="AM6">
        <v>406039946.583</v>
      </c>
      <c r="AN6">
        <v>8120798931.6599998</v>
      </c>
      <c r="AO6">
        <v>406039946.583</v>
      </c>
      <c r="AP6">
        <v>7714758985.0769997</v>
      </c>
      <c r="AQ6">
        <v>61601068.340000153</v>
      </c>
      <c r="AR6">
        <v>7773200000</v>
      </c>
      <c r="AS6">
        <v>406039946.583</v>
      </c>
      <c r="AT6">
        <v>58441014.923000336</v>
      </c>
      <c r="AU6">
        <v>77732</v>
      </c>
      <c r="AV6">
        <v>751.82</v>
      </c>
      <c r="AW6">
        <v>58440472.240000002</v>
      </c>
      <c r="AX6">
        <v>542.6830003336072</v>
      </c>
      <c r="AY6">
        <v>61601068.340000153</v>
      </c>
      <c r="AZ6">
        <v>58440472.240000002</v>
      </c>
      <c r="BA6">
        <v>3160053.4169998169</v>
      </c>
      <c r="BB6">
        <v>4092</v>
      </c>
      <c r="BC6">
        <v>772.25</v>
      </c>
      <c r="BD6">
        <v>3160047</v>
      </c>
      <c r="BE6">
        <v>6.4169998168945313</v>
      </c>
      <c r="BF6">
        <v>77732</v>
      </c>
      <c r="BG6">
        <v>100000</v>
      </c>
      <c r="BH6" s="1263">
        <v>45588</v>
      </c>
      <c r="BI6" s="1263">
        <v>45623</v>
      </c>
      <c r="BJ6">
        <v>35</v>
      </c>
      <c r="BK6" s="1483">
        <v>6.0000000000000001E-3</v>
      </c>
      <c r="BL6">
        <v>57.53</v>
      </c>
      <c r="BM6">
        <v>4471921.96</v>
      </c>
      <c r="BN6">
        <v>4092</v>
      </c>
      <c r="BO6">
        <v>100000</v>
      </c>
      <c r="BP6" s="1263">
        <v>45588</v>
      </c>
      <c r="BQ6" s="1263">
        <v>45623</v>
      </c>
      <c r="BR6">
        <v>35</v>
      </c>
      <c r="BS6" s="1483">
        <v>1.4999999999999999E-2</v>
      </c>
      <c r="BT6">
        <v>143.84</v>
      </c>
      <c r="BU6">
        <v>588593.28</v>
      </c>
      <c r="BV6" s="1264">
        <v>7773200000</v>
      </c>
      <c r="BW6" s="1549">
        <v>5.0000000000000001E-3</v>
      </c>
      <c r="BX6" s="1264">
        <v>500000</v>
      </c>
      <c r="BY6" s="1264" t="s">
        <v>1089</v>
      </c>
      <c r="BZ6" s="1264" t="s">
        <v>1088</v>
      </c>
      <c r="CA6" s="1264">
        <v>38866000</v>
      </c>
      <c r="CB6" s="1264">
        <v>0</v>
      </c>
      <c r="CC6" s="1264">
        <v>38866000</v>
      </c>
      <c r="CD6" s="1264">
        <v>0</v>
      </c>
      <c r="CE6">
        <v>849.10000014305115</v>
      </c>
      <c r="CF6">
        <v>38866000</v>
      </c>
      <c r="CG6">
        <v>0</v>
      </c>
      <c r="CH6">
        <v>72163327.339999735</v>
      </c>
    </row>
    <row r="7" spans="2:86">
      <c r="B7">
        <v>45588</v>
      </c>
      <c r="C7" s="1263">
        <v>45588</v>
      </c>
      <c r="J7">
        <v>0</v>
      </c>
      <c r="K7">
        <v>7773200000</v>
      </c>
      <c r="L7">
        <v>0</v>
      </c>
      <c r="M7">
        <v>7773200000</v>
      </c>
      <c r="N7">
        <v>77732</v>
      </c>
      <c r="O7">
        <v>0</v>
      </c>
      <c r="P7">
        <v>100000</v>
      </c>
      <c r="Q7">
        <v>0</v>
      </c>
      <c r="R7">
        <v>409200000</v>
      </c>
      <c r="S7">
        <v>0</v>
      </c>
      <c r="T7">
        <v>409200000</v>
      </c>
      <c r="U7">
        <v>4092</v>
      </c>
      <c r="V7">
        <v>100000</v>
      </c>
      <c r="W7">
        <v>0</v>
      </c>
      <c r="X7">
        <v>300</v>
      </c>
      <c r="Y7">
        <v>0</v>
      </c>
      <c r="Z7">
        <v>300</v>
      </c>
      <c r="AA7">
        <v>2</v>
      </c>
      <c r="AB7">
        <v>150</v>
      </c>
      <c r="BV7">
        <v>7773200000</v>
      </c>
      <c r="BW7" s="1549">
        <v>5.0000000000000001E-3</v>
      </c>
      <c r="BX7">
        <v>500000</v>
      </c>
      <c r="BY7" t="s">
        <v>1089</v>
      </c>
      <c r="BZ7" t="s">
        <v>1088</v>
      </c>
      <c r="CA7">
        <v>38866000</v>
      </c>
      <c r="CB7">
        <v>0</v>
      </c>
      <c r="CC7">
        <v>0</v>
      </c>
      <c r="CD7">
        <v>38866000</v>
      </c>
      <c r="CE7">
        <v>31815.529999732971</v>
      </c>
      <c r="CF7">
        <v>38866000</v>
      </c>
      <c r="CG7">
        <v>0</v>
      </c>
      <c r="CH7" t="e">
        <v>#VALUE!</v>
      </c>
    </row>
    <row r="11" spans="2:86">
      <c r="AH11" s="1264"/>
      <c r="AI11" s="1264"/>
      <c r="AJ11" s="1264"/>
      <c r="AK11" s="1483"/>
      <c r="AL11" s="1264"/>
      <c r="AM11" s="1264"/>
      <c r="AN11" s="1264"/>
      <c r="AO11" s="1470"/>
    </row>
  </sheetData>
  <mergeCells count="15">
    <mergeCell ref="BV1:CD1"/>
    <mergeCell ref="D1:I1"/>
    <mergeCell ref="AC1:AE1"/>
    <mergeCell ref="AF1:AJ1"/>
    <mergeCell ref="AK1:AM1"/>
    <mergeCell ref="AN1:AP1"/>
    <mergeCell ref="AQ1:AT1"/>
    <mergeCell ref="J1:P1"/>
    <mergeCell ref="Q1:V1"/>
    <mergeCell ref="W1:AB1"/>
    <mergeCell ref="AU1:AX1"/>
    <mergeCell ref="AY1:BA1"/>
    <mergeCell ref="BB1:BE1"/>
    <mergeCell ref="BF1:BM1"/>
    <mergeCell ref="BN1:BU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27C8-155A-4712-8E3B-DF35948C4B80}">
  <sheetPr codeName="Sheet43">
    <tabColor rgb="FFFF0000"/>
  </sheetPr>
  <dimension ref="A1:S7"/>
  <sheetViews>
    <sheetView workbookViewId="0">
      <selection activeCell="H11" sqref="H11"/>
    </sheetView>
  </sheetViews>
  <sheetFormatPr defaultColWidth="9.140625" defaultRowHeight="15"/>
  <cols>
    <col min="1" max="1" width="12.5703125" style="1285" bestFit="1" customWidth="1"/>
    <col min="2" max="2" width="15.7109375" style="1287" bestFit="1" customWidth="1"/>
    <col min="3" max="3" width="16.42578125" style="1287" customWidth="1"/>
    <col min="4" max="4" width="13.28515625" style="1287" bestFit="1" customWidth="1"/>
    <col min="5" max="5" width="15.7109375" style="1287" bestFit="1" customWidth="1"/>
    <col min="6" max="6" width="9.7109375" style="1287" bestFit="1" customWidth="1"/>
    <col min="7" max="7" width="9.7109375" style="1287" customWidth="1"/>
    <col min="8" max="8" width="9.7109375" style="1287" bestFit="1" customWidth="1"/>
    <col min="9" max="10" width="13.28515625" style="1287" bestFit="1" customWidth="1"/>
    <col min="11" max="11" width="12" style="1287" customWidth="1"/>
    <col min="12" max="12" width="16.42578125" style="1287" customWidth="1"/>
    <col min="13" max="13" width="8.7109375" style="1288"/>
    <col min="14" max="14" width="9.7109375" style="1287" bestFit="1" customWidth="1"/>
  </cols>
  <sheetData>
    <row r="1" spans="1:19" ht="15.75" thickBot="1"/>
    <row r="2" spans="1:19" ht="90.75" thickBot="1">
      <c r="A2" s="1292" t="s">
        <v>773</v>
      </c>
      <c r="B2" s="1293" t="s">
        <v>774</v>
      </c>
      <c r="C2" s="1293" t="s">
        <v>774</v>
      </c>
      <c r="D2" s="1293" t="s">
        <v>774</v>
      </c>
      <c r="E2" s="1293" t="s">
        <v>774</v>
      </c>
      <c r="F2" s="1293" t="s">
        <v>774</v>
      </c>
      <c r="G2" s="1293" t="s">
        <v>774</v>
      </c>
      <c r="H2" s="1293" t="s">
        <v>774</v>
      </c>
      <c r="I2" s="1293" t="s">
        <v>774</v>
      </c>
      <c r="J2" s="1293" t="s">
        <v>774</v>
      </c>
      <c r="K2" s="1293" t="s">
        <v>774</v>
      </c>
      <c r="L2" s="1293" t="s">
        <v>774</v>
      </c>
      <c r="M2" s="1317" t="s">
        <v>774</v>
      </c>
      <c r="N2" s="1293" t="s">
        <v>774</v>
      </c>
      <c r="R2" s="1238"/>
      <c r="S2" s="1238"/>
    </row>
    <row r="3" spans="1:19">
      <c r="A3" s="1289">
        <f>'11 - Notes Follow-up'!B25</f>
        <v>45775</v>
      </c>
      <c r="B3" s="1290">
        <f>'11 - Notes Follow-up'!D25</f>
        <v>7430749342.0400009</v>
      </c>
      <c r="C3" s="1290">
        <f>'11 - Notes Follow-up'!E25</f>
        <v>0</v>
      </c>
      <c r="D3" s="1290">
        <f>'11 - Notes Follow-up'!F25</f>
        <v>56293514.400000006</v>
      </c>
      <c r="E3" s="1290">
        <f>'11 - Notes Follow-up'!G25</f>
        <v>7374455827.6400013</v>
      </c>
      <c r="F3" s="1290">
        <f>'11 - Notes Follow-up'!H25</f>
        <v>77732</v>
      </c>
      <c r="G3" s="1290">
        <f>'11 - Notes Follow-up'!I25</f>
        <v>724.2</v>
      </c>
      <c r="H3" s="1290">
        <f>'11 - Notes Follow-up'!J25</f>
        <v>94870.270000000019</v>
      </c>
      <c r="I3" s="1290">
        <f>'11 - Notes Follow-up'!L25</f>
        <v>391092040.68000001</v>
      </c>
      <c r="J3" s="1290">
        <f>'11 - Notes Follow-up'!M25</f>
        <v>0</v>
      </c>
      <c r="K3" s="1290">
        <f>'11 - Notes Follow-up'!N25</f>
        <v>2962812.5999999996</v>
      </c>
      <c r="L3" s="1290">
        <f>'11 - Notes Follow-up'!O25</f>
        <v>388129228.07999998</v>
      </c>
      <c r="M3" s="1291">
        <f>'11 - Notes Follow-up'!P25</f>
        <v>4092</v>
      </c>
      <c r="N3" s="1290">
        <f>'11 - Notes Follow-up'!Q25</f>
        <v>94850.739999999991</v>
      </c>
    </row>
    <row r="4" spans="1:19">
      <c r="B4" s="1286"/>
      <c r="C4" s="1286"/>
      <c r="D4" s="1286"/>
      <c r="E4" s="1286"/>
      <c r="F4" s="1286"/>
      <c r="G4" s="1286"/>
      <c r="H4" s="1286"/>
      <c r="I4" s="1286"/>
      <c r="J4" s="1286"/>
      <c r="K4" s="1286"/>
      <c r="L4" s="1286"/>
      <c r="N4" s="1286"/>
    </row>
    <row r="5" spans="1:19">
      <c r="B5" s="1286"/>
      <c r="C5" s="1286"/>
      <c r="D5" s="1286"/>
      <c r="E5" s="1286"/>
      <c r="F5" s="1286"/>
      <c r="G5" s="1286"/>
      <c r="H5" s="1286"/>
      <c r="I5" s="1286"/>
      <c r="J5" s="1286"/>
      <c r="K5" s="1286"/>
      <c r="L5" s="1286"/>
      <c r="N5" s="1286"/>
    </row>
    <row r="6" spans="1:19">
      <c r="B6" s="1286"/>
      <c r="C6" s="1286"/>
      <c r="D6" s="1286"/>
      <c r="E6" s="1286"/>
      <c r="F6" s="1286"/>
      <c r="G6" s="1286"/>
      <c r="H6" s="1286"/>
      <c r="I6" s="1286"/>
      <c r="J6" s="1286"/>
      <c r="K6" s="1286"/>
      <c r="L6" s="1286"/>
      <c r="N6" s="1286"/>
    </row>
    <row r="7" spans="1:19">
      <c r="B7" s="1286"/>
      <c r="C7" s="1286"/>
      <c r="D7" s="1286"/>
      <c r="E7" s="1286"/>
      <c r="F7" s="1286"/>
      <c r="G7" s="1286"/>
      <c r="H7" s="1286"/>
      <c r="I7" s="1286"/>
      <c r="J7" s="1286"/>
      <c r="K7" s="1286"/>
      <c r="L7" s="1286"/>
      <c r="N7" s="1286"/>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E184-1060-4A00-87D0-4B0B613FD911}">
  <sheetPr codeName="Sheet44">
    <tabColor theme="0" tint="-0.249977111117893"/>
  </sheetPr>
  <dimension ref="A1:DV254"/>
  <sheetViews>
    <sheetView topLeftCell="BM1" workbookViewId="0">
      <selection activeCell="H11" sqref="H11"/>
    </sheetView>
  </sheetViews>
  <sheetFormatPr defaultColWidth="9.140625" defaultRowHeight="15"/>
  <cols>
    <col min="1" max="1" width="16.5703125" style="1263" customWidth="1"/>
    <col min="2" max="2" width="16.5703125" customWidth="1"/>
    <col min="3" max="67" width="16.5703125" style="1264" customWidth="1"/>
    <col min="68" max="68" width="16.5703125" style="1263" customWidth="1"/>
    <col min="69" max="69" width="16.5703125" style="1266" customWidth="1"/>
    <col min="70" max="71" width="16.5703125" style="1264" customWidth="1"/>
    <col min="72" max="72" width="16.5703125" style="1266" customWidth="1"/>
    <col min="73" max="74" width="16.5703125" style="1264" customWidth="1"/>
    <col min="75" max="75" width="16.5703125" style="1266" customWidth="1"/>
    <col min="76" max="79" width="16.5703125" style="1264" customWidth="1"/>
    <col min="80" max="80" width="17.5703125" style="1264" customWidth="1"/>
    <col min="81" max="81" width="16.5703125" style="1266" customWidth="1"/>
    <col min="82" max="83" width="16.5703125" style="1264" customWidth="1"/>
    <col min="84" max="84" width="20.140625" style="1264" customWidth="1"/>
    <col min="85" max="85" width="16.5703125" style="1266" customWidth="1"/>
    <col min="86" max="87" width="16.5703125" style="1264" customWidth="1"/>
    <col min="88" max="88" width="18.42578125" style="1264" customWidth="1"/>
    <col min="89" max="89" width="16.5703125" style="1266" customWidth="1"/>
    <col min="90" max="90" width="16.5703125" style="1263" customWidth="1"/>
    <col min="91" max="91" width="16.5703125" style="1264" customWidth="1"/>
    <col min="92" max="92" width="16.5703125" style="1266" customWidth="1"/>
    <col min="93" max="93" width="16.5703125" style="1264" customWidth="1"/>
    <col min="94" max="94" width="16.5703125" style="1266" customWidth="1"/>
    <col min="95" max="95" width="16.5703125" style="1264" customWidth="1"/>
    <col min="96" max="96" width="16.5703125" style="1266" customWidth="1"/>
    <col min="97" max="97" width="16.5703125" style="1264" customWidth="1"/>
    <col min="98" max="98" width="16.5703125" style="1266" customWidth="1"/>
    <col min="99" max="99" width="16.5703125" style="1264" customWidth="1"/>
    <col min="100" max="100" width="16.5703125" style="1266" customWidth="1"/>
    <col min="101" max="101" width="16.5703125" style="1264" customWidth="1"/>
    <col min="102" max="102" width="16.5703125" style="1266" customWidth="1"/>
    <col min="103" max="103" width="16.5703125" style="1264" customWidth="1"/>
    <col min="104" max="104" width="16.5703125" style="1266" customWidth="1"/>
    <col min="105" max="105" width="16.5703125" style="1264" customWidth="1"/>
    <col min="106" max="106" width="16.5703125" style="1266" customWidth="1"/>
    <col min="107" max="107" width="16.5703125" style="1264" customWidth="1"/>
    <col min="108" max="108" width="16.5703125" style="1266" customWidth="1"/>
    <col min="109" max="109" width="16.5703125" style="1264" customWidth="1"/>
    <col min="110" max="110" width="16.5703125" style="1266" customWidth="1"/>
    <col min="111" max="111" width="16.5703125" style="1264" customWidth="1"/>
    <col min="112" max="112" width="16.5703125" style="1266" customWidth="1"/>
    <col min="113" max="113" width="16.5703125" style="1264" customWidth="1"/>
    <col min="114" max="114" width="16.5703125" style="1266" customWidth="1"/>
    <col min="115" max="115" width="16.5703125" style="1264" customWidth="1"/>
    <col min="116" max="116" width="16.5703125" style="1266" customWidth="1"/>
    <col min="117" max="117" width="32" style="1264" bestFit="1" customWidth="1"/>
    <col min="118" max="118" width="32" style="1266" customWidth="1"/>
    <col min="119" max="119" width="16.5703125" style="1264" customWidth="1"/>
    <col min="120" max="120" width="16.5703125" style="1266" customWidth="1"/>
    <col min="121" max="121" width="16.5703125" style="1754" customWidth="1"/>
    <col min="122" max="122" width="16.5703125" style="1263" customWidth="1"/>
    <col min="123" max="123" width="16.5703125" style="1370" customWidth="1"/>
    <col min="124" max="124" width="44.85546875" bestFit="1" customWidth="1"/>
    <col min="125" max="125" width="16.5703125" style="1264" customWidth="1"/>
    <col min="126" max="126" width="12.140625" style="1266" bestFit="1" customWidth="1"/>
  </cols>
  <sheetData>
    <row r="1" spans="1:126" ht="21" thickBot="1">
      <c r="A1" s="2125" t="s">
        <v>688</v>
      </c>
      <c r="B1" s="2126"/>
      <c r="C1" s="2126"/>
      <c r="D1" s="2126"/>
      <c r="E1" s="2126"/>
      <c r="F1" s="2126"/>
      <c r="G1" s="2126"/>
      <c r="H1" s="2126"/>
      <c r="I1" s="2126"/>
      <c r="J1" s="2126"/>
      <c r="K1" s="2126"/>
      <c r="L1" s="2127"/>
      <c r="M1" s="2126"/>
      <c r="N1" s="2126"/>
      <c r="O1" s="2126"/>
      <c r="P1" s="2114" t="s">
        <v>689</v>
      </c>
      <c r="Q1" s="2115"/>
      <c r="R1" s="2115"/>
      <c r="S1" s="2115"/>
      <c r="T1" s="2115"/>
      <c r="U1" s="2115"/>
      <c r="V1" s="2115"/>
      <c r="W1" s="2115"/>
      <c r="X1" s="2115"/>
      <c r="Y1" s="2115"/>
      <c r="Z1" s="2115"/>
      <c r="AA1" s="2115"/>
      <c r="AB1" s="2115"/>
      <c r="AC1" s="2115"/>
      <c r="AD1" s="2115"/>
      <c r="AE1" s="2115"/>
      <c r="AF1" s="2115"/>
      <c r="AG1" s="2115"/>
      <c r="AH1" s="2116"/>
      <c r="AI1" s="2116"/>
      <c r="AJ1" s="2116"/>
      <c r="AK1" s="2115"/>
      <c r="AL1" s="2115"/>
      <c r="AM1" s="2115"/>
      <c r="AN1" s="2115"/>
      <c r="AO1" s="2115"/>
      <c r="AP1" s="2115"/>
      <c r="AQ1" s="2115"/>
      <c r="AR1" s="2115"/>
      <c r="AS1" s="2117"/>
      <c r="AT1" s="2114" t="s">
        <v>61</v>
      </c>
      <c r="AU1" s="2115"/>
      <c r="AV1" s="2115"/>
      <c r="AW1" s="2115"/>
      <c r="AX1" s="2115"/>
      <c r="AY1" s="2115"/>
      <c r="AZ1" s="2115"/>
      <c r="BA1" s="2115"/>
      <c r="BB1" s="2115"/>
      <c r="BC1" s="2115"/>
      <c r="BD1" s="2115"/>
      <c r="BE1" s="2115"/>
      <c r="BF1" s="2115"/>
      <c r="BG1" s="2115"/>
      <c r="BH1" s="2115"/>
      <c r="BI1" s="2115"/>
      <c r="BJ1" s="2115"/>
      <c r="BK1" s="2115"/>
      <c r="BL1" s="2114" t="s">
        <v>690</v>
      </c>
      <c r="BM1" s="2115"/>
      <c r="BN1" s="2115"/>
      <c r="BO1" s="2117"/>
      <c r="BP1" s="1775"/>
      <c r="BQ1" s="1320" t="s">
        <v>792</v>
      </c>
      <c r="BR1" s="1318"/>
      <c r="BS1" s="1318"/>
      <c r="BT1" s="1320"/>
      <c r="BU1" s="1318"/>
      <c r="BV1" s="1318"/>
      <c r="BW1" s="1320"/>
      <c r="BX1" s="1318"/>
      <c r="BY1" s="1318"/>
      <c r="BZ1" s="1318"/>
      <c r="CA1" s="1318"/>
      <c r="CB1" s="1318"/>
      <c r="CC1" s="1320"/>
      <c r="CD1" s="1318"/>
      <c r="CE1" s="1318"/>
      <c r="CF1" s="1318"/>
      <c r="CG1" s="1320"/>
      <c r="CH1" s="1318"/>
      <c r="CI1" s="1318"/>
      <c r="CJ1" s="1318"/>
      <c r="CK1" s="1320"/>
      <c r="CL1" s="1256" t="s">
        <v>691</v>
      </c>
      <c r="CM1" s="1257"/>
      <c r="CN1" s="1265"/>
      <c r="CO1" s="1257"/>
      <c r="CP1" s="1265"/>
      <c r="CQ1" s="1257"/>
      <c r="CR1" s="1265"/>
      <c r="CS1" s="1257"/>
      <c r="CT1" s="1265"/>
      <c r="CU1" s="1257"/>
      <c r="CV1" s="1265"/>
      <c r="CW1" s="1255"/>
      <c r="CX1" s="1267"/>
      <c r="CY1" s="1255"/>
      <c r="CZ1" s="1267"/>
      <c r="DA1" s="1257"/>
      <c r="DB1" s="1265"/>
      <c r="DC1" s="1257"/>
      <c r="DD1" s="1265"/>
      <c r="DE1" s="1255"/>
      <c r="DF1" s="1267"/>
      <c r="DG1" s="1255"/>
      <c r="DH1" s="1267"/>
      <c r="DI1" s="1257"/>
      <c r="DJ1" s="1265"/>
      <c r="DK1" s="1257"/>
      <c r="DL1" s="1265"/>
      <c r="DM1" s="1257"/>
      <c r="DN1" s="1265"/>
      <c r="DO1" s="1257"/>
      <c r="DP1" s="1268"/>
      <c r="DQ1" s="1751"/>
      <c r="DR1" s="2118" t="s">
        <v>692</v>
      </c>
      <c r="DS1" s="2119"/>
      <c r="DT1" s="2119"/>
      <c r="DU1" s="2119"/>
      <c r="DV1" s="2120"/>
    </row>
    <row r="2" spans="1:126" ht="30.6" customHeight="1">
      <c r="A2" s="2136" t="s">
        <v>693</v>
      </c>
      <c r="B2" s="2137" t="s">
        <v>694</v>
      </c>
      <c r="C2" s="2139" t="s">
        <v>695</v>
      </c>
      <c r="D2" s="2141" t="s">
        <v>696</v>
      </c>
      <c r="E2" s="2128" t="s">
        <v>49</v>
      </c>
      <c r="F2" s="2128" t="s">
        <v>50</v>
      </c>
      <c r="G2" s="2130" t="s">
        <v>51</v>
      </c>
      <c r="H2" s="2131"/>
      <c r="I2" s="2132"/>
      <c r="J2" s="2128" t="s">
        <v>52</v>
      </c>
      <c r="K2" s="2128" t="s">
        <v>697</v>
      </c>
      <c r="L2" s="2128" t="s">
        <v>1179</v>
      </c>
      <c r="M2" s="2133" t="s">
        <v>54</v>
      </c>
      <c r="N2" s="2133" t="s">
        <v>69</v>
      </c>
      <c r="O2" s="2134" t="s">
        <v>698</v>
      </c>
      <c r="P2" s="2122" t="s">
        <v>699</v>
      </c>
      <c r="Q2" s="2123"/>
      <c r="R2" s="2124"/>
      <c r="S2" s="2121" t="s">
        <v>60</v>
      </c>
      <c r="T2" s="2121"/>
      <c r="U2" s="2121"/>
      <c r="V2" s="2121" t="s">
        <v>700</v>
      </c>
      <c r="W2" s="2121"/>
      <c r="X2" s="2121"/>
      <c r="Y2" s="2121" t="s">
        <v>62</v>
      </c>
      <c r="Z2" s="2121"/>
      <c r="AA2" s="2121"/>
      <c r="AB2" s="2121" t="s">
        <v>701</v>
      </c>
      <c r="AC2" s="2121"/>
      <c r="AD2" s="2121"/>
      <c r="AE2" s="2121" t="s">
        <v>702</v>
      </c>
      <c r="AF2" s="2121"/>
      <c r="AG2" s="2121"/>
      <c r="AH2" s="2121" t="s">
        <v>1180</v>
      </c>
      <c r="AI2" s="2121"/>
      <c r="AJ2" s="2121"/>
      <c r="AK2" s="2121" t="s">
        <v>65</v>
      </c>
      <c r="AL2" s="2121"/>
      <c r="AM2" s="2121"/>
      <c r="AN2" s="2121" t="s">
        <v>66</v>
      </c>
      <c r="AO2" s="2121"/>
      <c r="AP2" s="2121"/>
      <c r="AQ2" s="2121" t="s">
        <v>703</v>
      </c>
      <c r="AR2" s="2121"/>
      <c r="AS2" s="2110"/>
      <c r="AT2" s="2103" t="s">
        <v>80</v>
      </c>
      <c r="AU2" s="2103" t="s">
        <v>720</v>
      </c>
      <c r="AV2" s="2103" t="s">
        <v>82</v>
      </c>
      <c r="AW2" s="2103" t="s">
        <v>83</v>
      </c>
      <c r="AX2" s="2103" t="s">
        <v>84</v>
      </c>
      <c r="AY2" s="2103" t="s">
        <v>85</v>
      </c>
      <c r="AZ2" s="2103" t="s">
        <v>86</v>
      </c>
      <c r="BA2" s="2103" t="s">
        <v>87</v>
      </c>
      <c r="BB2" s="2103" t="s">
        <v>1134</v>
      </c>
      <c r="BC2" s="2103" t="s">
        <v>89</v>
      </c>
      <c r="BD2" s="2103" t="s">
        <v>90</v>
      </c>
      <c r="BE2" s="2103" t="s">
        <v>91</v>
      </c>
      <c r="BF2" s="2103" t="s">
        <v>92</v>
      </c>
      <c r="BG2" s="2103" t="s">
        <v>93</v>
      </c>
      <c r="BH2" s="2103" t="s">
        <v>94</v>
      </c>
      <c r="BI2" s="2103" t="s">
        <v>97</v>
      </c>
      <c r="BJ2" s="2103" t="s">
        <v>95</v>
      </c>
      <c r="BK2" s="2103" t="s">
        <v>96</v>
      </c>
      <c r="BL2" s="2103" t="s">
        <v>704</v>
      </c>
      <c r="BM2" s="2103" t="s">
        <v>705</v>
      </c>
      <c r="BN2" s="2103" t="s">
        <v>706</v>
      </c>
      <c r="BO2" s="2110" t="s">
        <v>707</v>
      </c>
      <c r="BP2" s="2112" t="s">
        <v>693</v>
      </c>
      <c r="BQ2" s="1396" t="s">
        <v>793</v>
      </c>
      <c r="BR2" s="1397"/>
      <c r="BS2" s="1398"/>
      <c r="BT2" s="1396" t="s">
        <v>795</v>
      </c>
      <c r="BU2" s="1397"/>
      <c r="BV2" s="1398"/>
      <c r="BW2" s="1396" t="s">
        <v>796</v>
      </c>
      <c r="BX2" s="1397"/>
      <c r="BY2" s="1398"/>
      <c r="BZ2" s="1322" t="s">
        <v>798</v>
      </c>
      <c r="CA2" s="1322"/>
      <c r="CB2" s="1322"/>
      <c r="CC2" s="1324"/>
      <c r="CD2" s="1322" t="s">
        <v>797</v>
      </c>
      <c r="CE2" s="1322"/>
      <c r="CF2" s="1322"/>
      <c r="CG2" s="1324"/>
      <c r="CH2" s="1322" t="s">
        <v>1902</v>
      </c>
      <c r="CI2" s="1322"/>
      <c r="CJ2" s="1322"/>
      <c r="CK2" s="1324"/>
      <c r="CL2" s="2112" t="s">
        <v>693</v>
      </c>
      <c r="CM2" s="2103" t="s">
        <v>708</v>
      </c>
      <c r="CN2" s="2104" t="s">
        <v>709</v>
      </c>
      <c r="CO2" s="2103" t="s">
        <v>710</v>
      </c>
      <c r="CP2" s="2104" t="s">
        <v>711</v>
      </c>
      <c r="CQ2" s="2103" t="s">
        <v>712</v>
      </c>
      <c r="CR2" s="2104" t="s">
        <v>713</v>
      </c>
      <c r="CS2" s="2103" t="s">
        <v>714</v>
      </c>
      <c r="CT2" s="2104" t="s">
        <v>715</v>
      </c>
      <c r="CU2" s="2103" t="s">
        <v>721</v>
      </c>
      <c r="CV2" s="2104" t="s">
        <v>722</v>
      </c>
      <c r="CW2" s="2103" t="s">
        <v>723</v>
      </c>
      <c r="CX2" s="2104" t="s">
        <v>724</v>
      </c>
      <c r="CY2" s="2103" t="s">
        <v>725</v>
      </c>
      <c r="CZ2" s="2104" t="s">
        <v>726</v>
      </c>
      <c r="DA2" s="2103" t="s">
        <v>727</v>
      </c>
      <c r="DB2" s="2104" t="s">
        <v>728</v>
      </c>
      <c r="DC2" s="2103" t="s">
        <v>730</v>
      </c>
      <c r="DD2" s="2104" t="s">
        <v>729</v>
      </c>
      <c r="DE2" s="2103" t="s">
        <v>731</v>
      </c>
      <c r="DF2" s="2104" t="s">
        <v>732</v>
      </c>
      <c r="DG2" s="2103" t="s">
        <v>735</v>
      </c>
      <c r="DH2" s="2104" t="s">
        <v>733</v>
      </c>
      <c r="DI2" s="2103" t="s">
        <v>734</v>
      </c>
      <c r="DJ2" s="2104" t="s">
        <v>736</v>
      </c>
      <c r="DK2" s="2103" t="s">
        <v>737</v>
      </c>
      <c r="DL2" s="2104" t="s">
        <v>739</v>
      </c>
      <c r="DM2" s="2103" t="s">
        <v>738</v>
      </c>
      <c r="DN2" s="2104" t="s">
        <v>740</v>
      </c>
      <c r="DO2" s="2103" t="s">
        <v>741</v>
      </c>
      <c r="DP2" s="2108" t="s">
        <v>742</v>
      </c>
      <c r="DQ2" s="1752" t="s">
        <v>1901</v>
      </c>
      <c r="DR2" s="2106" t="s">
        <v>693</v>
      </c>
      <c r="DS2" s="2097" t="s">
        <v>716</v>
      </c>
      <c r="DT2" s="2097" t="s">
        <v>717</v>
      </c>
      <c r="DU2" s="2099" t="s">
        <v>401</v>
      </c>
      <c r="DV2" s="2101" t="s">
        <v>718</v>
      </c>
    </row>
    <row r="3" spans="1:126" ht="30.75" thickBot="1">
      <c r="A3" s="2107"/>
      <c r="B3" s="2138"/>
      <c r="C3" s="2140"/>
      <c r="D3" s="2142"/>
      <c r="E3" s="2129"/>
      <c r="F3" s="2129"/>
      <c r="G3" s="1258" t="s">
        <v>70</v>
      </c>
      <c r="H3" s="1258" t="s">
        <v>71</v>
      </c>
      <c r="I3" s="1258" t="s">
        <v>72</v>
      </c>
      <c r="J3" s="2129"/>
      <c r="K3" s="2129"/>
      <c r="L3" s="2129"/>
      <c r="M3" s="2129"/>
      <c r="N3" s="2129"/>
      <c r="O3" s="2135"/>
      <c r="P3" s="1259" t="s">
        <v>73</v>
      </c>
      <c r="Q3" s="1260" t="s">
        <v>74</v>
      </c>
      <c r="R3" s="1260" t="s">
        <v>75</v>
      </c>
      <c r="S3" s="1260" t="s">
        <v>73</v>
      </c>
      <c r="T3" s="1260" t="s">
        <v>74</v>
      </c>
      <c r="U3" s="1260" t="s">
        <v>75</v>
      </c>
      <c r="V3" s="1260" t="s">
        <v>73</v>
      </c>
      <c r="W3" s="1260" t="s">
        <v>74</v>
      </c>
      <c r="X3" s="1260" t="s">
        <v>75</v>
      </c>
      <c r="Y3" s="1260" t="s">
        <v>73</v>
      </c>
      <c r="Z3" s="1260" t="s">
        <v>74</v>
      </c>
      <c r="AA3" s="1260" t="s">
        <v>75</v>
      </c>
      <c r="AB3" s="1260" t="s">
        <v>73</v>
      </c>
      <c r="AC3" s="1260" t="s">
        <v>74</v>
      </c>
      <c r="AD3" s="1260" t="s">
        <v>75</v>
      </c>
      <c r="AE3" s="1260" t="s">
        <v>73</v>
      </c>
      <c r="AF3" s="1260" t="s">
        <v>74</v>
      </c>
      <c r="AG3" s="1260" t="s">
        <v>75</v>
      </c>
      <c r="AH3" s="1260" t="s">
        <v>73</v>
      </c>
      <c r="AI3" s="1260" t="s">
        <v>74</v>
      </c>
      <c r="AJ3" s="1260" t="s">
        <v>75</v>
      </c>
      <c r="AK3" s="1260" t="s">
        <v>73</v>
      </c>
      <c r="AL3" s="1260" t="s">
        <v>74</v>
      </c>
      <c r="AM3" s="1260" t="s">
        <v>75</v>
      </c>
      <c r="AN3" s="1260" t="s">
        <v>73</v>
      </c>
      <c r="AO3" s="1260" t="s">
        <v>74</v>
      </c>
      <c r="AP3" s="1260" t="s">
        <v>75</v>
      </c>
      <c r="AQ3" s="1260" t="s">
        <v>73</v>
      </c>
      <c r="AR3" s="1260" t="s">
        <v>74</v>
      </c>
      <c r="AS3" s="1261" t="s">
        <v>75</v>
      </c>
      <c r="AT3" s="2100"/>
      <c r="AU3" s="2100"/>
      <c r="AV3" s="2100"/>
      <c r="AW3" s="2100"/>
      <c r="AX3" s="2100"/>
      <c r="AY3" s="2100"/>
      <c r="AZ3" s="2100"/>
      <c r="BA3" s="2100"/>
      <c r="BB3" s="2100"/>
      <c r="BC3" s="2100"/>
      <c r="BD3" s="2100"/>
      <c r="BE3" s="2100"/>
      <c r="BF3" s="2100"/>
      <c r="BG3" s="2100"/>
      <c r="BH3" s="2100"/>
      <c r="BI3" s="2100"/>
      <c r="BJ3" s="2100"/>
      <c r="BK3" s="2100"/>
      <c r="BL3" s="2100"/>
      <c r="BM3" s="2100"/>
      <c r="BN3" s="2100"/>
      <c r="BO3" s="2111"/>
      <c r="BP3" s="2113"/>
      <c r="BQ3" s="1321" t="s">
        <v>718</v>
      </c>
      <c r="BR3" s="1319" t="s">
        <v>401</v>
      </c>
      <c r="BS3" s="1262" t="s">
        <v>794</v>
      </c>
      <c r="BT3" s="1321" t="s">
        <v>718</v>
      </c>
      <c r="BU3" s="1319" t="s">
        <v>401</v>
      </c>
      <c r="BV3" s="1262" t="s">
        <v>794</v>
      </c>
      <c r="BW3" s="1321" t="s">
        <v>718</v>
      </c>
      <c r="BX3" s="1319" t="s">
        <v>401</v>
      </c>
      <c r="BY3" s="1262" t="s">
        <v>794</v>
      </c>
      <c r="BZ3" s="1323" t="s">
        <v>799</v>
      </c>
      <c r="CA3" s="1319" t="s">
        <v>800</v>
      </c>
      <c r="CB3" s="1319" t="s">
        <v>801</v>
      </c>
      <c r="CC3" s="1325" t="s">
        <v>802</v>
      </c>
      <c r="CD3" s="1323" t="s">
        <v>799</v>
      </c>
      <c r="CE3" s="1319" t="s">
        <v>800</v>
      </c>
      <c r="CF3" s="1319" t="s">
        <v>801</v>
      </c>
      <c r="CG3" s="1325" t="s">
        <v>802</v>
      </c>
      <c r="CH3" s="1323" t="s">
        <v>799</v>
      </c>
      <c r="CI3" s="1319" t="s">
        <v>800</v>
      </c>
      <c r="CJ3" s="1319" t="s">
        <v>801</v>
      </c>
      <c r="CK3" s="1325" t="s">
        <v>802</v>
      </c>
      <c r="CL3" s="2113"/>
      <c r="CM3" s="2100"/>
      <c r="CN3" s="2105"/>
      <c r="CO3" s="2100"/>
      <c r="CP3" s="2105"/>
      <c r="CQ3" s="2100"/>
      <c r="CR3" s="2105"/>
      <c r="CS3" s="2100"/>
      <c r="CT3" s="2105"/>
      <c r="CU3" s="2100"/>
      <c r="CV3" s="2105"/>
      <c r="CW3" s="2100"/>
      <c r="CX3" s="2105"/>
      <c r="CY3" s="2100"/>
      <c r="CZ3" s="2105"/>
      <c r="DA3" s="2100"/>
      <c r="DB3" s="2105"/>
      <c r="DC3" s="2100"/>
      <c r="DD3" s="2105"/>
      <c r="DE3" s="2100"/>
      <c r="DF3" s="2105"/>
      <c r="DG3" s="2100"/>
      <c r="DH3" s="2105"/>
      <c r="DI3" s="2100"/>
      <c r="DJ3" s="2105"/>
      <c r="DK3" s="2100"/>
      <c r="DL3" s="2105"/>
      <c r="DM3" s="2100"/>
      <c r="DN3" s="2105"/>
      <c r="DO3" s="2100"/>
      <c r="DP3" s="2109"/>
      <c r="DQ3" s="1753"/>
      <c r="DR3" s="2107"/>
      <c r="DS3" s="2098"/>
      <c r="DT3" s="2098"/>
      <c r="DU3" s="2100"/>
      <c r="DV3" s="2102"/>
    </row>
    <row r="4" spans="1:126">
      <c r="A4" s="1263">
        <v>45747</v>
      </c>
      <c r="B4" t="s">
        <v>719</v>
      </c>
      <c r="C4" s="1264">
        <v>7821840687.46</v>
      </c>
      <c r="D4" s="1264">
        <v>0</v>
      </c>
      <c r="E4" s="1264">
        <v>41439704.270000003</v>
      </c>
      <c r="F4" s="1264">
        <v>15107591.52</v>
      </c>
      <c r="G4" s="1264">
        <v>0</v>
      </c>
      <c r="H4" s="1264">
        <v>0</v>
      </c>
      <c r="I4" s="1264">
        <v>0</v>
      </c>
      <c r="J4" s="1264">
        <v>0</v>
      </c>
      <c r="K4" s="1264">
        <v>394532.89</v>
      </c>
      <c r="L4" s="1264">
        <v>0</v>
      </c>
      <c r="M4" s="1264">
        <v>1994383.54</v>
      </c>
      <c r="N4" s="1264">
        <v>320194.90999999997</v>
      </c>
      <c r="O4" s="1264">
        <v>7762584280.3299999</v>
      </c>
      <c r="P4" s="1264">
        <v>236010.43</v>
      </c>
      <c r="Q4" s="1264">
        <v>48694.12</v>
      </c>
      <c r="R4" s="1264">
        <v>0</v>
      </c>
      <c r="S4" s="1264">
        <v>38751.35</v>
      </c>
      <c r="T4" s="1264">
        <v>26348.73</v>
      </c>
      <c r="U4" s="1264">
        <v>0</v>
      </c>
      <c r="V4" s="1264">
        <v>110479.05</v>
      </c>
      <c r="W4" s="1264">
        <v>26077.64</v>
      </c>
      <c r="X4" s="1264">
        <v>0</v>
      </c>
      <c r="Y4" s="1264">
        <v>0</v>
      </c>
      <c r="Z4" s="1264">
        <v>0</v>
      </c>
      <c r="AA4" s="1264">
        <v>0</v>
      </c>
      <c r="AB4" s="1264">
        <v>0</v>
      </c>
      <c r="AC4" s="1264">
        <v>0</v>
      </c>
      <c r="AD4" s="1264">
        <v>0</v>
      </c>
      <c r="AE4" s="1264">
        <v>1131.3599999999999</v>
      </c>
      <c r="AF4" s="1264">
        <v>300.67</v>
      </c>
      <c r="AG4" s="1264">
        <v>0</v>
      </c>
      <c r="AH4" s="1264">
        <v>0</v>
      </c>
      <c r="AI4" s="1264">
        <v>0</v>
      </c>
      <c r="AJ4" s="1264">
        <v>0</v>
      </c>
      <c r="AK4" s="1264">
        <v>0</v>
      </c>
      <c r="AL4" s="1264">
        <v>0</v>
      </c>
      <c r="AM4" s="1264">
        <v>0</v>
      </c>
      <c r="AN4" s="1264">
        <v>0</v>
      </c>
      <c r="AO4" s="1264">
        <v>0</v>
      </c>
      <c r="AP4" s="1264">
        <v>0</v>
      </c>
      <c r="AQ4" s="1264">
        <v>163151.37</v>
      </c>
      <c r="AR4" s="1264">
        <v>48664.54</v>
      </c>
      <c r="AS4" s="1264">
        <v>0</v>
      </c>
      <c r="AT4" s="1264">
        <v>41400952.920000002</v>
      </c>
      <c r="AU4" s="1264">
        <v>110479.05</v>
      </c>
      <c r="AV4" s="1264">
        <v>15107591.52</v>
      </c>
      <c r="AW4" s="1264">
        <v>56619023.490000002</v>
      </c>
      <c r="AX4" s="1264">
        <v>9615918.6699999999</v>
      </c>
      <c r="AY4" s="1264">
        <v>26077.64</v>
      </c>
      <c r="AZ4" s="1264">
        <v>0</v>
      </c>
      <c r="BA4" s="1264">
        <v>0</v>
      </c>
      <c r="BB4" s="1264">
        <v>0</v>
      </c>
      <c r="BC4" s="1264">
        <v>76072.649999999994</v>
      </c>
      <c r="BD4" s="1264">
        <v>0</v>
      </c>
      <c r="BE4" s="1264">
        <v>0</v>
      </c>
      <c r="BF4" s="1264">
        <v>9718068.9600000009</v>
      </c>
      <c r="BG4" s="1264">
        <v>0</v>
      </c>
      <c r="BH4" s="1264">
        <v>0</v>
      </c>
      <c r="BI4" s="1264">
        <v>0</v>
      </c>
      <c r="BJ4" s="1264">
        <v>66337092.450000003</v>
      </c>
      <c r="BK4" s="1264">
        <v>66337092.450000003</v>
      </c>
      <c r="BL4" s="1264">
        <v>7640469.7000000002</v>
      </c>
      <c r="BM4" s="1264">
        <v>7640469.7000000002</v>
      </c>
      <c r="BN4" s="1264">
        <v>1968.11</v>
      </c>
      <c r="BO4" s="1264">
        <v>170.77</v>
      </c>
      <c r="BP4" s="1263">
        <v>45747</v>
      </c>
      <c r="BQ4" s="1266">
        <v>0</v>
      </c>
      <c r="BR4" s="1264">
        <v>0</v>
      </c>
      <c r="BS4" s="1264">
        <v>0</v>
      </c>
      <c r="BT4" s="1266">
        <v>19</v>
      </c>
      <c r="BU4" s="1264">
        <v>1994383.5400000005</v>
      </c>
      <c r="BV4" s="1264">
        <v>1968.1099999999997</v>
      </c>
      <c r="BW4" s="1266">
        <v>0</v>
      </c>
      <c r="BX4" s="1264">
        <v>0</v>
      </c>
      <c r="BY4" s="1264">
        <v>0</v>
      </c>
      <c r="BZ4" s="1264">
        <v>1994383.5400000005</v>
      </c>
      <c r="CA4" s="1264">
        <v>1968.1099999999997</v>
      </c>
      <c r="CB4" s="1264">
        <v>0</v>
      </c>
      <c r="CC4" s="1266">
        <v>19</v>
      </c>
      <c r="CD4" s="1264">
        <v>0</v>
      </c>
      <c r="CE4" s="1264">
        <v>0</v>
      </c>
      <c r="CF4" s="1264">
        <v>0</v>
      </c>
      <c r="CG4" s="1266">
        <v>0</v>
      </c>
      <c r="CH4" s="1264">
        <v>206709.84000000003</v>
      </c>
      <c r="CI4" s="1264">
        <v>359.76</v>
      </c>
      <c r="CJ4" s="1264">
        <v>0</v>
      </c>
      <c r="CK4" s="1266">
        <v>2</v>
      </c>
      <c r="CL4" s="1263">
        <v>45747</v>
      </c>
      <c r="CM4" s="1264">
        <v>7746846469.2600002</v>
      </c>
      <c r="CN4" s="1266">
        <v>55539</v>
      </c>
      <c r="CO4" s="1264">
        <v>3235865.67</v>
      </c>
      <c r="CP4" s="1266">
        <v>28</v>
      </c>
      <c r="CQ4" s="1264">
        <v>7173558.7999999998</v>
      </c>
      <c r="CR4" s="1266">
        <v>40</v>
      </c>
      <c r="CS4" s="1264">
        <v>2613714.33</v>
      </c>
      <c r="CT4" s="1266">
        <v>20</v>
      </c>
      <c r="CU4" s="1264">
        <v>1665753.94</v>
      </c>
      <c r="CV4" s="1266">
        <v>11</v>
      </c>
      <c r="CW4" s="1264">
        <v>954168.5</v>
      </c>
      <c r="CX4" s="1266">
        <v>7</v>
      </c>
      <c r="CY4" s="1264">
        <v>94749.83</v>
      </c>
      <c r="CZ4" s="1266">
        <v>2</v>
      </c>
      <c r="DA4" s="1264">
        <v>0</v>
      </c>
      <c r="DB4" s="1266">
        <v>0</v>
      </c>
      <c r="DC4" s="1264">
        <v>0</v>
      </c>
      <c r="DD4" s="1266">
        <v>0</v>
      </c>
      <c r="DE4" s="1264">
        <v>0</v>
      </c>
      <c r="DF4" s="1266">
        <v>0</v>
      </c>
      <c r="DG4" s="1264">
        <v>0</v>
      </c>
      <c r="DH4" s="1266">
        <v>0</v>
      </c>
      <c r="DI4" s="1264">
        <v>0</v>
      </c>
      <c r="DJ4" s="1266">
        <v>0</v>
      </c>
      <c r="DK4" s="1264">
        <v>0</v>
      </c>
      <c r="DL4" s="1266">
        <v>0</v>
      </c>
      <c r="DM4" s="1264">
        <v>279860.34999999998</v>
      </c>
      <c r="DN4" s="1266">
        <v>4</v>
      </c>
      <c r="DO4" s="1264">
        <v>0</v>
      </c>
      <c r="DP4" s="1266">
        <v>0</v>
      </c>
      <c r="DQ4" s="1754">
        <v>1.4862E-2</v>
      </c>
      <c r="DR4" s="1263">
        <v>45747</v>
      </c>
      <c r="DS4" s="1369" t="s">
        <v>2015</v>
      </c>
      <c r="DT4" t="s">
        <v>427</v>
      </c>
      <c r="DU4" s="1264">
        <v>0</v>
      </c>
      <c r="DV4" s="1266">
        <v>55647</v>
      </c>
    </row>
    <row r="5" spans="1:126">
      <c r="A5" s="1263">
        <v>45747</v>
      </c>
      <c r="B5" t="s">
        <v>343</v>
      </c>
      <c r="C5" s="1264">
        <v>207269.66</v>
      </c>
      <c r="D5" s="1264">
        <v>0</v>
      </c>
      <c r="E5" s="1264">
        <v>115232.36</v>
      </c>
      <c r="F5" s="1264">
        <v>0</v>
      </c>
      <c r="G5" s="1264">
        <v>0</v>
      </c>
      <c r="H5" s="1264">
        <v>0</v>
      </c>
      <c r="I5" s="1264">
        <v>0</v>
      </c>
      <c r="J5" s="1264">
        <v>0</v>
      </c>
      <c r="K5" s="1264">
        <v>394532.89</v>
      </c>
      <c r="L5" s="1264">
        <v>0</v>
      </c>
      <c r="M5" s="1264">
        <v>206709.84</v>
      </c>
      <c r="N5" s="1264">
        <v>0</v>
      </c>
      <c r="O5" s="1264">
        <v>279860.34999999998</v>
      </c>
      <c r="P5" s="1264">
        <v>0</v>
      </c>
      <c r="Q5" s="1264">
        <v>0</v>
      </c>
      <c r="R5" s="1264">
        <v>0</v>
      </c>
      <c r="S5" s="1264">
        <v>533.62</v>
      </c>
      <c r="T5" s="1264">
        <v>137.36000000000001</v>
      </c>
      <c r="U5" s="1264">
        <v>0</v>
      </c>
      <c r="V5" s="1264">
        <v>0</v>
      </c>
      <c r="W5" s="1264">
        <v>0</v>
      </c>
      <c r="X5" s="1264">
        <v>0</v>
      </c>
      <c r="Y5" s="1264">
        <v>0</v>
      </c>
      <c r="Z5" s="1264">
        <v>0</v>
      </c>
      <c r="AA5" s="1264">
        <v>0</v>
      </c>
      <c r="AB5" s="1264">
        <v>0</v>
      </c>
      <c r="AC5" s="1264">
        <v>0</v>
      </c>
      <c r="AD5" s="1264">
        <v>0</v>
      </c>
      <c r="AE5" s="1264">
        <v>1131.3599999999999</v>
      </c>
      <c r="AF5" s="1264">
        <v>300.67</v>
      </c>
      <c r="AG5" s="1264">
        <v>0</v>
      </c>
      <c r="AH5" s="1264">
        <v>0</v>
      </c>
      <c r="AI5" s="1264">
        <v>0</v>
      </c>
      <c r="AJ5" s="1264">
        <v>0</v>
      </c>
      <c r="AK5" s="1264">
        <v>0</v>
      </c>
      <c r="AL5" s="1264">
        <v>0</v>
      </c>
      <c r="AM5" s="1264">
        <v>0</v>
      </c>
      <c r="AN5" s="1264">
        <v>0</v>
      </c>
      <c r="AO5" s="1264">
        <v>0</v>
      </c>
      <c r="AP5" s="1264">
        <v>0</v>
      </c>
      <c r="AQ5" s="1264">
        <v>1664.98</v>
      </c>
      <c r="AR5" s="1264">
        <v>438.03</v>
      </c>
      <c r="AS5" s="1264">
        <v>0</v>
      </c>
      <c r="AT5" s="1264">
        <v>114698.74</v>
      </c>
      <c r="AU5" s="1264">
        <v>0</v>
      </c>
      <c r="AV5" s="1264">
        <v>0</v>
      </c>
      <c r="AW5" s="1264">
        <v>114698.74</v>
      </c>
      <c r="AX5" s="1264">
        <v>883.23</v>
      </c>
      <c r="AY5" s="1264">
        <v>0</v>
      </c>
      <c r="AZ5" s="1264">
        <v>0</v>
      </c>
      <c r="BA5" s="1264">
        <v>0</v>
      </c>
      <c r="BB5" s="1264">
        <v>0</v>
      </c>
      <c r="BC5" s="1264">
        <v>0</v>
      </c>
      <c r="BD5" s="1264">
        <v>0</v>
      </c>
      <c r="BE5" s="1264">
        <v>0</v>
      </c>
      <c r="BF5" s="1264">
        <v>883.23</v>
      </c>
      <c r="BG5" s="1264">
        <v>0</v>
      </c>
      <c r="BH5" s="1264">
        <v>0</v>
      </c>
      <c r="BI5" s="1264">
        <v>0</v>
      </c>
      <c r="BJ5" s="1264">
        <v>115581.97</v>
      </c>
      <c r="BK5" s="1264">
        <v>115581.97</v>
      </c>
      <c r="BL5" s="1264">
        <v>507.36</v>
      </c>
      <c r="BM5" s="1264">
        <v>507.36</v>
      </c>
      <c r="BN5" s="1264">
        <v>359.76</v>
      </c>
      <c r="BO5" s="1264">
        <v>0</v>
      </c>
      <c r="BP5" s="1263">
        <v>45716</v>
      </c>
      <c r="BQ5" s="1266">
        <v>0</v>
      </c>
      <c r="BR5" s="1264">
        <v>0</v>
      </c>
      <c r="BS5" s="1264">
        <v>0</v>
      </c>
      <c r="BT5" s="1266">
        <v>20</v>
      </c>
      <c r="BU5" s="1264">
        <v>4466570.6999999993</v>
      </c>
      <c r="BV5" s="1264">
        <v>3668.8299999999995</v>
      </c>
      <c r="BW5" s="1266">
        <v>0</v>
      </c>
      <c r="BX5" s="1264">
        <v>0</v>
      </c>
      <c r="BY5" s="1264">
        <v>0</v>
      </c>
      <c r="BZ5" s="1264">
        <v>4466570.6999999993</v>
      </c>
      <c r="CA5" s="1264">
        <v>3668.8299999999995</v>
      </c>
      <c r="CB5" s="1264">
        <v>0</v>
      </c>
      <c r="CC5" s="1266">
        <v>20</v>
      </c>
      <c r="CD5" s="1264">
        <v>0</v>
      </c>
      <c r="CE5" s="1264">
        <v>0</v>
      </c>
      <c r="CF5" s="1264">
        <v>0</v>
      </c>
      <c r="CG5" s="1266">
        <v>0</v>
      </c>
      <c r="CH5" s="1264">
        <v>409364.52000000008</v>
      </c>
      <c r="CI5" s="1264">
        <v>168.14</v>
      </c>
      <c r="CJ5" s="1264">
        <v>0</v>
      </c>
      <c r="CK5" s="1266">
        <v>6</v>
      </c>
      <c r="CL5" s="1263">
        <v>45716</v>
      </c>
      <c r="CM5" s="1264">
        <v>7790721274.6099997</v>
      </c>
      <c r="CN5" s="1266">
        <v>55610</v>
      </c>
      <c r="CO5" s="1264">
        <v>17680350.039999999</v>
      </c>
      <c r="CP5" s="1266">
        <v>118</v>
      </c>
      <c r="CQ5" s="1264">
        <v>9154659.6799999997</v>
      </c>
      <c r="CR5" s="1266">
        <v>50</v>
      </c>
      <c r="CS5" s="1264">
        <v>2833646.73</v>
      </c>
      <c r="CT5" s="1266">
        <v>19</v>
      </c>
      <c r="CU5" s="1264">
        <v>1167432.8400000001</v>
      </c>
      <c r="CV5" s="1266">
        <v>10</v>
      </c>
      <c r="CW5" s="1264">
        <v>283323.56</v>
      </c>
      <c r="CX5" s="1266">
        <v>4</v>
      </c>
      <c r="CY5" s="1264">
        <v>0</v>
      </c>
      <c r="CZ5" s="1266">
        <v>0</v>
      </c>
      <c r="DA5" s="1264">
        <v>0</v>
      </c>
      <c r="DB5" s="1266">
        <v>0</v>
      </c>
      <c r="DC5" s="1264">
        <v>0</v>
      </c>
      <c r="DD5" s="1266">
        <v>0</v>
      </c>
      <c r="DE5" s="1264">
        <v>0</v>
      </c>
      <c r="DF5" s="1266">
        <v>0</v>
      </c>
      <c r="DG5" s="1264">
        <v>0</v>
      </c>
      <c r="DH5" s="1266">
        <v>0</v>
      </c>
      <c r="DI5" s="1264">
        <v>0</v>
      </c>
      <c r="DJ5" s="1266">
        <v>0</v>
      </c>
      <c r="DK5" s="1264">
        <v>0</v>
      </c>
      <c r="DL5" s="1266">
        <v>0</v>
      </c>
      <c r="DM5" s="1264">
        <v>207269.66</v>
      </c>
      <c r="DN5" s="1266">
        <v>2</v>
      </c>
      <c r="DO5" s="1264">
        <v>0</v>
      </c>
      <c r="DP5" s="1266">
        <v>14</v>
      </c>
      <c r="DQ5" s="1754">
        <v>1.4862999999999999E-2</v>
      </c>
      <c r="DR5" s="1263">
        <v>45747</v>
      </c>
      <c r="DS5" s="1369" t="s">
        <v>803</v>
      </c>
      <c r="DT5" t="s">
        <v>448</v>
      </c>
      <c r="DU5" s="1264">
        <v>54841630.299999997</v>
      </c>
      <c r="DV5" s="1266">
        <v>2230</v>
      </c>
    </row>
    <row r="6" spans="1:126">
      <c r="A6" s="1263">
        <v>45716</v>
      </c>
      <c r="B6" t="s">
        <v>719</v>
      </c>
      <c r="C6" s="1264">
        <v>7882097726.96</v>
      </c>
      <c r="D6" s="1264">
        <v>0</v>
      </c>
      <c r="E6" s="1264">
        <v>41925555.68</v>
      </c>
      <c r="F6" s="1264">
        <v>13656654.539999999</v>
      </c>
      <c r="G6" s="1264">
        <v>0</v>
      </c>
      <c r="H6" s="1264">
        <v>0</v>
      </c>
      <c r="I6" s="1264">
        <v>0</v>
      </c>
      <c r="J6" s="1264">
        <v>0</v>
      </c>
      <c r="K6" s="1264">
        <v>208258.58</v>
      </c>
      <c r="L6" s="1264">
        <v>0</v>
      </c>
      <c r="M6" s="1264">
        <v>4466570.7</v>
      </c>
      <c r="N6" s="1264">
        <v>0</v>
      </c>
      <c r="O6" s="1264">
        <v>7821840687.46</v>
      </c>
      <c r="P6" s="1264">
        <v>206735.54</v>
      </c>
      <c r="Q6" s="1264">
        <v>41688.910000000003</v>
      </c>
      <c r="R6" s="1264">
        <v>0</v>
      </c>
      <c r="S6" s="1264">
        <v>128060.42</v>
      </c>
      <c r="T6" s="1264">
        <v>27565.85</v>
      </c>
      <c r="U6" s="1264">
        <v>0</v>
      </c>
      <c r="V6" s="1264">
        <v>98785.53</v>
      </c>
      <c r="W6" s="1264">
        <v>20560.64</v>
      </c>
      <c r="X6" s="1264">
        <v>0</v>
      </c>
      <c r="Y6" s="1264">
        <v>0</v>
      </c>
      <c r="Z6" s="1264">
        <v>0</v>
      </c>
      <c r="AA6" s="1264">
        <v>0</v>
      </c>
      <c r="AB6" s="1264">
        <v>0</v>
      </c>
      <c r="AC6" s="1264">
        <v>0</v>
      </c>
      <c r="AD6" s="1264">
        <v>0</v>
      </c>
      <c r="AE6" s="1264">
        <v>0</v>
      </c>
      <c r="AF6" s="1264">
        <v>0</v>
      </c>
      <c r="AG6" s="1264">
        <v>0</v>
      </c>
      <c r="AH6" s="1264">
        <v>0</v>
      </c>
      <c r="AI6" s="1264">
        <v>0</v>
      </c>
      <c r="AJ6" s="1264">
        <v>0</v>
      </c>
      <c r="AK6" s="1264">
        <v>0</v>
      </c>
      <c r="AL6" s="1264">
        <v>0</v>
      </c>
      <c r="AM6" s="1264">
        <v>0</v>
      </c>
      <c r="AN6" s="1264">
        <v>0</v>
      </c>
      <c r="AO6" s="1264">
        <v>0</v>
      </c>
      <c r="AP6" s="1264">
        <v>0</v>
      </c>
      <c r="AQ6" s="1264">
        <v>236010.43</v>
      </c>
      <c r="AR6" s="1264">
        <v>48694.12</v>
      </c>
      <c r="AS6" s="1264">
        <v>0</v>
      </c>
      <c r="AT6" s="1264">
        <v>41797495.259999998</v>
      </c>
      <c r="AU6" s="1264">
        <v>98785.53</v>
      </c>
      <c r="AV6" s="1264">
        <v>13656654.539999999</v>
      </c>
      <c r="AW6" s="1264">
        <v>55552935.329999998</v>
      </c>
      <c r="AX6" s="1264">
        <v>9736215.1199999992</v>
      </c>
      <c r="AY6" s="1264">
        <v>20560.64</v>
      </c>
      <c r="AZ6" s="1264">
        <v>0</v>
      </c>
      <c r="BA6" s="1264">
        <v>0</v>
      </c>
      <c r="BB6" s="1264">
        <v>0</v>
      </c>
      <c r="BC6" s="1264">
        <v>55144.93</v>
      </c>
      <c r="BD6" s="1264">
        <v>0</v>
      </c>
      <c r="BE6" s="1264">
        <v>0</v>
      </c>
      <c r="BF6" s="1264">
        <v>9811920.6899999995</v>
      </c>
      <c r="BG6" s="1264">
        <v>0</v>
      </c>
      <c r="BH6" s="1264">
        <v>0</v>
      </c>
      <c r="BI6" s="1264">
        <v>0</v>
      </c>
      <c r="BJ6" s="1264">
        <v>65364856.020000003</v>
      </c>
      <c r="BK6" s="1264">
        <v>65364856.020000003</v>
      </c>
      <c r="BL6" s="1264">
        <v>7458308.79</v>
      </c>
      <c r="BM6" s="1264">
        <v>7458308.79</v>
      </c>
      <c r="BN6" s="1264">
        <v>3668.83</v>
      </c>
      <c r="BO6" s="1264">
        <v>0</v>
      </c>
      <c r="BP6" s="1263">
        <v>45688</v>
      </c>
      <c r="BQ6" s="1266">
        <v>1</v>
      </c>
      <c r="BR6" s="1264">
        <v>72001.25</v>
      </c>
      <c r="BS6" s="1264">
        <v>50.4</v>
      </c>
      <c r="BT6" s="1266">
        <v>20</v>
      </c>
      <c r="BU6" s="1264">
        <v>3671628.52</v>
      </c>
      <c r="BV6" s="1264">
        <v>3756.21</v>
      </c>
      <c r="BW6" s="1266">
        <v>0</v>
      </c>
      <c r="BX6" s="1264">
        <v>0</v>
      </c>
      <c r="BY6" s="1264">
        <v>0</v>
      </c>
      <c r="BZ6" s="1264">
        <v>3743629.77</v>
      </c>
      <c r="CA6" s="1264">
        <v>3806.61</v>
      </c>
      <c r="CB6" s="1264">
        <v>0</v>
      </c>
      <c r="CC6" s="1266">
        <v>21</v>
      </c>
      <c r="CD6" s="1264">
        <v>0</v>
      </c>
      <c r="CE6" s="1264">
        <v>0</v>
      </c>
      <c r="CF6" s="1264">
        <v>0</v>
      </c>
      <c r="CG6" s="1266">
        <v>0</v>
      </c>
      <c r="CH6" s="1264">
        <v>238668.41</v>
      </c>
      <c r="CI6" s="1264">
        <v>90.25</v>
      </c>
      <c r="CJ6" s="1264">
        <v>0</v>
      </c>
      <c r="CK6" s="1266">
        <v>2</v>
      </c>
      <c r="CL6" s="1263">
        <v>45688</v>
      </c>
      <c r="CM6" s="1264">
        <v>7851886174.6700001</v>
      </c>
      <c r="CN6" s="1266">
        <v>55789</v>
      </c>
      <c r="CO6" s="1264">
        <v>19070387.640000001</v>
      </c>
      <c r="CP6" s="1266">
        <v>114</v>
      </c>
      <c r="CQ6" s="1264">
        <v>7512666.54</v>
      </c>
      <c r="CR6" s="1266">
        <v>47</v>
      </c>
      <c r="CS6" s="1264">
        <v>2234762.4300000002</v>
      </c>
      <c r="CT6" s="1266">
        <v>22</v>
      </c>
      <c r="CU6" s="1264">
        <v>1393735.6799999999</v>
      </c>
      <c r="CV6" s="1266">
        <v>8</v>
      </c>
      <c r="CW6" s="1264">
        <v>0</v>
      </c>
      <c r="CX6" s="1266">
        <v>0</v>
      </c>
      <c r="CY6" s="1264">
        <v>0</v>
      </c>
      <c r="CZ6" s="1266">
        <v>0</v>
      </c>
      <c r="DA6" s="1264">
        <v>0</v>
      </c>
      <c r="DB6" s="1266">
        <v>0</v>
      </c>
      <c r="DC6" s="1264">
        <v>0</v>
      </c>
      <c r="DD6" s="1266">
        <v>0</v>
      </c>
      <c r="DE6" s="1264">
        <v>0</v>
      </c>
      <c r="DF6" s="1266">
        <v>0</v>
      </c>
      <c r="DG6" s="1264">
        <v>0</v>
      </c>
      <c r="DH6" s="1266">
        <v>0</v>
      </c>
      <c r="DI6" s="1264">
        <v>0</v>
      </c>
      <c r="DJ6" s="1266">
        <v>0</v>
      </c>
      <c r="DK6" s="1264">
        <v>0</v>
      </c>
      <c r="DL6" s="1266">
        <v>0</v>
      </c>
      <c r="DM6" s="1264">
        <v>411276.35</v>
      </c>
      <c r="DN6" s="1266">
        <v>6</v>
      </c>
      <c r="DO6" s="1264">
        <v>0</v>
      </c>
      <c r="DP6" s="1266">
        <v>12</v>
      </c>
      <c r="DQ6" s="1754">
        <v>1.4859000000000001E-2</v>
      </c>
      <c r="DR6" s="1263">
        <v>45747</v>
      </c>
      <c r="DS6" s="1369" t="s">
        <v>804</v>
      </c>
      <c r="DT6" t="s">
        <v>449</v>
      </c>
      <c r="DU6" s="1264">
        <v>511229891.88999999</v>
      </c>
      <c r="DV6" s="1266">
        <v>10336</v>
      </c>
    </row>
    <row r="7" spans="1:126">
      <c r="A7" s="1263">
        <v>45716</v>
      </c>
      <c r="B7" t="s">
        <v>343</v>
      </c>
      <c r="C7" s="1264">
        <v>411276.35</v>
      </c>
      <c r="D7" s="1264">
        <v>0</v>
      </c>
      <c r="E7" s="1264">
        <v>2900.75</v>
      </c>
      <c r="F7" s="1264">
        <v>0</v>
      </c>
      <c r="G7" s="1264">
        <v>0</v>
      </c>
      <c r="H7" s="1264">
        <v>0</v>
      </c>
      <c r="I7" s="1264">
        <v>0</v>
      </c>
      <c r="J7" s="1264">
        <v>0</v>
      </c>
      <c r="K7" s="1264">
        <v>208258.58</v>
      </c>
      <c r="L7" s="1264">
        <v>0</v>
      </c>
      <c r="M7" s="1264">
        <v>409364.52</v>
      </c>
      <c r="N7" s="1264">
        <v>0</v>
      </c>
      <c r="O7" s="1264">
        <v>207269.66</v>
      </c>
      <c r="P7" s="1264">
        <v>0</v>
      </c>
      <c r="Q7" s="1264">
        <v>0</v>
      </c>
      <c r="R7" s="1264">
        <v>0</v>
      </c>
      <c r="S7" s="1264">
        <v>0</v>
      </c>
      <c r="T7" s="1264">
        <v>0</v>
      </c>
      <c r="U7" s="1264">
        <v>0</v>
      </c>
      <c r="V7" s="1264">
        <v>0</v>
      </c>
      <c r="W7" s="1264">
        <v>0</v>
      </c>
      <c r="X7" s="1264">
        <v>0</v>
      </c>
      <c r="Y7" s="1264">
        <v>0</v>
      </c>
      <c r="Z7" s="1264">
        <v>0</v>
      </c>
      <c r="AA7" s="1264">
        <v>0</v>
      </c>
      <c r="AB7" s="1264">
        <v>0</v>
      </c>
      <c r="AC7" s="1264">
        <v>0</v>
      </c>
      <c r="AD7" s="1264">
        <v>0</v>
      </c>
      <c r="AE7" s="1264">
        <v>0</v>
      </c>
      <c r="AF7" s="1264">
        <v>0</v>
      </c>
      <c r="AG7" s="1264">
        <v>0</v>
      </c>
      <c r="AH7" s="1264">
        <v>0</v>
      </c>
      <c r="AI7" s="1264">
        <v>0</v>
      </c>
      <c r="AJ7" s="1264">
        <v>0</v>
      </c>
      <c r="AK7" s="1264">
        <v>0</v>
      </c>
      <c r="AL7" s="1264">
        <v>0</v>
      </c>
      <c r="AM7" s="1264">
        <v>0</v>
      </c>
      <c r="AN7" s="1264">
        <v>0</v>
      </c>
      <c r="AO7" s="1264">
        <v>0</v>
      </c>
      <c r="AP7" s="1264">
        <v>0</v>
      </c>
      <c r="AQ7" s="1264">
        <v>0</v>
      </c>
      <c r="AR7" s="1264">
        <v>0</v>
      </c>
      <c r="AS7" s="1264">
        <v>0</v>
      </c>
      <c r="AT7" s="1264">
        <v>2900.75</v>
      </c>
      <c r="AU7" s="1264">
        <v>0</v>
      </c>
      <c r="AV7" s="1264">
        <v>0</v>
      </c>
      <c r="AW7" s="1264">
        <v>2900.75</v>
      </c>
      <c r="AX7" s="1264">
        <v>689.6</v>
      </c>
      <c r="AY7" s="1264">
        <v>0</v>
      </c>
      <c r="AZ7" s="1264">
        <v>0</v>
      </c>
      <c r="BA7" s="1264">
        <v>0</v>
      </c>
      <c r="BB7" s="1264">
        <v>0</v>
      </c>
      <c r="BC7" s="1264">
        <v>0</v>
      </c>
      <c r="BD7" s="1264">
        <v>0</v>
      </c>
      <c r="BE7" s="1264">
        <v>0</v>
      </c>
      <c r="BF7" s="1264">
        <v>689.6</v>
      </c>
      <c r="BG7" s="1264">
        <v>0</v>
      </c>
      <c r="BH7" s="1264">
        <v>0</v>
      </c>
      <c r="BI7" s="1264">
        <v>0</v>
      </c>
      <c r="BJ7" s="1264">
        <v>3590.35</v>
      </c>
      <c r="BK7" s="1264">
        <v>3590.35</v>
      </c>
      <c r="BL7" s="1264">
        <v>522.92999999999995</v>
      </c>
      <c r="BM7" s="1264">
        <v>522.92999999999995</v>
      </c>
      <c r="BN7" s="1264">
        <v>168.14</v>
      </c>
      <c r="BO7" s="1264">
        <v>0</v>
      </c>
      <c r="BP7" s="1263">
        <v>45657</v>
      </c>
      <c r="BQ7" s="1266">
        <v>2</v>
      </c>
      <c r="BR7" s="1264">
        <v>574406.91999999993</v>
      </c>
      <c r="BS7" s="1264">
        <v>417.5</v>
      </c>
      <c r="BT7" s="1266">
        <v>6</v>
      </c>
      <c r="BU7" s="1264">
        <v>820697.87</v>
      </c>
      <c r="BV7" s="1264">
        <v>1068.02</v>
      </c>
      <c r="BW7" s="1266">
        <v>14</v>
      </c>
      <c r="BX7" s="1264">
        <v>1995804.8499999996</v>
      </c>
      <c r="BY7" s="1264">
        <v>1808.9099999999996</v>
      </c>
      <c r="BZ7" s="1264">
        <v>3390909.6399999997</v>
      </c>
      <c r="CA7" s="1264">
        <v>3294.4299999999994</v>
      </c>
      <c r="CB7" s="1264">
        <v>0</v>
      </c>
      <c r="CC7" s="1266">
        <v>22</v>
      </c>
      <c r="CD7" s="1264">
        <v>0</v>
      </c>
      <c r="CE7" s="1264">
        <v>0</v>
      </c>
      <c r="CF7" s="1264">
        <v>0</v>
      </c>
      <c r="CG7" s="1266">
        <v>0</v>
      </c>
      <c r="CH7" s="1264">
        <v>254831.75</v>
      </c>
      <c r="CI7" s="1264">
        <v>459.87</v>
      </c>
      <c r="CJ7" s="1264">
        <v>0</v>
      </c>
      <c r="CK7" s="1266">
        <v>2</v>
      </c>
      <c r="CL7" s="1263">
        <v>45657</v>
      </c>
      <c r="CM7" s="1264">
        <v>7913177373.5100002</v>
      </c>
      <c r="CN7" s="1266">
        <v>55965</v>
      </c>
      <c r="CO7" s="1264">
        <v>20261511.460000001</v>
      </c>
      <c r="CP7" s="1266">
        <v>126</v>
      </c>
      <c r="CQ7" s="1264">
        <v>6209398.6799999997</v>
      </c>
      <c r="CR7" s="1266">
        <v>39</v>
      </c>
      <c r="CS7" s="1264">
        <v>2583394.5499999998</v>
      </c>
      <c r="CT7" s="1266">
        <v>20</v>
      </c>
      <c r="CU7" s="1264">
        <v>0</v>
      </c>
      <c r="CV7" s="1266">
        <v>0</v>
      </c>
      <c r="CW7" s="1264">
        <v>0</v>
      </c>
      <c r="CX7" s="1266">
        <v>0</v>
      </c>
      <c r="CY7" s="1264">
        <v>0</v>
      </c>
      <c r="CZ7" s="1266">
        <v>0</v>
      </c>
      <c r="DA7" s="1264">
        <v>0</v>
      </c>
      <c r="DB7" s="1266">
        <v>0</v>
      </c>
      <c r="DC7" s="1264">
        <v>0</v>
      </c>
      <c r="DD7" s="1266">
        <v>0</v>
      </c>
      <c r="DE7" s="1264">
        <v>0</v>
      </c>
      <c r="DF7" s="1266">
        <v>0</v>
      </c>
      <c r="DG7" s="1264">
        <v>0</v>
      </c>
      <c r="DH7" s="1266">
        <v>0</v>
      </c>
      <c r="DI7" s="1264">
        <v>0</v>
      </c>
      <c r="DJ7" s="1266">
        <v>0</v>
      </c>
      <c r="DK7" s="1264">
        <v>0</v>
      </c>
      <c r="DL7" s="1266">
        <v>0</v>
      </c>
      <c r="DM7" s="1264">
        <v>238668.41</v>
      </c>
      <c r="DN7" s="1266">
        <v>3</v>
      </c>
      <c r="DO7" s="1264">
        <v>0</v>
      </c>
      <c r="DP7" s="1266">
        <v>6</v>
      </c>
      <c r="DQ7" s="1754">
        <v>1.4859000000000001E-2</v>
      </c>
      <c r="DR7" s="1263">
        <v>45747</v>
      </c>
      <c r="DS7" s="1369" t="s">
        <v>805</v>
      </c>
      <c r="DT7" t="s">
        <v>450</v>
      </c>
      <c r="DU7" s="1264">
        <v>1910679699.74</v>
      </c>
      <c r="DV7" s="1266">
        <v>20476</v>
      </c>
    </row>
    <row r="8" spans="1:126">
      <c r="A8" s="1263">
        <v>45688</v>
      </c>
      <c r="B8" t="s">
        <v>719</v>
      </c>
      <c r="C8" s="1264">
        <v>7942231678.1999998</v>
      </c>
      <c r="D8" s="1264">
        <v>0</v>
      </c>
      <c r="E8" s="1264">
        <v>42177775.649999999</v>
      </c>
      <c r="F8" s="1264">
        <v>13800626.789999999</v>
      </c>
      <c r="G8" s="1264">
        <v>0</v>
      </c>
      <c r="H8" s="1264">
        <v>0</v>
      </c>
      <c r="I8" s="1264">
        <v>0</v>
      </c>
      <c r="J8" s="1264">
        <v>0</v>
      </c>
      <c r="K8" s="1264">
        <v>411919.03</v>
      </c>
      <c r="L8" s="1264">
        <v>0</v>
      </c>
      <c r="M8" s="1264">
        <v>3743629.77</v>
      </c>
      <c r="N8" s="1264">
        <v>0</v>
      </c>
      <c r="O8" s="1264">
        <v>7882097726.96</v>
      </c>
      <c r="P8" s="1264">
        <v>172771.65</v>
      </c>
      <c r="Q8" s="1264">
        <v>38241.730000000003</v>
      </c>
      <c r="R8" s="1264">
        <v>0</v>
      </c>
      <c r="S8" s="1264">
        <v>106679.76</v>
      </c>
      <c r="T8" s="1264">
        <v>21253.25</v>
      </c>
      <c r="U8" s="1264">
        <v>0</v>
      </c>
      <c r="V8" s="1264">
        <v>71746.8</v>
      </c>
      <c r="W8" s="1264">
        <v>17792.560000000001</v>
      </c>
      <c r="X8" s="1264">
        <v>0</v>
      </c>
      <c r="Y8" s="1264">
        <v>0</v>
      </c>
      <c r="Z8" s="1264">
        <v>0</v>
      </c>
      <c r="AA8" s="1264">
        <v>0</v>
      </c>
      <c r="AB8" s="1264">
        <v>0</v>
      </c>
      <c r="AC8" s="1264">
        <v>0</v>
      </c>
      <c r="AD8" s="1264">
        <v>0</v>
      </c>
      <c r="AE8" s="1264">
        <v>969.07</v>
      </c>
      <c r="AF8" s="1264">
        <v>13.51</v>
      </c>
      <c r="AG8" s="1264">
        <v>0</v>
      </c>
      <c r="AH8" s="1264">
        <v>0</v>
      </c>
      <c r="AI8" s="1264">
        <v>0</v>
      </c>
      <c r="AJ8" s="1264">
        <v>0</v>
      </c>
      <c r="AK8" s="1264">
        <v>0</v>
      </c>
      <c r="AL8" s="1264">
        <v>0</v>
      </c>
      <c r="AM8" s="1264">
        <v>0</v>
      </c>
      <c r="AN8" s="1264">
        <v>0</v>
      </c>
      <c r="AO8" s="1264">
        <v>0</v>
      </c>
      <c r="AP8" s="1264">
        <v>0</v>
      </c>
      <c r="AQ8" s="1264">
        <v>206735.54</v>
      </c>
      <c r="AR8" s="1264">
        <v>41688.910000000003</v>
      </c>
      <c r="AS8" s="1264">
        <v>0</v>
      </c>
      <c r="AT8" s="1264">
        <v>42071095.890000001</v>
      </c>
      <c r="AU8" s="1264">
        <v>71746.8</v>
      </c>
      <c r="AV8" s="1264">
        <v>13800626.789999999</v>
      </c>
      <c r="AW8" s="1264">
        <v>55943469.479999997</v>
      </c>
      <c r="AX8" s="1264">
        <v>9811566.0999999996</v>
      </c>
      <c r="AY8" s="1264">
        <v>17792.560000000001</v>
      </c>
      <c r="AZ8" s="1264">
        <v>0</v>
      </c>
      <c r="BA8" s="1264">
        <v>0</v>
      </c>
      <c r="BB8" s="1264">
        <v>0</v>
      </c>
      <c r="BC8" s="1264">
        <v>75181.8</v>
      </c>
      <c r="BD8" s="1264">
        <v>0</v>
      </c>
      <c r="BE8" s="1264">
        <v>0</v>
      </c>
      <c r="BF8" s="1264">
        <v>9904540.4600000009</v>
      </c>
      <c r="BG8" s="1264">
        <v>0</v>
      </c>
      <c r="BH8" s="1264">
        <v>0</v>
      </c>
      <c r="BI8" s="1264">
        <v>0</v>
      </c>
      <c r="BJ8" s="1264">
        <v>65848009.939999998</v>
      </c>
      <c r="BK8" s="1264">
        <v>65848009.939999998</v>
      </c>
      <c r="BL8" s="1264">
        <v>7755240.1500000004</v>
      </c>
      <c r="BM8" s="1264">
        <v>7755240.1500000004</v>
      </c>
      <c r="BN8" s="1264">
        <v>3806.61</v>
      </c>
      <c r="BO8" s="1264">
        <v>0</v>
      </c>
      <c r="BP8" s="1263">
        <v>45626</v>
      </c>
      <c r="BQ8" s="1266">
        <v>4</v>
      </c>
      <c r="BR8" s="1264">
        <v>408945.69999999995</v>
      </c>
      <c r="BS8" s="1264">
        <v>436.15000000000003</v>
      </c>
      <c r="BT8" s="1266">
        <v>22</v>
      </c>
      <c r="BU8" s="1264">
        <v>2678021.54</v>
      </c>
      <c r="BV8" s="1264">
        <v>1937.04</v>
      </c>
      <c r="BW8" s="1266">
        <v>0</v>
      </c>
      <c r="BX8" s="1264">
        <v>0</v>
      </c>
      <c r="BY8" s="1264">
        <v>0</v>
      </c>
      <c r="BZ8" s="1264">
        <v>3086967.2399999998</v>
      </c>
      <c r="CA8" s="1264">
        <v>2373.19</v>
      </c>
      <c r="CB8" s="1264">
        <v>0</v>
      </c>
      <c r="CC8" s="1266">
        <v>26</v>
      </c>
      <c r="CD8" s="1264">
        <v>0</v>
      </c>
      <c r="CE8" s="1264">
        <v>0</v>
      </c>
      <c r="CF8" s="1264">
        <v>0</v>
      </c>
      <c r="CG8" s="1266">
        <v>0</v>
      </c>
      <c r="CH8" s="1264">
        <v>63768.42</v>
      </c>
      <c r="CI8" s="1264">
        <v>101.85</v>
      </c>
      <c r="CJ8" s="1264">
        <v>0</v>
      </c>
      <c r="CK8" s="1266">
        <v>1</v>
      </c>
      <c r="CL8" s="1263">
        <v>45626</v>
      </c>
      <c r="CM8" s="1264">
        <v>8038993600.0500002</v>
      </c>
      <c r="CN8" s="1266">
        <v>56548</v>
      </c>
      <c r="CO8" s="1264">
        <v>17650355.260000002</v>
      </c>
      <c r="CP8" s="1266">
        <v>111</v>
      </c>
      <c r="CQ8" s="1264">
        <v>6034476.1200000001</v>
      </c>
      <c r="CR8" s="1266">
        <v>31</v>
      </c>
      <c r="CS8" s="1264">
        <v>0</v>
      </c>
      <c r="CT8" s="1266">
        <v>0</v>
      </c>
      <c r="CU8" s="1264">
        <v>0</v>
      </c>
      <c r="CV8" s="1266">
        <v>0</v>
      </c>
      <c r="CW8" s="1264">
        <v>0</v>
      </c>
      <c r="CX8" s="1266">
        <v>0</v>
      </c>
      <c r="CY8" s="1264">
        <v>0</v>
      </c>
      <c r="CZ8" s="1266">
        <v>0</v>
      </c>
      <c r="DA8" s="1264">
        <v>0</v>
      </c>
      <c r="DB8" s="1266">
        <v>0</v>
      </c>
      <c r="DC8" s="1264">
        <v>0</v>
      </c>
      <c r="DD8" s="1266">
        <v>0</v>
      </c>
      <c r="DE8" s="1264">
        <v>0</v>
      </c>
      <c r="DF8" s="1266">
        <v>0</v>
      </c>
      <c r="DG8" s="1264">
        <v>0</v>
      </c>
      <c r="DH8" s="1266">
        <v>0</v>
      </c>
      <c r="DI8" s="1264">
        <v>0</v>
      </c>
      <c r="DJ8" s="1266">
        <v>0</v>
      </c>
      <c r="DK8" s="1264">
        <v>0</v>
      </c>
      <c r="DL8" s="1266">
        <v>0</v>
      </c>
      <c r="DM8" s="1264">
        <v>256996.09</v>
      </c>
      <c r="DN8" s="1266">
        <v>2</v>
      </c>
      <c r="DO8" s="1264">
        <v>0</v>
      </c>
      <c r="DP8" s="1266">
        <v>3</v>
      </c>
      <c r="DQ8" s="1754">
        <v>1.4836999999999999E-2</v>
      </c>
      <c r="DR8" s="1263">
        <v>45747</v>
      </c>
      <c r="DS8" s="1369" t="s">
        <v>806</v>
      </c>
      <c r="DT8" t="s">
        <v>451</v>
      </c>
      <c r="DU8" s="1264">
        <v>944480466.20000005</v>
      </c>
      <c r="DV8" s="1266">
        <v>7703</v>
      </c>
    </row>
    <row r="9" spans="1:126">
      <c r="A9" s="1263">
        <v>45688</v>
      </c>
      <c r="B9" t="s">
        <v>343</v>
      </c>
      <c r="C9" s="1264">
        <v>238668.41</v>
      </c>
      <c r="D9" s="1264">
        <v>0</v>
      </c>
      <c r="E9" s="1264">
        <v>642.67999999999995</v>
      </c>
      <c r="F9" s="1264">
        <v>0</v>
      </c>
      <c r="G9" s="1264">
        <v>0</v>
      </c>
      <c r="H9" s="1264">
        <v>0</v>
      </c>
      <c r="I9" s="1264">
        <v>0</v>
      </c>
      <c r="J9" s="1264">
        <v>0</v>
      </c>
      <c r="K9" s="1264">
        <v>411919.03</v>
      </c>
      <c r="L9" s="1264">
        <v>0</v>
      </c>
      <c r="M9" s="1264">
        <v>238668.41</v>
      </c>
      <c r="N9" s="1264">
        <v>0</v>
      </c>
      <c r="O9" s="1264">
        <v>411276.35</v>
      </c>
      <c r="P9" s="1264">
        <v>0</v>
      </c>
      <c r="Q9" s="1264">
        <v>0</v>
      </c>
      <c r="R9" s="1264">
        <v>0</v>
      </c>
      <c r="S9" s="1264">
        <v>0</v>
      </c>
      <c r="T9" s="1264">
        <v>0</v>
      </c>
      <c r="U9" s="1264">
        <v>0</v>
      </c>
      <c r="V9" s="1264">
        <v>969.07</v>
      </c>
      <c r="W9" s="1264">
        <v>13.51</v>
      </c>
      <c r="X9" s="1264">
        <v>0</v>
      </c>
      <c r="Y9" s="1264">
        <v>0</v>
      </c>
      <c r="Z9" s="1264">
        <v>0</v>
      </c>
      <c r="AA9" s="1264">
        <v>0</v>
      </c>
      <c r="AB9" s="1264">
        <v>0</v>
      </c>
      <c r="AC9" s="1264">
        <v>0</v>
      </c>
      <c r="AD9" s="1264">
        <v>0</v>
      </c>
      <c r="AE9" s="1264">
        <v>969.07</v>
      </c>
      <c r="AF9" s="1264">
        <v>13.51</v>
      </c>
      <c r="AG9" s="1264">
        <v>0</v>
      </c>
      <c r="AH9" s="1264">
        <v>0</v>
      </c>
      <c r="AI9" s="1264">
        <v>0</v>
      </c>
      <c r="AJ9" s="1264">
        <v>0</v>
      </c>
      <c r="AK9" s="1264">
        <v>0</v>
      </c>
      <c r="AL9" s="1264">
        <v>0</v>
      </c>
      <c r="AM9" s="1264">
        <v>0</v>
      </c>
      <c r="AN9" s="1264">
        <v>0</v>
      </c>
      <c r="AO9" s="1264">
        <v>0</v>
      </c>
      <c r="AP9" s="1264">
        <v>0</v>
      </c>
      <c r="AQ9" s="1264">
        <v>0</v>
      </c>
      <c r="AR9" s="1264">
        <v>0</v>
      </c>
      <c r="AS9" s="1264">
        <v>0</v>
      </c>
      <c r="AT9" s="1264">
        <v>642.67999999999995</v>
      </c>
      <c r="AU9" s="1264">
        <v>969.07</v>
      </c>
      <c r="AV9" s="1264">
        <v>0</v>
      </c>
      <c r="AW9" s="1264">
        <v>1611.75</v>
      </c>
      <c r="AX9" s="1264">
        <v>12.58</v>
      </c>
      <c r="AY9" s="1264">
        <v>13.51</v>
      </c>
      <c r="AZ9" s="1264">
        <v>0</v>
      </c>
      <c r="BA9" s="1264">
        <v>0</v>
      </c>
      <c r="BB9" s="1264">
        <v>0</v>
      </c>
      <c r="BC9" s="1264">
        <v>0</v>
      </c>
      <c r="BD9" s="1264">
        <v>0</v>
      </c>
      <c r="BE9" s="1264">
        <v>0</v>
      </c>
      <c r="BF9" s="1264">
        <v>26.09</v>
      </c>
      <c r="BG9" s="1264">
        <v>0</v>
      </c>
      <c r="BH9" s="1264">
        <v>0</v>
      </c>
      <c r="BI9" s="1264">
        <v>0</v>
      </c>
      <c r="BJ9" s="1264">
        <v>1637.84</v>
      </c>
      <c r="BK9" s="1264">
        <v>1637.84</v>
      </c>
      <c r="BL9" s="1264">
        <v>284.77999999999997</v>
      </c>
      <c r="BM9" s="1264">
        <v>284.77999999999997</v>
      </c>
      <c r="BN9" s="1264">
        <v>90.25</v>
      </c>
      <c r="BO9" s="1264">
        <v>0</v>
      </c>
      <c r="BP9" s="1263">
        <v>45596</v>
      </c>
      <c r="BQ9" s="1266">
        <v>0</v>
      </c>
      <c r="BR9" s="1264">
        <v>0</v>
      </c>
      <c r="BS9" s="1264">
        <v>0</v>
      </c>
      <c r="BT9" s="1266">
        <v>2</v>
      </c>
      <c r="BU9" s="1264">
        <v>262375.61</v>
      </c>
      <c r="BV9" s="1264">
        <v>232.45</v>
      </c>
      <c r="BW9" s="1266">
        <v>10</v>
      </c>
      <c r="BX9" s="1264">
        <v>1276580.07</v>
      </c>
      <c r="BY9" s="1264">
        <v>1196.04</v>
      </c>
      <c r="BZ9" s="1264">
        <v>1538955.6800000002</v>
      </c>
      <c r="CA9" s="1264">
        <v>1428.49</v>
      </c>
      <c r="CB9" s="1264">
        <v>0</v>
      </c>
      <c r="CC9" s="1266">
        <v>12</v>
      </c>
      <c r="CD9" s="1264">
        <v>0</v>
      </c>
      <c r="CE9" s="1264">
        <v>0</v>
      </c>
      <c r="CF9" s="1264">
        <v>0</v>
      </c>
      <c r="CG9" s="1266">
        <v>0</v>
      </c>
      <c r="CH9" s="1264">
        <v>0</v>
      </c>
      <c r="CI9" s="1264">
        <v>0</v>
      </c>
      <c r="CJ9" s="1264">
        <v>0</v>
      </c>
      <c r="CK9" s="1266">
        <v>0</v>
      </c>
      <c r="CL9" s="1263">
        <v>45596</v>
      </c>
      <c r="CM9" s="1264">
        <v>8120798931.6599998</v>
      </c>
      <c r="CN9" s="1266">
        <v>56839</v>
      </c>
      <c r="CO9" s="1264">
        <v>0</v>
      </c>
      <c r="CP9" s="1266">
        <v>0</v>
      </c>
      <c r="CQ9" s="1264">
        <v>0</v>
      </c>
      <c r="CR9" s="1266">
        <v>0</v>
      </c>
      <c r="CS9" s="1264">
        <v>0</v>
      </c>
      <c r="CT9" s="1266">
        <v>0</v>
      </c>
      <c r="CU9" s="1264">
        <v>0</v>
      </c>
      <c r="CV9" s="1266">
        <v>0</v>
      </c>
      <c r="CW9" s="1264">
        <v>0</v>
      </c>
      <c r="CX9" s="1266">
        <v>0</v>
      </c>
      <c r="CY9" s="1264">
        <v>0</v>
      </c>
      <c r="CZ9" s="1266">
        <v>0</v>
      </c>
      <c r="DA9" s="1264">
        <v>0</v>
      </c>
      <c r="DB9" s="1266">
        <v>0</v>
      </c>
      <c r="DC9" s="1264">
        <v>0</v>
      </c>
      <c r="DD9" s="1266">
        <v>0</v>
      </c>
      <c r="DE9" s="1264">
        <v>0</v>
      </c>
      <c r="DF9" s="1266">
        <v>0</v>
      </c>
      <c r="DG9" s="1264">
        <v>0</v>
      </c>
      <c r="DH9" s="1266">
        <v>0</v>
      </c>
      <c r="DI9" s="1264">
        <v>0</v>
      </c>
      <c r="DJ9" s="1266">
        <v>0</v>
      </c>
      <c r="DK9" s="1264">
        <v>0</v>
      </c>
      <c r="DL9" s="1266">
        <v>0</v>
      </c>
      <c r="DM9" s="1264">
        <v>65384.86</v>
      </c>
      <c r="DN9" s="1266">
        <v>1</v>
      </c>
      <c r="DO9" s="1264">
        <v>0</v>
      </c>
      <c r="DP9" s="1266">
        <v>1</v>
      </c>
      <c r="DQ9" s="1754">
        <v>1.4827809999999999E-2</v>
      </c>
      <c r="DR9" s="1263">
        <v>45747</v>
      </c>
      <c r="DS9" s="1369" t="s">
        <v>807</v>
      </c>
      <c r="DT9" t="s">
        <v>452</v>
      </c>
      <c r="DU9" s="1264">
        <v>801263089.23000002</v>
      </c>
      <c r="DV9" s="1266">
        <v>4837</v>
      </c>
    </row>
    <row r="10" spans="1:126">
      <c r="A10" s="1263">
        <v>45657</v>
      </c>
      <c r="B10" t="s">
        <v>719</v>
      </c>
      <c r="C10" s="1264">
        <v>8062678431.4300003</v>
      </c>
      <c r="D10" s="1264">
        <v>0</v>
      </c>
      <c r="E10" s="1264">
        <v>41765874.259999998</v>
      </c>
      <c r="F10" s="1264">
        <v>14770590.32</v>
      </c>
      <c r="G10" s="1264">
        <v>0</v>
      </c>
      <c r="H10" s="1264">
        <v>0</v>
      </c>
      <c r="I10" s="1264">
        <v>0</v>
      </c>
      <c r="J10" s="1264">
        <v>0</v>
      </c>
      <c r="K10" s="1264">
        <v>282412.90999999997</v>
      </c>
      <c r="L10" s="1264">
        <v>0</v>
      </c>
      <c r="M10" s="1264">
        <v>3390909.64</v>
      </c>
      <c r="N10" s="1264">
        <v>60236966.100000001</v>
      </c>
      <c r="O10" s="1264">
        <v>7942231678.1999998</v>
      </c>
      <c r="P10" s="1264">
        <v>129108.29</v>
      </c>
      <c r="Q10" s="1264">
        <v>24117.33</v>
      </c>
      <c r="R10" s="1264">
        <v>0</v>
      </c>
      <c r="S10" s="1264">
        <v>122480.08</v>
      </c>
      <c r="T10" s="1264">
        <v>29989.43</v>
      </c>
      <c r="U10" s="1264">
        <v>0</v>
      </c>
      <c r="V10" s="1264">
        <v>77115.009999999995</v>
      </c>
      <c r="W10" s="1264">
        <v>15738.69</v>
      </c>
      <c r="X10" s="1264">
        <v>0</v>
      </c>
      <c r="Y10" s="1264">
        <v>0</v>
      </c>
      <c r="Z10" s="1264">
        <v>0</v>
      </c>
      <c r="AA10" s="1264">
        <v>0</v>
      </c>
      <c r="AB10" s="1264">
        <v>0</v>
      </c>
      <c r="AC10" s="1264">
        <v>0</v>
      </c>
      <c r="AD10" s="1264">
        <v>0</v>
      </c>
      <c r="AE10" s="1264">
        <v>0</v>
      </c>
      <c r="AF10" s="1264">
        <v>0</v>
      </c>
      <c r="AG10" s="1264">
        <v>0</v>
      </c>
      <c r="AH10" s="1264">
        <v>0</v>
      </c>
      <c r="AI10" s="1264">
        <v>0</v>
      </c>
      <c r="AJ10" s="1264">
        <v>0</v>
      </c>
      <c r="AK10" s="1264">
        <v>0</v>
      </c>
      <c r="AL10" s="1264">
        <v>0</v>
      </c>
      <c r="AM10" s="1264">
        <v>0</v>
      </c>
      <c r="AN10" s="1264">
        <v>1701.71</v>
      </c>
      <c r="AO10" s="1264">
        <v>126.34</v>
      </c>
      <c r="AP10" s="1264">
        <v>0</v>
      </c>
      <c r="AQ10" s="1264">
        <v>172771.65</v>
      </c>
      <c r="AR10" s="1264">
        <v>38241.730000000003</v>
      </c>
      <c r="AS10" s="1264">
        <v>0</v>
      </c>
      <c r="AT10" s="1264">
        <v>41643394.18</v>
      </c>
      <c r="AU10" s="1264">
        <v>77115.009999999995</v>
      </c>
      <c r="AV10" s="1264">
        <v>14770590.32</v>
      </c>
      <c r="AW10" s="1264">
        <v>56491099.509999998</v>
      </c>
      <c r="AX10" s="1264">
        <v>9926226.8000000007</v>
      </c>
      <c r="AY10" s="1264">
        <v>15738.69</v>
      </c>
      <c r="AZ10" s="1264">
        <v>0</v>
      </c>
      <c r="BA10" s="1264">
        <v>0</v>
      </c>
      <c r="BB10" s="1264">
        <v>0</v>
      </c>
      <c r="BC10" s="1264">
        <v>68938.8</v>
      </c>
      <c r="BD10" s="1264">
        <v>0</v>
      </c>
      <c r="BE10" s="1264">
        <v>0</v>
      </c>
      <c r="BF10" s="1264">
        <v>10010904.289999999</v>
      </c>
      <c r="BG10" s="1264">
        <v>0</v>
      </c>
      <c r="BH10" s="1264">
        <v>0</v>
      </c>
      <c r="BI10" s="1264">
        <v>0</v>
      </c>
      <c r="BJ10" s="1264">
        <v>66502003.799999997</v>
      </c>
      <c r="BK10" s="1264">
        <v>66502003.799999997</v>
      </c>
      <c r="BL10" s="1264">
        <v>7868933.2199999997</v>
      </c>
      <c r="BM10" s="1264">
        <v>7868933.2199999997</v>
      </c>
      <c r="BN10" s="1264">
        <v>3294.4299999999994</v>
      </c>
      <c r="BO10" s="1264">
        <v>55421.15999999996</v>
      </c>
      <c r="BP10" s="1263">
        <v>45565</v>
      </c>
      <c r="BQ10" s="1266">
        <v>0</v>
      </c>
      <c r="BR10" s="1264">
        <v>0</v>
      </c>
      <c r="BS10" s="1264">
        <v>0</v>
      </c>
      <c r="BT10" s="1266">
        <v>0</v>
      </c>
      <c r="BU10" s="1264">
        <v>0</v>
      </c>
      <c r="BV10" s="1264">
        <v>0</v>
      </c>
      <c r="BW10" s="1266">
        <v>0</v>
      </c>
      <c r="BX10" s="1264">
        <v>0</v>
      </c>
      <c r="BY10" s="1264">
        <v>0</v>
      </c>
      <c r="BZ10" s="1264">
        <v>0</v>
      </c>
      <c r="CA10" s="1264">
        <v>0</v>
      </c>
      <c r="CB10" s="1264">
        <v>0</v>
      </c>
      <c r="CC10" s="1266">
        <v>0</v>
      </c>
      <c r="CD10" s="1264">
        <v>0</v>
      </c>
      <c r="CE10" s="1264">
        <v>0</v>
      </c>
      <c r="CF10" s="1264">
        <v>0</v>
      </c>
      <c r="CG10" s="1266">
        <v>0</v>
      </c>
      <c r="CH10" s="1264">
        <v>0</v>
      </c>
      <c r="CI10" s="1264">
        <v>0</v>
      </c>
      <c r="CJ10" s="1264">
        <v>0</v>
      </c>
      <c r="CK10" s="1266">
        <v>0</v>
      </c>
      <c r="CL10" s="1263">
        <v>45565</v>
      </c>
      <c r="CM10" s="1264">
        <v>8182368484.4700003</v>
      </c>
      <c r="CN10" s="1266">
        <v>56971</v>
      </c>
      <c r="CO10" s="1264">
        <v>0</v>
      </c>
      <c r="CP10" s="1266">
        <v>0</v>
      </c>
      <c r="CQ10" s="1264">
        <v>0</v>
      </c>
      <c r="CR10" s="1266">
        <v>0</v>
      </c>
      <c r="CS10" s="1264">
        <v>0</v>
      </c>
      <c r="CT10" s="1266">
        <v>0</v>
      </c>
      <c r="CU10" s="1264">
        <v>0</v>
      </c>
      <c r="CV10" s="1266">
        <v>0</v>
      </c>
      <c r="CW10" s="1264">
        <v>0</v>
      </c>
      <c r="CX10" s="1266">
        <v>0</v>
      </c>
      <c r="CY10" s="1264">
        <v>0</v>
      </c>
      <c r="CZ10" s="1266">
        <v>0</v>
      </c>
      <c r="DA10" s="1264">
        <v>0</v>
      </c>
      <c r="DB10" s="1266">
        <v>0</v>
      </c>
      <c r="DC10" s="1264">
        <v>0</v>
      </c>
      <c r="DD10" s="1266">
        <v>0</v>
      </c>
      <c r="DE10" s="1264">
        <v>0</v>
      </c>
      <c r="DF10" s="1266">
        <v>0</v>
      </c>
      <c r="DG10" s="1264">
        <v>0</v>
      </c>
      <c r="DH10" s="1266">
        <v>0</v>
      </c>
      <c r="DI10" s="1264">
        <v>0</v>
      </c>
      <c r="DJ10" s="1266">
        <v>0</v>
      </c>
      <c r="DK10" s="1264">
        <v>0</v>
      </c>
      <c r="DL10" s="1266">
        <v>0</v>
      </c>
      <c r="DM10" s="1264">
        <v>0</v>
      </c>
      <c r="DN10" s="1266">
        <v>0</v>
      </c>
      <c r="DO10" s="1264">
        <v>0</v>
      </c>
      <c r="DP10" s="1266">
        <v>0</v>
      </c>
      <c r="DQ10" s="1754">
        <v>1.4832E-2</v>
      </c>
      <c r="DR10" s="1263">
        <v>45747</v>
      </c>
      <c r="DS10" s="1369" t="s">
        <v>808</v>
      </c>
      <c r="DT10" t="s">
        <v>453</v>
      </c>
      <c r="DU10" s="1264">
        <v>672492146.95000005</v>
      </c>
      <c r="DV10" s="1266">
        <v>3313</v>
      </c>
    </row>
    <row r="11" spans="1:126">
      <c r="A11" s="1263">
        <v>45657</v>
      </c>
      <c r="B11" t="s">
        <v>343</v>
      </c>
      <c r="C11" s="1264">
        <v>256996.09</v>
      </c>
      <c r="D11" s="1264">
        <v>0</v>
      </c>
      <c r="E11" s="1264">
        <v>45908.84</v>
      </c>
      <c r="F11" s="1264">
        <v>0</v>
      </c>
      <c r="G11" s="1264">
        <v>0</v>
      </c>
      <c r="H11" s="1264">
        <v>0</v>
      </c>
      <c r="I11" s="1264">
        <v>0</v>
      </c>
      <c r="J11" s="1264">
        <v>0</v>
      </c>
      <c r="K11" s="1264">
        <v>282412.90999999997</v>
      </c>
      <c r="L11" s="1264">
        <v>0</v>
      </c>
      <c r="M11" s="1264">
        <v>254831.75</v>
      </c>
      <c r="N11" s="1264">
        <v>0</v>
      </c>
      <c r="O11" s="1264">
        <v>238668.41</v>
      </c>
      <c r="P11" s="1264">
        <v>3909.79</v>
      </c>
      <c r="Q11" s="1264">
        <v>230.22</v>
      </c>
      <c r="R11" s="1264">
        <v>0</v>
      </c>
      <c r="S11" s="1264">
        <v>0</v>
      </c>
      <c r="T11" s="1264">
        <v>0</v>
      </c>
      <c r="U11" s="1264">
        <v>0</v>
      </c>
      <c r="V11" s="1264">
        <v>3909.79</v>
      </c>
      <c r="W11" s="1264">
        <v>230.22</v>
      </c>
      <c r="X11" s="1264">
        <v>0</v>
      </c>
      <c r="Y11" s="1264">
        <v>0</v>
      </c>
      <c r="Z11" s="1264">
        <v>0</v>
      </c>
      <c r="AA11" s="1264">
        <v>0</v>
      </c>
      <c r="AB11" s="1264">
        <v>0</v>
      </c>
      <c r="AC11" s="1264">
        <v>0</v>
      </c>
      <c r="AD11" s="1264">
        <v>0</v>
      </c>
      <c r="AE11" s="1264">
        <v>0</v>
      </c>
      <c r="AF11" s="1264">
        <v>0</v>
      </c>
      <c r="AG11" s="1264">
        <v>0</v>
      </c>
      <c r="AH11" s="1264">
        <v>0</v>
      </c>
      <c r="AI11" s="1264">
        <v>0</v>
      </c>
      <c r="AJ11" s="1264">
        <v>0</v>
      </c>
      <c r="AK11" s="1264">
        <v>0</v>
      </c>
      <c r="AL11" s="1264">
        <v>0</v>
      </c>
      <c r="AM11" s="1264">
        <v>0</v>
      </c>
      <c r="AN11" s="1264">
        <v>0</v>
      </c>
      <c r="AO11" s="1264">
        <v>0</v>
      </c>
      <c r="AP11" s="1264">
        <v>0</v>
      </c>
      <c r="AQ11" s="1264">
        <v>0</v>
      </c>
      <c r="AR11" s="1264">
        <v>0</v>
      </c>
      <c r="AS11" s="1264">
        <v>0</v>
      </c>
      <c r="AT11" s="1264">
        <v>45908.84</v>
      </c>
      <c r="AU11" s="1264">
        <v>3909.79</v>
      </c>
      <c r="AV11" s="1264">
        <v>0</v>
      </c>
      <c r="AW11" s="1264">
        <v>49818.63</v>
      </c>
      <c r="AX11" s="1264">
        <v>866</v>
      </c>
      <c r="AY11" s="1264">
        <v>230.22</v>
      </c>
      <c r="AZ11" s="1264">
        <v>0</v>
      </c>
      <c r="BA11" s="1264">
        <v>0</v>
      </c>
      <c r="BB11" s="1264">
        <v>0</v>
      </c>
      <c r="BC11" s="1264">
        <v>0</v>
      </c>
      <c r="BD11" s="1264">
        <v>0</v>
      </c>
      <c r="BE11" s="1264">
        <v>0</v>
      </c>
      <c r="BF11" s="1264">
        <v>1096.22</v>
      </c>
      <c r="BG11" s="1264">
        <v>0</v>
      </c>
      <c r="BH11" s="1264">
        <v>0</v>
      </c>
      <c r="BI11" s="1264">
        <v>0</v>
      </c>
      <c r="BJ11" s="1264">
        <v>50914.85</v>
      </c>
      <c r="BK11" s="1264">
        <v>50914.85</v>
      </c>
      <c r="BL11" s="1264">
        <v>555.51</v>
      </c>
      <c r="BM11" s="1264">
        <v>555.51</v>
      </c>
      <c r="BN11" s="1264">
        <v>459.87</v>
      </c>
      <c r="BO11" s="1264">
        <v>0</v>
      </c>
      <c r="DR11" s="1263">
        <v>45747</v>
      </c>
      <c r="DS11" s="1369" t="s">
        <v>809</v>
      </c>
      <c r="DT11" t="s">
        <v>454</v>
      </c>
      <c r="DU11" s="1264">
        <v>429424895.99000001</v>
      </c>
      <c r="DV11" s="1266">
        <v>1777</v>
      </c>
    </row>
    <row r="12" spans="1:126">
      <c r="A12" s="1263">
        <v>45626</v>
      </c>
      <c r="B12" t="s">
        <v>719</v>
      </c>
      <c r="C12" s="1264">
        <v>8120798931.6599998</v>
      </c>
      <c r="D12" s="1264">
        <v>0</v>
      </c>
      <c r="E12" s="1264">
        <v>41993813.539999999</v>
      </c>
      <c r="F12" s="1264">
        <v>12780562.119999999</v>
      </c>
      <c r="G12" s="1264">
        <v>0</v>
      </c>
      <c r="H12" s="1264">
        <v>0</v>
      </c>
      <c r="I12" s="1264">
        <v>0</v>
      </c>
      <c r="J12" s="1264">
        <v>0</v>
      </c>
      <c r="K12" s="1264">
        <v>259157.33</v>
      </c>
      <c r="L12" s="1264">
        <v>0</v>
      </c>
      <c r="M12" s="1264">
        <v>3086967.24</v>
      </c>
      <c r="N12" s="1264">
        <v>0</v>
      </c>
      <c r="O12" s="1264">
        <v>8062678431.4300003</v>
      </c>
      <c r="P12" s="1264">
        <v>0</v>
      </c>
      <c r="Q12" s="1264">
        <v>0</v>
      </c>
      <c r="R12" s="1264">
        <v>0</v>
      </c>
      <c r="S12" s="1264">
        <v>129108.29</v>
      </c>
      <c r="T12" s="1264">
        <v>24117.33</v>
      </c>
      <c r="U12" s="1264">
        <v>0</v>
      </c>
      <c r="V12" s="1264">
        <v>0</v>
      </c>
      <c r="W12" s="1264">
        <v>0</v>
      </c>
      <c r="X12" s="1264">
        <v>0</v>
      </c>
      <c r="Y12" s="1264">
        <v>0</v>
      </c>
      <c r="Z12" s="1264">
        <v>0</v>
      </c>
      <c r="AA12" s="1264">
        <v>0</v>
      </c>
      <c r="AB12" s="1264">
        <v>0</v>
      </c>
      <c r="AC12" s="1264">
        <v>0</v>
      </c>
      <c r="AD12" s="1264">
        <v>0</v>
      </c>
      <c r="AE12" s="1264">
        <v>0</v>
      </c>
      <c r="AF12" s="1264">
        <v>0</v>
      </c>
      <c r="AG12" s="1264">
        <v>0</v>
      </c>
      <c r="AH12" s="1264">
        <v>0</v>
      </c>
      <c r="AI12" s="1264">
        <v>0</v>
      </c>
      <c r="AJ12" s="1264">
        <v>0</v>
      </c>
      <c r="AK12" s="1264">
        <v>0</v>
      </c>
      <c r="AL12" s="1264">
        <v>0</v>
      </c>
      <c r="AM12" s="1264">
        <v>0</v>
      </c>
      <c r="AN12" s="1264">
        <v>0</v>
      </c>
      <c r="AO12" s="1264">
        <v>0</v>
      </c>
      <c r="AP12" s="1264">
        <v>0</v>
      </c>
      <c r="AQ12" s="1264">
        <v>129108.29</v>
      </c>
      <c r="AR12" s="1264">
        <v>24117.33</v>
      </c>
      <c r="AS12" s="1264">
        <v>0</v>
      </c>
      <c r="AT12" s="1264">
        <v>41864705.25</v>
      </c>
      <c r="AU12" s="1264">
        <v>0</v>
      </c>
      <c r="AV12" s="1264">
        <v>12780562.119999999</v>
      </c>
      <c r="AW12" s="1264">
        <v>54645267.369999997</v>
      </c>
      <c r="AX12" s="1264">
        <v>10017515.09</v>
      </c>
      <c r="AY12" s="1264">
        <v>0</v>
      </c>
      <c r="AZ12" s="1264">
        <v>0</v>
      </c>
      <c r="BA12" s="1264">
        <v>0</v>
      </c>
      <c r="BB12" s="1264">
        <v>0</v>
      </c>
      <c r="BC12" s="1264">
        <v>56405.84</v>
      </c>
      <c r="BD12" s="1264">
        <v>0</v>
      </c>
      <c r="BE12" s="1264">
        <v>0</v>
      </c>
      <c r="BF12" s="1264">
        <v>10073920.93</v>
      </c>
      <c r="BG12" s="1264">
        <v>0</v>
      </c>
      <c r="BH12" s="1264">
        <v>0</v>
      </c>
      <c r="BI12" s="1264">
        <v>0</v>
      </c>
      <c r="BJ12" s="1264">
        <v>64719188.299999997</v>
      </c>
      <c r="BK12" s="1264">
        <v>64719188.299999997</v>
      </c>
      <c r="BL12" s="1264">
        <v>7863322.6900000004</v>
      </c>
      <c r="BM12" s="1264">
        <v>7863322.6900000004</v>
      </c>
      <c r="BN12" s="1264">
        <v>2373.19</v>
      </c>
      <c r="BO12" s="1264">
        <v>0</v>
      </c>
      <c r="DR12" s="1263">
        <v>45747</v>
      </c>
      <c r="DS12" s="1369" t="s">
        <v>810</v>
      </c>
      <c r="DT12" t="s">
        <v>455</v>
      </c>
      <c r="DU12" s="1264">
        <v>324329303.44999999</v>
      </c>
      <c r="DV12" s="1266">
        <v>1142</v>
      </c>
    </row>
    <row r="13" spans="1:126">
      <c r="A13" s="1263">
        <v>45626</v>
      </c>
      <c r="B13" t="s">
        <v>343</v>
      </c>
      <c r="C13" s="1264">
        <v>64473.05</v>
      </c>
      <c r="D13" s="1264">
        <v>0</v>
      </c>
      <c r="E13" s="1264">
        <v>2865.87</v>
      </c>
      <c r="F13" s="1264">
        <v>0</v>
      </c>
      <c r="G13" s="1264">
        <v>0</v>
      </c>
      <c r="H13" s="1264">
        <v>0</v>
      </c>
      <c r="I13" s="1264">
        <v>0</v>
      </c>
      <c r="J13" s="1264">
        <v>0</v>
      </c>
      <c r="K13" s="1264">
        <v>259157.33</v>
      </c>
      <c r="L13" s="1264">
        <v>0</v>
      </c>
      <c r="M13" s="1264">
        <v>63768.42</v>
      </c>
      <c r="N13" s="1264">
        <v>0</v>
      </c>
      <c r="O13" s="1264">
        <v>256996.09</v>
      </c>
      <c r="P13" s="1264">
        <v>0</v>
      </c>
      <c r="Q13" s="1264">
        <v>0</v>
      </c>
      <c r="R13" s="1264">
        <v>0</v>
      </c>
      <c r="S13" s="1264">
        <v>3909.79</v>
      </c>
      <c r="T13" s="1264">
        <v>230.22</v>
      </c>
      <c r="U13" s="1264">
        <v>0</v>
      </c>
      <c r="V13" s="1264">
        <v>0</v>
      </c>
      <c r="W13" s="1264">
        <v>0</v>
      </c>
      <c r="X13" s="1264">
        <v>0</v>
      </c>
      <c r="Y13" s="1264">
        <v>0</v>
      </c>
      <c r="Z13" s="1264">
        <v>0</v>
      </c>
      <c r="AA13" s="1264">
        <v>0</v>
      </c>
      <c r="AB13" s="1264">
        <v>0</v>
      </c>
      <c r="AC13" s="1264">
        <v>0</v>
      </c>
      <c r="AD13" s="1264">
        <v>0</v>
      </c>
      <c r="AE13" s="1264">
        <v>0</v>
      </c>
      <c r="AF13" s="1264">
        <v>0</v>
      </c>
      <c r="AG13" s="1264">
        <v>0</v>
      </c>
      <c r="AH13" s="1264">
        <v>0</v>
      </c>
      <c r="AI13" s="1264">
        <v>0</v>
      </c>
      <c r="AJ13" s="1264">
        <v>0</v>
      </c>
      <c r="AK13" s="1264">
        <v>0</v>
      </c>
      <c r="AL13" s="1264">
        <v>0</v>
      </c>
      <c r="AM13" s="1264">
        <v>0</v>
      </c>
      <c r="AN13" s="1264">
        <v>0</v>
      </c>
      <c r="AO13" s="1264">
        <v>0</v>
      </c>
      <c r="AP13" s="1264">
        <v>0</v>
      </c>
      <c r="AQ13" s="1264">
        <v>3909.79</v>
      </c>
      <c r="AR13" s="1264">
        <v>230.22</v>
      </c>
      <c r="AS13" s="1264">
        <v>0</v>
      </c>
      <c r="AT13" s="1264">
        <v>-1043.92</v>
      </c>
      <c r="AU13" s="1264">
        <v>0</v>
      </c>
      <c r="AV13" s="1264">
        <v>0</v>
      </c>
      <c r="AW13" s="1264">
        <v>-1043.92</v>
      </c>
      <c r="AX13" s="1264">
        <v>485.35</v>
      </c>
      <c r="AY13" s="1264">
        <v>0</v>
      </c>
      <c r="AZ13" s="1264">
        <v>0</v>
      </c>
      <c r="BA13" s="1264">
        <v>0</v>
      </c>
      <c r="BB13" s="1264">
        <v>0</v>
      </c>
      <c r="BC13" s="1264">
        <v>0</v>
      </c>
      <c r="BD13" s="1264">
        <v>0</v>
      </c>
      <c r="BE13" s="1264">
        <v>0</v>
      </c>
      <c r="BF13" s="1264">
        <v>485.35</v>
      </c>
      <c r="BG13" s="1264">
        <v>0</v>
      </c>
      <c r="BH13" s="1264">
        <v>0</v>
      </c>
      <c r="BI13" s="1264">
        <v>0</v>
      </c>
      <c r="BJ13" s="1264">
        <v>-558.57000000000005</v>
      </c>
      <c r="BK13" s="1264">
        <v>-558.57000000000005</v>
      </c>
      <c r="BL13" s="1264">
        <v>568.62</v>
      </c>
      <c r="BM13" s="1264">
        <v>568.62</v>
      </c>
      <c r="BN13" s="1264">
        <v>101.85</v>
      </c>
      <c r="BO13" s="1264">
        <v>0</v>
      </c>
      <c r="DR13" s="1263">
        <v>45747</v>
      </c>
      <c r="DS13" s="1369" t="s">
        <v>811</v>
      </c>
      <c r="DT13" t="s">
        <v>456</v>
      </c>
      <c r="DU13" s="1264">
        <v>223846002.30000001</v>
      </c>
      <c r="DV13" s="1266">
        <v>702</v>
      </c>
    </row>
    <row r="14" spans="1:126">
      <c r="A14" s="1263">
        <v>45596</v>
      </c>
      <c r="B14" t="s">
        <v>719</v>
      </c>
      <c r="C14" s="1264">
        <v>8182368484.4700003</v>
      </c>
      <c r="D14" s="1264">
        <v>0</v>
      </c>
      <c r="E14" s="1264">
        <v>42217161.75</v>
      </c>
      <c r="F14" s="1264">
        <v>12577297.26</v>
      </c>
      <c r="G14" s="1264">
        <v>0</v>
      </c>
      <c r="H14" s="1264">
        <v>0</v>
      </c>
      <c r="I14" s="1264">
        <v>0</v>
      </c>
      <c r="J14" s="1264">
        <v>0</v>
      </c>
      <c r="K14" s="1264">
        <v>65384.86</v>
      </c>
      <c r="L14" s="1264">
        <v>0</v>
      </c>
      <c r="M14" s="1264">
        <v>1682935.28</v>
      </c>
      <c r="N14" s="1264">
        <v>5026773.66</v>
      </c>
      <c r="O14" s="1264">
        <v>8120798931.6599998</v>
      </c>
      <c r="P14" s="1264">
        <v>0</v>
      </c>
      <c r="Q14" s="1264">
        <v>0</v>
      </c>
      <c r="R14" s="1264">
        <v>0</v>
      </c>
      <c r="S14" s="1264">
        <v>0</v>
      </c>
      <c r="T14" s="1264">
        <v>0</v>
      </c>
      <c r="U14" s="1264">
        <v>0</v>
      </c>
      <c r="V14" s="1264">
        <v>0</v>
      </c>
      <c r="W14" s="1264">
        <v>0</v>
      </c>
      <c r="X14" s="1264">
        <v>0</v>
      </c>
      <c r="Y14" s="1264">
        <v>0</v>
      </c>
      <c r="Z14" s="1264">
        <v>0</v>
      </c>
      <c r="AA14" s="1264">
        <v>0</v>
      </c>
      <c r="AB14" s="1264">
        <v>0</v>
      </c>
      <c r="AC14" s="1264">
        <v>0</v>
      </c>
      <c r="AD14" s="1264">
        <v>0</v>
      </c>
      <c r="AE14" s="1264">
        <v>0</v>
      </c>
      <c r="AF14" s="1264">
        <v>0</v>
      </c>
      <c r="AG14" s="1264">
        <v>0</v>
      </c>
      <c r="AH14" s="1264">
        <v>0</v>
      </c>
      <c r="AI14" s="1264">
        <v>0</v>
      </c>
      <c r="AJ14" s="1264">
        <v>0</v>
      </c>
      <c r="AK14" s="1264">
        <v>0</v>
      </c>
      <c r="AL14" s="1264">
        <v>0</v>
      </c>
      <c r="AM14" s="1264">
        <v>0</v>
      </c>
      <c r="AN14" s="1264">
        <v>0</v>
      </c>
      <c r="AO14" s="1264">
        <v>0</v>
      </c>
      <c r="AP14" s="1264">
        <v>0</v>
      </c>
      <c r="AQ14" s="1264">
        <v>0</v>
      </c>
      <c r="AR14" s="1264">
        <v>0</v>
      </c>
      <c r="AS14" s="1264">
        <v>0</v>
      </c>
      <c r="AT14" s="1264">
        <v>42217161.75</v>
      </c>
      <c r="AU14" s="1264">
        <v>0</v>
      </c>
      <c r="AV14" s="1264">
        <v>12577297.26</v>
      </c>
      <c r="AW14" s="1264">
        <v>54794459.009999998</v>
      </c>
      <c r="AX14" s="1264">
        <v>2544753.75</v>
      </c>
      <c r="AY14" s="1264">
        <v>0</v>
      </c>
      <c r="AZ14" s="1264">
        <v>0</v>
      </c>
      <c r="BA14" s="1264">
        <v>0</v>
      </c>
      <c r="BB14" s="1264">
        <v>0</v>
      </c>
      <c r="BC14" s="1264">
        <v>52923.47</v>
      </c>
      <c r="BD14" s="1264">
        <v>0</v>
      </c>
      <c r="BE14" s="1264">
        <v>0</v>
      </c>
      <c r="BF14" s="1264">
        <v>2597677.2200000002</v>
      </c>
      <c r="BG14" s="1264">
        <v>0</v>
      </c>
      <c r="BH14" s="1264">
        <v>0</v>
      </c>
      <c r="BI14" s="1264">
        <v>0</v>
      </c>
      <c r="BJ14" s="1264">
        <v>57392136.229999997</v>
      </c>
      <c r="BK14" s="1264">
        <v>57392136.229999997</v>
      </c>
      <c r="BL14" s="1264">
        <v>8000386.2400000002</v>
      </c>
      <c r="BM14" s="1264">
        <v>8000386.2400000002</v>
      </c>
      <c r="BN14" s="1264">
        <v>1527.8999999999999</v>
      </c>
      <c r="BO14" s="1264">
        <v>4927.7599999999993</v>
      </c>
      <c r="DR14" s="1263">
        <v>45747</v>
      </c>
      <c r="DS14" s="1369" t="s">
        <v>812</v>
      </c>
      <c r="DT14" t="s">
        <v>457</v>
      </c>
      <c r="DU14" s="1264">
        <v>175842390.63999999</v>
      </c>
      <c r="DV14" s="1266">
        <v>482</v>
      </c>
    </row>
    <row r="15" spans="1:126">
      <c r="A15" s="1263">
        <v>45596</v>
      </c>
      <c r="B15" t="s">
        <v>343</v>
      </c>
      <c r="C15" s="1264">
        <v>0</v>
      </c>
      <c r="D15" s="1264">
        <v>0</v>
      </c>
      <c r="E15" s="1264">
        <v>911.81</v>
      </c>
      <c r="F15" s="1264">
        <v>0</v>
      </c>
      <c r="G15" s="1264">
        <v>0</v>
      </c>
      <c r="H15" s="1264">
        <v>0</v>
      </c>
      <c r="I15" s="1264">
        <v>0</v>
      </c>
      <c r="J15" s="1264">
        <v>0</v>
      </c>
      <c r="K15" s="1264">
        <v>65384.86</v>
      </c>
      <c r="L15" s="1264">
        <v>0</v>
      </c>
      <c r="M15" s="1264">
        <v>0</v>
      </c>
      <c r="N15" s="1264">
        <v>0</v>
      </c>
      <c r="O15" s="1264">
        <v>64473.05</v>
      </c>
      <c r="P15" s="1264">
        <v>0</v>
      </c>
      <c r="Q15" s="1264">
        <v>0</v>
      </c>
      <c r="R15" s="1264">
        <v>0</v>
      </c>
      <c r="S15" s="1264">
        <v>0</v>
      </c>
      <c r="T15" s="1264">
        <v>0</v>
      </c>
      <c r="U15" s="1264">
        <v>0</v>
      </c>
      <c r="V15" s="1264">
        <v>0</v>
      </c>
      <c r="W15" s="1264">
        <v>0</v>
      </c>
      <c r="X15" s="1264">
        <v>0</v>
      </c>
      <c r="Y15" s="1264">
        <v>0</v>
      </c>
      <c r="Z15" s="1264">
        <v>0</v>
      </c>
      <c r="AA15" s="1264">
        <v>0</v>
      </c>
      <c r="AB15" s="1264">
        <v>0</v>
      </c>
      <c r="AC15" s="1264">
        <v>0</v>
      </c>
      <c r="AD15" s="1264">
        <v>0</v>
      </c>
      <c r="AE15" s="1264">
        <v>0</v>
      </c>
      <c r="AF15" s="1264">
        <v>0</v>
      </c>
      <c r="AG15" s="1264">
        <v>0</v>
      </c>
      <c r="AH15" s="1264">
        <v>0</v>
      </c>
      <c r="AI15" s="1264">
        <v>0</v>
      </c>
      <c r="AJ15" s="1264">
        <v>0</v>
      </c>
      <c r="AK15" s="1264">
        <v>0</v>
      </c>
      <c r="AL15" s="1264">
        <v>0</v>
      </c>
      <c r="AM15" s="1264">
        <v>0</v>
      </c>
      <c r="AN15" s="1264">
        <v>0</v>
      </c>
      <c r="AO15" s="1264">
        <v>0</v>
      </c>
      <c r="AP15" s="1264">
        <v>0</v>
      </c>
      <c r="AQ15" s="1264">
        <v>0</v>
      </c>
      <c r="AR15" s="1264">
        <v>0</v>
      </c>
      <c r="AS15" s="1264">
        <v>0</v>
      </c>
      <c r="AT15" s="1264">
        <v>911.81</v>
      </c>
      <c r="AU15" s="1264">
        <v>0</v>
      </c>
      <c r="AV15" s="1264">
        <v>0</v>
      </c>
      <c r="AW15" s="1264">
        <v>911.81</v>
      </c>
      <c r="AX15" s="1264">
        <v>31.79</v>
      </c>
      <c r="AY15" s="1264">
        <v>0</v>
      </c>
      <c r="AZ15" s="1264">
        <v>0</v>
      </c>
      <c r="BA15" s="1264">
        <v>0</v>
      </c>
      <c r="BB15" s="1264">
        <v>0</v>
      </c>
      <c r="BC15" s="1264">
        <v>0</v>
      </c>
      <c r="BD15" s="1264">
        <v>0</v>
      </c>
      <c r="BE15" s="1264">
        <v>0</v>
      </c>
      <c r="BF15" s="1264">
        <v>0</v>
      </c>
      <c r="BG15" s="1264">
        <v>0</v>
      </c>
      <c r="BH15" s="1264">
        <v>0</v>
      </c>
      <c r="BI15" s="1264">
        <v>0</v>
      </c>
      <c r="BJ15" s="1264">
        <v>943.6</v>
      </c>
      <c r="BK15" s="1264">
        <v>943.6</v>
      </c>
      <c r="BL15" s="1264">
        <v>0</v>
      </c>
      <c r="BM15" s="1264">
        <v>0</v>
      </c>
      <c r="BN15" s="1264">
        <v>0</v>
      </c>
      <c r="BO15" s="1264">
        <v>0</v>
      </c>
      <c r="DR15" s="1263">
        <v>45747</v>
      </c>
      <c r="DS15" s="1369" t="s">
        <v>813</v>
      </c>
      <c r="DT15" t="s">
        <v>458</v>
      </c>
      <c r="DU15" s="1264">
        <v>173758844.40000001</v>
      </c>
      <c r="DV15" s="1266">
        <v>421</v>
      </c>
    </row>
    <row r="16" spans="1:126">
      <c r="A16" s="1263">
        <v>45565</v>
      </c>
      <c r="B16" t="s">
        <v>719</v>
      </c>
      <c r="C16" s="1264">
        <v>0</v>
      </c>
      <c r="D16" s="1264">
        <v>8182368484.4700003</v>
      </c>
      <c r="E16" s="1264">
        <v>0</v>
      </c>
      <c r="F16" s="1264">
        <v>0</v>
      </c>
      <c r="G16" s="1264">
        <v>0</v>
      </c>
      <c r="H16" s="1264">
        <v>0</v>
      </c>
      <c r="I16" s="1264">
        <v>0</v>
      </c>
      <c r="J16" s="1264">
        <v>0</v>
      </c>
      <c r="K16" s="1264">
        <v>0</v>
      </c>
      <c r="L16" s="1264">
        <v>0</v>
      </c>
      <c r="M16" s="1264">
        <v>0</v>
      </c>
      <c r="N16" s="1264">
        <v>0</v>
      </c>
      <c r="O16" s="1264">
        <v>8182368484.4700003</v>
      </c>
      <c r="P16" s="1264">
        <v>0</v>
      </c>
      <c r="Q16" s="1264">
        <v>0</v>
      </c>
      <c r="R16" s="1264">
        <v>0</v>
      </c>
      <c r="S16" s="1264">
        <v>0</v>
      </c>
      <c r="T16" s="1264">
        <v>0</v>
      </c>
      <c r="U16" s="1264">
        <v>0</v>
      </c>
      <c r="V16" s="1264">
        <v>0</v>
      </c>
      <c r="W16" s="1264">
        <v>0</v>
      </c>
      <c r="X16" s="1264">
        <v>0</v>
      </c>
      <c r="Y16" s="1264">
        <v>0</v>
      </c>
      <c r="Z16" s="1264">
        <v>0</v>
      </c>
      <c r="AA16" s="1264">
        <v>0</v>
      </c>
      <c r="AB16" s="1264">
        <v>0</v>
      </c>
      <c r="AC16" s="1264">
        <v>0</v>
      </c>
      <c r="AD16" s="1264">
        <v>0</v>
      </c>
      <c r="AE16" s="1264">
        <v>0</v>
      </c>
      <c r="AF16" s="1264">
        <v>0</v>
      </c>
      <c r="AG16" s="1264">
        <v>0</v>
      </c>
      <c r="AH16" s="1264">
        <v>0</v>
      </c>
      <c r="AI16" s="1264">
        <v>0</v>
      </c>
      <c r="AJ16" s="1264">
        <v>0</v>
      </c>
      <c r="AK16" s="1264">
        <v>0</v>
      </c>
      <c r="AL16" s="1264">
        <v>0</v>
      </c>
      <c r="AM16" s="1264">
        <v>0</v>
      </c>
      <c r="AN16" s="1264">
        <v>0</v>
      </c>
      <c r="AO16" s="1264">
        <v>0</v>
      </c>
      <c r="AP16" s="1264">
        <v>0</v>
      </c>
      <c r="AQ16" s="1264">
        <v>0</v>
      </c>
      <c r="AR16" s="1264">
        <v>0</v>
      </c>
      <c r="AS16" s="1264">
        <v>0</v>
      </c>
      <c r="AT16" s="1264">
        <v>0</v>
      </c>
      <c r="AU16" s="1264">
        <v>0</v>
      </c>
      <c r="AV16" s="1264">
        <v>0</v>
      </c>
      <c r="AW16" s="1264">
        <v>0</v>
      </c>
      <c r="AX16" s="1264">
        <v>0</v>
      </c>
      <c r="AY16" s="1264">
        <v>0</v>
      </c>
      <c r="AZ16" s="1264">
        <v>0</v>
      </c>
      <c r="BA16" s="1264">
        <v>0</v>
      </c>
      <c r="BB16" s="1264">
        <v>0</v>
      </c>
      <c r="BC16" s="1264">
        <v>0</v>
      </c>
      <c r="BD16" s="1264">
        <v>0</v>
      </c>
      <c r="BE16" s="1264">
        <v>0</v>
      </c>
      <c r="BF16" s="1264">
        <v>0</v>
      </c>
      <c r="BG16" s="1264">
        <v>0</v>
      </c>
      <c r="BH16" s="1264">
        <v>0</v>
      </c>
      <c r="BI16" s="1264">
        <v>0</v>
      </c>
      <c r="BJ16" s="1264">
        <v>0</v>
      </c>
      <c r="BK16" s="1264">
        <v>0</v>
      </c>
      <c r="BL16" s="1264">
        <v>8022567.3799999999</v>
      </c>
      <c r="BM16" s="1264">
        <v>8022567.3799999999</v>
      </c>
      <c r="BN16" s="1264">
        <v>0</v>
      </c>
      <c r="BO16" s="1264">
        <v>0</v>
      </c>
      <c r="DR16" s="1263">
        <v>45747</v>
      </c>
      <c r="DS16" s="1369" t="s">
        <v>814</v>
      </c>
      <c r="DT16" t="s">
        <v>459</v>
      </c>
      <c r="DU16" s="1264">
        <v>182221290.03</v>
      </c>
      <c r="DV16" s="1266">
        <v>386</v>
      </c>
    </row>
    <row r="17" spans="1:126">
      <c r="A17" s="1263">
        <v>45565</v>
      </c>
      <c r="B17" t="s">
        <v>343</v>
      </c>
      <c r="C17" s="1264">
        <v>0</v>
      </c>
      <c r="D17" s="1264">
        <v>0</v>
      </c>
      <c r="E17" s="1264">
        <v>0</v>
      </c>
      <c r="F17" s="1264">
        <v>0</v>
      </c>
      <c r="G17" s="1264">
        <v>0</v>
      </c>
      <c r="H17" s="1264">
        <v>0</v>
      </c>
      <c r="I17" s="1264">
        <v>0</v>
      </c>
      <c r="J17" s="1264">
        <v>0</v>
      </c>
      <c r="K17" s="1264">
        <v>0</v>
      </c>
      <c r="L17" s="1264">
        <v>0</v>
      </c>
      <c r="M17" s="1264">
        <v>0</v>
      </c>
      <c r="N17" s="1264">
        <v>0</v>
      </c>
      <c r="O17" s="1264">
        <v>0</v>
      </c>
      <c r="P17" s="1264">
        <v>0</v>
      </c>
      <c r="Q17" s="1264">
        <v>0</v>
      </c>
      <c r="R17" s="1264">
        <v>0</v>
      </c>
      <c r="S17" s="1264">
        <v>0</v>
      </c>
      <c r="T17" s="1264">
        <v>0</v>
      </c>
      <c r="U17" s="1264">
        <v>0</v>
      </c>
      <c r="V17" s="1264">
        <v>0</v>
      </c>
      <c r="W17" s="1264">
        <v>0</v>
      </c>
      <c r="X17" s="1264">
        <v>0</v>
      </c>
      <c r="Y17" s="1264">
        <v>0</v>
      </c>
      <c r="Z17" s="1264">
        <v>0</v>
      </c>
      <c r="AA17" s="1264">
        <v>0</v>
      </c>
      <c r="AB17" s="1264">
        <v>0</v>
      </c>
      <c r="AC17" s="1264">
        <v>0</v>
      </c>
      <c r="AD17" s="1264">
        <v>0</v>
      </c>
      <c r="AE17" s="1264">
        <v>0</v>
      </c>
      <c r="AF17" s="1264">
        <v>0</v>
      </c>
      <c r="AG17" s="1264">
        <v>0</v>
      </c>
      <c r="AH17" s="1264">
        <v>0</v>
      </c>
      <c r="AI17" s="1264">
        <v>0</v>
      </c>
      <c r="AJ17" s="1264">
        <v>0</v>
      </c>
      <c r="AK17" s="1264">
        <v>0</v>
      </c>
      <c r="AL17" s="1264">
        <v>0</v>
      </c>
      <c r="AM17" s="1264">
        <v>0</v>
      </c>
      <c r="AN17" s="1264">
        <v>0</v>
      </c>
      <c r="AO17" s="1264">
        <v>0</v>
      </c>
      <c r="AP17" s="1264">
        <v>0</v>
      </c>
      <c r="AQ17" s="1264">
        <v>0</v>
      </c>
      <c r="AR17" s="1264">
        <v>0</v>
      </c>
      <c r="AS17" s="1264">
        <v>0</v>
      </c>
      <c r="AT17" s="1264">
        <v>0</v>
      </c>
      <c r="AU17" s="1264">
        <v>0</v>
      </c>
      <c r="AV17" s="1264">
        <v>0</v>
      </c>
      <c r="AW17" s="1264">
        <v>0</v>
      </c>
      <c r="AX17" s="1264">
        <v>0</v>
      </c>
      <c r="AY17" s="1264">
        <v>0</v>
      </c>
      <c r="AZ17" s="1264">
        <v>0</v>
      </c>
      <c r="BA17" s="1264">
        <v>0</v>
      </c>
      <c r="BB17" s="1264">
        <v>0</v>
      </c>
      <c r="BC17" s="1264">
        <v>0</v>
      </c>
      <c r="BD17" s="1264">
        <v>0</v>
      </c>
      <c r="BE17" s="1264">
        <v>0</v>
      </c>
      <c r="BF17" s="1264">
        <v>0</v>
      </c>
      <c r="BG17" s="1264">
        <v>0</v>
      </c>
      <c r="BH17" s="1264">
        <v>0</v>
      </c>
      <c r="BI17" s="1264">
        <v>0</v>
      </c>
      <c r="BJ17" s="1264">
        <v>0</v>
      </c>
      <c r="BK17" s="1264">
        <v>0</v>
      </c>
      <c r="BL17" s="1264">
        <v>0</v>
      </c>
      <c r="BM17" s="1264">
        <v>0</v>
      </c>
      <c r="BN17" s="1264">
        <v>0</v>
      </c>
      <c r="BO17" s="1264">
        <v>0</v>
      </c>
      <c r="DR17" s="1263">
        <v>45747</v>
      </c>
      <c r="DS17" s="1369" t="s">
        <v>815</v>
      </c>
      <c r="DT17" t="s">
        <v>460</v>
      </c>
      <c r="DU17" s="1264">
        <v>185154404.69999999</v>
      </c>
      <c r="DV17" s="1266">
        <v>364</v>
      </c>
    </row>
    <row r="18" spans="1:126">
      <c r="DR18" s="1263">
        <v>45747</v>
      </c>
      <c r="DS18" s="1369" t="s">
        <v>816</v>
      </c>
      <c r="DT18" t="s">
        <v>461</v>
      </c>
      <c r="DU18" s="1264">
        <v>143070766.13999999</v>
      </c>
      <c r="DV18" s="1266">
        <v>261</v>
      </c>
    </row>
    <row r="19" spans="1:126">
      <c r="DR19" s="1263">
        <v>45747</v>
      </c>
      <c r="DS19" s="1369" t="s">
        <v>817</v>
      </c>
      <c r="DT19" t="s">
        <v>462</v>
      </c>
      <c r="DU19" s="1264">
        <v>124170928.98</v>
      </c>
      <c r="DV19" s="1266">
        <v>209</v>
      </c>
    </row>
    <row r="20" spans="1:126">
      <c r="DR20" s="1263">
        <v>45747</v>
      </c>
      <c r="DS20" s="1369" t="s">
        <v>818</v>
      </c>
      <c r="DT20" t="s">
        <v>463</v>
      </c>
      <c r="DU20" s="1264">
        <v>99087119.739999995</v>
      </c>
      <c r="DV20" s="1266">
        <v>161</v>
      </c>
    </row>
    <row r="21" spans="1:126">
      <c r="DR21" s="1263">
        <v>45747</v>
      </c>
      <c r="DS21" s="1369" t="s">
        <v>819</v>
      </c>
      <c r="DT21" t="s">
        <v>464</v>
      </c>
      <c r="DU21" s="1264">
        <v>86689788.379999995</v>
      </c>
      <c r="DV21" s="1266">
        <v>133</v>
      </c>
    </row>
    <row r="22" spans="1:126">
      <c r="DR22" s="1263">
        <v>45747</v>
      </c>
      <c r="DS22" s="1369" t="s">
        <v>820</v>
      </c>
      <c r="DT22" t="s">
        <v>465</v>
      </c>
      <c r="DU22" s="1264">
        <v>64465206.57</v>
      </c>
      <c r="DV22" s="1266">
        <v>91</v>
      </c>
    </row>
    <row r="23" spans="1:126">
      <c r="DR23" s="1263">
        <v>45747</v>
      </c>
      <c r="DS23" s="1369" t="s">
        <v>821</v>
      </c>
      <c r="DT23" t="s">
        <v>466</v>
      </c>
      <c r="DU23" s="1264">
        <v>59840769.789999999</v>
      </c>
      <c r="DV23" s="1266">
        <v>80</v>
      </c>
    </row>
    <row r="24" spans="1:126">
      <c r="DR24" s="1263">
        <v>45747</v>
      </c>
      <c r="DS24" s="1369" t="s">
        <v>822</v>
      </c>
      <c r="DT24" t="s">
        <v>467</v>
      </c>
      <c r="DU24" s="1264">
        <v>44059622.770000003</v>
      </c>
      <c r="DV24" s="1266">
        <v>57</v>
      </c>
    </row>
    <row r="25" spans="1:126">
      <c r="DR25" s="1263">
        <v>45747</v>
      </c>
      <c r="DS25" s="1369" t="s">
        <v>823</v>
      </c>
      <c r="DT25" t="s">
        <v>468</v>
      </c>
      <c r="DU25" s="1264">
        <v>55941393.549999997</v>
      </c>
      <c r="DV25" s="1266">
        <v>71</v>
      </c>
    </row>
    <row r="26" spans="1:126">
      <c r="DR26" s="1263">
        <v>45747</v>
      </c>
      <c r="DS26" s="1369" t="s">
        <v>824</v>
      </c>
      <c r="DT26" t="s">
        <v>469</v>
      </c>
      <c r="DU26" s="1264">
        <v>35544185.520000003</v>
      </c>
      <c r="DV26" s="1266">
        <v>41</v>
      </c>
    </row>
    <row r="27" spans="1:126">
      <c r="DR27" s="1263">
        <v>45747</v>
      </c>
      <c r="DS27" s="1369" t="s">
        <v>825</v>
      </c>
      <c r="DT27" t="s">
        <v>470</v>
      </c>
      <c r="DU27" s="1264">
        <v>39709404.049999997</v>
      </c>
      <c r="DV27" s="1266">
        <v>45</v>
      </c>
    </row>
    <row r="28" spans="1:126">
      <c r="DR28" s="1263">
        <v>45747</v>
      </c>
      <c r="DS28" s="1369" t="s">
        <v>826</v>
      </c>
      <c r="DT28" t="s">
        <v>471</v>
      </c>
      <c r="DU28" s="1264">
        <v>24820526.960000001</v>
      </c>
      <c r="DV28" s="1266">
        <v>25</v>
      </c>
    </row>
    <row r="29" spans="1:126">
      <c r="DR29" s="1263">
        <v>45747</v>
      </c>
      <c r="DS29" s="1369" t="s">
        <v>827</v>
      </c>
      <c r="DT29" t="s">
        <v>472</v>
      </c>
      <c r="DU29" s="1264">
        <v>32826205.949999999</v>
      </c>
      <c r="DV29" s="1266">
        <v>37</v>
      </c>
    </row>
    <row r="30" spans="1:126">
      <c r="DR30" s="1263">
        <v>45747</v>
      </c>
      <c r="DS30" s="1369" t="s">
        <v>828</v>
      </c>
      <c r="DT30" t="s">
        <v>473</v>
      </c>
      <c r="DU30" s="1264">
        <v>24432181.77</v>
      </c>
      <c r="DV30" s="1266">
        <v>24</v>
      </c>
    </row>
    <row r="31" spans="1:126">
      <c r="DR31" s="1263">
        <v>45747</v>
      </c>
      <c r="DS31" s="1369" t="s">
        <v>829</v>
      </c>
      <c r="DT31" t="s">
        <v>474</v>
      </c>
      <c r="DU31" s="1264">
        <v>26737310.989999998</v>
      </c>
      <c r="DV31" s="1266">
        <v>23</v>
      </c>
    </row>
    <row r="32" spans="1:126">
      <c r="DR32" s="1263">
        <v>45747</v>
      </c>
      <c r="DS32" s="1369" t="s">
        <v>830</v>
      </c>
      <c r="DT32" t="s">
        <v>475</v>
      </c>
      <c r="DU32" s="1264">
        <v>21664747.940000001</v>
      </c>
      <c r="DV32" s="1266">
        <v>21</v>
      </c>
    </row>
    <row r="33" spans="122:126">
      <c r="DR33" s="1263">
        <v>45747</v>
      </c>
      <c r="DS33" s="1369" t="s">
        <v>831</v>
      </c>
      <c r="DT33" t="s">
        <v>476</v>
      </c>
      <c r="DU33" s="1264">
        <v>19850050.690000001</v>
      </c>
      <c r="DV33" s="1266">
        <v>17</v>
      </c>
    </row>
    <row r="34" spans="122:126">
      <c r="DR34" s="1263">
        <v>45747</v>
      </c>
      <c r="DS34" s="1369" t="s">
        <v>832</v>
      </c>
      <c r="DT34" t="s">
        <v>477</v>
      </c>
      <c r="DU34" s="1264">
        <v>16704045.23</v>
      </c>
      <c r="DV34" s="1266">
        <v>14</v>
      </c>
    </row>
    <row r="35" spans="122:126">
      <c r="DR35" s="1263">
        <v>45747</v>
      </c>
      <c r="DS35" s="1369" t="s">
        <v>833</v>
      </c>
      <c r="DT35" t="s">
        <v>478</v>
      </c>
      <c r="DU35" s="1264">
        <v>253405969.49000001</v>
      </c>
      <c r="DV35" s="1266">
        <v>168</v>
      </c>
    </row>
    <row r="36" spans="122:126">
      <c r="DR36" s="1263">
        <v>45747</v>
      </c>
      <c r="DS36" s="1369" t="s">
        <v>2016</v>
      </c>
      <c r="DT36" t="s">
        <v>2017</v>
      </c>
      <c r="DU36" s="1264">
        <v>10587</v>
      </c>
      <c r="DV36" s="1266">
        <v>0</v>
      </c>
    </row>
    <row r="37" spans="122:126">
      <c r="DR37" s="1263">
        <v>45747</v>
      </c>
      <c r="DS37" s="1369" t="s">
        <v>2018</v>
      </c>
      <c r="DT37" t="s">
        <v>2019</v>
      </c>
      <c r="DU37" s="1264">
        <v>188075.66</v>
      </c>
      <c r="DV37" s="1266">
        <v>0</v>
      </c>
    </row>
    <row r="38" spans="122:126">
      <c r="DR38" s="1263">
        <v>45747</v>
      </c>
      <c r="DS38" s="1369" t="s">
        <v>2020</v>
      </c>
      <c r="DT38" t="s">
        <v>435</v>
      </c>
      <c r="DU38" s="1264">
        <v>3400000</v>
      </c>
      <c r="DV38" s="1266">
        <v>0</v>
      </c>
    </row>
    <row r="39" spans="122:126">
      <c r="DR39" s="1263">
        <v>45747</v>
      </c>
      <c r="DS39" s="1369" t="s">
        <v>834</v>
      </c>
      <c r="DT39" t="s">
        <v>448</v>
      </c>
      <c r="DU39" s="1264">
        <v>327380931</v>
      </c>
      <c r="DV39" s="1266">
        <v>10597</v>
      </c>
    </row>
    <row r="40" spans="122:126">
      <c r="DR40" s="1263">
        <v>45747</v>
      </c>
      <c r="DS40" s="1369" t="s">
        <v>835</v>
      </c>
      <c r="DT40" t="s">
        <v>449</v>
      </c>
      <c r="DU40" s="1264">
        <v>1172722623.51</v>
      </c>
      <c r="DV40" s="1266">
        <v>15621</v>
      </c>
    </row>
    <row r="41" spans="122:126">
      <c r="DR41" s="1263">
        <v>45747</v>
      </c>
      <c r="DS41" s="1369" t="s">
        <v>836</v>
      </c>
      <c r="DT41" t="s">
        <v>450</v>
      </c>
      <c r="DU41" s="1264">
        <v>1827383088.9000001</v>
      </c>
      <c r="DV41" s="1266">
        <v>14863</v>
      </c>
    </row>
    <row r="42" spans="122:126">
      <c r="DR42" s="1263">
        <v>45747</v>
      </c>
      <c r="DS42" s="1369" t="s">
        <v>837</v>
      </c>
      <c r="DT42" t="s">
        <v>451</v>
      </c>
      <c r="DU42" s="1264">
        <v>908555312.08000004</v>
      </c>
      <c r="DV42" s="1266">
        <v>5244</v>
      </c>
    </row>
    <row r="43" spans="122:126">
      <c r="DR43" s="1263">
        <v>45747</v>
      </c>
      <c r="DS43" s="1369" t="s">
        <v>838</v>
      </c>
      <c r="DT43" t="s">
        <v>452</v>
      </c>
      <c r="DU43" s="1264">
        <v>724458803.88999999</v>
      </c>
      <c r="DV43" s="1266">
        <v>3250</v>
      </c>
    </row>
    <row r="44" spans="122:126">
      <c r="DR44" s="1263">
        <v>45747</v>
      </c>
      <c r="DS44" s="1369" t="s">
        <v>839</v>
      </c>
      <c r="DT44" t="s">
        <v>453</v>
      </c>
      <c r="DU44" s="1264">
        <v>500645003.13999999</v>
      </c>
      <c r="DV44" s="1266">
        <v>1838</v>
      </c>
    </row>
    <row r="45" spans="122:126">
      <c r="DR45" s="1263">
        <v>45747</v>
      </c>
      <c r="DS45" s="1369" t="s">
        <v>840</v>
      </c>
      <c r="DT45" t="s">
        <v>454</v>
      </c>
      <c r="DU45" s="1264">
        <v>316668562.92000002</v>
      </c>
      <c r="DV45" s="1266">
        <v>980</v>
      </c>
    </row>
    <row r="46" spans="122:126">
      <c r="DR46" s="1263">
        <v>45747</v>
      </c>
      <c r="DS46" s="1369" t="s">
        <v>841</v>
      </c>
      <c r="DT46" t="s">
        <v>455</v>
      </c>
      <c r="DU46" s="1264">
        <v>242365524.66999999</v>
      </c>
      <c r="DV46" s="1266">
        <v>651</v>
      </c>
    </row>
    <row r="47" spans="122:126">
      <c r="DR47" s="1263">
        <v>45747</v>
      </c>
      <c r="DS47" s="1369" t="s">
        <v>842</v>
      </c>
      <c r="DT47" t="s">
        <v>456</v>
      </c>
      <c r="DU47" s="1264">
        <v>154418165.91</v>
      </c>
      <c r="DV47" s="1266">
        <v>364</v>
      </c>
    </row>
    <row r="48" spans="122:126">
      <c r="DR48" s="1263">
        <v>45747</v>
      </c>
      <c r="DS48" s="1369" t="s">
        <v>843</v>
      </c>
      <c r="DT48" t="s">
        <v>457</v>
      </c>
      <c r="DU48" s="1264">
        <v>191525101.77000001</v>
      </c>
      <c r="DV48" s="1266">
        <v>402</v>
      </c>
    </row>
    <row r="49" spans="122:126">
      <c r="DR49" s="1263">
        <v>45747</v>
      </c>
      <c r="DS49" s="1369" t="s">
        <v>844</v>
      </c>
      <c r="DT49" t="s">
        <v>458</v>
      </c>
      <c r="DU49" s="1264">
        <v>222347010.06999999</v>
      </c>
      <c r="DV49" s="1266">
        <v>424</v>
      </c>
    </row>
    <row r="50" spans="122:126">
      <c r="DR50" s="1263">
        <v>45747</v>
      </c>
      <c r="DS50" s="1369" t="s">
        <v>845</v>
      </c>
      <c r="DT50" t="s">
        <v>459</v>
      </c>
      <c r="DU50" s="1264">
        <v>159061971.66999999</v>
      </c>
      <c r="DV50" s="1266">
        <v>277</v>
      </c>
    </row>
    <row r="51" spans="122:126">
      <c r="DR51" s="1263">
        <v>45747</v>
      </c>
      <c r="DS51" s="1369" t="s">
        <v>846</v>
      </c>
      <c r="DT51" t="s">
        <v>460</v>
      </c>
      <c r="DU51" s="1264">
        <v>148696404.05000001</v>
      </c>
      <c r="DV51" s="1266">
        <v>239</v>
      </c>
    </row>
    <row r="52" spans="122:126">
      <c r="DR52" s="1263">
        <v>45747</v>
      </c>
      <c r="DS52" s="1369" t="s">
        <v>847</v>
      </c>
      <c r="DT52" t="s">
        <v>461</v>
      </c>
      <c r="DU52" s="1264">
        <v>126688491.54000001</v>
      </c>
      <c r="DV52" s="1266">
        <v>188</v>
      </c>
    </row>
    <row r="53" spans="122:126">
      <c r="DR53" s="1263">
        <v>45747</v>
      </c>
      <c r="DS53" s="1369" t="s">
        <v>848</v>
      </c>
      <c r="DT53" t="s">
        <v>462</v>
      </c>
      <c r="DU53" s="1264">
        <v>83194621</v>
      </c>
      <c r="DV53" s="1266">
        <v>115</v>
      </c>
    </row>
    <row r="54" spans="122:126">
      <c r="DR54" s="1263">
        <v>45747</v>
      </c>
      <c r="DS54" s="1369" t="s">
        <v>849</v>
      </c>
      <c r="DT54" t="s">
        <v>463</v>
      </c>
      <c r="DU54" s="1264">
        <v>64071168.200000003</v>
      </c>
      <c r="DV54" s="1266">
        <v>83</v>
      </c>
    </row>
    <row r="55" spans="122:126">
      <c r="DR55" s="1263">
        <v>45747</v>
      </c>
      <c r="DS55" s="1369" t="s">
        <v>850</v>
      </c>
      <c r="DT55" t="s">
        <v>464</v>
      </c>
      <c r="DU55" s="1264">
        <v>66770233.979999997</v>
      </c>
      <c r="DV55" s="1266">
        <v>81</v>
      </c>
    </row>
    <row r="56" spans="122:126">
      <c r="DR56" s="1263">
        <v>45747</v>
      </c>
      <c r="DS56" s="1369" t="s">
        <v>851</v>
      </c>
      <c r="DT56" t="s">
        <v>465</v>
      </c>
      <c r="DU56" s="1264">
        <v>44733779.979999997</v>
      </c>
      <c r="DV56" s="1266">
        <v>51</v>
      </c>
    </row>
    <row r="57" spans="122:126">
      <c r="DR57" s="1263">
        <v>45747</v>
      </c>
      <c r="DS57" s="1369" t="s">
        <v>852</v>
      </c>
      <c r="DT57" t="s">
        <v>466</v>
      </c>
      <c r="DU57" s="1264">
        <v>44379942.229999997</v>
      </c>
      <c r="DV57" s="1266">
        <v>48</v>
      </c>
    </row>
    <row r="58" spans="122:126">
      <c r="DR58" s="1263">
        <v>45747</v>
      </c>
      <c r="DS58" s="1369" t="s">
        <v>853</v>
      </c>
      <c r="DT58" t="s">
        <v>467</v>
      </c>
      <c r="DU58" s="1264">
        <v>39181504.310000002</v>
      </c>
      <c r="DV58" s="1266">
        <v>40</v>
      </c>
    </row>
    <row r="59" spans="122:126">
      <c r="DR59" s="1263">
        <v>45747</v>
      </c>
      <c r="DS59" s="1369" t="s">
        <v>854</v>
      </c>
      <c r="DT59" t="s">
        <v>468</v>
      </c>
      <c r="DU59" s="1264">
        <v>33738163.939999998</v>
      </c>
      <c r="DV59" s="1266">
        <v>33</v>
      </c>
    </row>
    <row r="60" spans="122:126">
      <c r="DR60" s="1263">
        <v>45747</v>
      </c>
      <c r="DS60" s="1369" t="s">
        <v>855</v>
      </c>
      <c r="DT60" t="s">
        <v>469</v>
      </c>
      <c r="DU60" s="1264">
        <v>27908017.120000001</v>
      </c>
      <c r="DV60" s="1266">
        <v>26</v>
      </c>
    </row>
    <row r="61" spans="122:126">
      <c r="DR61" s="1263">
        <v>45747</v>
      </c>
      <c r="DS61" s="1369" t="s">
        <v>856</v>
      </c>
      <c r="DT61" t="s">
        <v>470</v>
      </c>
      <c r="DU61" s="1264">
        <v>23660903.66</v>
      </c>
      <c r="DV61" s="1266">
        <v>21</v>
      </c>
    </row>
    <row r="62" spans="122:126">
      <c r="DR62" s="1263">
        <v>45747</v>
      </c>
      <c r="DS62" s="1369" t="s">
        <v>857</v>
      </c>
      <c r="DT62" t="s">
        <v>471</v>
      </c>
      <c r="DU62" s="1264">
        <v>22398371.600000001</v>
      </c>
      <c r="DV62" s="1266">
        <v>19</v>
      </c>
    </row>
    <row r="63" spans="122:126">
      <c r="DR63" s="1263">
        <v>45747</v>
      </c>
      <c r="DS63" s="1369" t="s">
        <v>858</v>
      </c>
      <c r="DT63" t="s">
        <v>472</v>
      </c>
      <c r="DU63" s="1264">
        <v>22039610.18</v>
      </c>
      <c r="DV63" s="1266">
        <v>18</v>
      </c>
    </row>
    <row r="64" spans="122:126">
      <c r="DR64" s="1263">
        <v>45747</v>
      </c>
      <c r="DS64" s="1369" t="s">
        <v>859</v>
      </c>
      <c r="DT64" t="s">
        <v>473</v>
      </c>
      <c r="DU64" s="1264">
        <v>17909570.32</v>
      </c>
      <c r="DV64" s="1266">
        <v>14</v>
      </c>
    </row>
    <row r="65" spans="122:126">
      <c r="DR65" s="1263">
        <v>45747</v>
      </c>
      <c r="DS65" s="1369" t="s">
        <v>860</v>
      </c>
      <c r="DT65" t="s">
        <v>474</v>
      </c>
      <c r="DU65" s="1264">
        <v>27875048.329999998</v>
      </c>
      <c r="DV65" s="1266">
        <v>21</v>
      </c>
    </row>
    <row r="66" spans="122:126">
      <c r="DR66" s="1263">
        <v>45747</v>
      </c>
      <c r="DS66" s="1369" t="s">
        <v>861</v>
      </c>
      <c r="DT66" t="s">
        <v>475</v>
      </c>
      <c r="DU66" s="1264">
        <v>26087258</v>
      </c>
      <c r="DV66" s="1266">
        <v>19</v>
      </c>
    </row>
    <row r="67" spans="122:126">
      <c r="DR67" s="1263">
        <v>45747</v>
      </c>
      <c r="DS67" s="1369" t="s">
        <v>862</v>
      </c>
      <c r="DT67" t="s">
        <v>476</v>
      </c>
      <c r="DU67" s="1264">
        <v>31326875.030000001</v>
      </c>
      <c r="DV67" s="1266">
        <v>22</v>
      </c>
    </row>
    <row r="68" spans="122:126">
      <c r="DR68" s="1263">
        <v>45747</v>
      </c>
      <c r="DS68" s="1369" t="s">
        <v>863</v>
      </c>
      <c r="DT68" t="s">
        <v>477</v>
      </c>
      <c r="DU68" s="1264">
        <v>23621490.440000001</v>
      </c>
      <c r="DV68" s="1266">
        <v>16</v>
      </c>
    </row>
    <row r="69" spans="122:126">
      <c r="DR69" s="1263">
        <v>45747</v>
      </c>
      <c r="DS69" s="1369" t="s">
        <v>864</v>
      </c>
      <c r="DT69" t="s">
        <v>478</v>
      </c>
      <c r="DU69" s="1264">
        <v>140770726.88999999</v>
      </c>
      <c r="DV69" s="1266">
        <v>82</v>
      </c>
    </row>
    <row r="70" spans="122:126">
      <c r="DR70" s="1263">
        <v>45747</v>
      </c>
      <c r="DS70" s="1369" t="s">
        <v>2021</v>
      </c>
      <c r="DT70" t="s">
        <v>2017</v>
      </c>
      <c r="DU70" s="1264">
        <v>383.91</v>
      </c>
      <c r="DV70" s="1266">
        <v>0</v>
      </c>
    </row>
    <row r="71" spans="122:126">
      <c r="DR71" s="1263">
        <v>45747</v>
      </c>
      <c r="DS71" s="1369" t="s">
        <v>2022</v>
      </c>
      <c r="DT71" t="s">
        <v>2019</v>
      </c>
      <c r="DU71" s="1264">
        <v>139499.84</v>
      </c>
      <c r="DV71" s="1266">
        <v>0</v>
      </c>
    </row>
    <row r="72" spans="122:126">
      <c r="DR72" s="1263">
        <v>45747</v>
      </c>
      <c r="DS72" s="1369" t="s">
        <v>2023</v>
      </c>
      <c r="DT72" t="s">
        <v>435</v>
      </c>
      <c r="DU72" s="1264">
        <v>2349935.5299999998</v>
      </c>
      <c r="DV72" s="1266">
        <v>0</v>
      </c>
    </row>
    <row r="73" spans="122:126">
      <c r="DR73" s="1263">
        <v>45747</v>
      </c>
      <c r="DS73" s="1369" t="s">
        <v>865</v>
      </c>
      <c r="DT73" t="s">
        <v>483</v>
      </c>
      <c r="DU73" s="1264">
        <v>1011794.33</v>
      </c>
      <c r="DV73" s="1266">
        <v>24</v>
      </c>
    </row>
    <row r="74" spans="122:126">
      <c r="DR74" s="1263">
        <v>45747</v>
      </c>
      <c r="DS74" s="1369" t="s">
        <v>866</v>
      </c>
      <c r="DT74" t="s">
        <v>484</v>
      </c>
      <c r="DU74" s="1264">
        <v>10052749.189999999</v>
      </c>
      <c r="DV74" s="1266">
        <v>182</v>
      </c>
    </row>
    <row r="75" spans="122:126">
      <c r="DR75" s="1263">
        <v>45747</v>
      </c>
      <c r="DS75" s="1369" t="s">
        <v>867</v>
      </c>
      <c r="DT75" t="s">
        <v>485</v>
      </c>
      <c r="DU75" s="1264">
        <v>35969481.289999999</v>
      </c>
      <c r="DV75" s="1266">
        <v>490</v>
      </c>
    </row>
    <row r="76" spans="122:126">
      <c r="DR76" s="1263">
        <v>45747</v>
      </c>
      <c r="DS76" s="1369" t="s">
        <v>868</v>
      </c>
      <c r="DT76" t="s">
        <v>486</v>
      </c>
      <c r="DU76" s="1264">
        <v>93786629.510000005</v>
      </c>
      <c r="DV76" s="1266">
        <v>946</v>
      </c>
    </row>
    <row r="77" spans="122:126">
      <c r="DR77" s="1263">
        <v>45747</v>
      </c>
      <c r="DS77" s="1369" t="s">
        <v>869</v>
      </c>
      <c r="DT77" t="s">
        <v>487</v>
      </c>
      <c r="DU77" s="1264">
        <v>148530735.47</v>
      </c>
      <c r="DV77" s="1266">
        <v>1426</v>
      </c>
    </row>
    <row r="78" spans="122:126">
      <c r="DR78" s="1263">
        <v>45747</v>
      </c>
      <c r="DS78" s="1369" t="s">
        <v>870</v>
      </c>
      <c r="DT78" t="s">
        <v>488</v>
      </c>
      <c r="DU78" s="1264">
        <v>269545670.81999999</v>
      </c>
      <c r="DV78" s="1266">
        <v>2203</v>
      </c>
    </row>
    <row r="79" spans="122:126">
      <c r="DR79" s="1263">
        <v>45747</v>
      </c>
      <c r="DS79" s="1369" t="s">
        <v>871</v>
      </c>
      <c r="DT79" t="s">
        <v>489</v>
      </c>
      <c r="DU79" s="1264">
        <v>372105253.79000002</v>
      </c>
      <c r="DV79" s="1266">
        <v>2851</v>
      </c>
    </row>
    <row r="80" spans="122:126">
      <c r="DR80" s="1263">
        <v>45747</v>
      </c>
      <c r="DS80" s="1369" t="s">
        <v>872</v>
      </c>
      <c r="DT80" t="s">
        <v>490</v>
      </c>
      <c r="DU80" s="1264">
        <v>558517353.98000002</v>
      </c>
      <c r="DV80" s="1266">
        <v>3841</v>
      </c>
    </row>
    <row r="81" spans="122:126">
      <c r="DR81" s="1263">
        <v>45747</v>
      </c>
      <c r="DS81" s="1369" t="s">
        <v>873</v>
      </c>
      <c r="DT81" t="s">
        <v>491</v>
      </c>
      <c r="DU81" s="1264">
        <v>855750270.92999995</v>
      </c>
      <c r="DV81" s="1266">
        <v>5601</v>
      </c>
    </row>
    <row r="82" spans="122:126">
      <c r="DR82" s="1263">
        <v>45747</v>
      </c>
      <c r="DS82" s="1369" t="s">
        <v>874</v>
      </c>
      <c r="DT82" t="s">
        <v>492</v>
      </c>
      <c r="DU82" s="1264">
        <v>1655197329.3900001</v>
      </c>
      <c r="DV82" s="1266">
        <v>9997</v>
      </c>
    </row>
    <row r="83" spans="122:126">
      <c r="DR83" s="1263">
        <v>45747</v>
      </c>
      <c r="DS83" s="1369" t="s">
        <v>875</v>
      </c>
      <c r="DT83" t="s">
        <v>493</v>
      </c>
      <c r="DU83" s="1264">
        <v>2960242308.2399998</v>
      </c>
      <c r="DV83" s="1266">
        <v>21328</v>
      </c>
    </row>
    <row r="84" spans="122:126">
      <c r="DR84" s="1263">
        <v>45747</v>
      </c>
      <c r="DS84" s="1369" t="s">
        <v>876</v>
      </c>
      <c r="DT84" t="s">
        <v>1218</v>
      </c>
      <c r="DU84" s="1264">
        <v>801874703.38999999</v>
      </c>
      <c r="DV84" s="1266">
        <v>6758</v>
      </c>
    </row>
    <row r="85" spans="122:126">
      <c r="DR85" s="1263">
        <v>45747</v>
      </c>
      <c r="DS85" s="1369" t="s">
        <v>2024</v>
      </c>
      <c r="DT85" t="s">
        <v>2017</v>
      </c>
      <c r="DU85" s="1264">
        <v>3.2</v>
      </c>
      <c r="DV85" s="1266">
        <v>0</v>
      </c>
    </row>
    <row r="86" spans="122:126">
      <c r="DR86" s="1263">
        <v>45747</v>
      </c>
      <c r="DS86" s="1369" t="s">
        <v>2025</v>
      </c>
      <c r="DT86" t="s">
        <v>2019</v>
      </c>
      <c r="DU86" s="1264">
        <v>92.69</v>
      </c>
      <c r="DV86" s="1266">
        <v>0</v>
      </c>
    </row>
    <row r="87" spans="122:126">
      <c r="DR87" s="1263">
        <v>45747</v>
      </c>
      <c r="DS87" s="1369" t="s">
        <v>2026</v>
      </c>
      <c r="DT87" t="s">
        <v>435</v>
      </c>
      <c r="DU87" s="1264">
        <v>120</v>
      </c>
      <c r="DV87" s="1266">
        <v>0</v>
      </c>
    </row>
    <row r="88" spans="122:126">
      <c r="DR88" s="1263">
        <v>45747</v>
      </c>
      <c r="DS88" s="1369" t="s">
        <v>877</v>
      </c>
      <c r="DT88" t="s">
        <v>483</v>
      </c>
      <c r="DU88" s="1264">
        <v>32851132.489999998</v>
      </c>
      <c r="DV88" s="1266">
        <v>1260</v>
      </c>
    </row>
    <row r="89" spans="122:126">
      <c r="DR89" s="1263">
        <v>45747</v>
      </c>
      <c r="DS89" s="1369" t="s">
        <v>878</v>
      </c>
      <c r="DT89" t="s">
        <v>484</v>
      </c>
      <c r="DU89" s="1264">
        <v>124461277.95</v>
      </c>
      <c r="DV89" s="1266">
        <v>2437</v>
      </c>
    </row>
    <row r="90" spans="122:126">
      <c r="DR90" s="1263">
        <v>45747</v>
      </c>
      <c r="DS90" s="1369" t="s">
        <v>879</v>
      </c>
      <c r="DT90" t="s">
        <v>485</v>
      </c>
      <c r="DU90" s="1264">
        <v>258331532.56</v>
      </c>
      <c r="DV90" s="1266">
        <v>3469</v>
      </c>
    </row>
    <row r="91" spans="122:126">
      <c r="DR91" s="1263">
        <v>45747</v>
      </c>
      <c r="DS91" s="1369" t="s">
        <v>880</v>
      </c>
      <c r="DT91" t="s">
        <v>486</v>
      </c>
      <c r="DU91" s="1264">
        <v>459055508.01999998</v>
      </c>
      <c r="DV91" s="1266">
        <v>4476</v>
      </c>
    </row>
    <row r="92" spans="122:126">
      <c r="DR92" s="1263">
        <v>45747</v>
      </c>
      <c r="DS92" s="1369" t="s">
        <v>881</v>
      </c>
      <c r="DT92" t="s">
        <v>487</v>
      </c>
      <c r="DU92" s="1264">
        <v>704820440.11000001</v>
      </c>
      <c r="DV92" s="1266">
        <v>5593</v>
      </c>
    </row>
    <row r="93" spans="122:126">
      <c r="DR93" s="1263">
        <v>45747</v>
      </c>
      <c r="DS93" s="1369" t="s">
        <v>882</v>
      </c>
      <c r="DT93" t="s">
        <v>488</v>
      </c>
      <c r="DU93" s="1264">
        <v>874665906.16999996</v>
      </c>
      <c r="DV93" s="1266">
        <v>6396</v>
      </c>
    </row>
    <row r="94" spans="122:126">
      <c r="DR94" s="1263">
        <v>45747</v>
      </c>
      <c r="DS94" s="1369" t="s">
        <v>883</v>
      </c>
      <c r="DT94" t="s">
        <v>489</v>
      </c>
      <c r="DU94" s="1264">
        <v>1075697415.26</v>
      </c>
      <c r="DV94" s="1266">
        <v>7059</v>
      </c>
    </row>
    <row r="95" spans="122:126">
      <c r="DR95" s="1263">
        <v>45747</v>
      </c>
      <c r="DS95" s="1369" t="s">
        <v>884</v>
      </c>
      <c r="DT95" t="s">
        <v>490</v>
      </c>
      <c r="DU95" s="1264">
        <v>1212381654.79</v>
      </c>
      <c r="DV95" s="1266">
        <v>7642</v>
      </c>
    </row>
    <row r="96" spans="122:126">
      <c r="DR96" s="1263">
        <v>45747</v>
      </c>
      <c r="DS96" s="1369" t="s">
        <v>885</v>
      </c>
      <c r="DT96" t="s">
        <v>491</v>
      </c>
      <c r="DU96" s="1264">
        <v>1381022165.01</v>
      </c>
      <c r="DV96" s="1266">
        <v>8172</v>
      </c>
    </row>
    <row r="97" spans="122:126">
      <c r="DR97" s="1263">
        <v>45747</v>
      </c>
      <c r="DS97" s="1369" t="s">
        <v>886</v>
      </c>
      <c r="DT97" t="s">
        <v>492</v>
      </c>
      <c r="DU97" s="1264">
        <v>1355720406.4300001</v>
      </c>
      <c r="DV97" s="1266">
        <v>7388</v>
      </c>
    </row>
    <row r="98" spans="122:126">
      <c r="DR98" s="1263">
        <v>45747</v>
      </c>
      <c r="DS98" s="1369" t="s">
        <v>887</v>
      </c>
      <c r="DT98" t="s">
        <v>493</v>
      </c>
      <c r="DU98" s="1264">
        <v>283576841.54000002</v>
      </c>
      <c r="DV98" s="1266">
        <v>1755</v>
      </c>
    </row>
    <row r="99" spans="122:126">
      <c r="DR99" s="1263">
        <v>45747</v>
      </c>
      <c r="DS99" s="1369" t="s">
        <v>888</v>
      </c>
      <c r="DT99" t="s">
        <v>1218</v>
      </c>
      <c r="DU99" s="1264">
        <v>0</v>
      </c>
      <c r="DV99" s="1266">
        <v>0</v>
      </c>
    </row>
    <row r="100" spans="122:126">
      <c r="DR100" s="1263">
        <v>45747</v>
      </c>
      <c r="DS100" s="1369" t="s">
        <v>2027</v>
      </c>
      <c r="DT100" t="s">
        <v>2017</v>
      </c>
      <c r="DU100" s="1264">
        <v>0.13</v>
      </c>
      <c r="DV100" s="1266">
        <v>0</v>
      </c>
    </row>
    <row r="101" spans="122:126">
      <c r="DR101" s="1263">
        <v>45747</v>
      </c>
      <c r="DS101" s="1369" t="s">
        <v>2028</v>
      </c>
      <c r="DT101" t="s">
        <v>2019</v>
      </c>
      <c r="DU101" s="1264">
        <v>69.77</v>
      </c>
      <c r="DV101" s="1266">
        <v>0</v>
      </c>
    </row>
    <row r="102" spans="122:126">
      <c r="DR102" s="1263">
        <v>45747</v>
      </c>
      <c r="DS102" s="1369" t="s">
        <v>2029</v>
      </c>
      <c r="DT102" t="s">
        <v>435</v>
      </c>
      <c r="DU102" s="1264">
        <v>119.77</v>
      </c>
      <c r="DV102" s="1266">
        <v>0</v>
      </c>
    </row>
    <row r="103" spans="122:126">
      <c r="DR103" s="1263">
        <v>45747</v>
      </c>
      <c r="DS103" s="1369" t="s">
        <v>889</v>
      </c>
      <c r="DT103" t="s">
        <v>495</v>
      </c>
      <c r="DU103" s="1264">
        <v>360460.06</v>
      </c>
      <c r="DV103" s="1266">
        <v>7</v>
      </c>
    </row>
    <row r="104" spans="122:126">
      <c r="DR104" s="1263">
        <v>45747</v>
      </c>
      <c r="DS104" s="1369" t="s">
        <v>890</v>
      </c>
      <c r="DT104" t="s">
        <v>496</v>
      </c>
      <c r="DU104" s="1264">
        <v>1308906.6499999999</v>
      </c>
      <c r="DV104" s="1266">
        <v>29</v>
      </c>
    </row>
    <row r="105" spans="122:126">
      <c r="DR105" s="1263">
        <v>45747</v>
      </c>
      <c r="DS105" s="1369" t="s">
        <v>891</v>
      </c>
      <c r="DT105" t="s">
        <v>497</v>
      </c>
      <c r="DU105" s="1264">
        <v>2800550.05</v>
      </c>
      <c r="DV105" s="1266">
        <v>69</v>
      </c>
    </row>
    <row r="106" spans="122:126">
      <c r="DR106" s="1263">
        <v>45747</v>
      </c>
      <c r="DS106" s="1369" t="s">
        <v>892</v>
      </c>
      <c r="DT106" t="s">
        <v>498</v>
      </c>
      <c r="DU106" s="1264">
        <v>9919658.3200000003</v>
      </c>
      <c r="DV106" s="1266">
        <v>245</v>
      </c>
    </row>
    <row r="107" spans="122:126">
      <c r="DR107" s="1263">
        <v>45747</v>
      </c>
      <c r="DS107" s="1369" t="s">
        <v>893</v>
      </c>
      <c r="DT107" t="s">
        <v>499</v>
      </c>
      <c r="DU107" s="1264">
        <v>10071513.33</v>
      </c>
      <c r="DV107" s="1266">
        <v>197</v>
      </c>
    </row>
    <row r="108" spans="122:126">
      <c r="DR108" s="1263">
        <v>45747</v>
      </c>
      <c r="DS108" s="1369" t="s">
        <v>894</v>
      </c>
      <c r="DT108" t="s">
        <v>500</v>
      </c>
      <c r="DU108" s="1264">
        <v>13816272.970000001</v>
      </c>
      <c r="DV108" s="1266">
        <v>285</v>
      </c>
    </row>
    <row r="109" spans="122:126">
      <c r="DR109" s="1263">
        <v>45747</v>
      </c>
      <c r="DS109" s="1369" t="s">
        <v>895</v>
      </c>
      <c r="DT109" t="s">
        <v>501</v>
      </c>
      <c r="DU109" s="1264">
        <v>122569103.73</v>
      </c>
      <c r="DV109" s="1266">
        <v>2018</v>
      </c>
    </row>
    <row r="110" spans="122:126">
      <c r="DR110" s="1263">
        <v>45747</v>
      </c>
      <c r="DS110" s="1369" t="s">
        <v>896</v>
      </c>
      <c r="DT110" t="s">
        <v>502</v>
      </c>
      <c r="DU110" s="1264">
        <v>29775169.120000001</v>
      </c>
      <c r="DV110" s="1266">
        <v>482</v>
      </c>
    </row>
    <row r="111" spans="122:126">
      <c r="DR111" s="1263">
        <v>45747</v>
      </c>
      <c r="DS111" s="1369" t="s">
        <v>897</v>
      </c>
      <c r="DT111" t="s">
        <v>503</v>
      </c>
      <c r="DU111" s="1264">
        <v>149579811.84</v>
      </c>
      <c r="DV111" s="1266">
        <v>2012</v>
      </c>
    </row>
    <row r="112" spans="122:126">
      <c r="DR112" s="1263">
        <v>45747</v>
      </c>
      <c r="DS112" s="1369" t="s">
        <v>898</v>
      </c>
      <c r="DT112" t="s">
        <v>504</v>
      </c>
      <c r="DU112" s="1264">
        <v>55958635.770000003</v>
      </c>
      <c r="DV112" s="1266">
        <v>688</v>
      </c>
    </row>
    <row r="113" spans="122:126">
      <c r="DR113" s="1263">
        <v>45747</v>
      </c>
      <c r="DS113" s="1369" t="s">
        <v>899</v>
      </c>
      <c r="DT113" t="s">
        <v>505</v>
      </c>
      <c r="DU113" s="1264">
        <v>86929799.879999995</v>
      </c>
      <c r="DV113" s="1266">
        <v>959</v>
      </c>
    </row>
    <row r="114" spans="122:126">
      <c r="DR114" s="1263">
        <v>45747</v>
      </c>
      <c r="DS114" s="1369" t="s">
        <v>900</v>
      </c>
      <c r="DT114" t="s">
        <v>506</v>
      </c>
      <c r="DU114" s="1264">
        <v>694603749.00999999</v>
      </c>
      <c r="DV114" s="1266">
        <v>7373</v>
      </c>
    </row>
    <row r="115" spans="122:126">
      <c r="DR115" s="1263">
        <v>45747</v>
      </c>
      <c r="DS115" s="1369" t="s">
        <v>901</v>
      </c>
      <c r="DT115" t="s">
        <v>507</v>
      </c>
      <c r="DU115" s="1264">
        <v>115348252.8</v>
      </c>
      <c r="DV115" s="1266">
        <v>1088</v>
      </c>
    </row>
    <row r="116" spans="122:126">
      <c r="DR116" s="1263">
        <v>45747</v>
      </c>
      <c r="DS116" s="1369" t="s">
        <v>902</v>
      </c>
      <c r="DT116" t="s">
        <v>508</v>
      </c>
      <c r="DU116" s="1264">
        <v>277526046.74000001</v>
      </c>
      <c r="DV116" s="1266">
        <v>2395</v>
      </c>
    </row>
    <row r="117" spans="122:126">
      <c r="DR117" s="1263">
        <v>45747</v>
      </c>
      <c r="DS117" s="1369" t="s">
        <v>903</v>
      </c>
      <c r="DT117" t="s">
        <v>509</v>
      </c>
      <c r="DU117" s="1264">
        <v>151480989.31999999</v>
      </c>
      <c r="DV117" s="1266">
        <v>1160</v>
      </c>
    </row>
    <row r="118" spans="122:126">
      <c r="DR118" s="1263">
        <v>45747</v>
      </c>
      <c r="DS118" s="1369" t="s">
        <v>904</v>
      </c>
      <c r="DT118" t="s">
        <v>510</v>
      </c>
      <c r="DU118" s="1264">
        <v>140648548.56</v>
      </c>
      <c r="DV118" s="1266">
        <v>998</v>
      </c>
    </row>
    <row r="119" spans="122:126">
      <c r="DR119" s="1263">
        <v>45747</v>
      </c>
      <c r="DS119" s="1369" t="s">
        <v>905</v>
      </c>
      <c r="DT119" t="s">
        <v>511</v>
      </c>
      <c r="DU119" s="1264">
        <v>2010308925.0599999</v>
      </c>
      <c r="DV119" s="1266">
        <v>14259</v>
      </c>
    </row>
    <row r="120" spans="122:126">
      <c r="DR120" s="1263">
        <v>45747</v>
      </c>
      <c r="DS120" s="1369" t="s">
        <v>906</v>
      </c>
      <c r="DT120" t="s">
        <v>512</v>
      </c>
      <c r="DU120" s="1264">
        <v>232148541.25999999</v>
      </c>
      <c r="DV120" s="1266">
        <v>1456</v>
      </c>
    </row>
    <row r="121" spans="122:126">
      <c r="DR121" s="1263">
        <v>45747</v>
      </c>
      <c r="DS121" s="1369" t="s">
        <v>907</v>
      </c>
      <c r="DT121" t="s">
        <v>513</v>
      </c>
      <c r="DU121" s="1264">
        <v>342275483.25999999</v>
      </c>
      <c r="DV121" s="1266">
        <v>1991</v>
      </c>
    </row>
    <row r="122" spans="122:126">
      <c r="DR122" s="1263">
        <v>45747</v>
      </c>
      <c r="DS122" s="1369" t="s">
        <v>908</v>
      </c>
      <c r="DT122" t="s">
        <v>514</v>
      </c>
      <c r="DU122" s="1264">
        <v>126003008.45999999</v>
      </c>
      <c r="DV122" s="1266">
        <v>765</v>
      </c>
    </row>
    <row r="123" spans="122:126">
      <c r="DR123" s="1263">
        <v>45747</v>
      </c>
      <c r="DS123" s="1369" t="s">
        <v>909</v>
      </c>
      <c r="DT123" t="s">
        <v>515</v>
      </c>
      <c r="DU123" s="1264">
        <v>85524348.969999999</v>
      </c>
      <c r="DV123" s="1266">
        <v>531</v>
      </c>
    </row>
    <row r="124" spans="122:126">
      <c r="DR124" s="1263">
        <v>45747</v>
      </c>
      <c r="DS124" s="1369" t="s">
        <v>910</v>
      </c>
      <c r="DT124" t="s">
        <v>516</v>
      </c>
      <c r="DU124" s="1264">
        <v>2668799321.6100001</v>
      </c>
      <c r="DV124" s="1266">
        <v>14222</v>
      </c>
    </row>
    <row r="125" spans="122:126">
      <c r="DR125" s="1263">
        <v>45747</v>
      </c>
      <c r="DS125" s="1369" t="s">
        <v>911</v>
      </c>
      <c r="DT125" t="s">
        <v>517</v>
      </c>
      <c r="DU125" s="1264">
        <v>143989123.16999999</v>
      </c>
      <c r="DV125" s="1266">
        <v>816</v>
      </c>
    </row>
    <row r="126" spans="122:126">
      <c r="DR126" s="1263">
        <v>45747</v>
      </c>
      <c r="DS126" s="1369" t="s">
        <v>912</v>
      </c>
      <c r="DT126" t="s">
        <v>518</v>
      </c>
      <c r="DU126" s="1264">
        <v>249520103.37</v>
      </c>
      <c r="DV126" s="1266">
        <v>1240</v>
      </c>
    </row>
    <row r="127" spans="122:126">
      <c r="DR127" s="1263">
        <v>45747</v>
      </c>
      <c r="DS127" s="1369" t="s">
        <v>913</v>
      </c>
      <c r="DT127" t="s">
        <v>519</v>
      </c>
      <c r="DU127" s="1264">
        <v>18204218.649999999</v>
      </c>
      <c r="DV127" s="1266">
        <v>126</v>
      </c>
    </row>
    <row r="128" spans="122:126">
      <c r="DR128" s="1263">
        <v>45747</v>
      </c>
      <c r="DS128" s="1369" t="s">
        <v>914</v>
      </c>
      <c r="DT128" t="s">
        <v>520</v>
      </c>
      <c r="DU128" s="1264">
        <v>2674353.7999999998</v>
      </c>
      <c r="DV128" s="1266">
        <v>25</v>
      </c>
    </row>
    <row r="129" spans="122:126">
      <c r="DR129" s="1263">
        <v>45747</v>
      </c>
      <c r="DS129" s="1369" t="s">
        <v>915</v>
      </c>
      <c r="DT129" t="s">
        <v>521</v>
      </c>
      <c r="DU129" s="1264">
        <v>20439384.57</v>
      </c>
      <c r="DV129" s="1266">
        <v>211</v>
      </c>
    </row>
    <row r="130" spans="122:126">
      <c r="DR130" s="1263">
        <v>45747</v>
      </c>
      <c r="DS130" s="1369" t="s">
        <v>2030</v>
      </c>
      <c r="DT130" t="s">
        <v>2017</v>
      </c>
      <c r="DU130" s="1264">
        <v>4</v>
      </c>
      <c r="DV130" s="1266">
        <v>0</v>
      </c>
    </row>
    <row r="131" spans="122:126">
      <c r="DR131" s="1263">
        <v>45747</v>
      </c>
      <c r="DS131" s="1369" t="s">
        <v>2031</v>
      </c>
      <c r="DT131" t="s">
        <v>2019</v>
      </c>
      <c r="DU131" s="1264">
        <v>21.21</v>
      </c>
      <c r="DV131" s="1266">
        <v>0</v>
      </c>
    </row>
    <row r="132" spans="122:126">
      <c r="DR132" s="1263">
        <v>45747</v>
      </c>
      <c r="DS132" s="1369" t="s">
        <v>2032</v>
      </c>
      <c r="DT132" t="s">
        <v>435</v>
      </c>
      <c r="DU132" s="1264">
        <v>30.08</v>
      </c>
      <c r="DV132" s="1266">
        <v>0</v>
      </c>
    </row>
    <row r="133" spans="122:126">
      <c r="DR133" s="1263">
        <v>45747</v>
      </c>
      <c r="DS133" s="1369" t="s">
        <v>916</v>
      </c>
      <c r="DT133" t="s">
        <v>523</v>
      </c>
      <c r="DU133" s="1264">
        <v>4593707.16</v>
      </c>
      <c r="DV133" s="1266">
        <v>437</v>
      </c>
    </row>
    <row r="134" spans="122:126">
      <c r="DR134" s="1263">
        <v>45747</v>
      </c>
      <c r="DS134" s="1369" t="s">
        <v>917</v>
      </c>
      <c r="DT134" t="s">
        <v>524</v>
      </c>
      <c r="DU134" s="1264">
        <v>19948009.82</v>
      </c>
      <c r="DV134" s="1266">
        <v>983</v>
      </c>
    </row>
    <row r="135" spans="122:126">
      <c r="DR135" s="1263">
        <v>45747</v>
      </c>
      <c r="DS135" s="1369" t="s">
        <v>918</v>
      </c>
      <c r="DT135" t="s">
        <v>525</v>
      </c>
      <c r="DU135" s="1264">
        <v>35116693.130000003</v>
      </c>
      <c r="DV135" s="1266">
        <v>1217</v>
      </c>
    </row>
    <row r="136" spans="122:126">
      <c r="DR136" s="1263">
        <v>45747</v>
      </c>
      <c r="DS136" s="1369" t="s">
        <v>919</v>
      </c>
      <c r="DT136" t="s">
        <v>526</v>
      </c>
      <c r="DU136" s="1264">
        <v>64072778.289999999</v>
      </c>
      <c r="DV136" s="1266">
        <v>1530</v>
      </c>
    </row>
    <row r="137" spans="122:126">
      <c r="DR137" s="1263">
        <v>45747</v>
      </c>
      <c r="DS137" s="1369" t="s">
        <v>920</v>
      </c>
      <c r="DT137" t="s">
        <v>527</v>
      </c>
      <c r="DU137" s="1264">
        <v>88264081.629999995</v>
      </c>
      <c r="DV137" s="1266">
        <v>1701</v>
      </c>
    </row>
    <row r="138" spans="122:126">
      <c r="DR138" s="1263">
        <v>45747</v>
      </c>
      <c r="DS138" s="1369" t="s">
        <v>921</v>
      </c>
      <c r="DT138" t="s">
        <v>496</v>
      </c>
      <c r="DU138" s="1264">
        <v>125626153.04000001</v>
      </c>
      <c r="DV138" s="1266">
        <v>2065</v>
      </c>
    </row>
    <row r="139" spans="122:126">
      <c r="DR139" s="1263">
        <v>45747</v>
      </c>
      <c r="DS139" s="1369" t="s">
        <v>922</v>
      </c>
      <c r="DT139" t="s">
        <v>497</v>
      </c>
      <c r="DU139" s="1264">
        <v>171354046.62</v>
      </c>
      <c r="DV139" s="1266">
        <v>2420</v>
      </c>
    </row>
    <row r="140" spans="122:126">
      <c r="DR140" s="1263">
        <v>45747</v>
      </c>
      <c r="DS140" s="1369" t="s">
        <v>923</v>
      </c>
      <c r="DT140" t="s">
        <v>498</v>
      </c>
      <c r="DU140" s="1264">
        <v>184896883.38999999</v>
      </c>
      <c r="DV140" s="1266">
        <v>2360</v>
      </c>
    </row>
    <row r="141" spans="122:126">
      <c r="DR141" s="1263">
        <v>45747</v>
      </c>
      <c r="DS141" s="1369" t="s">
        <v>924</v>
      </c>
      <c r="DT141" t="s">
        <v>499</v>
      </c>
      <c r="DU141" s="1264">
        <v>235875304.13</v>
      </c>
      <c r="DV141" s="1266">
        <v>2562</v>
      </c>
    </row>
    <row r="142" spans="122:126">
      <c r="DR142" s="1263">
        <v>45747</v>
      </c>
      <c r="DS142" s="1369" t="s">
        <v>925</v>
      </c>
      <c r="DT142" t="s">
        <v>500</v>
      </c>
      <c r="DU142" s="1264">
        <v>286035909.54000002</v>
      </c>
      <c r="DV142" s="1266">
        <v>2825</v>
      </c>
    </row>
    <row r="143" spans="122:126">
      <c r="DR143" s="1263">
        <v>45747</v>
      </c>
      <c r="DS143" s="1369" t="s">
        <v>926</v>
      </c>
      <c r="DT143" t="s">
        <v>501</v>
      </c>
      <c r="DU143" s="1264">
        <v>312067131.42000002</v>
      </c>
      <c r="DV143" s="1266">
        <v>2787</v>
      </c>
    </row>
    <row r="144" spans="122:126">
      <c r="DR144" s="1263">
        <v>45747</v>
      </c>
      <c r="DS144" s="1369" t="s">
        <v>927</v>
      </c>
      <c r="DT144" t="s">
        <v>502</v>
      </c>
      <c r="DU144" s="1264">
        <v>343395863.75999999</v>
      </c>
      <c r="DV144" s="1266">
        <v>2900</v>
      </c>
    </row>
    <row r="145" spans="122:126">
      <c r="DR145" s="1263">
        <v>45747</v>
      </c>
      <c r="DS145" s="1369" t="s">
        <v>1219</v>
      </c>
      <c r="DT145" t="s">
        <v>503</v>
      </c>
      <c r="DU145" s="1264">
        <v>382007003.14999998</v>
      </c>
      <c r="DV145" s="1266">
        <v>2838</v>
      </c>
    </row>
    <row r="146" spans="122:126">
      <c r="DR146" s="1263">
        <v>45747</v>
      </c>
      <c r="DS146" s="1369" t="s">
        <v>1220</v>
      </c>
      <c r="DT146" t="s">
        <v>504</v>
      </c>
      <c r="DU146" s="1264">
        <v>385878074.98000002</v>
      </c>
      <c r="DV146" s="1266">
        <v>2706</v>
      </c>
    </row>
    <row r="147" spans="122:126">
      <c r="DR147" s="1263">
        <v>45747</v>
      </c>
      <c r="DS147" s="1369" t="s">
        <v>1221</v>
      </c>
      <c r="DT147" t="s">
        <v>505</v>
      </c>
      <c r="DU147" s="1264">
        <v>467850520.68000001</v>
      </c>
      <c r="DV147" s="1266">
        <v>2982</v>
      </c>
    </row>
    <row r="148" spans="122:126">
      <c r="DR148" s="1263">
        <v>45747</v>
      </c>
      <c r="DS148" s="1369" t="s">
        <v>1222</v>
      </c>
      <c r="DT148" t="s">
        <v>506</v>
      </c>
      <c r="DU148" s="1264">
        <v>428173903.01999998</v>
      </c>
      <c r="DV148" s="1266">
        <v>2642</v>
      </c>
    </row>
    <row r="149" spans="122:126">
      <c r="DR149" s="1263">
        <v>45747</v>
      </c>
      <c r="DS149" s="1369" t="s">
        <v>1223</v>
      </c>
      <c r="DT149" t="s">
        <v>507</v>
      </c>
      <c r="DU149" s="1264">
        <v>539842550.60000002</v>
      </c>
      <c r="DV149" s="1266">
        <v>3111</v>
      </c>
    </row>
    <row r="150" spans="122:126">
      <c r="DR150" s="1263">
        <v>45747</v>
      </c>
      <c r="DS150" s="1369" t="s">
        <v>1224</v>
      </c>
      <c r="DT150" t="s">
        <v>508</v>
      </c>
      <c r="DU150" s="1264">
        <v>540617721.73000002</v>
      </c>
      <c r="DV150" s="1266">
        <v>2926</v>
      </c>
    </row>
    <row r="151" spans="122:126">
      <c r="DR151" s="1263">
        <v>45747</v>
      </c>
      <c r="DS151" s="1369" t="s">
        <v>1225</v>
      </c>
      <c r="DT151" t="s">
        <v>509</v>
      </c>
      <c r="DU151" s="1264">
        <v>499287371.81</v>
      </c>
      <c r="DV151" s="1266">
        <v>2714</v>
      </c>
    </row>
    <row r="152" spans="122:126">
      <c r="DR152" s="1263">
        <v>45747</v>
      </c>
      <c r="DS152" s="1369" t="s">
        <v>1226</v>
      </c>
      <c r="DT152" t="s">
        <v>510</v>
      </c>
      <c r="DU152" s="1264">
        <v>409007014.25999999</v>
      </c>
      <c r="DV152" s="1266">
        <v>2268</v>
      </c>
    </row>
    <row r="153" spans="122:126">
      <c r="DR153" s="1263">
        <v>45747</v>
      </c>
      <c r="DS153" s="1369" t="s">
        <v>1227</v>
      </c>
      <c r="DT153" s="1371" t="s">
        <v>511</v>
      </c>
      <c r="DU153" s="1264">
        <v>297131523.63</v>
      </c>
      <c r="DV153" s="1266">
        <v>1550</v>
      </c>
    </row>
    <row r="154" spans="122:126">
      <c r="DR154" s="1263">
        <v>45747</v>
      </c>
      <c r="DS154" s="1369" t="s">
        <v>1228</v>
      </c>
      <c r="DT154" s="1371" t="s">
        <v>512</v>
      </c>
      <c r="DU154" s="1264">
        <v>637712960.39999998</v>
      </c>
      <c r="DV154" s="1266">
        <v>2745</v>
      </c>
    </row>
    <row r="155" spans="122:126">
      <c r="DR155" s="1263">
        <v>45747</v>
      </c>
      <c r="DS155" s="1369" t="s">
        <v>1229</v>
      </c>
      <c r="DT155" s="1371" t="s">
        <v>513</v>
      </c>
      <c r="DU155" s="1264">
        <v>745385900.32000005</v>
      </c>
      <c r="DV155" s="1266">
        <v>2952</v>
      </c>
    </row>
    <row r="156" spans="122:126">
      <c r="DR156" s="1263">
        <v>45747</v>
      </c>
      <c r="DS156" s="1369" t="s">
        <v>1230</v>
      </c>
      <c r="DT156" s="1371" t="s">
        <v>514</v>
      </c>
      <c r="DU156" s="1264">
        <v>401789142.32999998</v>
      </c>
      <c r="DV156" s="1266">
        <v>1731</v>
      </c>
    </row>
    <row r="157" spans="122:126">
      <c r="DR157" s="1263">
        <v>45747</v>
      </c>
      <c r="DS157" s="1369" t="s">
        <v>1231</v>
      </c>
      <c r="DT157" s="1371" t="s">
        <v>515</v>
      </c>
      <c r="DU157" s="1264">
        <v>156239020.06999999</v>
      </c>
      <c r="DV157" s="1266">
        <v>693</v>
      </c>
    </row>
    <row r="158" spans="122:126">
      <c r="DR158" s="1263">
        <v>45747</v>
      </c>
      <c r="DS158" s="1369" t="s">
        <v>1232</v>
      </c>
      <c r="DT158" s="1371" t="s">
        <v>1233</v>
      </c>
      <c r="DU158" s="1264">
        <v>415011.42</v>
      </c>
      <c r="DV158" s="1266">
        <v>2</v>
      </c>
    </row>
    <row r="159" spans="122:126">
      <c r="DR159" s="1263">
        <v>45747</v>
      </c>
      <c r="DS159" s="1369" t="s">
        <v>2033</v>
      </c>
      <c r="DT159" s="1371" t="s">
        <v>2017</v>
      </c>
      <c r="DU159" s="1264">
        <v>0.08</v>
      </c>
      <c r="DV159" s="1266">
        <v>0</v>
      </c>
    </row>
    <row r="160" spans="122:126">
      <c r="DR160" s="1263">
        <v>45747</v>
      </c>
      <c r="DS160" s="1369" t="s">
        <v>2034</v>
      </c>
      <c r="DT160" s="1371" t="s">
        <v>2019</v>
      </c>
      <c r="DU160" s="1264">
        <v>16.100000000000001</v>
      </c>
      <c r="DV160" s="1266">
        <v>0</v>
      </c>
    </row>
    <row r="161" spans="122:126">
      <c r="DR161" s="1263">
        <v>45747</v>
      </c>
      <c r="DS161" s="1369" t="s">
        <v>2035</v>
      </c>
      <c r="DT161" s="1371" t="s">
        <v>435</v>
      </c>
      <c r="DU161" s="1264">
        <v>25.33</v>
      </c>
      <c r="DV161" s="1266">
        <v>0</v>
      </c>
    </row>
    <row r="162" spans="122:126">
      <c r="DR162" s="1263">
        <v>45747</v>
      </c>
      <c r="DS162" s="1369" t="s">
        <v>928</v>
      </c>
      <c r="DT162" s="1371">
        <v>2010</v>
      </c>
      <c r="DU162" s="1264">
        <v>96871894.620000005</v>
      </c>
      <c r="DV162" s="1266">
        <v>1686</v>
      </c>
    </row>
    <row r="163" spans="122:126">
      <c r="DR163" s="1263">
        <v>45747</v>
      </c>
      <c r="DS163" s="1369" t="s">
        <v>929</v>
      </c>
      <c r="DT163" s="1371">
        <v>2011</v>
      </c>
      <c r="DU163" s="1264">
        <v>82272477.269999996</v>
      </c>
      <c r="DV163" s="1266">
        <v>1459</v>
      </c>
    </row>
    <row r="164" spans="122:126">
      <c r="DR164" s="1263">
        <v>45747</v>
      </c>
      <c r="DS164" s="1369" t="s">
        <v>1234</v>
      </c>
      <c r="DT164" s="1371">
        <v>2012</v>
      </c>
      <c r="DU164" s="1264">
        <v>98391662.709999993</v>
      </c>
      <c r="DV164" s="1266">
        <v>1698</v>
      </c>
    </row>
    <row r="165" spans="122:126">
      <c r="DR165" s="1263">
        <v>45747</v>
      </c>
      <c r="DS165" s="1369" t="s">
        <v>1235</v>
      </c>
      <c r="DT165">
        <v>2013</v>
      </c>
      <c r="DU165" s="1264">
        <v>93076342.019999996</v>
      </c>
      <c r="DV165" s="1266">
        <v>1450</v>
      </c>
    </row>
    <row r="166" spans="122:126">
      <c r="DR166" s="1263">
        <v>45747</v>
      </c>
      <c r="DS166" s="1369" t="s">
        <v>1236</v>
      </c>
      <c r="DT166">
        <v>2014</v>
      </c>
      <c r="DU166" s="1264">
        <v>133554933.7</v>
      </c>
      <c r="DV166" s="1266">
        <v>1896</v>
      </c>
    </row>
    <row r="167" spans="122:126">
      <c r="DR167" s="1263">
        <v>45747</v>
      </c>
      <c r="DS167" s="1369" t="s">
        <v>1237</v>
      </c>
      <c r="DT167">
        <v>2015</v>
      </c>
      <c r="DU167" s="1264">
        <v>298182200.58999997</v>
      </c>
      <c r="DV167" s="1266">
        <v>3524</v>
      </c>
    </row>
    <row r="168" spans="122:126">
      <c r="DR168" s="1263">
        <v>45747</v>
      </c>
      <c r="DS168" s="1369" t="s">
        <v>1238</v>
      </c>
      <c r="DT168">
        <v>2016</v>
      </c>
      <c r="DU168" s="1264">
        <v>314924585.74000001</v>
      </c>
      <c r="DV168" s="1266">
        <v>3535</v>
      </c>
    </row>
    <row r="169" spans="122:126">
      <c r="DR169" s="1263">
        <v>45747</v>
      </c>
      <c r="DS169" s="1369" t="s">
        <v>1239</v>
      </c>
      <c r="DT169">
        <v>2017</v>
      </c>
      <c r="DU169" s="1264">
        <v>482797475.22000003</v>
      </c>
      <c r="DV169" s="1266">
        <v>4533</v>
      </c>
    </row>
    <row r="170" spans="122:126">
      <c r="DR170" s="1263">
        <v>45747</v>
      </c>
      <c r="DS170" s="1369" t="s">
        <v>1240</v>
      </c>
      <c r="DT170">
        <v>2018</v>
      </c>
      <c r="DU170" s="1264">
        <v>568390229.67999995</v>
      </c>
      <c r="DV170" s="1266">
        <v>4603</v>
      </c>
    </row>
    <row r="171" spans="122:126">
      <c r="DR171" s="1263">
        <v>45747</v>
      </c>
      <c r="DS171" s="1369" t="s">
        <v>1241</v>
      </c>
      <c r="DT171">
        <v>2019</v>
      </c>
      <c r="DU171" s="1264">
        <v>929554245.63</v>
      </c>
      <c r="DV171" s="1266">
        <v>6505</v>
      </c>
    </row>
    <row r="172" spans="122:126">
      <c r="DR172" s="1263">
        <v>45747</v>
      </c>
      <c r="DS172" s="1369" t="s">
        <v>1242</v>
      </c>
      <c r="DT172">
        <v>2020</v>
      </c>
      <c r="DU172" s="1264">
        <v>890246047.82000005</v>
      </c>
      <c r="DV172" s="1266">
        <v>5501</v>
      </c>
    </row>
    <row r="173" spans="122:126">
      <c r="DR173" s="1263">
        <v>45747</v>
      </c>
      <c r="DS173" s="1369" t="s">
        <v>1243</v>
      </c>
      <c r="DT173">
        <v>2021</v>
      </c>
      <c r="DU173" s="1264">
        <v>1456816092.51</v>
      </c>
      <c r="DV173" s="1266">
        <v>7530</v>
      </c>
    </row>
    <row r="174" spans="122:126">
      <c r="DR174" s="1263">
        <v>45747</v>
      </c>
      <c r="DS174" s="1369" t="s">
        <v>1244</v>
      </c>
      <c r="DT174">
        <v>2022</v>
      </c>
      <c r="DU174" s="1264">
        <v>1368693079.74</v>
      </c>
      <c r="DV174" s="1266">
        <v>6539</v>
      </c>
    </row>
    <row r="175" spans="122:126">
      <c r="DR175" s="1263">
        <v>45747</v>
      </c>
      <c r="DS175" s="1369" t="s">
        <v>1301</v>
      </c>
      <c r="DT175">
        <v>2023</v>
      </c>
      <c r="DU175" s="1264">
        <v>596949410.42999995</v>
      </c>
      <c r="DV175" s="1266">
        <v>3314</v>
      </c>
    </row>
    <row r="176" spans="122:126">
      <c r="DR176" s="1263">
        <v>45747</v>
      </c>
      <c r="DS176" s="1369" t="s">
        <v>1302</v>
      </c>
      <c r="DT176">
        <v>2024</v>
      </c>
      <c r="DU176" s="1264">
        <v>351863602.64999998</v>
      </c>
      <c r="DV176" s="1266">
        <v>1874</v>
      </c>
    </row>
    <row r="177" spans="122:126">
      <c r="DR177" s="1263">
        <v>45747</v>
      </c>
      <c r="DS177" s="1369" t="s">
        <v>930</v>
      </c>
      <c r="DT177" t="s">
        <v>150</v>
      </c>
      <c r="DU177" s="1264">
        <v>7762584280.3299999</v>
      </c>
      <c r="DV177" s="1266">
        <v>55647</v>
      </c>
    </row>
    <row r="178" spans="122:126">
      <c r="DR178" s="1263">
        <v>45747</v>
      </c>
      <c r="DS178" s="1369" t="s">
        <v>931</v>
      </c>
      <c r="DT178" t="s">
        <v>1135</v>
      </c>
      <c r="DU178" s="1264">
        <v>2321539699.4400001</v>
      </c>
      <c r="DV178" s="1266">
        <v>16486</v>
      </c>
    </row>
    <row r="179" spans="122:126">
      <c r="DR179" s="1263">
        <v>45747</v>
      </c>
      <c r="DS179" s="1369" t="s">
        <v>932</v>
      </c>
      <c r="DT179" t="s">
        <v>1136</v>
      </c>
      <c r="DU179" s="1264">
        <v>2869152840.75</v>
      </c>
      <c r="DV179" s="1266">
        <v>18859</v>
      </c>
    </row>
    <row r="180" spans="122:126">
      <c r="DR180" s="1263">
        <v>45747</v>
      </c>
      <c r="DS180" s="1369" t="s">
        <v>933</v>
      </c>
      <c r="DT180" t="s">
        <v>1137</v>
      </c>
      <c r="DU180" s="1264">
        <v>1191007838.79</v>
      </c>
      <c r="DV180" s="1266">
        <v>9659</v>
      </c>
    </row>
    <row r="181" spans="122:126">
      <c r="DR181" s="1263">
        <v>45747</v>
      </c>
      <c r="DS181" s="1369" t="s">
        <v>934</v>
      </c>
      <c r="DT181" t="s">
        <v>1138</v>
      </c>
      <c r="DU181" s="1264">
        <v>452855833.17000002</v>
      </c>
      <c r="DV181" s="1266">
        <v>3924</v>
      </c>
    </row>
    <row r="182" spans="122:126">
      <c r="DR182" s="1263">
        <v>45747</v>
      </c>
      <c r="DS182" s="1369" t="s">
        <v>935</v>
      </c>
      <c r="DT182" t="s">
        <v>1139</v>
      </c>
      <c r="DU182" s="1264">
        <v>268032985.69999999</v>
      </c>
      <c r="DV182" s="1266">
        <v>2355</v>
      </c>
    </row>
    <row r="183" spans="122:126">
      <c r="DR183" s="1263">
        <v>45747</v>
      </c>
      <c r="DS183" s="1369" t="s">
        <v>936</v>
      </c>
      <c r="DT183" t="s">
        <v>1140</v>
      </c>
      <c r="DU183" s="1264">
        <v>189942172.06</v>
      </c>
      <c r="DV183" s="1266">
        <v>1447</v>
      </c>
    </row>
    <row r="184" spans="122:126">
      <c r="DR184" s="1263">
        <v>45747</v>
      </c>
      <c r="DS184" s="1369" t="s">
        <v>937</v>
      </c>
      <c r="DT184" t="s">
        <v>1141</v>
      </c>
      <c r="DU184" s="1264">
        <v>277436982.01999998</v>
      </c>
      <c r="DV184" s="1266">
        <v>1567</v>
      </c>
    </row>
    <row r="185" spans="122:126">
      <c r="DR185" s="1263">
        <v>45747</v>
      </c>
      <c r="DS185" s="1369" t="s">
        <v>938</v>
      </c>
      <c r="DT185" t="s">
        <v>1142</v>
      </c>
      <c r="DU185" s="1264">
        <v>147913081.91999999</v>
      </c>
      <c r="DV185" s="1266">
        <v>1031</v>
      </c>
    </row>
    <row r="186" spans="122:126">
      <c r="DR186" s="1263">
        <v>45747</v>
      </c>
      <c r="DS186" s="1369" t="s">
        <v>939</v>
      </c>
      <c r="DT186" t="s">
        <v>1143</v>
      </c>
      <c r="DU186" s="1264">
        <v>44306731.600000001</v>
      </c>
      <c r="DV186" s="1266">
        <v>314</v>
      </c>
    </row>
    <row r="187" spans="122:126">
      <c r="DR187" s="1263">
        <v>45747</v>
      </c>
      <c r="DS187" s="1369" t="s">
        <v>940</v>
      </c>
      <c r="DT187" t="s">
        <v>1144</v>
      </c>
      <c r="DU187" s="1264">
        <v>396114.88</v>
      </c>
      <c r="DV187" s="1266">
        <v>5</v>
      </c>
    </row>
    <row r="188" spans="122:126">
      <c r="DR188" s="1263">
        <v>45747</v>
      </c>
      <c r="DS188" s="1369" t="s">
        <v>2036</v>
      </c>
      <c r="DT188" t="s">
        <v>2017</v>
      </c>
      <c r="DU188" s="1264">
        <v>0</v>
      </c>
      <c r="DV188" s="1266">
        <v>0</v>
      </c>
    </row>
    <row r="189" spans="122:126">
      <c r="DR189" s="1263">
        <v>45747</v>
      </c>
      <c r="DS189" s="1369" t="s">
        <v>2037</v>
      </c>
      <c r="DT189" t="s">
        <v>2019</v>
      </c>
      <c r="DU189" s="1264">
        <v>1.49</v>
      </c>
      <c r="DV189" s="1266">
        <v>0</v>
      </c>
    </row>
    <row r="190" spans="122:126">
      <c r="DR190" s="1263">
        <v>45747</v>
      </c>
      <c r="DS190" s="1369" t="s">
        <v>2038</v>
      </c>
      <c r="DT190" t="s">
        <v>435</v>
      </c>
      <c r="DU190" s="1264">
        <v>5.0999999999999996</v>
      </c>
      <c r="DV190" s="1266">
        <v>0</v>
      </c>
    </row>
    <row r="191" spans="122:126">
      <c r="DR191" s="1263">
        <v>45747</v>
      </c>
      <c r="DS191" s="1369" t="s">
        <v>941</v>
      </c>
      <c r="DT191" t="s">
        <v>1245</v>
      </c>
      <c r="DU191" s="1264">
        <v>45571708.140000001</v>
      </c>
      <c r="DV191" s="1266">
        <v>529</v>
      </c>
    </row>
    <row r="192" spans="122:126">
      <c r="DR192" s="1263">
        <v>45747</v>
      </c>
      <c r="DS192" s="1369" t="s">
        <v>942</v>
      </c>
      <c r="DT192" t="s">
        <v>1246</v>
      </c>
      <c r="DU192" s="1264">
        <v>134355633.06999999</v>
      </c>
      <c r="DV192" s="1266">
        <v>1278</v>
      </c>
    </row>
    <row r="193" spans="122:126">
      <c r="DR193" s="1263">
        <v>45747</v>
      </c>
      <c r="DS193" s="1369" t="s">
        <v>943</v>
      </c>
      <c r="DT193" t="s">
        <v>1247</v>
      </c>
      <c r="DU193" s="1264">
        <v>299054911.10000002</v>
      </c>
      <c r="DV193" s="1266">
        <v>2755</v>
      </c>
    </row>
    <row r="194" spans="122:126">
      <c r="DR194" s="1263">
        <v>45747</v>
      </c>
      <c r="DS194" s="1369" t="s">
        <v>944</v>
      </c>
      <c r="DT194" t="s">
        <v>1248</v>
      </c>
      <c r="DU194" s="1264">
        <v>735279677.75999999</v>
      </c>
      <c r="DV194" s="1266">
        <v>6203</v>
      </c>
    </row>
    <row r="195" spans="122:126">
      <c r="DR195" s="1263">
        <v>45747</v>
      </c>
      <c r="DS195" s="1369" t="s">
        <v>1249</v>
      </c>
      <c r="DT195" t="s">
        <v>1250</v>
      </c>
      <c r="DU195" s="1264">
        <v>1431385056.3900001</v>
      </c>
      <c r="DV195" s="1266">
        <v>11127</v>
      </c>
    </row>
    <row r="196" spans="122:126">
      <c r="DR196" s="1263">
        <v>45747</v>
      </c>
      <c r="DS196" s="1369" t="s">
        <v>1251</v>
      </c>
      <c r="DT196" t="s">
        <v>1252</v>
      </c>
      <c r="DU196" s="1264">
        <v>2573414743.6599998</v>
      </c>
      <c r="DV196" s="1266">
        <v>17113</v>
      </c>
    </row>
    <row r="197" spans="122:126">
      <c r="DR197" s="1263">
        <v>45747</v>
      </c>
      <c r="DS197" s="1369" t="s">
        <v>1253</v>
      </c>
      <c r="DT197" t="s">
        <v>1254</v>
      </c>
      <c r="DU197" s="1264">
        <v>1220688348.9200001</v>
      </c>
      <c r="DV197" s="1266">
        <v>8347</v>
      </c>
    </row>
    <row r="198" spans="122:126">
      <c r="DR198" s="1263">
        <v>45747</v>
      </c>
      <c r="DS198" s="1369" t="s">
        <v>1255</v>
      </c>
      <c r="DT198" t="s">
        <v>1256</v>
      </c>
      <c r="DU198" s="1264">
        <v>667523243.35000002</v>
      </c>
      <c r="DV198" s="1266">
        <v>4022</v>
      </c>
    </row>
    <row r="199" spans="122:126">
      <c r="DR199" s="1263">
        <v>45747</v>
      </c>
      <c r="DS199" s="1369" t="s">
        <v>1257</v>
      </c>
      <c r="DT199" t="s">
        <v>1258</v>
      </c>
      <c r="DU199" s="1264">
        <v>367778018.10000002</v>
      </c>
      <c r="DV199" s="1266">
        <v>2363</v>
      </c>
    </row>
    <row r="200" spans="122:126">
      <c r="DR200" s="1263">
        <v>45747</v>
      </c>
      <c r="DS200" s="1369" t="s">
        <v>1259</v>
      </c>
      <c r="DT200" t="s">
        <v>1260</v>
      </c>
      <c r="DU200" s="1264">
        <v>169288079.93000001</v>
      </c>
      <c r="DV200" s="1266">
        <v>1126</v>
      </c>
    </row>
    <row r="201" spans="122:126">
      <c r="DR201" s="1263">
        <v>45747</v>
      </c>
      <c r="DS201" s="1369" t="s">
        <v>1261</v>
      </c>
      <c r="DT201" t="s">
        <v>1262</v>
      </c>
      <c r="DU201" s="1264">
        <v>118244859.91</v>
      </c>
      <c r="DV201" s="1266">
        <v>784</v>
      </c>
    </row>
    <row r="202" spans="122:126">
      <c r="DR202" s="1263">
        <v>45747</v>
      </c>
      <c r="DS202" s="1369" t="s">
        <v>2039</v>
      </c>
      <c r="DT202" t="s">
        <v>2017</v>
      </c>
      <c r="DU202" s="1264">
        <v>0.34</v>
      </c>
      <c r="DV202" s="1266">
        <v>0</v>
      </c>
    </row>
    <row r="203" spans="122:126">
      <c r="DR203" s="1263">
        <v>45747</v>
      </c>
      <c r="DS203" s="1369" t="s">
        <v>2040</v>
      </c>
      <c r="DT203" t="s">
        <v>2019</v>
      </c>
      <c r="DU203" s="1264">
        <v>32.9</v>
      </c>
      <c r="DV203" s="1266">
        <v>0</v>
      </c>
    </row>
    <row r="204" spans="122:126">
      <c r="DR204" s="1263">
        <v>45747</v>
      </c>
      <c r="DS204" s="1369" t="s">
        <v>2041</v>
      </c>
      <c r="DT204" t="s">
        <v>435</v>
      </c>
      <c r="DU204" s="1264">
        <v>59.99</v>
      </c>
      <c r="DV204" s="1266">
        <v>0</v>
      </c>
    </row>
    <row r="205" spans="122:126">
      <c r="DR205" s="1263">
        <v>45747</v>
      </c>
      <c r="DS205" s="1369" t="s">
        <v>945</v>
      </c>
      <c r="DT205" t="s">
        <v>533</v>
      </c>
      <c r="DU205" s="1264">
        <v>3380363393.2199998</v>
      </c>
      <c r="DV205" s="1266">
        <v>20324</v>
      </c>
    </row>
    <row r="206" spans="122:126">
      <c r="DR206" s="1263">
        <v>45747</v>
      </c>
      <c r="DS206" s="1369" t="s">
        <v>946</v>
      </c>
      <c r="DT206" t="s">
        <v>534</v>
      </c>
      <c r="DU206" s="1264">
        <v>248019858.33000001</v>
      </c>
      <c r="DV206" s="1266">
        <v>2223</v>
      </c>
    </row>
    <row r="207" spans="122:126">
      <c r="DR207" s="1263">
        <v>45747</v>
      </c>
      <c r="DS207" s="1369" t="s">
        <v>947</v>
      </c>
      <c r="DT207" t="s">
        <v>535</v>
      </c>
      <c r="DU207" s="1264">
        <v>751626521.64999998</v>
      </c>
      <c r="DV207" s="1266">
        <v>6492</v>
      </c>
    </row>
    <row r="208" spans="122:126">
      <c r="DR208" s="1263">
        <v>45747</v>
      </c>
      <c r="DS208" s="1369" t="s">
        <v>948</v>
      </c>
      <c r="DT208" t="s">
        <v>536</v>
      </c>
      <c r="DU208" s="1264">
        <v>342493935.88</v>
      </c>
      <c r="DV208" s="1266">
        <v>3066</v>
      </c>
    </row>
    <row r="209" spans="122:126">
      <c r="DR209" s="1263">
        <v>45747</v>
      </c>
      <c r="DS209" s="1369" t="s">
        <v>949</v>
      </c>
      <c r="DT209" t="s">
        <v>537</v>
      </c>
      <c r="DU209" s="1264">
        <v>102725626.28</v>
      </c>
      <c r="DV209" s="1266">
        <v>1062</v>
      </c>
    </row>
    <row r="210" spans="122:126">
      <c r="DR210" s="1263">
        <v>45747</v>
      </c>
      <c r="DS210" s="1369" t="s">
        <v>950</v>
      </c>
      <c r="DT210" t="s">
        <v>538</v>
      </c>
      <c r="DU210" s="1264">
        <v>271014863.88</v>
      </c>
      <c r="DV210" s="1266">
        <v>2256</v>
      </c>
    </row>
    <row r="211" spans="122:126">
      <c r="DR211" s="1263">
        <v>45747</v>
      </c>
      <c r="DS211" s="1369" t="s">
        <v>951</v>
      </c>
      <c r="DT211" t="s">
        <v>539</v>
      </c>
      <c r="DU211" s="1264">
        <v>208439765.31</v>
      </c>
      <c r="DV211" s="1266">
        <v>1594</v>
      </c>
    </row>
    <row r="212" spans="122:126">
      <c r="DR212" s="1263">
        <v>45747</v>
      </c>
      <c r="DS212" s="1369" t="s">
        <v>952</v>
      </c>
      <c r="DT212" t="s">
        <v>540</v>
      </c>
      <c r="DU212" s="1264">
        <v>568818362.62</v>
      </c>
      <c r="DV212" s="1266">
        <v>4217</v>
      </c>
    </row>
    <row r="213" spans="122:126">
      <c r="DR213" s="1263">
        <v>45747</v>
      </c>
      <c r="DS213" s="1369" t="s">
        <v>953</v>
      </c>
      <c r="DT213" t="s">
        <v>541</v>
      </c>
      <c r="DU213" s="1264">
        <v>598440305.99000001</v>
      </c>
      <c r="DV213" s="1266">
        <v>4444</v>
      </c>
    </row>
    <row r="214" spans="122:126">
      <c r="DR214" s="1263">
        <v>45747</v>
      </c>
      <c r="DS214" s="1369" t="s">
        <v>954</v>
      </c>
      <c r="DT214" t="s">
        <v>542</v>
      </c>
      <c r="DU214" s="1264">
        <v>624249146</v>
      </c>
      <c r="DV214" s="1266">
        <v>4183</v>
      </c>
    </row>
    <row r="215" spans="122:126">
      <c r="DR215" s="1263">
        <v>45747</v>
      </c>
      <c r="DS215" s="1369" t="s">
        <v>955</v>
      </c>
      <c r="DT215" t="s">
        <v>543</v>
      </c>
      <c r="DU215" s="1264">
        <v>62591700.240000002</v>
      </c>
      <c r="DV215" s="1266">
        <v>451</v>
      </c>
    </row>
    <row r="216" spans="122:126">
      <c r="DR216" s="1263">
        <v>45747</v>
      </c>
      <c r="DS216" s="1369" t="s">
        <v>956</v>
      </c>
      <c r="DT216" t="s">
        <v>544</v>
      </c>
      <c r="DU216" s="1264">
        <v>133426218.15000001</v>
      </c>
      <c r="DV216" s="1266">
        <v>1328</v>
      </c>
    </row>
    <row r="217" spans="122:126">
      <c r="DR217" s="1263">
        <v>45747</v>
      </c>
      <c r="DS217" s="1369" t="s">
        <v>957</v>
      </c>
      <c r="DT217" t="s">
        <v>545</v>
      </c>
      <c r="DU217" s="1264">
        <v>470374582.77999997</v>
      </c>
      <c r="DV217" s="1266">
        <v>4007</v>
      </c>
    </row>
    <row r="218" spans="122:126">
      <c r="DR218" s="1263">
        <v>45747</v>
      </c>
      <c r="DS218" s="1369" t="s">
        <v>958</v>
      </c>
      <c r="DT218" t="s">
        <v>547</v>
      </c>
      <c r="DU218" s="1264">
        <v>1293942527.6099999</v>
      </c>
      <c r="DV218" s="1266">
        <v>10428</v>
      </c>
    </row>
    <row r="219" spans="122:126">
      <c r="DR219" s="1263">
        <v>45747</v>
      </c>
      <c r="DS219" s="1369" t="s">
        <v>959</v>
      </c>
      <c r="DT219" t="s">
        <v>548</v>
      </c>
      <c r="DU219" s="1264">
        <v>928971251.96000004</v>
      </c>
      <c r="DV219" s="1266">
        <v>7419</v>
      </c>
    </row>
    <row r="220" spans="122:126">
      <c r="DR220" s="1263">
        <v>45747</v>
      </c>
      <c r="DS220" s="1369" t="s">
        <v>960</v>
      </c>
      <c r="DT220" t="s">
        <v>549</v>
      </c>
      <c r="DU220" s="1264">
        <v>5539670500.7600002</v>
      </c>
      <c r="DV220" s="1266">
        <v>37800</v>
      </c>
    </row>
    <row r="221" spans="122:126">
      <c r="DR221" s="1263">
        <v>45747</v>
      </c>
      <c r="DS221" s="1369" t="s">
        <v>961</v>
      </c>
      <c r="DT221" t="s">
        <v>1263</v>
      </c>
      <c r="DU221" s="1264">
        <v>1049887264.65</v>
      </c>
      <c r="DV221" s="1266">
        <v>7493</v>
      </c>
    </row>
    <row r="222" spans="122:126">
      <c r="DR222" s="1263">
        <v>45747</v>
      </c>
      <c r="DS222" s="1369" t="s">
        <v>962</v>
      </c>
      <c r="DT222" t="s">
        <v>550</v>
      </c>
      <c r="DU222" s="1264">
        <v>6712697015.6800003</v>
      </c>
      <c r="DV222" s="1266">
        <v>48154</v>
      </c>
    </row>
    <row r="223" spans="122:126">
      <c r="DR223" s="1263">
        <v>45747</v>
      </c>
      <c r="DS223" s="1369" t="s">
        <v>1264</v>
      </c>
      <c r="DT223" t="s">
        <v>552</v>
      </c>
      <c r="DU223" s="1264">
        <v>2639689.04</v>
      </c>
      <c r="DV223" s="1266">
        <v>2</v>
      </c>
    </row>
    <row r="224" spans="122:126">
      <c r="DR224" s="1263">
        <v>45747</v>
      </c>
      <c r="DS224" s="1369" t="s">
        <v>1265</v>
      </c>
      <c r="DT224" t="s">
        <v>553</v>
      </c>
      <c r="DU224" s="1264">
        <v>2349935.5299999998</v>
      </c>
      <c r="DV224" s="1266">
        <v>1</v>
      </c>
    </row>
    <row r="225" spans="122:126">
      <c r="DR225" s="1263">
        <v>45747</v>
      </c>
      <c r="DS225" s="1369" t="s">
        <v>1266</v>
      </c>
      <c r="DT225" t="s">
        <v>554</v>
      </c>
      <c r="DU225" s="1264">
        <v>2319068.88</v>
      </c>
      <c r="DV225" s="1266">
        <v>3</v>
      </c>
    </row>
    <row r="226" spans="122:126">
      <c r="DR226" s="1263">
        <v>45747</v>
      </c>
      <c r="DS226" s="1369" t="s">
        <v>1267</v>
      </c>
      <c r="DT226" t="s">
        <v>555</v>
      </c>
      <c r="DU226" s="1264">
        <v>2296645.42</v>
      </c>
      <c r="DV226" s="1266">
        <v>1</v>
      </c>
    </row>
    <row r="227" spans="122:126">
      <c r="DR227" s="1263">
        <v>45747</v>
      </c>
      <c r="DS227" s="1369" t="s">
        <v>1268</v>
      </c>
      <c r="DT227" t="s">
        <v>556</v>
      </c>
      <c r="DU227" s="1264">
        <v>2197897.59</v>
      </c>
      <c r="DV227" s="1266">
        <v>1</v>
      </c>
    </row>
    <row r="228" spans="122:126">
      <c r="DR228" s="1263">
        <v>45747</v>
      </c>
      <c r="DS228" s="1369" t="s">
        <v>1269</v>
      </c>
      <c r="DT228" t="s">
        <v>557</v>
      </c>
      <c r="DU228" s="1264">
        <v>2126997.71</v>
      </c>
      <c r="DV228" s="1266">
        <v>1</v>
      </c>
    </row>
    <row r="229" spans="122:126">
      <c r="DR229" s="1263">
        <v>45747</v>
      </c>
      <c r="DS229" s="1369" t="s">
        <v>1270</v>
      </c>
      <c r="DT229" t="s">
        <v>558</v>
      </c>
      <c r="DU229" s="1264">
        <v>2119274.64</v>
      </c>
      <c r="DV229" s="1266">
        <v>1</v>
      </c>
    </row>
    <row r="230" spans="122:126">
      <c r="DR230" s="1263">
        <v>45747</v>
      </c>
      <c r="DS230" s="1369" t="s">
        <v>1271</v>
      </c>
      <c r="DT230" t="s">
        <v>559</v>
      </c>
      <c r="DU230" s="1264">
        <v>2105071.75</v>
      </c>
      <c r="DV230" s="1266">
        <v>1</v>
      </c>
    </row>
    <row r="231" spans="122:126">
      <c r="DR231" s="1263">
        <v>45747</v>
      </c>
      <c r="DS231" s="1369" t="s">
        <v>1272</v>
      </c>
      <c r="DT231" t="s">
        <v>560</v>
      </c>
      <c r="DU231" s="1264">
        <v>2053822.81</v>
      </c>
      <c r="DV231" s="1266">
        <v>1</v>
      </c>
    </row>
    <row r="232" spans="122:126">
      <c r="DR232" s="1263">
        <v>45747</v>
      </c>
      <c r="DS232" s="1369" t="s">
        <v>1273</v>
      </c>
      <c r="DT232" t="s">
        <v>561</v>
      </c>
      <c r="DU232" s="1264">
        <v>2020790.3</v>
      </c>
      <c r="DV232" s="1266">
        <v>1</v>
      </c>
    </row>
    <row r="233" spans="122:126">
      <c r="DR233" s="1263">
        <v>45747</v>
      </c>
      <c r="DS233" s="1369" t="s">
        <v>1274</v>
      </c>
      <c r="DT233" t="s">
        <v>562</v>
      </c>
      <c r="DU233" s="1264">
        <v>1997404.89</v>
      </c>
      <c r="DV233" s="1266">
        <v>6</v>
      </c>
    </row>
    <row r="234" spans="122:126">
      <c r="DR234" s="1263">
        <v>45747</v>
      </c>
      <c r="DS234" s="1369" t="s">
        <v>1275</v>
      </c>
      <c r="DT234" t="s">
        <v>563</v>
      </c>
      <c r="DU234" s="1264">
        <v>1972487.42</v>
      </c>
      <c r="DV234" s="1266">
        <v>1</v>
      </c>
    </row>
    <row r="235" spans="122:126">
      <c r="DR235" s="1263">
        <v>45747</v>
      </c>
      <c r="DS235" s="1369" t="s">
        <v>1276</v>
      </c>
      <c r="DT235" t="s">
        <v>564</v>
      </c>
      <c r="DU235" s="1264">
        <v>1970149.53</v>
      </c>
      <c r="DV235" s="1266">
        <v>2</v>
      </c>
    </row>
    <row r="236" spans="122:126">
      <c r="DR236" s="1263">
        <v>45747</v>
      </c>
      <c r="DS236" s="1369" t="s">
        <v>1277</v>
      </c>
      <c r="DT236" t="s">
        <v>565</v>
      </c>
      <c r="DU236" s="1264">
        <v>1944187.49</v>
      </c>
      <c r="DV236" s="1266">
        <v>1</v>
      </c>
    </row>
    <row r="237" spans="122:126">
      <c r="DR237" s="1263">
        <v>45747</v>
      </c>
      <c r="DS237" s="1369" t="s">
        <v>1278</v>
      </c>
      <c r="DT237" t="s">
        <v>566</v>
      </c>
      <c r="DU237" s="1264">
        <v>1935016.35</v>
      </c>
      <c r="DV237" s="1266">
        <v>2</v>
      </c>
    </row>
    <row r="238" spans="122:126">
      <c r="DR238" s="1263">
        <v>45747</v>
      </c>
      <c r="DS238" s="1369" t="s">
        <v>1279</v>
      </c>
      <c r="DT238" t="s">
        <v>567</v>
      </c>
      <c r="DU238" s="1264">
        <v>1932891.77</v>
      </c>
      <c r="DV238" s="1266">
        <v>2</v>
      </c>
    </row>
    <row r="239" spans="122:126">
      <c r="DR239" s="1263">
        <v>45747</v>
      </c>
      <c r="DS239" s="1369" t="s">
        <v>1280</v>
      </c>
      <c r="DT239" t="s">
        <v>568</v>
      </c>
      <c r="DU239" s="1264">
        <v>1898967.24</v>
      </c>
      <c r="DV239" s="1266">
        <v>1</v>
      </c>
    </row>
    <row r="240" spans="122:126">
      <c r="DR240" s="1263">
        <v>45747</v>
      </c>
      <c r="DS240" s="1369" t="s">
        <v>1281</v>
      </c>
      <c r="DT240" t="s">
        <v>569</v>
      </c>
      <c r="DU240" s="1264">
        <v>1871960.7</v>
      </c>
      <c r="DV240" s="1266">
        <v>1</v>
      </c>
    </row>
    <row r="241" spans="122:126">
      <c r="DR241" s="1263">
        <v>45747</v>
      </c>
      <c r="DS241" s="1369" t="s">
        <v>1282</v>
      </c>
      <c r="DT241" t="s">
        <v>570</v>
      </c>
      <c r="DU241" s="1264">
        <v>1837066.38</v>
      </c>
      <c r="DV241" s="1266">
        <v>1</v>
      </c>
    </row>
    <row r="242" spans="122:126">
      <c r="DR242" s="1263">
        <v>45747</v>
      </c>
      <c r="DS242" s="1369" t="s">
        <v>1283</v>
      </c>
      <c r="DT242" t="s">
        <v>571</v>
      </c>
      <c r="DU242" s="1264">
        <v>1836457.7</v>
      </c>
      <c r="DV242" s="1266">
        <v>1</v>
      </c>
    </row>
    <row r="243" spans="122:126">
      <c r="DR243" s="1263">
        <v>45747</v>
      </c>
      <c r="DS243" s="1369" t="s">
        <v>108</v>
      </c>
      <c r="DT243" t="s">
        <v>1284</v>
      </c>
      <c r="DU243" s="1264">
        <v>7762584280.3299999</v>
      </c>
      <c r="DV243" s="1266">
        <v>55647</v>
      </c>
    </row>
    <row r="244" spans="122:126">
      <c r="DR244" s="1263">
        <v>45747</v>
      </c>
      <c r="DS244" s="1369" t="s">
        <v>1285</v>
      </c>
      <c r="DT244" t="s">
        <v>1286</v>
      </c>
      <c r="DU244" s="1264">
        <v>5535119996.0600004</v>
      </c>
      <c r="DV244" s="1266">
        <v>36832</v>
      </c>
    </row>
    <row r="245" spans="122:126">
      <c r="DR245" s="1263">
        <v>45747</v>
      </c>
      <c r="DS245" s="1369" t="s">
        <v>1287</v>
      </c>
      <c r="DT245" t="s">
        <v>1288</v>
      </c>
      <c r="DU245" s="1264">
        <v>409244284.01999998</v>
      </c>
      <c r="DV245" s="1266">
        <v>2639</v>
      </c>
    </row>
    <row r="246" spans="122:126">
      <c r="DR246" s="1263">
        <v>45747</v>
      </c>
      <c r="DS246" s="1369" t="s">
        <v>1289</v>
      </c>
      <c r="DT246" t="s">
        <v>1290</v>
      </c>
      <c r="DU246" s="1264">
        <v>1818220000.25</v>
      </c>
      <c r="DV246" s="1266">
        <v>16176</v>
      </c>
    </row>
    <row r="247" spans="122:126">
      <c r="DR247" s="1263">
        <v>45747</v>
      </c>
      <c r="DS247" s="1369" t="s">
        <v>1291</v>
      </c>
      <c r="DT247" t="s">
        <v>573</v>
      </c>
      <c r="DU247" s="1264">
        <v>6418034631.2600002</v>
      </c>
      <c r="DV247" s="1266">
        <v>44541</v>
      </c>
    </row>
    <row r="248" spans="122:126">
      <c r="DR248" s="1263">
        <v>45747</v>
      </c>
      <c r="DS248" s="1369" t="s">
        <v>1292</v>
      </c>
      <c r="DT248" t="s">
        <v>574</v>
      </c>
      <c r="DU248" s="1264">
        <v>855898228.66999996</v>
      </c>
      <c r="DV248" s="1266">
        <v>6127</v>
      </c>
    </row>
    <row r="249" spans="122:126">
      <c r="DR249" s="1263">
        <v>45747</v>
      </c>
      <c r="DS249" s="1369" t="s">
        <v>1293</v>
      </c>
      <c r="DT249" t="s">
        <v>575</v>
      </c>
      <c r="DU249" s="1264">
        <v>0</v>
      </c>
      <c r="DV249" s="1266">
        <v>0</v>
      </c>
    </row>
    <row r="250" spans="122:126">
      <c r="DR250" s="1263">
        <v>45747</v>
      </c>
      <c r="DS250" s="1369" t="s">
        <v>1296</v>
      </c>
      <c r="DT250" t="s">
        <v>550</v>
      </c>
      <c r="DU250" s="1264">
        <v>488651420.39999998</v>
      </c>
      <c r="DV250" s="1266">
        <v>4979</v>
      </c>
    </row>
    <row r="251" spans="122:126">
      <c r="DR251" s="1263">
        <v>45747</v>
      </c>
      <c r="DS251" s="1369" t="s">
        <v>2042</v>
      </c>
      <c r="DT251" t="s">
        <v>2017</v>
      </c>
      <c r="DU251" s="1264">
        <v>0.75</v>
      </c>
      <c r="DV251" s="1266">
        <v>0</v>
      </c>
    </row>
    <row r="252" spans="122:126">
      <c r="DR252" s="1263">
        <v>45747</v>
      </c>
      <c r="DS252" s="1369" t="s">
        <v>2043</v>
      </c>
      <c r="DT252" t="s">
        <v>2019</v>
      </c>
      <c r="DU252" s="1264">
        <v>5.14</v>
      </c>
      <c r="DV252" s="1266">
        <v>0</v>
      </c>
    </row>
    <row r="253" spans="122:126">
      <c r="DR253" s="1263">
        <v>45747</v>
      </c>
      <c r="DS253" s="1369" t="s">
        <v>2044</v>
      </c>
      <c r="DT253" t="s">
        <v>435</v>
      </c>
      <c r="DU253" s="1264">
        <v>15.25</v>
      </c>
      <c r="DV253" s="1266">
        <v>0</v>
      </c>
    </row>
    <row r="254" spans="122:126">
      <c r="DS254" s="1369"/>
    </row>
  </sheetData>
  <mergeCells count="87">
    <mergeCell ref="AH2:AJ2"/>
    <mergeCell ref="A2:A3"/>
    <mergeCell ref="B2:B3"/>
    <mergeCell ref="C2:C3"/>
    <mergeCell ref="D2:D3"/>
    <mergeCell ref="A1:O1"/>
    <mergeCell ref="E2:E3"/>
    <mergeCell ref="F2:F3"/>
    <mergeCell ref="G2:I2"/>
    <mergeCell ref="J2:J3"/>
    <mergeCell ref="K2:K3"/>
    <mergeCell ref="M2:M3"/>
    <mergeCell ref="N2:N3"/>
    <mergeCell ref="O2:O3"/>
    <mergeCell ref="L2:L3"/>
    <mergeCell ref="P1:AS1"/>
    <mergeCell ref="AT1:BK1"/>
    <mergeCell ref="BL1:BO1"/>
    <mergeCell ref="DR1:DV1"/>
    <mergeCell ref="V2:X2"/>
    <mergeCell ref="P2:R2"/>
    <mergeCell ref="S2:U2"/>
    <mergeCell ref="AX2:AX3"/>
    <mergeCell ref="Y2:AA2"/>
    <mergeCell ref="AB2:AD2"/>
    <mergeCell ref="AE2:AG2"/>
    <mergeCell ref="AK2:AM2"/>
    <mergeCell ref="AN2:AP2"/>
    <mergeCell ref="AQ2:AS2"/>
    <mergeCell ref="AT2:AT3"/>
    <mergeCell ref="AU2:AU3"/>
    <mergeCell ref="AV2:AV3"/>
    <mergeCell ref="AW2:AW3"/>
    <mergeCell ref="BJ2:BJ3"/>
    <mergeCell ref="AY2:AY3"/>
    <mergeCell ref="AZ2:AZ3"/>
    <mergeCell ref="BA2:BA3"/>
    <mergeCell ref="BB2:BB3"/>
    <mergeCell ref="BC2:BC3"/>
    <mergeCell ref="BD2:BD3"/>
    <mergeCell ref="BE2:BE3"/>
    <mergeCell ref="BF2:BF3"/>
    <mergeCell ref="BG2:BG3"/>
    <mergeCell ref="BH2:BH3"/>
    <mergeCell ref="BI2:BI3"/>
    <mergeCell ref="CR2:CR3"/>
    <mergeCell ref="BK2:BK3"/>
    <mergeCell ref="BL2:BL3"/>
    <mergeCell ref="BM2:BM3"/>
    <mergeCell ref="BN2:BN3"/>
    <mergeCell ref="BO2:BO3"/>
    <mergeCell ref="CL2:CL3"/>
    <mergeCell ref="BP2:BP3"/>
    <mergeCell ref="CM2:CM3"/>
    <mergeCell ref="CN2:CN3"/>
    <mergeCell ref="CO2:CO3"/>
    <mergeCell ref="CP2:CP3"/>
    <mergeCell ref="CQ2:CQ3"/>
    <mergeCell ref="DR2:DR3"/>
    <mergeCell ref="CS2:CS3"/>
    <mergeCell ref="CT2:CT3"/>
    <mergeCell ref="DM2:DM3"/>
    <mergeCell ref="DN2:DN3"/>
    <mergeCell ref="DO2:DO3"/>
    <mergeCell ref="DP2:DP3"/>
    <mergeCell ref="DA2:DA3"/>
    <mergeCell ref="DB2:DB3"/>
    <mergeCell ref="CU2:CU3"/>
    <mergeCell ref="CV2:CV3"/>
    <mergeCell ref="DD2:DD3"/>
    <mergeCell ref="DJ2:DJ3"/>
    <mergeCell ref="DS2:DS3"/>
    <mergeCell ref="DT2:DT3"/>
    <mergeCell ref="DU2:DU3"/>
    <mergeCell ref="DV2:DV3"/>
    <mergeCell ref="CW2:CW3"/>
    <mergeCell ref="CX2:CX3"/>
    <mergeCell ref="CY2:CY3"/>
    <mergeCell ref="CZ2:CZ3"/>
    <mergeCell ref="DC2:DC3"/>
    <mergeCell ref="DK2:DK3"/>
    <mergeCell ref="DL2:DL3"/>
    <mergeCell ref="DE2:DE3"/>
    <mergeCell ref="DF2:DF3"/>
    <mergeCell ref="DG2:DG3"/>
    <mergeCell ref="DH2:DH3"/>
    <mergeCell ref="DI2:DI3"/>
  </mergeCells>
  <phoneticPr fontId="15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C2A2-B793-4195-8BED-651CEB1C5F8C}">
  <sheetPr codeName="Sheet45"/>
  <dimension ref="B5:Q478"/>
  <sheetViews>
    <sheetView showGridLines="0" topLeftCell="A9" workbookViewId="0">
      <selection activeCell="J27" sqref="J27"/>
    </sheetView>
  </sheetViews>
  <sheetFormatPr defaultColWidth="9.140625" defaultRowHeight="15"/>
  <cols>
    <col min="2" max="2" width="30.42578125" bestFit="1" customWidth="1"/>
    <col min="3" max="3" width="3" customWidth="1"/>
    <col min="4" max="4" width="24.42578125" bestFit="1" customWidth="1"/>
    <col min="5" max="5" width="25.140625" customWidth="1"/>
    <col min="6" max="6" width="30.5703125" customWidth="1"/>
    <col min="7" max="7" width="31.140625" customWidth="1"/>
    <col min="8" max="9" width="25.140625" customWidth="1"/>
    <col min="10" max="10" width="24.140625" customWidth="1"/>
    <col min="11" max="11" width="10.7109375" bestFit="1" customWidth="1"/>
  </cols>
  <sheetData>
    <row r="5" spans="2:17">
      <c r="B5" s="2143" t="s">
        <v>972</v>
      </c>
      <c r="C5" s="2144"/>
      <c r="D5" s="2144"/>
      <c r="E5" s="2144"/>
      <c r="F5" s="2144"/>
      <c r="G5" s="2144"/>
      <c r="H5" s="2144"/>
      <c r="I5" s="2144"/>
      <c r="J5" s="2144"/>
      <c r="K5" s="2144"/>
      <c r="L5" s="2144"/>
      <c r="M5" s="2144"/>
      <c r="N5" s="2144"/>
      <c r="O5" s="2144"/>
      <c r="P5" s="2144"/>
      <c r="Q5" s="2144"/>
    </row>
    <row r="7" spans="2:17" ht="15.75" thickBot="1"/>
    <row r="8" spans="2:17" ht="16.5" thickTop="1" thickBot="1">
      <c r="B8" s="1375" t="s">
        <v>973</v>
      </c>
      <c r="D8" s="2148" t="s">
        <v>968</v>
      </c>
      <c r="E8" s="2149"/>
      <c r="F8" s="2149"/>
      <c r="G8" s="2149"/>
      <c r="H8" s="2150"/>
    </row>
    <row r="9" spans="2:17" ht="16.5" thickTop="1" thickBot="1">
      <c r="B9" s="1374"/>
      <c r="D9" s="1371"/>
      <c r="E9" s="1371"/>
      <c r="F9" s="1371"/>
      <c r="G9" s="1371"/>
      <c r="H9" s="1371"/>
    </row>
    <row r="10" spans="2:17" ht="16.5" thickTop="1" thickBot="1">
      <c r="B10" s="1375" t="s">
        <v>101</v>
      </c>
      <c r="D10" s="2148" t="s">
        <v>969</v>
      </c>
      <c r="E10" s="2149"/>
      <c r="F10" s="2149"/>
      <c r="G10" s="2149"/>
      <c r="H10" s="2150"/>
    </row>
    <row r="11" spans="2:17" ht="16.5" thickTop="1" thickBot="1">
      <c r="B11" s="1374"/>
      <c r="D11" s="1371"/>
      <c r="E11" s="1371"/>
      <c r="F11" s="1371"/>
      <c r="G11" s="1371"/>
      <c r="H11" s="1371"/>
    </row>
    <row r="12" spans="2:17" ht="16.5" thickTop="1" thickBot="1">
      <c r="B12" s="1375" t="s">
        <v>3</v>
      </c>
      <c r="D12" s="2148" t="s">
        <v>970</v>
      </c>
      <c r="E12" s="2149"/>
      <c r="F12" s="2149"/>
      <c r="G12" s="2149"/>
      <c r="H12" s="2150"/>
    </row>
    <row r="13" spans="2:17" ht="16.5" thickTop="1" thickBot="1">
      <c r="B13" s="1374"/>
      <c r="D13" s="1371"/>
      <c r="E13" s="1371"/>
      <c r="F13" s="1371"/>
      <c r="G13" s="1371"/>
      <c r="H13" s="1371"/>
    </row>
    <row r="14" spans="2:17" ht="16.5" thickTop="1" thickBot="1">
      <c r="B14" s="1375" t="s">
        <v>4</v>
      </c>
      <c r="D14" s="2148" t="s">
        <v>974</v>
      </c>
      <c r="E14" s="2149"/>
      <c r="F14" s="2149"/>
      <c r="G14" s="2149"/>
      <c r="H14" s="2150"/>
    </row>
    <row r="15" spans="2:17" ht="16.5" thickTop="1" thickBot="1"/>
    <row r="16" spans="2:17" ht="16.5" thickTop="1" thickBot="1">
      <c r="B16" s="1375" t="s">
        <v>971</v>
      </c>
      <c r="D16" s="2148" t="s">
        <v>975</v>
      </c>
      <c r="E16" s="2149"/>
      <c r="F16" s="2149"/>
      <c r="G16" s="2149"/>
      <c r="H16" s="2150"/>
    </row>
    <row r="17" spans="2:11" ht="16.5" thickTop="1" thickBot="1"/>
    <row r="18" spans="2:11" ht="36.75" customHeight="1" thickTop="1" thickBot="1">
      <c r="B18" s="1375" t="s">
        <v>307</v>
      </c>
      <c r="D18" s="2145" t="s">
        <v>1330</v>
      </c>
      <c r="E18" s="2146"/>
      <c r="F18" s="2146"/>
      <c r="G18" s="2146"/>
      <c r="H18" s="2147"/>
    </row>
    <row r="19" spans="2:11" ht="15.75" thickTop="1"/>
    <row r="21" spans="2:11" ht="15.75" thickBot="1">
      <c r="G21" s="1814">
        <v>10</v>
      </c>
      <c r="H21" s="1814">
        <v>-5</v>
      </c>
      <c r="I21" s="1814">
        <v>-3</v>
      </c>
      <c r="J21" s="1814">
        <v>27</v>
      </c>
    </row>
    <row r="22" spans="2:11" ht="26.25" thickBot="1">
      <c r="B22" s="1269" t="s">
        <v>743</v>
      </c>
      <c r="C22" s="1270"/>
      <c r="D22" s="1271" t="s">
        <v>744</v>
      </c>
      <c r="E22" s="1272" t="s">
        <v>745</v>
      </c>
      <c r="F22" s="1272" t="s">
        <v>101</v>
      </c>
      <c r="G22" s="1272" t="s">
        <v>3</v>
      </c>
      <c r="H22" s="1273" t="s">
        <v>4</v>
      </c>
      <c r="I22" s="1273" t="s">
        <v>971</v>
      </c>
      <c r="J22" s="1271" t="s">
        <v>5</v>
      </c>
    </row>
    <row r="23" spans="2:11">
      <c r="B23" s="1274">
        <v>1</v>
      </c>
      <c r="D23" s="1275">
        <v>45566</v>
      </c>
      <c r="E23" s="1276">
        <f>EOMONTH(D23,0)</f>
        <v>45596</v>
      </c>
      <c r="F23" s="1276">
        <f>E23</f>
        <v>45596</v>
      </c>
      <c r="G23" s="1276">
        <f>WORKDAY(F23,$G$21,'Business Day Paris'!F2:F196)</f>
        <v>45614</v>
      </c>
      <c r="H23" s="1276">
        <f>WORKDAY(J23,$H$21,'Business Day Paris'!F2:F196)</f>
        <v>45616</v>
      </c>
      <c r="I23" s="1276">
        <f>WORKDAY(J23,$I$21,'Business Day Paris'!F2:F196)</f>
        <v>45618</v>
      </c>
      <c r="J23" s="1277">
        <f>IF(WORKDAY(EOMONTH(F23,0)+$J$21-1,1,'Business Day Paris'!F2:F196)&lt;=EOMONTH(Calendar!F24,0),WORKDAY(EOMONTH(F23,0)+$J$21-1,1,'Business Day Paris'!F2:F196),WORKDAY(EOMONTH(F23,0)+$J$21+1,-1,'Business Day Paris'!F2:F196))</f>
        <v>45623</v>
      </c>
      <c r="K23" s="1263"/>
    </row>
    <row r="24" spans="2:11">
      <c r="B24" s="1274">
        <v>2</v>
      </c>
      <c r="D24" s="1275">
        <f>EOMONTH(D23,0)+1</f>
        <v>45597</v>
      </c>
      <c r="E24" s="1276">
        <f t="shared" ref="E24:E87" si="0">EOMONTH(D24,0)</f>
        <v>45626</v>
      </c>
      <c r="F24" s="1276">
        <f t="shared" ref="F24:F87" si="1">E24</f>
        <v>45626</v>
      </c>
      <c r="G24" s="1276">
        <f>WORKDAY(F24,$G$21,'Business Day Paris'!F3:F197)</f>
        <v>45639</v>
      </c>
      <c r="H24" s="1276">
        <f>WORKDAY(J24,$H$21,'Business Day Paris'!F3:F197)</f>
        <v>45644</v>
      </c>
      <c r="I24" s="1276">
        <f>WORKDAY(J24,$I$21,'Business Day Paris'!F3:F197)</f>
        <v>45646</v>
      </c>
      <c r="J24" s="1277">
        <f>IF(WORKDAY(EOMONTH(F24,0)+$J$21-1,1,'Business Day Paris'!F3:F197)&lt;=EOMONTH(Calendar!F25,0),WORKDAY(EOMONTH(F24,0)+$J$21-1,1,'Business Day Paris'!F3:F197),WORKDAY(EOMONTH(F24,0)+$J$21+1,-1,'Business Day Paris'!F3:F197))</f>
        <v>45653</v>
      </c>
      <c r="K24" s="1263"/>
    </row>
    <row r="25" spans="2:11">
      <c r="B25" s="1274">
        <v>3</v>
      </c>
      <c r="D25" s="1275">
        <f t="shared" ref="D25:D88" si="2">EOMONTH(D24,0)+1</f>
        <v>45627</v>
      </c>
      <c r="E25" s="1276">
        <f t="shared" si="0"/>
        <v>45657</v>
      </c>
      <c r="F25" s="1276">
        <f t="shared" si="1"/>
        <v>45657</v>
      </c>
      <c r="G25" s="1276">
        <f>WORKDAY(F25,$G$21,'Business Day Paris'!F4:F198)</f>
        <v>45672</v>
      </c>
      <c r="H25" s="1276">
        <f>WORKDAY(J25,$H$21,'Business Day Paris'!F4:F198)</f>
        <v>45677</v>
      </c>
      <c r="I25" s="1276">
        <f>WORKDAY(J25,$I$21,'Business Day Paris'!F4:F198)</f>
        <v>45679</v>
      </c>
      <c r="J25" s="1277">
        <f>IF(WORKDAY(EOMONTH(F25,0)+$J$21-1,1,'Business Day Paris'!F4:F198)&lt;=EOMONTH(Calendar!F26,0),WORKDAY(EOMONTH(F25,0)+$J$21-1,1,'Business Day Paris'!F4:F198),WORKDAY(EOMONTH(F25,0)+$J$21+1,-1,'Business Day Paris'!F4:F198))</f>
        <v>45684</v>
      </c>
      <c r="K25" s="1263"/>
    </row>
    <row r="26" spans="2:11">
      <c r="B26" s="1274">
        <v>4</v>
      </c>
      <c r="D26" s="1275">
        <f t="shared" si="2"/>
        <v>45658</v>
      </c>
      <c r="E26" s="1276">
        <f t="shared" si="0"/>
        <v>45688</v>
      </c>
      <c r="F26" s="1276">
        <f t="shared" si="1"/>
        <v>45688</v>
      </c>
      <c r="G26" s="1276">
        <f>WORKDAY(F26,$G$21,'Business Day Paris'!F5:F199)</f>
        <v>45702</v>
      </c>
      <c r="H26" s="1276">
        <f>WORKDAY(J26,$H$21,'Business Day Paris'!F5:F199)</f>
        <v>45708</v>
      </c>
      <c r="I26" s="1276">
        <f>WORKDAY(J26,$I$21,'Business Day Paris'!F5:F199)</f>
        <v>45712</v>
      </c>
      <c r="J26" s="1277">
        <f>IF(WORKDAY(EOMONTH(F26,0)+$J$21-1,1,'Business Day Paris'!F5:F199)&lt;=EOMONTH(Calendar!F27,0),WORKDAY(EOMONTH(F26,0)+$J$21-1,1,'Business Day Paris'!F5:F199),WORKDAY(EOMONTH(F26,0)+$J$21+1,-1,'Business Day Paris'!F5:F199))</f>
        <v>45715</v>
      </c>
      <c r="K26" s="1263"/>
    </row>
    <row r="27" spans="2:11">
      <c r="B27" s="1274">
        <v>5</v>
      </c>
      <c r="D27" s="1275">
        <f t="shared" si="2"/>
        <v>45689</v>
      </c>
      <c r="E27" s="1276">
        <f t="shared" si="0"/>
        <v>45716</v>
      </c>
      <c r="F27" s="1276">
        <f t="shared" si="1"/>
        <v>45716</v>
      </c>
      <c r="G27" s="1276">
        <f>WORKDAY(F27,$G$21,'Business Day Paris'!F6:F200)</f>
        <v>45730</v>
      </c>
      <c r="H27" s="1276">
        <f>WORKDAY(J27,$H$21,'Business Day Paris'!F6:F200)</f>
        <v>45736</v>
      </c>
      <c r="I27" s="1276">
        <f>WORKDAY(J27,$I$21,'Business Day Paris'!F6:F200)</f>
        <v>45740</v>
      </c>
      <c r="J27" s="1277">
        <f>IF(WORKDAY(EOMONTH(F27,0)+$J$21-1,1,'Business Day Paris'!F6:F200)&lt;=EOMONTH(Calendar!F28,0),WORKDAY(EOMONTH(F27,0)+$J$21-1,1,'Business Day Paris'!F6:F200),WORKDAY(EOMONTH(F27,0)+$J$21+1,-1,'Business Day Paris'!F6:F200))</f>
        <v>45743</v>
      </c>
      <c r="K27" s="1263"/>
    </row>
    <row r="28" spans="2:11">
      <c r="B28" s="1274">
        <v>6</v>
      </c>
      <c r="D28" s="1275">
        <f t="shared" si="2"/>
        <v>45717</v>
      </c>
      <c r="E28" s="1276">
        <f t="shared" si="0"/>
        <v>45747</v>
      </c>
      <c r="F28" s="1276">
        <f t="shared" si="1"/>
        <v>45747</v>
      </c>
      <c r="G28" s="1276">
        <f>WORKDAY(F28,$G$21,'Business Day Paris'!F7:F201)</f>
        <v>45761</v>
      </c>
      <c r="H28" s="1276">
        <f>WORKDAY(J28,$H$21,'Business Day Paris'!F7:F201)</f>
        <v>45764</v>
      </c>
      <c r="I28" s="1276">
        <f>WORKDAY(J28,$I$21,'Business Day Paris'!F7:F201)</f>
        <v>45770</v>
      </c>
      <c r="J28" s="1277">
        <f>IF(WORKDAY(EOMONTH(F28,0)+$J$21-1,1,'Business Day Paris'!F7:F201)&lt;=EOMONTH(Calendar!F29,0),WORKDAY(EOMONTH(F28,0)+$J$21-1,1,'Business Day Paris'!F7:F201),WORKDAY(EOMONTH(F28,0)+$J$21+1,-1,'Business Day Paris'!F7:F201))</f>
        <v>45775</v>
      </c>
      <c r="K28" s="1263"/>
    </row>
    <row r="29" spans="2:11">
      <c r="B29" s="1274">
        <v>7</v>
      </c>
      <c r="D29" s="1275">
        <f t="shared" si="2"/>
        <v>45748</v>
      </c>
      <c r="E29" s="1276">
        <f t="shared" si="0"/>
        <v>45777</v>
      </c>
      <c r="F29" s="1276">
        <f t="shared" si="1"/>
        <v>45777</v>
      </c>
      <c r="G29" s="1276">
        <f>WORKDAY(F29,$G$21,'Business Day Paris'!F8:F202)</f>
        <v>45793</v>
      </c>
      <c r="H29" s="1276">
        <f>WORKDAY(J29,$H$21,'Business Day Paris'!F8:F202)</f>
        <v>45797</v>
      </c>
      <c r="I29" s="1276">
        <f>WORKDAY(J29,$I$21,'Business Day Paris'!F8:F202)</f>
        <v>45799</v>
      </c>
      <c r="J29" s="1277">
        <f>IF(WORKDAY(EOMONTH(F29,0)+$J$21-1,1,'Business Day Paris'!F8:F202)&lt;=EOMONTH(Calendar!F30,0),WORKDAY(EOMONTH(F29,0)+$J$21-1,1,'Business Day Paris'!F8:F202),WORKDAY(EOMONTH(F29,0)+$J$21+1,-1,'Business Day Paris'!F8:F202))</f>
        <v>45804</v>
      </c>
      <c r="K29" s="1263"/>
    </row>
    <row r="30" spans="2:11">
      <c r="B30" s="1274">
        <v>8</v>
      </c>
      <c r="D30" s="1275">
        <f t="shared" si="2"/>
        <v>45778</v>
      </c>
      <c r="E30" s="1276">
        <f t="shared" si="0"/>
        <v>45808</v>
      </c>
      <c r="F30" s="1276">
        <f t="shared" si="1"/>
        <v>45808</v>
      </c>
      <c r="G30" s="1276">
        <f>WORKDAY(F30,$G$21,'Business Day Paris'!F9:F203)</f>
        <v>45824</v>
      </c>
      <c r="H30" s="1276">
        <f>WORKDAY(J30,$H$21,'Business Day Paris'!F9:F203)</f>
        <v>45828</v>
      </c>
      <c r="I30" s="1276">
        <f>WORKDAY(J30,$I$21,'Business Day Paris'!F9:F203)</f>
        <v>45832</v>
      </c>
      <c r="J30" s="1277">
        <f>IF(WORKDAY(EOMONTH(F30,0)+$J$21-1,1,'Business Day Paris'!F9:F203)&lt;=EOMONTH(Calendar!F31,0),WORKDAY(EOMONTH(F30,0)+$J$21-1,1,'Business Day Paris'!F9:F203),WORKDAY(EOMONTH(F30,0)+$J$21+1,-1,'Business Day Paris'!F9:F203))</f>
        <v>45835</v>
      </c>
      <c r="K30" s="1263"/>
    </row>
    <row r="31" spans="2:11">
      <c r="B31" s="1274">
        <v>9</v>
      </c>
      <c r="D31" s="1275">
        <f t="shared" si="2"/>
        <v>45809</v>
      </c>
      <c r="E31" s="1276">
        <f t="shared" si="0"/>
        <v>45838</v>
      </c>
      <c r="F31" s="1276">
        <f t="shared" si="1"/>
        <v>45838</v>
      </c>
      <c r="G31" s="1276">
        <f>WORKDAY(F31,$G$21,'Business Day Paris'!F10:F204)</f>
        <v>45853</v>
      </c>
      <c r="H31" s="1276">
        <f>WORKDAY(J31,$H$21,'Business Day Paris'!F10:F204)</f>
        <v>45859</v>
      </c>
      <c r="I31" s="1276">
        <f>WORKDAY(J31,$I$21,'Business Day Paris'!F10:F204)</f>
        <v>45861</v>
      </c>
      <c r="J31" s="1277">
        <f>IF(WORKDAY(EOMONTH(F31,0)+$J$21-1,1,'Business Day Paris'!F10:F204)&lt;=EOMONTH(Calendar!F32,0),WORKDAY(EOMONTH(F31,0)+$J$21-1,1,'Business Day Paris'!F10:F204),WORKDAY(EOMONTH(F31,0)+$J$21+1,-1,'Business Day Paris'!F10:F204))</f>
        <v>45866</v>
      </c>
      <c r="K31" s="1263"/>
    </row>
    <row r="32" spans="2:11">
      <c r="B32" s="1274">
        <v>10</v>
      </c>
      <c r="D32" s="1275">
        <f t="shared" si="2"/>
        <v>45839</v>
      </c>
      <c r="E32" s="1276">
        <f t="shared" si="0"/>
        <v>45869</v>
      </c>
      <c r="F32" s="1276">
        <f t="shared" si="1"/>
        <v>45869</v>
      </c>
      <c r="G32" s="1276">
        <f>WORKDAY(F32,$G$21,'Business Day Paris'!F11:F205)</f>
        <v>45883</v>
      </c>
      <c r="H32" s="1276">
        <f>WORKDAY(J32,$H$21,'Business Day Paris'!F11:F205)</f>
        <v>45889</v>
      </c>
      <c r="I32" s="1276">
        <f>WORKDAY(J32,$I$21,'Business Day Paris'!F11:F205)</f>
        <v>45891</v>
      </c>
      <c r="J32" s="1277">
        <f>IF(WORKDAY(EOMONTH(F32,0)+$J$21-1,1,'Business Day Paris'!F11:F205)&lt;=EOMONTH(Calendar!F33,0),WORKDAY(EOMONTH(F32,0)+$J$21-1,1,'Business Day Paris'!F11:F205),WORKDAY(EOMONTH(F32,0)+$J$21+1,-1,'Business Day Paris'!F11:F205))</f>
        <v>45896</v>
      </c>
      <c r="K32" s="1263"/>
    </row>
    <row r="33" spans="2:11">
      <c r="B33" s="1274">
        <v>11</v>
      </c>
      <c r="D33" s="1275">
        <f t="shared" si="2"/>
        <v>45870</v>
      </c>
      <c r="E33" s="1276">
        <f t="shared" si="0"/>
        <v>45900</v>
      </c>
      <c r="F33" s="1276">
        <f t="shared" si="1"/>
        <v>45900</v>
      </c>
      <c r="G33" s="1276">
        <f>WORKDAY(F33,$G$21,'Business Day Paris'!F12:F206)</f>
        <v>45912</v>
      </c>
      <c r="H33" s="1276">
        <f>WORKDAY(J33,$H$21,'Business Day Paris'!F12:F206)</f>
        <v>45922</v>
      </c>
      <c r="I33" s="1276">
        <f>WORKDAY(J33,$I$21,'Business Day Paris'!F12:F206)</f>
        <v>45924</v>
      </c>
      <c r="J33" s="1277">
        <f>IF(WORKDAY(EOMONTH(F33,0)+$J$21-1,1,'Business Day Paris'!F12:F206)&lt;=EOMONTH(Calendar!F34,0),WORKDAY(EOMONTH(F33,0)+$J$21-1,1,'Business Day Paris'!F12:F206),WORKDAY(EOMONTH(F33,0)+$J$21+1,-1,'Business Day Paris'!F12:F206))</f>
        <v>45929</v>
      </c>
      <c r="K33" s="1263"/>
    </row>
    <row r="34" spans="2:11">
      <c r="B34" s="1274">
        <v>12</v>
      </c>
      <c r="D34" s="1275">
        <f t="shared" si="2"/>
        <v>45901</v>
      </c>
      <c r="E34" s="1276">
        <f t="shared" si="0"/>
        <v>45930</v>
      </c>
      <c r="F34" s="1276">
        <f t="shared" si="1"/>
        <v>45930</v>
      </c>
      <c r="G34" s="1276">
        <f>WORKDAY(F34,$G$21,'Business Day Paris'!F13:F207)</f>
        <v>45944</v>
      </c>
      <c r="H34" s="1276">
        <f>WORKDAY(J34,$H$21,'Business Day Paris'!F13:F207)</f>
        <v>45950</v>
      </c>
      <c r="I34" s="1276">
        <f>WORKDAY(J34,$I$21,'Business Day Paris'!F13:F207)</f>
        <v>45952</v>
      </c>
      <c r="J34" s="1277">
        <f>IF(WORKDAY(EOMONTH(F34,0)+$J$21-1,1,'Business Day Paris'!F13:F207)&lt;=EOMONTH(Calendar!F35,0),WORKDAY(EOMONTH(F34,0)+$J$21-1,1,'Business Day Paris'!F13:F207),WORKDAY(EOMONTH(F34,0)+$J$21+1,-1,'Business Day Paris'!F13:F207))</f>
        <v>45957</v>
      </c>
      <c r="K34" s="1263"/>
    </row>
    <row r="35" spans="2:11">
      <c r="B35" s="1274">
        <v>13</v>
      </c>
      <c r="D35" s="1275">
        <f t="shared" si="2"/>
        <v>45931</v>
      </c>
      <c r="E35" s="1276">
        <f t="shared" si="0"/>
        <v>45961</v>
      </c>
      <c r="F35" s="1276">
        <f t="shared" si="1"/>
        <v>45961</v>
      </c>
      <c r="G35" s="1276">
        <f>WORKDAY(F35,$G$21,'Business Day Paris'!F14:F208)</f>
        <v>45978</v>
      </c>
      <c r="H35" s="1276">
        <f>WORKDAY(J35,$H$21,'Business Day Paris'!F14:F208)</f>
        <v>45981</v>
      </c>
      <c r="I35" s="1276">
        <f>WORKDAY(J35,$I$21,'Business Day Paris'!F14:F208)</f>
        <v>45985</v>
      </c>
      <c r="J35" s="1277">
        <f>IF(WORKDAY(EOMONTH(F35,0)+$J$21-1,1,'Business Day Paris'!F14:F208)&lt;=EOMONTH(Calendar!F36,0),WORKDAY(EOMONTH(F35,0)+$J$21-1,1,'Business Day Paris'!F14:F208),WORKDAY(EOMONTH(F35,0)+$J$21+1,-1,'Business Day Paris'!F14:F208))</f>
        <v>45988</v>
      </c>
      <c r="K35" s="1263"/>
    </row>
    <row r="36" spans="2:11">
      <c r="B36" s="1274">
        <v>14</v>
      </c>
      <c r="D36" s="1275">
        <f t="shared" si="2"/>
        <v>45962</v>
      </c>
      <c r="E36" s="1276">
        <f t="shared" si="0"/>
        <v>45991</v>
      </c>
      <c r="F36" s="1276">
        <f t="shared" si="1"/>
        <v>45991</v>
      </c>
      <c r="G36" s="1276">
        <f>WORKDAY(F36,$G$21,'Business Day Paris'!F15:F209)</f>
        <v>46003</v>
      </c>
      <c r="H36" s="1276">
        <f>WORKDAY(J36,$H$21,'Business Day Paris'!F15:F209)</f>
        <v>46009</v>
      </c>
      <c r="I36" s="1276">
        <f>WORKDAY(J36,$I$21,'Business Day Paris'!F15:F209)</f>
        <v>46013</v>
      </c>
      <c r="J36" s="1277">
        <f>IF(WORKDAY(EOMONTH(F36,0)+$J$21-1,1,'Business Day Paris'!F15:F209)&lt;=EOMONTH(Calendar!F37,0),WORKDAY(EOMONTH(F36,0)+$J$21-1,1,'Business Day Paris'!F15:F209),WORKDAY(EOMONTH(F36,0)+$J$21+1,-1,'Business Day Paris'!F15:F209))</f>
        <v>46020</v>
      </c>
      <c r="K36" s="1263"/>
    </row>
    <row r="37" spans="2:11">
      <c r="B37" s="1274">
        <v>15</v>
      </c>
      <c r="D37" s="1275">
        <f t="shared" si="2"/>
        <v>45992</v>
      </c>
      <c r="E37" s="1276">
        <f t="shared" si="0"/>
        <v>46022</v>
      </c>
      <c r="F37" s="1276">
        <f t="shared" si="1"/>
        <v>46022</v>
      </c>
      <c r="G37" s="1276">
        <f>WORKDAY(F37,$G$21,'Business Day Paris'!F16:F210)</f>
        <v>46037</v>
      </c>
      <c r="H37" s="1276">
        <f>WORKDAY(J37,$H$21,'Business Day Paris'!F16:F210)</f>
        <v>46042</v>
      </c>
      <c r="I37" s="1276">
        <f>WORKDAY(J37,$I$21,'Business Day Paris'!F16:F210)</f>
        <v>46044</v>
      </c>
      <c r="J37" s="1277">
        <f>IF(WORKDAY(EOMONTH(F37,0)+$J$21-1,1,'Business Day Paris'!F16:F210)&lt;=EOMONTH(Calendar!F38,0),WORKDAY(EOMONTH(F37,0)+$J$21-1,1,'Business Day Paris'!F16:F210),WORKDAY(EOMONTH(F37,0)+$J$21+1,-1,'Business Day Paris'!F16:F210))</f>
        <v>46049</v>
      </c>
      <c r="K37" s="1263"/>
    </row>
    <row r="38" spans="2:11">
      <c r="B38" s="1274">
        <v>16</v>
      </c>
      <c r="D38" s="1275">
        <f t="shared" si="2"/>
        <v>46023</v>
      </c>
      <c r="E38" s="1276">
        <f t="shared" si="0"/>
        <v>46053</v>
      </c>
      <c r="F38" s="1276">
        <f t="shared" si="1"/>
        <v>46053</v>
      </c>
      <c r="G38" s="1276">
        <f>WORKDAY(F38,$G$21,'Business Day Paris'!F17:F211)</f>
        <v>46066</v>
      </c>
      <c r="H38" s="1276">
        <f>WORKDAY(J38,$H$21,'Business Day Paris'!F17:F211)</f>
        <v>46073</v>
      </c>
      <c r="I38" s="1276">
        <f>WORKDAY(J38,$I$21,'Business Day Paris'!F17:F211)</f>
        <v>46077</v>
      </c>
      <c r="J38" s="1277">
        <f>IF(WORKDAY(EOMONTH(F38,0)+$J$21-1,1,'Business Day Paris'!F17:F211)&lt;=EOMONTH(Calendar!F39,0),WORKDAY(EOMONTH(F38,0)+$J$21-1,1,'Business Day Paris'!F17:F211),WORKDAY(EOMONTH(F38,0)+$J$21+1,-1,'Business Day Paris'!F17:F211))</f>
        <v>46080</v>
      </c>
      <c r="K38" s="1263"/>
    </row>
    <row r="39" spans="2:11">
      <c r="B39" s="1274">
        <v>17</v>
      </c>
      <c r="D39" s="1275">
        <f t="shared" si="2"/>
        <v>46054</v>
      </c>
      <c r="E39" s="1276">
        <f t="shared" si="0"/>
        <v>46081</v>
      </c>
      <c r="F39" s="1276">
        <f t="shared" si="1"/>
        <v>46081</v>
      </c>
      <c r="G39" s="1276">
        <f>WORKDAY(F39,$G$21,'Business Day Paris'!F18:F212)</f>
        <v>46094</v>
      </c>
      <c r="H39" s="1276">
        <f>WORKDAY(J39,$H$21,'Business Day Paris'!F18:F212)</f>
        <v>46101</v>
      </c>
      <c r="I39" s="1276">
        <f>WORKDAY(J39,$I$21,'Business Day Paris'!F18:F212)</f>
        <v>46105</v>
      </c>
      <c r="J39" s="1277">
        <f>IF(WORKDAY(EOMONTH(F39,0)+$J$21-1,1,'Business Day Paris'!F18:F212)&lt;=EOMONTH(Calendar!F40,0),WORKDAY(EOMONTH(F39,0)+$J$21-1,1,'Business Day Paris'!F18:F212),WORKDAY(EOMONTH(F39,0)+$J$21+1,-1,'Business Day Paris'!F18:F212))</f>
        <v>46108</v>
      </c>
      <c r="K39" s="1263"/>
    </row>
    <row r="40" spans="2:11">
      <c r="B40" s="1274">
        <v>18</v>
      </c>
      <c r="D40" s="1275">
        <f t="shared" si="2"/>
        <v>46082</v>
      </c>
      <c r="E40" s="1276">
        <f t="shared" si="0"/>
        <v>46112</v>
      </c>
      <c r="F40" s="1276">
        <f t="shared" si="1"/>
        <v>46112</v>
      </c>
      <c r="G40" s="1276">
        <f>WORKDAY(F40,$G$21,'Business Day Paris'!F19:F213)</f>
        <v>46128</v>
      </c>
      <c r="H40" s="1276">
        <f>WORKDAY(J40,$H$21,'Business Day Paris'!F19:F213)</f>
        <v>46132</v>
      </c>
      <c r="I40" s="1276">
        <f>WORKDAY(J40,$I$21,'Business Day Paris'!F19:F213)</f>
        <v>46134</v>
      </c>
      <c r="J40" s="1277">
        <f>IF(WORKDAY(EOMONTH(F40,0)+$J$21-1,1,'Business Day Paris'!F19:F213)&lt;=EOMONTH(Calendar!F41,0),WORKDAY(EOMONTH(F40,0)+$J$21-1,1,'Business Day Paris'!F19:F213),WORKDAY(EOMONTH(F40,0)+$J$21+1,-1,'Business Day Paris'!F19:F213))</f>
        <v>46139</v>
      </c>
      <c r="K40" s="1263"/>
    </row>
    <row r="41" spans="2:11">
      <c r="B41" s="1274">
        <v>19</v>
      </c>
      <c r="D41" s="1275">
        <f t="shared" si="2"/>
        <v>46113</v>
      </c>
      <c r="E41" s="1276">
        <f t="shared" si="0"/>
        <v>46142</v>
      </c>
      <c r="F41" s="1276">
        <f t="shared" si="1"/>
        <v>46142</v>
      </c>
      <c r="G41" s="1276">
        <f>WORKDAY(F41,$G$21,'Business Day Paris'!F20:F214)</f>
        <v>46161</v>
      </c>
      <c r="H41" s="1276">
        <f>WORKDAY(J41,$H$21,'Business Day Paris'!F20:F214)</f>
        <v>46161</v>
      </c>
      <c r="I41" s="1276">
        <f>WORKDAY(J41,$I$21,'Business Day Paris'!F20:F214)</f>
        <v>46163</v>
      </c>
      <c r="J41" s="1277">
        <f>IF(WORKDAY(EOMONTH(F41,0)+$J$21-1,1,'Business Day Paris'!F20:F214)&lt;=EOMONTH(Calendar!F42,0),WORKDAY(EOMONTH(F41,0)+$J$21-1,1,'Business Day Paris'!F20:F214),WORKDAY(EOMONTH(F41,0)+$J$21+1,-1,'Business Day Paris'!F20:F214))</f>
        <v>46169</v>
      </c>
      <c r="K41" s="1263"/>
    </row>
    <row r="42" spans="2:11">
      <c r="B42" s="1274">
        <v>20</v>
      </c>
      <c r="D42" s="1275">
        <f t="shared" si="2"/>
        <v>46143</v>
      </c>
      <c r="E42" s="1276">
        <f t="shared" si="0"/>
        <v>46173</v>
      </c>
      <c r="F42" s="1276">
        <f t="shared" si="1"/>
        <v>46173</v>
      </c>
      <c r="G42" s="1276">
        <f>WORKDAY(F42,$G$21,'Business Day Paris'!F21:F215)</f>
        <v>46185</v>
      </c>
      <c r="H42" s="1276">
        <f>WORKDAY(J42,$H$21,'Business Day Paris'!F21:F215)</f>
        <v>46195</v>
      </c>
      <c r="I42" s="1276">
        <f>WORKDAY(J42,$I$21,'Business Day Paris'!F21:F215)</f>
        <v>46197</v>
      </c>
      <c r="J42" s="1277">
        <f>IF(WORKDAY(EOMONTH(F42,0)+$J$21-1,1,'Business Day Paris'!F21:F215)&lt;=EOMONTH(Calendar!F43,0),WORKDAY(EOMONTH(F42,0)+$J$21-1,1,'Business Day Paris'!F21:F215),WORKDAY(EOMONTH(F42,0)+$J$21+1,-1,'Business Day Paris'!F21:F215))</f>
        <v>46202</v>
      </c>
      <c r="K42" s="1263"/>
    </row>
    <row r="43" spans="2:11">
      <c r="B43" s="1274">
        <v>21</v>
      </c>
      <c r="D43" s="1275">
        <f t="shared" si="2"/>
        <v>46174</v>
      </c>
      <c r="E43" s="1276">
        <f t="shared" si="0"/>
        <v>46203</v>
      </c>
      <c r="F43" s="1276">
        <f t="shared" si="1"/>
        <v>46203</v>
      </c>
      <c r="G43" s="1276">
        <f>WORKDAY(F43,$G$21,'Business Day Paris'!F22:F216)</f>
        <v>46218</v>
      </c>
      <c r="H43" s="1276">
        <f>WORKDAY(J43,$H$21,'Business Day Paris'!F22:F216)</f>
        <v>46223</v>
      </c>
      <c r="I43" s="1276">
        <f>WORKDAY(J43,$I$21,'Business Day Paris'!F22:F216)</f>
        <v>46225</v>
      </c>
      <c r="J43" s="1277">
        <f>IF(WORKDAY(EOMONTH(F43,0)+$J$21-1,1,'Business Day Paris'!F22:F216)&lt;=EOMONTH(Calendar!F44,0),WORKDAY(EOMONTH(F43,0)+$J$21-1,1,'Business Day Paris'!F22:F216),WORKDAY(EOMONTH(F43,0)+$J$21+1,-1,'Business Day Paris'!F22:F216))</f>
        <v>46230</v>
      </c>
      <c r="K43" s="1263"/>
    </row>
    <row r="44" spans="2:11">
      <c r="B44" s="1274">
        <v>22</v>
      </c>
      <c r="C44" s="1270"/>
      <c r="D44" s="1275">
        <f t="shared" si="2"/>
        <v>46204</v>
      </c>
      <c r="E44" s="1276">
        <f t="shared" si="0"/>
        <v>46234</v>
      </c>
      <c r="F44" s="1276">
        <f t="shared" si="1"/>
        <v>46234</v>
      </c>
      <c r="G44" s="1276">
        <f>WORKDAY(F44,$G$21,'Business Day Paris'!F23:F217)</f>
        <v>46248</v>
      </c>
      <c r="H44" s="1276">
        <f>WORKDAY(J44,$H$21,'Business Day Paris'!F23:F217)</f>
        <v>46254</v>
      </c>
      <c r="I44" s="1276">
        <f>WORKDAY(J44,$I$21,'Business Day Paris'!F23:F217)</f>
        <v>46258</v>
      </c>
      <c r="J44" s="1277">
        <f>IF(WORKDAY(EOMONTH(F44,0)+$J$21-1,1,'Business Day Paris'!F23:F217)&lt;=EOMONTH(Calendar!F45,0),WORKDAY(EOMONTH(F44,0)+$J$21-1,1,'Business Day Paris'!F23:F217),WORKDAY(EOMONTH(F44,0)+$J$21+1,-1,'Business Day Paris'!F23:F217))</f>
        <v>46261</v>
      </c>
      <c r="K44" s="1263"/>
    </row>
    <row r="45" spans="2:11">
      <c r="B45" s="1274">
        <v>23</v>
      </c>
      <c r="C45" s="1270"/>
      <c r="D45" s="1275">
        <f t="shared" si="2"/>
        <v>46235</v>
      </c>
      <c r="E45" s="1276">
        <f t="shared" si="0"/>
        <v>46265</v>
      </c>
      <c r="F45" s="1276">
        <f t="shared" si="1"/>
        <v>46265</v>
      </c>
      <c r="G45" s="1276">
        <f>WORKDAY(F45,$G$21,'Business Day Paris'!F24:F218)</f>
        <v>46279</v>
      </c>
      <c r="H45" s="1276">
        <f>WORKDAY(J45,$H$21,'Business Day Paris'!F24:F218)</f>
        <v>46286</v>
      </c>
      <c r="I45" s="1276">
        <f>WORKDAY(J45,$I$21,'Business Day Paris'!F24:F218)</f>
        <v>46288</v>
      </c>
      <c r="J45" s="1277">
        <f>IF(WORKDAY(EOMONTH(F45,0)+$J$21-1,1,'Business Day Paris'!F24:F218)&lt;=EOMONTH(Calendar!F46,0),WORKDAY(EOMONTH(F45,0)+$J$21-1,1,'Business Day Paris'!F24:F218),WORKDAY(EOMONTH(F45,0)+$J$21+1,-1,'Business Day Paris'!F24:F218))</f>
        <v>46293</v>
      </c>
      <c r="K45" s="1263"/>
    </row>
    <row r="46" spans="2:11">
      <c r="B46" s="1274">
        <v>24</v>
      </c>
      <c r="C46" s="1270"/>
      <c r="D46" s="1275">
        <f t="shared" si="2"/>
        <v>46266</v>
      </c>
      <c r="E46" s="1276">
        <f t="shared" si="0"/>
        <v>46295</v>
      </c>
      <c r="F46" s="1276">
        <f t="shared" si="1"/>
        <v>46295</v>
      </c>
      <c r="G46" s="1276">
        <f>WORKDAY(F46,$G$21,'Business Day Paris'!F25:F219)</f>
        <v>46309</v>
      </c>
      <c r="H46" s="1276">
        <f>WORKDAY(J46,$H$21,'Business Day Paris'!F25:F219)</f>
        <v>46315</v>
      </c>
      <c r="I46" s="1276">
        <f>WORKDAY(J46,$I$21,'Business Day Paris'!F25:F219)</f>
        <v>46317</v>
      </c>
      <c r="J46" s="1277">
        <f>IF(WORKDAY(EOMONTH(F46,0)+$J$21-1,1,'Business Day Paris'!F25:F219)&lt;=EOMONTH(Calendar!F47,0),WORKDAY(EOMONTH(F46,0)+$J$21-1,1,'Business Day Paris'!F25:F219),WORKDAY(EOMONTH(F46,0)+$J$21+1,-1,'Business Day Paris'!F25:F219))</f>
        <v>46322</v>
      </c>
      <c r="K46" s="1263"/>
    </row>
    <row r="47" spans="2:11">
      <c r="B47" s="1274">
        <v>25</v>
      </c>
      <c r="C47" s="1270"/>
      <c r="D47" s="1275">
        <f t="shared" si="2"/>
        <v>46296</v>
      </c>
      <c r="E47" s="1276">
        <f t="shared" si="0"/>
        <v>46326</v>
      </c>
      <c r="F47" s="1276">
        <f t="shared" si="1"/>
        <v>46326</v>
      </c>
      <c r="G47" s="1276">
        <f>WORKDAY(F47,$G$21,'Business Day Paris'!F26:F220)</f>
        <v>46342</v>
      </c>
      <c r="H47" s="1276">
        <f>WORKDAY(J47,$H$21,'Business Day Paris'!F26:F220)</f>
        <v>46346</v>
      </c>
      <c r="I47" s="1276">
        <f>WORKDAY(J47,$I$21,'Business Day Paris'!F26:F220)</f>
        <v>46350</v>
      </c>
      <c r="J47" s="1277">
        <f>IF(WORKDAY(EOMONTH(F47,0)+$J$21-1,1,'Business Day Paris'!F26:F220)&lt;=EOMONTH(Calendar!F48,0),WORKDAY(EOMONTH(F47,0)+$J$21-1,1,'Business Day Paris'!F26:F220),WORKDAY(EOMONTH(F47,0)+$J$21+1,-1,'Business Day Paris'!F26:F220))</f>
        <v>46353</v>
      </c>
      <c r="K47" s="1263"/>
    </row>
    <row r="48" spans="2:11">
      <c r="B48" s="1274">
        <v>26</v>
      </c>
      <c r="C48" s="1270"/>
      <c r="D48" s="1275">
        <f t="shared" si="2"/>
        <v>46327</v>
      </c>
      <c r="E48" s="1276">
        <f t="shared" si="0"/>
        <v>46356</v>
      </c>
      <c r="F48" s="1276">
        <f t="shared" si="1"/>
        <v>46356</v>
      </c>
      <c r="G48" s="1276">
        <f>WORKDAY(F48,$G$21,'Business Day Paris'!F27:F221)</f>
        <v>46370</v>
      </c>
      <c r="H48" s="1276">
        <f>WORKDAY(J48,$H$21,'Business Day Paris'!F27:F221)</f>
        <v>46374</v>
      </c>
      <c r="I48" s="1276">
        <f>WORKDAY(J48,$I$21,'Business Day Paris'!F27:F221)</f>
        <v>46378</v>
      </c>
      <c r="J48" s="1277">
        <f>IF(WORKDAY(EOMONTH(F48,0)+$J$21-1,1,'Business Day Paris'!F27:F221)&lt;=EOMONTH(Calendar!F49,0),WORKDAY(EOMONTH(F48,0)+$J$21-1,1,'Business Day Paris'!F27:F221),WORKDAY(EOMONTH(F48,0)+$J$21+1,-1,'Business Day Paris'!F27:F221))</f>
        <v>46384</v>
      </c>
      <c r="K48" s="1263"/>
    </row>
    <row r="49" spans="2:11">
      <c r="B49" s="1274">
        <v>27</v>
      </c>
      <c r="C49" s="1270"/>
      <c r="D49" s="1275">
        <f t="shared" si="2"/>
        <v>46357</v>
      </c>
      <c r="E49" s="1276">
        <f t="shared" si="0"/>
        <v>46387</v>
      </c>
      <c r="F49" s="1276">
        <f t="shared" si="1"/>
        <v>46387</v>
      </c>
      <c r="G49" s="1276">
        <f>WORKDAY(F49,$G$21,'Business Day Paris'!F28:F222)</f>
        <v>46402</v>
      </c>
      <c r="H49" s="1276">
        <f>WORKDAY(J49,$H$21,'Business Day Paris'!F28:F222)</f>
        <v>46407</v>
      </c>
      <c r="I49" s="1276">
        <f>WORKDAY(J49,$I$21,'Business Day Paris'!F28:F222)</f>
        <v>46409</v>
      </c>
      <c r="J49" s="1277">
        <f>IF(WORKDAY(EOMONTH(F49,0)+$J$21-1,1,'Business Day Paris'!F28:F222)&lt;=EOMONTH(Calendar!F50,0),WORKDAY(EOMONTH(F49,0)+$J$21-1,1,'Business Day Paris'!F28:F222),WORKDAY(EOMONTH(F49,0)+$J$21+1,-1,'Business Day Paris'!F28:F222))</f>
        <v>46414</v>
      </c>
      <c r="K49" s="1263"/>
    </row>
    <row r="50" spans="2:11">
      <c r="B50" s="1274">
        <v>28</v>
      </c>
      <c r="C50" s="1270"/>
      <c r="D50" s="1275">
        <f t="shared" si="2"/>
        <v>46388</v>
      </c>
      <c r="E50" s="1276">
        <f t="shared" si="0"/>
        <v>46418</v>
      </c>
      <c r="F50" s="1276">
        <f t="shared" si="1"/>
        <v>46418</v>
      </c>
      <c r="G50" s="1276">
        <f>WORKDAY(F50,$G$21,'Business Day Paris'!F29:F223)</f>
        <v>46430</v>
      </c>
      <c r="H50" s="1276">
        <f>WORKDAY(J50,$H$21,'Business Day Paris'!F29:F223)</f>
        <v>46437</v>
      </c>
      <c r="I50" s="1276">
        <f>WORKDAY(J50,$I$21,'Business Day Paris'!F29:F223)</f>
        <v>46441</v>
      </c>
      <c r="J50" s="1277">
        <f>IF(WORKDAY(EOMONTH(F50,0)+$J$21-1,1,'Business Day Paris'!F29:F223)&lt;=EOMONTH(Calendar!F51,0),WORKDAY(EOMONTH(F50,0)+$J$21-1,1,'Business Day Paris'!F29:F223),WORKDAY(EOMONTH(F50,0)+$J$21+1,-1,'Business Day Paris'!F29:F223))</f>
        <v>46444</v>
      </c>
      <c r="K50" s="1263"/>
    </row>
    <row r="51" spans="2:11">
      <c r="B51" s="1274">
        <v>29</v>
      </c>
      <c r="C51" s="1270"/>
      <c r="D51" s="1275">
        <f t="shared" si="2"/>
        <v>46419</v>
      </c>
      <c r="E51" s="1276">
        <f t="shared" si="0"/>
        <v>46446</v>
      </c>
      <c r="F51" s="1276">
        <f t="shared" si="1"/>
        <v>46446</v>
      </c>
      <c r="G51" s="1276">
        <f>WORKDAY(F51,$G$21,'Business Day Paris'!F30:F224)</f>
        <v>46458</v>
      </c>
      <c r="H51" s="1276">
        <f>WORKDAY(J51,$H$21,'Business Day Paris'!F30:F224)</f>
        <v>46465</v>
      </c>
      <c r="I51" s="1276">
        <f>WORKDAY(J51,$I$21,'Business Day Paris'!F30:F224)</f>
        <v>46469</v>
      </c>
      <c r="J51" s="1277">
        <f>IF(WORKDAY(EOMONTH(F51,0)+$J$21-1,1,'Business Day Paris'!F30:F224)&lt;=EOMONTH(Calendar!F52,0),WORKDAY(EOMONTH(F51,0)+$J$21-1,1,'Business Day Paris'!F30:F224),WORKDAY(EOMONTH(F51,0)+$J$21+1,-1,'Business Day Paris'!F30:F224))</f>
        <v>46476</v>
      </c>
      <c r="K51" s="1263"/>
    </row>
    <row r="52" spans="2:11">
      <c r="B52" s="1274">
        <v>30</v>
      </c>
      <c r="C52" s="1270"/>
      <c r="D52" s="1275">
        <f t="shared" si="2"/>
        <v>46447</v>
      </c>
      <c r="E52" s="1276">
        <f t="shared" si="0"/>
        <v>46477</v>
      </c>
      <c r="F52" s="1276">
        <f t="shared" si="1"/>
        <v>46477</v>
      </c>
      <c r="G52" s="1276">
        <f>WORKDAY(F52,$G$21,'Business Day Paris'!F31:F225)</f>
        <v>46491</v>
      </c>
      <c r="H52" s="1276">
        <f>WORKDAY(J52,$H$21,'Business Day Paris'!F31:F225)</f>
        <v>46497</v>
      </c>
      <c r="I52" s="1276">
        <f>WORKDAY(J52,$I$21,'Business Day Paris'!F31:F225)</f>
        <v>46499</v>
      </c>
      <c r="J52" s="1277">
        <f>IF(WORKDAY(EOMONTH(F52,0)+$J$21-1,1,'Business Day Paris'!F31:F225)&lt;=EOMONTH(Calendar!F53,0),WORKDAY(EOMONTH(F52,0)+$J$21-1,1,'Business Day Paris'!F31:F225),WORKDAY(EOMONTH(F52,0)+$J$21+1,-1,'Business Day Paris'!F31:F225))</f>
        <v>46504</v>
      </c>
      <c r="K52" s="1263"/>
    </row>
    <row r="53" spans="2:11">
      <c r="B53" s="1274">
        <v>31</v>
      </c>
      <c r="C53" s="1270"/>
      <c r="D53" s="1275">
        <f t="shared" si="2"/>
        <v>46478</v>
      </c>
      <c r="E53" s="1276">
        <f t="shared" si="0"/>
        <v>46507</v>
      </c>
      <c r="F53" s="1276">
        <f t="shared" si="1"/>
        <v>46507</v>
      </c>
      <c r="G53" s="1276">
        <f>WORKDAY(F53,$G$21,'Business Day Paris'!F32:F226)</f>
        <v>46525</v>
      </c>
      <c r="H53" s="1276">
        <f>WORKDAY(J53,$H$21,'Business Day Paris'!F32:F226)</f>
        <v>46527</v>
      </c>
      <c r="I53" s="1276">
        <f>WORKDAY(J53,$I$21,'Business Day Paris'!F32:F226)</f>
        <v>46531</v>
      </c>
      <c r="J53" s="1277">
        <f>IF(WORKDAY(EOMONTH(F53,0)+$J$21-1,1,'Business Day Paris'!F32:F226)&lt;=EOMONTH(Calendar!F54,0),WORKDAY(EOMONTH(F53,0)+$J$21-1,1,'Business Day Paris'!F32:F226),WORKDAY(EOMONTH(F53,0)+$J$21+1,-1,'Business Day Paris'!F32:F226))</f>
        <v>46534</v>
      </c>
      <c r="K53" s="1263"/>
    </row>
    <row r="54" spans="2:11">
      <c r="B54" s="1274">
        <v>32</v>
      </c>
      <c r="C54" s="1270"/>
      <c r="D54" s="1275">
        <f t="shared" si="2"/>
        <v>46508</v>
      </c>
      <c r="E54" s="1276">
        <f t="shared" si="0"/>
        <v>46538</v>
      </c>
      <c r="F54" s="1276">
        <f t="shared" si="1"/>
        <v>46538</v>
      </c>
      <c r="G54" s="1276">
        <f>WORKDAY(F54,$G$21,'Business Day Paris'!F33:F227)</f>
        <v>46552</v>
      </c>
      <c r="H54" s="1276">
        <f>WORKDAY(J54,$H$21,'Business Day Paris'!F33:F227)</f>
        <v>46559</v>
      </c>
      <c r="I54" s="1276">
        <f>WORKDAY(J54,$I$21,'Business Day Paris'!F33:F227)</f>
        <v>46561</v>
      </c>
      <c r="J54" s="1277">
        <f>IF(WORKDAY(EOMONTH(F54,0)+$J$21-1,1,'Business Day Paris'!F33:F227)&lt;=EOMONTH(Calendar!F55,0),WORKDAY(EOMONTH(F54,0)+$J$21-1,1,'Business Day Paris'!F33:F227),WORKDAY(EOMONTH(F54,0)+$J$21+1,-1,'Business Day Paris'!F33:F227))</f>
        <v>46566</v>
      </c>
      <c r="K54" s="1263"/>
    </row>
    <row r="55" spans="2:11">
      <c r="B55" s="1274">
        <v>33</v>
      </c>
      <c r="C55" s="1270"/>
      <c r="D55" s="1275">
        <f t="shared" si="2"/>
        <v>46539</v>
      </c>
      <c r="E55" s="1276">
        <f t="shared" si="0"/>
        <v>46568</v>
      </c>
      <c r="F55" s="1276">
        <f t="shared" si="1"/>
        <v>46568</v>
      </c>
      <c r="G55" s="1276">
        <f>WORKDAY(F55,$G$21,'Business Day Paris'!F34:F228)</f>
        <v>46583</v>
      </c>
      <c r="H55" s="1276">
        <f>WORKDAY(J55,$H$21,'Business Day Paris'!F34:F228)</f>
        <v>46588</v>
      </c>
      <c r="I55" s="1276">
        <f>WORKDAY(J55,$I$21,'Business Day Paris'!F34:F228)</f>
        <v>46590</v>
      </c>
      <c r="J55" s="1277">
        <f>IF(WORKDAY(EOMONTH(F55,0)+$J$21-1,1,'Business Day Paris'!F34:F228)&lt;=EOMONTH(Calendar!F56,0),WORKDAY(EOMONTH(F55,0)+$J$21-1,1,'Business Day Paris'!F34:F228),WORKDAY(EOMONTH(F55,0)+$J$21+1,-1,'Business Day Paris'!F34:F228))</f>
        <v>46595</v>
      </c>
      <c r="K55" s="1263"/>
    </row>
    <row r="56" spans="2:11">
      <c r="B56" s="1274">
        <v>34</v>
      </c>
      <c r="C56" s="1270"/>
      <c r="D56" s="1275">
        <f t="shared" si="2"/>
        <v>46569</v>
      </c>
      <c r="E56" s="1276">
        <f t="shared" si="0"/>
        <v>46599</v>
      </c>
      <c r="F56" s="1276">
        <f t="shared" si="1"/>
        <v>46599</v>
      </c>
      <c r="G56" s="1276">
        <f>WORKDAY(F56,$G$21,'Business Day Paris'!F35:F229)</f>
        <v>46612</v>
      </c>
      <c r="H56" s="1276">
        <f>WORKDAY(J56,$H$21,'Business Day Paris'!F35:F229)</f>
        <v>46619</v>
      </c>
      <c r="I56" s="1276">
        <f>WORKDAY(J56,$I$21,'Business Day Paris'!F35:F229)</f>
        <v>46623</v>
      </c>
      <c r="J56" s="1277">
        <f>IF(WORKDAY(EOMONTH(F56,0)+$J$21-1,1,'Business Day Paris'!F35:F229)&lt;=EOMONTH(Calendar!F57,0),WORKDAY(EOMONTH(F56,0)+$J$21-1,1,'Business Day Paris'!F35:F229),WORKDAY(EOMONTH(F56,0)+$J$21+1,-1,'Business Day Paris'!F35:F229))</f>
        <v>46626</v>
      </c>
      <c r="K56" s="1263"/>
    </row>
    <row r="57" spans="2:11">
      <c r="B57" s="1274">
        <v>35</v>
      </c>
      <c r="C57" s="1270"/>
      <c r="D57" s="1275">
        <f t="shared" si="2"/>
        <v>46600</v>
      </c>
      <c r="E57" s="1276">
        <f t="shared" si="0"/>
        <v>46630</v>
      </c>
      <c r="F57" s="1276">
        <f t="shared" si="1"/>
        <v>46630</v>
      </c>
      <c r="G57" s="1276">
        <f>WORKDAY(F57,$G$21,'Business Day Paris'!F36:F230)</f>
        <v>46644</v>
      </c>
      <c r="H57" s="1276">
        <f>WORKDAY(J57,$H$21,'Business Day Paris'!F36:F230)</f>
        <v>46650</v>
      </c>
      <c r="I57" s="1276">
        <f>WORKDAY(J57,$I$21,'Business Day Paris'!F36:F230)</f>
        <v>46652</v>
      </c>
      <c r="J57" s="1277">
        <f>IF(WORKDAY(EOMONTH(F57,0)+$J$21-1,1,'Business Day Paris'!F36:F230)&lt;=EOMONTH(Calendar!F58,0),WORKDAY(EOMONTH(F57,0)+$J$21-1,1,'Business Day Paris'!F36:F230),WORKDAY(EOMONTH(F57,0)+$J$21+1,-1,'Business Day Paris'!F36:F230))</f>
        <v>46657</v>
      </c>
      <c r="K57" s="1263"/>
    </row>
    <row r="58" spans="2:11">
      <c r="B58" s="1274">
        <v>36</v>
      </c>
      <c r="C58" s="1270"/>
      <c r="D58" s="1275">
        <f t="shared" si="2"/>
        <v>46631</v>
      </c>
      <c r="E58" s="1276">
        <f t="shared" si="0"/>
        <v>46660</v>
      </c>
      <c r="F58" s="1276">
        <f t="shared" si="1"/>
        <v>46660</v>
      </c>
      <c r="G58" s="1276">
        <f>WORKDAY(F58,$G$21,'Business Day Paris'!F37:F231)</f>
        <v>46674</v>
      </c>
      <c r="H58" s="1276">
        <f>WORKDAY(J58,$H$21,'Business Day Paris'!F37:F231)</f>
        <v>46680</v>
      </c>
      <c r="I58" s="1276">
        <f>WORKDAY(J58,$I$21,'Business Day Paris'!F37:F231)</f>
        <v>46682</v>
      </c>
      <c r="J58" s="1277">
        <f>IF(WORKDAY(EOMONTH(F58,0)+$J$21-1,1,'Business Day Paris'!F37:F231)&lt;=EOMONTH(Calendar!F59,0),WORKDAY(EOMONTH(F58,0)+$J$21-1,1,'Business Day Paris'!F37:F231),WORKDAY(EOMONTH(F58,0)+$J$21+1,-1,'Business Day Paris'!F37:F231))</f>
        <v>46687</v>
      </c>
      <c r="K58" s="1263"/>
    </row>
    <row r="59" spans="2:11">
      <c r="B59" s="1274">
        <v>37</v>
      </c>
      <c r="C59" s="1270"/>
      <c r="D59" s="1275">
        <f t="shared" si="2"/>
        <v>46661</v>
      </c>
      <c r="E59" s="1276">
        <f t="shared" si="0"/>
        <v>46691</v>
      </c>
      <c r="F59" s="1276">
        <f t="shared" si="1"/>
        <v>46691</v>
      </c>
      <c r="G59" s="1276">
        <f>WORKDAY(F59,$G$21,'Business Day Paris'!F38:F232)</f>
        <v>46707</v>
      </c>
      <c r="H59" s="1276">
        <f>WORKDAY(J59,$H$21,'Business Day Paris'!F38:F232)</f>
        <v>46713</v>
      </c>
      <c r="I59" s="1276">
        <f>WORKDAY(J59,$I$21,'Business Day Paris'!F38:F232)</f>
        <v>46715</v>
      </c>
      <c r="J59" s="1277">
        <f>IF(WORKDAY(EOMONTH(F59,0)+$J$21-1,1,'Business Day Paris'!F38:F232)&lt;=EOMONTH(Calendar!F60,0),WORKDAY(EOMONTH(F59,0)+$J$21-1,1,'Business Day Paris'!F38:F232),WORKDAY(EOMONTH(F59,0)+$J$21+1,-1,'Business Day Paris'!F38:F232))</f>
        <v>46720</v>
      </c>
      <c r="K59" s="1263"/>
    </row>
    <row r="60" spans="2:11">
      <c r="B60" s="1274">
        <v>38</v>
      </c>
      <c r="C60" s="1270"/>
      <c r="D60" s="1275">
        <f t="shared" si="2"/>
        <v>46692</v>
      </c>
      <c r="E60" s="1276">
        <f t="shared" si="0"/>
        <v>46721</v>
      </c>
      <c r="F60" s="1276">
        <f t="shared" si="1"/>
        <v>46721</v>
      </c>
      <c r="G60" s="1276">
        <f>WORKDAY(F60,$G$21,'Business Day Paris'!F39:F233)</f>
        <v>46735</v>
      </c>
      <c r="H60" s="1276">
        <f>WORKDAY(J60,$H$21,'Business Day Paris'!F39:F233)</f>
        <v>46741</v>
      </c>
      <c r="I60" s="1276">
        <f>WORKDAY(J60,$I$21,'Business Day Paris'!F39:F233)</f>
        <v>46743</v>
      </c>
      <c r="J60" s="1277">
        <f>IF(WORKDAY(EOMONTH(F60,0)+$J$21-1,1,'Business Day Paris'!F39:F233)&lt;=EOMONTH(Calendar!F61,0),WORKDAY(EOMONTH(F60,0)+$J$21-1,1,'Business Day Paris'!F39:F233),WORKDAY(EOMONTH(F60,0)+$J$21+1,-1,'Business Day Paris'!F39:F233))</f>
        <v>46748</v>
      </c>
      <c r="K60" s="1263"/>
    </row>
    <row r="61" spans="2:11">
      <c r="B61" s="1274">
        <v>39</v>
      </c>
      <c r="C61" s="1270"/>
      <c r="D61" s="1275">
        <f t="shared" si="2"/>
        <v>46722</v>
      </c>
      <c r="E61" s="1276">
        <f t="shared" si="0"/>
        <v>46752</v>
      </c>
      <c r="F61" s="1276">
        <f t="shared" si="1"/>
        <v>46752</v>
      </c>
      <c r="G61" s="1276">
        <f>WORKDAY(F61,$G$21,'Business Day Paris'!F40:F234)</f>
        <v>46766</v>
      </c>
      <c r="H61" s="1276">
        <f>WORKDAY(J61,$H$21,'Business Day Paris'!F40:F234)</f>
        <v>46772</v>
      </c>
      <c r="I61" s="1276">
        <f>WORKDAY(J61,$I$21,'Business Day Paris'!F40:F234)</f>
        <v>46776</v>
      </c>
      <c r="J61" s="1277">
        <f>IF(WORKDAY(EOMONTH(F61,0)+$J$21-1,1,'Business Day Paris'!F40:F234)&lt;=EOMONTH(Calendar!F62,0),WORKDAY(EOMONTH(F61,0)+$J$21-1,1,'Business Day Paris'!F40:F234),WORKDAY(EOMONTH(F61,0)+$J$21+1,-1,'Business Day Paris'!F40:F234))</f>
        <v>46779</v>
      </c>
      <c r="K61" s="1263"/>
    </row>
    <row r="62" spans="2:11">
      <c r="B62" s="1274">
        <v>40</v>
      </c>
      <c r="C62" s="1270"/>
      <c r="D62" s="1275">
        <f t="shared" si="2"/>
        <v>46753</v>
      </c>
      <c r="E62" s="1276">
        <f t="shared" si="0"/>
        <v>46783</v>
      </c>
      <c r="F62" s="1276">
        <f t="shared" si="1"/>
        <v>46783</v>
      </c>
      <c r="G62" s="1276">
        <f>WORKDAY(F62,$G$21,'Business Day Paris'!F41:F235)</f>
        <v>46797</v>
      </c>
      <c r="H62" s="1276">
        <f>WORKDAY(J62,$H$21,'Business Day Paris'!F41:F235)</f>
        <v>46804</v>
      </c>
      <c r="I62" s="1276">
        <f>WORKDAY(J62,$I$21,'Business Day Paris'!F41:F235)</f>
        <v>46806</v>
      </c>
      <c r="J62" s="1277">
        <f>IF(WORKDAY(EOMONTH(F62,0)+$J$21-1,1,'Business Day Paris'!F41:F235)&lt;=EOMONTH(Calendar!F63,0),WORKDAY(EOMONTH(F62,0)+$J$21-1,1,'Business Day Paris'!F41:F235),WORKDAY(EOMONTH(F62,0)+$J$21+1,-1,'Business Day Paris'!F41:F235))</f>
        <v>46811</v>
      </c>
      <c r="K62" s="1263"/>
    </row>
    <row r="63" spans="2:11">
      <c r="B63" s="1274">
        <v>41</v>
      </c>
      <c r="C63" s="1270"/>
      <c r="D63" s="1275">
        <f t="shared" si="2"/>
        <v>46784</v>
      </c>
      <c r="E63" s="1276">
        <f t="shared" si="0"/>
        <v>46812</v>
      </c>
      <c r="F63" s="1276">
        <f t="shared" si="1"/>
        <v>46812</v>
      </c>
      <c r="G63" s="1276">
        <f>WORKDAY(F63,$G$21,'Business Day Paris'!F42:F236)</f>
        <v>46826</v>
      </c>
      <c r="H63" s="1276">
        <f>WORKDAY(J63,$H$21,'Business Day Paris'!F42:F236)</f>
        <v>46832</v>
      </c>
      <c r="I63" s="1276">
        <f>WORKDAY(J63,$I$21,'Business Day Paris'!F42:F236)</f>
        <v>46834</v>
      </c>
      <c r="J63" s="1277">
        <f>IF(WORKDAY(EOMONTH(F63,0)+$J$21-1,1,'Business Day Paris'!F42:F236)&lt;=EOMONTH(Calendar!F64,0),WORKDAY(EOMONTH(F63,0)+$J$21-1,1,'Business Day Paris'!F42:F236),WORKDAY(EOMONTH(F63,0)+$J$21+1,-1,'Business Day Paris'!F42:F236))</f>
        <v>46839</v>
      </c>
      <c r="K63" s="1263"/>
    </row>
    <row r="64" spans="2:11">
      <c r="B64" s="1274">
        <v>42</v>
      </c>
      <c r="C64" s="1270"/>
      <c r="D64" s="1275">
        <f t="shared" si="2"/>
        <v>46813</v>
      </c>
      <c r="E64" s="1276">
        <f t="shared" si="0"/>
        <v>46843</v>
      </c>
      <c r="F64" s="1276">
        <f t="shared" si="1"/>
        <v>46843</v>
      </c>
      <c r="G64" s="1276">
        <f>WORKDAY(F64,$G$21,'Business Day Paris'!F43:F237)</f>
        <v>46861</v>
      </c>
      <c r="H64" s="1276">
        <f>WORKDAY(J64,$H$21,'Business Day Paris'!F43:F237)</f>
        <v>46863</v>
      </c>
      <c r="I64" s="1276">
        <f>WORKDAY(J64,$I$21,'Business Day Paris'!F43:F237)</f>
        <v>46867</v>
      </c>
      <c r="J64" s="1277">
        <f>IF(WORKDAY(EOMONTH(F64,0)+$J$21-1,1,'Business Day Paris'!F43:F237)&lt;=EOMONTH(Calendar!F65,0),WORKDAY(EOMONTH(F64,0)+$J$21-1,1,'Business Day Paris'!F43:F237),WORKDAY(EOMONTH(F64,0)+$J$21+1,-1,'Business Day Paris'!F43:F237))</f>
        <v>46870</v>
      </c>
      <c r="K64" s="1263"/>
    </row>
    <row r="65" spans="2:11">
      <c r="B65" s="1274">
        <v>43</v>
      </c>
      <c r="C65" s="1270"/>
      <c r="D65" s="1275">
        <f t="shared" si="2"/>
        <v>46844</v>
      </c>
      <c r="E65" s="1276">
        <f t="shared" si="0"/>
        <v>46873</v>
      </c>
      <c r="F65" s="1276">
        <f t="shared" si="1"/>
        <v>46873</v>
      </c>
      <c r="G65" s="1276">
        <f>WORKDAY(F65,$G$21,'Business Day Paris'!F44:F238)</f>
        <v>46889</v>
      </c>
      <c r="H65" s="1276">
        <f>WORKDAY(J65,$H$21,'Business Day Paris'!F44:F238)</f>
        <v>46892</v>
      </c>
      <c r="I65" s="1276">
        <f>WORKDAY(J65,$I$21,'Business Day Paris'!F44:F238)</f>
        <v>46896</v>
      </c>
      <c r="J65" s="1277">
        <f>IF(WORKDAY(EOMONTH(F65,0)+$J$21-1,1,'Business Day Paris'!F44:F238)&lt;=EOMONTH(Calendar!F66,0),WORKDAY(EOMONTH(F65,0)+$J$21-1,1,'Business Day Paris'!F44:F238),WORKDAY(EOMONTH(F65,0)+$J$21+1,-1,'Business Day Paris'!F44:F238))</f>
        <v>46902</v>
      </c>
      <c r="K65" s="1263"/>
    </row>
    <row r="66" spans="2:11">
      <c r="B66" s="1274">
        <v>44</v>
      </c>
      <c r="C66" s="1270"/>
      <c r="D66" s="1275">
        <f t="shared" si="2"/>
        <v>46874</v>
      </c>
      <c r="E66" s="1276">
        <f t="shared" si="0"/>
        <v>46904</v>
      </c>
      <c r="F66" s="1276">
        <f t="shared" si="1"/>
        <v>46904</v>
      </c>
      <c r="G66" s="1276">
        <f>WORKDAY(F66,$G$21,'Business Day Paris'!F45:F239)</f>
        <v>46919</v>
      </c>
      <c r="H66" s="1276">
        <f>WORKDAY(J66,$H$21,'Business Day Paris'!F45:F239)</f>
        <v>46924</v>
      </c>
      <c r="I66" s="1276">
        <f>WORKDAY(J66,$I$21,'Business Day Paris'!F45:F239)</f>
        <v>46926</v>
      </c>
      <c r="J66" s="1277">
        <f>IF(WORKDAY(EOMONTH(F66,0)+$J$21-1,1,'Business Day Paris'!F45:F239)&lt;=EOMONTH(Calendar!F67,0),WORKDAY(EOMONTH(F66,0)+$J$21-1,1,'Business Day Paris'!F45:F239),WORKDAY(EOMONTH(F66,0)+$J$21+1,-1,'Business Day Paris'!F45:F239))</f>
        <v>46931</v>
      </c>
      <c r="K66" s="1263"/>
    </row>
    <row r="67" spans="2:11">
      <c r="B67" s="1274">
        <v>45</v>
      </c>
      <c r="C67" s="1270"/>
      <c r="D67" s="1275">
        <f t="shared" si="2"/>
        <v>46905</v>
      </c>
      <c r="E67" s="1276">
        <f t="shared" si="0"/>
        <v>46934</v>
      </c>
      <c r="F67" s="1276">
        <f t="shared" si="1"/>
        <v>46934</v>
      </c>
      <c r="G67" s="1276">
        <f>WORKDAY(F67,$G$21,'Business Day Paris'!F46:F240)</f>
        <v>46951</v>
      </c>
      <c r="H67" s="1276">
        <f>WORKDAY(J67,$H$21,'Business Day Paris'!F46:F240)</f>
        <v>46954</v>
      </c>
      <c r="I67" s="1276">
        <f>WORKDAY(J67,$I$21,'Business Day Paris'!F46:F240)</f>
        <v>46958</v>
      </c>
      <c r="J67" s="1277">
        <f>IF(WORKDAY(EOMONTH(F67,0)+$J$21-1,1,'Business Day Paris'!F46:F240)&lt;=EOMONTH(Calendar!F68,0),WORKDAY(EOMONTH(F67,0)+$J$21-1,1,'Business Day Paris'!F46:F240),WORKDAY(EOMONTH(F67,0)+$J$21+1,-1,'Business Day Paris'!F46:F240))</f>
        <v>46961</v>
      </c>
      <c r="K67" s="1263"/>
    </row>
    <row r="68" spans="2:11">
      <c r="B68" s="1274">
        <v>46</v>
      </c>
      <c r="C68" s="1270"/>
      <c r="D68" s="1275">
        <f t="shared" si="2"/>
        <v>46935</v>
      </c>
      <c r="E68" s="1276">
        <f t="shared" si="0"/>
        <v>46965</v>
      </c>
      <c r="F68" s="1276">
        <f t="shared" si="1"/>
        <v>46965</v>
      </c>
      <c r="G68" s="1276">
        <f>WORKDAY(F68,$G$21,'Business Day Paris'!F47:F241)</f>
        <v>46979</v>
      </c>
      <c r="H68" s="1276">
        <f>WORKDAY(J68,$H$21,'Business Day Paris'!F47:F241)</f>
        <v>46986</v>
      </c>
      <c r="I68" s="1276">
        <f>WORKDAY(J68,$I$21,'Business Day Paris'!F47:F241)</f>
        <v>46988</v>
      </c>
      <c r="J68" s="1277">
        <f>IF(WORKDAY(EOMONTH(F68,0)+$J$21-1,1,'Business Day Paris'!F47:F241)&lt;=EOMONTH(Calendar!F69,0),WORKDAY(EOMONTH(F68,0)+$J$21-1,1,'Business Day Paris'!F47:F241),WORKDAY(EOMONTH(F68,0)+$J$21+1,-1,'Business Day Paris'!F47:F241))</f>
        <v>46993</v>
      </c>
      <c r="K68" s="1263"/>
    </row>
    <row r="69" spans="2:11">
      <c r="B69" s="1274">
        <v>47</v>
      </c>
      <c r="C69" s="1270"/>
      <c r="D69" s="1275">
        <f t="shared" si="2"/>
        <v>46966</v>
      </c>
      <c r="E69" s="1276">
        <f t="shared" si="0"/>
        <v>46996</v>
      </c>
      <c r="F69" s="1276">
        <f t="shared" si="1"/>
        <v>46996</v>
      </c>
      <c r="G69" s="1276">
        <f>WORKDAY(F69,$G$21,'Business Day Paris'!F48:F242)</f>
        <v>47010</v>
      </c>
      <c r="H69" s="1276">
        <f>WORKDAY(J69,$H$21,'Business Day Paris'!F48:F242)</f>
        <v>47016</v>
      </c>
      <c r="I69" s="1276">
        <f>WORKDAY(J69,$I$21,'Business Day Paris'!F48:F242)</f>
        <v>47018</v>
      </c>
      <c r="J69" s="1277">
        <f>IF(WORKDAY(EOMONTH(F69,0)+$J$21-1,1,'Business Day Paris'!F48:F242)&lt;=EOMONTH(Calendar!F70,0),WORKDAY(EOMONTH(F69,0)+$J$21-1,1,'Business Day Paris'!F48:F242),WORKDAY(EOMONTH(F69,0)+$J$21+1,-1,'Business Day Paris'!F48:F242))</f>
        <v>47023</v>
      </c>
      <c r="K69" s="1263"/>
    </row>
    <row r="70" spans="2:11">
      <c r="B70" s="1274">
        <v>48</v>
      </c>
      <c r="C70" s="1270"/>
      <c r="D70" s="1275">
        <f t="shared" si="2"/>
        <v>46997</v>
      </c>
      <c r="E70" s="1276">
        <f t="shared" si="0"/>
        <v>47026</v>
      </c>
      <c r="F70" s="1276">
        <f t="shared" si="1"/>
        <v>47026</v>
      </c>
      <c r="G70" s="1276">
        <f>WORKDAY(F70,$G$21,'Business Day Paris'!F49:F243)</f>
        <v>47039</v>
      </c>
      <c r="H70" s="1276">
        <f>WORKDAY(J70,$H$21,'Business Day Paris'!F49:F243)</f>
        <v>47046</v>
      </c>
      <c r="I70" s="1276">
        <f>WORKDAY(J70,$I$21,'Business Day Paris'!F49:F243)</f>
        <v>47050</v>
      </c>
      <c r="J70" s="1277">
        <f>IF(WORKDAY(EOMONTH(F70,0)+$J$21-1,1,'Business Day Paris'!F49:F243)&lt;=EOMONTH(Calendar!F71,0),WORKDAY(EOMONTH(F70,0)+$J$21-1,1,'Business Day Paris'!F49:F243),WORKDAY(EOMONTH(F70,0)+$J$21+1,-1,'Business Day Paris'!F49:F243))</f>
        <v>47053</v>
      </c>
      <c r="K70" s="1263"/>
    </row>
    <row r="71" spans="2:11">
      <c r="B71" s="1274">
        <v>49</v>
      </c>
      <c r="C71" s="1270"/>
      <c r="D71" s="1275">
        <f t="shared" si="2"/>
        <v>47027</v>
      </c>
      <c r="E71" s="1276">
        <f t="shared" si="0"/>
        <v>47057</v>
      </c>
      <c r="F71" s="1276">
        <f t="shared" si="1"/>
        <v>47057</v>
      </c>
      <c r="G71" s="1276">
        <f>WORKDAY(F71,$G$21,'Business Day Paris'!F50:F244)</f>
        <v>47072</v>
      </c>
      <c r="H71" s="1276">
        <f>WORKDAY(J71,$H$21,'Business Day Paris'!F50:F244)</f>
        <v>47077</v>
      </c>
      <c r="I71" s="1276">
        <f>WORKDAY(J71,$I$21,'Business Day Paris'!F50:F244)</f>
        <v>47079</v>
      </c>
      <c r="J71" s="1277">
        <f>IF(WORKDAY(EOMONTH(F71,0)+$J$21-1,1,'Business Day Paris'!F50:F244)&lt;=EOMONTH(Calendar!F72,0),WORKDAY(EOMONTH(F71,0)+$J$21-1,1,'Business Day Paris'!F50:F244),WORKDAY(EOMONTH(F71,0)+$J$21+1,-1,'Business Day Paris'!F50:F244))</f>
        <v>47084</v>
      </c>
      <c r="K71" s="1263"/>
    </row>
    <row r="72" spans="2:11">
      <c r="B72" s="1274">
        <v>50</v>
      </c>
      <c r="C72" s="1270"/>
      <c r="D72" s="1275">
        <f t="shared" si="2"/>
        <v>47058</v>
      </c>
      <c r="E72" s="1276">
        <f t="shared" si="0"/>
        <v>47087</v>
      </c>
      <c r="F72" s="1276">
        <f t="shared" si="1"/>
        <v>47087</v>
      </c>
      <c r="G72" s="1276">
        <f>WORKDAY(F72,$G$21,'Business Day Paris'!F51:F245)</f>
        <v>47101</v>
      </c>
      <c r="H72" s="1276">
        <f>WORKDAY(J72,$H$21,'Business Day Paris'!F51:F245)</f>
        <v>47105</v>
      </c>
      <c r="I72" s="1276">
        <f>WORKDAY(J72,$I$21,'Business Day Paris'!F51:F245)</f>
        <v>47107</v>
      </c>
      <c r="J72" s="1277">
        <f>IF(WORKDAY(EOMONTH(F72,0)+$J$21-1,1,'Business Day Paris'!F51:F245)&lt;=EOMONTH(Calendar!F73,0),WORKDAY(EOMONTH(F72,0)+$J$21-1,1,'Business Day Paris'!F51:F245),WORKDAY(EOMONTH(F72,0)+$J$21+1,-1,'Business Day Paris'!F51:F245))</f>
        <v>47114</v>
      </c>
      <c r="K72" s="1263"/>
    </row>
    <row r="73" spans="2:11">
      <c r="B73" s="1274">
        <v>51</v>
      </c>
      <c r="C73" s="1270"/>
      <c r="D73" s="1275">
        <f t="shared" si="2"/>
        <v>47088</v>
      </c>
      <c r="E73" s="1276">
        <f t="shared" si="0"/>
        <v>47118</v>
      </c>
      <c r="F73" s="1276">
        <f t="shared" si="1"/>
        <v>47118</v>
      </c>
      <c r="G73" s="1276">
        <f>WORKDAY(F73,$G$21,'Business Day Paris'!F52:F246)</f>
        <v>47133</v>
      </c>
      <c r="H73" s="1276">
        <f>WORKDAY(J73,$H$21,'Business Day Paris'!F52:F246)</f>
        <v>47140</v>
      </c>
      <c r="I73" s="1276">
        <f>WORKDAY(J73,$I$21,'Business Day Paris'!F52:F246)</f>
        <v>47142</v>
      </c>
      <c r="J73" s="1277">
        <f>IF(WORKDAY(EOMONTH(F73,0)+$J$21-1,1,'Business Day Paris'!F52:F246)&lt;=EOMONTH(Calendar!F74,0),WORKDAY(EOMONTH(F73,0)+$J$21-1,1,'Business Day Paris'!F52:F246),WORKDAY(EOMONTH(F73,0)+$J$21+1,-1,'Business Day Paris'!F52:F246))</f>
        <v>47147</v>
      </c>
      <c r="K73" s="1263"/>
    </row>
    <row r="74" spans="2:11">
      <c r="B74" s="1274">
        <v>52</v>
      </c>
      <c r="C74" s="1270"/>
      <c r="D74" s="1275">
        <f t="shared" si="2"/>
        <v>47119</v>
      </c>
      <c r="E74" s="1276">
        <f t="shared" si="0"/>
        <v>47149</v>
      </c>
      <c r="F74" s="1276">
        <f t="shared" si="1"/>
        <v>47149</v>
      </c>
      <c r="G74" s="1276">
        <f>WORKDAY(F74,$G$21,'Business Day Paris'!F53:F247)</f>
        <v>47163</v>
      </c>
      <c r="H74" s="1276">
        <f>WORKDAY(J74,$H$21,'Business Day Paris'!F53:F247)</f>
        <v>47169</v>
      </c>
      <c r="I74" s="1276">
        <f>WORKDAY(J74,$I$21,'Business Day Paris'!F53:F247)</f>
        <v>47171</v>
      </c>
      <c r="J74" s="1277">
        <f>IF(WORKDAY(EOMONTH(F74,0)+$J$21-1,1,'Business Day Paris'!F53:F247)&lt;=EOMONTH(Calendar!F75,0),WORKDAY(EOMONTH(F74,0)+$J$21-1,1,'Business Day Paris'!F53:F247),WORKDAY(EOMONTH(F74,0)+$J$21+1,-1,'Business Day Paris'!F53:F247))</f>
        <v>47176</v>
      </c>
      <c r="K74" s="1263"/>
    </row>
    <row r="75" spans="2:11">
      <c r="B75" s="1274">
        <v>53</v>
      </c>
      <c r="C75" s="1270"/>
      <c r="D75" s="1275">
        <f t="shared" si="2"/>
        <v>47150</v>
      </c>
      <c r="E75" s="1276">
        <f t="shared" si="0"/>
        <v>47177</v>
      </c>
      <c r="F75" s="1276">
        <f t="shared" si="1"/>
        <v>47177</v>
      </c>
      <c r="G75" s="1276">
        <f>WORKDAY(F75,$G$21,'Business Day Paris'!F54:F248)</f>
        <v>47191</v>
      </c>
      <c r="H75" s="1276">
        <f>WORKDAY(J75,$H$21,'Business Day Paris'!F54:F248)</f>
        <v>47197</v>
      </c>
      <c r="I75" s="1276">
        <f>WORKDAY(J75,$I$21,'Business Day Paris'!F54:F248)</f>
        <v>47199</v>
      </c>
      <c r="J75" s="1277">
        <f>IF(WORKDAY(EOMONTH(F75,0)+$J$21-1,1,'Business Day Paris'!F54:F248)&lt;=EOMONTH(Calendar!F76,0),WORKDAY(EOMONTH(F75,0)+$J$21-1,1,'Business Day Paris'!F54:F248),WORKDAY(EOMONTH(F75,0)+$J$21+1,-1,'Business Day Paris'!F54:F248))</f>
        <v>47204</v>
      </c>
      <c r="K75" s="1263"/>
    </row>
    <row r="76" spans="2:11">
      <c r="B76" s="1274">
        <v>54</v>
      </c>
      <c r="C76" s="1270"/>
      <c r="D76" s="1275">
        <f t="shared" si="2"/>
        <v>47178</v>
      </c>
      <c r="E76" s="1276">
        <f t="shared" si="0"/>
        <v>47208</v>
      </c>
      <c r="F76" s="1276">
        <f t="shared" si="1"/>
        <v>47208</v>
      </c>
      <c r="G76" s="1276">
        <f>WORKDAY(F76,$G$21,'Business Day Paris'!F55:F249)</f>
        <v>47224</v>
      </c>
      <c r="H76" s="1276">
        <f>WORKDAY(J76,$H$21,'Business Day Paris'!F55:F249)</f>
        <v>47228</v>
      </c>
      <c r="I76" s="1276">
        <f>WORKDAY(J76,$I$21,'Business Day Paris'!F55:F249)</f>
        <v>47232</v>
      </c>
      <c r="J76" s="1277">
        <f>IF(WORKDAY(EOMONTH(F76,0)+$J$21-1,1,'Business Day Paris'!F55:F249)&lt;=EOMONTH(Calendar!F77,0),WORKDAY(EOMONTH(F76,0)+$J$21-1,1,'Business Day Paris'!F55:F249),WORKDAY(EOMONTH(F76,0)+$J$21+1,-1,'Business Day Paris'!F55:F249))</f>
        <v>47235</v>
      </c>
      <c r="K76" s="1263"/>
    </row>
    <row r="77" spans="2:11">
      <c r="B77" s="1274">
        <v>55</v>
      </c>
      <c r="C77" s="1270"/>
      <c r="D77" s="1275">
        <f t="shared" si="2"/>
        <v>47209</v>
      </c>
      <c r="E77" s="1276">
        <f t="shared" si="0"/>
        <v>47238</v>
      </c>
      <c r="F77" s="1276">
        <f t="shared" si="1"/>
        <v>47238</v>
      </c>
      <c r="G77" s="1276">
        <f>WORKDAY(F77,$G$21,'Business Day Paris'!F56:F250)</f>
        <v>47255</v>
      </c>
      <c r="H77" s="1276">
        <f>WORKDAY(J77,$H$21,'Business Day Paris'!F56:F250)</f>
        <v>47256</v>
      </c>
      <c r="I77" s="1276">
        <f>WORKDAY(J77,$I$21,'Business Day Paris'!F56:F250)</f>
        <v>47261</v>
      </c>
      <c r="J77" s="1277">
        <f>IF(WORKDAY(EOMONTH(F77,0)+$J$21-1,1,'Business Day Paris'!F56:F250)&lt;=EOMONTH(Calendar!F78,0),WORKDAY(EOMONTH(F77,0)+$J$21-1,1,'Business Day Paris'!F56:F250),WORKDAY(EOMONTH(F77,0)+$J$21+1,-1,'Business Day Paris'!F56:F250))</f>
        <v>47266</v>
      </c>
      <c r="K77" s="1263"/>
    </row>
    <row r="78" spans="2:11">
      <c r="B78" s="1274">
        <v>56</v>
      </c>
      <c r="C78" s="1270"/>
      <c r="D78" s="1275">
        <f t="shared" si="2"/>
        <v>47239</v>
      </c>
      <c r="E78" s="1276">
        <f t="shared" si="0"/>
        <v>47269</v>
      </c>
      <c r="F78" s="1276">
        <f t="shared" si="1"/>
        <v>47269</v>
      </c>
      <c r="G78" s="1276">
        <f>WORKDAY(F78,$G$21,'Business Day Paris'!F57:F251)</f>
        <v>47283</v>
      </c>
      <c r="H78" s="1276">
        <f>WORKDAY(J78,$H$21,'Business Day Paris'!F57:F251)</f>
        <v>47289</v>
      </c>
      <c r="I78" s="1276">
        <f>WORKDAY(J78,$I$21,'Business Day Paris'!F57:F251)</f>
        <v>47291</v>
      </c>
      <c r="J78" s="1277">
        <f>IF(WORKDAY(EOMONTH(F78,0)+$J$21-1,1,'Business Day Paris'!F57:F251)&lt;=EOMONTH(Calendar!F79,0),WORKDAY(EOMONTH(F78,0)+$J$21-1,1,'Business Day Paris'!F57:F251),WORKDAY(EOMONTH(F78,0)+$J$21+1,-1,'Business Day Paris'!F57:F251))</f>
        <v>47296</v>
      </c>
      <c r="K78" s="1263"/>
    </row>
    <row r="79" spans="2:11">
      <c r="B79" s="1274">
        <v>57</v>
      </c>
      <c r="C79" s="1270"/>
      <c r="D79" s="1275">
        <f t="shared" si="2"/>
        <v>47270</v>
      </c>
      <c r="E79" s="1276">
        <f t="shared" si="0"/>
        <v>47299</v>
      </c>
      <c r="F79" s="1276">
        <f t="shared" si="1"/>
        <v>47299</v>
      </c>
      <c r="G79" s="1276">
        <f>WORKDAY(F79,$G$21,'Business Day Paris'!F58:F252)</f>
        <v>47312</v>
      </c>
      <c r="H79" s="1276">
        <f>WORKDAY(J79,$H$21,'Business Day Paris'!F58:F252)</f>
        <v>47319</v>
      </c>
      <c r="I79" s="1276">
        <f>WORKDAY(J79,$I$21,'Business Day Paris'!F58:F252)</f>
        <v>47323</v>
      </c>
      <c r="J79" s="1277">
        <f>IF(WORKDAY(EOMONTH(F79,0)+$J$21-1,1,'Business Day Paris'!F58:F252)&lt;=EOMONTH(Calendar!F80,0),WORKDAY(EOMONTH(F79,0)+$J$21-1,1,'Business Day Paris'!F58:F252),WORKDAY(EOMONTH(F79,0)+$J$21+1,-1,'Business Day Paris'!F58:F252))</f>
        <v>47326</v>
      </c>
      <c r="K79" s="1263"/>
    </row>
    <row r="80" spans="2:11">
      <c r="B80" s="1274">
        <v>58</v>
      </c>
      <c r="C80" s="2"/>
      <c r="D80" s="1275">
        <f t="shared" si="2"/>
        <v>47300</v>
      </c>
      <c r="E80" s="1276">
        <f t="shared" si="0"/>
        <v>47330</v>
      </c>
      <c r="F80" s="1276">
        <f t="shared" si="1"/>
        <v>47330</v>
      </c>
      <c r="G80" s="1276">
        <f>WORKDAY(F80,$G$21,'Business Day Paris'!F59:F253)</f>
        <v>47344</v>
      </c>
      <c r="H80" s="1276">
        <f>WORKDAY(J80,$H$21,'Business Day Paris'!F59:F253)</f>
        <v>47350</v>
      </c>
      <c r="I80" s="1276">
        <f>WORKDAY(J80,$I$21,'Business Day Paris'!F59:F253)</f>
        <v>47352</v>
      </c>
      <c r="J80" s="1277">
        <f>IF(WORKDAY(EOMONTH(F80,0)+$J$21-1,1,'Business Day Paris'!F59:F253)&lt;=EOMONTH(Calendar!F81,0),WORKDAY(EOMONTH(F80,0)+$J$21-1,1,'Business Day Paris'!F59:F253),WORKDAY(EOMONTH(F80,0)+$J$21+1,-1,'Business Day Paris'!F59:F253))</f>
        <v>47357</v>
      </c>
      <c r="K80" s="1263"/>
    </row>
    <row r="81" spans="2:11">
      <c r="B81" s="1274">
        <v>59</v>
      </c>
      <c r="C81" s="2"/>
      <c r="D81" s="1275">
        <f t="shared" si="2"/>
        <v>47331</v>
      </c>
      <c r="E81" s="1276">
        <f t="shared" si="0"/>
        <v>47361</v>
      </c>
      <c r="F81" s="1276">
        <f t="shared" si="1"/>
        <v>47361</v>
      </c>
      <c r="G81" s="1276">
        <f>WORKDAY(F81,$G$21,'Business Day Paris'!F60:F254)</f>
        <v>47375</v>
      </c>
      <c r="H81" s="1276">
        <f>WORKDAY(J81,$H$21,'Business Day Paris'!F60:F254)</f>
        <v>47381</v>
      </c>
      <c r="I81" s="1276">
        <f>WORKDAY(J81,$I$21,'Business Day Paris'!F60:F254)</f>
        <v>47385</v>
      </c>
      <c r="J81" s="1277">
        <f>IF(WORKDAY(EOMONTH(F81,0)+$J$21-1,1,'Business Day Paris'!F60:F254)&lt;=EOMONTH(Calendar!F82,0),WORKDAY(EOMONTH(F81,0)+$J$21-1,1,'Business Day Paris'!F60:F254),WORKDAY(EOMONTH(F81,0)+$J$21+1,-1,'Business Day Paris'!F60:F254))</f>
        <v>47388</v>
      </c>
      <c r="K81" s="1263"/>
    </row>
    <row r="82" spans="2:11">
      <c r="B82" s="1274">
        <v>60</v>
      </c>
      <c r="C82" s="2"/>
      <c r="D82" s="1275">
        <f t="shared" si="2"/>
        <v>47362</v>
      </c>
      <c r="E82" s="1276">
        <f t="shared" si="0"/>
        <v>47391</v>
      </c>
      <c r="F82" s="1276">
        <f t="shared" si="1"/>
        <v>47391</v>
      </c>
      <c r="G82" s="1276">
        <f>WORKDAY(F82,$G$21,'Business Day Paris'!F61:F255)</f>
        <v>47403</v>
      </c>
      <c r="H82" s="1276">
        <f>WORKDAY(J82,$H$21,'Business Day Paris'!F61:F255)</f>
        <v>47413</v>
      </c>
      <c r="I82" s="1276">
        <f>WORKDAY(J82,$I$21,'Business Day Paris'!F61:F255)</f>
        <v>47415</v>
      </c>
      <c r="J82" s="1277">
        <f>IF(WORKDAY(EOMONTH(F82,0)+$J$21-1,1,'Business Day Paris'!F61:F255)&lt;=EOMONTH(Calendar!F83,0),WORKDAY(EOMONTH(F82,0)+$J$21-1,1,'Business Day Paris'!F61:F255),WORKDAY(EOMONTH(F82,0)+$J$21+1,-1,'Business Day Paris'!F61:F255))</f>
        <v>47420</v>
      </c>
      <c r="K82" s="1263"/>
    </row>
    <row r="83" spans="2:11">
      <c r="B83" s="1274">
        <v>61</v>
      </c>
      <c r="C83" s="2"/>
      <c r="D83" s="1275">
        <f t="shared" si="2"/>
        <v>47392</v>
      </c>
      <c r="E83" s="1276">
        <f t="shared" si="0"/>
        <v>47422</v>
      </c>
      <c r="F83" s="1276">
        <f t="shared" si="1"/>
        <v>47422</v>
      </c>
      <c r="G83" s="1276">
        <f>WORKDAY(F83,$G$21,'Business Day Paris'!F62:F256)</f>
        <v>47437</v>
      </c>
      <c r="H83" s="1276">
        <f>WORKDAY(J83,$H$21,'Business Day Paris'!F62:F256)</f>
        <v>47442</v>
      </c>
      <c r="I83" s="1276">
        <f>WORKDAY(J83,$I$21,'Business Day Paris'!F62:F256)</f>
        <v>47444</v>
      </c>
      <c r="J83" s="1277">
        <f>IF(WORKDAY(EOMONTH(F83,0)+$J$21-1,1,'Business Day Paris'!F62:F256)&lt;=EOMONTH(Calendar!F84,0),WORKDAY(EOMONTH(F83,0)+$J$21-1,1,'Business Day Paris'!F62:F256),WORKDAY(EOMONTH(F83,0)+$J$21+1,-1,'Business Day Paris'!F62:F256))</f>
        <v>47449</v>
      </c>
      <c r="K83" s="1263"/>
    </row>
    <row r="84" spans="2:11">
      <c r="B84" s="1274">
        <v>62</v>
      </c>
      <c r="C84" s="2"/>
      <c r="D84" s="1275">
        <f t="shared" si="2"/>
        <v>47423</v>
      </c>
      <c r="E84" s="1276">
        <f t="shared" si="0"/>
        <v>47452</v>
      </c>
      <c r="F84" s="1276">
        <f t="shared" si="1"/>
        <v>47452</v>
      </c>
      <c r="G84" s="1276">
        <f>WORKDAY(F84,$G$21,'Business Day Paris'!F63:F257)</f>
        <v>47466</v>
      </c>
      <c r="H84" s="1276">
        <f>WORKDAY(J84,$H$21,'Business Day Paris'!F63:F257)</f>
        <v>47470</v>
      </c>
      <c r="I84" s="1276">
        <f>WORKDAY(J84,$I$21,'Business Day Paris'!F63:F257)</f>
        <v>47472</v>
      </c>
      <c r="J84" s="1277">
        <f>IF(WORKDAY(EOMONTH(F84,0)+$J$21-1,1,'Business Day Paris'!F63:F257)&lt;=EOMONTH(Calendar!F85,0),WORKDAY(EOMONTH(F84,0)+$J$21-1,1,'Business Day Paris'!F63:F257),WORKDAY(EOMONTH(F84,0)+$J$21+1,-1,'Business Day Paris'!F63:F257))</f>
        <v>47479</v>
      </c>
      <c r="K84" s="1263"/>
    </row>
    <row r="85" spans="2:11">
      <c r="B85" s="1274">
        <v>63</v>
      </c>
      <c r="C85" s="2"/>
      <c r="D85" s="1275">
        <f t="shared" si="2"/>
        <v>47453</v>
      </c>
      <c r="E85" s="1276">
        <f t="shared" si="0"/>
        <v>47483</v>
      </c>
      <c r="F85" s="1276">
        <f t="shared" si="1"/>
        <v>47483</v>
      </c>
      <c r="G85" s="1276">
        <f>WORKDAY(F85,$G$21,'Business Day Paris'!F64:F258)</f>
        <v>47498</v>
      </c>
      <c r="H85" s="1276">
        <f>WORKDAY(J85,$H$21,'Business Day Paris'!F64:F258)</f>
        <v>47504</v>
      </c>
      <c r="I85" s="1276">
        <f>WORKDAY(J85,$I$21,'Business Day Paris'!F64:F258)</f>
        <v>47506</v>
      </c>
      <c r="J85" s="1277">
        <f>IF(WORKDAY(EOMONTH(F85,0)+$J$21-1,1,'Business Day Paris'!F64:F258)&lt;=EOMONTH(Calendar!F86,0),WORKDAY(EOMONTH(F85,0)+$J$21-1,1,'Business Day Paris'!F64:F258),WORKDAY(EOMONTH(F85,0)+$J$21+1,-1,'Business Day Paris'!F64:F258))</f>
        <v>47511</v>
      </c>
      <c r="K85" s="1263"/>
    </row>
    <row r="86" spans="2:11">
      <c r="B86" s="1274">
        <v>64</v>
      </c>
      <c r="C86" s="2"/>
      <c r="D86" s="1275">
        <f t="shared" si="2"/>
        <v>47484</v>
      </c>
      <c r="E86" s="1276">
        <f t="shared" si="0"/>
        <v>47514</v>
      </c>
      <c r="F86" s="1276">
        <f t="shared" si="1"/>
        <v>47514</v>
      </c>
      <c r="G86" s="1276">
        <f>WORKDAY(F86,$G$21,'Business Day Paris'!F65:F259)</f>
        <v>47528</v>
      </c>
      <c r="H86" s="1276">
        <f>WORKDAY(J86,$H$21,'Business Day Paris'!F65:F259)</f>
        <v>47534</v>
      </c>
      <c r="I86" s="1276">
        <f>WORKDAY(J86,$I$21,'Business Day Paris'!F65:F259)</f>
        <v>47536</v>
      </c>
      <c r="J86" s="1277">
        <f>IF(WORKDAY(EOMONTH(F86,0)+$J$21-1,1,'Business Day Paris'!F65:F259)&lt;=EOMONTH(Calendar!F87,0),WORKDAY(EOMONTH(F86,0)+$J$21-1,1,'Business Day Paris'!F65:F259),WORKDAY(EOMONTH(F86,0)+$J$21+1,-1,'Business Day Paris'!F65:F259))</f>
        <v>47541</v>
      </c>
      <c r="K86" s="1263"/>
    </row>
    <row r="87" spans="2:11">
      <c r="B87" s="1274">
        <v>65</v>
      </c>
      <c r="C87" s="2"/>
      <c r="D87" s="1275">
        <f t="shared" si="2"/>
        <v>47515</v>
      </c>
      <c r="E87" s="1276">
        <f t="shared" si="0"/>
        <v>47542</v>
      </c>
      <c r="F87" s="1276">
        <f t="shared" si="1"/>
        <v>47542</v>
      </c>
      <c r="G87" s="1276">
        <f>WORKDAY(F87,$G$21,'Business Day Paris'!F66:F260)</f>
        <v>47556</v>
      </c>
      <c r="H87" s="1276">
        <f>WORKDAY(J87,$H$21,'Business Day Paris'!F66:F260)</f>
        <v>47562</v>
      </c>
      <c r="I87" s="1276">
        <f>WORKDAY(J87,$I$21,'Business Day Paris'!F66:F260)</f>
        <v>47564</v>
      </c>
      <c r="J87" s="1277">
        <f>IF(WORKDAY(EOMONTH(F87,0)+$J$21-1,1,'Business Day Paris'!F66:F260)&lt;=EOMONTH(Calendar!F88,0),WORKDAY(EOMONTH(F87,0)+$J$21-1,1,'Business Day Paris'!F66:F260),WORKDAY(EOMONTH(F87,0)+$J$21+1,-1,'Business Day Paris'!F66:F260))</f>
        <v>47569</v>
      </c>
      <c r="K87" s="1263"/>
    </row>
    <row r="88" spans="2:11">
      <c r="B88" s="1274">
        <v>66</v>
      </c>
      <c r="C88" s="2"/>
      <c r="D88" s="1275">
        <f t="shared" si="2"/>
        <v>47543</v>
      </c>
      <c r="E88" s="1276">
        <f t="shared" ref="E88:E151" si="3">EOMONTH(D88,0)</f>
        <v>47573</v>
      </c>
      <c r="F88" s="1276">
        <f t="shared" ref="F88:F151" si="4">E88</f>
        <v>47573</v>
      </c>
      <c r="G88" s="1276">
        <f>WORKDAY(F88,$G$21,'Business Day Paris'!F67:F261)</f>
        <v>47585</v>
      </c>
      <c r="H88" s="1276">
        <f>WORKDAY(J88,$H$21,'Business Day Paris'!F67:F261)</f>
        <v>47591</v>
      </c>
      <c r="I88" s="1276">
        <f>WORKDAY(J88,$I$21,'Business Day Paris'!F67:F261)</f>
        <v>47597</v>
      </c>
      <c r="J88" s="1277">
        <f>IF(WORKDAY(EOMONTH(F88,0)+$J$21-1,1,'Business Day Paris'!F67:F261)&lt;=EOMONTH(Calendar!F89,0),WORKDAY(EOMONTH(F88,0)+$J$21-1,1,'Business Day Paris'!F67:F261),WORKDAY(EOMONTH(F88,0)+$J$21+1,-1,'Business Day Paris'!F67:F261))</f>
        <v>47602</v>
      </c>
      <c r="K88" s="1263"/>
    </row>
    <row r="89" spans="2:11">
      <c r="B89" s="1274">
        <v>67</v>
      </c>
      <c r="C89" s="2"/>
      <c r="D89" s="1275">
        <f t="shared" ref="D89:D152" si="5">EOMONTH(D88,0)+1</f>
        <v>47574</v>
      </c>
      <c r="E89" s="1276">
        <f t="shared" si="3"/>
        <v>47603</v>
      </c>
      <c r="F89" s="1276">
        <f t="shared" si="4"/>
        <v>47603</v>
      </c>
      <c r="G89" s="1276">
        <f>WORKDAY(F89,$G$21,'Business Day Paris'!F68:F262)</f>
        <v>47619</v>
      </c>
      <c r="H89" s="1276">
        <f>WORKDAY(J89,$H$21,'Business Day Paris'!F68:F262)</f>
        <v>47623</v>
      </c>
      <c r="I89" s="1276">
        <f>WORKDAY(J89,$I$21,'Business Day Paris'!F68:F262)</f>
        <v>47625</v>
      </c>
      <c r="J89" s="1277">
        <f>IF(WORKDAY(EOMONTH(F89,0)+$J$21-1,1,'Business Day Paris'!F68:F262)&lt;=EOMONTH(Calendar!F90,0),WORKDAY(EOMONTH(F89,0)+$J$21-1,1,'Business Day Paris'!F68:F262),WORKDAY(EOMONTH(F89,0)+$J$21+1,-1,'Business Day Paris'!F68:F262))</f>
        <v>47630</v>
      </c>
      <c r="K89" s="1263"/>
    </row>
    <row r="90" spans="2:11">
      <c r="B90" s="1274">
        <v>68</v>
      </c>
      <c r="C90" s="2"/>
      <c r="D90" s="1275">
        <f t="shared" si="5"/>
        <v>47604</v>
      </c>
      <c r="E90" s="1276">
        <f t="shared" si="3"/>
        <v>47634</v>
      </c>
      <c r="F90" s="1276">
        <f t="shared" si="4"/>
        <v>47634</v>
      </c>
      <c r="G90" s="1276">
        <f>WORKDAY(F90,$G$21,'Business Day Paris'!F69:F263)</f>
        <v>47651</v>
      </c>
      <c r="H90" s="1276">
        <f>WORKDAY(J90,$H$21,'Business Day Paris'!F69:F263)</f>
        <v>47654</v>
      </c>
      <c r="I90" s="1276">
        <f>WORKDAY(J90,$I$21,'Business Day Paris'!F69:F263)</f>
        <v>47658</v>
      </c>
      <c r="J90" s="1277">
        <f>IF(WORKDAY(EOMONTH(F90,0)+$J$21-1,1,'Business Day Paris'!F69:F263)&lt;=EOMONTH(Calendar!F91,0),WORKDAY(EOMONTH(F90,0)+$J$21-1,1,'Business Day Paris'!F69:F263),WORKDAY(EOMONTH(F90,0)+$J$21+1,-1,'Business Day Paris'!F69:F263))</f>
        <v>47661</v>
      </c>
      <c r="K90" s="1263"/>
    </row>
    <row r="91" spans="2:11">
      <c r="B91" s="1274">
        <v>69</v>
      </c>
      <c r="C91" s="2"/>
      <c r="D91" s="1275">
        <f t="shared" si="5"/>
        <v>47635</v>
      </c>
      <c r="E91" s="1276">
        <f t="shared" si="3"/>
        <v>47664</v>
      </c>
      <c r="F91" s="1276">
        <f t="shared" si="4"/>
        <v>47664</v>
      </c>
      <c r="G91" s="1276">
        <f>WORKDAY(F91,$G$21,'Business Day Paris'!F70:F264)</f>
        <v>47676</v>
      </c>
      <c r="H91" s="1276">
        <f>WORKDAY(J91,$H$21,'Business Day Paris'!F70:F264)</f>
        <v>47686</v>
      </c>
      <c r="I91" s="1276">
        <f>WORKDAY(J91,$I$21,'Business Day Paris'!F70:F264)</f>
        <v>47688</v>
      </c>
      <c r="J91" s="1277">
        <f>IF(WORKDAY(EOMONTH(F91,0)+$J$21-1,1,'Business Day Paris'!F70:F264)&lt;=EOMONTH(Calendar!F92,0),WORKDAY(EOMONTH(F91,0)+$J$21-1,1,'Business Day Paris'!F70:F264),WORKDAY(EOMONTH(F91,0)+$J$21+1,-1,'Business Day Paris'!F70:F264))</f>
        <v>47693</v>
      </c>
      <c r="K91" s="1263"/>
    </row>
    <row r="92" spans="2:11">
      <c r="B92" s="1274">
        <v>70</v>
      </c>
      <c r="C92" s="2"/>
      <c r="D92" s="1275">
        <f t="shared" si="5"/>
        <v>47665</v>
      </c>
      <c r="E92" s="1276">
        <f t="shared" si="3"/>
        <v>47695</v>
      </c>
      <c r="F92" s="1276">
        <f t="shared" si="4"/>
        <v>47695</v>
      </c>
      <c r="G92" s="1276">
        <f>WORKDAY(F92,$G$21,'Business Day Paris'!F71:F265)</f>
        <v>47709</v>
      </c>
      <c r="H92" s="1276">
        <f>WORKDAY(J92,$H$21,'Business Day Paris'!F71:F265)</f>
        <v>47715</v>
      </c>
      <c r="I92" s="1276">
        <f>WORKDAY(J92,$I$21,'Business Day Paris'!F71:F265)</f>
        <v>47717</v>
      </c>
      <c r="J92" s="1277">
        <f>IF(WORKDAY(EOMONTH(F92,0)+$J$21-1,1,'Business Day Paris'!F71:F265)&lt;=EOMONTH(Calendar!F93,0),WORKDAY(EOMONTH(F92,0)+$J$21-1,1,'Business Day Paris'!F71:F265),WORKDAY(EOMONTH(F92,0)+$J$21+1,-1,'Business Day Paris'!F71:F265))</f>
        <v>47722</v>
      </c>
      <c r="K92" s="1263"/>
    </row>
    <row r="93" spans="2:11">
      <c r="B93" s="1274">
        <v>71</v>
      </c>
      <c r="C93" s="2"/>
      <c r="D93" s="1275">
        <f t="shared" si="5"/>
        <v>47696</v>
      </c>
      <c r="E93" s="1276">
        <f t="shared" si="3"/>
        <v>47726</v>
      </c>
      <c r="F93" s="1276">
        <f t="shared" si="4"/>
        <v>47726</v>
      </c>
      <c r="G93" s="1276">
        <f>WORKDAY(F93,$G$21,'Business Day Paris'!F72:F266)</f>
        <v>47739</v>
      </c>
      <c r="H93" s="1276">
        <f>WORKDAY(J93,$H$21,'Business Day Paris'!F72:F266)</f>
        <v>47746</v>
      </c>
      <c r="I93" s="1276">
        <f>WORKDAY(J93,$I$21,'Business Day Paris'!F72:F266)</f>
        <v>47750</v>
      </c>
      <c r="J93" s="1277">
        <f>IF(WORKDAY(EOMONTH(F93,0)+$J$21-1,1,'Business Day Paris'!F72:F266)&lt;=EOMONTH(Calendar!F94,0),WORKDAY(EOMONTH(F93,0)+$J$21-1,1,'Business Day Paris'!F72:F266),WORKDAY(EOMONTH(F93,0)+$J$21+1,-1,'Business Day Paris'!F72:F266))</f>
        <v>47753</v>
      </c>
      <c r="K93" s="1263"/>
    </row>
    <row r="94" spans="2:11">
      <c r="B94" s="1274">
        <v>72</v>
      </c>
      <c r="C94" s="2"/>
      <c r="D94" s="1275">
        <f t="shared" si="5"/>
        <v>47727</v>
      </c>
      <c r="E94" s="1276">
        <f t="shared" si="3"/>
        <v>47756</v>
      </c>
      <c r="F94" s="1276">
        <f t="shared" si="4"/>
        <v>47756</v>
      </c>
      <c r="G94" s="1276">
        <f>WORKDAY(F94,$G$21,'Business Day Paris'!F73:F267)</f>
        <v>47770</v>
      </c>
      <c r="H94" s="1276">
        <f>WORKDAY(J94,$H$21,'Business Day Paris'!F73:F267)</f>
        <v>47777</v>
      </c>
      <c r="I94" s="1276">
        <f>WORKDAY(J94,$I$21,'Business Day Paris'!F73:F267)</f>
        <v>47779</v>
      </c>
      <c r="J94" s="1277">
        <f>IF(WORKDAY(EOMONTH(F94,0)+$J$21-1,1,'Business Day Paris'!F73:F267)&lt;=EOMONTH(Calendar!F95,0),WORKDAY(EOMONTH(F94,0)+$J$21-1,1,'Business Day Paris'!F73:F267),WORKDAY(EOMONTH(F94,0)+$J$21+1,-1,'Business Day Paris'!F73:F267))</f>
        <v>47784</v>
      </c>
      <c r="K94" s="1263"/>
    </row>
    <row r="95" spans="2:11">
      <c r="B95" s="1274">
        <v>73</v>
      </c>
      <c r="C95" s="2"/>
      <c r="D95" s="1275">
        <f t="shared" si="5"/>
        <v>47757</v>
      </c>
      <c r="E95" s="1276">
        <f t="shared" si="3"/>
        <v>47787</v>
      </c>
      <c r="F95" s="1276">
        <f t="shared" si="4"/>
        <v>47787</v>
      </c>
      <c r="G95" s="1276">
        <f>WORKDAY(F95,$G$21,'Business Day Paris'!F74:F268)</f>
        <v>47805</v>
      </c>
      <c r="H95" s="1276">
        <f>WORKDAY(J95,$H$21,'Business Day Paris'!F74:F268)</f>
        <v>47807</v>
      </c>
      <c r="I95" s="1276">
        <f>WORKDAY(J95,$I$21,'Business Day Paris'!F74:F268)</f>
        <v>47809</v>
      </c>
      <c r="J95" s="1277">
        <f>IF(WORKDAY(EOMONTH(F95,0)+$J$21-1,1,'Business Day Paris'!F74:F268)&lt;=EOMONTH(Calendar!F96,0),WORKDAY(EOMONTH(F95,0)+$J$21-1,1,'Business Day Paris'!F74:F268),WORKDAY(EOMONTH(F95,0)+$J$21+1,-1,'Business Day Paris'!F74:F268))</f>
        <v>47814</v>
      </c>
      <c r="K95" s="1263"/>
    </row>
    <row r="96" spans="2:11">
      <c r="B96" s="1274">
        <v>74</v>
      </c>
      <c r="C96" s="2"/>
      <c r="D96" s="1275">
        <f t="shared" si="5"/>
        <v>47788</v>
      </c>
      <c r="E96" s="1276">
        <f t="shared" si="3"/>
        <v>47817</v>
      </c>
      <c r="F96" s="1276">
        <f t="shared" si="4"/>
        <v>47817</v>
      </c>
      <c r="G96" s="1276">
        <f>WORKDAY(F96,$G$21,'Business Day Paris'!F75:F269)</f>
        <v>47830</v>
      </c>
      <c r="H96" s="1276">
        <f>WORKDAY(J96,$H$21,'Business Day Paris'!F75:F269)</f>
        <v>47835</v>
      </c>
      <c r="I96" s="1276">
        <f>WORKDAY(J96,$I$21,'Business Day Paris'!F75:F269)</f>
        <v>47837</v>
      </c>
      <c r="J96" s="1277">
        <f>IF(WORKDAY(EOMONTH(F96,0)+$J$21-1,1,'Business Day Paris'!F75:F269)&lt;=EOMONTH(Calendar!F97,0),WORKDAY(EOMONTH(F96,0)+$J$21-1,1,'Business Day Paris'!F75:F269),WORKDAY(EOMONTH(F96,0)+$J$21+1,-1,'Business Day Paris'!F75:F269))</f>
        <v>47844</v>
      </c>
      <c r="K96" s="1263"/>
    </row>
    <row r="97" spans="2:11">
      <c r="B97" s="1274">
        <v>75</v>
      </c>
      <c r="C97" s="2"/>
      <c r="D97" s="1275">
        <f t="shared" si="5"/>
        <v>47818</v>
      </c>
      <c r="E97" s="1276">
        <f t="shared" si="3"/>
        <v>47848</v>
      </c>
      <c r="F97" s="1276">
        <f t="shared" si="4"/>
        <v>47848</v>
      </c>
      <c r="G97" s="1276">
        <f>WORKDAY(F97,$G$21,'Business Day Paris'!F76:F270)</f>
        <v>47863</v>
      </c>
      <c r="H97" s="1276">
        <f>WORKDAY(J97,$H$21,'Business Day Paris'!F76:F270)</f>
        <v>47868</v>
      </c>
      <c r="I97" s="1276">
        <f>WORKDAY(J97,$I$21,'Business Day Paris'!F76:F270)</f>
        <v>47870</v>
      </c>
      <c r="J97" s="1277">
        <f>IF(WORKDAY(EOMONTH(F97,0)+$J$21-1,1,'Business Day Paris'!F76:F270)&lt;=EOMONTH(Calendar!F98,0),WORKDAY(EOMONTH(F97,0)+$J$21-1,1,'Business Day Paris'!F76:F270),WORKDAY(EOMONTH(F97,0)+$J$21+1,-1,'Business Day Paris'!F76:F270))</f>
        <v>47875</v>
      </c>
      <c r="K97" s="1263"/>
    </row>
    <row r="98" spans="2:11">
      <c r="B98" s="1274">
        <v>76</v>
      </c>
      <c r="C98" s="2"/>
      <c r="D98" s="1275">
        <f t="shared" si="5"/>
        <v>47849</v>
      </c>
      <c r="E98" s="1276">
        <f t="shared" si="3"/>
        <v>47879</v>
      </c>
      <c r="F98" s="1276">
        <f t="shared" si="4"/>
        <v>47879</v>
      </c>
      <c r="G98" s="1276">
        <f>WORKDAY(F98,$G$21,'Business Day Paris'!F77:F271)</f>
        <v>47893</v>
      </c>
      <c r="H98" s="1276">
        <f>WORKDAY(J98,$H$21,'Business Day Paris'!F77:F271)</f>
        <v>47899</v>
      </c>
      <c r="I98" s="1276">
        <f>WORKDAY(J98,$I$21,'Business Day Paris'!F77:F271)</f>
        <v>47903</v>
      </c>
      <c r="J98" s="1277">
        <f>IF(WORKDAY(EOMONTH(F98,0)+$J$21-1,1,'Business Day Paris'!F77:F271)&lt;=EOMONTH(Calendar!F99,0),WORKDAY(EOMONTH(F98,0)+$J$21-1,1,'Business Day Paris'!F77:F271),WORKDAY(EOMONTH(F98,0)+$J$21+1,-1,'Business Day Paris'!F77:F271))</f>
        <v>47906</v>
      </c>
      <c r="K98" s="1263"/>
    </row>
    <row r="99" spans="2:11">
      <c r="B99" s="1274">
        <v>77</v>
      </c>
      <c r="C99" s="2"/>
      <c r="D99" s="1275">
        <f t="shared" si="5"/>
        <v>47880</v>
      </c>
      <c r="E99" s="1276">
        <f t="shared" si="3"/>
        <v>47907</v>
      </c>
      <c r="F99" s="1276">
        <f t="shared" si="4"/>
        <v>47907</v>
      </c>
      <c r="G99" s="1276">
        <f>WORKDAY(F99,$G$21,'Business Day Paris'!F78:F272)</f>
        <v>47921</v>
      </c>
      <c r="H99" s="1276">
        <f>WORKDAY(J99,$H$21,'Business Day Paris'!F78:F272)</f>
        <v>47927</v>
      </c>
      <c r="I99" s="1276">
        <f>WORKDAY(J99,$I$21,'Business Day Paris'!F78:F272)</f>
        <v>47931</v>
      </c>
      <c r="J99" s="1277">
        <f>IF(WORKDAY(EOMONTH(F99,0)+$J$21-1,1,'Business Day Paris'!F78:F272)&lt;=EOMONTH(Calendar!F100,0),WORKDAY(EOMONTH(F99,0)+$J$21-1,1,'Business Day Paris'!F78:F272),WORKDAY(EOMONTH(F99,0)+$J$21+1,-1,'Business Day Paris'!F78:F272))</f>
        <v>47934</v>
      </c>
      <c r="K99" s="1263"/>
    </row>
    <row r="100" spans="2:11">
      <c r="B100" s="1274">
        <v>78</v>
      </c>
      <c r="C100" s="2"/>
      <c r="D100" s="1275">
        <f t="shared" si="5"/>
        <v>47908</v>
      </c>
      <c r="E100" s="1276">
        <f t="shared" si="3"/>
        <v>47938</v>
      </c>
      <c r="F100" s="1276">
        <f t="shared" si="4"/>
        <v>47938</v>
      </c>
      <c r="G100" s="1276">
        <f>WORKDAY(F100,$G$21,'Business Day Paris'!F79:F273)</f>
        <v>47954</v>
      </c>
      <c r="H100" s="1276">
        <f>WORKDAY(J100,$H$21,'Business Day Paris'!F79:F273)</f>
        <v>47959</v>
      </c>
      <c r="I100" s="1276">
        <f>WORKDAY(J100,$I$21,'Business Day Paris'!F79:F273)</f>
        <v>47961</v>
      </c>
      <c r="J100" s="1277">
        <f>IF(WORKDAY(EOMONTH(F100,0)+$J$21-1,1,'Business Day Paris'!F79:F273)&lt;=EOMONTH(Calendar!F101,0),WORKDAY(EOMONTH(F100,0)+$J$21-1,1,'Business Day Paris'!F79:F273),WORKDAY(EOMONTH(F100,0)+$J$21+1,-1,'Business Day Paris'!F79:F273))</f>
        <v>47966</v>
      </c>
      <c r="K100" s="1263"/>
    </row>
    <row r="101" spans="2:11">
      <c r="B101" s="1274">
        <v>79</v>
      </c>
      <c r="C101" s="2"/>
      <c r="D101" s="1275">
        <f t="shared" si="5"/>
        <v>47939</v>
      </c>
      <c r="E101" s="1276">
        <f t="shared" si="3"/>
        <v>47968</v>
      </c>
      <c r="F101" s="1276">
        <f t="shared" si="4"/>
        <v>47968</v>
      </c>
      <c r="G101" s="1276">
        <f>WORKDAY(F101,$G$21,'Business Day Paris'!F80:F274)</f>
        <v>47984</v>
      </c>
      <c r="H101" s="1276">
        <f>WORKDAY(J101,$H$21,'Business Day Paris'!F80:F274)</f>
        <v>47987</v>
      </c>
      <c r="I101" s="1276">
        <f>WORKDAY(J101,$I$21,'Business Day Paris'!F80:F274)</f>
        <v>47989</v>
      </c>
      <c r="J101" s="1277">
        <f>IF(WORKDAY(EOMONTH(F101,0)+$J$21-1,1,'Business Day Paris'!F80:F274)&lt;=EOMONTH(Calendar!F102,0),WORKDAY(EOMONTH(F101,0)+$J$21-1,1,'Business Day Paris'!F80:F274),WORKDAY(EOMONTH(F101,0)+$J$21+1,-1,'Business Day Paris'!F80:F274))</f>
        <v>47995</v>
      </c>
      <c r="K101" s="1263"/>
    </row>
    <row r="102" spans="2:11">
      <c r="B102" s="1274">
        <v>80</v>
      </c>
      <c r="C102" s="2"/>
      <c r="D102" s="1275">
        <f t="shared" si="5"/>
        <v>47969</v>
      </c>
      <c r="E102" s="1276">
        <f t="shared" si="3"/>
        <v>47999</v>
      </c>
      <c r="F102" s="1276">
        <f t="shared" si="4"/>
        <v>47999</v>
      </c>
      <c r="G102" s="1276">
        <f>WORKDAY(F102,$G$21,'Business Day Paris'!F81:F275)</f>
        <v>48015</v>
      </c>
      <c r="H102" s="1276">
        <f>WORKDAY(J102,$H$21,'Business Day Paris'!F81:F275)</f>
        <v>48019</v>
      </c>
      <c r="I102" s="1276">
        <f>WORKDAY(J102,$I$21,'Business Day Paris'!F81:F275)</f>
        <v>48023</v>
      </c>
      <c r="J102" s="1277">
        <f>IF(WORKDAY(EOMONTH(F102,0)+$J$21-1,1,'Business Day Paris'!F81:F275)&lt;=EOMONTH(Calendar!F103,0),WORKDAY(EOMONTH(F102,0)+$J$21-1,1,'Business Day Paris'!F81:F275),WORKDAY(EOMONTH(F102,0)+$J$21+1,-1,'Business Day Paris'!F81:F275))</f>
        <v>48026</v>
      </c>
      <c r="K102" s="1263"/>
    </row>
    <row r="103" spans="2:11">
      <c r="B103" s="1274">
        <v>81</v>
      </c>
      <c r="C103" s="2"/>
      <c r="D103" s="1275">
        <f t="shared" si="5"/>
        <v>48000</v>
      </c>
      <c r="E103" s="1276">
        <f t="shared" si="3"/>
        <v>48029</v>
      </c>
      <c r="F103" s="1276">
        <f t="shared" si="4"/>
        <v>48029</v>
      </c>
      <c r="G103" s="1276">
        <f>WORKDAY(F103,$G$21,'Business Day Paris'!F82:F276)</f>
        <v>48044</v>
      </c>
      <c r="H103" s="1276">
        <f>WORKDAY(J103,$H$21,'Business Day Paris'!F82:F276)</f>
        <v>48050</v>
      </c>
      <c r="I103" s="1276">
        <f>WORKDAY(J103,$I$21,'Business Day Paris'!F82:F276)</f>
        <v>48052</v>
      </c>
      <c r="J103" s="1277">
        <f>IF(WORKDAY(EOMONTH(F103,0)+$J$21-1,1,'Business Day Paris'!F82:F276)&lt;=EOMONTH(Calendar!F104,0),WORKDAY(EOMONTH(F103,0)+$J$21-1,1,'Business Day Paris'!F82:F276),WORKDAY(EOMONTH(F103,0)+$J$21+1,-1,'Business Day Paris'!F82:F276))</f>
        <v>48057</v>
      </c>
      <c r="K103" s="1263"/>
    </row>
    <row r="104" spans="2:11">
      <c r="B104" s="1274">
        <v>82</v>
      </c>
      <c r="C104" s="2"/>
      <c r="D104" s="1275">
        <f t="shared" si="5"/>
        <v>48030</v>
      </c>
      <c r="E104" s="1276">
        <f t="shared" si="3"/>
        <v>48060</v>
      </c>
      <c r="F104" s="1276">
        <f t="shared" si="4"/>
        <v>48060</v>
      </c>
      <c r="G104" s="1276">
        <f>WORKDAY(F104,$G$21,'Business Day Paris'!F83:F277)</f>
        <v>48074</v>
      </c>
      <c r="H104" s="1276">
        <f>WORKDAY(J104,$H$21,'Business Day Paris'!F83:F277)</f>
        <v>48080</v>
      </c>
      <c r="I104" s="1276">
        <f>WORKDAY(J104,$I$21,'Business Day Paris'!F83:F277)</f>
        <v>48082</v>
      </c>
      <c r="J104" s="1277">
        <f>IF(WORKDAY(EOMONTH(F104,0)+$J$21-1,1,'Business Day Paris'!F83:F277)&lt;=EOMONTH(Calendar!F105,0),WORKDAY(EOMONTH(F104,0)+$J$21-1,1,'Business Day Paris'!F83:F277),WORKDAY(EOMONTH(F104,0)+$J$21+1,-1,'Business Day Paris'!F83:F277))</f>
        <v>48087</v>
      </c>
      <c r="K104" s="1263"/>
    </row>
    <row r="105" spans="2:11">
      <c r="B105" s="1274">
        <v>83</v>
      </c>
      <c r="C105" s="2"/>
      <c r="D105" s="1275">
        <f t="shared" si="5"/>
        <v>48061</v>
      </c>
      <c r="E105" s="1276">
        <f t="shared" si="3"/>
        <v>48091</v>
      </c>
      <c r="F105" s="1276">
        <f t="shared" si="4"/>
        <v>48091</v>
      </c>
      <c r="G105" s="1276">
        <f>WORKDAY(F105,$G$21,'Business Day Paris'!F84:F278)</f>
        <v>48103</v>
      </c>
      <c r="H105" s="1276">
        <f>WORKDAY(J105,$H$21,'Business Day Paris'!F84:F278)</f>
        <v>48113</v>
      </c>
      <c r="I105" s="1276">
        <f>WORKDAY(J105,$I$21,'Business Day Paris'!F84:F278)</f>
        <v>48115</v>
      </c>
      <c r="J105" s="1277">
        <f>IF(WORKDAY(EOMONTH(F105,0)+$J$21-1,1,'Business Day Paris'!F84:F278)&lt;=EOMONTH(Calendar!F106,0),WORKDAY(EOMONTH(F105,0)+$J$21-1,1,'Business Day Paris'!F84:F278),WORKDAY(EOMONTH(F105,0)+$J$21+1,-1,'Business Day Paris'!F84:F278))</f>
        <v>48120</v>
      </c>
      <c r="K105" s="1263"/>
    </row>
    <row r="106" spans="2:11">
      <c r="B106" s="1274">
        <v>84</v>
      </c>
      <c r="C106" s="2"/>
      <c r="D106" s="1275">
        <f t="shared" si="5"/>
        <v>48092</v>
      </c>
      <c r="E106" s="1276">
        <f t="shared" si="3"/>
        <v>48121</v>
      </c>
      <c r="F106" s="1276">
        <f t="shared" si="4"/>
        <v>48121</v>
      </c>
      <c r="G106" s="1276">
        <f>WORKDAY(F106,$G$21,'Business Day Paris'!F85:F279)</f>
        <v>48135</v>
      </c>
      <c r="H106" s="1276">
        <f>WORKDAY(J106,$H$21,'Business Day Paris'!F85:F279)</f>
        <v>48141</v>
      </c>
      <c r="I106" s="1276">
        <f>WORKDAY(J106,$I$21,'Business Day Paris'!F85:F279)</f>
        <v>48143</v>
      </c>
      <c r="J106" s="1277">
        <f>IF(WORKDAY(EOMONTH(F106,0)+$J$21-1,1,'Business Day Paris'!F85:F279)&lt;=EOMONTH(Calendar!F107,0),WORKDAY(EOMONTH(F106,0)+$J$21-1,1,'Business Day Paris'!F85:F279),WORKDAY(EOMONTH(F106,0)+$J$21+1,-1,'Business Day Paris'!F85:F279))</f>
        <v>48148</v>
      </c>
      <c r="K106" s="1263"/>
    </row>
    <row r="107" spans="2:11">
      <c r="B107" s="1274">
        <v>85</v>
      </c>
      <c r="C107" s="2"/>
      <c r="D107" s="1275">
        <f t="shared" si="5"/>
        <v>48122</v>
      </c>
      <c r="E107" s="1276">
        <f t="shared" si="3"/>
        <v>48152</v>
      </c>
      <c r="F107" s="1276">
        <f t="shared" si="4"/>
        <v>48152</v>
      </c>
      <c r="G107" s="1276">
        <f>WORKDAY(F107,$G$21,'Business Day Paris'!F86:F280)</f>
        <v>48169</v>
      </c>
      <c r="H107" s="1276">
        <f>WORKDAY(J107,$H$21,'Business Day Paris'!F86:F280)</f>
        <v>48172</v>
      </c>
      <c r="I107" s="1276">
        <f>WORKDAY(J107,$I$21,'Business Day Paris'!F86:F280)</f>
        <v>48176</v>
      </c>
      <c r="J107" s="1277">
        <f>IF(WORKDAY(EOMONTH(F107,0)+$J$21-1,1,'Business Day Paris'!F86:F280)&lt;=EOMONTH(Calendar!F108,0),WORKDAY(EOMONTH(F107,0)+$J$21-1,1,'Business Day Paris'!F86:F280),WORKDAY(EOMONTH(F107,0)+$J$21+1,-1,'Business Day Paris'!F86:F280))</f>
        <v>48179</v>
      </c>
      <c r="K107" s="1263"/>
    </row>
    <row r="108" spans="2:11">
      <c r="B108" s="1274">
        <v>86</v>
      </c>
      <c r="C108" s="2"/>
      <c r="D108" s="1275">
        <f t="shared" si="5"/>
        <v>48153</v>
      </c>
      <c r="E108" s="1276">
        <f t="shared" si="3"/>
        <v>48182</v>
      </c>
      <c r="F108" s="1276">
        <f t="shared" si="4"/>
        <v>48182</v>
      </c>
      <c r="G108" s="1276">
        <f>WORKDAY(F108,$G$21,'Business Day Paris'!F87:F281)</f>
        <v>48194</v>
      </c>
      <c r="H108" s="1276">
        <f>WORKDAY(J108,$H$21,'Business Day Paris'!F87:F281)</f>
        <v>48200</v>
      </c>
      <c r="I108" s="1276">
        <f>WORKDAY(J108,$I$21,'Business Day Paris'!F87:F281)</f>
        <v>48204</v>
      </c>
      <c r="J108" s="1277">
        <f>IF(WORKDAY(EOMONTH(F108,0)+$J$21-1,1,'Business Day Paris'!F87:F281)&lt;=EOMONTH(Calendar!F109,0),WORKDAY(EOMONTH(F108,0)+$J$21-1,1,'Business Day Paris'!F87:F281),WORKDAY(EOMONTH(F108,0)+$J$21+1,-1,'Business Day Paris'!F87:F281))</f>
        <v>48211</v>
      </c>
      <c r="K108" s="1263"/>
    </row>
    <row r="109" spans="2:11">
      <c r="B109" s="1274">
        <v>87</v>
      </c>
      <c r="C109" s="2"/>
      <c r="D109" s="1275">
        <f t="shared" si="5"/>
        <v>48183</v>
      </c>
      <c r="E109" s="1276">
        <f t="shared" si="3"/>
        <v>48213</v>
      </c>
      <c r="F109" s="1276">
        <f t="shared" si="4"/>
        <v>48213</v>
      </c>
      <c r="G109" s="1276">
        <f>WORKDAY(F109,$G$21,'Business Day Paris'!F88:F282)</f>
        <v>48228</v>
      </c>
      <c r="H109" s="1276">
        <f>WORKDAY(J109,$H$21,'Business Day Paris'!F88:F282)</f>
        <v>48233</v>
      </c>
      <c r="I109" s="1276">
        <f>WORKDAY(J109,$I$21,'Business Day Paris'!F88:F282)</f>
        <v>48235</v>
      </c>
      <c r="J109" s="1277">
        <f>IF(WORKDAY(EOMONTH(F109,0)+$J$21-1,1,'Business Day Paris'!F88:F282)&lt;=EOMONTH(Calendar!F110,0),WORKDAY(EOMONTH(F109,0)+$J$21-1,1,'Business Day Paris'!F88:F282),WORKDAY(EOMONTH(F109,0)+$J$21+1,-1,'Business Day Paris'!F88:F282))</f>
        <v>48240</v>
      </c>
      <c r="K109" s="1263"/>
    </row>
    <row r="110" spans="2:11">
      <c r="B110" s="1274">
        <v>88</v>
      </c>
      <c r="C110" s="2"/>
      <c r="D110" s="1275">
        <f t="shared" si="5"/>
        <v>48214</v>
      </c>
      <c r="E110" s="1276">
        <f t="shared" si="3"/>
        <v>48244</v>
      </c>
      <c r="F110" s="1276">
        <f t="shared" si="4"/>
        <v>48244</v>
      </c>
      <c r="G110" s="1276">
        <f>WORKDAY(F110,$G$21,'Business Day Paris'!F89:F283)</f>
        <v>48257</v>
      </c>
      <c r="H110" s="1276">
        <f>WORKDAY(J110,$H$21,'Business Day Paris'!F89:F283)</f>
        <v>48264</v>
      </c>
      <c r="I110" s="1276">
        <f>WORKDAY(J110,$I$21,'Business Day Paris'!F89:F283)</f>
        <v>48268</v>
      </c>
      <c r="J110" s="1277">
        <f>IF(WORKDAY(EOMONTH(F110,0)+$J$21-1,1,'Business Day Paris'!F89:F283)&lt;=EOMONTH(Calendar!F111,0),WORKDAY(EOMONTH(F110,0)+$J$21-1,1,'Business Day Paris'!F89:F283),WORKDAY(EOMONTH(F110,0)+$J$21+1,-1,'Business Day Paris'!F89:F283))</f>
        <v>48271</v>
      </c>
      <c r="K110" s="1263"/>
    </row>
    <row r="111" spans="2:11">
      <c r="B111" s="1274">
        <v>89</v>
      </c>
      <c r="C111" s="2"/>
      <c r="D111" s="1275">
        <f t="shared" si="5"/>
        <v>48245</v>
      </c>
      <c r="E111" s="1276">
        <f t="shared" si="3"/>
        <v>48273</v>
      </c>
      <c r="F111" s="1276">
        <f t="shared" si="4"/>
        <v>48273</v>
      </c>
      <c r="G111" s="1276">
        <f>WORKDAY(F111,$G$21,'Business Day Paris'!F90:F284)</f>
        <v>48285</v>
      </c>
      <c r="H111" s="1276">
        <f>WORKDAY(J111,$H$21,'Business Day Paris'!F90:F284)</f>
        <v>48292</v>
      </c>
      <c r="I111" s="1276">
        <f>WORKDAY(J111,$I$21,'Business Day Paris'!F90:F284)</f>
        <v>48296</v>
      </c>
      <c r="J111" s="1277">
        <f>IF(WORKDAY(EOMONTH(F111,0)+$J$21-1,1,'Business Day Paris'!F90:F284)&lt;=EOMONTH(Calendar!F112,0),WORKDAY(EOMONTH(F111,0)+$J$21-1,1,'Business Day Paris'!F90:F284),WORKDAY(EOMONTH(F111,0)+$J$21+1,-1,'Business Day Paris'!F90:F284))</f>
        <v>48303</v>
      </c>
      <c r="K111" s="1263"/>
    </row>
    <row r="112" spans="2:11">
      <c r="B112" s="1274">
        <v>90</v>
      </c>
      <c r="C112" s="2"/>
      <c r="D112" s="1275">
        <f t="shared" si="5"/>
        <v>48274</v>
      </c>
      <c r="E112" s="1276">
        <f t="shared" si="3"/>
        <v>48304</v>
      </c>
      <c r="F112" s="1276">
        <f t="shared" si="4"/>
        <v>48304</v>
      </c>
      <c r="G112" s="1276">
        <f>WORKDAY(F112,$G$21,'Business Day Paris'!F91:F285)</f>
        <v>48318</v>
      </c>
      <c r="H112" s="1276">
        <f>WORKDAY(J112,$H$21,'Business Day Paris'!F91:F285)</f>
        <v>48324</v>
      </c>
      <c r="I112" s="1276">
        <f>WORKDAY(J112,$I$21,'Business Day Paris'!F91:F285)</f>
        <v>48326</v>
      </c>
      <c r="J112" s="1277">
        <f>IF(WORKDAY(EOMONTH(F112,0)+$J$21-1,1,'Business Day Paris'!F91:F285)&lt;=EOMONTH(Calendar!F113,0),WORKDAY(EOMONTH(F112,0)+$J$21-1,1,'Business Day Paris'!F91:F285),WORKDAY(EOMONTH(F112,0)+$J$21+1,-1,'Business Day Paris'!F91:F285))</f>
        <v>48331</v>
      </c>
      <c r="K112" s="1263"/>
    </row>
    <row r="113" spans="2:11">
      <c r="B113" s="1274">
        <v>91</v>
      </c>
      <c r="C113" s="2"/>
      <c r="D113" s="1275">
        <f t="shared" si="5"/>
        <v>48305</v>
      </c>
      <c r="E113" s="1276">
        <f t="shared" si="3"/>
        <v>48334</v>
      </c>
      <c r="F113" s="1276">
        <f t="shared" si="4"/>
        <v>48334</v>
      </c>
      <c r="G113" s="1276">
        <f>WORKDAY(F113,$G$21,'Business Day Paris'!F92:F286)</f>
        <v>48352</v>
      </c>
      <c r="H113" s="1276">
        <f>WORKDAY(J113,$H$21,'Business Day Paris'!F92:F286)</f>
        <v>48354</v>
      </c>
      <c r="I113" s="1276">
        <f>WORKDAY(J113,$I$21,'Business Day Paris'!F92:F286)</f>
        <v>48358</v>
      </c>
      <c r="J113" s="1277">
        <f>IF(WORKDAY(EOMONTH(F113,0)+$J$21-1,1,'Business Day Paris'!F92:F286)&lt;=EOMONTH(Calendar!F114,0),WORKDAY(EOMONTH(F113,0)+$J$21-1,1,'Business Day Paris'!F92:F286),WORKDAY(EOMONTH(F113,0)+$J$21+1,-1,'Business Day Paris'!F92:F286))</f>
        <v>48361</v>
      </c>
      <c r="K113" s="1263"/>
    </row>
    <row r="114" spans="2:11">
      <c r="B114" s="1274">
        <v>92</v>
      </c>
      <c r="C114" s="2"/>
      <c r="D114" s="1275">
        <f t="shared" si="5"/>
        <v>48335</v>
      </c>
      <c r="E114" s="1276">
        <f t="shared" si="3"/>
        <v>48365</v>
      </c>
      <c r="F114" s="1276">
        <f t="shared" si="4"/>
        <v>48365</v>
      </c>
      <c r="G114" s="1276">
        <f>WORKDAY(F114,$G$21,'Business Day Paris'!F93:F287)</f>
        <v>48379</v>
      </c>
      <c r="H114" s="1276">
        <f>WORKDAY(J114,$H$21,'Business Day Paris'!F93:F287)</f>
        <v>48386</v>
      </c>
      <c r="I114" s="1276">
        <f>WORKDAY(J114,$I$21,'Business Day Paris'!F93:F287)</f>
        <v>48388</v>
      </c>
      <c r="J114" s="1277">
        <f>IF(WORKDAY(EOMONTH(F114,0)+$J$21-1,1,'Business Day Paris'!F93:F287)&lt;=EOMONTH(Calendar!F115,0),WORKDAY(EOMONTH(F114,0)+$J$21-1,1,'Business Day Paris'!F93:F287),WORKDAY(EOMONTH(F114,0)+$J$21+1,-1,'Business Day Paris'!F93:F287))</f>
        <v>48393</v>
      </c>
      <c r="K114" s="1263"/>
    </row>
    <row r="115" spans="2:11">
      <c r="B115" s="1274">
        <v>93</v>
      </c>
      <c r="C115" s="2"/>
      <c r="D115" s="1275">
        <f t="shared" si="5"/>
        <v>48366</v>
      </c>
      <c r="E115" s="1276">
        <f t="shared" si="3"/>
        <v>48395</v>
      </c>
      <c r="F115" s="1276">
        <f t="shared" si="4"/>
        <v>48395</v>
      </c>
      <c r="G115" s="1276">
        <f>WORKDAY(F115,$G$21,'Business Day Paris'!F94:F288)</f>
        <v>48410</v>
      </c>
      <c r="H115" s="1276">
        <f>WORKDAY(J115,$H$21,'Business Day Paris'!F94:F288)</f>
        <v>48415</v>
      </c>
      <c r="I115" s="1276">
        <f>WORKDAY(J115,$I$21,'Business Day Paris'!F94:F288)</f>
        <v>48417</v>
      </c>
      <c r="J115" s="1277">
        <f>IF(WORKDAY(EOMONTH(F115,0)+$J$21-1,1,'Business Day Paris'!F94:F288)&lt;=EOMONTH(Calendar!F116,0),WORKDAY(EOMONTH(F115,0)+$J$21-1,1,'Business Day Paris'!F94:F288),WORKDAY(EOMONTH(F115,0)+$J$21+1,-1,'Business Day Paris'!F94:F288))</f>
        <v>48422</v>
      </c>
      <c r="K115" s="1263"/>
    </row>
    <row r="116" spans="2:11">
      <c r="B116" s="1274">
        <v>94</v>
      </c>
      <c r="C116" s="2"/>
      <c r="D116" s="1275">
        <f t="shared" si="5"/>
        <v>48396</v>
      </c>
      <c r="E116" s="1276">
        <f t="shared" si="3"/>
        <v>48426</v>
      </c>
      <c r="F116" s="1276">
        <f t="shared" si="4"/>
        <v>48426</v>
      </c>
      <c r="G116" s="1276">
        <f>WORKDAY(F116,$G$21,'Business Day Paris'!F95:F289)</f>
        <v>48439</v>
      </c>
      <c r="H116" s="1276">
        <f>WORKDAY(J116,$H$21,'Business Day Paris'!F95:F289)</f>
        <v>48446</v>
      </c>
      <c r="I116" s="1276">
        <f>WORKDAY(J116,$I$21,'Business Day Paris'!F95:F289)</f>
        <v>48450</v>
      </c>
      <c r="J116" s="1277">
        <f>IF(WORKDAY(EOMONTH(F116,0)+$J$21-1,1,'Business Day Paris'!F95:F289)&lt;=EOMONTH(Calendar!F117,0),WORKDAY(EOMONTH(F116,0)+$J$21-1,1,'Business Day Paris'!F95:F289),WORKDAY(EOMONTH(F116,0)+$J$21+1,-1,'Business Day Paris'!F95:F289))</f>
        <v>48453</v>
      </c>
      <c r="K116" s="1263"/>
    </row>
    <row r="117" spans="2:11">
      <c r="B117" s="1274">
        <v>95</v>
      </c>
      <c r="C117" s="2"/>
      <c r="D117" s="1275">
        <f t="shared" si="5"/>
        <v>48427</v>
      </c>
      <c r="E117" s="1276">
        <f t="shared" si="3"/>
        <v>48457</v>
      </c>
      <c r="F117" s="1276">
        <f t="shared" si="4"/>
        <v>48457</v>
      </c>
      <c r="G117" s="1276">
        <f>WORKDAY(F117,$G$21,'Business Day Paris'!F96:F290)</f>
        <v>48471</v>
      </c>
      <c r="H117" s="1276">
        <f>WORKDAY(J117,$H$21,'Business Day Paris'!F96:F290)</f>
        <v>48477</v>
      </c>
      <c r="I117" s="1276">
        <f>WORKDAY(J117,$I$21,'Business Day Paris'!F96:F290)</f>
        <v>48479</v>
      </c>
      <c r="J117" s="1277">
        <f>IF(WORKDAY(EOMONTH(F117,0)+$J$21-1,1,'Business Day Paris'!F96:F290)&lt;=EOMONTH(Calendar!F118,0),WORKDAY(EOMONTH(F117,0)+$J$21-1,1,'Business Day Paris'!F96:F290),WORKDAY(EOMONTH(F117,0)+$J$21+1,-1,'Business Day Paris'!F96:F290))</f>
        <v>48484</v>
      </c>
      <c r="K117" s="1263"/>
    </row>
    <row r="118" spans="2:11">
      <c r="B118" s="1274">
        <v>96</v>
      </c>
      <c r="C118" s="2"/>
      <c r="D118" s="1275">
        <f t="shared" si="5"/>
        <v>48458</v>
      </c>
      <c r="E118" s="1276">
        <f t="shared" si="3"/>
        <v>48487</v>
      </c>
      <c r="F118" s="1276">
        <f t="shared" si="4"/>
        <v>48487</v>
      </c>
      <c r="G118" s="1276">
        <f>WORKDAY(F118,$G$21,'Business Day Paris'!F97:F291)</f>
        <v>48501</v>
      </c>
      <c r="H118" s="1276">
        <f>WORKDAY(J118,$H$21,'Business Day Paris'!F97:F291)</f>
        <v>48507</v>
      </c>
      <c r="I118" s="1276">
        <f>WORKDAY(J118,$I$21,'Business Day Paris'!F97:F291)</f>
        <v>48509</v>
      </c>
      <c r="J118" s="1277">
        <f>IF(WORKDAY(EOMONTH(F118,0)+$J$21-1,1,'Business Day Paris'!F97:F291)&lt;=EOMONTH(Calendar!F119,0),WORKDAY(EOMONTH(F118,0)+$J$21-1,1,'Business Day Paris'!F97:F291),WORKDAY(EOMONTH(F118,0)+$J$21+1,-1,'Business Day Paris'!F97:F291))</f>
        <v>48514</v>
      </c>
      <c r="K118" s="1263"/>
    </row>
    <row r="119" spans="2:11">
      <c r="B119" s="1274">
        <v>97</v>
      </c>
      <c r="C119" s="2"/>
      <c r="D119" s="1275">
        <f t="shared" si="5"/>
        <v>48488</v>
      </c>
      <c r="E119" s="1276">
        <f t="shared" si="3"/>
        <v>48518</v>
      </c>
      <c r="F119" s="1276">
        <f t="shared" si="4"/>
        <v>48518</v>
      </c>
      <c r="G119" s="1276">
        <f>WORKDAY(F119,$G$21,'Business Day Paris'!F98:F292)</f>
        <v>48534</v>
      </c>
      <c r="H119" s="1276">
        <f>WORKDAY(J119,$H$21,'Business Day Paris'!F98:F292)</f>
        <v>48540</v>
      </c>
      <c r="I119" s="1276">
        <f>WORKDAY(J119,$I$21,'Business Day Paris'!F98:F292)</f>
        <v>48542</v>
      </c>
      <c r="J119" s="1277">
        <f>IF(WORKDAY(EOMONTH(F119,0)+$J$21-1,1,'Business Day Paris'!F98:F292)&lt;=EOMONTH(Calendar!F120,0),WORKDAY(EOMONTH(F119,0)+$J$21-1,1,'Business Day Paris'!F98:F292),WORKDAY(EOMONTH(F119,0)+$J$21+1,-1,'Business Day Paris'!F98:F292))</f>
        <v>48547</v>
      </c>
      <c r="K119" s="1263"/>
    </row>
    <row r="120" spans="2:11">
      <c r="B120" s="1274">
        <v>98</v>
      </c>
      <c r="C120" s="2"/>
      <c r="D120" s="1275">
        <f t="shared" si="5"/>
        <v>48519</v>
      </c>
      <c r="E120" s="1276">
        <f t="shared" si="3"/>
        <v>48548</v>
      </c>
      <c r="F120" s="1276">
        <f t="shared" si="4"/>
        <v>48548</v>
      </c>
      <c r="G120" s="1276">
        <f>WORKDAY(F120,$G$21,'Business Day Paris'!F99:F293)</f>
        <v>48562</v>
      </c>
      <c r="H120" s="1276">
        <f>WORKDAY(J120,$H$21,'Business Day Paris'!F99:F293)</f>
        <v>48568</v>
      </c>
      <c r="I120" s="1276">
        <f>WORKDAY(J120,$I$21,'Business Day Paris'!F99:F293)</f>
        <v>48570</v>
      </c>
      <c r="J120" s="1277">
        <f>IF(WORKDAY(EOMONTH(F120,0)+$J$21-1,1,'Business Day Paris'!F99:F293)&lt;=EOMONTH(Calendar!F121,0),WORKDAY(EOMONTH(F120,0)+$J$21-1,1,'Business Day Paris'!F99:F293),WORKDAY(EOMONTH(F120,0)+$J$21+1,-1,'Business Day Paris'!F99:F293))</f>
        <v>48575</v>
      </c>
      <c r="K120" s="1263"/>
    </row>
    <row r="121" spans="2:11">
      <c r="B121" s="1274">
        <v>99</v>
      </c>
      <c r="C121" s="2"/>
      <c r="D121" s="1275">
        <f t="shared" si="5"/>
        <v>48549</v>
      </c>
      <c r="E121" s="1276">
        <f t="shared" si="3"/>
        <v>48579</v>
      </c>
      <c r="F121" s="1276">
        <f t="shared" si="4"/>
        <v>48579</v>
      </c>
      <c r="G121" s="1276">
        <f>WORKDAY(F121,$G$21,'Business Day Paris'!F100:F294)</f>
        <v>48593</v>
      </c>
      <c r="H121" s="1276">
        <f>WORKDAY(J121,$H$21,'Business Day Paris'!F100:F294)</f>
        <v>48599</v>
      </c>
      <c r="I121" s="1276">
        <f>WORKDAY(J121,$I$21,'Business Day Paris'!F100:F294)</f>
        <v>48603</v>
      </c>
      <c r="J121" s="1277">
        <f>IF(WORKDAY(EOMONTH(F121,0)+$J$21-1,1,'Business Day Paris'!F100:F294)&lt;=EOMONTH(Calendar!F122,0),WORKDAY(EOMONTH(F121,0)+$J$21-1,1,'Business Day Paris'!F100:F294),WORKDAY(EOMONTH(F121,0)+$J$21+1,-1,'Business Day Paris'!F100:F294))</f>
        <v>48606</v>
      </c>
      <c r="K121" s="1263"/>
    </row>
    <row r="122" spans="2:11">
      <c r="B122" s="1274">
        <v>100</v>
      </c>
      <c r="C122" s="2"/>
      <c r="D122" s="1275">
        <f t="shared" si="5"/>
        <v>48580</v>
      </c>
      <c r="E122" s="1276">
        <f t="shared" si="3"/>
        <v>48610</v>
      </c>
      <c r="F122" s="1276">
        <f t="shared" si="4"/>
        <v>48610</v>
      </c>
      <c r="G122" s="1276">
        <f>WORKDAY(F122,$G$21,'Business Day Paris'!F101:F295)</f>
        <v>48624</v>
      </c>
      <c r="H122" s="1276">
        <f>WORKDAY(J122,$H$21,'Business Day Paris'!F101:F295)</f>
        <v>48631</v>
      </c>
      <c r="I122" s="1276">
        <f>WORKDAY(J122,$I$21,'Business Day Paris'!F101:F295)</f>
        <v>48633</v>
      </c>
      <c r="J122" s="1277">
        <f>IF(WORKDAY(EOMONTH(F122,0)+$J$21-1,1,'Business Day Paris'!F101:F295)&lt;=EOMONTH(Calendar!F123,0),WORKDAY(EOMONTH(F122,0)+$J$21-1,1,'Business Day Paris'!F101:F295),WORKDAY(EOMONTH(F122,0)+$J$21+1,-1,'Business Day Paris'!F101:F295))</f>
        <v>48638</v>
      </c>
      <c r="K122" s="1263"/>
    </row>
    <row r="123" spans="2:11">
      <c r="B123" s="1274">
        <v>101</v>
      </c>
      <c r="C123" s="2"/>
      <c r="D123" s="1275">
        <f t="shared" si="5"/>
        <v>48611</v>
      </c>
      <c r="E123" s="1276">
        <f t="shared" si="3"/>
        <v>48638</v>
      </c>
      <c r="F123" s="1276">
        <f t="shared" si="4"/>
        <v>48638</v>
      </c>
      <c r="G123" s="1276">
        <f>WORKDAY(F123,$G$21,'Business Day Paris'!F102:F296)</f>
        <v>48652</v>
      </c>
      <c r="H123" s="1276">
        <f>WORKDAY(J123,$H$21,'Business Day Paris'!F102:F296)</f>
        <v>48659</v>
      </c>
      <c r="I123" s="1276">
        <f>WORKDAY(J123,$I$21,'Business Day Paris'!F102:F296)</f>
        <v>48661</v>
      </c>
      <c r="J123" s="1277">
        <f>IF(WORKDAY(EOMONTH(F123,0)+$J$21-1,1,'Business Day Paris'!F102:F296)&lt;=EOMONTH(Calendar!F124,0),WORKDAY(EOMONTH(F123,0)+$J$21-1,1,'Business Day Paris'!F102:F296),WORKDAY(EOMONTH(F123,0)+$J$21+1,-1,'Business Day Paris'!F102:F296))</f>
        <v>48666</v>
      </c>
      <c r="K123" s="1263"/>
    </row>
    <row r="124" spans="2:11">
      <c r="B124" s="1274">
        <v>102</v>
      </c>
      <c r="C124" s="2"/>
      <c r="D124" s="1275">
        <f t="shared" si="5"/>
        <v>48639</v>
      </c>
      <c r="E124" s="1276">
        <f t="shared" si="3"/>
        <v>48669</v>
      </c>
      <c r="F124" s="1276">
        <f t="shared" si="4"/>
        <v>48669</v>
      </c>
      <c r="G124" s="1276">
        <f>WORKDAY(F124,$G$21,'Business Day Paris'!F103:F297)</f>
        <v>48683</v>
      </c>
      <c r="H124" s="1276">
        <f>WORKDAY(J124,$H$21,'Business Day Paris'!F103:F297)</f>
        <v>48689</v>
      </c>
      <c r="I124" s="1276">
        <f>WORKDAY(J124,$I$21,'Business Day Paris'!F103:F297)</f>
        <v>48691</v>
      </c>
      <c r="J124" s="1277">
        <f>IF(WORKDAY(EOMONTH(F124,0)+$J$21-1,1,'Business Day Paris'!F103:F297)&lt;=EOMONTH(Calendar!F125,0),WORKDAY(EOMONTH(F124,0)+$J$21-1,1,'Business Day Paris'!F103:F297),WORKDAY(EOMONTH(F124,0)+$J$21+1,-1,'Business Day Paris'!F103:F297))</f>
        <v>48696</v>
      </c>
      <c r="K124" s="1263"/>
    </row>
    <row r="125" spans="2:11">
      <c r="B125" s="1274">
        <v>103</v>
      </c>
      <c r="C125" s="2"/>
      <c r="D125" s="1275">
        <f t="shared" si="5"/>
        <v>48670</v>
      </c>
      <c r="E125" s="1276">
        <f t="shared" si="3"/>
        <v>48699</v>
      </c>
      <c r="F125" s="1276">
        <f t="shared" si="4"/>
        <v>48699</v>
      </c>
      <c r="G125" s="1276">
        <f>WORKDAY(F125,$G$21,'Business Day Paris'!F104:F298)</f>
        <v>48712</v>
      </c>
      <c r="H125" s="1276">
        <f>WORKDAY(J125,$H$21,'Business Day Paris'!F104:F298)</f>
        <v>48718</v>
      </c>
      <c r="I125" s="1276">
        <f>WORKDAY(J125,$I$21,'Business Day Paris'!F104:F298)</f>
        <v>48722</v>
      </c>
      <c r="J125" s="1277">
        <f>IF(WORKDAY(EOMONTH(F125,0)+$J$21-1,1,'Business Day Paris'!F104:F298)&lt;=EOMONTH(Calendar!F126,0),WORKDAY(EOMONTH(F125,0)+$J$21-1,1,'Business Day Paris'!F104:F298),WORKDAY(EOMONTH(F125,0)+$J$21+1,-1,'Business Day Paris'!F104:F298))</f>
        <v>48726</v>
      </c>
      <c r="K125" s="1263"/>
    </row>
    <row r="126" spans="2:11">
      <c r="B126" s="1274">
        <v>104</v>
      </c>
      <c r="C126" s="2"/>
      <c r="D126" s="1275">
        <f t="shared" si="5"/>
        <v>48700</v>
      </c>
      <c r="E126" s="1276">
        <f t="shared" si="3"/>
        <v>48730</v>
      </c>
      <c r="F126" s="1276">
        <f t="shared" si="4"/>
        <v>48730</v>
      </c>
      <c r="G126" s="1276">
        <f>WORKDAY(F126,$G$21,'Business Day Paris'!F105:F299)</f>
        <v>48745</v>
      </c>
      <c r="H126" s="1276">
        <f>WORKDAY(J126,$H$21,'Business Day Paris'!F105:F299)</f>
        <v>48750</v>
      </c>
      <c r="I126" s="1276">
        <f>WORKDAY(J126,$I$21,'Business Day Paris'!F105:F299)</f>
        <v>48752</v>
      </c>
      <c r="J126" s="1277">
        <f>IF(WORKDAY(EOMONTH(F126,0)+$J$21-1,1,'Business Day Paris'!F105:F299)&lt;=EOMONTH(Calendar!F127,0),WORKDAY(EOMONTH(F126,0)+$J$21-1,1,'Business Day Paris'!F105:F299),WORKDAY(EOMONTH(F126,0)+$J$21+1,-1,'Business Day Paris'!F105:F299))</f>
        <v>48757</v>
      </c>
      <c r="K126" s="1263"/>
    </row>
    <row r="127" spans="2:11">
      <c r="B127" s="1274">
        <v>105</v>
      </c>
      <c r="C127" s="2"/>
      <c r="D127" s="1275">
        <f t="shared" si="5"/>
        <v>48731</v>
      </c>
      <c r="E127" s="1276">
        <f t="shared" si="3"/>
        <v>48760</v>
      </c>
      <c r="F127" s="1276">
        <f t="shared" si="4"/>
        <v>48760</v>
      </c>
      <c r="G127" s="1276">
        <f>WORKDAY(F127,$G$21,'Business Day Paris'!F106:F300)</f>
        <v>48775</v>
      </c>
      <c r="H127" s="1276">
        <f>WORKDAY(J127,$H$21,'Business Day Paris'!F106:F300)</f>
        <v>48780</v>
      </c>
      <c r="I127" s="1276">
        <f>WORKDAY(J127,$I$21,'Business Day Paris'!F106:F300)</f>
        <v>48782</v>
      </c>
      <c r="J127" s="1277">
        <f>IF(WORKDAY(EOMONTH(F127,0)+$J$21-1,1,'Business Day Paris'!F106:F300)&lt;=EOMONTH(Calendar!F128,0),WORKDAY(EOMONTH(F127,0)+$J$21-1,1,'Business Day Paris'!F106:F300),WORKDAY(EOMONTH(F127,0)+$J$21+1,-1,'Business Day Paris'!F106:F300))</f>
        <v>48787</v>
      </c>
      <c r="K127" s="1263"/>
    </row>
    <row r="128" spans="2:11">
      <c r="B128" s="1274">
        <v>106</v>
      </c>
      <c r="C128" s="2"/>
      <c r="D128" s="1275">
        <f t="shared" si="5"/>
        <v>48761</v>
      </c>
      <c r="E128" s="1276">
        <f t="shared" si="3"/>
        <v>48791</v>
      </c>
      <c r="F128" s="1276">
        <f t="shared" si="4"/>
        <v>48791</v>
      </c>
      <c r="G128" s="1276">
        <f>WORKDAY(F128,$G$21,'Business Day Paris'!F107:F301)</f>
        <v>48803</v>
      </c>
      <c r="H128" s="1276">
        <f>WORKDAY(J128,$H$21,'Business Day Paris'!F107:F301)</f>
        <v>48813</v>
      </c>
      <c r="I128" s="1276">
        <f>WORKDAY(J128,$I$21,'Business Day Paris'!F107:F301)</f>
        <v>48815</v>
      </c>
      <c r="J128" s="1277">
        <f>IF(WORKDAY(EOMONTH(F128,0)+$J$21-1,1,'Business Day Paris'!F107:F301)&lt;=EOMONTH(Calendar!F129,0),WORKDAY(EOMONTH(F128,0)+$J$21-1,1,'Business Day Paris'!F107:F301),WORKDAY(EOMONTH(F128,0)+$J$21+1,-1,'Business Day Paris'!F107:F301))</f>
        <v>48820</v>
      </c>
      <c r="K128" s="1263"/>
    </row>
    <row r="129" spans="2:11">
      <c r="B129" s="1274">
        <v>107</v>
      </c>
      <c r="C129" s="2"/>
      <c r="D129" s="1275">
        <f t="shared" si="5"/>
        <v>48792</v>
      </c>
      <c r="E129" s="1276">
        <f t="shared" si="3"/>
        <v>48822</v>
      </c>
      <c r="F129" s="1276">
        <f t="shared" si="4"/>
        <v>48822</v>
      </c>
      <c r="G129" s="1276">
        <f>WORKDAY(F129,$G$21,'Business Day Paris'!F108:F302)</f>
        <v>48836</v>
      </c>
      <c r="H129" s="1276">
        <f>WORKDAY(J129,$H$21,'Business Day Paris'!F108:F302)</f>
        <v>48842</v>
      </c>
      <c r="I129" s="1276">
        <f>WORKDAY(J129,$I$21,'Business Day Paris'!F108:F302)</f>
        <v>48844</v>
      </c>
      <c r="J129" s="1277">
        <f>IF(WORKDAY(EOMONTH(F129,0)+$J$21-1,1,'Business Day Paris'!F108:F302)&lt;=EOMONTH(Calendar!F130,0),WORKDAY(EOMONTH(F129,0)+$J$21-1,1,'Business Day Paris'!F108:F302),WORKDAY(EOMONTH(F129,0)+$J$21+1,-1,'Business Day Paris'!F108:F302))</f>
        <v>48849</v>
      </c>
      <c r="K129" s="1263"/>
    </row>
    <row r="130" spans="2:11">
      <c r="B130" s="1274">
        <v>108</v>
      </c>
      <c r="C130" s="2"/>
      <c r="D130" s="1275">
        <f t="shared" si="5"/>
        <v>48823</v>
      </c>
      <c r="E130" s="1276">
        <f t="shared" si="3"/>
        <v>48852</v>
      </c>
      <c r="F130" s="1276">
        <f t="shared" si="4"/>
        <v>48852</v>
      </c>
      <c r="G130" s="1276">
        <f>WORKDAY(F130,$G$21,'Business Day Paris'!F109:F303)</f>
        <v>48866</v>
      </c>
      <c r="H130" s="1276">
        <f>WORKDAY(J130,$H$21,'Business Day Paris'!F109:F303)</f>
        <v>48872</v>
      </c>
      <c r="I130" s="1276">
        <f>WORKDAY(J130,$I$21,'Business Day Paris'!F109:F303)</f>
        <v>48876</v>
      </c>
      <c r="J130" s="1277">
        <f>IF(WORKDAY(EOMONTH(F130,0)+$J$21-1,1,'Business Day Paris'!F109:F303)&lt;=EOMONTH(Calendar!F131,0),WORKDAY(EOMONTH(F130,0)+$J$21-1,1,'Business Day Paris'!F109:F303),WORKDAY(EOMONTH(F130,0)+$J$21+1,-1,'Business Day Paris'!F109:F303))</f>
        <v>48879</v>
      </c>
      <c r="K130" s="1263"/>
    </row>
    <row r="131" spans="2:11">
      <c r="B131" s="1274">
        <v>109</v>
      </c>
      <c r="C131" s="2"/>
      <c r="D131" s="1275">
        <f t="shared" si="5"/>
        <v>48853</v>
      </c>
      <c r="E131" s="1276">
        <f t="shared" si="3"/>
        <v>48883</v>
      </c>
      <c r="F131" s="1276">
        <f t="shared" si="4"/>
        <v>48883</v>
      </c>
      <c r="G131" s="1276">
        <f>WORKDAY(F131,$G$21,'Business Day Paris'!F110:F304)</f>
        <v>48899</v>
      </c>
      <c r="H131" s="1276">
        <f>WORKDAY(J131,$H$21,'Business Day Paris'!F110:F304)</f>
        <v>48904</v>
      </c>
      <c r="I131" s="1276">
        <f>WORKDAY(J131,$I$21,'Business Day Paris'!F110:F304)</f>
        <v>48906</v>
      </c>
      <c r="J131" s="1277">
        <f>IF(WORKDAY(EOMONTH(F131,0)+$J$21-1,1,'Business Day Paris'!F110:F304)&lt;=EOMONTH(Calendar!F132,0),WORKDAY(EOMONTH(F131,0)+$J$21-1,1,'Business Day Paris'!F110:F304),WORKDAY(EOMONTH(F131,0)+$J$21+1,-1,'Business Day Paris'!F110:F304))</f>
        <v>48911</v>
      </c>
      <c r="K131" s="1263"/>
    </row>
    <row r="132" spans="2:11">
      <c r="B132" s="1274">
        <v>110</v>
      </c>
      <c r="C132" s="2"/>
      <c r="D132" s="1275">
        <f t="shared" si="5"/>
        <v>48884</v>
      </c>
      <c r="E132" s="1276">
        <f t="shared" si="3"/>
        <v>48913</v>
      </c>
      <c r="F132" s="1276">
        <f t="shared" si="4"/>
        <v>48913</v>
      </c>
      <c r="G132" s="1276">
        <f>WORKDAY(F132,$G$21,'Business Day Paris'!F111:F305)</f>
        <v>48927</v>
      </c>
      <c r="H132" s="1276">
        <f>WORKDAY(J132,$H$21,'Business Day Paris'!F111:F305)</f>
        <v>48932</v>
      </c>
      <c r="I132" s="1276">
        <f>WORKDAY(J132,$I$21,'Business Day Paris'!F111:F305)</f>
        <v>48934</v>
      </c>
      <c r="J132" s="1277">
        <f>IF(WORKDAY(EOMONTH(F132,0)+$J$21-1,1,'Business Day Paris'!F111:F305)&lt;=EOMONTH(Calendar!F133,0),WORKDAY(EOMONTH(F132,0)+$J$21-1,1,'Business Day Paris'!F111:F305),WORKDAY(EOMONTH(F132,0)+$J$21+1,-1,'Business Day Paris'!F111:F305))</f>
        <v>48940</v>
      </c>
      <c r="K132" s="1263"/>
    </row>
    <row r="133" spans="2:11">
      <c r="B133" s="1274">
        <v>111</v>
      </c>
      <c r="C133" s="2"/>
      <c r="D133" s="1275">
        <f t="shared" si="5"/>
        <v>48914</v>
      </c>
      <c r="E133" s="1276">
        <f t="shared" si="3"/>
        <v>48944</v>
      </c>
      <c r="F133" s="1276">
        <f t="shared" si="4"/>
        <v>48944</v>
      </c>
      <c r="G133" s="1276">
        <f>WORKDAY(F133,$G$21,'Business Day Paris'!F112:F306)</f>
        <v>48957</v>
      </c>
      <c r="H133" s="1276">
        <f>WORKDAY(J133,$H$21,'Business Day Paris'!F112:F306)</f>
        <v>48964</v>
      </c>
      <c r="I133" s="1276">
        <f>WORKDAY(J133,$I$21,'Business Day Paris'!F112:F306)</f>
        <v>48968</v>
      </c>
      <c r="J133" s="1277">
        <f>IF(WORKDAY(EOMONTH(F133,0)+$J$21-1,1,'Business Day Paris'!F112:F306)&lt;=EOMONTH(Calendar!F134,0),WORKDAY(EOMONTH(F133,0)+$J$21-1,1,'Business Day Paris'!F112:F306),WORKDAY(EOMONTH(F133,0)+$J$21+1,-1,'Business Day Paris'!F112:F306))</f>
        <v>48971</v>
      </c>
      <c r="K133" s="1263"/>
    </row>
    <row r="134" spans="2:11">
      <c r="B134" s="1274">
        <v>112</v>
      </c>
      <c r="C134" s="2"/>
      <c r="D134" s="1275">
        <f t="shared" si="5"/>
        <v>48945</v>
      </c>
      <c r="E134" s="1276">
        <f t="shared" si="3"/>
        <v>48975</v>
      </c>
      <c r="F134" s="1276">
        <f t="shared" si="4"/>
        <v>48975</v>
      </c>
      <c r="G134" s="1276">
        <f>WORKDAY(F134,$G$21,'Business Day Paris'!F113:F307)</f>
        <v>48989</v>
      </c>
      <c r="H134" s="1276">
        <f>WORKDAY(J134,$H$21,'Business Day Paris'!F113:F307)</f>
        <v>48995</v>
      </c>
      <c r="I134" s="1276">
        <f>WORKDAY(J134,$I$21,'Business Day Paris'!F113:F307)</f>
        <v>48997</v>
      </c>
      <c r="J134" s="1277">
        <f>IF(WORKDAY(EOMONTH(F134,0)+$J$21-1,1,'Business Day Paris'!F113:F307)&lt;=EOMONTH(Calendar!F135,0),WORKDAY(EOMONTH(F134,0)+$J$21-1,1,'Business Day Paris'!F113:F307),WORKDAY(EOMONTH(F134,0)+$J$21+1,-1,'Business Day Paris'!F113:F307))</f>
        <v>49002</v>
      </c>
      <c r="K134" s="1263"/>
    </row>
    <row r="135" spans="2:11">
      <c r="B135" s="1274">
        <v>113</v>
      </c>
      <c r="C135" s="2"/>
      <c r="D135" s="1275">
        <f t="shared" si="5"/>
        <v>48976</v>
      </c>
      <c r="E135" s="1276">
        <f t="shared" si="3"/>
        <v>49003</v>
      </c>
      <c r="F135" s="1276">
        <f t="shared" si="4"/>
        <v>49003</v>
      </c>
      <c r="G135" s="1276">
        <f>WORKDAY(F135,$G$21,'Business Day Paris'!F114:F308)</f>
        <v>49017</v>
      </c>
      <c r="H135" s="1276">
        <f>WORKDAY(J135,$H$21,'Business Day Paris'!F114:F308)</f>
        <v>49023</v>
      </c>
      <c r="I135" s="1276">
        <f>WORKDAY(J135,$I$21,'Business Day Paris'!F114:F308)</f>
        <v>49025</v>
      </c>
      <c r="J135" s="1277">
        <f>IF(WORKDAY(EOMONTH(F135,0)+$J$21-1,1,'Business Day Paris'!F114:F308)&lt;=EOMONTH(Calendar!F136,0),WORKDAY(EOMONTH(F135,0)+$J$21-1,1,'Business Day Paris'!F114:F308),WORKDAY(EOMONTH(F135,0)+$J$21+1,-1,'Business Day Paris'!F114:F308))</f>
        <v>49030</v>
      </c>
      <c r="K135" s="1263"/>
    </row>
    <row r="136" spans="2:11">
      <c r="B136" s="1274">
        <v>114</v>
      </c>
      <c r="C136" s="2"/>
      <c r="D136" s="1275">
        <f t="shared" si="5"/>
        <v>49004</v>
      </c>
      <c r="E136" s="1276">
        <f t="shared" si="3"/>
        <v>49034</v>
      </c>
      <c r="F136" s="1276">
        <f t="shared" si="4"/>
        <v>49034</v>
      </c>
      <c r="G136" s="1276">
        <f>WORKDAY(F136,$G$21,'Business Day Paris'!F115:F309)</f>
        <v>49052</v>
      </c>
      <c r="H136" s="1276">
        <f>WORKDAY(J136,$H$21,'Business Day Paris'!F115:F309)</f>
        <v>49054</v>
      </c>
      <c r="I136" s="1276">
        <f>WORKDAY(J136,$I$21,'Business Day Paris'!F115:F309)</f>
        <v>49058</v>
      </c>
      <c r="J136" s="1277">
        <f>IF(WORKDAY(EOMONTH(F136,0)+$J$21-1,1,'Business Day Paris'!F115:F309)&lt;=EOMONTH(Calendar!F137,0),WORKDAY(EOMONTH(F136,0)+$J$21-1,1,'Business Day Paris'!F115:F309),WORKDAY(EOMONTH(F136,0)+$J$21+1,-1,'Business Day Paris'!F115:F309))</f>
        <v>49061</v>
      </c>
      <c r="K136" s="1263"/>
    </row>
    <row r="137" spans="2:11">
      <c r="B137" s="1274">
        <v>115</v>
      </c>
      <c r="C137" s="2"/>
      <c r="D137" s="1275">
        <f t="shared" si="5"/>
        <v>49035</v>
      </c>
      <c r="E137" s="1276">
        <f t="shared" si="3"/>
        <v>49064</v>
      </c>
      <c r="F137" s="1276">
        <f t="shared" si="4"/>
        <v>49064</v>
      </c>
      <c r="G137" s="1276">
        <f>WORKDAY(F137,$G$21,'Business Day Paris'!F116:F310)</f>
        <v>49080</v>
      </c>
      <c r="H137" s="1276">
        <f>WORKDAY(J137,$H$21,'Business Day Paris'!F116:F310)</f>
        <v>49086</v>
      </c>
      <c r="I137" s="1276">
        <f>WORKDAY(J137,$I$21,'Business Day Paris'!F116:F310)</f>
        <v>49088</v>
      </c>
      <c r="J137" s="1277">
        <f>IF(WORKDAY(EOMONTH(F137,0)+$J$21-1,1,'Business Day Paris'!F116:F310)&lt;=EOMONTH(Calendar!F138,0),WORKDAY(EOMONTH(F137,0)+$J$21-1,1,'Business Day Paris'!F116:F310),WORKDAY(EOMONTH(F137,0)+$J$21+1,-1,'Business Day Paris'!F116:F310))</f>
        <v>49094</v>
      </c>
      <c r="K137" s="1263"/>
    </row>
    <row r="138" spans="2:11">
      <c r="B138" s="1274">
        <v>116</v>
      </c>
      <c r="C138" s="2"/>
      <c r="D138" s="1275">
        <f t="shared" si="5"/>
        <v>49065</v>
      </c>
      <c r="E138" s="1276">
        <f t="shared" si="3"/>
        <v>49095</v>
      </c>
      <c r="F138" s="1276">
        <f t="shared" si="4"/>
        <v>49095</v>
      </c>
      <c r="G138" s="1276">
        <f>WORKDAY(F138,$G$21,'Business Day Paris'!F117:F311)</f>
        <v>49109</v>
      </c>
      <c r="H138" s="1276">
        <f>WORKDAY(J138,$H$21,'Business Day Paris'!F117:F311)</f>
        <v>49115</v>
      </c>
      <c r="I138" s="1276">
        <f>WORKDAY(J138,$I$21,'Business Day Paris'!F117:F311)</f>
        <v>49117</v>
      </c>
      <c r="J138" s="1277">
        <f>IF(WORKDAY(EOMONTH(F138,0)+$J$21-1,1,'Business Day Paris'!F117:F311)&lt;=EOMONTH(Calendar!F139,0),WORKDAY(EOMONTH(F138,0)+$J$21-1,1,'Business Day Paris'!F117:F311),WORKDAY(EOMONTH(F138,0)+$J$21+1,-1,'Business Day Paris'!F117:F311))</f>
        <v>49122</v>
      </c>
      <c r="K138" s="1263"/>
    </row>
    <row r="139" spans="2:11">
      <c r="B139" s="1274">
        <v>117</v>
      </c>
      <c r="C139" s="2"/>
      <c r="D139" s="1275">
        <f t="shared" si="5"/>
        <v>49096</v>
      </c>
      <c r="E139" s="1276">
        <f t="shared" si="3"/>
        <v>49125</v>
      </c>
      <c r="F139" s="1276">
        <f t="shared" si="4"/>
        <v>49125</v>
      </c>
      <c r="G139" s="1276">
        <f>WORKDAY(F139,$G$21,'Business Day Paris'!F118:F312)</f>
        <v>49142</v>
      </c>
      <c r="H139" s="1276">
        <f>WORKDAY(J139,$H$21,'Business Day Paris'!F118:F312)</f>
        <v>49145</v>
      </c>
      <c r="I139" s="1276">
        <f>WORKDAY(J139,$I$21,'Business Day Paris'!F118:F312)</f>
        <v>49149</v>
      </c>
      <c r="J139" s="1277">
        <f>IF(WORKDAY(EOMONTH(F139,0)+$J$21-1,1,'Business Day Paris'!F118:F312)&lt;=EOMONTH(Calendar!F140,0),WORKDAY(EOMONTH(F139,0)+$J$21-1,1,'Business Day Paris'!F118:F312),WORKDAY(EOMONTH(F139,0)+$J$21+1,-1,'Business Day Paris'!F118:F312))</f>
        <v>49152</v>
      </c>
      <c r="K139" s="1263"/>
    </row>
    <row r="140" spans="2:11">
      <c r="B140" s="1274">
        <v>118</v>
      </c>
      <c r="C140" s="2"/>
      <c r="D140" s="1275">
        <f t="shared" si="5"/>
        <v>49126</v>
      </c>
      <c r="E140" s="1276">
        <f t="shared" si="3"/>
        <v>49156</v>
      </c>
      <c r="F140" s="1276">
        <f t="shared" si="4"/>
        <v>49156</v>
      </c>
      <c r="G140" s="1276">
        <f>WORKDAY(F140,$G$21,'Business Day Paris'!F119:F313)</f>
        <v>49170</v>
      </c>
      <c r="H140" s="1276">
        <f>WORKDAY(J140,$H$21,'Business Day Paris'!F119:F313)</f>
        <v>49177</v>
      </c>
      <c r="I140" s="1276">
        <f>WORKDAY(J140,$I$21,'Business Day Paris'!F119:F313)</f>
        <v>49179</v>
      </c>
      <c r="J140" s="1277">
        <f>IF(WORKDAY(EOMONTH(F140,0)+$J$21-1,1,'Business Day Paris'!F119:F313)&lt;=EOMONTH(Calendar!F141,0),WORKDAY(EOMONTH(F140,0)+$J$21-1,1,'Business Day Paris'!F119:F313),WORKDAY(EOMONTH(F140,0)+$J$21+1,-1,'Business Day Paris'!F119:F313))</f>
        <v>49184</v>
      </c>
      <c r="K140" s="1263"/>
    </row>
    <row r="141" spans="2:11">
      <c r="B141" s="1274">
        <v>119</v>
      </c>
      <c r="C141" s="2"/>
      <c r="D141" s="1275">
        <f t="shared" si="5"/>
        <v>49157</v>
      </c>
      <c r="E141" s="1276">
        <f t="shared" si="3"/>
        <v>49187</v>
      </c>
      <c r="F141" s="1276">
        <f t="shared" si="4"/>
        <v>49187</v>
      </c>
      <c r="G141" s="1276">
        <f>WORKDAY(F141,$G$21,'Business Day Paris'!F120:F314)</f>
        <v>49201</v>
      </c>
      <c r="H141" s="1276">
        <f>WORKDAY(J141,$H$21,'Business Day Paris'!F120:F314)</f>
        <v>49207</v>
      </c>
      <c r="I141" s="1276">
        <f>WORKDAY(J141,$I$21,'Business Day Paris'!F120:F314)</f>
        <v>49209</v>
      </c>
      <c r="J141" s="1277">
        <f>IF(WORKDAY(EOMONTH(F141,0)+$J$21-1,1,'Business Day Paris'!F120:F314)&lt;=EOMONTH(Calendar!F142,0),WORKDAY(EOMONTH(F141,0)+$J$21-1,1,'Business Day Paris'!F120:F314),WORKDAY(EOMONTH(F141,0)+$J$21+1,-1,'Business Day Paris'!F120:F314))</f>
        <v>49214</v>
      </c>
      <c r="K141" s="1263"/>
    </row>
    <row r="142" spans="2:11">
      <c r="B142" s="1274">
        <v>120</v>
      </c>
      <c r="C142" s="2"/>
      <c r="D142" s="1275">
        <f t="shared" si="5"/>
        <v>49188</v>
      </c>
      <c r="E142" s="1276">
        <f t="shared" si="3"/>
        <v>49217</v>
      </c>
      <c r="F142" s="1276">
        <f t="shared" si="4"/>
        <v>49217</v>
      </c>
      <c r="G142" s="1276">
        <f>WORKDAY(F142,$G$21,'Business Day Paris'!F121:F315)</f>
        <v>49230</v>
      </c>
      <c r="H142" s="1276">
        <f>WORKDAY(J142,$H$21,'Business Day Paris'!F121:F315)</f>
        <v>49237</v>
      </c>
      <c r="I142" s="1276">
        <f>WORKDAY(J142,$I$21,'Business Day Paris'!F121:F315)</f>
        <v>49241</v>
      </c>
      <c r="J142" s="1277">
        <f>IF(WORKDAY(EOMONTH(F142,0)+$J$21-1,1,'Business Day Paris'!F121:F315)&lt;=EOMONTH(Calendar!F143,0),WORKDAY(EOMONTH(F142,0)+$J$21-1,1,'Business Day Paris'!F121:F315),WORKDAY(EOMONTH(F142,0)+$J$21+1,-1,'Business Day Paris'!F121:F315))</f>
        <v>49244</v>
      </c>
      <c r="K142" s="1263"/>
    </row>
    <row r="143" spans="2:11">
      <c r="B143" s="1274">
        <v>121</v>
      </c>
      <c r="C143" s="2"/>
      <c r="D143" s="1275">
        <f t="shared" si="5"/>
        <v>49218</v>
      </c>
      <c r="E143" s="1276">
        <f t="shared" si="3"/>
        <v>49248</v>
      </c>
      <c r="F143" s="1276">
        <f t="shared" si="4"/>
        <v>49248</v>
      </c>
      <c r="G143" s="1276">
        <f>WORKDAY(F143,$G$21,'Business Day Paris'!F122:F316)</f>
        <v>49263</v>
      </c>
      <c r="H143" s="1276">
        <f>WORKDAY(J143,$H$21,'Business Day Paris'!F122:F316)</f>
        <v>49268</v>
      </c>
      <c r="I143" s="1276">
        <f>WORKDAY(J143,$I$21,'Business Day Paris'!F122:F316)</f>
        <v>49270</v>
      </c>
      <c r="J143" s="1277">
        <f>IF(WORKDAY(EOMONTH(F143,0)+$J$21-1,1,'Business Day Paris'!F122:F316)&lt;=EOMONTH(Calendar!F144,0),WORKDAY(EOMONTH(F143,0)+$J$21-1,1,'Business Day Paris'!F122:F316),WORKDAY(EOMONTH(F143,0)+$J$21+1,-1,'Business Day Paris'!F122:F316))</f>
        <v>49275</v>
      </c>
      <c r="K143" s="1263"/>
    </row>
    <row r="144" spans="2:11">
      <c r="B144" s="1274">
        <v>122</v>
      </c>
      <c r="C144" s="2"/>
      <c r="D144" s="1275">
        <f t="shared" si="5"/>
        <v>49249</v>
      </c>
      <c r="E144" s="1276">
        <f t="shared" si="3"/>
        <v>49278</v>
      </c>
      <c r="F144" s="1276">
        <f t="shared" si="4"/>
        <v>49278</v>
      </c>
      <c r="G144" s="1276">
        <f>WORKDAY(F144,$G$21,'Business Day Paris'!F123:F317)</f>
        <v>49292</v>
      </c>
      <c r="H144" s="1276">
        <f>WORKDAY(J144,$H$21,'Business Day Paris'!F123:F317)</f>
        <v>49296</v>
      </c>
      <c r="I144" s="1276">
        <f>WORKDAY(J144,$I$21,'Business Day Paris'!F123:F317)</f>
        <v>49298</v>
      </c>
      <c r="J144" s="1277">
        <f>IF(WORKDAY(EOMONTH(F144,0)+$J$21-1,1,'Business Day Paris'!F123:F317)&lt;=EOMONTH(Calendar!F145,0),WORKDAY(EOMONTH(F144,0)+$J$21-1,1,'Business Day Paris'!F123:F317),WORKDAY(EOMONTH(F144,0)+$J$21+1,-1,'Business Day Paris'!F123:F317))</f>
        <v>49305</v>
      </c>
      <c r="K144" s="1263"/>
    </row>
    <row r="145" spans="2:11">
      <c r="B145" s="1274">
        <v>123</v>
      </c>
      <c r="C145" s="2"/>
      <c r="D145" s="1275">
        <f t="shared" si="5"/>
        <v>49279</v>
      </c>
      <c r="E145" s="1276">
        <f t="shared" si="3"/>
        <v>49309</v>
      </c>
      <c r="F145" s="1276">
        <f t="shared" si="4"/>
        <v>49309</v>
      </c>
      <c r="G145" s="1276">
        <f>WORKDAY(F145,$G$21,'Business Day Paris'!F124:F318)</f>
        <v>49324</v>
      </c>
      <c r="H145" s="1276">
        <f>WORKDAY(J145,$H$21,'Business Day Paris'!F124:F318)</f>
        <v>49331</v>
      </c>
      <c r="I145" s="1276">
        <f>WORKDAY(J145,$I$21,'Business Day Paris'!F124:F318)</f>
        <v>49333</v>
      </c>
      <c r="J145" s="1277">
        <f>IF(WORKDAY(EOMONTH(F145,0)+$J$21-1,1,'Business Day Paris'!F124:F318)&lt;=EOMONTH(Calendar!F146,0),WORKDAY(EOMONTH(F145,0)+$J$21-1,1,'Business Day Paris'!F124:F318),WORKDAY(EOMONTH(F145,0)+$J$21+1,-1,'Business Day Paris'!F124:F318))</f>
        <v>49338</v>
      </c>
      <c r="K145" s="1263"/>
    </row>
    <row r="146" spans="2:11">
      <c r="B146" s="1274">
        <v>124</v>
      </c>
      <c r="C146" s="2"/>
      <c r="D146" s="1275">
        <f t="shared" si="5"/>
        <v>49310</v>
      </c>
      <c r="E146" s="1276">
        <f t="shared" si="3"/>
        <v>49340</v>
      </c>
      <c r="F146" s="1276">
        <f t="shared" si="4"/>
        <v>49340</v>
      </c>
      <c r="G146" s="1276">
        <f>WORKDAY(F146,$G$21,'Business Day Paris'!F125:F319)</f>
        <v>49354</v>
      </c>
      <c r="H146" s="1276">
        <f>WORKDAY(J146,$H$21,'Business Day Paris'!F125:F319)</f>
        <v>49360</v>
      </c>
      <c r="I146" s="1276">
        <f>WORKDAY(J146,$I$21,'Business Day Paris'!F125:F319)</f>
        <v>49362</v>
      </c>
      <c r="J146" s="1277">
        <f>IF(WORKDAY(EOMONTH(F146,0)+$J$21-1,1,'Business Day Paris'!F125:F319)&lt;=EOMONTH(Calendar!F147,0),WORKDAY(EOMONTH(F146,0)+$J$21-1,1,'Business Day Paris'!F125:F319),WORKDAY(EOMONTH(F146,0)+$J$21+1,-1,'Business Day Paris'!F125:F319))</f>
        <v>49367</v>
      </c>
      <c r="K146" s="1263"/>
    </row>
    <row r="147" spans="2:11">
      <c r="B147" s="1274">
        <v>125</v>
      </c>
      <c r="C147" s="2"/>
      <c r="D147" s="1275">
        <f t="shared" si="5"/>
        <v>49341</v>
      </c>
      <c r="E147" s="1276">
        <f t="shared" si="3"/>
        <v>49368</v>
      </c>
      <c r="F147" s="1276">
        <f t="shared" si="4"/>
        <v>49368</v>
      </c>
      <c r="G147" s="1276">
        <f>WORKDAY(F147,$G$21,'Business Day Paris'!F126:F320)</f>
        <v>49382</v>
      </c>
      <c r="H147" s="1276">
        <f>WORKDAY(J147,$H$21,'Business Day Paris'!F126:F320)</f>
        <v>49384</v>
      </c>
      <c r="I147" s="1276">
        <f>WORKDAY(J147,$I$21,'Business Day Paris'!F126:F320)</f>
        <v>49388</v>
      </c>
      <c r="J147" s="1277">
        <f>IF(WORKDAY(EOMONTH(F147,0)+$J$21-1,1,'Business Day Paris'!F126:F320)&lt;=EOMONTH(Calendar!F148,0),WORKDAY(EOMONTH(F147,0)+$J$21-1,1,'Business Day Paris'!F126:F320),WORKDAY(EOMONTH(F147,0)+$J$21+1,-1,'Business Day Paris'!F126:F320))</f>
        <v>49395</v>
      </c>
      <c r="K147" s="1263"/>
    </row>
    <row r="148" spans="2:11">
      <c r="B148" s="1274">
        <v>126</v>
      </c>
      <c r="C148" s="2"/>
      <c r="D148" s="1275">
        <f t="shared" si="5"/>
        <v>49369</v>
      </c>
      <c r="E148" s="1276">
        <f t="shared" si="3"/>
        <v>49399</v>
      </c>
      <c r="F148" s="1276">
        <f t="shared" si="4"/>
        <v>49399</v>
      </c>
      <c r="G148" s="1276">
        <f>WORKDAY(F148,$G$21,'Business Day Paris'!F127:F321)</f>
        <v>49412</v>
      </c>
      <c r="H148" s="1276">
        <f>WORKDAY(J148,$H$21,'Business Day Paris'!F127:F321)</f>
        <v>49419</v>
      </c>
      <c r="I148" s="1276">
        <f>WORKDAY(J148,$I$21,'Business Day Paris'!F127:F321)</f>
        <v>49423</v>
      </c>
      <c r="J148" s="1277">
        <f>IF(WORKDAY(EOMONTH(F148,0)+$J$21-1,1,'Business Day Paris'!F127:F321)&lt;=EOMONTH(Calendar!F149,0),WORKDAY(EOMONTH(F148,0)+$J$21-1,1,'Business Day Paris'!F127:F321),WORKDAY(EOMONTH(F148,0)+$J$21+1,-1,'Business Day Paris'!F127:F321))</f>
        <v>49426</v>
      </c>
      <c r="K148" s="1263"/>
    </row>
    <row r="149" spans="2:11">
      <c r="B149" s="1274">
        <v>127</v>
      </c>
      <c r="C149" s="2"/>
      <c r="D149" s="1275">
        <f t="shared" si="5"/>
        <v>49400</v>
      </c>
      <c r="E149" s="1276">
        <f t="shared" si="3"/>
        <v>49429</v>
      </c>
      <c r="F149" s="1276">
        <f t="shared" si="4"/>
        <v>49429</v>
      </c>
      <c r="G149" s="1276">
        <f>WORKDAY(F149,$G$21,'Business Day Paris'!F128:F322)</f>
        <v>49447</v>
      </c>
      <c r="H149" s="1276">
        <f>WORKDAY(J149,$H$21,'Business Day Paris'!F128:F322)</f>
        <v>49450</v>
      </c>
      <c r="I149" s="1276">
        <f>WORKDAY(J149,$I$21,'Business Day Paris'!F128:F322)</f>
        <v>49452</v>
      </c>
      <c r="J149" s="1277">
        <f>IF(WORKDAY(EOMONTH(F149,0)+$J$21-1,1,'Business Day Paris'!F128:F322)&lt;=EOMONTH(Calendar!F150,0),WORKDAY(EOMONTH(F149,0)+$J$21-1,1,'Business Day Paris'!F128:F322),WORKDAY(EOMONTH(F149,0)+$J$21+1,-1,'Business Day Paris'!F128:F322))</f>
        <v>49457</v>
      </c>
      <c r="K149" s="1263"/>
    </row>
    <row r="150" spans="2:11">
      <c r="B150" s="1274">
        <v>128</v>
      </c>
      <c r="C150" s="2"/>
      <c r="D150" s="1275">
        <f t="shared" si="5"/>
        <v>49430</v>
      </c>
      <c r="E150" s="1276">
        <f t="shared" si="3"/>
        <v>49460</v>
      </c>
      <c r="F150" s="1276">
        <f t="shared" si="4"/>
        <v>49460</v>
      </c>
      <c r="G150" s="1276">
        <f>WORKDAY(F150,$G$21,'Business Day Paris'!F129:F323)</f>
        <v>49474</v>
      </c>
      <c r="H150" s="1276">
        <f>WORKDAY(J150,$H$21,'Business Day Paris'!F129:F323)</f>
        <v>49480</v>
      </c>
      <c r="I150" s="1276">
        <f>WORKDAY(J150,$I$21,'Business Day Paris'!F129:F323)</f>
        <v>49482</v>
      </c>
      <c r="J150" s="1277">
        <f>IF(WORKDAY(EOMONTH(F150,0)+$J$21-1,1,'Business Day Paris'!F129:F323)&lt;=EOMONTH(Calendar!F151,0),WORKDAY(EOMONTH(F150,0)+$J$21-1,1,'Business Day Paris'!F129:F323),WORKDAY(EOMONTH(F150,0)+$J$21+1,-1,'Business Day Paris'!F129:F323))</f>
        <v>49487</v>
      </c>
      <c r="K150" s="1263"/>
    </row>
    <row r="151" spans="2:11">
      <c r="B151" s="1274">
        <v>129</v>
      </c>
      <c r="C151" s="2"/>
      <c r="D151" s="1275">
        <f t="shared" si="5"/>
        <v>49461</v>
      </c>
      <c r="E151" s="1276">
        <f t="shared" si="3"/>
        <v>49490</v>
      </c>
      <c r="F151" s="1276">
        <f t="shared" si="4"/>
        <v>49490</v>
      </c>
      <c r="G151" s="1276">
        <f>WORKDAY(F151,$G$21,'Business Day Paris'!F130:F324)</f>
        <v>49503</v>
      </c>
      <c r="H151" s="1276">
        <f>WORKDAY(J151,$H$21,'Business Day Paris'!F130:F324)</f>
        <v>49510</v>
      </c>
      <c r="I151" s="1276">
        <f>WORKDAY(J151,$I$21,'Business Day Paris'!F130:F324)</f>
        <v>49514</v>
      </c>
      <c r="J151" s="1277">
        <f>IF(WORKDAY(EOMONTH(F151,0)+$J$21-1,1,'Business Day Paris'!F130:F324)&lt;=EOMONTH(Calendar!F152,0),WORKDAY(EOMONTH(F151,0)+$J$21-1,1,'Business Day Paris'!F130:F324),WORKDAY(EOMONTH(F151,0)+$J$21+1,-1,'Business Day Paris'!F130:F324))</f>
        <v>49517</v>
      </c>
      <c r="K151" s="1263"/>
    </row>
    <row r="152" spans="2:11">
      <c r="B152" s="1274">
        <v>130</v>
      </c>
      <c r="C152" s="2"/>
      <c r="D152" s="1275">
        <f t="shared" si="5"/>
        <v>49491</v>
      </c>
      <c r="E152" s="1276">
        <f t="shared" ref="E152:E215" si="6">EOMONTH(D152,0)</f>
        <v>49521</v>
      </c>
      <c r="F152" s="1276">
        <f t="shared" ref="F152:F215" si="7">E152</f>
        <v>49521</v>
      </c>
      <c r="G152" s="1276">
        <f>WORKDAY(F152,$G$21,'Business Day Paris'!F131:F325)</f>
        <v>49535</v>
      </c>
      <c r="H152" s="1276">
        <f>WORKDAY(J152,$H$21,'Business Day Paris'!F131:F325)</f>
        <v>49541</v>
      </c>
      <c r="I152" s="1276">
        <f>WORKDAY(J152,$I$21,'Business Day Paris'!F131:F325)</f>
        <v>49543</v>
      </c>
      <c r="J152" s="1277">
        <f>IF(WORKDAY(EOMONTH(F152,0)+$J$21-1,1,'Business Day Paris'!F131:F325)&lt;=EOMONTH(Calendar!F153,0),WORKDAY(EOMONTH(F152,0)+$J$21-1,1,'Business Day Paris'!F131:F325),WORKDAY(EOMONTH(F152,0)+$J$21+1,-1,'Business Day Paris'!F131:F325))</f>
        <v>49548</v>
      </c>
      <c r="K152" s="1263"/>
    </row>
    <row r="153" spans="2:11">
      <c r="B153" s="1274">
        <v>131</v>
      </c>
      <c r="C153" s="2"/>
      <c r="D153" s="1275">
        <f t="shared" ref="D153:D216" si="8">EOMONTH(D152,0)+1</f>
        <v>49522</v>
      </c>
      <c r="E153" s="1276">
        <f t="shared" si="6"/>
        <v>49552</v>
      </c>
      <c r="F153" s="1276">
        <f t="shared" si="7"/>
        <v>49552</v>
      </c>
      <c r="G153" s="1276">
        <f>WORKDAY(F153,$G$21,'Business Day Paris'!F132:F326)</f>
        <v>49566</v>
      </c>
      <c r="H153" s="1276">
        <f>WORKDAY(J153,$H$21,'Business Day Paris'!F132:F326)</f>
        <v>49572</v>
      </c>
      <c r="I153" s="1276">
        <f>WORKDAY(J153,$I$21,'Business Day Paris'!F132:F326)</f>
        <v>49576</v>
      </c>
      <c r="J153" s="1277">
        <f>IF(WORKDAY(EOMONTH(F153,0)+$J$21-1,1,'Business Day Paris'!F132:F326)&lt;=EOMONTH(Calendar!F154,0),WORKDAY(EOMONTH(F153,0)+$J$21-1,1,'Business Day Paris'!F132:F326),WORKDAY(EOMONTH(F153,0)+$J$21+1,-1,'Business Day Paris'!F132:F326))</f>
        <v>49579</v>
      </c>
      <c r="K153" s="1263"/>
    </row>
    <row r="154" spans="2:11">
      <c r="B154" s="1274">
        <v>132</v>
      </c>
      <c r="C154" s="2"/>
      <c r="D154" s="1275">
        <f t="shared" si="8"/>
        <v>49553</v>
      </c>
      <c r="E154" s="1276">
        <f t="shared" si="6"/>
        <v>49582</v>
      </c>
      <c r="F154" s="1276">
        <f t="shared" si="7"/>
        <v>49582</v>
      </c>
      <c r="G154" s="1276">
        <f>WORKDAY(F154,$G$21,'Business Day Paris'!F133:F327)</f>
        <v>49594</v>
      </c>
      <c r="H154" s="1276">
        <f>WORKDAY(J154,$H$21,'Business Day Paris'!F133:F327)</f>
        <v>49604</v>
      </c>
      <c r="I154" s="1276">
        <f>WORKDAY(J154,$I$21,'Business Day Paris'!F133:F327)</f>
        <v>49606</v>
      </c>
      <c r="J154" s="1277">
        <f>IF(WORKDAY(EOMONTH(F154,0)+$J$21-1,1,'Business Day Paris'!F133:F327)&lt;=EOMONTH(Calendar!F155,0),WORKDAY(EOMONTH(F154,0)+$J$21-1,1,'Business Day Paris'!F133:F327),WORKDAY(EOMONTH(F154,0)+$J$21+1,-1,'Business Day Paris'!F133:F327))</f>
        <v>49611</v>
      </c>
      <c r="K154" s="1263"/>
    </row>
    <row r="155" spans="2:11">
      <c r="B155" s="1274">
        <v>133</v>
      </c>
      <c r="C155" s="2"/>
      <c r="D155" s="1275">
        <f t="shared" si="8"/>
        <v>49583</v>
      </c>
      <c r="E155" s="1276">
        <f t="shared" si="6"/>
        <v>49613</v>
      </c>
      <c r="F155" s="1276">
        <f t="shared" si="7"/>
        <v>49613</v>
      </c>
      <c r="G155" s="1276">
        <f>WORKDAY(F155,$G$21,'Business Day Paris'!F134:F328)</f>
        <v>49628</v>
      </c>
      <c r="H155" s="1276">
        <f>WORKDAY(J155,$H$21,'Business Day Paris'!F134:F328)</f>
        <v>49633</v>
      </c>
      <c r="I155" s="1276">
        <f>WORKDAY(J155,$I$21,'Business Day Paris'!F134:F328)</f>
        <v>49635</v>
      </c>
      <c r="J155" s="1277">
        <f>IF(WORKDAY(EOMONTH(F155,0)+$J$21-1,1,'Business Day Paris'!F134:F328)&lt;=EOMONTH(Calendar!F156,0),WORKDAY(EOMONTH(F155,0)+$J$21-1,1,'Business Day Paris'!F134:F328),WORKDAY(EOMONTH(F155,0)+$J$21+1,-1,'Business Day Paris'!F134:F328))</f>
        <v>49640</v>
      </c>
      <c r="K155" s="1263"/>
    </row>
    <row r="156" spans="2:11">
      <c r="B156" s="1274">
        <v>134</v>
      </c>
      <c r="C156" s="2"/>
      <c r="D156" s="1275">
        <f t="shared" si="8"/>
        <v>49614</v>
      </c>
      <c r="E156" s="1276">
        <f t="shared" si="6"/>
        <v>49643</v>
      </c>
      <c r="F156" s="1276">
        <f t="shared" si="7"/>
        <v>49643</v>
      </c>
      <c r="G156" s="1276">
        <f>WORKDAY(F156,$G$21,'Business Day Paris'!F135:F329)</f>
        <v>49657</v>
      </c>
      <c r="H156" s="1276">
        <f>WORKDAY(J156,$H$21,'Business Day Paris'!F135:F329)</f>
        <v>49661</v>
      </c>
      <c r="I156" s="1276">
        <f>WORKDAY(J156,$I$21,'Business Day Paris'!F135:F329)</f>
        <v>49663</v>
      </c>
      <c r="J156" s="1277">
        <f>IF(WORKDAY(EOMONTH(F156,0)+$J$21-1,1,'Business Day Paris'!F135:F329)&lt;=EOMONTH(Calendar!F157,0),WORKDAY(EOMONTH(F156,0)+$J$21-1,1,'Business Day Paris'!F135:F329),WORKDAY(EOMONTH(F156,0)+$J$21+1,-1,'Business Day Paris'!F135:F329))</f>
        <v>49670</v>
      </c>
      <c r="K156" s="1263"/>
    </row>
    <row r="157" spans="2:11">
      <c r="B157" s="1274">
        <v>135</v>
      </c>
      <c r="C157" s="2"/>
      <c r="D157" s="1275">
        <f t="shared" si="8"/>
        <v>49644</v>
      </c>
      <c r="E157" s="1276">
        <f t="shared" si="6"/>
        <v>49674</v>
      </c>
      <c r="F157" s="1276">
        <f t="shared" si="7"/>
        <v>49674</v>
      </c>
      <c r="G157" s="1276">
        <f>WORKDAY(F157,$G$21,'Business Day Paris'!F136:F330)</f>
        <v>49689</v>
      </c>
      <c r="H157" s="1276">
        <f>WORKDAY(J157,$H$21,'Business Day Paris'!F136:F330)</f>
        <v>49695</v>
      </c>
      <c r="I157" s="1276">
        <f>WORKDAY(J157,$I$21,'Business Day Paris'!F136:F330)</f>
        <v>49697</v>
      </c>
      <c r="J157" s="1277">
        <f>IF(WORKDAY(EOMONTH(F157,0)+$J$21-1,1,'Business Day Paris'!F136:F330)&lt;=EOMONTH(Calendar!F158,0),WORKDAY(EOMONTH(F157,0)+$J$21-1,1,'Business Day Paris'!F136:F330),WORKDAY(EOMONTH(F157,0)+$J$21+1,-1,'Business Day Paris'!F136:F330))</f>
        <v>49702</v>
      </c>
      <c r="K157" s="1263"/>
    </row>
    <row r="158" spans="2:11">
      <c r="B158" s="1274">
        <v>136</v>
      </c>
      <c r="C158" s="2"/>
      <c r="D158" s="1275">
        <f t="shared" si="8"/>
        <v>49675</v>
      </c>
      <c r="E158" s="1276">
        <f t="shared" si="6"/>
        <v>49705</v>
      </c>
      <c r="F158" s="1276">
        <f t="shared" si="7"/>
        <v>49705</v>
      </c>
      <c r="G158" s="1276">
        <f>WORKDAY(F158,$G$21,'Business Day Paris'!F137:F331)</f>
        <v>49719</v>
      </c>
      <c r="H158" s="1276">
        <f>WORKDAY(J158,$H$21,'Business Day Paris'!F137:F331)</f>
        <v>49725</v>
      </c>
      <c r="I158" s="1276">
        <f>WORKDAY(J158,$I$21,'Business Day Paris'!F137:F331)</f>
        <v>49727</v>
      </c>
      <c r="J158" s="1277">
        <f>IF(WORKDAY(EOMONTH(F158,0)+$J$21-1,1,'Business Day Paris'!F137:F331)&lt;=EOMONTH(Calendar!F159,0),WORKDAY(EOMONTH(F158,0)+$J$21-1,1,'Business Day Paris'!F137:F331),WORKDAY(EOMONTH(F158,0)+$J$21+1,-1,'Business Day Paris'!F137:F331))</f>
        <v>49732</v>
      </c>
      <c r="K158" s="1263"/>
    </row>
    <row r="159" spans="2:11">
      <c r="B159" s="1274">
        <v>137</v>
      </c>
      <c r="C159" s="2"/>
      <c r="D159" s="1275">
        <f t="shared" si="8"/>
        <v>49706</v>
      </c>
      <c r="E159" s="1276">
        <f t="shared" si="6"/>
        <v>49734</v>
      </c>
      <c r="F159" s="1276">
        <f t="shared" si="7"/>
        <v>49734</v>
      </c>
      <c r="G159" s="1276">
        <f>WORKDAY(F159,$G$21,'Business Day Paris'!F138:F332)</f>
        <v>49748</v>
      </c>
      <c r="H159" s="1276">
        <f>WORKDAY(J159,$H$21,'Business Day Paris'!F138:F332)</f>
        <v>49754</v>
      </c>
      <c r="I159" s="1276">
        <f>WORKDAY(J159,$I$21,'Business Day Paris'!F138:F332)</f>
        <v>49758</v>
      </c>
      <c r="J159" s="1277">
        <f>IF(WORKDAY(EOMONTH(F159,0)+$J$21-1,1,'Business Day Paris'!F138:F332)&lt;=EOMONTH(Calendar!F160,0),WORKDAY(EOMONTH(F159,0)+$J$21-1,1,'Business Day Paris'!F138:F332),WORKDAY(EOMONTH(F159,0)+$J$21+1,-1,'Business Day Paris'!F138:F332))</f>
        <v>49761</v>
      </c>
      <c r="K159" s="1263"/>
    </row>
    <row r="160" spans="2:11">
      <c r="B160" s="1274">
        <v>138</v>
      </c>
      <c r="C160" s="2"/>
      <c r="D160" s="1275">
        <f t="shared" si="8"/>
        <v>49735</v>
      </c>
      <c r="E160" s="1276">
        <f t="shared" si="6"/>
        <v>49765</v>
      </c>
      <c r="F160" s="1276">
        <f t="shared" si="7"/>
        <v>49765</v>
      </c>
      <c r="G160" s="1276">
        <f>WORKDAY(F160,$G$21,'Business Day Paris'!F139:F333)</f>
        <v>49781</v>
      </c>
      <c r="H160" s="1276">
        <f>WORKDAY(J160,$H$21,'Business Day Paris'!F139:F333)</f>
        <v>49786</v>
      </c>
      <c r="I160" s="1276">
        <f>WORKDAY(J160,$I$21,'Business Day Paris'!F139:F333)</f>
        <v>49788</v>
      </c>
      <c r="J160" s="1277">
        <f>IF(WORKDAY(EOMONTH(F160,0)+$J$21-1,1,'Business Day Paris'!F139:F333)&lt;=EOMONTH(Calendar!F161,0),WORKDAY(EOMONTH(F160,0)+$J$21-1,1,'Business Day Paris'!F139:F333),WORKDAY(EOMONTH(F160,0)+$J$21+1,-1,'Business Day Paris'!F139:F333))</f>
        <v>49793</v>
      </c>
      <c r="K160" s="1263"/>
    </row>
    <row r="161" spans="2:11">
      <c r="B161" s="1274">
        <v>139</v>
      </c>
      <c r="C161" s="2"/>
      <c r="D161" s="1275">
        <f t="shared" si="8"/>
        <v>49766</v>
      </c>
      <c r="E161" s="1276">
        <f t="shared" si="6"/>
        <v>49795</v>
      </c>
      <c r="F161" s="1276">
        <f t="shared" si="7"/>
        <v>49795</v>
      </c>
      <c r="G161" s="1276">
        <f>WORKDAY(F161,$G$21,'Business Day Paris'!F140:F334)</f>
        <v>49811</v>
      </c>
      <c r="H161" s="1276">
        <f>WORKDAY(J161,$H$21,'Business Day Paris'!F140:F334)</f>
        <v>49814</v>
      </c>
      <c r="I161" s="1276">
        <f>WORKDAY(J161,$I$21,'Business Day Paris'!F140:F334)</f>
        <v>49816</v>
      </c>
      <c r="J161" s="1277">
        <f>IF(WORKDAY(EOMONTH(F161,0)+$J$21-1,1,'Business Day Paris'!F140:F334)&lt;=EOMONTH(Calendar!F162,0),WORKDAY(EOMONTH(F161,0)+$J$21-1,1,'Business Day Paris'!F140:F334),WORKDAY(EOMONTH(F161,0)+$J$21+1,-1,'Business Day Paris'!F140:F334))</f>
        <v>49822</v>
      </c>
      <c r="K161" s="1263"/>
    </row>
    <row r="162" spans="2:11">
      <c r="B162" s="1274">
        <v>140</v>
      </c>
      <c r="C162" s="2"/>
      <c r="D162" s="1275">
        <f t="shared" si="8"/>
        <v>49796</v>
      </c>
      <c r="E162" s="1276">
        <f t="shared" si="6"/>
        <v>49826</v>
      </c>
      <c r="F162" s="1276">
        <f t="shared" si="7"/>
        <v>49826</v>
      </c>
      <c r="G162" s="1276">
        <f>WORKDAY(F162,$G$21,'Business Day Paris'!F141:F335)</f>
        <v>49842</v>
      </c>
      <c r="H162" s="1276">
        <f>WORKDAY(J162,$H$21,'Business Day Paris'!F141:F335)</f>
        <v>49846</v>
      </c>
      <c r="I162" s="1276">
        <f>WORKDAY(J162,$I$21,'Business Day Paris'!F141:F335)</f>
        <v>49850</v>
      </c>
      <c r="J162" s="1277">
        <f>IF(WORKDAY(EOMONTH(F162,0)+$J$21-1,1,'Business Day Paris'!F141:F335)&lt;=EOMONTH(Calendar!F163,0),WORKDAY(EOMONTH(F162,0)+$J$21-1,1,'Business Day Paris'!F141:F335),WORKDAY(EOMONTH(F162,0)+$J$21+1,-1,'Business Day Paris'!F141:F335))</f>
        <v>49853</v>
      </c>
      <c r="K162" s="1263"/>
    </row>
    <row r="163" spans="2:11">
      <c r="B163" s="1274">
        <v>141</v>
      </c>
      <c r="C163" s="2"/>
      <c r="D163" s="1275">
        <f t="shared" si="8"/>
        <v>49827</v>
      </c>
      <c r="E163" s="1276">
        <f t="shared" si="6"/>
        <v>49856</v>
      </c>
      <c r="F163" s="1276">
        <f t="shared" si="7"/>
        <v>49856</v>
      </c>
      <c r="G163" s="1276">
        <f>WORKDAY(F163,$G$21,'Business Day Paris'!F142:F336)</f>
        <v>49871</v>
      </c>
      <c r="H163" s="1276">
        <f>WORKDAY(J163,$H$21,'Business Day Paris'!F142:F336)</f>
        <v>49877</v>
      </c>
      <c r="I163" s="1276">
        <f>WORKDAY(J163,$I$21,'Business Day Paris'!F142:F336)</f>
        <v>49879</v>
      </c>
      <c r="J163" s="1277">
        <f>IF(WORKDAY(EOMONTH(F163,0)+$J$21-1,1,'Business Day Paris'!F142:F336)&lt;=EOMONTH(Calendar!F164,0),WORKDAY(EOMONTH(F163,0)+$J$21-1,1,'Business Day Paris'!F142:F336),WORKDAY(EOMONTH(F163,0)+$J$21+1,-1,'Business Day Paris'!F142:F336))</f>
        <v>49884</v>
      </c>
      <c r="K163" s="1263"/>
    </row>
    <row r="164" spans="2:11">
      <c r="B164" s="1274">
        <v>142</v>
      </c>
      <c r="C164" s="2"/>
      <c r="D164" s="1275">
        <f t="shared" si="8"/>
        <v>49857</v>
      </c>
      <c r="E164" s="1276">
        <f t="shared" si="6"/>
        <v>49887</v>
      </c>
      <c r="F164" s="1276">
        <f t="shared" si="7"/>
        <v>49887</v>
      </c>
      <c r="G164" s="1276">
        <f>WORKDAY(F164,$G$21,'Business Day Paris'!F143:F337)</f>
        <v>49901</v>
      </c>
      <c r="H164" s="1276">
        <f>WORKDAY(J164,$H$21,'Business Day Paris'!F143:F337)</f>
        <v>49907</v>
      </c>
      <c r="I164" s="1276">
        <f>WORKDAY(J164,$I$21,'Business Day Paris'!F143:F337)</f>
        <v>49909</v>
      </c>
      <c r="J164" s="1277">
        <f>IF(WORKDAY(EOMONTH(F164,0)+$J$21-1,1,'Business Day Paris'!F143:F337)&lt;=EOMONTH(Calendar!F165,0),WORKDAY(EOMONTH(F164,0)+$J$21-1,1,'Business Day Paris'!F143:F337),WORKDAY(EOMONTH(F164,0)+$J$21+1,-1,'Business Day Paris'!F143:F337))</f>
        <v>49914</v>
      </c>
      <c r="K164" s="1263"/>
    </row>
    <row r="165" spans="2:11">
      <c r="B165" s="1274">
        <v>143</v>
      </c>
      <c r="C165" s="2"/>
      <c r="D165" s="1275">
        <f t="shared" si="8"/>
        <v>49888</v>
      </c>
      <c r="E165" s="1276">
        <f t="shared" si="6"/>
        <v>49918</v>
      </c>
      <c r="F165" s="1276">
        <f t="shared" si="7"/>
        <v>49918</v>
      </c>
      <c r="G165" s="1276">
        <f>WORKDAY(F165,$G$21,'Business Day Paris'!F144:F338)</f>
        <v>49930</v>
      </c>
      <c r="H165" s="1276">
        <f>WORKDAY(J165,$H$21,'Business Day Paris'!F144:F338)</f>
        <v>49940</v>
      </c>
      <c r="I165" s="1276">
        <f>WORKDAY(J165,$I$21,'Business Day Paris'!F144:F338)</f>
        <v>49942</v>
      </c>
      <c r="J165" s="1277">
        <f>IF(WORKDAY(EOMONTH(F165,0)+$J$21-1,1,'Business Day Paris'!F144:F338)&lt;=EOMONTH(Calendar!F166,0),WORKDAY(EOMONTH(F165,0)+$J$21-1,1,'Business Day Paris'!F144:F338),WORKDAY(EOMONTH(F165,0)+$J$21+1,-1,'Business Day Paris'!F144:F338))</f>
        <v>49947</v>
      </c>
      <c r="K165" s="1263"/>
    </row>
    <row r="166" spans="2:11">
      <c r="B166" s="1274">
        <v>144</v>
      </c>
      <c r="C166" s="2"/>
      <c r="D166" s="1275">
        <f t="shared" si="8"/>
        <v>49919</v>
      </c>
      <c r="E166" s="1276">
        <f t="shared" si="6"/>
        <v>49948</v>
      </c>
      <c r="F166" s="1276">
        <f t="shared" si="7"/>
        <v>49948</v>
      </c>
      <c r="G166" s="1276">
        <f>WORKDAY(F166,$G$21,'Business Day Paris'!F145:F339)</f>
        <v>49962</v>
      </c>
      <c r="H166" s="1276">
        <f>WORKDAY(J166,$H$21,'Business Day Paris'!F145:F339)</f>
        <v>49968</v>
      </c>
      <c r="I166" s="1276">
        <f>WORKDAY(J166,$I$21,'Business Day Paris'!F145:F339)</f>
        <v>49970</v>
      </c>
      <c r="J166" s="1277">
        <f>IF(WORKDAY(EOMONTH(F166,0)+$J$21-1,1,'Business Day Paris'!F145:F339)&lt;=EOMONTH(Calendar!F167,0),WORKDAY(EOMONTH(F166,0)+$J$21-1,1,'Business Day Paris'!F145:F339),WORKDAY(EOMONTH(F166,0)+$J$21+1,-1,'Business Day Paris'!F145:F339))</f>
        <v>49975</v>
      </c>
      <c r="K166" s="1263"/>
    </row>
    <row r="167" spans="2:11">
      <c r="B167" s="1274">
        <v>145</v>
      </c>
      <c r="C167" s="2"/>
      <c r="D167" s="1275">
        <f t="shared" si="8"/>
        <v>49949</v>
      </c>
      <c r="E167" s="1276">
        <f t="shared" si="6"/>
        <v>49979</v>
      </c>
      <c r="F167" s="1276">
        <f t="shared" si="7"/>
        <v>49979</v>
      </c>
      <c r="G167" s="1276">
        <f>WORKDAY(F167,$G$21,'Business Day Paris'!F146:F340)</f>
        <v>49996</v>
      </c>
      <c r="H167" s="1276">
        <f>WORKDAY(J167,$H$21,'Business Day Paris'!F146:F340)</f>
        <v>49999</v>
      </c>
      <c r="I167" s="1276">
        <f>WORKDAY(J167,$I$21,'Business Day Paris'!F146:F340)</f>
        <v>50003</v>
      </c>
      <c r="J167" s="1277">
        <f>IF(WORKDAY(EOMONTH(F167,0)+$J$21-1,1,'Business Day Paris'!F146:F340)&lt;=EOMONTH(Calendar!F168,0),WORKDAY(EOMONTH(F167,0)+$J$21-1,1,'Business Day Paris'!F146:F340),WORKDAY(EOMONTH(F167,0)+$J$21+1,-1,'Business Day Paris'!F146:F340))</f>
        <v>50006</v>
      </c>
      <c r="K167" s="1263"/>
    </row>
    <row r="168" spans="2:11">
      <c r="B168" s="1274">
        <v>146</v>
      </c>
      <c r="C168" s="2"/>
      <c r="D168" s="1275">
        <f t="shared" si="8"/>
        <v>49980</v>
      </c>
      <c r="E168" s="1276">
        <f t="shared" si="6"/>
        <v>50009</v>
      </c>
      <c r="F168" s="1276">
        <f t="shared" si="7"/>
        <v>50009</v>
      </c>
      <c r="G168" s="1276">
        <f>WORKDAY(F168,$G$21,'Business Day Paris'!F147:F341)</f>
        <v>50021</v>
      </c>
      <c r="H168" s="1276">
        <f>WORKDAY(J168,$H$21,'Business Day Paris'!F147:F341)</f>
        <v>50027</v>
      </c>
      <c r="I168" s="1276">
        <f>WORKDAY(J168,$I$21,'Business Day Paris'!F147:F341)</f>
        <v>50031</v>
      </c>
      <c r="J168" s="1277">
        <f>IF(WORKDAY(EOMONTH(F168,0)+$J$21-1,1,'Business Day Paris'!F147:F341)&lt;=EOMONTH(Calendar!F169,0),WORKDAY(EOMONTH(F168,0)+$J$21-1,1,'Business Day Paris'!F147:F341),WORKDAY(EOMONTH(F168,0)+$J$21+1,-1,'Business Day Paris'!F147:F341))</f>
        <v>50038</v>
      </c>
      <c r="K168" s="1263"/>
    </row>
    <row r="169" spans="2:11">
      <c r="B169" s="1274">
        <v>147</v>
      </c>
      <c r="C169" s="2"/>
      <c r="D169" s="1818">
        <f t="shared" si="8"/>
        <v>50010</v>
      </c>
      <c r="E169" s="1819">
        <f t="shared" si="6"/>
        <v>50040</v>
      </c>
      <c r="F169" s="1819">
        <f t="shared" si="7"/>
        <v>50040</v>
      </c>
      <c r="G169" s="1819">
        <f>WORKDAY(F169,$G$21,'Business Day Paris'!F148:F342)</f>
        <v>50054</v>
      </c>
      <c r="H169" s="1819">
        <f>WORKDAY(J169,$H$21,'Business Day Paris'!F148:F342)</f>
        <v>50060</v>
      </c>
      <c r="I169" s="1819">
        <f>WORKDAY(J169,$I$21,'Business Day Paris'!F148:F342)</f>
        <v>50062</v>
      </c>
      <c r="J169" s="1820">
        <f>IF(WORKDAY(EOMONTH(F169,0)+$J$21-1,1,'Business Day Paris'!F148:F342)&lt;=EOMONTH(Calendar!F170,0),WORKDAY(EOMONTH(F169,0)+$J$21-1,1,'Business Day Paris'!F148:F342),WORKDAY(EOMONTH(F169,0)+$J$21+1,-1,'Business Day Paris'!F148:F342))</f>
        <v>50067</v>
      </c>
      <c r="K169" s="1263"/>
    </row>
    <row r="170" spans="2:11">
      <c r="B170" s="1274">
        <v>148</v>
      </c>
      <c r="C170" s="2"/>
      <c r="D170" s="1818">
        <f t="shared" si="8"/>
        <v>50041</v>
      </c>
      <c r="E170" s="1819">
        <f t="shared" si="6"/>
        <v>50071</v>
      </c>
      <c r="F170" s="1819">
        <f t="shared" si="7"/>
        <v>50071</v>
      </c>
      <c r="G170" s="1819">
        <f>WORKDAY(F170,$G$21,'Business Day Paris'!F149:F343)</f>
        <v>50084</v>
      </c>
      <c r="H170" s="1819">
        <f>WORKDAY(J170,$H$21,'Business Day Paris'!F149:F343)</f>
        <v>50091</v>
      </c>
      <c r="I170" s="1819">
        <f>WORKDAY(J170,$I$21,'Business Day Paris'!F149:F343)</f>
        <v>50095</v>
      </c>
      <c r="J170" s="1820">
        <f>IF(WORKDAY(EOMONTH(F170,0)+$J$21-1,1,'Business Day Paris'!F149:F343)&lt;=EOMONTH(Calendar!F171,0),WORKDAY(EOMONTH(F170,0)+$J$21-1,1,'Business Day Paris'!F149:F343),WORKDAY(EOMONTH(F170,0)+$J$21+1,-1,'Business Day Paris'!F149:F343))</f>
        <v>50098</v>
      </c>
      <c r="K170" s="1263"/>
    </row>
    <row r="171" spans="2:11">
      <c r="B171" s="1274">
        <v>149</v>
      </c>
      <c r="C171" s="2"/>
      <c r="D171" s="1818">
        <f t="shared" si="8"/>
        <v>50072</v>
      </c>
      <c r="E171" s="1819">
        <f t="shared" si="6"/>
        <v>50099</v>
      </c>
      <c r="F171" s="1819">
        <f t="shared" si="7"/>
        <v>50099</v>
      </c>
      <c r="G171" s="1819">
        <f>WORKDAY(F171,$G$21,'Business Day Paris'!F150:F344)</f>
        <v>50112</v>
      </c>
      <c r="H171" s="1819">
        <f>WORKDAY(J171,$H$21,'Business Day Paris'!F150:F344)</f>
        <v>50119</v>
      </c>
      <c r="I171" s="1819">
        <f>WORKDAY(J171,$I$21,'Business Day Paris'!F150:F344)</f>
        <v>50123</v>
      </c>
      <c r="J171" s="1820">
        <f>IF(WORKDAY(EOMONTH(F171,0)+$J$21-1,1,'Business Day Paris'!F150:F344)&lt;=EOMONTH(Calendar!F172,0),WORKDAY(EOMONTH(F171,0)+$J$21-1,1,'Business Day Paris'!F150:F344),WORKDAY(EOMONTH(F171,0)+$J$21+1,-1,'Business Day Paris'!F150:F344))</f>
        <v>50126</v>
      </c>
      <c r="K171" s="1263"/>
    </row>
    <row r="172" spans="2:11">
      <c r="B172" s="1274">
        <v>150</v>
      </c>
      <c r="C172" s="2"/>
      <c r="D172" s="1818">
        <f t="shared" si="8"/>
        <v>50100</v>
      </c>
      <c r="E172" s="1819">
        <f t="shared" si="6"/>
        <v>50130</v>
      </c>
      <c r="F172" s="1819">
        <f t="shared" si="7"/>
        <v>50130</v>
      </c>
      <c r="G172" s="1819">
        <f>WORKDAY(F172,$G$21,'Business Day Paris'!F151:F345)</f>
        <v>50144</v>
      </c>
      <c r="H172" s="1819">
        <f>WORKDAY(J172,$H$21,'Business Day Paris'!F151:F345)</f>
        <v>50150</v>
      </c>
      <c r="I172" s="1819">
        <f>WORKDAY(J172,$I$21,'Business Day Paris'!F151:F345)</f>
        <v>50152</v>
      </c>
      <c r="J172" s="1820">
        <f>IF(WORKDAY(EOMONTH(F172,0)+$J$21-1,1,'Business Day Paris'!F151:F345)&lt;=EOMONTH(Calendar!F173,0),WORKDAY(EOMONTH(F172,0)+$J$21-1,1,'Business Day Paris'!F151:F345),WORKDAY(EOMONTH(F172,0)+$J$21+1,-1,'Business Day Paris'!F151:F345))</f>
        <v>50157</v>
      </c>
      <c r="K172" s="1263"/>
    </row>
    <row r="173" spans="2:11">
      <c r="B173" s="1274">
        <v>151</v>
      </c>
      <c r="C173" s="2"/>
      <c r="D173" s="1818">
        <f t="shared" si="8"/>
        <v>50131</v>
      </c>
      <c r="E173" s="1819">
        <f t="shared" si="6"/>
        <v>50160</v>
      </c>
      <c r="F173" s="1819">
        <f t="shared" si="7"/>
        <v>50160</v>
      </c>
      <c r="G173" s="1819">
        <f>WORKDAY(F173,$G$21,'Business Day Paris'!F152:F346)</f>
        <v>50174</v>
      </c>
      <c r="H173" s="1819">
        <f>WORKDAY(J173,$H$21,'Business Day Paris'!F152:F346)</f>
        <v>50180</v>
      </c>
      <c r="I173" s="1819">
        <f>WORKDAY(J173,$I$21,'Business Day Paris'!F152:F346)</f>
        <v>50182</v>
      </c>
      <c r="J173" s="1820">
        <f>IF(WORKDAY(EOMONTH(F173,0)+$J$21-1,1,'Business Day Paris'!F152:F346)&lt;=EOMONTH(Calendar!F174,0),WORKDAY(EOMONTH(F173,0)+$J$21-1,1,'Business Day Paris'!F152:F346),WORKDAY(EOMONTH(F173,0)+$J$21+1,-1,'Business Day Paris'!F152:F346))</f>
        <v>50187</v>
      </c>
      <c r="K173" s="1263"/>
    </row>
    <row r="174" spans="2:11">
      <c r="B174" s="1274">
        <v>152</v>
      </c>
      <c r="C174" s="2"/>
      <c r="D174" s="1818">
        <f t="shared" si="8"/>
        <v>50161</v>
      </c>
      <c r="E174" s="1819">
        <f t="shared" si="6"/>
        <v>50191</v>
      </c>
      <c r="F174" s="1819">
        <f t="shared" si="7"/>
        <v>50191</v>
      </c>
      <c r="G174" s="1819">
        <f>WORKDAY(F174,$G$21,'Business Day Paris'!F153:F347)</f>
        <v>50203</v>
      </c>
      <c r="H174" s="1819">
        <f>WORKDAY(J174,$H$21,'Business Day Paris'!F153:F347)</f>
        <v>50213</v>
      </c>
      <c r="I174" s="1819">
        <f>WORKDAY(J174,$I$21,'Business Day Paris'!F153:F347)</f>
        <v>50215</v>
      </c>
      <c r="J174" s="1820">
        <f>IF(WORKDAY(EOMONTH(F174,0)+$J$21-1,1,'Business Day Paris'!F153:F347)&lt;=EOMONTH(Calendar!F175,0),WORKDAY(EOMONTH(F174,0)+$J$21-1,1,'Business Day Paris'!F153:F347),WORKDAY(EOMONTH(F174,0)+$J$21+1,-1,'Business Day Paris'!F153:F347))</f>
        <v>50220</v>
      </c>
      <c r="K174" s="1263"/>
    </row>
    <row r="175" spans="2:11">
      <c r="B175" s="1274">
        <v>153</v>
      </c>
      <c r="C175" s="2"/>
      <c r="D175" s="1818">
        <f t="shared" si="8"/>
        <v>50192</v>
      </c>
      <c r="E175" s="1819">
        <f t="shared" si="6"/>
        <v>50221</v>
      </c>
      <c r="F175" s="1819">
        <f t="shared" si="7"/>
        <v>50221</v>
      </c>
      <c r="G175" s="1819">
        <f>WORKDAY(F175,$G$21,'Business Day Paris'!F154:F348)</f>
        <v>50235</v>
      </c>
      <c r="H175" s="1819">
        <f>WORKDAY(J175,$H$21,'Business Day Paris'!F154:F348)</f>
        <v>50241</v>
      </c>
      <c r="I175" s="1819">
        <f>WORKDAY(J175,$I$21,'Business Day Paris'!F154:F348)</f>
        <v>50243</v>
      </c>
      <c r="J175" s="1820">
        <f>IF(WORKDAY(EOMONTH(F175,0)+$J$21-1,1,'Business Day Paris'!F154:F348)&lt;=EOMONTH(Calendar!F176,0),WORKDAY(EOMONTH(F175,0)+$J$21-1,1,'Business Day Paris'!F154:F348),WORKDAY(EOMONTH(F175,0)+$J$21+1,-1,'Business Day Paris'!F154:F348))</f>
        <v>50248</v>
      </c>
      <c r="K175" s="1263"/>
    </row>
    <row r="176" spans="2:11">
      <c r="B176" s="1274">
        <v>154</v>
      </c>
      <c r="C176" s="2"/>
      <c r="D176" s="1818">
        <f t="shared" si="8"/>
        <v>50222</v>
      </c>
      <c r="E176" s="1819">
        <f t="shared" si="6"/>
        <v>50252</v>
      </c>
      <c r="F176" s="1819">
        <f t="shared" si="7"/>
        <v>50252</v>
      </c>
      <c r="G176" s="1819">
        <f>WORKDAY(F176,$G$21,'Business Day Paris'!F155:F349)</f>
        <v>50266</v>
      </c>
      <c r="H176" s="1819">
        <f>WORKDAY(J176,$H$21,'Business Day Paris'!F155:F349)</f>
        <v>50272</v>
      </c>
      <c r="I176" s="1819">
        <f>WORKDAY(J176,$I$21,'Business Day Paris'!F155:F349)</f>
        <v>50276</v>
      </c>
      <c r="J176" s="1820">
        <f>IF(WORKDAY(EOMONTH(F176,0)+$J$21-1,1,'Business Day Paris'!F155:F349)&lt;=EOMONTH(Calendar!F177,0),WORKDAY(EOMONTH(F176,0)+$J$21-1,1,'Business Day Paris'!F155:F349),WORKDAY(EOMONTH(F176,0)+$J$21+1,-1,'Business Day Paris'!F155:F349))</f>
        <v>50279</v>
      </c>
      <c r="K176" s="1263"/>
    </row>
    <row r="177" spans="2:11">
      <c r="B177" s="1274">
        <v>155</v>
      </c>
      <c r="C177" s="2"/>
      <c r="D177" s="1818">
        <f t="shared" si="8"/>
        <v>50253</v>
      </c>
      <c r="E177" s="1819">
        <f t="shared" si="6"/>
        <v>50283</v>
      </c>
      <c r="F177" s="1819">
        <f t="shared" si="7"/>
        <v>50283</v>
      </c>
      <c r="G177" s="1819">
        <f>WORKDAY(F177,$G$21,'Business Day Paris'!F156:F350)</f>
        <v>50297</v>
      </c>
      <c r="H177" s="1819">
        <f>WORKDAY(J177,$H$21,'Business Day Paris'!F156:F350)</f>
        <v>50304</v>
      </c>
      <c r="I177" s="1819">
        <f>WORKDAY(J177,$I$21,'Business Day Paris'!F156:F350)</f>
        <v>50306</v>
      </c>
      <c r="J177" s="1820">
        <f>IF(WORKDAY(EOMONTH(F177,0)+$J$21-1,1,'Business Day Paris'!F156:F350)&lt;=EOMONTH(Calendar!F178,0),WORKDAY(EOMONTH(F177,0)+$J$21-1,1,'Business Day Paris'!F156:F350),WORKDAY(EOMONTH(F177,0)+$J$21+1,-1,'Business Day Paris'!F156:F350))</f>
        <v>50311</v>
      </c>
      <c r="K177" s="1263"/>
    </row>
    <row r="178" spans="2:11">
      <c r="B178" s="1274">
        <v>156</v>
      </c>
      <c r="C178" s="2"/>
      <c r="D178" s="1818">
        <f t="shared" si="8"/>
        <v>50284</v>
      </c>
      <c r="E178" s="1819">
        <f t="shared" si="6"/>
        <v>50313</v>
      </c>
      <c r="F178" s="1819">
        <f t="shared" si="7"/>
        <v>50313</v>
      </c>
      <c r="G178" s="1819">
        <f>WORKDAY(F178,$G$21,'Business Day Paris'!F157:F351)</f>
        <v>50327</v>
      </c>
      <c r="H178" s="1819">
        <f>WORKDAY(J178,$H$21,'Business Day Paris'!F157:F351)</f>
        <v>50333</v>
      </c>
      <c r="I178" s="1819">
        <f>WORKDAY(J178,$I$21,'Business Day Paris'!F157:F351)</f>
        <v>50335</v>
      </c>
      <c r="J178" s="1820">
        <f>IF(WORKDAY(EOMONTH(F178,0)+$J$21-1,1,'Business Day Paris'!F157:F351)&lt;=EOMONTH(Calendar!F179,0),WORKDAY(EOMONTH(F178,0)+$J$21-1,1,'Business Day Paris'!F157:F351),WORKDAY(EOMONTH(F178,0)+$J$21+1,-1,'Business Day Paris'!F157:F351))</f>
        <v>50340</v>
      </c>
      <c r="K178" s="1263"/>
    </row>
    <row r="179" spans="2:11">
      <c r="B179" s="1274">
        <v>157</v>
      </c>
      <c r="C179" s="2"/>
      <c r="D179" s="1818">
        <f t="shared" si="8"/>
        <v>50314</v>
      </c>
      <c r="E179" s="1819">
        <f t="shared" si="6"/>
        <v>50344</v>
      </c>
      <c r="F179" s="1819">
        <f t="shared" si="7"/>
        <v>50344</v>
      </c>
      <c r="G179" s="1819">
        <f>WORKDAY(F179,$G$21,'Business Day Paris'!F158:F352)</f>
        <v>50357</v>
      </c>
      <c r="H179" s="1819">
        <f>WORKDAY(J179,$H$21,'Business Day Paris'!F158:F352)</f>
        <v>50364</v>
      </c>
      <c r="I179" s="1819">
        <f>WORKDAY(J179,$I$21,'Business Day Paris'!F158:F352)</f>
        <v>50368</v>
      </c>
      <c r="J179" s="1820">
        <f>IF(WORKDAY(EOMONTH(F179,0)+$J$21-1,1,'Business Day Paris'!F158:F352)&lt;=EOMONTH(Calendar!F180,0),WORKDAY(EOMONTH(F179,0)+$J$21-1,1,'Business Day Paris'!F158:F352),WORKDAY(EOMONTH(F179,0)+$J$21+1,-1,'Business Day Paris'!F158:F352))</f>
        <v>50371</v>
      </c>
      <c r="K179" s="1263"/>
    </row>
    <row r="180" spans="2:11">
      <c r="B180" s="1274">
        <v>158</v>
      </c>
      <c r="C180" s="2"/>
      <c r="D180" s="1818">
        <f t="shared" si="8"/>
        <v>50345</v>
      </c>
      <c r="E180" s="1819">
        <f t="shared" si="6"/>
        <v>50374</v>
      </c>
      <c r="F180" s="1819">
        <f t="shared" si="7"/>
        <v>50374</v>
      </c>
      <c r="G180" s="1819">
        <f>WORKDAY(F180,$G$21,'Business Day Paris'!F159:F353)</f>
        <v>50388</v>
      </c>
      <c r="H180" s="1819">
        <f>WORKDAY(J180,$H$21,'Business Day Paris'!F159:F353)</f>
        <v>50395</v>
      </c>
      <c r="I180" s="1819">
        <f>WORKDAY(J180,$I$21,'Business Day Paris'!F159:F353)</f>
        <v>50397</v>
      </c>
      <c r="J180" s="1820">
        <f>IF(WORKDAY(EOMONTH(F180,0)+$J$21-1,1,'Business Day Paris'!F159:F353)&lt;=EOMONTH(Calendar!F181,0),WORKDAY(EOMONTH(F180,0)+$J$21-1,1,'Business Day Paris'!F159:F353),WORKDAY(EOMONTH(F180,0)+$J$21+1,-1,'Business Day Paris'!F159:F353))</f>
        <v>50402</v>
      </c>
      <c r="K180" s="1263"/>
    </row>
    <row r="181" spans="2:11">
      <c r="B181" s="1274">
        <v>159</v>
      </c>
      <c r="C181" s="2"/>
      <c r="D181" s="1818">
        <f t="shared" si="8"/>
        <v>50375</v>
      </c>
      <c r="E181" s="1819">
        <f t="shared" si="6"/>
        <v>50405</v>
      </c>
      <c r="F181" s="1819">
        <f t="shared" si="7"/>
        <v>50405</v>
      </c>
      <c r="G181" s="1819">
        <f>WORKDAY(F181,$G$21,'Business Day Paris'!F160:F354)</f>
        <v>50419</v>
      </c>
      <c r="H181" s="1819">
        <f>WORKDAY(J181,$H$21,'Business Day Paris'!F160:F354)</f>
        <v>50425</v>
      </c>
      <c r="I181" s="1819">
        <f>WORKDAY(J181,$I$21,'Business Day Paris'!F160:F354)</f>
        <v>50427</v>
      </c>
      <c r="J181" s="1820">
        <f>IF(WORKDAY(EOMONTH(F181,0)+$J$21-1,1,'Business Day Paris'!F160:F354)&lt;=EOMONTH(Calendar!F182,0),WORKDAY(EOMONTH(F181,0)+$J$21-1,1,'Business Day Paris'!F160:F354),WORKDAY(EOMONTH(F181,0)+$J$21+1,-1,'Business Day Paris'!F160:F354))</f>
        <v>50432</v>
      </c>
      <c r="K181" s="1263"/>
    </row>
    <row r="182" spans="2:11">
      <c r="B182" s="1274">
        <v>160</v>
      </c>
      <c r="C182" s="2"/>
      <c r="D182" s="1818">
        <f t="shared" si="8"/>
        <v>50406</v>
      </c>
      <c r="E182" s="1819">
        <f t="shared" si="6"/>
        <v>50436</v>
      </c>
      <c r="F182" s="1819">
        <f t="shared" si="7"/>
        <v>50436</v>
      </c>
      <c r="G182" s="1819">
        <f>WORKDAY(F182,$G$21,'Business Day Paris'!F161:F355)</f>
        <v>50448</v>
      </c>
      <c r="H182" s="1819">
        <f>WORKDAY(J182,$H$21,'Business Day Paris'!F161:F355)</f>
        <v>50455</v>
      </c>
      <c r="I182" s="1819">
        <f>WORKDAY(J182,$I$21,'Business Day Paris'!F161:F355)</f>
        <v>50459</v>
      </c>
      <c r="J182" s="1820">
        <f>IF(WORKDAY(EOMONTH(F182,0)+$J$21-1,1,'Business Day Paris'!F161:F355)&lt;=EOMONTH(Calendar!F183,0),WORKDAY(EOMONTH(F182,0)+$J$21-1,1,'Business Day Paris'!F161:F355),WORKDAY(EOMONTH(F182,0)+$J$21+1,-1,'Business Day Paris'!F161:F355))</f>
        <v>50462</v>
      </c>
      <c r="K182" s="1263"/>
    </row>
    <row r="183" spans="2:11">
      <c r="B183" s="1274">
        <v>161</v>
      </c>
      <c r="C183" s="2"/>
      <c r="D183" s="1818">
        <f t="shared" si="8"/>
        <v>50437</v>
      </c>
      <c r="E183" s="1819">
        <f t="shared" si="6"/>
        <v>50464</v>
      </c>
      <c r="F183" s="1819">
        <f t="shared" si="7"/>
        <v>50464</v>
      </c>
      <c r="G183" s="1819">
        <f>WORKDAY(F183,$G$21,'Business Day Paris'!F162:F356)</f>
        <v>50476</v>
      </c>
      <c r="H183" s="1819">
        <f>WORKDAY(J183,$H$21,'Business Day Paris'!F162:F356)</f>
        <v>50486</v>
      </c>
      <c r="I183" s="1819">
        <f>WORKDAY(J183,$I$21,'Business Day Paris'!F162:F356)</f>
        <v>50488</v>
      </c>
      <c r="J183" s="1820">
        <f>IF(WORKDAY(EOMONTH(F183,0)+$J$21-1,1,'Business Day Paris'!F162:F356)&lt;=EOMONTH(Calendar!F184,0),WORKDAY(EOMONTH(F183,0)+$J$21-1,1,'Business Day Paris'!F162:F356),WORKDAY(EOMONTH(F183,0)+$J$21+1,-1,'Business Day Paris'!F162:F356))</f>
        <v>50493</v>
      </c>
      <c r="K183" s="1263"/>
    </row>
    <row r="184" spans="2:11">
      <c r="B184" s="1274">
        <v>162</v>
      </c>
      <c r="C184" s="2"/>
      <c r="D184" s="1818">
        <f t="shared" si="8"/>
        <v>50465</v>
      </c>
      <c r="E184" s="1819">
        <f t="shared" si="6"/>
        <v>50495</v>
      </c>
      <c r="F184" s="1819">
        <f t="shared" si="7"/>
        <v>50495</v>
      </c>
      <c r="G184" s="1819">
        <f>WORKDAY(F184,$G$21,'Business Day Paris'!F163:F357)</f>
        <v>50509</v>
      </c>
      <c r="H184" s="1819">
        <f>WORKDAY(J184,$H$21,'Business Day Paris'!F163:F357)</f>
        <v>50515</v>
      </c>
      <c r="I184" s="1819">
        <f>WORKDAY(J184,$I$21,'Business Day Paris'!F163:F357)</f>
        <v>50517</v>
      </c>
      <c r="J184" s="1820">
        <f>IF(WORKDAY(EOMONTH(F184,0)+$J$21-1,1,'Business Day Paris'!F163:F357)&lt;=EOMONTH(Calendar!F185,0),WORKDAY(EOMONTH(F184,0)+$J$21-1,1,'Business Day Paris'!F163:F357),WORKDAY(EOMONTH(F184,0)+$J$21+1,-1,'Business Day Paris'!F163:F357))</f>
        <v>50522</v>
      </c>
      <c r="K184" s="1263"/>
    </row>
    <row r="185" spans="2:11">
      <c r="B185" s="1274">
        <v>163</v>
      </c>
      <c r="C185" s="2"/>
      <c r="D185" s="1818">
        <f t="shared" si="8"/>
        <v>50496</v>
      </c>
      <c r="E185" s="1819">
        <f t="shared" si="6"/>
        <v>50525</v>
      </c>
      <c r="F185" s="1819">
        <f t="shared" si="7"/>
        <v>50525</v>
      </c>
      <c r="G185" s="1819">
        <f>WORKDAY(F185,$G$21,'Business Day Paris'!F164:F358)</f>
        <v>50539</v>
      </c>
      <c r="H185" s="1819">
        <f>WORKDAY(J185,$H$21,'Business Day Paris'!F164:F358)</f>
        <v>50545</v>
      </c>
      <c r="I185" s="1819">
        <f>WORKDAY(J185,$I$21,'Business Day Paris'!F164:F358)</f>
        <v>50549</v>
      </c>
      <c r="J185" s="1820">
        <f>IF(WORKDAY(EOMONTH(F185,0)+$J$21-1,1,'Business Day Paris'!F164:F358)&lt;=EOMONTH(Calendar!F186,0),WORKDAY(EOMONTH(F185,0)+$J$21-1,1,'Business Day Paris'!F164:F358),WORKDAY(EOMONTH(F185,0)+$J$21+1,-1,'Business Day Paris'!F164:F358))</f>
        <v>50552</v>
      </c>
      <c r="K185" s="1263"/>
    </row>
    <row r="186" spans="2:11">
      <c r="B186" s="1274">
        <v>164</v>
      </c>
      <c r="C186" s="2"/>
      <c r="D186" s="1818">
        <f t="shared" si="8"/>
        <v>50526</v>
      </c>
      <c r="E186" s="1819">
        <f t="shared" si="6"/>
        <v>50556</v>
      </c>
      <c r="F186" s="1819">
        <f t="shared" si="7"/>
        <v>50556</v>
      </c>
      <c r="G186" s="1819">
        <f>WORKDAY(F186,$G$21,'Business Day Paris'!F165:F359)</f>
        <v>50570</v>
      </c>
      <c r="H186" s="1819">
        <f>WORKDAY(J186,$H$21,'Business Day Paris'!F165:F359)</f>
        <v>50577</v>
      </c>
      <c r="I186" s="1819">
        <f>WORKDAY(J186,$I$21,'Business Day Paris'!F165:F359)</f>
        <v>50579</v>
      </c>
      <c r="J186" s="1820">
        <f>IF(WORKDAY(EOMONTH(F186,0)+$J$21-1,1,'Business Day Paris'!F165:F359)&lt;=EOMONTH(Calendar!F187,0),WORKDAY(EOMONTH(F186,0)+$J$21-1,1,'Business Day Paris'!F165:F359),WORKDAY(EOMONTH(F186,0)+$J$21+1,-1,'Business Day Paris'!F165:F359))</f>
        <v>50584</v>
      </c>
      <c r="K186" s="1263"/>
    </row>
    <row r="187" spans="2:11">
      <c r="B187" s="1274">
        <v>165</v>
      </c>
      <c r="C187" s="2"/>
      <c r="D187" s="1818">
        <f t="shared" si="8"/>
        <v>50557</v>
      </c>
      <c r="E187" s="1819">
        <f t="shared" si="6"/>
        <v>50586</v>
      </c>
      <c r="F187" s="1819">
        <f t="shared" si="7"/>
        <v>50586</v>
      </c>
      <c r="G187" s="1819">
        <f>WORKDAY(F187,$G$21,'Business Day Paris'!F166:F360)</f>
        <v>50600</v>
      </c>
      <c r="H187" s="1819">
        <f>WORKDAY(J187,$H$21,'Business Day Paris'!F166:F360)</f>
        <v>50606</v>
      </c>
      <c r="I187" s="1819">
        <f>WORKDAY(J187,$I$21,'Business Day Paris'!F166:F360)</f>
        <v>50608</v>
      </c>
      <c r="J187" s="1820">
        <f>IF(WORKDAY(EOMONTH(F187,0)+$J$21-1,1,'Business Day Paris'!F166:F360)&lt;=EOMONTH(Calendar!F188,0),WORKDAY(EOMONTH(F187,0)+$J$21-1,1,'Business Day Paris'!F166:F360),WORKDAY(EOMONTH(F187,0)+$J$21+1,-1,'Business Day Paris'!F166:F360))</f>
        <v>50613</v>
      </c>
      <c r="K187" s="1263"/>
    </row>
    <row r="188" spans="2:11">
      <c r="B188" s="1274">
        <v>166</v>
      </c>
      <c r="C188" s="2"/>
      <c r="D188" s="1818">
        <f t="shared" si="8"/>
        <v>50587</v>
      </c>
      <c r="E188" s="1819">
        <f t="shared" si="6"/>
        <v>50617</v>
      </c>
      <c r="F188" s="1819">
        <f t="shared" si="7"/>
        <v>50617</v>
      </c>
      <c r="G188" s="1819">
        <f>WORKDAY(F188,$G$21,'Business Day Paris'!F167:F361)</f>
        <v>50630</v>
      </c>
      <c r="H188" s="1819">
        <f>WORKDAY(J188,$H$21,'Business Day Paris'!F167:F361)</f>
        <v>50637</v>
      </c>
      <c r="I188" s="1819">
        <f>WORKDAY(J188,$I$21,'Business Day Paris'!F167:F361)</f>
        <v>50641</v>
      </c>
      <c r="J188" s="1820">
        <f>IF(WORKDAY(EOMONTH(F188,0)+$J$21-1,1,'Business Day Paris'!F167:F361)&lt;=EOMONTH(Calendar!F189,0),WORKDAY(EOMONTH(F188,0)+$J$21-1,1,'Business Day Paris'!F167:F361),WORKDAY(EOMONTH(F188,0)+$J$21+1,-1,'Business Day Paris'!F167:F361))</f>
        <v>50644</v>
      </c>
      <c r="K188" s="1263"/>
    </row>
    <row r="189" spans="2:11">
      <c r="B189" s="1274">
        <v>167</v>
      </c>
      <c r="C189" s="2"/>
      <c r="D189" s="1818">
        <f t="shared" si="8"/>
        <v>50618</v>
      </c>
      <c r="E189" s="1819">
        <f t="shared" si="6"/>
        <v>50648</v>
      </c>
      <c r="F189" s="1819">
        <f t="shared" si="7"/>
        <v>50648</v>
      </c>
      <c r="G189" s="1819">
        <f>WORKDAY(F189,$G$21,'Business Day Paris'!F168:F362)</f>
        <v>50662</v>
      </c>
      <c r="H189" s="1819">
        <f>WORKDAY(J189,$H$21,'Business Day Paris'!F168:F362)</f>
        <v>50668</v>
      </c>
      <c r="I189" s="1819">
        <f>WORKDAY(J189,$I$21,'Business Day Paris'!F168:F362)</f>
        <v>50670</v>
      </c>
      <c r="J189" s="1820">
        <f>IF(WORKDAY(EOMONTH(F189,0)+$J$21-1,1,'Business Day Paris'!F168:F362)&lt;=EOMONTH(Calendar!F190,0),WORKDAY(EOMONTH(F189,0)+$J$21-1,1,'Business Day Paris'!F168:F362),WORKDAY(EOMONTH(F189,0)+$J$21+1,-1,'Business Day Paris'!F168:F362))</f>
        <v>50675</v>
      </c>
      <c r="K189" s="1263"/>
    </row>
    <row r="190" spans="2:11">
      <c r="B190" s="1274">
        <v>168</v>
      </c>
      <c r="C190" s="2"/>
      <c r="D190" s="1818">
        <f t="shared" si="8"/>
        <v>50649</v>
      </c>
      <c r="E190" s="1819">
        <f t="shared" si="6"/>
        <v>50678</v>
      </c>
      <c r="F190" s="1819">
        <f t="shared" si="7"/>
        <v>50678</v>
      </c>
      <c r="G190" s="1819">
        <f>WORKDAY(F190,$G$21,'Business Day Paris'!F169:F363)</f>
        <v>50692</v>
      </c>
      <c r="H190" s="1819">
        <f>WORKDAY(J190,$H$21,'Business Day Paris'!F169:F363)</f>
        <v>50698</v>
      </c>
      <c r="I190" s="1819">
        <f>WORKDAY(J190,$I$21,'Business Day Paris'!F169:F363)</f>
        <v>50700</v>
      </c>
      <c r="J190" s="1820">
        <f>IF(WORKDAY(EOMONTH(F190,0)+$J$21-1,1,'Business Day Paris'!F169:F363)&lt;=EOMONTH(Calendar!F191,0),WORKDAY(EOMONTH(F190,0)+$J$21-1,1,'Business Day Paris'!F169:F363),WORKDAY(EOMONTH(F190,0)+$J$21+1,-1,'Business Day Paris'!F169:F363))</f>
        <v>50705</v>
      </c>
      <c r="K190" s="1263"/>
    </row>
    <row r="191" spans="2:11">
      <c r="B191" s="1274">
        <v>169</v>
      </c>
      <c r="C191" s="2"/>
      <c r="D191" s="1818">
        <f t="shared" si="8"/>
        <v>50679</v>
      </c>
      <c r="E191" s="1819">
        <f t="shared" si="6"/>
        <v>50709</v>
      </c>
      <c r="F191" s="1819">
        <f t="shared" si="7"/>
        <v>50709</v>
      </c>
      <c r="G191" s="1819">
        <f>WORKDAY(F191,$G$21,'Business Day Paris'!F170:F364)</f>
        <v>50721</v>
      </c>
      <c r="H191" s="1819">
        <f>WORKDAY(J191,$H$21,'Business Day Paris'!F170:F364)</f>
        <v>50731</v>
      </c>
      <c r="I191" s="1819">
        <f>WORKDAY(J191,$I$21,'Business Day Paris'!F170:F364)</f>
        <v>50733</v>
      </c>
      <c r="J191" s="1820">
        <f>IF(WORKDAY(EOMONTH(F191,0)+$J$21-1,1,'Business Day Paris'!F170:F364)&lt;=EOMONTH(Calendar!F192,0),WORKDAY(EOMONTH(F191,0)+$J$21-1,1,'Business Day Paris'!F170:F364),WORKDAY(EOMONTH(F191,0)+$J$21+1,-1,'Business Day Paris'!F170:F364))</f>
        <v>50738</v>
      </c>
      <c r="K191" s="1263"/>
    </row>
    <row r="192" spans="2:11">
      <c r="B192" s="1274">
        <v>170</v>
      </c>
      <c r="C192" s="2"/>
      <c r="D192" s="1818">
        <f t="shared" si="8"/>
        <v>50710</v>
      </c>
      <c r="E192" s="1819">
        <f t="shared" si="6"/>
        <v>50739</v>
      </c>
      <c r="F192" s="1819">
        <f t="shared" si="7"/>
        <v>50739</v>
      </c>
      <c r="G192" s="1819">
        <f>WORKDAY(F192,$G$21,'Business Day Paris'!F171:F365)</f>
        <v>50753</v>
      </c>
      <c r="H192" s="1819">
        <f>WORKDAY(J192,$H$21,'Business Day Paris'!F171:F365)</f>
        <v>50759</v>
      </c>
      <c r="I192" s="1819">
        <f>WORKDAY(J192,$I$21,'Business Day Paris'!F171:F365)</f>
        <v>50761</v>
      </c>
      <c r="J192" s="1820">
        <f>IF(WORKDAY(EOMONTH(F192,0)+$J$21-1,1,'Business Day Paris'!F171:F365)&lt;=EOMONTH(Calendar!F193,0),WORKDAY(EOMONTH(F192,0)+$J$21-1,1,'Business Day Paris'!F171:F365),WORKDAY(EOMONTH(F192,0)+$J$21+1,-1,'Business Day Paris'!F171:F365))</f>
        <v>50766</v>
      </c>
      <c r="K192" s="1263"/>
    </row>
    <row r="193" spans="2:11">
      <c r="B193" s="1274">
        <v>171</v>
      </c>
      <c r="C193" s="2"/>
      <c r="D193" s="1818">
        <f t="shared" si="8"/>
        <v>50740</v>
      </c>
      <c r="E193" s="1819">
        <f t="shared" si="6"/>
        <v>50770</v>
      </c>
      <c r="F193" s="1819">
        <f t="shared" si="7"/>
        <v>50770</v>
      </c>
      <c r="G193" s="1819">
        <f>WORKDAY(F193,$G$21,'Business Day Paris'!F172:F366)</f>
        <v>50784</v>
      </c>
      <c r="H193" s="1819">
        <f>WORKDAY(J193,$H$21,'Business Day Paris'!F172:F366)</f>
        <v>50790</v>
      </c>
      <c r="I193" s="1819">
        <f>WORKDAY(J193,$I$21,'Business Day Paris'!F172:F366)</f>
        <v>50794</v>
      </c>
      <c r="J193" s="1820">
        <f>IF(WORKDAY(EOMONTH(F193,0)+$J$21-1,1,'Business Day Paris'!F172:F366)&lt;=EOMONTH(Calendar!F194,0),WORKDAY(EOMONTH(F193,0)+$J$21-1,1,'Business Day Paris'!F172:F366),WORKDAY(EOMONTH(F193,0)+$J$21+1,-1,'Business Day Paris'!F172:F366))</f>
        <v>50797</v>
      </c>
      <c r="K193" s="1263"/>
    </row>
    <row r="194" spans="2:11">
      <c r="B194" s="1274">
        <v>172</v>
      </c>
      <c r="C194" s="2"/>
      <c r="D194" s="1818">
        <f t="shared" si="8"/>
        <v>50771</v>
      </c>
      <c r="E194" s="1819">
        <f t="shared" si="6"/>
        <v>50801</v>
      </c>
      <c r="F194" s="1819">
        <f t="shared" si="7"/>
        <v>50801</v>
      </c>
      <c r="G194" s="1819">
        <f>WORKDAY(F194,$G$21,'Business Day Paris'!F173:F367)</f>
        <v>50815</v>
      </c>
      <c r="H194" s="1819">
        <f>WORKDAY(J194,$H$21,'Business Day Paris'!F173:F367)</f>
        <v>50822</v>
      </c>
      <c r="I194" s="1819">
        <f>WORKDAY(J194,$I$21,'Business Day Paris'!F173:F367)</f>
        <v>50824</v>
      </c>
      <c r="J194" s="1820">
        <f>IF(WORKDAY(EOMONTH(F194,0)+$J$21-1,1,'Business Day Paris'!F173:F367)&lt;=EOMONTH(Calendar!F195,0),WORKDAY(EOMONTH(F194,0)+$J$21-1,1,'Business Day Paris'!F173:F367),WORKDAY(EOMONTH(F194,0)+$J$21+1,-1,'Business Day Paris'!F173:F367))</f>
        <v>50829</v>
      </c>
      <c r="K194" s="1263"/>
    </row>
    <row r="195" spans="2:11">
      <c r="B195" s="1274">
        <v>173</v>
      </c>
      <c r="C195" s="2"/>
      <c r="D195" s="1818">
        <f t="shared" si="8"/>
        <v>50802</v>
      </c>
      <c r="E195" s="1819">
        <f t="shared" si="6"/>
        <v>50829</v>
      </c>
      <c r="F195" s="1819">
        <f t="shared" si="7"/>
        <v>50829</v>
      </c>
      <c r="G195" s="1819">
        <f>WORKDAY(F195,$G$21,'Business Day Paris'!F174:F368)</f>
        <v>50843</v>
      </c>
      <c r="H195" s="1819">
        <f>WORKDAY(J195,$H$21,'Business Day Paris'!F174:F368)</f>
        <v>50850</v>
      </c>
      <c r="I195" s="1819">
        <f>WORKDAY(J195,$I$21,'Business Day Paris'!F174:F368)</f>
        <v>50852</v>
      </c>
      <c r="J195" s="1820">
        <f>IF(WORKDAY(EOMONTH(F195,0)+$J$21-1,1,'Business Day Paris'!F174:F368)&lt;=EOMONTH(Calendar!F196,0),WORKDAY(EOMONTH(F195,0)+$J$21-1,1,'Business Day Paris'!F174:F368),WORKDAY(EOMONTH(F195,0)+$J$21+1,-1,'Business Day Paris'!F174:F368))</f>
        <v>50857</v>
      </c>
      <c r="K195" s="1263"/>
    </row>
    <row r="196" spans="2:11">
      <c r="B196" s="1274">
        <v>174</v>
      </c>
      <c r="C196" s="2"/>
      <c r="D196" s="1818">
        <f t="shared" si="8"/>
        <v>50830</v>
      </c>
      <c r="E196" s="1819">
        <f t="shared" si="6"/>
        <v>50860</v>
      </c>
      <c r="F196" s="1819">
        <f t="shared" si="7"/>
        <v>50860</v>
      </c>
      <c r="G196" s="1819">
        <f>WORKDAY(F196,$G$21,'Business Day Paris'!F175:F369)</f>
        <v>50874</v>
      </c>
      <c r="H196" s="1819">
        <f>WORKDAY(J196,$H$21,'Business Day Paris'!F175:F369)</f>
        <v>50880</v>
      </c>
      <c r="I196" s="1819">
        <f>WORKDAY(J196,$I$21,'Business Day Paris'!F175:F369)</f>
        <v>50882</v>
      </c>
      <c r="J196" s="1820">
        <f>IF(WORKDAY(EOMONTH(F196,0)+$J$21-1,1,'Business Day Paris'!F175:F369)&lt;=EOMONTH(Calendar!F197,0),WORKDAY(EOMONTH(F196,0)+$J$21-1,1,'Business Day Paris'!F175:F369),WORKDAY(EOMONTH(F196,0)+$J$21+1,-1,'Business Day Paris'!F175:F369))</f>
        <v>50887</v>
      </c>
      <c r="K196" s="1263"/>
    </row>
    <row r="197" spans="2:11">
      <c r="B197" s="1274">
        <v>175</v>
      </c>
      <c r="C197" s="2"/>
      <c r="D197" s="1818">
        <f t="shared" si="8"/>
        <v>50861</v>
      </c>
      <c r="E197" s="1819">
        <f t="shared" si="6"/>
        <v>50890</v>
      </c>
      <c r="F197" s="1819">
        <f t="shared" si="7"/>
        <v>50890</v>
      </c>
      <c r="G197" s="1819">
        <f>WORKDAY(F197,$G$21,'Business Day Paris'!F176:F370)</f>
        <v>50903</v>
      </c>
      <c r="H197" s="1819">
        <f>WORKDAY(J197,$H$21,'Business Day Paris'!F176:F370)</f>
        <v>50910</v>
      </c>
      <c r="I197" s="1819">
        <f>WORKDAY(J197,$I$21,'Business Day Paris'!F176:F370)</f>
        <v>50914</v>
      </c>
      <c r="J197" s="1820">
        <f>IF(WORKDAY(EOMONTH(F197,0)+$J$21-1,1,'Business Day Paris'!F176:F370)&lt;=EOMONTH(Calendar!F198,0),WORKDAY(EOMONTH(F197,0)+$J$21-1,1,'Business Day Paris'!F176:F370),WORKDAY(EOMONTH(F197,0)+$J$21+1,-1,'Business Day Paris'!F176:F370))</f>
        <v>50917</v>
      </c>
      <c r="K197" s="1263"/>
    </row>
    <row r="198" spans="2:11">
      <c r="B198" s="1274">
        <v>176</v>
      </c>
      <c r="C198" s="2"/>
      <c r="D198" s="1818">
        <f t="shared" si="8"/>
        <v>50891</v>
      </c>
      <c r="E198" s="1819">
        <f t="shared" si="6"/>
        <v>50921</v>
      </c>
      <c r="F198" s="1819">
        <f t="shared" si="7"/>
        <v>50921</v>
      </c>
      <c r="G198" s="1819">
        <f>WORKDAY(F198,$G$21,'Business Day Paris'!F177:F371)</f>
        <v>50935</v>
      </c>
      <c r="H198" s="1819">
        <f>WORKDAY(J198,$H$21,'Business Day Paris'!F177:F371)</f>
        <v>50941</v>
      </c>
      <c r="I198" s="1819">
        <f>WORKDAY(J198,$I$21,'Business Day Paris'!F177:F371)</f>
        <v>50943</v>
      </c>
      <c r="J198" s="1820">
        <f>IF(WORKDAY(EOMONTH(F198,0)+$J$21-1,1,'Business Day Paris'!F177:F371)&lt;=EOMONTH(Calendar!F199,0),WORKDAY(EOMONTH(F198,0)+$J$21-1,1,'Business Day Paris'!F177:F371),WORKDAY(EOMONTH(F198,0)+$J$21+1,-1,'Business Day Paris'!F177:F371))</f>
        <v>50948</v>
      </c>
      <c r="K198" s="1263"/>
    </row>
    <row r="199" spans="2:11">
      <c r="B199" s="1274">
        <v>177</v>
      </c>
      <c r="C199" s="2"/>
      <c r="D199" s="1818">
        <f t="shared" si="8"/>
        <v>50922</v>
      </c>
      <c r="E199" s="1819">
        <f t="shared" si="6"/>
        <v>50951</v>
      </c>
      <c r="F199" s="1819">
        <f t="shared" si="7"/>
        <v>50951</v>
      </c>
      <c r="G199" s="1819">
        <f>WORKDAY(F199,$G$21,'Business Day Paris'!F178:F372)</f>
        <v>50965</v>
      </c>
      <c r="H199" s="1819">
        <f>WORKDAY(J199,$H$21,'Business Day Paris'!F178:F372)</f>
        <v>50971</v>
      </c>
      <c r="I199" s="1819">
        <f>WORKDAY(J199,$I$21,'Business Day Paris'!F178:F372)</f>
        <v>50973</v>
      </c>
      <c r="J199" s="1820">
        <f>IF(WORKDAY(EOMONTH(F199,0)+$J$21-1,1,'Business Day Paris'!F178:F372)&lt;=EOMONTH(Calendar!F200,0),WORKDAY(EOMONTH(F199,0)+$J$21-1,1,'Business Day Paris'!F178:F372),WORKDAY(EOMONTH(F199,0)+$J$21+1,-1,'Business Day Paris'!F178:F372))</f>
        <v>50978</v>
      </c>
      <c r="K199" s="1263"/>
    </row>
    <row r="200" spans="2:11">
      <c r="B200" s="1274">
        <v>178</v>
      </c>
      <c r="C200" s="2"/>
      <c r="D200" s="1818">
        <f t="shared" si="8"/>
        <v>50952</v>
      </c>
      <c r="E200" s="1819">
        <f t="shared" si="6"/>
        <v>50982</v>
      </c>
      <c r="F200" s="1819">
        <f t="shared" si="7"/>
        <v>50982</v>
      </c>
      <c r="G200" s="1819">
        <f>WORKDAY(F200,$G$21,'Business Day Paris'!F179:F373)</f>
        <v>50994</v>
      </c>
      <c r="H200" s="1819">
        <f>WORKDAY(J200,$H$21,'Business Day Paris'!F179:F373)</f>
        <v>51004</v>
      </c>
      <c r="I200" s="1819">
        <f>WORKDAY(J200,$I$21,'Business Day Paris'!F179:F373)</f>
        <v>51006</v>
      </c>
      <c r="J200" s="1820">
        <f>IF(WORKDAY(EOMONTH(F200,0)+$J$21-1,1,'Business Day Paris'!F179:F373)&lt;=EOMONTH(Calendar!F201,0),WORKDAY(EOMONTH(F200,0)+$J$21-1,1,'Business Day Paris'!F179:F373),WORKDAY(EOMONTH(F200,0)+$J$21+1,-1,'Business Day Paris'!F179:F373))</f>
        <v>51011</v>
      </c>
      <c r="K200" s="1263"/>
    </row>
    <row r="201" spans="2:11">
      <c r="B201" s="1274">
        <v>179</v>
      </c>
      <c r="C201" s="2"/>
      <c r="D201" s="1818">
        <f t="shared" si="8"/>
        <v>50983</v>
      </c>
      <c r="E201" s="1819">
        <f t="shared" si="6"/>
        <v>51013</v>
      </c>
      <c r="F201" s="1819">
        <f t="shared" si="7"/>
        <v>51013</v>
      </c>
      <c r="G201" s="1819">
        <f>WORKDAY(F201,$G$21,'Business Day Paris'!F180:F374)</f>
        <v>51027</v>
      </c>
      <c r="H201" s="1819">
        <f>WORKDAY(J201,$H$21,'Business Day Paris'!F180:F374)</f>
        <v>51033</v>
      </c>
      <c r="I201" s="1819">
        <f>WORKDAY(J201,$I$21,'Business Day Paris'!F180:F374)</f>
        <v>51035</v>
      </c>
      <c r="J201" s="1820">
        <f>IF(WORKDAY(EOMONTH(F201,0)+$J$21-1,1,'Business Day Paris'!F180:F374)&lt;=EOMONTH(Calendar!F202,0),WORKDAY(EOMONTH(F201,0)+$J$21-1,1,'Business Day Paris'!F180:F374),WORKDAY(EOMONTH(F201,0)+$J$21+1,-1,'Business Day Paris'!F180:F374))</f>
        <v>51040</v>
      </c>
      <c r="K201" s="1263"/>
    </row>
    <row r="202" spans="2:11">
      <c r="B202" s="1274">
        <v>180</v>
      </c>
      <c r="C202" s="2"/>
      <c r="D202" s="1818">
        <f t="shared" si="8"/>
        <v>51014</v>
      </c>
      <c r="E202" s="1819">
        <f t="shared" si="6"/>
        <v>51043</v>
      </c>
      <c r="F202" s="1819">
        <f t="shared" si="7"/>
        <v>51043</v>
      </c>
      <c r="G202" s="1819">
        <f>WORKDAY(F202,$G$21,'Business Day Paris'!F181:F375)</f>
        <v>51057</v>
      </c>
      <c r="H202" s="1819">
        <f>WORKDAY(J202,$H$21,'Business Day Paris'!F181:F375)</f>
        <v>51063</v>
      </c>
      <c r="I202" s="1819">
        <f>WORKDAY(J202,$I$21,'Business Day Paris'!F181:F375)</f>
        <v>51067</v>
      </c>
      <c r="J202" s="1820">
        <f>IF(WORKDAY(EOMONTH(F202,0)+$J$21-1,1,'Business Day Paris'!F181:F375)&lt;=EOMONTH(Calendar!F203,0),WORKDAY(EOMONTH(F202,0)+$J$21-1,1,'Business Day Paris'!F181:F375),WORKDAY(EOMONTH(F202,0)+$J$21+1,-1,'Business Day Paris'!F181:F375))</f>
        <v>51070</v>
      </c>
      <c r="K202" s="1263"/>
    </row>
    <row r="203" spans="2:11">
      <c r="B203" s="1274">
        <v>181</v>
      </c>
      <c r="C203" s="2"/>
      <c r="D203" s="1818">
        <f t="shared" si="8"/>
        <v>51044</v>
      </c>
      <c r="E203" s="1819">
        <f t="shared" si="6"/>
        <v>51074</v>
      </c>
      <c r="F203" s="1819">
        <f t="shared" si="7"/>
        <v>51074</v>
      </c>
      <c r="G203" s="1819">
        <f>WORKDAY(F203,$G$21,'Business Day Paris'!F182:F376)</f>
        <v>51088</v>
      </c>
      <c r="H203" s="1819">
        <f>WORKDAY(J203,$H$21,'Business Day Paris'!F182:F376)</f>
        <v>51095</v>
      </c>
      <c r="I203" s="1819">
        <f>WORKDAY(J203,$I$21,'Business Day Paris'!F182:F376)</f>
        <v>51097</v>
      </c>
      <c r="J203" s="1820">
        <f>IF(WORKDAY(EOMONTH(F203,0)+$J$21-1,1,'Business Day Paris'!F182:F376)&lt;=EOMONTH(Calendar!F204,0),WORKDAY(EOMONTH(F203,0)+$J$21-1,1,'Business Day Paris'!F182:F376),WORKDAY(EOMONTH(F203,0)+$J$21+1,-1,'Business Day Paris'!F182:F376))</f>
        <v>51102</v>
      </c>
      <c r="K203" s="1263"/>
    </row>
    <row r="204" spans="2:11">
      <c r="B204" s="1274">
        <v>182</v>
      </c>
      <c r="C204" s="2"/>
      <c r="D204" s="1818">
        <f t="shared" si="8"/>
        <v>51075</v>
      </c>
      <c r="E204" s="1819">
        <f t="shared" si="6"/>
        <v>51104</v>
      </c>
      <c r="F204" s="1819">
        <f t="shared" si="7"/>
        <v>51104</v>
      </c>
      <c r="G204" s="1819">
        <f>WORKDAY(F204,$G$21,'Business Day Paris'!F183:F377)</f>
        <v>51118</v>
      </c>
      <c r="H204" s="1819">
        <f>WORKDAY(J204,$H$21,'Business Day Paris'!F183:F377)</f>
        <v>51124</v>
      </c>
      <c r="I204" s="1819">
        <f>WORKDAY(J204,$I$21,'Business Day Paris'!F183:F377)</f>
        <v>51126</v>
      </c>
      <c r="J204" s="1820">
        <f>IF(WORKDAY(EOMONTH(F204,0)+$J$21-1,1,'Business Day Paris'!F183:F377)&lt;=EOMONTH(Calendar!F205,0),WORKDAY(EOMONTH(F204,0)+$J$21-1,1,'Business Day Paris'!F183:F377),WORKDAY(EOMONTH(F204,0)+$J$21+1,-1,'Business Day Paris'!F183:F377))</f>
        <v>51131</v>
      </c>
      <c r="K204" s="1263"/>
    </row>
    <row r="205" spans="2:11">
      <c r="B205" s="1274">
        <v>183</v>
      </c>
      <c r="C205" s="2"/>
      <c r="D205" s="1818">
        <f t="shared" si="8"/>
        <v>51105</v>
      </c>
      <c r="E205" s="1819">
        <f t="shared" si="6"/>
        <v>51135</v>
      </c>
      <c r="F205" s="1819">
        <f t="shared" si="7"/>
        <v>51135</v>
      </c>
      <c r="G205" s="1819">
        <f>WORKDAY(F205,$G$21,'Business Day Paris'!F184:F378)</f>
        <v>51148</v>
      </c>
      <c r="H205" s="1819">
        <f>WORKDAY(J205,$H$21,'Business Day Paris'!F184:F378)</f>
        <v>51155</v>
      </c>
      <c r="I205" s="1819">
        <f>WORKDAY(J205,$I$21,'Business Day Paris'!F184:F378)</f>
        <v>51159</v>
      </c>
      <c r="J205" s="1820">
        <f>IF(WORKDAY(EOMONTH(F205,0)+$J$21-1,1,'Business Day Paris'!F184:F378)&lt;=EOMONTH(Calendar!F206,0),WORKDAY(EOMONTH(F205,0)+$J$21-1,1,'Business Day Paris'!F184:F378),WORKDAY(EOMONTH(F205,0)+$J$21+1,-1,'Business Day Paris'!F184:F378))</f>
        <v>51162</v>
      </c>
      <c r="K205" s="1263"/>
    </row>
    <row r="206" spans="2:11">
      <c r="B206" s="1274">
        <v>184</v>
      </c>
      <c r="C206" s="2"/>
      <c r="D206" s="1818">
        <f t="shared" si="8"/>
        <v>51136</v>
      </c>
      <c r="E206" s="1819">
        <f t="shared" si="6"/>
        <v>51166</v>
      </c>
      <c r="F206" s="1819">
        <f t="shared" si="7"/>
        <v>51166</v>
      </c>
      <c r="G206" s="1819">
        <f>WORKDAY(F206,$G$21,'Business Day Paris'!F185:F379)</f>
        <v>51180</v>
      </c>
      <c r="H206" s="1819">
        <f>WORKDAY(J206,$H$21,'Business Day Paris'!F185:F379)</f>
        <v>51186</v>
      </c>
      <c r="I206" s="1819">
        <f>WORKDAY(J206,$I$21,'Business Day Paris'!F185:F379)</f>
        <v>51188</v>
      </c>
      <c r="J206" s="1820">
        <f>IF(WORKDAY(EOMONTH(F206,0)+$J$21-1,1,'Business Day Paris'!F185:F379)&lt;=EOMONTH(Calendar!F207,0),WORKDAY(EOMONTH(F206,0)+$J$21-1,1,'Business Day Paris'!F185:F379),WORKDAY(EOMONTH(F206,0)+$J$21+1,-1,'Business Day Paris'!F185:F379))</f>
        <v>51193</v>
      </c>
      <c r="K206" s="1263"/>
    </row>
    <row r="207" spans="2:11">
      <c r="B207" s="1274">
        <v>185</v>
      </c>
      <c r="C207" s="2"/>
      <c r="D207" s="1818">
        <f t="shared" si="8"/>
        <v>51167</v>
      </c>
      <c r="E207" s="1819">
        <f t="shared" si="6"/>
        <v>51195</v>
      </c>
      <c r="F207" s="1819">
        <f t="shared" si="7"/>
        <v>51195</v>
      </c>
      <c r="G207" s="1819">
        <f>WORKDAY(F207,$G$21,'Business Day Paris'!F186:F380)</f>
        <v>51209</v>
      </c>
      <c r="H207" s="1819">
        <f>WORKDAY(J207,$H$21,'Business Day Paris'!F186:F380)</f>
        <v>51215</v>
      </c>
      <c r="I207" s="1819">
        <f>WORKDAY(J207,$I$21,'Business Day Paris'!F186:F380)</f>
        <v>51217</v>
      </c>
      <c r="J207" s="1820">
        <f>IF(WORKDAY(EOMONTH(F207,0)+$J$21-1,1,'Business Day Paris'!F186:F380)&lt;=EOMONTH(Calendar!F208,0),WORKDAY(EOMONTH(F207,0)+$J$21-1,1,'Business Day Paris'!F186:F380),WORKDAY(EOMONTH(F207,0)+$J$21+1,-1,'Business Day Paris'!F186:F380))</f>
        <v>51222</v>
      </c>
      <c r="K207" s="1263"/>
    </row>
    <row r="208" spans="2:11">
      <c r="B208" s="1274">
        <v>186</v>
      </c>
      <c r="C208" s="2"/>
      <c r="D208" s="1818">
        <f t="shared" si="8"/>
        <v>51196</v>
      </c>
      <c r="E208" s="1819">
        <f t="shared" si="6"/>
        <v>51226</v>
      </c>
      <c r="F208" s="1819">
        <f t="shared" si="7"/>
        <v>51226</v>
      </c>
      <c r="G208" s="1819">
        <f>WORKDAY(F208,$G$21,'Business Day Paris'!F187:F381)</f>
        <v>51239</v>
      </c>
      <c r="H208" s="1819">
        <f>WORKDAY(J208,$H$21,'Business Day Paris'!F187:F381)</f>
        <v>51246</v>
      </c>
      <c r="I208" s="1819">
        <f>WORKDAY(J208,$I$21,'Business Day Paris'!F187:F381)</f>
        <v>51250</v>
      </c>
      <c r="J208" s="1820">
        <f>IF(WORKDAY(EOMONTH(F208,0)+$J$21-1,1,'Business Day Paris'!F187:F381)&lt;=EOMONTH(Calendar!F209,0),WORKDAY(EOMONTH(F208,0)+$J$21-1,1,'Business Day Paris'!F187:F381),WORKDAY(EOMONTH(F208,0)+$J$21+1,-1,'Business Day Paris'!F187:F381))</f>
        <v>51253</v>
      </c>
      <c r="K208" s="1263"/>
    </row>
    <row r="209" spans="2:11">
      <c r="B209" s="1274">
        <v>187</v>
      </c>
      <c r="C209" s="2"/>
      <c r="D209" s="1818">
        <f t="shared" si="8"/>
        <v>51227</v>
      </c>
      <c r="E209" s="1819">
        <f t="shared" si="6"/>
        <v>51256</v>
      </c>
      <c r="F209" s="1819">
        <f t="shared" si="7"/>
        <v>51256</v>
      </c>
      <c r="G209" s="1819">
        <f>WORKDAY(F209,$G$21,'Business Day Paris'!F188:F382)</f>
        <v>51270</v>
      </c>
      <c r="H209" s="1819">
        <f>WORKDAY(J209,$H$21,'Business Day Paris'!F188:F382)</f>
        <v>51277</v>
      </c>
      <c r="I209" s="1819">
        <f>WORKDAY(J209,$I$21,'Business Day Paris'!F188:F382)</f>
        <v>51279</v>
      </c>
      <c r="J209" s="1820">
        <f>IF(WORKDAY(EOMONTH(F209,0)+$J$21-1,1,'Business Day Paris'!F188:F382)&lt;=EOMONTH(Calendar!F210,0),WORKDAY(EOMONTH(F209,0)+$J$21-1,1,'Business Day Paris'!F188:F382),WORKDAY(EOMONTH(F209,0)+$J$21+1,-1,'Business Day Paris'!F188:F382))</f>
        <v>51284</v>
      </c>
      <c r="K209" s="1263"/>
    </row>
    <row r="210" spans="2:11">
      <c r="B210" s="1274">
        <v>188</v>
      </c>
      <c r="C210" s="2"/>
      <c r="D210" s="1818">
        <f t="shared" si="8"/>
        <v>51257</v>
      </c>
      <c r="E210" s="1819">
        <f t="shared" si="6"/>
        <v>51287</v>
      </c>
      <c r="F210" s="1819">
        <f t="shared" si="7"/>
        <v>51287</v>
      </c>
      <c r="G210" s="1819">
        <f>WORKDAY(F210,$G$21,'Business Day Paris'!F189:F383)</f>
        <v>51301</v>
      </c>
      <c r="H210" s="1819">
        <f>WORKDAY(J210,$H$21,'Business Day Paris'!F189:F383)</f>
        <v>51307</v>
      </c>
      <c r="I210" s="1819">
        <f>WORKDAY(J210,$I$21,'Business Day Paris'!F189:F383)</f>
        <v>51309</v>
      </c>
      <c r="J210" s="1820">
        <f>IF(WORKDAY(EOMONTH(F210,0)+$J$21-1,1,'Business Day Paris'!F189:F383)&lt;=EOMONTH(Calendar!F211,0),WORKDAY(EOMONTH(F210,0)+$J$21-1,1,'Business Day Paris'!F189:F383),WORKDAY(EOMONTH(F210,0)+$J$21+1,-1,'Business Day Paris'!F189:F383))</f>
        <v>51314</v>
      </c>
      <c r="K210" s="1263"/>
    </row>
    <row r="211" spans="2:11">
      <c r="B211" s="1274">
        <v>189</v>
      </c>
      <c r="C211" s="2"/>
      <c r="D211" s="1818">
        <f t="shared" si="8"/>
        <v>51288</v>
      </c>
      <c r="E211" s="1819">
        <f t="shared" si="6"/>
        <v>51317</v>
      </c>
      <c r="F211" s="1819">
        <f t="shared" si="7"/>
        <v>51317</v>
      </c>
      <c r="G211" s="1819">
        <f>WORKDAY(F211,$G$21,'Business Day Paris'!F190:F384)</f>
        <v>51330</v>
      </c>
      <c r="H211" s="1819">
        <f>WORKDAY(J211,$H$21,'Business Day Paris'!F190:F384)</f>
        <v>51337</v>
      </c>
      <c r="I211" s="1819">
        <f>WORKDAY(J211,$I$21,'Business Day Paris'!F190:F384)</f>
        <v>51341</v>
      </c>
      <c r="J211" s="1820">
        <f>IF(WORKDAY(EOMONTH(F211,0)+$J$21-1,1,'Business Day Paris'!F190:F384)&lt;=EOMONTH(Calendar!F212,0),WORKDAY(EOMONTH(F211,0)+$J$21-1,1,'Business Day Paris'!F190:F384),WORKDAY(EOMONTH(F211,0)+$J$21+1,-1,'Business Day Paris'!F190:F384))</f>
        <v>51344</v>
      </c>
      <c r="K211" s="1263"/>
    </row>
    <row r="212" spans="2:11">
      <c r="B212" s="1274">
        <v>190</v>
      </c>
      <c r="C212" s="2"/>
      <c r="D212" s="1818">
        <f t="shared" si="8"/>
        <v>51318</v>
      </c>
      <c r="E212" s="1819">
        <f t="shared" si="6"/>
        <v>51348</v>
      </c>
      <c r="F212" s="1819">
        <f t="shared" si="7"/>
        <v>51348</v>
      </c>
      <c r="G212" s="1819">
        <f>WORKDAY(F212,$G$21,'Business Day Paris'!F191:F385)</f>
        <v>51362</v>
      </c>
      <c r="H212" s="1819">
        <f>WORKDAY(J212,$H$21,'Business Day Paris'!F191:F385)</f>
        <v>51368</v>
      </c>
      <c r="I212" s="1819">
        <f>WORKDAY(J212,$I$21,'Business Day Paris'!F191:F385)</f>
        <v>51370</v>
      </c>
      <c r="J212" s="1820">
        <f>IF(WORKDAY(EOMONTH(F212,0)+$J$21-1,1,'Business Day Paris'!F191:F385)&lt;=EOMONTH(Calendar!F213,0),WORKDAY(EOMONTH(F212,0)+$J$21-1,1,'Business Day Paris'!F191:F385),WORKDAY(EOMONTH(F212,0)+$J$21+1,-1,'Business Day Paris'!F191:F385))</f>
        <v>51375</v>
      </c>
      <c r="K212" s="1263"/>
    </row>
    <row r="213" spans="2:11">
      <c r="B213" s="1274">
        <v>191</v>
      </c>
      <c r="C213" s="2"/>
      <c r="D213" s="1818">
        <f t="shared" si="8"/>
        <v>51349</v>
      </c>
      <c r="E213" s="1819">
        <f t="shared" si="6"/>
        <v>51379</v>
      </c>
      <c r="F213" s="1819">
        <f t="shared" si="7"/>
        <v>51379</v>
      </c>
      <c r="G213" s="1819">
        <f>WORKDAY(F213,$G$21,'Business Day Paris'!F192:F386)</f>
        <v>51393</v>
      </c>
      <c r="H213" s="1819">
        <f>WORKDAY(J213,$H$21,'Business Day Paris'!F192:F386)</f>
        <v>51399</v>
      </c>
      <c r="I213" s="1819">
        <f>WORKDAY(J213,$I$21,'Business Day Paris'!F192:F386)</f>
        <v>51403</v>
      </c>
      <c r="J213" s="1820">
        <f>IF(WORKDAY(EOMONTH(F213,0)+$J$21-1,1,'Business Day Paris'!F192:F386)&lt;=EOMONTH(Calendar!F214,0),WORKDAY(EOMONTH(F213,0)+$J$21-1,1,'Business Day Paris'!F192:F386),WORKDAY(EOMONTH(F213,0)+$J$21+1,-1,'Business Day Paris'!F192:F386))</f>
        <v>51406</v>
      </c>
      <c r="K213" s="1263"/>
    </row>
    <row r="214" spans="2:11">
      <c r="B214" s="1274">
        <v>192</v>
      </c>
      <c r="C214" s="2"/>
      <c r="D214" s="1818">
        <f t="shared" si="8"/>
        <v>51380</v>
      </c>
      <c r="E214" s="1819">
        <f t="shared" si="6"/>
        <v>51409</v>
      </c>
      <c r="F214" s="1819">
        <f t="shared" si="7"/>
        <v>51409</v>
      </c>
      <c r="G214" s="1819">
        <f>WORKDAY(F214,$G$21,'Business Day Paris'!F193:F387)</f>
        <v>51421</v>
      </c>
      <c r="H214" s="1819">
        <f>WORKDAY(J214,$H$21,'Business Day Paris'!F193:F387)</f>
        <v>51431</v>
      </c>
      <c r="I214" s="1819">
        <f>WORKDAY(J214,$I$21,'Business Day Paris'!F193:F387)</f>
        <v>51433</v>
      </c>
      <c r="J214" s="1820">
        <f>IF(WORKDAY(EOMONTH(F214,0)+$J$21-1,1,'Business Day Paris'!F193:F387)&lt;=EOMONTH(Calendar!F215,0),WORKDAY(EOMONTH(F214,0)+$J$21-1,1,'Business Day Paris'!F193:F387),WORKDAY(EOMONTH(F214,0)+$J$21+1,-1,'Business Day Paris'!F193:F387))</f>
        <v>51438</v>
      </c>
      <c r="K214" s="1263"/>
    </row>
    <row r="215" spans="2:11">
      <c r="B215" s="1274">
        <v>193</v>
      </c>
      <c r="C215" s="2"/>
      <c r="D215" s="1818">
        <f t="shared" si="8"/>
        <v>51410</v>
      </c>
      <c r="E215" s="1819">
        <f t="shared" si="6"/>
        <v>51440</v>
      </c>
      <c r="F215" s="1819">
        <f t="shared" si="7"/>
        <v>51440</v>
      </c>
      <c r="G215" s="1819">
        <f>WORKDAY(F215,$G$21,'Business Day Paris'!F194:F388)</f>
        <v>51454</v>
      </c>
      <c r="H215" s="1819">
        <f>WORKDAY(J215,$H$21,'Business Day Paris'!F194:F388)</f>
        <v>51460</v>
      </c>
      <c r="I215" s="1819">
        <f>WORKDAY(J215,$I$21,'Business Day Paris'!F194:F388)</f>
        <v>51462</v>
      </c>
      <c r="J215" s="1820">
        <f>IF(WORKDAY(EOMONTH(F215,0)+$J$21-1,1,'Business Day Paris'!F194:F388)&lt;=EOMONTH(Calendar!F216,0),WORKDAY(EOMONTH(F215,0)+$J$21-1,1,'Business Day Paris'!F194:F388),WORKDAY(EOMONTH(F215,0)+$J$21+1,-1,'Business Day Paris'!F194:F388))</f>
        <v>51467</v>
      </c>
      <c r="K215" s="1263"/>
    </row>
    <row r="216" spans="2:11">
      <c r="B216" s="1274">
        <v>194</v>
      </c>
      <c r="C216" s="2"/>
      <c r="D216" s="1818">
        <f t="shared" si="8"/>
        <v>51441</v>
      </c>
      <c r="E216" s="1819">
        <f t="shared" ref="E216:E279" si="9">EOMONTH(D216,0)</f>
        <v>51470</v>
      </c>
      <c r="F216" s="1819">
        <f t="shared" ref="F216:F279" si="10">E216</f>
        <v>51470</v>
      </c>
      <c r="G216" s="1819">
        <f>WORKDAY(F216,$G$21,'Business Day Paris'!F195:F389)</f>
        <v>51484</v>
      </c>
      <c r="H216" s="1819">
        <f>WORKDAY(J216,$H$21,'Business Day Paris'!F195:F389)</f>
        <v>51490</v>
      </c>
      <c r="I216" s="1819">
        <f>WORKDAY(J216,$I$21,'Business Day Paris'!F195:F389)</f>
        <v>51494</v>
      </c>
      <c r="J216" s="1820">
        <f>IF(WORKDAY(EOMONTH(F216,0)+$J$21-1,1,'Business Day Paris'!F195:F389)&lt;=EOMONTH(Calendar!F217,0),WORKDAY(EOMONTH(F216,0)+$J$21-1,1,'Business Day Paris'!F195:F389),WORKDAY(EOMONTH(F216,0)+$J$21+1,-1,'Business Day Paris'!F195:F389))</f>
        <v>51497</v>
      </c>
      <c r="K216" s="1263"/>
    </row>
    <row r="217" spans="2:11">
      <c r="B217" s="1274">
        <v>195</v>
      </c>
      <c r="C217" s="2"/>
      <c r="D217" s="1818">
        <f t="shared" ref="D217:D280" si="11">EOMONTH(D216,0)+1</f>
        <v>51471</v>
      </c>
      <c r="E217" s="1819">
        <f t="shared" si="9"/>
        <v>51501</v>
      </c>
      <c r="F217" s="1819">
        <f t="shared" si="10"/>
        <v>51501</v>
      </c>
      <c r="G217" s="1819">
        <f>WORKDAY(F217,$G$21,'Business Day Paris'!F196:F390)</f>
        <v>51515</v>
      </c>
      <c r="H217" s="1819">
        <f>WORKDAY(J217,$H$21,'Business Day Paris'!F196:F390)</f>
        <v>51522</v>
      </c>
      <c r="I217" s="1819">
        <f>WORKDAY(J217,$I$21,'Business Day Paris'!F196:F390)</f>
        <v>51524</v>
      </c>
      <c r="J217" s="1820">
        <f>IF(WORKDAY(EOMONTH(F217,0)+$J$21-1,1,'Business Day Paris'!F196:F390)&lt;=EOMONTH(Calendar!F218,0),WORKDAY(EOMONTH(F217,0)+$J$21-1,1,'Business Day Paris'!F196:F390),WORKDAY(EOMONTH(F217,0)+$J$21+1,-1,'Business Day Paris'!F196:F390))</f>
        <v>51529</v>
      </c>
      <c r="K217" s="1263"/>
    </row>
    <row r="218" spans="2:11">
      <c r="B218" s="1274">
        <v>196</v>
      </c>
      <c r="C218" s="2"/>
      <c r="D218" s="1818">
        <f t="shared" si="11"/>
        <v>51502</v>
      </c>
      <c r="E218" s="1819">
        <f t="shared" si="9"/>
        <v>51532</v>
      </c>
      <c r="F218" s="1819">
        <f t="shared" si="10"/>
        <v>51532</v>
      </c>
      <c r="G218" s="1819">
        <f>WORKDAY(F218,$G$21,'Business Day Paris'!F197:F391)</f>
        <v>51546</v>
      </c>
      <c r="H218" s="1819">
        <f>WORKDAY(J218,$H$21,'Business Day Paris'!F197:F391)</f>
        <v>51552</v>
      </c>
      <c r="I218" s="1819">
        <f>WORKDAY(J218,$I$21,'Business Day Paris'!F197:F391)</f>
        <v>51554</v>
      </c>
      <c r="J218" s="1820">
        <f>IF(WORKDAY(EOMONTH(F218,0)+$J$21-1,1,'Business Day Paris'!F197:F391)&lt;=EOMONTH(Calendar!F219,0),WORKDAY(EOMONTH(F218,0)+$J$21-1,1,'Business Day Paris'!F197:F391),WORKDAY(EOMONTH(F218,0)+$J$21+1,-1,'Business Day Paris'!F197:F391))</f>
        <v>51559</v>
      </c>
      <c r="K218" s="1263"/>
    </row>
    <row r="219" spans="2:11">
      <c r="B219" s="1274">
        <v>197</v>
      </c>
      <c r="C219" s="2"/>
      <c r="D219" s="1818">
        <f t="shared" si="11"/>
        <v>51533</v>
      </c>
      <c r="E219" s="1819">
        <f t="shared" si="9"/>
        <v>51560</v>
      </c>
      <c r="F219" s="1819">
        <f t="shared" si="10"/>
        <v>51560</v>
      </c>
      <c r="G219" s="1819">
        <f>WORKDAY(F219,$G$21,'Business Day Paris'!F198:F392)</f>
        <v>51574</v>
      </c>
      <c r="H219" s="1819">
        <f>WORKDAY(J219,$H$21,'Business Day Paris'!F198:F392)</f>
        <v>51580</v>
      </c>
      <c r="I219" s="1819">
        <f>WORKDAY(J219,$I$21,'Business Day Paris'!F198:F392)</f>
        <v>51582</v>
      </c>
      <c r="J219" s="1820">
        <f>IF(WORKDAY(EOMONTH(F219,0)+$J$21-1,1,'Business Day Paris'!F198:F392)&lt;=EOMONTH(Calendar!F220,0),WORKDAY(EOMONTH(F219,0)+$J$21-1,1,'Business Day Paris'!F198:F392),WORKDAY(EOMONTH(F219,0)+$J$21+1,-1,'Business Day Paris'!F198:F392))</f>
        <v>51587</v>
      </c>
      <c r="K219" s="1263"/>
    </row>
    <row r="220" spans="2:11">
      <c r="B220" s="1274">
        <v>198</v>
      </c>
      <c r="C220" s="2"/>
      <c r="D220" s="1818">
        <f t="shared" si="11"/>
        <v>51561</v>
      </c>
      <c r="E220" s="1819">
        <f t="shared" si="9"/>
        <v>51591</v>
      </c>
      <c r="F220" s="1819">
        <f t="shared" si="10"/>
        <v>51591</v>
      </c>
      <c r="G220" s="1819">
        <f>WORKDAY(F220,$G$21,'Business Day Paris'!F199:F393)</f>
        <v>51603</v>
      </c>
      <c r="H220" s="1819">
        <f>WORKDAY(J220,$H$21,'Business Day Paris'!F199:F393)</f>
        <v>51613</v>
      </c>
      <c r="I220" s="1819">
        <f>WORKDAY(J220,$I$21,'Business Day Paris'!F199:F393)</f>
        <v>51615</v>
      </c>
      <c r="J220" s="1820">
        <f>IF(WORKDAY(EOMONTH(F220,0)+$J$21-1,1,'Business Day Paris'!F199:F393)&lt;=EOMONTH(Calendar!F221,0),WORKDAY(EOMONTH(F220,0)+$J$21-1,1,'Business Day Paris'!F199:F393),WORKDAY(EOMONTH(F220,0)+$J$21+1,-1,'Business Day Paris'!F199:F393))</f>
        <v>51620</v>
      </c>
      <c r="K220" s="1263"/>
    </row>
    <row r="221" spans="2:11">
      <c r="B221" s="1274">
        <v>199</v>
      </c>
      <c r="C221" s="2"/>
      <c r="D221" s="1818">
        <f t="shared" si="11"/>
        <v>51592</v>
      </c>
      <c r="E221" s="1819">
        <f t="shared" si="9"/>
        <v>51621</v>
      </c>
      <c r="F221" s="1819">
        <f t="shared" si="10"/>
        <v>51621</v>
      </c>
      <c r="G221" s="1819">
        <f>WORKDAY(F221,$G$21,'Business Day Paris'!F200:F394)</f>
        <v>51635</v>
      </c>
      <c r="H221" s="1819">
        <f>WORKDAY(J221,$H$21,'Business Day Paris'!F200:F394)</f>
        <v>51641</v>
      </c>
      <c r="I221" s="1819">
        <f>WORKDAY(J221,$I$21,'Business Day Paris'!F200:F394)</f>
        <v>51643</v>
      </c>
      <c r="J221" s="1820">
        <f>IF(WORKDAY(EOMONTH(F221,0)+$J$21-1,1,'Business Day Paris'!F200:F394)&lt;=EOMONTH(Calendar!F222,0),WORKDAY(EOMONTH(F221,0)+$J$21-1,1,'Business Day Paris'!F200:F394),WORKDAY(EOMONTH(F221,0)+$J$21+1,-1,'Business Day Paris'!F200:F394))</f>
        <v>51648</v>
      </c>
      <c r="K221" s="1263"/>
    </row>
    <row r="222" spans="2:11">
      <c r="B222" s="1274">
        <v>200</v>
      </c>
      <c r="C222" s="2"/>
      <c r="D222" s="1818">
        <f t="shared" si="11"/>
        <v>51622</v>
      </c>
      <c r="E222" s="1819">
        <f t="shared" si="9"/>
        <v>51652</v>
      </c>
      <c r="F222" s="1819">
        <f t="shared" si="10"/>
        <v>51652</v>
      </c>
      <c r="G222" s="1819">
        <f>WORKDAY(F222,$G$21,'Business Day Paris'!F201:F395)</f>
        <v>51666</v>
      </c>
      <c r="H222" s="1819">
        <f>WORKDAY(J222,$H$21,'Business Day Paris'!F201:F395)</f>
        <v>51672</v>
      </c>
      <c r="I222" s="1819">
        <f>WORKDAY(J222,$I$21,'Business Day Paris'!F201:F395)</f>
        <v>51676</v>
      </c>
      <c r="J222" s="1820">
        <f>IF(WORKDAY(EOMONTH(F222,0)+$J$21-1,1,'Business Day Paris'!F201:F395)&lt;=EOMONTH(Calendar!F223,0),WORKDAY(EOMONTH(F222,0)+$J$21-1,1,'Business Day Paris'!F201:F395),WORKDAY(EOMONTH(F222,0)+$J$21+1,-1,'Business Day Paris'!F201:F395))</f>
        <v>51679</v>
      </c>
      <c r="K222" s="1263"/>
    </row>
    <row r="223" spans="2:11">
      <c r="B223" s="1274">
        <v>201</v>
      </c>
      <c r="C223" s="2"/>
      <c r="D223" s="1818">
        <f t="shared" si="11"/>
        <v>51653</v>
      </c>
      <c r="E223" s="1819">
        <f t="shared" si="9"/>
        <v>51682</v>
      </c>
      <c r="F223" s="1819">
        <f t="shared" si="10"/>
        <v>51682</v>
      </c>
      <c r="G223" s="1819">
        <f>WORKDAY(F223,$G$21,'Business Day Paris'!F202:F396)</f>
        <v>51694</v>
      </c>
      <c r="H223" s="1819">
        <f>WORKDAY(J223,$H$21,'Business Day Paris'!F202:F396)</f>
        <v>51704</v>
      </c>
      <c r="I223" s="1819">
        <f>WORKDAY(J223,$I$21,'Business Day Paris'!F202:F396)</f>
        <v>51706</v>
      </c>
      <c r="J223" s="1820">
        <f>IF(WORKDAY(EOMONTH(F223,0)+$J$21-1,1,'Business Day Paris'!F202:F396)&lt;=EOMONTH(Calendar!F224,0),WORKDAY(EOMONTH(F223,0)+$J$21-1,1,'Business Day Paris'!F202:F396),WORKDAY(EOMONTH(F223,0)+$J$21+1,-1,'Business Day Paris'!F202:F396))</f>
        <v>51711</v>
      </c>
      <c r="K223" s="1263"/>
    </row>
    <row r="224" spans="2:11">
      <c r="B224" s="1274">
        <v>202</v>
      </c>
      <c r="C224" s="2"/>
      <c r="D224" s="1818">
        <f t="shared" si="11"/>
        <v>51683</v>
      </c>
      <c r="E224" s="1819">
        <f t="shared" si="9"/>
        <v>51713</v>
      </c>
      <c r="F224" s="1819">
        <f t="shared" si="10"/>
        <v>51713</v>
      </c>
      <c r="G224" s="1819">
        <f>WORKDAY(F224,$G$21,'Business Day Paris'!F203:F397)</f>
        <v>51727</v>
      </c>
      <c r="H224" s="1819">
        <f>WORKDAY(J224,$H$21,'Business Day Paris'!F203:F397)</f>
        <v>51733</v>
      </c>
      <c r="I224" s="1819">
        <f>WORKDAY(J224,$I$21,'Business Day Paris'!F203:F397)</f>
        <v>51735</v>
      </c>
      <c r="J224" s="1820">
        <f>IF(WORKDAY(EOMONTH(F224,0)+$J$21-1,1,'Business Day Paris'!F203:F397)&lt;=EOMONTH(Calendar!F225,0),WORKDAY(EOMONTH(F224,0)+$J$21-1,1,'Business Day Paris'!F203:F397),WORKDAY(EOMONTH(F224,0)+$J$21+1,-1,'Business Day Paris'!F203:F397))</f>
        <v>51740</v>
      </c>
      <c r="K224" s="1263"/>
    </row>
    <row r="225" spans="2:11">
      <c r="B225" s="1274">
        <v>203</v>
      </c>
      <c r="C225" s="2"/>
      <c r="D225" s="1818">
        <f t="shared" si="11"/>
        <v>51714</v>
      </c>
      <c r="E225" s="1819">
        <f t="shared" si="9"/>
        <v>51744</v>
      </c>
      <c r="F225" s="1819">
        <f t="shared" si="10"/>
        <v>51744</v>
      </c>
      <c r="G225" s="1819">
        <f>WORKDAY(F225,$G$21,'Business Day Paris'!F204:F398)</f>
        <v>51757</v>
      </c>
      <c r="H225" s="1819">
        <f>WORKDAY(J225,$H$21,'Business Day Paris'!F204:F398)</f>
        <v>51764</v>
      </c>
      <c r="I225" s="1819">
        <f>WORKDAY(J225,$I$21,'Business Day Paris'!F204:F398)</f>
        <v>51768</v>
      </c>
      <c r="J225" s="1820">
        <f>IF(WORKDAY(EOMONTH(F225,0)+$J$21-1,1,'Business Day Paris'!F204:F398)&lt;=EOMONTH(Calendar!F226,0),WORKDAY(EOMONTH(F225,0)+$J$21-1,1,'Business Day Paris'!F204:F398),WORKDAY(EOMONTH(F225,0)+$J$21+1,-1,'Business Day Paris'!F204:F398))</f>
        <v>51771</v>
      </c>
      <c r="K225" s="1263"/>
    </row>
    <row r="226" spans="2:11">
      <c r="B226" s="1274">
        <v>204</v>
      </c>
      <c r="C226" s="2"/>
      <c r="D226" s="1818">
        <f t="shared" si="11"/>
        <v>51745</v>
      </c>
      <c r="E226" s="1819">
        <f t="shared" si="9"/>
        <v>51774</v>
      </c>
      <c r="F226" s="1819">
        <f t="shared" si="10"/>
        <v>51774</v>
      </c>
      <c r="G226" s="1819">
        <f>WORKDAY(F226,$G$21,'Business Day Paris'!F205:F399)</f>
        <v>51788</v>
      </c>
      <c r="H226" s="1819">
        <f>WORKDAY(J226,$H$21,'Business Day Paris'!F205:F399)</f>
        <v>51795</v>
      </c>
      <c r="I226" s="1819">
        <f>WORKDAY(J226,$I$21,'Business Day Paris'!F205:F399)</f>
        <v>51797</v>
      </c>
      <c r="J226" s="1820">
        <f>IF(WORKDAY(EOMONTH(F226,0)+$J$21-1,1,'Business Day Paris'!F205:F399)&lt;=EOMONTH(Calendar!F227,0),WORKDAY(EOMONTH(F226,0)+$J$21-1,1,'Business Day Paris'!F205:F399),WORKDAY(EOMONTH(F226,0)+$J$21+1,-1,'Business Day Paris'!F205:F399))</f>
        <v>51802</v>
      </c>
      <c r="K226" s="1263"/>
    </row>
    <row r="227" spans="2:11">
      <c r="B227" s="1274">
        <v>205</v>
      </c>
      <c r="C227" s="2"/>
      <c r="D227" s="1818">
        <f t="shared" si="11"/>
        <v>51775</v>
      </c>
      <c r="E227" s="1819">
        <f t="shared" si="9"/>
        <v>51805</v>
      </c>
      <c r="F227" s="1819">
        <f t="shared" si="10"/>
        <v>51805</v>
      </c>
      <c r="G227" s="1819">
        <f>WORKDAY(F227,$G$21,'Business Day Paris'!F206:F400)</f>
        <v>51819</v>
      </c>
      <c r="H227" s="1819">
        <f>WORKDAY(J227,$H$21,'Business Day Paris'!F206:F400)</f>
        <v>51825</v>
      </c>
      <c r="I227" s="1819">
        <f>WORKDAY(J227,$I$21,'Business Day Paris'!F206:F400)</f>
        <v>51827</v>
      </c>
      <c r="J227" s="1820">
        <f>IF(WORKDAY(EOMONTH(F227,0)+$J$21-1,1,'Business Day Paris'!F206:F400)&lt;=EOMONTH(Calendar!F228,0),WORKDAY(EOMONTH(F227,0)+$J$21-1,1,'Business Day Paris'!F206:F400),WORKDAY(EOMONTH(F227,0)+$J$21+1,-1,'Business Day Paris'!F206:F400))</f>
        <v>51832</v>
      </c>
      <c r="K227" s="1263"/>
    </row>
    <row r="228" spans="2:11">
      <c r="B228" s="1274">
        <v>206</v>
      </c>
      <c r="C228" s="2"/>
      <c r="D228" s="1818">
        <f t="shared" si="11"/>
        <v>51806</v>
      </c>
      <c r="E228" s="1819">
        <f t="shared" si="9"/>
        <v>51835</v>
      </c>
      <c r="F228" s="1819">
        <f t="shared" si="10"/>
        <v>51835</v>
      </c>
      <c r="G228" s="1819">
        <f>WORKDAY(F228,$G$21,'Business Day Paris'!F207:F401)</f>
        <v>51848</v>
      </c>
      <c r="H228" s="1819">
        <f>WORKDAY(J228,$H$21,'Business Day Paris'!F207:F401)</f>
        <v>51855</v>
      </c>
      <c r="I228" s="1819">
        <f>WORKDAY(J228,$I$21,'Business Day Paris'!F207:F401)</f>
        <v>51859</v>
      </c>
      <c r="J228" s="1820">
        <f>IF(WORKDAY(EOMONTH(F228,0)+$J$21-1,1,'Business Day Paris'!F207:F401)&lt;=EOMONTH(Calendar!F229,0),WORKDAY(EOMONTH(F228,0)+$J$21-1,1,'Business Day Paris'!F207:F401),WORKDAY(EOMONTH(F228,0)+$J$21+1,-1,'Business Day Paris'!F207:F401))</f>
        <v>51862</v>
      </c>
      <c r="K228" s="1263"/>
    </row>
    <row r="229" spans="2:11">
      <c r="B229" s="1274">
        <v>207</v>
      </c>
      <c r="C229" s="2"/>
      <c r="D229" s="1818">
        <f t="shared" si="11"/>
        <v>51836</v>
      </c>
      <c r="E229" s="1819">
        <f t="shared" si="9"/>
        <v>51866</v>
      </c>
      <c r="F229" s="1819">
        <f t="shared" si="10"/>
        <v>51866</v>
      </c>
      <c r="G229" s="1819">
        <f>WORKDAY(F229,$G$21,'Business Day Paris'!F208:F402)</f>
        <v>51880</v>
      </c>
      <c r="H229" s="1819">
        <f>WORKDAY(J229,$H$21,'Business Day Paris'!F208:F402)</f>
        <v>51886</v>
      </c>
      <c r="I229" s="1819">
        <f>WORKDAY(J229,$I$21,'Business Day Paris'!F208:F402)</f>
        <v>51888</v>
      </c>
      <c r="J229" s="1820">
        <f>IF(WORKDAY(EOMONTH(F229,0)+$J$21-1,1,'Business Day Paris'!F208:F402)&lt;=EOMONTH(Calendar!F230,0),WORKDAY(EOMONTH(F229,0)+$J$21-1,1,'Business Day Paris'!F208:F402),WORKDAY(EOMONTH(F229,0)+$J$21+1,-1,'Business Day Paris'!F208:F402))</f>
        <v>51893</v>
      </c>
      <c r="K229" s="1263"/>
    </row>
    <row r="230" spans="2:11">
      <c r="B230" s="1274">
        <v>208</v>
      </c>
      <c r="C230" s="2"/>
      <c r="D230" s="1818">
        <f t="shared" si="11"/>
        <v>51867</v>
      </c>
      <c r="E230" s="1819">
        <f t="shared" si="9"/>
        <v>51897</v>
      </c>
      <c r="F230" s="1819">
        <f t="shared" si="10"/>
        <v>51897</v>
      </c>
      <c r="G230" s="1819">
        <f>WORKDAY(F230,$G$21,'Business Day Paris'!F209:F403)</f>
        <v>51911</v>
      </c>
      <c r="H230" s="1819">
        <f>WORKDAY(J230,$H$21,'Business Day Paris'!F209:F403)</f>
        <v>51917</v>
      </c>
      <c r="I230" s="1819">
        <f>WORKDAY(J230,$I$21,'Business Day Paris'!F209:F403)</f>
        <v>51921</v>
      </c>
      <c r="J230" s="1820">
        <f>IF(WORKDAY(EOMONTH(F230,0)+$J$21-1,1,'Business Day Paris'!F209:F403)&lt;=EOMONTH(Calendar!F231,0),WORKDAY(EOMONTH(F230,0)+$J$21-1,1,'Business Day Paris'!F209:F403),WORKDAY(EOMONTH(F230,0)+$J$21+1,-1,'Business Day Paris'!F209:F403))</f>
        <v>51924</v>
      </c>
      <c r="K230" s="1263"/>
    </row>
    <row r="231" spans="2:11">
      <c r="B231" s="1274">
        <v>209</v>
      </c>
      <c r="C231" s="2"/>
      <c r="D231" s="1818">
        <f t="shared" si="11"/>
        <v>51898</v>
      </c>
      <c r="E231" s="1819">
        <f t="shared" si="9"/>
        <v>51925</v>
      </c>
      <c r="F231" s="1819">
        <f t="shared" si="10"/>
        <v>51925</v>
      </c>
      <c r="G231" s="1819">
        <f>WORKDAY(F231,$G$21,'Business Day Paris'!F210:F404)</f>
        <v>51939</v>
      </c>
      <c r="H231" s="1819">
        <f>WORKDAY(J231,$H$21,'Business Day Paris'!F210:F404)</f>
        <v>51945</v>
      </c>
      <c r="I231" s="1819">
        <f>WORKDAY(J231,$I$21,'Business Day Paris'!F210:F404)</f>
        <v>51949</v>
      </c>
      <c r="J231" s="1820">
        <f>IF(WORKDAY(EOMONTH(F231,0)+$J$21-1,1,'Business Day Paris'!F210:F404)&lt;=EOMONTH(Calendar!F232,0),WORKDAY(EOMONTH(F231,0)+$J$21-1,1,'Business Day Paris'!F210:F404),WORKDAY(EOMONTH(F231,0)+$J$21+1,-1,'Business Day Paris'!F210:F404))</f>
        <v>51952</v>
      </c>
      <c r="K231" s="1263"/>
    </row>
    <row r="232" spans="2:11">
      <c r="B232" s="1274">
        <v>210</v>
      </c>
      <c r="C232" s="2"/>
      <c r="D232" s="1818">
        <f t="shared" si="11"/>
        <v>51926</v>
      </c>
      <c r="E232" s="1819">
        <f t="shared" si="9"/>
        <v>51956</v>
      </c>
      <c r="F232" s="1819">
        <f t="shared" si="10"/>
        <v>51956</v>
      </c>
      <c r="G232" s="1819">
        <f>WORKDAY(F232,$G$21,'Business Day Paris'!F211:F405)</f>
        <v>51970</v>
      </c>
      <c r="H232" s="1819">
        <f>WORKDAY(J232,$H$21,'Business Day Paris'!F211:F405)</f>
        <v>51977</v>
      </c>
      <c r="I232" s="1819">
        <f>WORKDAY(J232,$I$21,'Business Day Paris'!F211:F405)</f>
        <v>51979</v>
      </c>
      <c r="J232" s="1820">
        <f>IF(WORKDAY(EOMONTH(F232,0)+$J$21-1,1,'Business Day Paris'!F211:F405)&lt;=EOMONTH(Calendar!F233,0),WORKDAY(EOMONTH(F232,0)+$J$21-1,1,'Business Day Paris'!F211:F405),WORKDAY(EOMONTH(F232,0)+$J$21+1,-1,'Business Day Paris'!F211:F405))</f>
        <v>51984</v>
      </c>
      <c r="K232" s="1263"/>
    </row>
    <row r="233" spans="2:11">
      <c r="B233" s="1274">
        <v>211</v>
      </c>
      <c r="C233" s="2"/>
      <c r="D233" s="1818">
        <f t="shared" si="11"/>
        <v>51957</v>
      </c>
      <c r="E233" s="1819">
        <f t="shared" si="9"/>
        <v>51986</v>
      </c>
      <c r="F233" s="1819">
        <f t="shared" si="10"/>
        <v>51986</v>
      </c>
      <c r="G233" s="1819">
        <f>WORKDAY(F233,$G$21,'Business Day Paris'!F212:F406)</f>
        <v>52000</v>
      </c>
      <c r="H233" s="1819">
        <f>WORKDAY(J233,$H$21,'Business Day Paris'!F212:F406)</f>
        <v>52006</v>
      </c>
      <c r="I233" s="1819">
        <f>WORKDAY(J233,$I$21,'Business Day Paris'!F212:F406)</f>
        <v>52008</v>
      </c>
      <c r="J233" s="1820">
        <f>IF(WORKDAY(EOMONTH(F233,0)+$J$21-1,1,'Business Day Paris'!F212:F406)&lt;=EOMONTH(Calendar!F234,0),WORKDAY(EOMONTH(F233,0)+$J$21-1,1,'Business Day Paris'!F212:F406),WORKDAY(EOMONTH(F233,0)+$J$21+1,-1,'Business Day Paris'!F212:F406))</f>
        <v>52013</v>
      </c>
      <c r="K233" s="1263"/>
    </row>
    <row r="234" spans="2:11">
      <c r="B234" s="1274">
        <v>212</v>
      </c>
      <c r="C234" s="2"/>
      <c r="D234" s="1818">
        <f t="shared" si="11"/>
        <v>51987</v>
      </c>
      <c r="E234" s="1819">
        <f t="shared" si="9"/>
        <v>52017</v>
      </c>
      <c r="F234" s="1819">
        <f t="shared" si="10"/>
        <v>52017</v>
      </c>
      <c r="G234" s="1819">
        <f>WORKDAY(F234,$G$21,'Business Day Paris'!F213:F407)</f>
        <v>52030</v>
      </c>
      <c r="H234" s="1819">
        <f>WORKDAY(J234,$H$21,'Business Day Paris'!F213:F407)</f>
        <v>52037</v>
      </c>
      <c r="I234" s="1819">
        <f>WORKDAY(J234,$I$21,'Business Day Paris'!F213:F407)</f>
        <v>52041</v>
      </c>
      <c r="J234" s="1820">
        <f>IF(WORKDAY(EOMONTH(F234,0)+$J$21-1,1,'Business Day Paris'!F213:F407)&lt;=EOMONTH(Calendar!F235,0),WORKDAY(EOMONTH(F234,0)+$J$21-1,1,'Business Day Paris'!F213:F407),WORKDAY(EOMONTH(F234,0)+$J$21+1,-1,'Business Day Paris'!F213:F407))</f>
        <v>52044</v>
      </c>
      <c r="K234" s="1263"/>
    </row>
    <row r="235" spans="2:11">
      <c r="B235" s="1274">
        <v>213</v>
      </c>
      <c r="C235" s="2"/>
      <c r="D235" s="1818">
        <f t="shared" si="11"/>
        <v>52018</v>
      </c>
      <c r="E235" s="1819">
        <f t="shared" si="9"/>
        <v>52047</v>
      </c>
      <c r="F235" s="1819">
        <f t="shared" si="10"/>
        <v>52047</v>
      </c>
      <c r="G235" s="1819">
        <f>WORKDAY(F235,$G$21,'Business Day Paris'!F214:F408)</f>
        <v>52061</v>
      </c>
      <c r="H235" s="1819">
        <f>WORKDAY(J235,$H$21,'Business Day Paris'!F214:F408)</f>
        <v>52068</v>
      </c>
      <c r="I235" s="1819">
        <f>WORKDAY(J235,$I$21,'Business Day Paris'!F214:F408)</f>
        <v>52070</v>
      </c>
      <c r="J235" s="1820">
        <f>IF(WORKDAY(EOMONTH(F235,0)+$J$21-1,1,'Business Day Paris'!F214:F408)&lt;=EOMONTH(Calendar!F236,0),WORKDAY(EOMONTH(F235,0)+$J$21-1,1,'Business Day Paris'!F214:F408),WORKDAY(EOMONTH(F235,0)+$J$21+1,-1,'Business Day Paris'!F214:F408))</f>
        <v>52075</v>
      </c>
      <c r="K235" s="1263"/>
    </row>
    <row r="236" spans="2:11">
      <c r="B236" s="1274">
        <v>214</v>
      </c>
      <c r="C236" s="2"/>
      <c r="D236" s="1818">
        <f t="shared" si="11"/>
        <v>52048</v>
      </c>
      <c r="E236" s="1819">
        <f t="shared" si="9"/>
        <v>52078</v>
      </c>
      <c r="F236" s="1819">
        <f t="shared" si="10"/>
        <v>52078</v>
      </c>
      <c r="G236" s="1819">
        <f>WORKDAY(F236,$G$21,'Business Day Paris'!F215:F409)</f>
        <v>52092</v>
      </c>
      <c r="H236" s="1819">
        <f>WORKDAY(J236,$H$21,'Business Day Paris'!F215:F409)</f>
        <v>52098</v>
      </c>
      <c r="I236" s="1819">
        <f>WORKDAY(J236,$I$21,'Business Day Paris'!F215:F409)</f>
        <v>52100</v>
      </c>
      <c r="J236" s="1820">
        <f>IF(WORKDAY(EOMONTH(F236,0)+$J$21-1,1,'Business Day Paris'!F215:F409)&lt;=EOMONTH(Calendar!F237,0),WORKDAY(EOMONTH(F236,0)+$J$21-1,1,'Business Day Paris'!F215:F409),WORKDAY(EOMONTH(F236,0)+$J$21+1,-1,'Business Day Paris'!F215:F409))</f>
        <v>52105</v>
      </c>
      <c r="K236" s="1263"/>
    </row>
    <row r="237" spans="2:11">
      <c r="B237" s="1274">
        <v>215</v>
      </c>
      <c r="C237" s="2"/>
      <c r="D237" s="1818">
        <f t="shared" si="11"/>
        <v>52079</v>
      </c>
      <c r="E237" s="1819">
        <f t="shared" si="9"/>
        <v>52109</v>
      </c>
      <c r="F237" s="1819">
        <f t="shared" si="10"/>
        <v>52109</v>
      </c>
      <c r="G237" s="1819">
        <f>WORKDAY(F237,$G$21,'Business Day Paris'!F216:F410)</f>
        <v>52121</v>
      </c>
      <c r="H237" s="1819">
        <f>WORKDAY(J237,$H$21,'Business Day Paris'!F216:F410)</f>
        <v>52131</v>
      </c>
      <c r="I237" s="1819">
        <f>WORKDAY(J237,$I$21,'Business Day Paris'!F216:F410)</f>
        <v>52133</v>
      </c>
      <c r="J237" s="1820">
        <f>IF(WORKDAY(EOMONTH(F237,0)+$J$21-1,1,'Business Day Paris'!F216:F410)&lt;=EOMONTH(Calendar!F238,0),WORKDAY(EOMONTH(F237,0)+$J$21-1,1,'Business Day Paris'!F216:F410),WORKDAY(EOMONTH(F237,0)+$J$21+1,-1,'Business Day Paris'!F216:F410))</f>
        <v>52138</v>
      </c>
      <c r="K237" s="1263"/>
    </row>
    <row r="238" spans="2:11">
      <c r="B238" s="1274">
        <v>216</v>
      </c>
      <c r="C238" s="2"/>
      <c r="D238" s="1818">
        <f t="shared" si="11"/>
        <v>52110</v>
      </c>
      <c r="E238" s="1819">
        <f t="shared" si="9"/>
        <v>52139</v>
      </c>
      <c r="F238" s="1819">
        <f t="shared" si="10"/>
        <v>52139</v>
      </c>
      <c r="G238" s="1819">
        <f>WORKDAY(F238,$G$21,'Business Day Paris'!F217:F411)</f>
        <v>52153</v>
      </c>
      <c r="H238" s="1819">
        <f>WORKDAY(J238,$H$21,'Business Day Paris'!F217:F411)</f>
        <v>52159</v>
      </c>
      <c r="I238" s="1819">
        <f>WORKDAY(J238,$I$21,'Business Day Paris'!F217:F411)</f>
        <v>52161</v>
      </c>
      <c r="J238" s="1820">
        <f>IF(WORKDAY(EOMONTH(F238,0)+$J$21-1,1,'Business Day Paris'!F217:F411)&lt;=EOMONTH(Calendar!F239,0),WORKDAY(EOMONTH(F238,0)+$J$21-1,1,'Business Day Paris'!F217:F411),WORKDAY(EOMONTH(F238,0)+$J$21+1,-1,'Business Day Paris'!F217:F411))</f>
        <v>52166</v>
      </c>
      <c r="K238" s="1263"/>
    </row>
    <row r="239" spans="2:11">
      <c r="B239" s="1274">
        <v>217</v>
      </c>
      <c r="C239" s="2"/>
      <c r="D239" s="1818">
        <f t="shared" si="11"/>
        <v>52140</v>
      </c>
      <c r="E239" s="1819">
        <f t="shared" si="9"/>
        <v>52170</v>
      </c>
      <c r="F239" s="1819">
        <f t="shared" si="10"/>
        <v>52170</v>
      </c>
      <c r="G239" s="1819">
        <f>WORKDAY(F239,$G$21,'Business Day Paris'!F218:F412)</f>
        <v>52184</v>
      </c>
      <c r="H239" s="1819">
        <f>WORKDAY(J239,$H$21,'Business Day Paris'!F218:F412)</f>
        <v>52190</v>
      </c>
      <c r="I239" s="1819">
        <f>WORKDAY(J239,$I$21,'Business Day Paris'!F218:F412)</f>
        <v>52194</v>
      </c>
      <c r="J239" s="1820">
        <f>IF(WORKDAY(EOMONTH(F239,0)+$J$21-1,1,'Business Day Paris'!F218:F412)&lt;=EOMONTH(Calendar!F240,0),WORKDAY(EOMONTH(F239,0)+$J$21-1,1,'Business Day Paris'!F218:F412),WORKDAY(EOMONTH(F239,0)+$J$21+1,-1,'Business Day Paris'!F218:F412))</f>
        <v>52197</v>
      </c>
      <c r="K239" s="1263"/>
    </row>
    <row r="240" spans="2:11">
      <c r="B240" s="1274">
        <v>218</v>
      </c>
      <c r="C240" s="2"/>
      <c r="D240" s="1818">
        <f t="shared" si="11"/>
        <v>52171</v>
      </c>
      <c r="E240" s="1819">
        <f t="shared" si="9"/>
        <v>52200</v>
      </c>
      <c r="F240" s="1819">
        <f t="shared" si="10"/>
        <v>52200</v>
      </c>
      <c r="G240" s="1819">
        <f>WORKDAY(F240,$G$21,'Business Day Paris'!F219:F413)</f>
        <v>52212</v>
      </c>
      <c r="H240" s="1819">
        <f>WORKDAY(J240,$H$21,'Business Day Paris'!F219:F413)</f>
        <v>52222</v>
      </c>
      <c r="I240" s="1819">
        <f>WORKDAY(J240,$I$21,'Business Day Paris'!F219:F413)</f>
        <v>52224</v>
      </c>
      <c r="J240" s="1820">
        <f>IF(WORKDAY(EOMONTH(F240,0)+$J$21-1,1,'Business Day Paris'!F219:F413)&lt;=EOMONTH(Calendar!F241,0),WORKDAY(EOMONTH(F240,0)+$J$21-1,1,'Business Day Paris'!F219:F413),WORKDAY(EOMONTH(F240,0)+$J$21+1,-1,'Business Day Paris'!F219:F413))</f>
        <v>52229</v>
      </c>
      <c r="K240" s="1263"/>
    </row>
    <row r="241" spans="2:11">
      <c r="B241" s="1274">
        <v>219</v>
      </c>
      <c r="C241" s="2"/>
      <c r="D241" s="1818">
        <f t="shared" si="11"/>
        <v>52201</v>
      </c>
      <c r="E241" s="1819">
        <f t="shared" si="9"/>
        <v>52231</v>
      </c>
      <c r="F241" s="1819">
        <f t="shared" si="10"/>
        <v>52231</v>
      </c>
      <c r="G241" s="1819">
        <f>WORKDAY(F241,$G$21,'Business Day Paris'!F220:F414)</f>
        <v>52245</v>
      </c>
      <c r="H241" s="1819">
        <f>WORKDAY(J241,$H$21,'Business Day Paris'!F220:F414)</f>
        <v>52251</v>
      </c>
      <c r="I241" s="1819">
        <f>WORKDAY(J241,$I$21,'Business Day Paris'!F220:F414)</f>
        <v>52253</v>
      </c>
      <c r="J241" s="1820">
        <f>IF(WORKDAY(EOMONTH(F241,0)+$J$21-1,1,'Business Day Paris'!F220:F414)&lt;=EOMONTH(Calendar!F242,0),WORKDAY(EOMONTH(F241,0)+$J$21-1,1,'Business Day Paris'!F220:F414),WORKDAY(EOMONTH(F241,0)+$J$21+1,-1,'Business Day Paris'!F220:F414))</f>
        <v>52258</v>
      </c>
      <c r="K241" s="1263"/>
    </row>
    <row r="242" spans="2:11">
      <c r="B242" s="1274">
        <v>220</v>
      </c>
      <c r="C242" s="2"/>
      <c r="D242" s="1818">
        <f t="shared" si="11"/>
        <v>52232</v>
      </c>
      <c r="E242" s="1819">
        <f t="shared" si="9"/>
        <v>52262</v>
      </c>
      <c r="F242" s="1819">
        <f t="shared" si="10"/>
        <v>52262</v>
      </c>
      <c r="G242" s="1819">
        <f>WORKDAY(F242,$G$21,'Business Day Paris'!F221:F415)</f>
        <v>52275</v>
      </c>
      <c r="H242" s="1819">
        <f>WORKDAY(J242,$H$21,'Business Day Paris'!F221:F415)</f>
        <v>52282</v>
      </c>
      <c r="I242" s="1819">
        <f>WORKDAY(J242,$I$21,'Business Day Paris'!F221:F415)</f>
        <v>52286</v>
      </c>
      <c r="J242" s="1820">
        <f>IF(WORKDAY(EOMONTH(F242,0)+$J$21-1,1,'Business Day Paris'!F221:F415)&lt;=EOMONTH(Calendar!F243,0),WORKDAY(EOMONTH(F242,0)+$J$21-1,1,'Business Day Paris'!F221:F415),WORKDAY(EOMONTH(F242,0)+$J$21+1,-1,'Business Day Paris'!F221:F415))</f>
        <v>52289</v>
      </c>
      <c r="K242" s="1263"/>
    </row>
    <row r="243" spans="2:11">
      <c r="B243" s="1274">
        <v>221</v>
      </c>
      <c r="C243" s="2"/>
      <c r="D243" s="1818">
        <f t="shared" si="11"/>
        <v>52263</v>
      </c>
      <c r="E243" s="1819">
        <f t="shared" si="9"/>
        <v>52290</v>
      </c>
      <c r="F243" s="1819">
        <f t="shared" si="10"/>
        <v>52290</v>
      </c>
      <c r="G243" s="1819">
        <f>WORKDAY(F243,$G$21,'Business Day Paris'!F222:F416)</f>
        <v>52303</v>
      </c>
      <c r="H243" s="1819">
        <f>WORKDAY(J243,$H$21,'Business Day Paris'!F222:F416)</f>
        <v>52310</v>
      </c>
      <c r="I243" s="1819">
        <f>WORKDAY(J243,$I$21,'Business Day Paris'!F222:F416)</f>
        <v>52314</v>
      </c>
      <c r="J243" s="1820">
        <f>IF(WORKDAY(EOMONTH(F243,0)+$J$21-1,1,'Business Day Paris'!F222:F416)&lt;=EOMONTH(Calendar!F244,0),WORKDAY(EOMONTH(F243,0)+$J$21-1,1,'Business Day Paris'!F222:F416),WORKDAY(EOMONTH(F243,0)+$J$21+1,-1,'Business Day Paris'!F222:F416))</f>
        <v>52317</v>
      </c>
      <c r="K243" s="1263"/>
    </row>
    <row r="244" spans="2:11">
      <c r="B244" s="1274">
        <v>222</v>
      </c>
      <c r="C244" s="2"/>
      <c r="D244" s="1818">
        <f t="shared" si="11"/>
        <v>52291</v>
      </c>
      <c r="E244" s="1819">
        <f t="shared" si="9"/>
        <v>52321</v>
      </c>
      <c r="F244" s="1819">
        <f t="shared" si="10"/>
        <v>52321</v>
      </c>
      <c r="G244" s="1819">
        <f>WORKDAY(F244,$G$21,'Business Day Paris'!F223:F417)</f>
        <v>52335</v>
      </c>
      <c r="H244" s="1819">
        <f>WORKDAY(J244,$H$21,'Business Day Paris'!F223:F417)</f>
        <v>52341</v>
      </c>
      <c r="I244" s="1819">
        <f>WORKDAY(J244,$I$21,'Business Day Paris'!F223:F417)</f>
        <v>52343</v>
      </c>
      <c r="J244" s="1820">
        <f>IF(WORKDAY(EOMONTH(F244,0)+$J$21-1,1,'Business Day Paris'!F223:F417)&lt;=EOMONTH(Calendar!F245,0),WORKDAY(EOMONTH(F244,0)+$J$21-1,1,'Business Day Paris'!F223:F417),WORKDAY(EOMONTH(F244,0)+$J$21+1,-1,'Business Day Paris'!F223:F417))</f>
        <v>52348</v>
      </c>
      <c r="K244" s="1263"/>
    </row>
    <row r="245" spans="2:11">
      <c r="B245" s="1274">
        <v>223</v>
      </c>
      <c r="C245" s="2"/>
      <c r="D245" s="1818">
        <f t="shared" si="11"/>
        <v>52322</v>
      </c>
      <c r="E245" s="1819">
        <f t="shared" si="9"/>
        <v>52351</v>
      </c>
      <c r="F245" s="1819">
        <f t="shared" si="10"/>
        <v>52351</v>
      </c>
      <c r="G245" s="1819">
        <f>WORKDAY(F245,$G$21,'Business Day Paris'!F224:F418)</f>
        <v>52365</v>
      </c>
      <c r="H245" s="1819">
        <f>WORKDAY(J245,$H$21,'Business Day Paris'!F224:F418)</f>
        <v>52371</v>
      </c>
      <c r="I245" s="1819">
        <f>WORKDAY(J245,$I$21,'Business Day Paris'!F224:F418)</f>
        <v>52373</v>
      </c>
      <c r="J245" s="1820">
        <f>IF(WORKDAY(EOMONTH(F245,0)+$J$21-1,1,'Business Day Paris'!F224:F418)&lt;=EOMONTH(Calendar!F246,0),WORKDAY(EOMONTH(F245,0)+$J$21-1,1,'Business Day Paris'!F224:F418),WORKDAY(EOMONTH(F245,0)+$J$21+1,-1,'Business Day Paris'!F224:F418))</f>
        <v>52378</v>
      </c>
      <c r="K245" s="1263"/>
    </row>
    <row r="246" spans="2:11">
      <c r="B246" s="1274">
        <v>224</v>
      </c>
      <c r="C246" s="2"/>
      <c r="D246" s="1818">
        <f t="shared" si="11"/>
        <v>52352</v>
      </c>
      <c r="E246" s="1819">
        <f t="shared" si="9"/>
        <v>52382</v>
      </c>
      <c r="F246" s="1819">
        <f t="shared" si="10"/>
        <v>52382</v>
      </c>
      <c r="G246" s="1819">
        <f>WORKDAY(F246,$G$21,'Business Day Paris'!F225:F419)</f>
        <v>52394</v>
      </c>
      <c r="H246" s="1819">
        <f>WORKDAY(J246,$H$21,'Business Day Paris'!F225:F419)</f>
        <v>52404</v>
      </c>
      <c r="I246" s="1819">
        <f>WORKDAY(J246,$I$21,'Business Day Paris'!F225:F419)</f>
        <v>52406</v>
      </c>
      <c r="J246" s="1820">
        <f>IF(WORKDAY(EOMONTH(F246,0)+$J$21-1,1,'Business Day Paris'!F225:F419)&lt;=EOMONTH(Calendar!F247,0),WORKDAY(EOMONTH(F246,0)+$J$21-1,1,'Business Day Paris'!F225:F419),WORKDAY(EOMONTH(F246,0)+$J$21+1,-1,'Business Day Paris'!F225:F419))</f>
        <v>52411</v>
      </c>
      <c r="K246" s="1263"/>
    </row>
    <row r="247" spans="2:11">
      <c r="B247" s="1274">
        <v>225</v>
      </c>
      <c r="C247" s="2"/>
      <c r="D247" s="1818">
        <f t="shared" si="11"/>
        <v>52383</v>
      </c>
      <c r="E247" s="1819">
        <f t="shared" si="9"/>
        <v>52412</v>
      </c>
      <c r="F247" s="1819">
        <f t="shared" si="10"/>
        <v>52412</v>
      </c>
      <c r="G247" s="1819">
        <f>WORKDAY(F247,$G$21,'Business Day Paris'!F226:F420)</f>
        <v>52426</v>
      </c>
      <c r="H247" s="1819">
        <f>WORKDAY(J247,$H$21,'Business Day Paris'!F226:F420)</f>
        <v>52432</v>
      </c>
      <c r="I247" s="1819">
        <f>WORKDAY(J247,$I$21,'Business Day Paris'!F226:F420)</f>
        <v>52434</v>
      </c>
      <c r="J247" s="1820">
        <f>IF(WORKDAY(EOMONTH(F247,0)+$J$21-1,1,'Business Day Paris'!F226:F420)&lt;=EOMONTH(Calendar!F248,0),WORKDAY(EOMONTH(F247,0)+$J$21-1,1,'Business Day Paris'!F226:F420),WORKDAY(EOMONTH(F247,0)+$J$21+1,-1,'Business Day Paris'!F226:F420))</f>
        <v>52439</v>
      </c>
      <c r="K247" s="1263"/>
    </row>
    <row r="248" spans="2:11">
      <c r="B248" s="1274">
        <v>226</v>
      </c>
      <c r="C248" s="2"/>
      <c r="D248" s="1818">
        <f t="shared" si="11"/>
        <v>52413</v>
      </c>
      <c r="E248" s="1819">
        <f t="shared" si="9"/>
        <v>52443</v>
      </c>
      <c r="F248" s="1819">
        <f t="shared" si="10"/>
        <v>52443</v>
      </c>
      <c r="G248" s="1819">
        <f>WORKDAY(F248,$G$21,'Business Day Paris'!F227:F421)</f>
        <v>52457</v>
      </c>
      <c r="H248" s="1819">
        <f>WORKDAY(J248,$H$21,'Business Day Paris'!F227:F421)</f>
        <v>52463</v>
      </c>
      <c r="I248" s="1819">
        <f>WORKDAY(J248,$I$21,'Business Day Paris'!F227:F421)</f>
        <v>52467</v>
      </c>
      <c r="J248" s="1820">
        <f>IF(WORKDAY(EOMONTH(F248,0)+$J$21-1,1,'Business Day Paris'!F227:F421)&lt;=EOMONTH(Calendar!F249,0),WORKDAY(EOMONTH(F248,0)+$J$21-1,1,'Business Day Paris'!F227:F421),WORKDAY(EOMONTH(F248,0)+$J$21+1,-1,'Business Day Paris'!F227:F421))</f>
        <v>52470</v>
      </c>
      <c r="K248" s="1263"/>
    </row>
    <row r="249" spans="2:11">
      <c r="B249" s="1274">
        <v>227</v>
      </c>
      <c r="C249" s="2"/>
      <c r="D249" s="1818">
        <f t="shared" si="11"/>
        <v>52444</v>
      </c>
      <c r="E249" s="1819">
        <f t="shared" si="9"/>
        <v>52474</v>
      </c>
      <c r="F249" s="1819">
        <f t="shared" si="10"/>
        <v>52474</v>
      </c>
      <c r="G249" s="1819">
        <f>WORKDAY(F249,$G$21,'Business Day Paris'!F228:F422)</f>
        <v>52488</v>
      </c>
      <c r="H249" s="1819">
        <f>WORKDAY(J249,$H$21,'Business Day Paris'!F228:F422)</f>
        <v>52495</v>
      </c>
      <c r="I249" s="1819">
        <f>WORKDAY(J249,$I$21,'Business Day Paris'!F228:F422)</f>
        <v>52497</v>
      </c>
      <c r="J249" s="1820">
        <f>IF(WORKDAY(EOMONTH(F249,0)+$J$21-1,1,'Business Day Paris'!F228:F422)&lt;=EOMONTH(Calendar!F250,0),WORKDAY(EOMONTH(F249,0)+$J$21-1,1,'Business Day Paris'!F228:F422),WORKDAY(EOMONTH(F249,0)+$J$21+1,-1,'Business Day Paris'!F228:F422))</f>
        <v>52502</v>
      </c>
      <c r="K249" s="1263"/>
    </row>
    <row r="250" spans="2:11">
      <c r="B250" s="1274">
        <v>228</v>
      </c>
      <c r="C250" s="2"/>
      <c r="D250" s="1818">
        <f t="shared" si="11"/>
        <v>52475</v>
      </c>
      <c r="E250" s="1819">
        <f t="shared" si="9"/>
        <v>52504</v>
      </c>
      <c r="F250" s="1819">
        <f t="shared" si="10"/>
        <v>52504</v>
      </c>
      <c r="G250" s="1819">
        <f>WORKDAY(F250,$G$21,'Business Day Paris'!F229:F423)</f>
        <v>52518</v>
      </c>
      <c r="H250" s="1819">
        <f>WORKDAY(J250,$H$21,'Business Day Paris'!F229:F423)</f>
        <v>52524</v>
      </c>
      <c r="I250" s="1819">
        <f>WORKDAY(J250,$I$21,'Business Day Paris'!F229:F423)</f>
        <v>52526</v>
      </c>
      <c r="J250" s="1820">
        <f>IF(WORKDAY(EOMONTH(F250,0)+$J$21-1,1,'Business Day Paris'!F229:F423)&lt;=EOMONTH(Calendar!F251,0),WORKDAY(EOMONTH(F250,0)+$J$21-1,1,'Business Day Paris'!F229:F423),WORKDAY(EOMONTH(F250,0)+$J$21+1,-1,'Business Day Paris'!F229:F423))</f>
        <v>52531</v>
      </c>
      <c r="K250" s="1263"/>
    </row>
    <row r="251" spans="2:11">
      <c r="B251" s="1274">
        <v>229</v>
      </c>
      <c r="C251" s="2"/>
      <c r="D251" s="1818">
        <f t="shared" si="11"/>
        <v>52505</v>
      </c>
      <c r="E251" s="1819">
        <f t="shared" si="9"/>
        <v>52535</v>
      </c>
      <c r="F251" s="1819">
        <f t="shared" si="10"/>
        <v>52535</v>
      </c>
      <c r="G251" s="1819">
        <f>WORKDAY(F251,$G$21,'Business Day Paris'!F230:F424)</f>
        <v>52548</v>
      </c>
      <c r="H251" s="1819">
        <f>WORKDAY(J251,$H$21,'Business Day Paris'!F230:F424)</f>
        <v>52555</v>
      </c>
      <c r="I251" s="1819">
        <f>WORKDAY(J251,$I$21,'Business Day Paris'!F230:F424)</f>
        <v>52559</v>
      </c>
      <c r="J251" s="1820">
        <f>IF(WORKDAY(EOMONTH(F251,0)+$J$21-1,1,'Business Day Paris'!F230:F424)&lt;=EOMONTH(Calendar!F252,0),WORKDAY(EOMONTH(F251,0)+$J$21-1,1,'Business Day Paris'!F230:F424),WORKDAY(EOMONTH(F251,0)+$J$21+1,-1,'Business Day Paris'!F230:F424))</f>
        <v>52562</v>
      </c>
      <c r="K251" s="1263"/>
    </row>
    <row r="252" spans="2:11">
      <c r="B252" s="1274">
        <v>230</v>
      </c>
      <c r="C252" s="2"/>
      <c r="D252" s="1818">
        <f t="shared" si="11"/>
        <v>52536</v>
      </c>
      <c r="E252" s="1819">
        <f t="shared" si="9"/>
        <v>52565</v>
      </c>
      <c r="F252" s="1819">
        <f t="shared" si="10"/>
        <v>52565</v>
      </c>
      <c r="G252" s="1819">
        <f>WORKDAY(F252,$G$21,'Business Day Paris'!F231:F425)</f>
        <v>52579</v>
      </c>
      <c r="H252" s="1819">
        <f>WORKDAY(J252,$H$21,'Business Day Paris'!F231:F425)</f>
        <v>52586</v>
      </c>
      <c r="I252" s="1819">
        <f>WORKDAY(J252,$I$21,'Business Day Paris'!F231:F425)</f>
        <v>52588</v>
      </c>
      <c r="J252" s="1820">
        <f>IF(WORKDAY(EOMONTH(F252,0)+$J$21-1,1,'Business Day Paris'!F231:F425)&lt;=EOMONTH(Calendar!F253,0),WORKDAY(EOMONTH(F252,0)+$J$21-1,1,'Business Day Paris'!F231:F425),WORKDAY(EOMONTH(F252,0)+$J$21+1,-1,'Business Day Paris'!F231:F425))</f>
        <v>52593</v>
      </c>
      <c r="K252" s="1263"/>
    </row>
    <row r="253" spans="2:11">
      <c r="B253" s="1274">
        <v>231</v>
      </c>
      <c r="C253" s="2"/>
      <c r="D253" s="1818">
        <f t="shared" si="11"/>
        <v>52566</v>
      </c>
      <c r="E253" s="1819">
        <f t="shared" si="9"/>
        <v>52596</v>
      </c>
      <c r="F253" s="1819">
        <f t="shared" si="10"/>
        <v>52596</v>
      </c>
      <c r="G253" s="1819">
        <f>WORKDAY(F253,$G$21,'Business Day Paris'!F232:F426)</f>
        <v>52610</v>
      </c>
      <c r="H253" s="1819">
        <f>WORKDAY(J253,$H$21,'Business Day Paris'!F232:F426)</f>
        <v>52616</v>
      </c>
      <c r="I253" s="1819">
        <f>WORKDAY(J253,$I$21,'Business Day Paris'!F232:F426)</f>
        <v>52618</v>
      </c>
      <c r="J253" s="1820">
        <f>IF(WORKDAY(EOMONTH(F253,0)+$J$21-1,1,'Business Day Paris'!F232:F426)&lt;=EOMONTH(Calendar!F254,0),WORKDAY(EOMONTH(F253,0)+$J$21-1,1,'Business Day Paris'!F232:F426),WORKDAY(EOMONTH(F253,0)+$J$21+1,-1,'Business Day Paris'!F232:F426))</f>
        <v>52623</v>
      </c>
      <c r="K253" s="1263"/>
    </row>
    <row r="254" spans="2:11">
      <c r="B254" s="1274">
        <v>232</v>
      </c>
      <c r="C254" s="2"/>
      <c r="D254" s="1818">
        <f t="shared" si="11"/>
        <v>52597</v>
      </c>
      <c r="E254" s="1819">
        <f t="shared" si="9"/>
        <v>52627</v>
      </c>
      <c r="F254" s="1819">
        <f t="shared" si="10"/>
        <v>52627</v>
      </c>
      <c r="G254" s="1819">
        <f>WORKDAY(F254,$G$21,'Business Day Paris'!F233:F427)</f>
        <v>52639</v>
      </c>
      <c r="H254" s="1819">
        <f>WORKDAY(J254,$H$21,'Business Day Paris'!F233:F427)</f>
        <v>52649</v>
      </c>
      <c r="I254" s="1819">
        <f>WORKDAY(J254,$I$21,'Business Day Paris'!F233:F427)</f>
        <v>52651</v>
      </c>
      <c r="J254" s="1820">
        <f>IF(WORKDAY(EOMONTH(F254,0)+$J$21-1,1,'Business Day Paris'!F233:F427)&lt;=EOMONTH(Calendar!F255,0),WORKDAY(EOMONTH(F254,0)+$J$21-1,1,'Business Day Paris'!F233:F427),WORKDAY(EOMONTH(F254,0)+$J$21+1,-1,'Business Day Paris'!F233:F427))</f>
        <v>52656</v>
      </c>
      <c r="K254" s="1263"/>
    </row>
    <row r="255" spans="2:11">
      <c r="B255" s="1274">
        <v>233</v>
      </c>
      <c r="C255" s="2"/>
      <c r="D255" s="1818">
        <f t="shared" si="11"/>
        <v>52628</v>
      </c>
      <c r="E255" s="1819">
        <f t="shared" si="9"/>
        <v>52656</v>
      </c>
      <c r="F255" s="1819">
        <f t="shared" si="10"/>
        <v>52656</v>
      </c>
      <c r="G255" s="1819">
        <f>WORKDAY(F255,$G$21,'Business Day Paris'!F234:F428)</f>
        <v>52670</v>
      </c>
      <c r="H255" s="1819">
        <f>WORKDAY(J255,$H$21,'Business Day Paris'!F234:F428)</f>
        <v>52677</v>
      </c>
      <c r="I255" s="1819">
        <f>WORKDAY(J255,$I$21,'Business Day Paris'!F234:F428)</f>
        <v>52679</v>
      </c>
      <c r="J255" s="1820">
        <f>IF(WORKDAY(EOMONTH(F255,0)+$J$21-1,1,'Business Day Paris'!F234:F428)&lt;=EOMONTH(Calendar!F256,0),WORKDAY(EOMONTH(F255,0)+$J$21-1,1,'Business Day Paris'!F234:F428),WORKDAY(EOMONTH(F255,0)+$J$21+1,-1,'Business Day Paris'!F234:F428))</f>
        <v>52684</v>
      </c>
      <c r="K255" s="1263"/>
    </row>
    <row r="256" spans="2:11">
      <c r="B256" s="1274">
        <v>234</v>
      </c>
      <c r="C256" s="2"/>
      <c r="D256" s="1818">
        <f t="shared" si="11"/>
        <v>52657</v>
      </c>
      <c r="E256" s="1819">
        <f t="shared" si="9"/>
        <v>52687</v>
      </c>
      <c r="F256" s="1819">
        <f t="shared" si="10"/>
        <v>52687</v>
      </c>
      <c r="G256" s="1819">
        <f>WORKDAY(F256,$G$21,'Business Day Paris'!F235:F429)</f>
        <v>52701</v>
      </c>
      <c r="H256" s="1819">
        <f>WORKDAY(J256,$H$21,'Business Day Paris'!F235:F429)</f>
        <v>52707</v>
      </c>
      <c r="I256" s="1819">
        <f>WORKDAY(J256,$I$21,'Business Day Paris'!F235:F429)</f>
        <v>52709</v>
      </c>
      <c r="J256" s="1820">
        <f>IF(WORKDAY(EOMONTH(F256,0)+$J$21-1,1,'Business Day Paris'!F235:F429)&lt;=EOMONTH(Calendar!F257,0),WORKDAY(EOMONTH(F256,0)+$J$21-1,1,'Business Day Paris'!F235:F429),WORKDAY(EOMONTH(F256,0)+$J$21+1,-1,'Business Day Paris'!F235:F429))</f>
        <v>52714</v>
      </c>
      <c r="K256" s="1263"/>
    </row>
    <row r="257" spans="2:11">
      <c r="B257" s="1274">
        <v>235</v>
      </c>
      <c r="C257" s="2"/>
      <c r="D257" s="1818">
        <f t="shared" si="11"/>
        <v>52688</v>
      </c>
      <c r="E257" s="1819">
        <f t="shared" si="9"/>
        <v>52717</v>
      </c>
      <c r="F257" s="1819">
        <f t="shared" si="10"/>
        <v>52717</v>
      </c>
      <c r="G257" s="1819">
        <f>WORKDAY(F257,$G$21,'Business Day Paris'!F236:F430)</f>
        <v>52730</v>
      </c>
      <c r="H257" s="1819">
        <f>WORKDAY(J257,$H$21,'Business Day Paris'!F236:F430)</f>
        <v>52737</v>
      </c>
      <c r="I257" s="1819">
        <f>WORKDAY(J257,$I$21,'Business Day Paris'!F236:F430)</f>
        <v>52741</v>
      </c>
      <c r="J257" s="1820">
        <f>IF(WORKDAY(EOMONTH(F257,0)+$J$21-1,1,'Business Day Paris'!F236:F430)&lt;=EOMONTH(Calendar!F258,0),WORKDAY(EOMONTH(F257,0)+$J$21-1,1,'Business Day Paris'!F236:F430),WORKDAY(EOMONTH(F257,0)+$J$21+1,-1,'Business Day Paris'!F236:F430))</f>
        <v>52744</v>
      </c>
      <c r="K257" s="1263"/>
    </row>
    <row r="258" spans="2:11">
      <c r="B258" s="1274">
        <v>236</v>
      </c>
      <c r="C258" s="2"/>
      <c r="D258" s="1818">
        <f t="shared" si="11"/>
        <v>52718</v>
      </c>
      <c r="E258" s="1819">
        <f t="shared" si="9"/>
        <v>52748</v>
      </c>
      <c r="F258" s="1819">
        <f t="shared" si="10"/>
        <v>52748</v>
      </c>
      <c r="G258" s="1819">
        <f>WORKDAY(F258,$G$21,'Business Day Paris'!F237:F431)</f>
        <v>52762</v>
      </c>
      <c r="H258" s="1819">
        <f>WORKDAY(J258,$H$21,'Business Day Paris'!F237:F431)</f>
        <v>52768</v>
      </c>
      <c r="I258" s="1819">
        <f>WORKDAY(J258,$I$21,'Business Day Paris'!F237:F431)</f>
        <v>52770</v>
      </c>
      <c r="J258" s="1820">
        <f>IF(WORKDAY(EOMONTH(F258,0)+$J$21-1,1,'Business Day Paris'!F237:F431)&lt;=EOMONTH(Calendar!F259,0),WORKDAY(EOMONTH(F258,0)+$J$21-1,1,'Business Day Paris'!F237:F431),WORKDAY(EOMONTH(F258,0)+$J$21+1,-1,'Business Day Paris'!F237:F431))</f>
        <v>52775</v>
      </c>
      <c r="K258" s="1263"/>
    </row>
    <row r="259" spans="2:11">
      <c r="B259" s="1274">
        <v>237</v>
      </c>
      <c r="C259" s="2"/>
      <c r="D259" s="1818">
        <f t="shared" si="11"/>
        <v>52749</v>
      </c>
      <c r="E259" s="1819">
        <f t="shared" si="9"/>
        <v>52778</v>
      </c>
      <c r="F259" s="1819">
        <f t="shared" si="10"/>
        <v>52778</v>
      </c>
      <c r="G259" s="1819">
        <f>WORKDAY(F259,$G$21,'Business Day Paris'!F238:F432)</f>
        <v>52792</v>
      </c>
      <c r="H259" s="1819">
        <f>WORKDAY(J259,$H$21,'Business Day Paris'!F238:F432)</f>
        <v>52798</v>
      </c>
      <c r="I259" s="1819">
        <f>WORKDAY(J259,$I$21,'Business Day Paris'!F238:F432)</f>
        <v>52800</v>
      </c>
      <c r="J259" s="1820">
        <f>IF(WORKDAY(EOMONTH(F259,0)+$J$21-1,1,'Business Day Paris'!F238:F432)&lt;=EOMONTH(Calendar!F260,0),WORKDAY(EOMONTH(F259,0)+$J$21-1,1,'Business Day Paris'!F238:F432),WORKDAY(EOMONTH(F259,0)+$J$21+1,-1,'Business Day Paris'!F238:F432))</f>
        <v>52805</v>
      </c>
      <c r="K259" s="1263"/>
    </row>
    <row r="260" spans="2:11">
      <c r="B260" s="1274">
        <v>238</v>
      </c>
      <c r="C260" s="2"/>
      <c r="D260" s="1818">
        <f t="shared" si="11"/>
        <v>52779</v>
      </c>
      <c r="E260" s="1819">
        <f t="shared" si="9"/>
        <v>52809</v>
      </c>
      <c r="F260" s="1819">
        <f t="shared" si="10"/>
        <v>52809</v>
      </c>
      <c r="G260" s="1819">
        <f>WORKDAY(F260,$G$21,'Business Day Paris'!F239:F433)</f>
        <v>52821</v>
      </c>
      <c r="H260" s="1819">
        <f>WORKDAY(J260,$H$21,'Business Day Paris'!F239:F433)</f>
        <v>52831</v>
      </c>
      <c r="I260" s="1819">
        <f>WORKDAY(J260,$I$21,'Business Day Paris'!F239:F433)</f>
        <v>52833</v>
      </c>
      <c r="J260" s="1820">
        <f>IF(WORKDAY(EOMONTH(F260,0)+$J$21-1,1,'Business Day Paris'!F239:F433)&lt;=EOMONTH(Calendar!F261,0),WORKDAY(EOMONTH(F260,0)+$J$21-1,1,'Business Day Paris'!F239:F433),WORKDAY(EOMONTH(F260,0)+$J$21+1,-1,'Business Day Paris'!F239:F433))</f>
        <v>52838</v>
      </c>
      <c r="K260" s="1263"/>
    </row>
    <row r="261" spans="2:11">
      <c r="B261" s="1274">
        <v>239</v>
      </c>
      <c r="C261" s="2"/>
      <c r="D261" s="1818">
        <f t="shared" si="11"/>
        <v>52810</v>
      </c>
      <c r="E261" s="1819">
        <f t="shared" si="9"/>
        <v>52840</v>
      </c>
      <c r="F261" s="1819">
        <f t="shared" si="10"/>
        <v>52840</v>
      </c>
      <c r="G261" s="1819">
        <f>WORKDAY(F261,$G$21,'Business Day Paris'!F240:F434)</f>
        <v>52854</v>
      </c>
      <c r="H261" s="1819">
        <f>WORKDAY(J261,$H$21,'Business Day Paris'!F240:F434)</f>
        <v>52860</v>
      </c>
      <c r="I261" s="1819">
        <f>WORKDAY(J261,$I$21,'Business Day Paris'!F240:F434)</f>
        <v>52862</v>
      </c>
      <c r="J261" s="1820">
        <f>IF(WORKDAY(EOMONTH(F261,0)+$J$21-1,1,'Business Day Paris'!F240:F434)&lt;=EOMONTH(Calendar!F262,0),WORKDAY(EOMONTH(F261,0)+$J$21-1,1,'Business Day Paris'!F240:F434),WORKDAY(EOMONTH(F261,0)+$J$21+1,-1,'Business Day Paris'!F240:F434))</f>
        <v>52867</v>
      </c>
      <c r="K261" s="1263"/>
    </row>
    <row r="262" spans="2:11">
      <c r="B262" s="1274">
        <v>240</v>
      </c>
      <c r="C262" s="2"/>
      <c r="D262" s="1818">
        <f t="shared" si="11"/>
        <v>52841</v>
      </c>
      <c r="E262" s="1819">
        <f t="shared" si="9"/>
        <v>52870</v>
      </c>
      <c r="F262" s="1819">
        <f t="shared" si="10"/>
        <v>52870</v>
      </c>
      <c r="G262" s="1819">
        <f>WORKDAY(F262,$G$21,'Business Day Paris'!F241:F435)</f>
        <v>52884</v>
      </c>
      <c r="H262" s="1819">
        <f>WORKDAY(J262,$H$21,'Business Day Paris'!F241:F435)</f>
        <v>52890</v>
      </c>
      <c r="I262" s="1819">
        <f>WORKDAY(J262,$I$21,'Business Day Paris'!F241:F435)</f>
        <v>52894</v>
      </c>
      <c r="J262" s="1820">
        <f>IF(WORKDAY(EOMONTH(F262,0)+$J$21-1,1,'Business Day Paris'!F241:F435)&lt;=EOMONTH(Calendar!F263,0),WORKDAY(EOMONTH(F262,0)+$J$21-1,1,'Business Day Paris'!F241:F435),WORKDAY(EOMONTH(F262,0)+$J$21+1,-1,'Business Day Paris'!F241:F435))</f>
        <v>52897</v>
      </c>
      <c r="K262" s="1263"/>
    </row>
    <row r="263" spans="2:11">
      <c r="B263" s="1274">
        <v>241</v>
      </c>
      <c r="C263" s="2"/>
      <c r="D263" s="1818">
        <f t="shared" si="11"/>
        <v>52871</v>
      </c>
      <c r="E263" s="1819">
        <f t="shared" si="9"/>
        <v>52901</v>
      </c>
      <c r="F263" s="1819">
        <f t="shared" si="10"/>
        <v>52901</v>
      </c>
      <c r="G263" s="1819">
        <f>WORKDAY(F263,$G$21,'Business Day Paris'!F242:F436)</f>
        <v>52915</v>
      </c>
      <c r="H263" s="1819">
        <f>WORKDAY(J263,$H$21,'Business Day Paris'!F242:F436)</f>
        <v>52922</v>
      </c>
      <c r="I263" s="1819">
        <f>WORKDAY(J263,$I$21,'Business Day Paris'!F242:F436)</f>
        <v>52924</v>
      </c>
      <c r="J263" s="1820">
        <f>IF(WORKDAY(EOMONTH(F263,0)+$J$21-1,1,'Business Day Paris'!F242:F436)&lt;=EOMONTH(Calendar!F264,0),WORKDAY(EOMONTH(F263,0)+$J$21-1,1,'Business Day Paris'!F242:F436),WORKDAY(EOMONTH(F263,0)+$J$21+1,-1,'Business Day Paris'!F242:F436))</f>
        <v>52929</v>
      </c>
      <c r="K263" s="1263"/>
    </row>
    <row r="264" spans="2:11">
      <c r="B264" s="1274">
        <v>242</v>
      </c>
      <c r="C264" s="2"/>
      <c r="D264" s="1818">
        <f t="shared" si="11"/>
        <v>52902</v>
      </c>
      <c r="E264" s="1819">
        <f t="shared" si="9"/>
        <v>52931</v>
      </c>
      <c r="F264" s="1819">
        <f t="shared" si="10"/>
        <v>52931</v>
      </c>
      <c r="G264" s="1819">
        <f>WORKDAY(F264,$G$21,'Business Day Paris'!F243:F437)</f>
        <v>52945</v>
      </c>
      <c r="H264" s="1819">
        <f>WORKDAY(J264,$H$21,'Business Day Paris'!F243:F437)</f>
        <v>52951</v>
      </c>
      <c r="I264" s="1819">
        <f>WORKDAY(J264,$I$21,'Business Day Paris'!F243:F437)</f>
        <v>52953</v>
      </c>
      <c r="J264" s="1820">
        <f>IF(WORKDAY(EOMONTH(F264,0)+$J$21-1,1,'Business Day Paris'!F243:F437)&lt;=EOMONTH(Calendar!F265,0),WORKDAY(EOMONTH(F264,0)+$J$21-1,1,'Business Day Paris'!F243:F437),WORKDAY(EOMONTH(F264,0)+$J$21+1,-1,'Business Day Paris'!F243:F437))</f>
        <v>52958</v>
      </c>
      <c r="K264" s="1263"/>
    </row>
    <row r="265" spans="2:11">
      <c r="B265" s="1274">
        <v>243</v>
      </c>
      <c r="C265" s="2"/>
      <c r="D265" s="1818">
        <f t="shared" si="11"/>
        <v>52932</v>
      </c>
      <c r="E265" s="1819">
        <f t="shared" si="9"/>
        <v>52962</v>
      </c>
      <c r="F265" s="1819">
        <f t="shared" si="10"/>
        <v>52962</v>
      </c>
      <c r="G265" s="1819">
        <f>WORKDAY(F265,$G$21,'Business Day Paris'!F244:F438)</f>
        <v>52975</v>
      </c>
      <c r="H265" s="1819">
        <f>WORKDAY(J265,$H$21,'Business Day Paris'!F244:F438)</f>
        <v>52982</v>
      </c>
      <c r="I265" s="1819">
        <f>WORKDAY(J265,$I$21,'Business Day Paris'!F244:F438)</f>
        <v>52986</v>
      </c>
      <c r="J265" s="1820">
        <f>IF(WORKDAY(EOMONTH(F265,0)+$J$21-1,1,'Business Day Paris'!F244:F438)&lt;=EOMONTH(Calendar!F266,0),WORKDAY(EOMONTH(F265,0)+$J$21-1,1,'Business Day Paris'!F244:F438),WORKDAY(EOMONTH(F265,0)+$J$21+1,-1,'Business Day Paris'!F244:F438))</f>
        <v>52989</v>
      </c>
      <c r="K265" s="1263"/>
    </row>
    <row r="266" spans="2:11">
      <c r="B266" s="1274">
        <v>244</v>
      </c>
      <c r="C266" s="2"/>
      <c r="D266" s="1818">
        <f t="shared" si="11"/>
        <v>52963</v>
      </c>
      <c r="E266" s="1819">
        <f t="shared" si="9"/>
        <v>52993</v>
      </c>
      <c r="F266" s="1819">
        <f t="shared" si="10"/>
        <v>52993</v>
      </c>
      <c r="G266" s="1819">
        <f>WORKDAY(F266,$G$21,'Business Day Paris'!F245:F439)</f>
        <v>53007</v>
      </c>
      <c r="H266" s="1819">
        <f>WORKDAY(J266,$H$21,'Business Day Paris'!F245:F439)</f>
        <v>53013</v>
      </c>
      <c r="I266" s="1819">
        <f>WORKDAY(J266,$I$21,'Business Day Paris'!F245:F439)</f>
        <v>53015</v>
      </c>
      <c r="J266" s="1820">
        <f>IF(WORKDAY(EOMONTH(F266,0)+$J$21-1,1,'Business Day Paris'!F245:F439)&lt;=EOMONTH(Calendar!F267,0),WORKDAY(EOMONTH(F266,0)+$J$21-1,1,'Business Day Paris'!F245:F439),WORKDAY(EOMONTH(F266,0)+$J$21+1,-1,'Business Day Paris'!F245:F439))</f>
        <v>53020</v>
      </c>
      <c r="K266" s="1263"/>
    </row>
    <row r="267" spans="2:11">
      <c r="B267" s="1274">
        <v>245</v>
      </c>
      <c r="C267" s="2"/>
      <c r="D267" s="1818">
        <f t="shared" si="11"/>
        <v>52994</v>
      </c>
      <c r="E267" s="1819">
        <f t="shared" si="9"/>
        <v>53021</v>
      </c>
      <c r="F267" s="1819">
        <f t="shared" si="10"/>
        <v>53021</v>
      </c>
      <c r="G267" s="1819">
        <f>WORKDAY(F267,$G$21,'Business Day Paris'!F246:F440)</f>
        <v>53035</v>
      </c>
      <c r="H267" s="1819">
        <f>WORKDAY(J267,$H$21,'Business Day Paris'!F246:F440)</f>
        <v>53041</v>
      </c>
      <c r="I267" s="1819">
        <f>WORKDAY(J267,$I$21,'Business Day Paris'!F246:F440)</f>
        <v>53043</v>
      </c>
      <c r="J267" s="1820">
        <f>IF(WORKDAY(EOMONTH(F267,0)+$J$21-1,1,'Business Day Paris'!F246:F440)&lt;=EOMONTH(Calendar!F268,0),WORKDAY(EOMONTH(F267,0)+$J$21-1,1,'Business Day Paris'!F246:F440),WORKDAY(EOMONTH(F267,0)+$J$21+1,-1,'Business Day Paris'!F246:F440))</f>
        <v>53048</v>
      </c>
      <c r="K267" s="1263"/>
    </row>
    <row r="268" spans="2:11">
      <c r="B268" s="1274">
        <v>246</v>
      </c>
      <c r="C268" s="2"/>
      <c r="D268" s="1818">
        <f t="shared" si="11"/>
        <v>53022</v>
      </c>
      <c r="E268" s="1819">
        <f t="shared" si="9"/>
        <v>53052</v>
      </c>
      <c r="F268" s="1819">
        <f t="shared" si="10"/>
        <v>53052</v>
      </c>
      <c r="G268" s="1819">
        <f>WORKDAY(F268,$G$21,'Business Day Paris'!F247:F441)</f>
        <v>53066</v>
      </c>
      <c r="H268" s="1819">
        <f>WORKDAY(J268,$H$21,'Business Day Paris'!F247:F441)</f>
        <v>53072</v>
      </c>
      <c r="I268" s="1819">
        <f>WORKDAY(J268,$I$21,'Business Day Paris'!F247:F441)</f>
        <v>53076</v>
      </c>
      <c r="J268" s="1820">
        <f>IF(WORKDAY(EOMONTH(F268,0)+$J$21-1,1,'Business Day Paris'!F247:F441)&lt;=EOMONTH(Calendar!F269,0),WORKDAY(EOMONTH(F268,0)+$J$21-1,1,'Business Day Paris'!F247:F441),WORKDAY(EOMONTH(F268,0)+$J$21+1,-1,'Business Day Paris'!F247:F441))</f>
        <v>53079</v>
      </c>
      <c r="K268" s="1263"/>
    </row>
    <row r="269" spans="2:11">
      <c r="B269" s="1274">
        <v>247</v>
      </c>
      <c r="C269" s="2"/>
      <c r="D269" s="1818">
        <f t="shared" si="11"/>
        <v>53053</v>
      </c>
      <c r="E269" s="1819">
        <f t="shared" si="9"/>
        <v>53082</v>
      </c>
      <c r="F269" s="1819">
        <f t="shared" si="10"/>
        <v>53082</v>
      </c>
      <c r="G269" s="1819">
        <f>WORKDAY(F269,$G$21,'Business Day Paris'!F248:F442)</f>
        <v>53094</v>
      </c>
      <c r="H269" s="1819">
        <f>WORKDAY(J269,$H$21,'Business Day Paris'!F248:F442)</f>
        <v>53104</v>
      </c>
      <c r="I269" s="1819">
        <f>WORKDAY(J269,$I$21,'Business Day Paris'!F248:F442)</f>
        <v>53106</v>
      </c>
      <c r="J269" s="1820">
        <f>IF(WORKDAY(EOMONTH(F269,0)+$J$21-1,1,'Business Day Paris'!F248:F442)&lt;=EOMONTH(Calendar!F270,0),WORKDAY(EOMONTH(F269,0)+$J$21-1,1,'Business Day Paris'!F248:F442),WORKDAY(EOMONTH(F269,0)+$J$21+1,-1,'Business Day Paris'!F248:F442))</f>
        <v>53111</v>
      </c>
      <c r="K269" s="1263"/>
    </row>
    <row r="270" spans="2:11">
      <c r="B270" s="1274">
        <v>248</v>
      </c>
      <c r="C270" s="2"/>
      <c r="D270" s="1818">
        <f t="shared" si="11"/>
        <v>53083</v>
      </c>
      <c r="E270" s="1819">
        <f t="shared" si="9"/>
        <v>53113</v>
      </c>
      <c r="F270" s="1819">
        <f t="shared" si="10"/>
        <v>53113</v>
      </c>
      <c r="G270" s="1819">
        <f>WORKDAY(F270,$G$21,'Business Day Paris'!F249:F443)</f>
        <v>53127</v>
      </c>
      <c r="H270" s="1819">
        <f>WORKDAY(J270,$H$21,'Business Day Paris'!F249:F443)</f>
        <v>53133</v>
      </c>
      <c r="I270" s="1819">
        <f>WORKDAY(J270,$I$21,'Business Day Paris'!F249:F443)</f>
        <v>53135</v>
      </c>
      <c r="J270" s="1820">
        <f>IF(WORKDAY(EOMONTH(F270,0)+$J$21-1,1,'Business Day Paris'!F249:F443)&lt;=EOMONTH(Calendar!F271,0),WORKDAY(EOMONTH(F270,0)+$J$21-1,1,'Business Day Paris'!F249:F443),WORKDAY(EOMONTH(F270,0)+$J$21+1,-1,'Business Day Paris'!F249:F443))</f>
        <v>53140</v>
      </c>
      <c r="K270" s="1263"/>
    </row>
    <row r="271" spans="2:11">
      <c r="B271" s="1274">
        <v>249</v>
      </c>
      <c r="C271" s="2"/>
      <c r="D271" s="1818">
        <f t="shared" si="11"/>
        <v>53114</v>
      </c>
      <c r="E271" s="1819">
        <f t="shared" si="9"/>
        <v>53143</v>
      </c>
      <c r="F271" s="1819">
        <f t="shared" si="10"/>
        <v>53143</v>
      </c>
      <c r="G271" s="1819">
        <f>WORKDAY(F271,$G$21,'Business Day Paris'!F250:F444)</f>
        <v>53157</v>
      </c>
      <c r="H271" s="1819">
        <f>WORKDAY(J271,$H$21,'Business Day Paris'!F250:F444)</f>
        <v>53163</v>
      </c>
      <c r="I271" s="1819">
        <f>WORKDAY(J271,$I$21,'Business Day Paris'!F250:F444)</f>
        <v>53167</v>
      </c>
      <c r="J271" s="1820">
        <f>IF(WORKDAY(EOMONTH(F271,0)+$J$21-1,1,'Business Day Paris'!F250:F444)&lt;=EOMONTH(Calendar!F272,0),WORKDAY(EOMONTH(F271,0)+$J$21-1,1,'Business Day Paris'!F250:F444),WORKDAY(EOMONTH(F271,0)+$J$21+1,-1,'Business Day Paris'!F250:F444))</f>
        <v>53170</v>
      </c>
      <c r="K271" s="1263"/>
    </row>
    <row r="272" spans="2:11">
      <c r="B272" s="1274">
        <v>250</v>
      </c>
      <c r="C272" s="2"/>
      <c r="D272" s="1818">
        <f t="shared" si="11"/>
        <v>53144</v>
      </c>
      <c r="E272" s="1819">
        <f t="shared" si="9"/>
        <v>53174</v>
      </c>
      <c r="F272" s="1819">
        <f t="shared" si="10"/>
        <v>53174</v>
      </c>
      <c r="G272" s="1819">
        <f>WORKDAY(F272,$G$21,'Business Day Paris'!F251:F445)</f>
        <v>53188</v>
      </c>
      <c r="H272" s="1819">
        <f>WORKDAY(J272,$H$21,'Business Day Paris'!F251:F445)</f>
        <v>53195</v>
      </c>
      <c r="I272" s="1819">
        <f>WORKDAY(J272,$I$21,'Business Day Paris'!F251:F445)</f>
        <v>53197</v>
      </c>
      <c r="J272" s="1820">
        <f>IF(WORKDAY(EOMONTH(F272,0)+$J$21-1,1,'Business Day Paris'!F251:F445)&lt;=EOMONTH(Calendar!F273,0),WORKDAY(EOMONTH(F272,0)+$J$21-1,1,'Business Day Paris'!F251:F445),WORKDAY(EOMONTH(F272,0)+$J$21+1,-1,'Business Day Paris'!F251:F445))</f>
        <v>53202</v>
      </c>
      <c r="K272" s="1263"/>
    </row>
    <row r="273" spans="2:11">
      <c r="B273" s="1274">
        <v>251</v>
      </c>
      <c r="C273" s="2"/>
      <c r="D273" s="1818">
        <f t="shared" si="11"/>
        <v>53175</v>
      </c>
      <c r="E273" s="1819">
        <f t="shared" si="9"/>
        <v>53205</v>
      </c>
      <c r="F273" s="1819">
        <f t="shared" si="10"/>
        <v>53205</v>
      </c>
      <c r="G273" s="1819">
        <f>WORKDAY(F273,$G$21,'Business Day Paris'!F252:F446)</f>
        <v>53219</v>
      </c>
      <c r="H273" s="1819">
        <f>WORKDAY(J273,$H$21,'Business Day Paris'!F252:F446)</f>
        <v>53225</v>
      </c>
      <c r="I273" s="1819">
        <f>WORKDAY(J273,$I$21,'Business Day Paris'!F252:F446)</f>
        <v>53227</v>
      </c>
      <c r="J273" s="1820">
        <f>IF(WORKDAY(EOMONTH(F273,0)+$J$21-1,1,'Business Day Paris'!F252:F446)&lt;=EOMONTH(Calendar!F274,0),WORKDAY(EOMONTH(F273,0)+$J$21-1,1,'Business Day Paris'!F252:F446),WORKDAY(EOMONTH(F273,0)+$J$21+1,-1,'Business Day Paris'!F252:F446))</f>
        <v>53232</v>
      </c>
      <c r="K273" s="1263"/>
    </row>
    <row r="274" spans="2:11">
      <c r="B274" s="1274">
        <v>252</v>
      </c>
      <c r="C274" s="2"/>
      <c r="D274" s="1818">
        <f t="shared" si="11"/>
        <v>53206</v>
      </c>
      <c r="E274" s="1819">
        <f t="shared" si="9"/>
        <v>53235</v>
      </c>
      <c r="F274" s="1819">
        <f t="shared" si="10"/>
        <v>53235</v>
      </c>
      <c r="G274" s="1819">
        <f>WORKDAY(F274,$G$21,'Business Day Paris'!F253:F447)</f>
        <v>53248</v>
      </c>
      <c r="H274" s="1819">
        <f>WORKDAY(J274,$H$21,'Business Day Paris'!F253:F447)</f>
        <v>53255</v>
      </c>
      <c r="I274" s="1819">
        <f>WORKDAY(J274,$I$21,'Business Day Paris'!F253:F447)</f>
        <v>53259</v>
      </c>
      <c r="J274" s="1820">
        <f>IF(WORKDAY(EOMONTH(F274,0)+$J$21-1,1,'Business Day Paris'!F253:F447)&lt;=EOMONTH(Calendar!F275,0),WORKDAY(EOMONTH(F274,0)+$J$21-1,1,'Business Day Paris'!F253:F447),WORKDAY(EOMONTH(F274,0)+$J$21+1,-1,'Business Day Paris'!F253:F447))</f>
        <v>53262</v>
      </c>
      <c r="K274" s="1263"/>
    </row>
    <row r="275" spans="2:11">
      <c r="B275" s="1274">
        <v>253</v>
      </c>
      <c r="C275" s="2"/>
      <c r="D275" s="1818">
        <f t="shared" si="11"/>
        <v>53236</v>
      </c>
      <c r="E275" s="1819">
        <f t="shared" si="9"/>
        <v>53266</v>
      </c>
      <c r="F275" s="1819">
        <f t="shared" si="10"/>
        <v>53266</v>
      </c>
      <c r="G275" s="1819">
        <f>WORKDAY(F275,$G$21,'Business Day Paris'!F254:F448)</f>
        <v>53280</v>
      </c>
      <c r="H275" s="1819">
        <f>WORKDAY(J275,$H$21,'Business Day Paris'!F254:F448)</f>
        <v>53286</v>
      </c>
      <c r="I275" s="1819">
        <f>WORKDAY(J275,$I$21,'Business Day Paris'!F254:F448)</f>
        <v>53288</v>
      </c>
      <c r="J275" s="1820">
        <f>IF(WORKDAY(EOMONTH(F275,0)+$J$21-1,1,'Business Day Paris'!F254:F448)&lt;=EOMONTH(Calendar!F276,0),WORKDAY(EOMONTH(F275,0)+$J$21-1,1,'Business Day Paris'!F254:F448),WORKDAY(EOMONTH(F275,0)+$J$21+1,-1,'Business Day Paris'!F254:F448))</f>
        <v>53293</v>
      </c>
      <c r="K275" s="1263"/>
    </row>
    <row r="276" spans="2:11">
      <c r="B276" s="1274">
        <v>254</v>
      </c>
      <c r="C276" s="2"/>
      <c r="D276" s="1818">
        <f t="shared" si="11"/>
        <v>53267</v>
      </c>
      <c r="E276" s="1819">
        <f t="shared" si="9"/>
        <v>53296</v>
      </c>
      <c r="F276" s="1819">
        <f t="shared" si="10"/>
        <v>53296</v>
      </c>
      <c r="G276" s="1819">
        <f>WORKDAY(F276,$G$21,'Business Day Paris'!F255:F449)</f>
        <v>53310</v>
      </c>
      <c r="H276" s="1819">
        <f>WORKDAY(J276,$H$21,'Business Day Paris'!F255:F449)</f>
        <v>53316</v>
      </c>
      <c r="I276" s="1819">
        <f>WORKDAY(J276,$I$21,'Business Day Paris'!F255:F449)</f>
        <v>53318</v>
      </c>
      <c r="J276" s="1820">
        <f>IF(WORKDAY(EOMONTH(F276,0)+$J$21-1,1,'Business Day Paris'!F255:F449)&lt;=EOMONTH(Calendar!F277,0),WORKDAY(EOMONTH(F276,0)+$J$21-1,1,'Business Day Paris'!F255:F449),WORKDAY(EOMONTH(F276,0)+$J$21+1,-1,'Business Day Paris'!F255:F449))</f>
        <v>53323</v>
      </c>
      <c r="K276" s="1263"/>
    </row>
    <row r="277" spans="2:11">
      <c r="B277" s="1274">
        <v>255</v>
      </c>
      <c r="C277" s="2"/>
      <c r="D277" s="1818">
        <f t="shared" si="11"/>
        <v>53297</v>
      </c>
      <c r="E277" s="1819">
        <f t="shared" si="9"/>
        <v>53327</v>
      </c>
      <c r="F277" s="1819">
        <f t="shared" si="10"/>
        <v>53327</v>
      </c>
      <c r="G277" s="1819">
        <f>WORKDAY(F277,$G$21,'Business Day Paris'!F256:F450)</f>
        <v>53339</v>
      </c>
      <c r="H277" s="1819">
        <f>WORKDAY(J277,$H$21,'Business Day Paris'!F256:F450)</f>
        <v>53349</v>
      </c>
      <c r="I277" s="1819">
        <f>WORKDAY(J277,$I$21,'Business Day Paris'!F256:F450)</f>
        <v>53351</v>
      </c>
      <c r="J277" s="1820">
        <f>IF(WORKDAY(EOMONTH(F277,0)+$J$21-1,1,'Business Day Paris'!F256:F450)&lt;=EOMONTH(Calendar!F278,0),WORKDAY(EOMONTH(F277,0)+$J$21-1,1,'Business Day Paris'!F256:F450),WORKDAY(EOMONTH(F277,0)+$J$21+1,-1,'Business Day Paris'!F256:F450))</f>
        <v>53356</v>
      </c>
      <c r="K277" s="1263"/>
    </row>
    <row r="278" spans="2:11">
      <c r="B278" s="1274">
        <v>256</v>
      </c>
      <c r="C278" s="2"/>
      <c r="D278" s="1818">
        <f t="shared" si="11"/>
        <v>53328</v>
      </c>
      <c r="E278" s="1819">
        <f t="shared" si="9"/>
        <v>53358</v>
      </c>
      <c r="F278" s="1819">
        <f t="shared" si="10"/>
        <v>53358</v>
      </c>
      <c r="G278" s="1819">
        <f>WORKDAY(F278,$G$21,'Business Day Paris'!F257:F451)</f>
        <v>53372</v>
      </c>
      <c r="H278" s="1819">
        <f>WORKDAY(J278,$H$21,'Business Day Paris'!F257:F451)</f>
        <v>53378</v>
      </c>
      <c r="I278" s="1819">
        <f>WORKDAY(J278,$I$21,'Business Day Paris'!F257:F451)</f>
        <v>53380</v>
      </c>
      <c r="J278" s="1820">
        <f>IF(WORKDAY(EOMONTH(F278,0)+$J$21-1,1,'Business Day Paris'!F257:F451)&lt;=EOMONTH(Calendar!F279,0),WORKDAY(EOMONTH(F278,0)+$J$21-1,1,'Business Day Paris'!F257:F451),WORKDAY(EOMONTH(F278,0)+$J$21+1,-1,'Business Day Paris'!F257:F451))</f>
        <v>53385</v>
      </c>
      <c r="K278" s="1263"/>
    </row>
    <row r="279" spans="2:11">
      <c r="B279" s="1274">
        <v>257</v>
      </c>
      <c r="C279" s="2"/>
      <c r="D279" s="1818">
        <f t="shared" si="11"/>
        <v>53359</v>
      </c>
      <c r="E279" s="1819">
        <f t="shared" si="9"/>
        <v>53386</v>
      </c>
      <c r="F279" s="1819">
        <f t="shared" si="10"/>
        <v>53386</v>
      </c>
      <c r="G279" s="1819">
        <f>WORKDAY(F279,$G$21,'Business Day Paris'!F258:F452)</f>
        <v>53400</v>
      </c>
      <c r="H279" s="1819">
        <f>WORKDAY(J279,$H$21,'Business Day Paris'!F258:F452)</f>
        <v>53406</v>
      </c>
      <c r="I279" s="1819">
        <f>WORKDAY(J279,$I$21,'Business Day Paris'!F258:F452)</f>
        <v>53408</v>
      </c>
      <c r="J279" s="1820">
        <f>IF(WORKDAY(EOMONTH(F279,0)+$J$21-1,1,'Business Day Paris'!F258:F452)&lt;=EOMONTH(Calendar!F280,0),WORKDAY(EOMONTH(F279,0)+$J$21-1,1,'Business Day Paris'!F258:F452),WORKDAY(EOMONTH(F279,0)+$J$21+1,-1,'Business Day Paris'!F258:F452))</f>
        <v>53413</v>
      </c>
      <c r="K279" s="1263"/>
    </row>
    <row r="280" spans="2:11">
      <c r="B280" s="1274">
        <v>258</v>
      </c>
      <c r="C280" s="2"/>
      <c r="D280" s="1818">
        <f t="shared" si="11"/>
        <v>53387</v>
      </c>
      <c r="E280" s="1819">
        <f t="shared" ref="E280:E343" si="12">EOMONTH(D280,0)</f>
        <v>53417</v>
      </c>
      <c r="F280" s="1819">
        <f t="shared" ref="F280:F343" si="13">E280</f>
        <v>53417</v>
      </c>
      <c r="G280" s="1819">
        <f>WORKDAY(F280,$G$21,'Business Day Paris'!F259:F453)</f>
        <v>53430</v>
      </c>
      <c r="H280" s="1819">
        <f>WORKDAY(J280,$H$21,'Business Day Paris'!F259:F453)</f>
        <v>53437</v>
      </c>
      <c r="I280" s="1819">
        <f>WORKDAY(J280,$I$21,'Business Day Paris'!F259:F453)</f>
        <v>53441</v>
      </c>
      <c r="J280" s="1820">
        <f>IF(WORKDAY(EOMONTH(F280,0)+$J$21-1,1,'Business Day Paris'!F259:F453)&lt;=EOMONTH(Calendar!F281,0),WORKDAY(EOMONTH(F280,0)+$J$21-1,1,'Business Day Paris'!F259:F453),WORKDAY(EOMONTH(F280,0)+$J$21+1,-1,'Business Day Paris'!F259:F453))</f>
        <v>53444</v>
      </c>
      <c r="K280" s="1263"/>
    </row>
    <row r="281" spans="2:11">
      <c r="B281" s="1274">
        <v>259</v>
      </c>
      <c r="C281" s="2"/>
      <c r="D281" s="1818">
        <f t="shared" ref="D281:D344" si="14">EOMONTH(D280,0)+1</f>
        <v>53418</v>
      </c>
      <c r="E281" s="1819">
        <f t="shared" si="12"/>
        <v>53447</v>
      </c>
      <c r="F281" s="1819">
        <f t="shared" si="13"/>
        <v>53447</v>
      </c>
      <c r="G281" s="1819">
        <f>WORKDAY(F281,$G$21,'Business Day Paris'!F260:F454)</f>
        <v>53461</v>
      </c>
      <c r="H281" s="1819">
        <f>WORKDAY(J281,$H$21,'Business Day Paris'!F260:F454)</f>
        <v>53468</v>
      </c>
      <c r="I281" s="1819">
        <f>WORKDAY(J281,$I$21,'Business Day Paris'!F260:F454)</f>
        <v>53470</v>
      </c>
      <c r="J281" s="1820">
        <f>IF(WORKDAY(EOMONTH(F281,0)+$J$21-1,1,'Business Day Paris'!F260:F454)&lt;=EOMONTH(Calendar!F282,0),WORKDAY(EOMONTH(F281,0)+$J$21-1,1,'Business Day Paris'!F260:F454),WORKDAY(EOMONTH(F281,0)+$J$21+1,-1,'Business Day Paris'!F260:F454))</f>
        <v>53475</v>
      </c>
      <c r="K281" s="1263"/>
    </row>
    <row r="282" spans="2:11">
      <c r="B282" s="1274">
        <v>260</v>
      </c>
      <c r="C282" s="2"/>
      <c r="D282" s="1818">
        <f t="shared" si="14"/>
        <v>53448</v>
      </c>
      <c r="E282" s="1819">
        <f t="shared" si="12"/>
        <v>53478</v>
      </c>
      <c r="F282" s="1819">
        <f t="shared" si="13"/>
        <v>53478</v>
      </c>
      <c r="G282" s="1819">
        <f>WORKDAY(F282,$G$21,'Business Day Paris'!F261:F455)</f>
        <v>53492</v>
      </c>
      <c r="H282" s="1819">
        <f>WORKDAY(J282,$H$21,'Business Day Paris'!F261:F455)</f>
        <v>53498</v>
      </c>
      <c r="I282" s="1819">
        <f>WORKDAY(J282,$I$21,'Business Day Paris'!F261:F455)</f>
        <v>53500</v>
      </c>
      <c r="J282" s="1820">
        <f>IF(WORKDAY(EOMONTH(F282,0)+$J$21-1,1,'Business Day Paris'!F261:F455)&lt;=EOMONTH(Calendar!F283,0),WORKDAY(EOMONTH(F282,0)+$J$21-1,1,'Business Day Paris'!F261:F455),WORKDAY(EOMONTH(F282,0)+$J$21+1,-1,'Business Day Paris'!F261:F455))</f>
        <v>53505</v>
      </c>
      <c r="K282" s="1263"/>
    </row>
    <row r="283" spans="2:11">
      <c r="B283" s="1274">
        <v>261</v>
      </c>
      <c r="C283" s="2"/>
      <c r="D283" s="1818">
        <f t="shared" si="14"/>
        <v>53479</v>
      </c>
      <c r="E283" s="1819">
        <f t="shared" si="12"/>
        <v>53508</v>
      </c>
      <c r="F283" s="1819">
        <f t="shared" si="13"/>
        <v>53508</v>
      </c>
      <c r="G283" s="1819">
        <f>WORKDAY(F283,$G$21,'Business Day Paris'!F262:F456)</f>
        <v>53521</v>
      </c>
      <c r="H283" s="1819">
        <f>WORKDAY(J283,$H$21,'Business Day Paris'!F262:F456)</f>
        <v>53528</v>
      </c>
      <c r="I283" s="1819">
        <f>WORKDAY(J283,$I$21,'Business Day Paris'!F262:F456)</f>
        <v>53532</v>
      </c>
      <c r="J283" s="1820">
        <f>IF(WORKDAY(EOMONTH(F283,0)+$J$21-1,1,'Business Day Paris'!F262:F456)&lt;=EOMONTH(Calendar!F284,0),WORKDAY(EOMONTH(F283,0)+$J$21-1,1,'Business Day Paris'!F262:F456),WORKDAY(EOMONTH(F283,0)+$J$21+1,-1,'Business Day Paris'!F262:F456))</f>
        <v>53535</v>
      </c>
      <c r="K283" s="1263"/>
    </row>
    <row r="284" spans="2:11">
      <c r="B284" s="1274">
        <v>262</v>
      </c>
      <c r="C284" s="2"/>
      <c r="D284" s="1818">
        <f t="shared" si="14"/>
        <v>53509</v>
      </c>
      <c r="E284" s="1819">
        <f t="shared" si="12"/>
        <v>53539</v>
      </c>
      <c r="F284" s="1819">
        <f t="shared" si="13"/>
        <v>53539</v>
      </c>
      <c r="G284" s="1819">
        <f>WORKDAY(F284,$G$21,'Business Day Paris'!F263:F457)</f>
        <v>53553</v>
      </c>
      <c r="H284" s="1819">
        <f>WORKDAY(J284,$H$21,'Business Day Paris'!F263:F457)</f>
        <v>53559</v>
      </c>
      <c r="I284" s="1819">
        <f>WORKDAY(J284,$I$21,'Business Day Paris'!F263:F457)</f>
        <v>53561</v>
      </c>
      <c r="J284" s="1820">
        <f>IF(WORKDAY(EOMONTH(F284,0)+$J$21-1,1,'Business Day Paris'!F263:F457)&lt;=EOMONTH(Calendar!F285,0),WORKDAY(EOMONTH(F284,0)+$J$21-1,1,'Business Day Paris'!F263:F457),WORKDAY(EOMONTH(F284,0)+$J$21+1,-1,'Business Day Paris'!F263:F457))</f>
        <v>53566</v>
      </c>
      <c r="K284" s="1263"/>
    </row>
    <row r="285" spans="2:11">
      <c r="B285" s="1274">
        <v>263</v>
      </c>
      <c r="C285" s="2"/>
      <c r="D285" s="1818">
        <f t="shared" si="14"/>
        <v>53540</v>
      </c>
      <c r="E285" s="1819">
        <f t="shared" si="12"/>
        <v>53570</v>
      </c>
      <c r="F285" s="1819">
        <f t="shared" si="13"/>
        <v>53570</v>
      </c>
      <c r="G285" s="1819">
        <f>WORKDAY(F285,$G$21,'Business Day Paris'!F264:F458)</f>
        <v>53584</v>
      </c>
      <c r="H285" s="1819">
        <f>WORKDAY(J285,$H$21,'Business Day Paris'!F264:F458)</f>
        <v>53590</v>
      </c>
      <c r="I285" s="1819">
        <f>WORKDAY(J285,$I$21,'Business Day Paris'!F264:F458)</f>
        <v>53594</v>
      </c>
      <c r="J285" s="1820">
        <f>IF(WORKDAY(EOMONTH(F285,0)+$J$21-1,1,'Business Day Paris'!F264:F458)&lt;=EOMONTH(Calendar!F286,0),WORKDAY(EOMONTH(F285,0)+$J$21-1,1,'Business Day Paris'!F264:F458),WORKDAY(EOMONTH(F285,0)+$J$21+1,-1,'Business Day Paris'!F264:F458))</f>
        <v>53597</v>
      </c>
      <c r="K285" s="1263"/>
    </row>
    <row r="286" spans="2:11">
      <c r="B286" s="1274">
        <v>264</v>
      </c>
      <c r="C286" s="2"/>
      <c r="D286" s="1818">
        <f t="shared" si="14"/>
        <v>53571</v>
      </c>
      <c r="E286" s="1819">
        <f t="shared" si="12"/>
        <v>53600</v>
      </c>
      <c r="F286" s="1819">
        <f t="shared" si="13"/>
        <v>53600</v>
      </c>
      <c r="G286" s="1819">
        <f>WORKDAY(F286,$G$21,'Business Day Paris'!F265:F459)</f>
        <v>53612</v>
      </c>
      <c r="H286" s="1819">
        <f>WORKDAY(J286,$H$21,'Business Day Paris'!F265:F459)</f>
        <v>53622</v>
      </c>
      <c r="I286" s="1819">
        <f>WORKDAY(J286,$I$21,'Business Day Paris'!F265:F459)</f>
        <v>53624</v>
      </c>
      <c r="J286" s="1820">
        <f>IF(WORKDAY(EOMONTH(F286,0)+$J$21-1,1,'Business Day Paris'!F265:F459)&lt;=EOMONTH(Calendar!F287,0),WORKDAY(EOMONTH(F286,0)+$J$21-1,1,'Business Day Paris'!F265:F459),WORKDAY(EOMONTH(F286,0)+$J$21+1,-1,'Business Day Paris'!F265:F459))</f>
        <v>53629</v>
      </c>
      <c r="K286" s="1263"/>
    </row>
    <row r="287" spans="2:11">
      <c r="B287" s="1274">
        <v>265</v>
      </c>
      <c r="C287" s="2"/>
      <c r="D287" s="1818">
        <f t="shared" si="14"/>
        <v>53601</v>
      </c>
      <c r="E287" s="1819">
        <f t="shared" si="12"/>
        <v>53631</v>
      </c>
      <c r="F287" s="1819">
        <f t="shared" si="13"/>
        <v>53631</v>
      </c>
      <c r="G287" s="1819">
        <f>WORKDAY(F287,$G$21,'Business Day Paris'!F266:F460)</f>
        <v>53645</v>
      </c>
      <c r="H287" s="1819">
        <f>WORKDAY(J287,$H$21,'Business Day Paris'!F266:F460)</f>
        <v>53651</v>
      </c>
      <c r="I287" s="1819">
        <f>WORKDAY(J287,$I$21,'Business Day Paris'!F266:F460)</f>
        <v>53653</v>
      </c>
      <c r="J287" s="1820">
        <f>IF(WORKDAY(EOMONTH(F287,0)+$J$21-1,1,'Business Day Paris'!F266:F460)&lt;=EOMONTH(Calendar!F288,0),WORKDAY(EOMONTH(F287,0)+$J$21-1,1,'Business Day Paris'!F266:F460),WORKDAY(EOMONTH(F287,0)+$J$21+1,-1,'Business Day Paris'!F266:F460))</f>
        <v>53658</v>
      </c>
      <c r="K287" s="1263"/>
    </row>
    <row r="288" spans="2:11">
      <c r="B288" s="1274">
        <v>266</v>
      </c>
      <c r="C288" s="2"/>
      <c r="D288" s="1818">
        <f t="shared" si="14"/>
        <v>53632</v>
      </c>
      <c r="E288" s="1819">
        <f t="shared" si="12"/>
        <v>53661</v>
      </c>
      <c r="F288" s="1819">
        <f t="shared" si="13"/>
        <v>53661</v>
      </c>
      <c r="G288" s="1819">
        <f>WORKDAY(F288,$G$21,'Business Day Paris'!F267:F461)</f>
        <v>53675</v>
      </c>
      <c r="H288" s="1819">
        <f>WORKDAY(J288,$H$21,'Business Day Paris'!F267:F461)</f>
        <v>53681</v>
      </c>
      <c r="I288" s="1819">
        <f>WORKDAY(J288,$I$21,'Business Day Paris'!F267:F461)</f>
        <v>53685</v>
      </c>
      <c r="J288" s="1820">
        <f>IF(WORKDAY(EOMONTH(F288,0)+$J$21-1,1,'Business Day Paris'!F267:F461)&lt;=EOMONTH(Calendar!F289,0),WORKDAY(EOMONTH(F288,0)+$J$21-1,1,'Business Day Paris'!F267:F461),WORKDAY(EOMONTH(F288,0)+$J$21+1,-1,'Business Day Paris'!F267:F461))</f>
        <v>53688</v>
      </c>
      <c r="K288" s="1263"/>
    </row>
    <row r="289" spans="2:11">
      <c r="B289" s="1274">
        <v>267</v>
      </c>
      <c r="C289" s="2"/>
      <c r="D289" s="1818">
        <f t="shared" si="14"/>
        <v>53662</v>
      </c>
      <c r="E289" s="1819">
        <f t="shared" si="12"/>
        <v>53692</v>
      </c>
      <c r="F289" s="1819">
        <f t="shared" si="13"/>
        <v>53692</v>
      </c>
      <c r="G289" s="1819">
        <f>WORKDAY(F289,$G$21,'Business Day Paris'!F268:F462)</f>
        <v>53706</v>
      </c>
      <c r="H289" s="1819">
        <f>WORKDAY(J289,$H$21,'Business Day Paris'!F268:F462)</f>
        <v>53713</v>
      </c>
      <c r="I289" s="1819">
        <f>WORKDAY(J289,$I$21,'Business Day Paris'!F268:F462)</f>
        <v>53715</v>
      </c>
      <c r="J289" s="1820">
        <f>IF(WORKDAY(EOMONTH(F289,0)+$J$21-1,1,'Business Day Paris'!F268:F462)&lt;=EOMONTH(Calendar!F290,0),WORKDAY(EOMONTH(F289,0)+$J$21-1,1,'Business Day Paris'!F268:F462),WORKDAY(EOMONTH(F289,0)+$J$21+1,-1,'Business Day Paris'!F268:F462))</f>
        <v>53720</v>
      </c>
      <c r="K289" s="1263"/>
    </row>
    <row r="290" spans="2:11">
      <c r="B290" s="1274">
        <v>268</v>
      </c>
      <c r="C290" s="2"/>
      <c r="D290" s="1818">
        <f t="shared" si="14"/>
        <v>53693</v>
      </c>
      <c r="E290" s="1819">
        <f t="shared" si="12"/>
        <v>53723</v>
      </c>
      <c r="F290" s="1819">
        <f t="shared" si="13"/>
        <v>53723</v>
      </c>
      <c r="G290" s="1819">
        <f>WORKDAY(F290,$G$21,'Business Day Paris'!F269:F463)</f>
        <v>53737</v>
      </c>
      <c r="H290" s="1819">
        <f>WORKDAY(J290,$H$21,'Business Day Paris'!F269:F463)</f>
        <v>53743</v>
      </c>
      <c r="I290" s="1819">
        <f>WORKDAY(J290,$I$21,'Business Day Paris'!F269:F463)</f>
        <v>53745</v>
      </c>
      <c r="J290" s="1820">
        <f>IF(WORKDAY(EOMONTH(F290,0)+$J$21-1,1,'Business Day Paris'!F269:F463)&lt;=EOMONTH(Calendar!F291,0),WORKDAY(EOMONTH(F290,0)+$J$21-1,1,'Business Day Paris'!F269:F463),WORKDAY(EOMONTH(F290,0)+$J$21+1,-1,'Business Day Paris'!F269:F463))</f>
        <v>53750</v>
      </c>
      <c r="K290" s="1263"/>
    </row>
    <row r="291" spans="2:11">
      <c r="B291" s="1274">
        <v>269</v>
      </c>
      <c r="C291" s="2"/>
      <c r="D291" s="1818">
        <f t="shared" si="14"/>
        <v>53724</v>
      </c>
      <c r="E291" s="1819">
        <f t="shared" si="12"/>
        <v>53751</v>
      </c>
      <c r="F291" s="1819">
        <f t="shared" si="13"/>
        <v>53751</v>
      </c>
      <c r="G291" s="1819">
        <f>WORKDAY(F291,$G$21,'Business Day Paris'!F270:F464)</f>
        <v>53765</v>
      </c>
      <c r="H291" s="1819">
        <f>WORKDAY(J291,$H$21,'Business Day Paris'!F270:F464)</f>
        <v>53771</v>
      </c>
      <c r="I291" s="1819">
        <f>WORKDAY(J291,$I$21,'Business Day Paris'!F270:F464)</f>
        <v>53773</v>
      </c>
      <c r="J291" s="1820">
        <f>IF(WORKDAY(EOMONTH(F291,0)+$J$21-1,1,'Business Day Paris'!F270:F464)&lt;=EOMONTH(Calendar!F292,0),WORKDAY(EOMONTH(F291,0)+$J$21-1,1,'Business Day Paris'!F270:F464),WORKDAY(EOMONTH(F291,0)+$J$21+1,-1,'Business Day Paris'!F270:F464))</f>
        <v>53778</v>
      </c>
      <c r="K291" s="1263"/>
    </row>
    <row r="292" spans="2:11">
      <c r="B292" s="1274">
        <v>270</v>
      </c>
      <c r="C292" s="2"/>
      <c r="D292" s="1818">
        <f t="shared" si="14"/>
        <v>53752</v>
      </c>
      <c r="E292" s="1819">
        <f t="shared" si="12"/>
        <v>53782</v>
      </c>
      <c r="F292" s="1819">
        <f t="shared" si="13"/>
        <v>53782</v>
      </c>
      <c r="G292" s="1819">
        <f>WORKDAY(F292,$G$21,'Business Day Paris'!F271:F465)</f>
        <v>53794</v>
      </c>
      <c r="H292" s="1819">
        <f>WORKDAY(J292,$H$21,'Business Day Paris'!F271:F465)</f>
        <v>53804</v>
      </c>
      <c r="I292" s="1819">
        <f>WORKDAY(J292,$I$21,'Business Day Paris'!F271:F465)</f>
        <v>53806</v>
      </c>
      <c r="J292" s="1820">
        <f>IF(WORKDAY(EOMONTH(F292,0)+$J$21-1,1,'Business Day Paris'!F271:F465)&lt;=EOMONTH(Calendar!F293,0),WORKDAY(EOMONTH(F292,0)+$J$21-1,1,'Business Day Paris'!F271:F465),WORKDAY(EOMONTH(F292,0)+$J$21+1,-1,'Business Day Paris'!F271:F465))</f>
        <v>53811</v>
      </c>
      <c r="K292" s="1263"/>
    </row>
    <row r="293" spans="2:11">
      <c r="B293" s="1274">
        <v>271</v>
      </c>
      <c r="C293" s="2"/>
      <c r="D293" s="1818">
        <f t="shared" si="14"/>
        <v>53783</v>
      </c>
      <c r="E293" s="1819">
        <f t="shared" si="12"/>
        <v>53812</v>
      </c>
      <c r="F293" s="1819">
        <f t="shared" si="13"/>
        <v>53812</v>
      </c>
      <c r="G293" s="1819">
        <f>WORKDAY(F293,$G$21,'Business Day Paris'!F272:F466)</f>
        <v>53826</v>
      </c>
      <c r="H293" s="1819">
        <f>WORKDAY(J293,$H$21,'Business Day Paris'!F272:F466)</f>
        <v>53832</v>
      </c>
      <c r="I293" s="1819">
        <f>WORKDAY(J293,$I$21,'Business Day Paris'!F272:F466)</f>
        <v>53834</v>
      </c>
      <c r="J293" s="1820">
        <f>IF(WORKDAY(EOMONTH(F293,0)+$J$21-1,1,'Business Day Paris'!F272:F466)&lt;=EOMONTH(Calendar!F294,0),WORKDAY(EOMONTH(F293,0)+$J$21-1,1,'Business Day Paris'!F272:F466),WORKDAY(EOMONTH(F293,0)+$J$21+1,-1,'Business Day Paris'!F272:F466))</f>
        <v>53839</v>
      </c>
      <c r="K293" s="1263"/>
    </row>
    <row r="294" spans="2:11">
      <c r="B294" s="1274">
        <v>272</v>
      </c>
      <c r="C294" s="2"/>
      <c r="D294" s="1818">
        <f t="shared" si="14"/>
        <v>53813</v>
      </c>
      <c r="E294" s="1819">
        <f t="shared" si="12"/>
        <v>53843</v>
      </c>
      <c r="F294" s="1819">
        <f t="shared" si="13"/>
        <v>53843</v>
      </c>
      <c r="G294" s="1819">
        <f>WORKDAY(F294,$G$21,'Business Day Paris'!F273:F467)</f>
        <v>53857</v>
      </c>
      <c r="H294" s="1819">
        <f>WORKDAY(J294,$H$21,'Business Day Paris'!F273:F467)</f>
        <v>53863</v>
      </c>
      <c r="I294" s="1819">
        <f>WORKDAY(J294,$I$21,'Business Day Paris'!F273:F467)</f>
        <v>53867</v>
      </c>
      <c r="J294" s="1820">
        <f>IF(WORKDAY(EOMONTH(F294,0)+$J$21-1,1,'Business Day Paris'!F273:F467)&lt;=EOMONTH(Calendar!F295,0),WORKDAY(EOMONTH(F294,0)+$J$21-1,1,'Business Day Paris'!F273:F467),WORKDAY(EOMONTH(F294,0)+$J$21+1,-1,'Business Day Paris'!F273:F467))</f>
        <v>53870</v>
      </c>
      <c r="K294" s="1263"/>
    </row>
    <row r="295" spans="2:11">
      <c r="B295" s="1274">
        <v>273</v>
      </c>
      <c r="C295" s="2"/>
      <c r="D295" s="1818">
        <f t="shared" si="14"/>
        <v>53844</v>
      </c>
      <c r="E295" s="1819">
        <f t="shared" si="12"/>
        <v>53873</v>
      </c>
      <c r="F295" s="1819">
        <f t="shared" si="13"/>
        <v>53873</v>
      </c>
      <c r="G295" s="1819">
        <f>WORKDAY(F295,$G$21,'Business Day Paris'!F274:F468)</f>
        <v>53885</v>
      </c>
      <c r="H295" s="1819">
        <f>WORKDAY(J295,$H$21,'Business Day Paris'!F274:F468)</f>
        <v>53895</v>
      </c>
      <c r="I295" s="1819">
        <f>WORKDAY(J295,$I$21,'Business Day Paris'!F274:F468)</f>
        <v>53897</v>
      </c>
      <c r="J295" s="1820">
        <f>IF(WORKDAY(EOMONTH(F295,0)+$J$21-1,1,'Business Day Paris'!F274:F468)&lt;=EOMONTH(Calendar!F296,0),WORKDAY(EOMONTH(F295,0)+$J$21-1,1,'Business Day Paris'!F274:F468),WORKDAY(EOMONTH(F295,0)+$J$21+1,-1,'Business Day Paris'!F274:F468))</f>
        <v>53902</v>
      </c>
      <c r="K295" s="1263"/>
    </row>
    <row r="296" spans="2:11">
      <c r="B296" s="1274">
        <v>274</v>
      </c>
      <c r="C296" s="2"/>
      <c r="D296" s="1818">
        <f t="shared" si="14"/>
        <v>53874</v>
      </c>
      <c r="E296" s="1819">
        <f t="shared" si="12"/>
        <v>53904</v>
      </c>
      <c r="F296" s="1819">
        <f t="shared" si="13"/>
        <v>53904</v>
      </c>
      <c r="G296" s="1819">
        <f>WORKDAY(F296,$G$21,'Business Day Paris'!F275:F469)</f>
        <v>53918</v>
      </c>
      <c r="H296" s="1819">
        <f>WORKDAY(J296,$H$21,'Business Day Paris'!F275:F469)</f>
        <v>53924</v>
      </c>
      <c r="I296" s="1819">
        <f>WORKDAY(J296,$I$21,'Business Day Paris'!F275:F469)</f>
        <v>53926</v>
      </c>
      <c r="J296" s="1820">
        <f>IF(WORKDAY(EOMONTH(F296,0)+$J$21-1,1,'Business Day Paris'!F275:F469)&lt;=EOMONTH(Calendar!F297,0),WORKDAY(EOMONTH(F296,0)+$J$21-1,1,'Business Day Paris'!F275:F469),WORKDAY(EOMONTH(F296,0)+$J$21+1,-1,'Business Day Paris'!F275:F469))</f>
        <v>53931</v>
      </c>
      <c r="K296" s="1263"/>
    </row>
    <row r="297" spans="2:11">
      <c r="B297" s="1274">
        <v>275</v>
      </c>
      <c r="C297" s="2"/>
      <c r="D297" s="1818">
        <f t="shared" si="14"/>
        <v>53905</v>
      </c>
      <c r="E297" s="1819">
        <f t="shared" si="12"/>
        <v>53935</v>
      </c>
      <c r="F297" s="1819">
        <f t="shared" si="13"/>
        <v>53935</v>
      </c>
      <c r="G297" s="1819">
        <f>WORKDAY(F297,$G$21,'Business Day Paris'!F276:F470)</f>
        <v>53948</v>
      </c>
      <c r="H297" s="1819">
        <f>WORKDAY(J297,$H$21,'Business Day Paris'!F276:F470)</f>
        <v>53955</v>
      </c>
      <c r="I297" s="1819">
        <f>WORKDAY(J297,$I$21,'Business Day Paris'!F276:F470)</f>
        <v>53959</v>
      </c>
      <c r="J297" s="1820">
        <f>IF(WORKDAY(EOMONTH(F297,0)+$J$21-1,1,'Business Day Paris'!F276:F470)&lt;=EOMONTH(Calendar!F298,0),WORKDAY(EOMONTH(F297,0)+$J$21-1,1,'Business Day Paris'!F276:F470),WORKDAY(EOMONTH(F297,0)+$J$21+1,-1,'Business Day Paris'!F276:F470))</f>
        <v>53962</v>
      </c>
      <c r="K297" s="1263"/>
    </row>
    <row r="298" spans="2:11">
      <c r="B298" s="1274">
        <v>276</v>
      </c>
      <c r="C298" s="2"/>
      <c r="D298" s="1818">
        <f t="shared" si="14"/>
        <v>53936</v>
      </c>
      <c r="E298" s="1819">
        <f t="shared" si="12"/>
        <v>53965</v>
      </c>
      <c r="F298" s="1819">
        <f t="shared" si="13"/>
        <v>53965</v>
      </c>
      <c r="G298" s="1819">
        <f>WORKDAY(F298,$G$21,'Business Day Paris'!F277:F471)</f>
        <v>53979</v>
      </c>
      <c r="H298" s="1819">
        <f>WORKDAY(J298,$H$21,'Business Day Paris'!F277:F471)</f>
        <v>53986</v>
      </c>
      <c r="I298" s="1819">
        <f>WORKDAY(J298,$I$21,'Business Day Paris'!F277:F471)</f>
        <v>53988</v>
      </c>
      <c r="J298" s="1820">
        <f>IF(WORKDAY(EOMONTH(F298,0)+$J$21-1,1,'Business Day Paris'!F277:F471)&lt;=EOMONTH(Calendar!F299,0),WORKDAY(EOMONTH(F298,0)+$J$21-1,1,'Business Day Paris'!F277:F471),WORKDAY(EOMONTH(F298,0)+$J$21+1,-1,'Business Day Paris'!F277:F471))</f>
        <v>53993</v>
      </c>
      <c r="K298" s="1263"/>
    </row>
    <row r="299" spans="2:11">
      <c r="B299" s="1274">
        <v>277</v>
      </c>
      <c r="C299" s="2"/>
      <c r="D299" s="1818">
        <f t="shared" si="14"/>
        <v>53966</v>
      </c>
      <c r="E299" s="1819">
        <f t="shared" si="12"/>
        <v>53996</v>
      </c>
      <c r="F299" s="1819">
        <f t="shared" si="13"/>
        <v>53996</v>
      </c>
      <c r="G299" s="1819">
        <f>WORKDAY(F299,$G$21,'Business Day Paris'!F278:F472)</f>
        <v>54010</v>
      </c>
      <c r="H299" s="1819">
        <f>WORKDAY(J299,$H$21,'Business Day Paris'!F278:F472)</f>
        <v>54016</v>
      </c>
      <c r="I299" s="1819">
        <f>WORKDAY(J299,$I$21,'Business Day Paris'!F278:F472)</f>
        <v>54018</v>
      </c>
      <c r="J299" s="1820">
        <f>IF(WORKDAY(EOMONTH(F299,0)+$J$21-1,1,'Business Day Paris'!F278:F472)&lt;=EOMONTH(Calendar!F300,0),WORKDAY(EOMONTH(F299,0)+$J$21-1,1,'Business Day Paris'!F278:F472),WORKDAY(EOMONTH(F299,0)+$J$21+1,-1,'Business Day Paris'!F278:F472))</f>
        <v>54023</v>
      </c>
      <c r="K299" s="1263"/>
    </row>
    <row r="300" spans="2:11">
      <c r="B300" s="1274">
        <v>278</v>
      </c>
      <c r="C300" s="2"/>
      <c r="D300" s="1818">
        <f t="shared" si="14"/>
        <v>53997</v>
      </c>
      <c r="E300" s="1819">
        <f t="shared" si="12"/>
        <v>54026</v>
      </c>
      <c r="F300" s="1819">
        <f t="shared" si="13"/>
        <v>54026</v>
      </c>
      <c r="G300" s="1819">
        <f>WORKDAY(F300,$G$21,'Business Day Paris'!F279:F473)</f>
        <v>54039</v>
      </c>
      <c r="H300" s="1819">
        <f>WORKDAY(J300,$H$21,'Business Day Paris'!F279:F473)</f>
        <v>54046</v>
      </c>
      <c r="I300" s="1819">
        <f>WORKDAY(J300,$I$21,'Business Day Paris'!F279:F473)</f>
        <v>54050</v>
      </c>
      <c r="J300" s="1820">
        <f>IF(WORKDAY(EOMONTH(F300,0)+$J$21-1,1,'Business Day Paris'!F279:F473)&lt;=EOMONTH(Calendar!F301,0),WORKDAY(EOMONTH(F300,0)+$J$21-1,1,'Business Day Paris'!F279:F473),WORKDAY(EOMONTH(F300,0)+$J$21+1,-1,'Business Day Paris'!F279:F473))</f>
        <v>54053</v>
      </c>
      <c r="K300" s="1263"/>
    </row>
    <row r="301" spans="2:11">
      <c r="B301" s="1274">
        <v>279</v>
      </c>
      <c r="C301" s="2"/>
      <c r="D301" s="1818">
        <f t="shared" si="14"/>
        <v>54027</v>
      </c>
      <c r="E301" s="1819">
        <f t="shared" si="12"/>
        <v>54057</v>
      </c>
      <c r="F301" s="1819">
        <f t="shared" si="13"/>
        <v>54057</v>
      </c>
      <c r="G301" s="1819">
        <f>WORKDAY(F301,$G$21,'Business Day Paris'!F280:F474)</f>
        <v>54071</v>
      </c>
      <c r="H301" s="1819">
        <f>WORKDAY(J301,$H$21,'Business Day Paris'!F280:F474)</f>
        <v>54077</v>
      </c>
      <c r="I301" s="1819">
        <f>WORKDAY(J301,$I$21,'Business Day Paris'!F280:F474)</f>
        <v>54079</v>
      </c>
      <c r="J301" s="1820">
        <f>IF(WORKDAY(EOMONTH(F301,0)+$J$21-1,1,'Business Day Paris'!F280:F474)&lt;=EOMONTH(Calendar!F302,0),WORKDAY(EOMONTH(F301,0)+$J$21-1,1,'Business Day Paris'!F280:F474),WORKDAY(EOMONTH(F301,0)+$J$21+1,-1,'Business Day Paris'!F280:F474))</f>
        <v>54084</v>
      </c>
      <c r="K301" s="1263"/>
    </row>
    <row r="302" spans="2:11">
      <c r="B302" s="1274">
        <v>280</v>
      </c>
      <c r="C302" s="2"/>
      <c r="D302" s="1818">
        <f t="shared" si="14"/>
        <v>54058</v>
      </c>
      <c r="E302" s="1819">
        <f t="shared" si="12"/>
        <v>54088</v>
      </c>
      <c r="F302" s="1819">
        <f t="shared" si="13"/>
        <v>54088</v>
      </c>
      <c r="G302" s="1819">
        <f>WORKDAY(F302,$G$21,'Business Day Paris'!F281:F475)</f>
        <v>54102</v>
      </c>
      <c r="H302" s="1819">
        <f>WORKDAY(J302,$H$21,'Business Day Paris'!F281:F475)</f>
        <v>54108</v>
      </c>
      <c r="I302" s="1819">
        <f>WORKDAY(J302,$I$21,'Business Day Paris'!F281:F475)</f>
        <v>54112</v>
      </c>
      <c r="J302" s="1820">
        <f>IF(WORKDAY(EOMONTH(F302,0)+$J$21-1,1,'Business Day Paris'!F281:F475)&lt;=EOMONTH(Calendar!F303,0),WORKDAY(EOMONTH(F302,0)+$J$21-1,1,'Business Day Paris'!F281:F475),WORKDAY(EOMONTH(F302,0)+$J$21+1,-1,'Business Day Paris'!F281:F475))</f>
        <v>54115</v>
      </c>
      <c r="K302" s="1263"/>
    </row>
    <row r="303" spans="2:11">
      <c r="B303" s="1274">
        <v>281</v>
      </c>
      <c r="C303" s="2"/>
      <c r="D303" s="1818">
        <f t="shared" si="14"/>
        <v>54089</v>
      </c>
      <c r="E303" s="1819">
        <f t="shared" si="12"/>
        <v>54117</v>
      </c>
      <c r="F303" s="1819">
        <f t="shared" si="13"/>
        <v>54117</v>
      </c>
      <c r="G303" s="1819">
        <f>WORKDAY(F303,$G$21,'Business Day Paris'!F282:F476)</f>
        <v>54130</v>
      </c>
      <c r="H303" s="1819">
        <f>WORKDAY(J303,$H$21,'Business Day Paris'!F282:F476)</f>
        <v>54137</v>
      </c>
      <c r="I303" s="1819">
        <f>WORKDAY(J303,$I$21,'Business Day Paris'!F282:F476)</f>
        <v>54141</v>
      </c>
      <c r="J303" s="1820">
        <f>IF(WORKDAY(EOMONTH(F303,0)+$J$21-1,1,'Business Day Paris'!F282:F476)&lt;=EOMONTH(Calendar!F304,0),WORKDAY(EOMONTH(F303,0)+$J$21-1,1,'Business Day Paris'!F282:F476),WORKDAY(EOMONTH(F303,0)+$J$21+1,-1,'Business Day Paris'!F282:F476))</f>
        <v>54144</v>
      </c>
      <c r="K303" s="1263"/>
    </row>
    <row r="304" spans="2:11">
      <c r="B304" s="1274">
        <v>282</v>
      </c>
      <c r="C304" s="2"/>
      <c r="D304" s="1818">
        <f t="shared" si="14"/>
        <v>54118</v>
      </c>
      <c r="E304" s="1819">
        <f t="shared" si="12"/>
        <v>54148</v>
      </c>
      <c r="F304" s="1819">
        <f t="shared" si="13"/>
        <v>54148</v>
      </c>
      <c r="G304" s="1819">
        <f>WORKDAY(F304,$G$21,'Business Day Paris'!F283:F477)</f>
        <v>54162</v>
      </c>
      <c r="H304" s="1819">
        <f>WORKDAY(J304,$H$21,'Business Day Paris'!F283:F477)</f>
        <v>54168</v>
      </c>
      <c r="I304" s="1819">
        <f>WORKDAY(J304,$I$21,'Business Day Paris'!F283:F477)</f>
        <v>54170</v>
      </c>
      <c r="J304" s="1820">
        <f>IF(WORKDAY(EOMONTH(F304,0)+$J$21-1,1,'Business Day Paris'!F283:F477)&lt;=EOMONTH(Calendar!F305,0),WORKDAY(EOMONTH(F304,0)+$J$21-1,1,'Business Day Paris'!F283:F477),WORKDAY(EOMONTH(F304,0)+$J$21+1,-1,'Business Day Paris'!F283:F477))</f>
        <v>54175</v>
      </c>
      <c r="K304" s="1263"/>
    </row>
    <row r="305" spans="2:11">
      <c r="B305" s="1274">
        <v>283</v>
      </c>
      <c r="C305" s="2"/>
      <c r="D305" s="1818">
        <f t="shared" si="14"/>
        <v>54149</v>
      </c>
      <c r="E305" s="1819">
        <f t="shared" si="12"/>
        <v>54178</v>
      </c>
      <c r="F305" s="1819">
        <f t="shared" si="13"/>
        <v>54178</v>
      </c>
      <c r="G305" s="1819">
        <f>WORKDAY(F305,$G$21,'Business Day Paris'!F284:F478)</f>
        <v>54192</v>
      </c>
      <c r="H305" s="1819">
        <f>WORKDAY(J305,$H$21,'Business Day Paris'!F284:F478)</f>
        <v>54198</v>
      </c>
      <c r="I305" s="1819">
        <f>WORKDAY(J305,$I$21,'Business Day Paris'!F284:F478)</f>
        <v>54200</v>
      </c>
      <c r="J305" s="1820">
        <f>IF(WORKDAY(EOMONTH(F305,0)+$J$21-1,1,'Business Day Paris'!F284:F478)&lt;=EOMONTH(Calendar!F306,0),WORKDAY(EOMONTH(F305,0)+$J$21-1,1,'Business Day Paris'!F284:F478),WORKDAY(EOMONTH(F305,0)+$J$21+1,-1,'Business Day Paris'!F284:F478))</f>
        <v>54205</v>
      </c>
      <c r="K305" s="1263"/>
    </row>
    <row r="306" spans="2:11">
      <c r="B306" s="1274">
        <v>284</v>
      </c>
      <c r="C306" s="2"/>
      <c r="D306" s="1818">
        <f t="shared" si="14"/>
        <v>54179</v>
      </c>
      <c r="E306" s="1819">
        <f t="shared" si="12"/>
        <v>54209</v>
      </c>
      <c r="F306" s="1819">
        <f t="shared" si="13"/>
        <v>54209</v>
      </c>
      <c r="G306" s="1819">
        <f>WORKDAY(F306,$G$21,'Business Day Paris'!F285:F479)</f>
        <v>54221</v>
      </c>
      <c r="H306" s="1819">
        <f>WORKDAY(J306,$H$21,'Business Day Paris'!F285:F479)</f>
        <v>54231</v>
      </c>
      <c r="I306" s="1819">
        <f>WORKDAY(J306,$I$21,'Business Day Paris'!F285:F479)</f>
        <v>54233</v>
      </c>
      <c r="J306" s="1820">
        <f>IF(WORKDAY(EOMONTH(F306,0)+$J$21-1,1,'Business Day Paris'!F285:F479)&lt;=EOMONTH(Calendar!F307,0),WORKDAY(EOMONTH(F306,0)+$J$21-1,1,'Business Day Paris'!F285:F479),WORKDAY(EOMONTH(F306,0)+$J$21+1,-1,'Business Day Paris'!F285:F479))</f>
        <v>54238</v>
      </c>
      <c r="K306" s="1263"/>
    </row>
    <row r="307" spans="2:11">
      <c r="B307" s="1274">
        <v>285</v>
      </c>
      <c r="C307" s="2"/>
      <c r="D307" s="1818">
        <f t="shared" si="14"/>
        <v>54210</v>
      </c>
      <c r="E307" s="1819">
        <f t="shared" si="12"/>
        <v>54239</v>
      </c>
      <c r="F307" s="1819">
        <f t="shared" si="13"/>
        <v>54239</v>
      </c>
      <c r="G307" s="1819">
        <f>WORKDAY(F307,$G$21,'Business Day Paris'!F286:F480)</f>
        <v>54253</v>
      </c>
      <c r="H307" s="1819">
        <f>WORKDAY(J307,$H$21,'Business Day Paris'!F286:F480)</f>
        <v>54259</v>
      </c>
      <c r="I307" s="1819">
        <f>WORKDAY(J307,$I$21,'Business Day Paris'!F286:F480)</f>
        <v>54261</v>
      </c>
      <c r="J307" s="1820">
        <f>IF(WORKDAY(EOMONTH(F307,0)+$J$21-1,1,'Business Day Paris'!F286:F480)&lt;=EOMONTH(Calendar!F308,0),WORKDAY(EOMONTH(F307,0)+$J$21-1,1,'Business Day Paris'!F286:F480),WORKDAY(EOMONTH(F307,0)+$J$21+1,-1,'Business Day Paris'!F286:F480))</f>
        <v>54266</v>
      </c>
      <c r="K307" s="1263"/>
    </row>
    <row r="308" spans="2:11">
      <c r="B308" s="1274">
        <v>286</v>
      </c>
      <c r="C308" s="2"/>
      <c r="D308" s="1818">
        <f t="shared" si="14"/>
        <v>54240</v>
      </c>
      <c r="E308" s="1819">
        <f t="shared" si="12"/>
        <v>54270</v>
      </c>
      <c r="F308" s="1819">
        <f t="shared" si="13"/>
        <v>54270</v>
      </c>
      <c r="G308" s="1819">
        <f>WORKDAY(F308,$G$21,'Business Day Paris'!F287:F481)</f>
        <v>54284</v>
      </c>
      <c r="H308" s="1819">
        <f>WORKDAY(J308,$H$21,'Business Day Paris'!F287:F481)</f>
        <v>54290</v>
      </c>
      <c r="I308" s="1819">
        <f>WORKDAY(J308,$I$21,'Business Day Paris'!F287:F481)</f>
        <v>54294</v>
      </c>
      <c r="J308" s="1820">
        <f>IF(WORKDAY(EOMONTH(F308,0)+$J$21-1,1,'Business Day Paris'!F287:F481)&lt;=EOMONTH(Calendar!F309,0),WORKDAY(EOMONTH(F308,0)+$J$21-1,1,'Business Day Paris'!F287:F481),WORKDAY(EOMONTH(F308,0)+$J$21+1,-1,'Business Day Paris'!F287:F481))</f>
        <v>54297</v>
      </c>
      <c r="K308" s="1263"/>
    </row>
    <row r="309" spans="2:11">
      <c r="B309" s="1274">
        <v>287</v>
      </c>
      <c r="C309" s="2"/>
      <c r="D309" s="1818">
        <f t="shared" si="14"/>
        <v>54271</v>
      </c>
      <c r="E309" s="1819">
        <f t="shared" si="12"/>
        <v>54301</v>
      </c>
      <c r="F309" s="1819">
        <f t="shared" si="13"/>
        <v>54301</v>
      </c>
      <c r="G309" s="1819">
        <f>WORKDAY(F309,$G$21,'Business Day Paris'!F288:F482)</f>
        <v>54315</v>
      </c>
      <c r="H309" s="1819">
        <f>WORKDAY(J309,$H$21,'Business Day Paris'!F288:F482)</f>
        <v>54322</v>
      </c>
      <c r="I309" s="1819">
        <f>WORKDAY(J309,$I$21,'Business Day Paris'!F288:F482)</f>
        <v>54324</v>
      </c>
      <c r="J309" s="1820">
        <f>IF(WORKDAY(EOMONTH(F309,0)+$J$21-1,1,'Business Day Paris'!F288:F482)&lt;=EOMONTH(Calendar!F310,0),WORKDAY(EOMONTH(F309,0)+$J$21-1,1,'Business Day Paris'!F288:F482),WORKDAY(EOMONTH(F309,0)+$J$21+1,-1,'Business Day Paris'!F288:F482))</f>
        <v>54329</v>
      </c>
      <c r="K309" s="1263"/>
    </row>
    <row r="310" spans="2:11">
      <c r="B310" s="1274">
        <v>288</v>
      </c>
      <c r="C310" s="2"/>
      <c r="D310" s="1818">
        <f t="shared" si="14"/>
        <v>54302</v>
      </c>
      <c r="E310" s="1819">
        <f t="shared" si="12"/>
        <v>54331</v>
      </c>
      <c r="F310" s="1819">
        <f t="shared" si="13"/>
        <v>54331</v>
      </c>
      <c r="G310" s="1819">
        <f>WORKDAY(F310,$G$21,'Business Day Paris'!F289:F483)</f>
        <v>54345</v>
      </c>
      <c r="H310" s="1819">
        <f>WORKDAY(J310,$H$21,'Business Day Paris'!F289:F483)</f>
        <v>54351</v>
      </c>
      <c r="I310" s="1819">
        <f>WORKDAY(J310,$I$21,'Business Day Paris'!F289:F483)</f>
        <v>54353</v>
      </c>
      <c r="J310" s="1820">
        <f>IF(WORKDAY(EOMONTH(F310,0)+$J$21-1,1,'Business Day Paris'!F289:F483)&lt;=EOMONTH(Calendar!F311,0),WORKDAY(EOMONTH(F310,0)+$J$21-1,1,'Business Day Paris'!F289:F483),WORKDAY(EOMONTH(F310,0)+$J$21+1,-1,'Business Day Paris'!F289:F483))</f>
        <v>54358</v>
      </c>
      <c r="K310" s="1263"/>
    </row>
    <row r="311" spans="2:11">
      <c r="B311" s="1274">
        <v>289</v>
      </c>
      <c r="C311" s="2"/>
      <c r="D311" s="1818">
        <f t="shared" si="14"/>
        <v>54332</v>
      </c>
      <c r="E311" s="1819">
        <f t="shared" si="12"/>
        <v>54362</v>
      </c>
      <c r="F311" s="1819">
        <f t="shared" si="13"/>
        <v>54362</v>
      </c>
      <c r="G311" s="1819">
        <f>WORKDAY(F311,$G$21,'Business Day Paris'!F290:F484)</f>
        <v>54375</v>
      </c>
      <c r="H311" s="1819">
        <f>WORKDAY(J311,$H$21,'Business Day Paris'!F290:F484)</f>
        <v>54382</v>
      </c>
      <c r="I311" s="1819">
        <f>WORKDAY(J311,$I$21,'Business Day Paris'!F290:F484)</f>
        <v>54386</v>
      </c>
      <c r="J311" s="1820">
        <f>IF(WORKDAY(EOMONTH(F311,0)+$J$21-1,1,'Business Day Paris'!F290:F484)&lt;=EOMONTH(Calendar!F312,0),WORKDAY(EOMONTH(F311,0)+$J$21-1,1,'Business Day Paris'!F290:F484),WORKDAY(EOMONTH(F311,0)+$J$21+1,-1,'Business Day Paris'!F290:F484))</f>
        <v>54389</v>
      </c>
      <c r="K311" s="1263"/>
    </row>
    <row r="312" spans="2:11">
      <c r="B312" s="1274">
        <v>290</v>
      </c>
      <c r="C312" s="2"/>
      <c r="D312" s="1818">
        <f t="shared" si="14"/>
        <v>54363</v>
      </c>
      <c r="E312" s="1819">
        <f t="shared" si="12"/>
        <v>54392</v>
      </c>
      <c r="F312" s="1819">
        <f t="shared" si="13"/>
        <v>54392</v>
      </c>
      <c r="G312" s="1819">
        <f>WORKDAY(F312,$G$21,'Business Day Paris'!F291:F485)</f>
        <v>54406</v>
      </c>
      <c r="H312" s="1819">
        <f>WORKDAY(J312,$H$21,'Business Day Paris'!F291:F485)</f>
        <v>54413</v>
      </c>
      <c r="I312" s="1819">
        <f>WORKDAY(J312,$I$21,'Business Day Paris'!F291:F485)</f>
        <v>54415</v>
      </c>
      <c r="J312" s="1820">
        <f>IF(WORKDAY(EOMONTH(F312,0)+$J$21-1,1,'Business Day Paris'!F291:F485)&lt;=EOMONTH(Calendar!F313,0),WORKDAY(EOMONTH(F312,0)+$J$21-1,1,'Business Day Paris'!F291:F485),WORKDAY(EOMONTH(F312,0)+$J$21+1,-1,'Business Day Paris'!F291:F485))</f>
        <v>54420</v>
      </c>
      <c r="K312" s="1263"/>
    </row>
    <row r="313" spans="2:11">
      <c r="B313" s="1274">
        <v>291</v>
      </c>
      <c r="C313" s="2"/>
      <c r="D313" s="1818">
        <f t="shared" si="14"/>
        <v>54393</v>
      </c>
      <c r="E313" s="1819">
        <f t="shared" si="12"/>
        <v>54423</v>
      </c>
      <c r="F313" s="1819">
        <f t="shared" si="13"/>
        <v>54423</v>
      </c>
      <c r="G313" s="1819">
        <f>WORKDAY(F313,$G$21,'Business Day Paris'!F292:F486)</f>
        <v>54437</v>
      </c>
      <c r="H313" s="1819">
        <f>WORKDAY(J313,$H$21,'Business Day Paris'!F292:F486)</f>
        <v>54443</v>
      </c>
      <c r="I313" s="1819">
        <f>WORKDAY(J313,$I$21,'Business Day Paris'!F292:F486)</f>
        <v>54445</v>
      </c>
      <c r="J313" s="1820">
        <f>IF(WORKDAY(EOMONTH(F313,0)+$J$21-1,1,'Business Day Paris'!F292:F486)&lt;=EOMONTH(Calendar!F314,0),WORKDAY(EOMONTH(F313,0)+$J$21-1,1,'Business Day Paris'!F292:F486),WORKDAY(EOMONTH(F313,0)+$J$21+1,-1,'Business Day Paris'!F292:F486))</f>
        <v>54450</v>
      </c>
      <c r="K313" s="1263"/>
    </row>
    <row r="314" spans="2:11">
      <c r="B314" s="1274">
        <v>292</v>
      </c>
      <c r="C314" s="2"/>
      <c r="D314" s="1818">
        <f t="shared" si="14"/>
        <v>54424</v>
      </c>
      <c r="E314" s="1819">
        <f t="shared" si="12"/>
        <v>54454</v>
      </c>
      <c r="F314" s="1819">
        <f t="shared" si="13"/>
        <v>54454</v>
      </c>
      <c r="G314" s="1819">
        <f>WORKDAY(F314,$G$21,'Business Day Paris'!F293:F487)</f>
        <v>54466</v>
      </c>
      <c r="H314" s="1819">
        <f>WORKDAY(J314,$H$21,'Business Day Paris'!F293:F487)</f>
        <v>54473</v>
      </c>
      <c r="I314" s="1819">
        <f>WORKDAY(J314,$I$21,'Business Day Paris'!F293:F487)</f>
        <v>54477</v>
      </c>
      <c r="J314" s="1820">
        <f>IF(WORKDAY(EOMONTH(F314,0)+$J$21-1,1,'Business Day Paris'!F293:F487)&lt;=EOMONTH(Calendar!F315,0),WORKDAY(EOMONTH(F314,0)+$J$21-1,1,'Business Day Paris'!F293:F487),WORKDAY(EOMONTH(F314,0)+$J$21+1,-1,'Business Day Paris'!F293:F487))</f>
        <v>54480</v>
      </c>
      <c r="K314" s="1263"/>
    </row>
    <row r="315" spans="2:11">
      <c r="B315" s="1274">
        <v>293</v>
      </c>
      <c r="C315" s="2"/>
      <c r="D315" s="1818">
        <f t="shared" si="14"/>
        <v>54455</v>
      </c>
      <c r="E315" s="1819">
        <f t="shared" si="12"/>
        <v>54482</v>
      </c>
      <c r="F315" s="1819">
        <f t="shared" si="13"/>
        <v>54482</v>
      </c>
      <c r="G315" s="1819">
        <f>WORKDAY(F315,$G$21,'Business Day Paris'!F294:F488)</f>
        <v>54494</v>
      </c>
      <c r="H315" s="1819">
        <f>WORKDAY(J315,$H$21,'Business Day Paris'!F294:F488)</f>
        <v>54504</v>
      </c>
      <c r="I315" s="1819">
        <f>WORKDAY(J315,$I$21,'Business Day Paris'!F294:F488)</f>
        <v>54506</v>
      </c>
      <c r="J315" s="1820">
        <f>IF(WORKDAY(EOMONTH(F315,0)+$J$21-1,1,'Business Day Paris'!F294:F488)&lt;=EOMONTH(Calendar!F316,0),WORKDAY(EOMONTH(F315,0)+$J$21-1,1,'Business Day Paris'!F294:F488),WORKDAY(EOMONTH(F315,0)+$J$21+1,-1,'Business Day Paris'!F294:F488))</f>
        <v>54511</v>
      </c>
      <c r="K315" s="1263"/>
    </row>
    <row r="316" spans="2:11">
      <c r="B316" s="1274">
        <v>294</v>
      </c>
      <c r="C316" s="2"/>
      <c r="D316" s="1818">
        <f t="shared" si="14"/>
        <v>54483</v>
      </c>
      <c r="E316" s="1819">
        <f t="shared" si="12"/>
        <v>54513</v>
      </c>
      <c r="F316" s="1819">
        <f t="shared" si="13"/>
        <v>54513</v>
      </c>
      <c r="G316" s="1819">
        <f>WORKDAY(F316,$G$21,'Business Day Paris'!F295:F489)</f>
        <v>54527</v>
      </c>
      <c r="H316" s="1819">
        <f>WORKDAY(J316,$H$21,'Business Day Paris'!F295:F489)</f>
        <v>54533</v>
      </c>
      <c r="I316" s="1819">
        <f>WORKDAY(J316,$I$21,'Business Day Paris'!F295:F489)</f>
        <v>54535</v>
      </c>
      <c r="J316" s="1820">
        <f>IF(WORKDAY(EOMONTH(F316,0)+$J$21-1,1,'Business Day Paris'!F295:F489)&lt;=EOMONTH(Calendar!F317,0),WORKDAY(EOMONTH(F316,0)+$J$21-1,1,'Business Day Paris'!F295:F489),WORKDAY(EOMONTH(F316,0)+$J$21+1,-1,'Business Day Paris'!F295:F489))</f>
        <v>54540</v>
      </c>
      <c r="K316" s="1263"/>
    </row>
    <row r="317" spans="2:11">
      <c r="B317" s="1274">
        <v>295</v>
      </c>
      <c r="C317" s="2"/>
      <c r="D317" s="1818">
        <f t="shared" si="14"/>
        <v>54514</v>
      </c>
      <c r="E317" s="1819">
        <f t="shared" si="12"/>
        <v>54543</v>
      </c>
      <c r="F317" s="1819">
        <f t="shared" si="13"/>
        <v>54543</v>
      </c>
      <c r="G317" s="1819">
        <f>WORKDAY(F317,$G$21,'Business Day Paris'!F296:F490)</f>
        <v>54557</v>
      </c>
      <c r="H317" s="1819">
        <f>WORKDAY(J317,$H$21,'Business Day Paris'!F296:F490)</f>
        <v>54563</v>
      </c>
      <c r="I317" s="1819">
        <f>WORKDAY(J317,$I$21,'Business Day Paris'!F296:F490)</f>
        <v>54567</v>
      </c>
      <c r="J317" s="1820">
        <f>IF(WORKDAY(EOMONTH(F317,0)+$J$21-1,1,'Business Day Paris'!F296:F490)&lt;=EOMONTH(Calendar!F318,0),WORKDAY(EOMONTH(F317,0)+$J$21-1,1,'Business Day Paris'!F296:F490),WORKDAY(EOMONTH(F317,0)+$J$21+1,-1,'Business Day Paris'!F296:F490))</f>
        <v>54570</v>
      </c>
      <c r="K317" s="1263"/>
    </row>
    <row r="318" spans="2:11">
      <c r="B318" s="1274">
        <v>296</v>
      </c>
      <c r="C318" s="2"/>
      <c r="D318" s="1818">
        <f t="shared" si="14"/>
        <v>54544</v>
      </c>
      <c r="E318" s="1819">
        <f t="shared" si="12"/>
        <v>54574</v>
      </c>
      <c r="F318" s="1819">
        <f t="shared" si="13"/>
        <v>54574</v>
      </c>
      <c r="G318" s="1819">
        <f>WORKDAY(F318,$G$21,'Business Day Paris'!F297:F491)</f>
        <v>54588</v>
      </c>
      <c r="H318" s="1819">
        <f>WORKDAY(J318,$H$21,'Business Day Paris'!F297:F491)</f>
        <v>54595</v>
      </c>
      <c r="I318" s="1819">
        <f>WORKDAY(J318,$I$21,'Business Day Paris'!F297:F491)</f>
        <v>54597</v>
      </c>
      <c r="J318" s="1820">
        <f>IF(WORKDAY(EOMONTH(F318,0)+$J$21-1,1,'Business Day Paris'!F297:F491)&lt;=EOMONTH(Calendar!F319,0),WORKDAY(EOMONTH(F318,0)+$J$21-1,1,'Business Day Paris'!F297:F491),WORKDAY(EOMONTH(F318,0)+$J$21+1,-1,'Business Day Paris'!F297:F491))</f>
        <v>54602</v>
      </c>
      <c r="K318" s="1263"/>
    </row>
    <row r="319" spans="2:11">
      <c r="B319" s="1274">
        <v>297</v>
      </c>
      <c r="C319" s="2"/>
      <c r="D319" s="1818">
        <f t="shared" si="14"/>
        <v>54575</v>
      </c>
      <c r="E319" s="1819">
        <f t="shared" si="12"/>
        <v>54604</v>
      </c>
      <c r="F319" s="1819">
        <f t="shared" si="13"/>
        <v>54604</v>
      </c>
      <c r="G319" s="1819">
        <f>WORKDAY(F319,$G$21,'Business Day Paris'!F298:F492)</f>
        <v>54618</v>
      </c>
      <c r="H319" s="1819">
        <f>WORKDAY(J319,$H$21,'Business Day Paris'!F298:F492)</f>
        <v>54624</v>
      </c>
      <c r="I319" s="1819">
        <f>WORKDAY(J319,$I$21,'Business Day Paris'!F298:F492)</f>
        <v>54626</v>
      </c>
      <c r="J319" s="1820">
        <f>IF(WORKDAY(EOMONTH(F319,0)+$J$21-1,1,'Business Day Paris'!F298:F492)&lt;=EOMONTH(Calendar!F320,0),WORKDAY(EOMONTH(F319,0)+$J$21-1,1,'Business Day Paris'!F298:F492),WORKDAY(EOMONTH(F319,0)+$J$21+1,-1,'Business Day Paris'!F298:F492))</f>
        <v>54631</v>
      </c>
      <c r="K319" s="1263"/>
    </row>
    <row r="320" spans="2:11">
      <c r="B320" s="1274">
        <v>298</v>
      </c>
      <c r="C320" s="2"/>
      <c r="D320" s="1818">
        <f t="shared" si="14"/>
        <v>54605</v>
      </c>
      <c r="E320" s="1819">
        <f t="shared" si="12"/>
        <v>54635</v>
      </c>
      <c r="F320" s="1819">
        <f t="shared" si="13"/>
        <v>54635</v>
      </c>
      <c r="G320" s="1819">
        <f>WORKDAY(F320,$G$21,'Business Day Paris'!F299:F493)</f>
        <v>54648</v>
      </c>
      <c r="H320" s="1819">
        <f>WORKDAY(J320,$H$21,'Business Day Paris'!F299:F493)</f>
        <v>54655</v>
      </c>
      <c r="I320" s="1819">
        <f>WORKDAY(J320,$I$21,'Business Day Paris'!F299:F493)</f>
        <v>54659</v>
      </c>
      <c r="J320" s="1820">
        <f>IF(WORKDAY(EOMONTH(F320,0)+$J$21-1,1,'Business Day Paris'!F299:F493)&lt;=EOMONTH(Calendar!F321,0),WORKDAY(EOMONTH(F320,0)+$J$21-1,1,'Business Day Paris'!F299:F493),WORKDAY(EOMONTH(F320,0)+$J$21+1,-1,'Business Day Paris'!F299:F493))</f>
        <v>54662</v>
      </c>
      <c r="K320" s="1263"/>
    </row>
    <row r="321" spans="2:11">
      <c r="B321" s="1274">
        <v>299</v>
      </c>
      <c r="C321" s="2"/>
      <c r="D321" s="1818">
        <f t="shared" si="14"/>
        <v>54636</v>
      </c>
      <c r="E321" s="1819">
        <f t="shared" si="12"/>
        <v>54666</v>
      </c>
      <c r="F321" s="1819">
        <f t="shared" si="13"/>
        <v>54666</v>
      </c>
      <c r="G321" s="1819">
        <f>WORKDAY(F321,$G$21,'Business Day Paris'!F300:F494)</f>
        <v>54680</v>
      </c>
      <c r="H321" s="1819">
        <f>WORKDAY(J321,$H$21,'Business Day Paris'!F300:F494)</f>
        <v>54686</v>
      </c>
      <c r="I321" s="1819">
        <f>WORKDAY(J321,$I$21,'Business Day Paris'!F300:F494)</f>
        <v>54688</v>
      </c>
      <c r="J321" s="1820">
        <f>IF(WORKDAY(EOMONTH(F321,0)+$J$21-1,1,'Business Day Paris'!F300:F494)&lt;=EOMONTH(Calendar!F322,0),WORKDAY(EOMONTH(F321,0)+$J$21-1,1,'Business Day Paris'!F300:F494),WORKDAY(EOMONTH(F321,0)+$J$21+1,-1,'Business Day Paris'!F300:F494))</f>
        <v>54693</v>
      </c>
      <c r="K321" s="1263"/>
    </row>
    <row r="322" spans="2:11">
      <c r="B322" s="1274">
        <v>300</v>
      </c>
      <c r="C322" s="2"/>
      <c r="D322" s="1818">
        <f t="shared" si="14"/>
        <v>54667</v>
      </c>
      <c r="E322" s="1819">
        <f t="shared" si="12"/>
        <v>54696</v>
      </c>
      <c r="F322" s="1819">
        <f t="shared" si="13"/>
        <v>54696</v>
      </c>
      <c r="G322" s="1819">
        <f>WORKDAY(F322,$G$21,'Business Day Paris'!F301:F495)</f>
        <v>54710</v>
      </c>
      <c r="H322" s="1819">
        <f>WORKDAY(J322,$H$21,'Business Day Paris'!F301:F495)</f>
        <v>54716</v>
      </c>
      <c r="I322" s="1819">
        <f>WORKDAY(J322,$I$21,'Business Day Paris'!F301:F495)</f>
        <v>54718</v>
      </c>
      <c r="J322" s="1820">
        <f>IF(WORKDAY(EOMONTH(F322,0)+$J$21-1,1,'Business Day Paris'!F301:F495)&lt;=EOMONTH(Calendar!F323,0),WORKDAY(EOMONTH(F322,0)+$J$21-1,1,'Business Day Paris'!F301:F495),WORKDAY(EOMONTH(F322,0)+$J$21+1,-1,'Business Day Paris'!F301:F495))</f>
        <v>54723</v>
      </c>
      <c r="K322" s="1263"/>
    </row>
    <row r="323" spans="2:11">
      <c r="B323" s="1274">
        <v>301</v>
      </c>
      <c r="C323" s="2"/>
      <c r="D323" s="1818">
        <f t="shared" si="14"/>
        <v>54697</v>
      </c>
      <c r="E323" s="1819">
        <f t="shared" si="12"/>
        <v>54727</v>
      </c>
      <c r="F323" s="1819">
        <f t="shared" si="13"/>
        <v>54727</v>
      </c>
      <c r="G323" s="1819">
        <f>WORKDAY(F323,$G$21,'Business Day Paris'!F302:F496)</f>
        <v>54739</v>
      </c>
      <c r="H323" s="1819">
        <f>WORKDAY(J323,$H$21,'Business Day Paris'!F302:F496)</f>
        <v>54749</v>
      </c>
      <c r="I323" s="1819">
        <f>WORKDAY(J323,$I$21,'Business Day Paris'!F302:F496)</f>
        <v>54751</v>
      </c>
      <c r="J323" s="1820">
        <f>IF(WORKDAY(EOMONTH(F323,0)+$J$21-1,1,'Business Day Paris'!F302:F496)&lt;=EOMONTH(Calendar!F324,0),WORKDAY(EOMONTH(F323,0)+$J$21-1,1,'Business Day Paris'!F302:F496),WORKDAY(EOMONTH(F323,0)+$J$21+1,-1,'Business Day Paris'!F302:F496))</f>
        <v>54756</v>
      </c>
      <c r="K323" s="1263"/>
    </row>
    <row r="324" spans="2:11">
      <c r="B324" s="1274">
        <v>302</v>
      </c>
      <c r="C324" s="2"/>
      <c r="D324" s="1818">
        <f t="shared" si="14"/>
        <v>54728</v>
      </c>
      <c r="E324" s="1819">
        <f t="shared" si="12"/>
        <v>54757</v>
      </c>
      <c r="F324" s="1819">
        <f t="shared" si="13"/>
        <v>54757</v>
      </c>
      <c r="G324" s="1819">
        <f>WORKDAY(F324,$G$21,'Business Day Paris'!F303:F497)</f>
        <v>54771</v>
      </c>
      <c r="H324" s="1819">
        <f>WORKDAY(J324,$H$21,'Business Day Paris'!F303:F497)</f>
        <v>54777</v>
      </c>
      <c r="I324" s="1819">
        <f>WORKDAY(J324,$I$21,'Business Day Paris'!F303:F497)</f>
        <v>54779</v>
      </c>
      <c r="J324" s="1820">
        <f>IF(WORKDAY(EOMONTH(F324,0)+$J$21-1,1,'Business Day Paris'!F303:F497)&lt;=EOMONTH(Calendar!F325,0),WORKDAY(EOMONTH(F324,0)+$J$21-1,1,'Business Day Paris'!F303:F497),WORKDAY(EOMONTH(F324,0)+$J$21+1,-1,'Business Day Paris'!F303:F497))</f>
        <v>54784</v>
      </c>
      <c r="K324" s="1263"/>
    </row>
    <row r="325" spans="2:11">
      <c r="B325" s="1274">
        <v>303</v>
      </c>
      <c r="C325" s="2"/>
      <c r="D325" s="1818">
        <f t="shared" si="14"/>
        <v>54758</v>
      </c>
      <c r="E325" s="1819">
        <f t="shared" si="12"/>
        <v>54788</v>
      </c>
      <c r="F325" s="1819">
        <f t="shared" si="13"/>
        <v>54788</v>
      </c>
      <c r="G325" s="1819">
        <f>WORKDAY(F325,$G$21,'Business Day Paris'!F304:F498)</f>
        <v>54802</v>
      </c>
      <c r="H325" s="1819">
        <f>WORKDAY(J325,$H$21,'Business Day Paris'!F304:F498)</f>
        <v>54808</v>
      </c>
      <c r="I325" s="1819">
        <f>WORKDAY(J325,$I$21,'Business Day Paris'!F304:F498)</f>
        <v>54812</v>
      </c>
      <c r="J325" s="1820">
        <f>IF(WORKDAY(EOMONTH(F325,0)+$J$21-1,1,'Business Day Paris'!F304:F498)&lt;=EOMONTH(Calendar!F326,0),WORKDAY(EOMONTH(F325,0)+$J$21-1,1,'Business Day Paris'!F304:F498),WORKDAY(EOMONTH(F325,0)+$J$21+1,-1,'Business Day Paris'!F304:F498))</f>
        <v>54815</v>
      </c>
      <c r="K325" s="1263"/>
    </row>
    <row r="326" spans="2:11">
      <c r="B326" s="1274">
        <v>304</v>
      </c>
      <c r="C326" s="2"/>
      <c r="D326" s="1818">
        <f t="shared" si="14"/>
        <v>54789</v>
      </c>
      <c r="E326" s="1819">
        <f t="shared" si="12"/>
        <v>54819</v>
      </c>
      <c r="F326" s="1819">
        <f t="shared" si="13"/>
        <v>54819</v>
      </c>
      <c r="G326" s="1819">
        <f>WORKDAY(F326,$G$21,'Business Day Paris'!F305:F499)</f>
        <v>54833</v>
      </c>
      <c r="H326" s="1819">
        <f>WORKDAY(J326,$H$21,'Business Day Paris'!F305:F499)</f>
        <v>54840</v>
      </c>
      <c r="I326" s="1819">
        <f>WORKDAY(J326,$I$21,'Business Day Paris'!F305:F499)</f>
        <v>54842</v>
      </c>
      <c r="J326" s="1820">
        <f>IF(WORKDAY(EOMONTH(F326,0)+$J$21-1,1,'Business Day Paris'!F305:F499)&lt;=EOMONTH(Calendar!F327,0),WORKDAY(EOMONTH(F326,0)+$J$21-1,1,'Business Day Paris'!F305:F499),WORKDAY(EOMONTH(F326,0)+$J$21+1,-1,'Business Day Paris'!F305:F499))</f>
        <v>54847</v>
      </c>
      <c r="K326" s="1263"/>
    </row>
    <row r="327" spans="2:11">
      <c r="B327" s="1274">
        <v>305</v>
      </c>
      <c r="C327" s="2"/>
      <c r="D327" s="1818">
        <f t="shared" si="14"/>
        <v>54820</v>
      </c>
      <c r="E327" s="1819">
        <f t="shared" si="12"/>
        <v>54847</v>
      </c>
      <c r="F327" s="1819">
        <f t="shared" si="13"/>
        <v>54847</v>
      </c>
      <c r="G327" s="1819">
        <f>WORKDAY(F327,$G$21,'Business Day Paris'!F306:F500)</f>
        <v>54861</v>
      </c>
      <c r="H327" s="1819">
        <f>WORKDAY(J327,$H$21,'Business Day Paris'!F306:F500)</f>
        <v>54868</v>
      </c>
      <c r="I327" s="1819">
        <f>WORKDAY(J327,$I$21,'Business Day Paris'!F306:F500)</f>
        <v>54870</v>
      </c>
      <c r="J327" s="1820">
        <f>IF(WORKDAY(EOMONTH(F327,0)+$J$21-1,1,'Business Day Paris'!F306:F500)&lt;=EOMONTH(Calendar!F328,0),WORKDAY(EOMONTH(F327,0)+$J$21-1,1,'Business Day Paris'!F306:F500),WORKDAY(EOMONTH(F327,0)+$J$21+1,-1,'Business Day Paris'!F306:F500))</f>
        <v>54875</v>
      </c>
      <c r="K327" s="1263"/>
    </row>
    <row r="328" spans="2:11">
      <c r="B328" s="1274">
        <v>306</v>
      </c>
      <c r="C328" s="2"/>
      <c r="D328" s="1818">
        <f t="shared" si="14"/>
        <v>54848</v>
      </c>
      <c r="E328" s="1819">
        <f t="shared" si="12"/>
        <v>54878</v>
      </c>
      <c r="F328" s="1819">
        <f t="shared" si="13"/>
        <v>54878</v>
      </c>
      <c r="G328" s="1819">
        <f>WORKDAY(F328,$G$21,'Business Day Paris'!F307:F501)</f>
        <v>54892</v>
      </c>
      <c r="H328" s="1819">
        <f>WORKDAY(J328,$H$21,'Business Day Paris'!F307:F501)</f>
        <v>54898</v>
      </c>
      <c r="I328" s="1819">
        <f>WORKDAY(J328,$I$21,'Business Day Paris'!F307:F501)</f>
        <v>54900</v>
      </c>
      <c r="J328" s="1820">
        <f>IF(WORKDAY(EOMONTH(F328,0)+$J$21-1,1,'Business Day Paris'!F307:F501)&lt;=EOMONTH(Calendar!F329,0),WORKDAY(EOMONTH(F328,0)+$J$21-1,1,'Business Day Paris'!F307:F501),WORKDAY(EOMONTH(F328,0)+$J$21+1,-1,'Business Day Paris'!F307:F501))</f>
        <v>54905</v>
      </c>
      <c r="K328" s="1263"/>
    </row>
    <row r="329" spans="2:11">
      <c r="B329" s="1274">
        <v>307</v>
      </c>
      <c r="C329" s="2"/>
      <c r="D329" s="1818">
        <f t="shared" si="14"/>
        <v>54879</v>
      </c>
      <c r="E329" s="1819">
        <f t="shared" si="12"/>
        <v>54908</v>
      </c>
      <c r="F329" s="1819">
        <f t="shared" si="13"/>
        <v>54908</v>
      </c>
      <c r="G329" s="1819">
        <f>WORKDAY(F329,$G$21,'Business Day Paris'!F308:F502)</f>
        <v>54921</v>
      </c>
      <c r="H329" s="1819">
        <f>WORKDAY(J329,$H$21,'Business Day Paris'!F308:F502)</f>
        <v>54928</v>
      </c>
      <c r="I329" s="1819">
        <f>WORKDAY(J329,$I$21,'Business Day Paris'!F308:F502)</f>
        <v>54932</v>
      </c>
      <c r="J329" s="1820">
        <f>IF(WORKDAY(EOMONTH(F329,0)+$J$21-1,1,'Business Day Paris'!F308:F502)&lt;=EOMONTH(Calendar!F330,0),WORKDAY(EOMONTH(F329,0)+$J$21-1,1,'Business Day Paris'!F308:F502),WORKDAY(EOMONTH(F329,0)+$J$21+1,-1,'Business Day Paris'!F308:F502))</f>
        <v>54935</v>
      </c>
      <c r="K329" s="1263"/>
    </row>
    <row r="330" spans="2:11">
      <c r="B330" s="1274">
        <v>308</v>
      </c>
      <c r="C330" s="2"/>
      <c r="D330" s="1818">
        <f t="shared" si="14"/>
        <v>54909</v>
      </c>
      <c r="E330" s="1819">
        <f t="shared" si="12"/>
        <v>54939</v>
      </c>
      <c r="F330" s="1819">
        <f t="shared" si="13"/>
        <v>54939</v>
      </c>
      <c r="G330" s="1819">
        <f>WORKDAY(F330,$G$21,'Business Day Paris'!F309:F503)</f>
        <v>54953</v>
      </c>
      <c r="H330" s="1819">
        <f>WORKDAY(J330,$H$21,'Business Day Paris'!F309:F503)</f>
        <v>54959</v>
      </c>
      <c r="I330" s="1819">
        <f>WORKDAY(J330,$I$21,'Business Day Paris'!F309:F503)</f>
        <v>54961</v>
      </c>
      <c r="J330" s="1820">
        <f>IF(WORKDAY(EOMONTH(F330,0)+$J$21-1,1,'Business Day Paris'!F309:F503)&lt;=EOMONTH(Calendar!F331,0),WORKDAY(EOMONTH(F330,0)+$J$21-1,1,'Business Day Paris'!F309:F503),WORKDAY(EOMONTH(F330,0)+$J$21+1,-1,'Business Day Paris'!F309:F503))</f>
        <v>54966</v>
      </c>
      <c r="K330" s="1263"/>
    </row>
    <row r="331" spans="2:11">
      <c r="B331" s="1274">
        <v>309</v>
      </c>
      <c r="C331" s="2"/>
      <c r="D331" s="1818">
        <f t="shared" si="14"/>
        <v>54940</v>
      </c>
      <c r="E331" s="1819">
        <f t="shared" si="12"/>
        <v>54969</v>
      </c>
      <c r="F331" s="1819">
        <f t="shared" si="13"/>
        <v>54969</v>
      </c>
      <c r="G331" s="1819">
        <f>WORKDAY(F331,$G$21,'Business Day Paris'!F310:F504)</f>
        <v>54983</v>
      </c>
      <c r="H331" s="1819">
        <f>WORKDAY(J331,$H$21,'Business Day Paris'!F310:F504)</f>
        <v>54989</v>
      </c>
      <c r="I331" s="1819">
        <f>WORKDAY(J331,$I$21,'Business Day Paris'!F310:F504)</f>
        <v>54991</v>
      </c>
      <c r="J331" s="1820">
        <f>IF(WORKDAY(EOMONTH(F331,0)+$J$21-1,1,'Business Day Paris'!F310:F504)&lt;=EOMONTH(Calendar!F332,0),WORKDAY(EOMONTH(F331,0)+$J$21-1,1,'Business Day Paris'!F310:F504),WORKDAY(EOMONTH(F331,0)+$J$21+1,-1,'Business Day Paris'!F310:F504))</f>
        <v>54996</v>
      </c>
      <c r="K331" s="1263"/>
    </row>
    <row r="332" spans="2:11">
      <c r="B332" s="1274">
        <v>310</v>
      </c>
      <c r="C332" s="2"/>
      <c r="D332" s="1818">
        <f t="shared" si="14"/>
        <v>54970</v>
      </c>
      <c r="E332" s="1819">
        <f t="shared" si="12"/>
        <v>55000</v>
      </c>
      <c r="F332" s="1819">
        <f t="shared" si="13"/>
        <v>55000</v>
      </c>
      <c r="G332" s="1819">
        <f>WORKDAY(F332,$G$21,'Business Day Paris'!F311:F505)</f>
        <v>55012</v>
      </c>
      <c r="H332" s="1819">
        <f>WORKDAY(J332,$H$21,'Business Day Paris'!F311:F505)</f>
        <v>55022</v>
      </c>
      <c r="I332" s="1819">
        <f>WORKDAY(J332,$I$21,'Business Day Paris'!F311:F505)</f>
        <v>55024</v>
      </c>
      <c r="J332" s="1820">
        <f>IF(WORKDAY(EOMONTH(F332,0)+$J$21-1,1,'Business Day Paris'!F311:F505)&lt;=EOMONTH(Calendar!F333,0),WORKDAY(EOMONTH(F332,0)+$J$21-1,1,'Business Day Paris'!F311:F505),WORKDAY(EOMONTH(F332,0)+$J$21+1,-1,'Business Day Paris'!F311:F505))</f>
        <v>55029</v>
      </c>
      <c r="K332" s="1263"/>
    </row>
    <row r="333" spans="2:11">
      <c r="B333" s="1274">
        <v>311</v>
      </c>
      <c r="C333" s="2"/>
      <c r="D333" s="1818">
        <f t="shared" si="14"/>
        <v>55001</v>
      </c>
      <c r="E333" s="1819">
        <f t="shared" si="12"/>
        <v>55031</v>
      </c>
      <c r="F333" s="1819">
        <f t="shared" si="13"/>
        <v>55031</v>
      </c>
      <c r="G333" s="1819">
        <f>WORKDAY(F333,$G$21,'Business Day Paris'!F312:F506)</f>
        <v>55045</v>
      </c>
      <c r="H333" s="1819">
        <f>WORKDAY(J333,$H$21,'Business Day Paris'!F312:F506)</f>
        <v>55051</v>
      </c>
      <c r="I333" s="1819">
        <f>WORKDAY(J333,$I$21,'Business Day Paris'!F312:F506)</f>
        <v>55053</v>
      </c>
      <c r="J333" s="1820">
        <f>IF(WORKDAY(EOMONTH(F333,0)+$J$21-1,1,'Business Day Paris'!F312:F506)&lt;=EOMONTH(Calendar!F334,0),WORKDAY(EOMONTH(F333,0)+$J$21-1,1,'Business Day Paris'!F312:F506),WORKDAY(EOMONTH(F333,0)+$J$21+1,-1,'Business Day Paris'!F312:F506))</f>
        <v>55058</v>
      </c>
      <c r="K333" s="1263"/>
    </row>
    <row r="334" spans="2:11">
      <c r="B334" s="1274">
        <v>312</v>
      </c>
      <c r="C334" s="2"/>
      <c r="D334" s="1818">
        <f t="shared" si="14"/>
        <v>55032</v>
      </c>
      <c r="E334" s="1819">
        <f t="shared" si="12"/>
        <v>55061</v>
      </c>
      <c r="F334" s="1819">
        <f t="shared" si="13"/>
        <v>55061</v>
      </c>
      <c r="G334" s="1819">
        <f>WORKDAY(F334,$G$21,'Business Day Paris'!F313:F507)</f>
        <v>55075</v>
      </c>
      <c r="H334" s="1819">
        <f>WORKDAY(J334,$H$21,'Business Day Paris'!F313:F507)</f>
        <v>55081</v>
      </c>
      <c r="I334" s="1819">
        <f>WORKDAY(J334,$I$21,'Business Day Paris'!F313:F507)</f>
        <v>55085</v>
      </c>
      <c r="J334" s="1820">
        <f>IF(WORKDAY(EOMONTH(F334,0)+$J$21-1,1,'Business Day Paris'!F313:F507)&lt;=EOMONTH(Calendar!F335,0),WORKDAY(EOMONTH(F334,0)+$J$21-1,1,'Business Day Paris'!F313:F507),WORKDAY(EOMONTH(F334,0)+$J$21+1,-1,'Business Day Paris'!F313:F507))</f>
        <v>55088</v>
      </c>
      <c r="K334" s="1263"/>
    </row>
    <row r="335" spans="2:11">
      <c r="B335" s="1274">
        <v>313</v>
      </c>
      <c r="C335" s="2"/>
      <c r="D335" s="1818">
        <f t="shared" si="14"/>
        <v>55062</v>
      </c>
      <c r="E335" s="1819">
        <f t="shared" si="12"/>
        <v>55092</v>
      </c>
      <c r="F335" s="1819">
        <f t="shared" si="13"/>
        <v>55092</v>
      </c>
      <c r="G335" s="1819">
        <f>WORKDAY(F335,$G$21,'Business Day Paris'!F314:F508)</f>
        <v>55106</v>
      </c>
      <c r="H335" s="1819">
        <f>WORKDAY(J335,$H$21,'Business Day Paris'!F314:F508)</f>
        <v>55113</v>
      </c>
      <c r="I335" s="1819">
        <f>WORKDAY(J335,$I$21,'Business Day Paris'!F314:F508)</f>
        <v>55115</v>
      </c>
      <c r="J335" s="1820">
        <f>IF(WORKDAY(EOMONTH(F335,0)+$J$21-1,1,'Business Day Paris'!F314:F508)&lt;=EOMONTH(Calendar!F336,0),WORKDAY(EOMONTH(F335,0)+$J$21-1,1,'Business Day Paris'!F314:F508),WORKDAY(EOMONTH(F335,0)+$J$21+1,-1,'Business Day Paris'!F314:F508))</f>
        <v>55120</v>
      </c>
      <c r="K335" s="1263"/>
    </row>
    <row r="336" spans="2:11">
      <c r="B336" s="1274">
        <v>314</v>
      </c>
      <c r="C336" s="2"/>
      <c r="D336" s="1818">
        <f t="shared" si="14"/>
        <v>55093</v>
      </c>
      <c r="E336" s="1819">
        <f t="shared" si="12"/>
        <v>55122</v>
      </c>
      <c r="F336" s="1819">
        <f t="shared" si="13"/>
        <v>55122</v>
      </c>
      <c r="G336" s="1819">
        <f>WORKDAY(F336,$G$21,'Business Day Paris'!F315:F509)</f>
        <v>55136</v>
      </c>
      <c r="H336" s="1819">
        <f>WORKDAY(J336,$H$21,'Business Day Paris'!F315:F509)</f>
        <v>55142</v>
      </c>
      <c r="I336" s="1819">
        <f>WORKDAY(J336,$I$21,'Business Day Paris'!F315:F509)</f>
        <v>55144</v>
      </c>
      <c r="J336" s="1820">
        <f>IF(WORKDAY(EOMONTH(F336,0)+$J$21-1,1,'Business Day Paris'!F315:F509)&lt;=EOMONTH(Calendar!F337,0),WORKDAY(EOMONTH(F336,0)+$J$21-1,1,'Business Day Paris'!F315:F509),WORKDAY(EOMONTH(F336,0)+$J$21+1,-1,'Business Day Paris'!F315:F509))</f>
        <v>55149</v>
      </c>
      <c r="K336" s="1263"/>
    </row>
    <row r="337" spans="2:11">
      <c r="B337" s="1274">
        <v>315</v>
      </c>
      <c r="C337" s="2"/>
      <c r="D337" s="1818">
        <f t="shared" si="14"/>
        <v>55123</v>
      </c>
      <c r="E337" s="1819">
        <f t="shared" si="12"/>
        <v>55153</v>
      </c>
      <c r="F337" s="1819">
        <f t="shared" si="13"/>
        <v>55153</v>
      </c>
      <c r="G337" s="1819">
        <f>WORKDAY(F337,$G$21,'Business Day Paris'!F316:F510)</f>
        <v>55166</v>
      </c>
      <c r="H337" s="1819">
        <f>WORKDAY(J337,$H$21,'Business Day Paris'!F316:F510)</f>
        <v>55173</v>
      </c>
      <c r="I337" s="1819">
        <f>WORKDAY(J337,$I$21,'Business Day Paris'!F316:F510)</f>
        <v>55177</v>
      </c>
      <c r="J337" s="1820">
        <f>IF(WORKDAY(EOMONTH(F337,0)+$J$21-1,1,'Business Day Paris'!F316:F510)&lt;=EOMONTH(Calendar!F338,0),WORKDAY(EOMONTH(F337,0)+$J$21-1,1,'Business Day Paris'!F316:F510),WORKDAY(EOMONTH(F337,0)+$J$21+1,-1,'Business Day Paris'!F316:F510))</f>
        <v>55180</v>
      </c>
      <c r="K337" s="1263"/>
    </row>
    <row r="338" spans="2:11">
      <c r="B338" s="1274">
        <v>316</v>
      </c>
      <c r="C338" s="2"/>
      <c r="D338" s="1818">
        <f t="shared" si="14"/>
        <v>55154</v>
      </c>
      <c r="E338" s="1819">
        <f t="shared" si="12"/>
        <v>55184</v>
      </c>
      <c r="F338" s="1819">
        <f t="shared" si="13"/>
        <v>55184</v>
      </c>
      <c r="G338" s="1819">
        <f>WORKDAY(F338,$G$21,'Business Day Paris'!F317:F511)</f>
        <v>55198</v>
      </c>
      <c r="H338" s="1819">
        <f>WORKDAY(J338,$H$21,'Business Day Paris'!F317:F511)</f>
        <v>55204</v>
      </c>
      <c r="I338" s="1819">
        <f>WORKDAY(J338,$I$21,'Business Day Paris'!F317:F511)</f>
        <v>55206</v>
      </c>
      <c r="J338" s="1820">
        <f>IF(WORKDAY(EOMONTH(F338,0)+$J$21-1,1,'Business Day Paris'!F317:F511)&lt;=EOMONTH(Calendar!F339,0),WORKDAY(EOMONTH(F338,0)+$J$21-1,1,'Business Day Paris'!F317:F511),WORKDAY(EOMONTH(F338,0)+$J$21+1,-1,'Business Day Paris'!F317:F511))</f>
        <v>55211</v>
      </c>
      <c r="K338" s="1263"/>
    </row>
    <row r="339" spans="2:11">
      <c r="B339" s="1274">
        <v>317</v>
      </c>
      <c r="C339" s="2"/>
      <c r="D339" s="1818">
        <f t="shared" si="14"/>
        <v>55185</v>
      </c>
      <c r="E339" s="1819">
        <f t="shared" si="12"/>
        <v>55212</v>
      </c>
      <c r="F339" s="1819">
        <f t="shared" si="13"/>
        <v>55212</v>
      </c>
      <c r="G339" s="1819">
        <f>WORKDAY(F339,$G$21,'Business Day Paris'!F318:F512)</f>
        <v>55226</v>
      </c>
      <c r="H339" s="1819">
        <f>WORKDAY(J339,$H$21,'Business Day Paris'!F318:F512)</f>
        <v>55232</v>
      </c>
      <c r="I339" s="1819">
        <f>WORKDAY(J339,$I$21,'Business Day Paris'!F318:F512)</f>
        <v>55234</v>
      </c>
      <c r="J339" s="1820">
        <f>IF(WORKDAY(EOMONTH(F339,0)+$J$21-1,1,'Business Day Paris'!F318:F512)&lt;=EOMONTH(Calendar!F340,0),WORKDAY(EOMONTH(F339,0)+$J$21-1,1,'Business Day Paris'!F318:F512),WORKDAY(EOMONTH(F339,0)+$J$21+1,-1,'Business Day Paris'!F318:F512))</f>
        <v>55239</v>
      </c>
      <c r="K339" s="1263"/>
    </row>
    <row r="340" spans="2:11">
      <c r="B340" s="1274">
        <v>318</v>
      </c>
      <c r="C340" s="2"/>
      <c r="D340" s="1818">
        <f t="shared" si="14"/>
        <v>55213</v>
      </c>
      <c r="E340" s="1819">
        <f t="shared" si="12"/>
        <v>55243</v>
      </c>
      <c r="F340" s="1819">
        <f t="shared" si="13"/>
        <v>55243</v>
      </c>
      <c r="G340" s="1819">
        <f>WORKDAY(F340,$G$21,'Business Day Paris'!F319:F513)</f>
        <v>55257</v>
      </c>
      <c r="H340" s="1819">
        <f>WORKDAY(J340,$H$21,'Business Day Paris'!F319:F513)</f>
        <v>55263</v>
      </c>
      <c r="I340" s="1819">
        <f>WORKDAY(J340,$I$21,'Business Day Paris'!F319:F513)</f>
        <v>55267</v>
      </c>
      <c r="J340" s="1820">
        <f>IF(WORKDAY(EOMONTH(F340,0)+$J$21-1,1,'Business Day Paris'!F319:F513)&lt;=EOMONTH(Calendar!F341,0),WORKDAY(EOMONTH(F340,0)+$J$21-1,1,'Business Day Paris'!F319:F513),WORKDAY(EOMONTH(F340,0)+$J$21+1,-1,'Business Day Paris'!F319:F513))</f>
        <v>55270</v>
      </c>
      <c r="K340" s="1263"/>
    </row>
    <row r="341" spans="2:11">
      <c r="B341" s="1274">
        <v>319</v>
      </c>
      <c r="C341" s="2"/>
      <c r="D341" s="1818">
        <f t="shared" si="14"/>
        <v>55244</v>
      </c>
      <c r="E341" s="1819">
        <f t="shared" si="12"/>
        <v>55273</v>
      </c>
      <c r="F341" s="1819">
        <f t="shared" si="13"/>
        <v>55273</v>
      </c>
      <c r="G341" s="1819">
        <f>WORKDAY(F341,$G$21,'Business Day Paris'!F320:F514)</f>
        <v>55285</v>
      </c>
      <c r="H341" s="1819">
        <f>WORKDAY(J341,$H$21,'Business Day Paris'!F320:F514)</f>
        <v>55295</v>
      </c>
      <c r="I341" s="1819">
        <f>WORKDAY(J341,$I$21,'Business Day Paris'!F320:F514)</f>
        <v>55297</v>
      </c>
      <c r="J341" s="1820">
        <f>IF(WORKDAY(EOMONTH(F341,0)+$J$21-1,1,'Business Day Paris'!F320:F514)&lt;=EOMONTH(Calendar!F342,0),WORKDAY(EOMONTH(F341,0)+$J$21-1,1,'Business Day Paris'!F320:F514),WORKDAY(EOMONTH(F341,0)+$J$21+1,-1,'Business Day Paris'!F320:F514))</f>
        <v>55302</v>
      </c>
      <c r="K341" s="1263"/>
    </row>
    <row r="342" spans="2:11">
      <c r="B342" s="1274">
        <v>320</v>
      </c>
      <c r="C342" s="2"/>
      <c r="D342" s="1818">
        <f t="shared" si="14"/>
        <v>55274</v>
      </c>
      <c r="E342" s="1819">
        <f t="shared" si="12"/>
        <v>55304</v>
      </c>
      <c r="F342" s="1819">
        <f t="shared" si="13"/>
        <v>55304</v>
      </c>
      <c r="G342" s="1819">
        <f>WORKDAY(F342,$G$21,'Business Day Paris'!F321:F515)</f>
        <v>55318</v>
      </c>
      <c r="H342" s="1819">
        <f>WORKDAY(J342,$H$21,'Business Day Paris'!F321:F515)</f>
        <v>55324</v>
      </c>
      <c r="I342" s="1819">
        <f>WORKDAY(J342,$I$21,'Business Day Paris'!F321:F515)</f>
        <v>55326</v>
      </c>
      <c r="J342" s="1820">
        <f>IF(WORKDAY(EOMONTH(F342,0)+$J$21-1,1,'Business Day Paris'!F321:F515)&lt;=EOMONTH(Calendar!F343,0),WORKDAY(EOMONTH(F342,0)+$J$21-1,1,'Business Day Paris'!F321:F515),WORKDAY(EOMONTH(F342,0)+$J$21+1,-1,'Business Day Paris'!F321:F515))</f>
        <v>55331</v>
      </c>
      <c r="K342" s="1263"/>
    </row>
    <row r="343" spans="2:11">
      <c r="B343" s="1274">
        <v>321</v>
      </c>
      <c r="C343" s="2"/>
      <c r="D343" s="1818">
        <f t="shared" si="14"/>
        <v>55305</v>
      </c>
      <c r="E343" s="1819">
        <f t="shared" si="12"/>
        <v>55334</v>
      </c>
      <c r="F343" s="1819">
        <f t="shared" si="13"/>
        <v>55334</v>
      </c>
      <c r="G343" s="1819">
        <f>WORKDAY(F343,$G$21,'Business Day Paris'!F322:F516)</f>
        <v>55348</v>
      </c>
      <c r="H343" s="1819">
        <f>WORKDAY(J343,$H$21,'Business Day Paris'!F322:F516)</f>
        <v>55354</v>
      </c>
      <c r="I343" s="1819">
        <f>WORKDAY(J343,$I$21,'Business Day Paris'!F322:F516)</f>
        <v>55358</v>
      </c>
      <c r="J343" s="1820">
        <f>IF(WORKDAY(EOMONTH(F343,0)+$J$21-1,1,'Business Day Paris'!F322:F516)&lt;=EOMONTH(Calendar!F344,0),WORKDAY(EOMONTH(F343,0)+$J$21-1,1,'Business Day Paris'!F322:F516),WORKDAY(EOMONTH(F343,0)+$J$21+1,-1,'Business Day Paris'!F322:F516))</f>
        <v>55361</v>
      </c>
      <c r="K343" s="1263"/>
    </row>
    <row r="344" spans="2:11">
      <c r="B344" s="1274">
        <v>322</v>
      </c>
      <c r="C344" s="2"/>
      <c r="D344" s="1818">
        <f t="shared" si="14"/>
        <v>55335</v>
      </c>
      <c r="E344" s="1819">
        <f t="shared" ref="E344:E407" si="15">EOMONTH(D344,0)</f>
        <v>55365</v>
      </c>
      <c r="F344" s="1819">
        <f t="shared" ref="F344:F407" si="16">E344</f>
        <v>55365</v>
      </c>
      <c r="G344" s="1819">
        <f>WORKDAY(F344,$G$21,'Business Day Paris'!F323:F517)</f>
        <v>55379</v>
      </c>
      <c r="H344" s="1819">
        <f>WORKDAY(J344,$H$21,'Business Day Paris'!F323:F517)</f>
        <v>55386</v>
      </c>
      <c r="I344" s="1819">
        <f>WORKDAY(J344,$I$21,'Business Day Paris'!F323:F517)</f>
        <v>55388</v>
      </c>
      <c r="J344" s="1820">
        <f>IF(WORKDAY(EOMONTH(F344,0)+$J$21-1,1,'Business Day Paris'!F323:F517)&lt;=EOMONTH(Calendar!F345,0),WORKDAY(EOMONTH(F344,0)+$J$21-1,1,'Business Day Paris'!F323:F517),WORKDAY(EOMONTH(F344,0)+$J$21+1,-1,'Business Day Paris'!F323:F517))</f>
        <v>55393</v>
      </c>
      <c r="K344" s="1263"/>
    </row>
    <row r="345" spans="2:11">
      <c r="B345" s="1274">
        <v>323</v>
      </c>
      <c r="C345" s="2"/>
      <c r="D345" s="1818">
        <f t="shared" ref="D345:D408" si="17">EOMONTH(D344,0)+1</f>
        <v>55366</v>
      </c>
      <c r="E345" s="1819">
        <f t="shared" si="15"/>
        <v>55396</v>
      </c>
      <c r="F345" s="1819">
        <f t="shared" si="16"/>
        <v>55396</v>
      </c>
      <c r="G345" s="1819">
        <f>WORKDAY(F345,$G$21,'Business Day Paris'!F324:F518)</f>
        <v>55410</v>
      </c>
      <c r="H345" s="1819">
        <f>WORKDAY(J345,$H$21,'Business Day Paris'!F324:F518)</f>
        <v>55416</v>
      </c>
      <c r="I345" s="1819">
        <f>WORKDAY(J345,$I$21,'Business Day Paris'!F324:F518)</f>
        <v>55418</v>
      </c>
      <c r="J345" s="1820">
        <f>IF(WORKDAY(EOMONTH(F345,0)+$J$21-1,1,'Business Day Paris'!F324:F518)&lt;=EOMONTH(Calendar!F346,0),WORKDAY(EOMONTH(F345,0)+$J$21-1,1,'Business Day Paris'!F324:F518),WORKDAY(EOMONTH(F345,0)+$J$21+1,-1,'Business Day Paris'!F324:F518))</f>
        <v>55423</v>
      </c>
      <c r="K345" s="1263"/>
    </row>
    <row r="346" spans="2:11">
      <c r="B346" s="1274">
        <v>324</v>
      </c>
      <c r="C346" s="2"/>
      <c r="D346" s="1818">
        <f t="shared" si="17"/>
        <v>55397</v>
      </c>
      <c r="E346" s="1819">
        <f t="shared" si="15"/>
        <v>55426</v>
      </c>
      <c r="F346" s="1819">
        <f t="shared" si="16"/>
        <v>55426</v>
      </c>
      <c r="G346" s="1819">
        <f>WORKDAY(F346,$G$21,'Business Day Paris'!F325:F519)</f>
        <v>55439</v>
      </c>
      <c r="H346" s="1819">
        <f>WORKDAY(J346,$H$21,'Business Day Paris'!F325:F519)</f>
        <v>55446</v>
      </c>
      <c r="I346" s="1819">
        <f>WORKDAY(J346,$I$21,'Business Day Paris'!F325:F519)</f>
        <v>55450</v>
      </c>
      <c r="J346" s="1820">
        <f>IF(WORKDAY(EOMONTH(F346,0)+$J$21-1,1,'Business Day Paris'!F325:F519)&lt;=EOMONTH(Calendar!F347,0),WORKDAY(EOMONTH(F346,0)+$J$21-1,1,'Business Day Paris'!F325:F519),WORKDAY(EOMONTH(F346,0)+$J$21+1,-1,'Business Day Paris'!F325:F519))</f>
        <v>55453</v>
      </c>
      <c r="K346" s="1263"/>
    </row>
    <row r="347" spans="2:11">
      <c r="B347" s="1274">
        <v>325</v>
      </c>
      <c r="C347" s="2"/>
      <c r="D347" s="1818">
        <f t="shared" si="17"/>
        <v>55427</v>
      </c>
      <c r="E347" s="1819">
        <f t="shared" si="15"/>
        <v>55457</v>
      </c>
      <c r="F347" s="1819">
        <f t="shared" si="16"/>
        <v>55457</v>
      </c>
      <c r="G347" s="1819">
        <f>WORKDAY(F347,$G$21,'Business Day Paris'!F326:F520)</f>
        <v>55471</v>
      </c>
      <c r="H347" s="1819">
        <f>WORKDAY(J347,$H$21,'Business Day Paris'!F326:F520)</f>
        <v>55477</v>
      </c>
      <c r="I347" s="1819">
        <f>WORKDAY(J347,$I$21,'Business Day Paris'!F326:F520)</f>
        <v>55479</v>
      </c>
      <c r="J347" s="1820">
        <f>IF(WORKDAY(EOMONTH(F347,0)+$J$21-1,1,'Business Day Paris'!F326:F520)&lt;=EOMONTH(Calendar!F348,0),WORKDAY(EOMONTH(F347,0)+$J$21-1,1,'Business Day Paris'!F326:F520),WORKDAY(EOMONTH(F347,0)+$J$21+1,-1,'Business Day Paris'!F326:F520))</f>
        <v>55484</v>
      </c>
      <c r="K347" s="1263"/>
    </row>
    <row r="348" spans="2:11">
      <c r="B348" s="1274">
        <v>326</v>
      </c>
      <c r="C348" s="2"/>
      <c r="D348" s="1818">
        <f t="shared" si="17"/>
        <v>55458</v>
      </c>
      <c r="E348" s="1819">
        <f t="shared" si="15"/>
        <v>55487</v>
      </c>
      <c r="F348" s="1819">
        <f t="shared" si="16"/>
        <v>55487</v>
      </c>
      <c r="G348" s="1819">
        <f>WORKDAY(F348,$G$21,'Business Day Paris'!F327:F521)</f>
        <v>55501</v>
      </c>
      <c r="H348" s="1819">
        <f>WORKDAY(J348,$H$21,'Business Day Paris'!F327:F521)</f>
        <v>55507</v>
      </c>
      <c r="I348" s="1819">
        <f>WORKDAY(J348,$I$21,'Business Day Paris'!F327:F521)</f>
        <v>55509</v>
      </c>
      <c r="J348" s="1820">
        <f>IF(WORKDAY(EOMONTH(F348,0)+$J$21-1,1,'Business Day Paris'!F327:F521)&lt;=EOMONTH(Calendar!F349,0),WORKDAY(EOMONTH(F348,0)+$J$21-1,1,'Business Day Paris'!F327:F521),WORKDAY(EOMONTH(F348,0)+$J$21+1,-1,'Business Day Paris'!F327:F521))</f>
        <v>55514</v>
      </c>
      <c r="K348" s="1263"/>
    </row>
    <row r="349" spans="2:11">
      <c r="B349" s="1274">
        <v>327</v>
      </c>
      <c r="C349" s="2"/>
      <c r="D349" s="1818">
        <f t="shared" si="17"/>
        <v>55488</v>
      </c>
      <c r="E349" s="1819">
        <f t="shared" si="15"/>
        <v>55518</v>
      </c>
      <c r="F349" s="1819">
        <f t="shared" si="16"/>
        <v>55518</v>
      </c>
      <c r="G349" s="1819">
        <f>WORKDAY(F349,$G$21,'Business Day Paris'!F328:F522)</f>
        <v>55530</v>
      </c>
      <c r="H349" s="1819">
        <f>WORKDAY(J349,$H$21,'Business Day Paris'!F328:F522)</f>
        <v>55540</v>
      </c>
      <c r="I349" s="1819">
        <f>WORKDAY(J349,$I$21,'Business Day Paris'!F328:F522)</f>
        <v>55542</v>
      </c>
      <c r="J349" s="1820">
        <f>IF(WORKDAY(EOMONTH(F349,0)+$J$21-1,1,'Business Day Paris'!F328:F522)&lt;=EOMONTH(Calendar!F350,0),WORKDAY(EOMONTH(F349,0)+$J$21-1,1,'Business Day Paris'!F328:F522),WORKDAY(EOMONTH(F349,0)+$J$21+1,-1,'Business Day Paris'!F328:F522))</f>
        <v>55547</v>
      </c>
      <c r="K349" s="1263"/>
    </row>
    <row r="350" spans="2:11">
      <c r="B350" s="1274">
        <v>328</v>
      </c>
      <c r="C350" s="2"/>
      <c r="D350" s="1818">
        <f t="shared" si="17"/>
        <v>55519</v>
      </c>
      <c r="E350" s="1819">
        <f t="shared" si="15"/>
        <v>55549</v>
      </c>
      <c r="F350" s="1819">
        <f t="shared" si="16"/>
        <v>55549</v>
      </c>
      <c r="G350" s="1819">
        <f>WORKDAY(F350,$G$21,'Business Day Paris'!F329:F523)</f>
        <v>55563</v>
      </c>
      <c r="H350" s="1819">
        <f>WORKDAY(J350,$H$21,'Business Day Paris'!F329:F523)</f>
        <v>55569</v>
      </c>
      <c r="I350" s="1819">
        <f>WORKDAY(J350,$I$21,'Business Day Paris'!F329:F523)</f>
        <v>55571</v>
      </c>
      <c r="J350" s="1820">
        <f>IF(WORKDAY(EOMONTH(F350,0)+$J$21-1,1,'Business Day Paris'!F329:F523)&lt;=EOMONTH(Calendar!F351,0),WORKDAY(EOMONTH(F350,0)+$J$21-1,1,'Business Day Paris'!F329:F523),WORKDAY(EOMONTH(F350,0)+$J$21+1,-1,'Business Day Paris'!F329:F523))</f>
        <v>55576</v>
      </c>
      <c r="K350" s="1263"/>
    </row>
    <row r="351" spans="2:11">
      <c r="B351" s="1274">
        <v>329</v>
      </c>
      <c r="C351" s="2"/>
      <c r="D351" s="1818">
        <f t="shared" si="17"/>
        <v>55550</v>
      </c>
      <c r="E351" s="1819">
        <f t="shared" si="15"/>
        <v>55578</v>
      </c>
      <c r="F351" s="1819">
        <f t="shared" si="16"/>
        <v>55578</v>
      </c>
      <c r="G351" s="1819">
        <f>WORKDAY(F351,$G$21,'Business Day Paris'!F330:F524)</f>
        <v>55592</v>
      </c>
      <c r="H351" s="1819">
        <f>WORKDAY(J351,$H$21,'Business Day Paris'!F330:F524)</f>
        <v>55598</v>
      </c>
      <c r="I351" s="1819">
        <f>WORKDAY(J351,$I$21,'Business Day Paris'!F330:F524)</f>
        <v>55600</v>
      </c>
      <c r="J351" s="1820">
        <f>IF(WORKDAY(EOMONTH(F351,0)+$J$21-1,1,'Business Day Paris'!F330:F524)&lt;=EOMONTH(Calendar!F352,0),WORKDAY(EOMONTH(F351,0)+$J$21-1,1,'Business Day Paris'!F330:F524),WORKDAY(EOMONTH(F351,0)+$J$21+1,-1,'Business Day Paris'!F330:F524))</f>
        <v>55605</v>
      </c>
      <c r="K351" s="1263"/>
    </row>
    <row r="352" spans="2:11">
      <c r="B352" s="1274">
        <v>330</v>
      </c>
      <c r="C352" s="2"/>
      <c r="D352" s="1818">
        <f t="shared" si="17"/>
        <v>55579</v>
      </c>
      <c r="E352" s="1819">
        <f t="shared" si="15"/>
        <v>55609</v>
      </c>
      <c r="F352" s="1819">
        <f t="shared" si="16"/>
        <v>55609</v>
      </c>
      <c r="G352" s="1819">
        <f>WORKDAY(F352,$G$21,'Business Day Paris'!F331:F525)</f>
        <v>55621</v>
      </c>
      <c r="H352" s="1819">
        <f>WORKDAY(J352,$H$21,'Business Day Paris'!F331:F525)</f>
        <v>55631</v>
      </c>
      <c r="I352" s="1819">
        <f>WORKDAY(J352,$I$21,'Business Day Paris'!F331:F525)</f>
        <v>55633</v>
      </c>
      <c r="J352" s="1820">
        <f>IF(WORKDAY(EOMONTH(F352,0)+$J$21-1,1,'Business Day Paris'!F331:F525)&lt;=EOMONTH(Calendar!F353,0),WORKDAY(EOMONTH(F352,0)+$J$21-1,1,'Business Day Paris'!F331:F525),WORKDAY(EOMONTH(F352,0)+$J$21+1,-1,'Business Day Paris'!F331:F525))</f>
        <v>55638</v>
      </c>
      <c r="K352" s="1263"/>
    </row>
    <row r="353" spans="2:11">
      <c r="B353" s="1274">
        <v>331</v>
      </c>
      <c r="C353" s="2"/>
      <c r="D353" s="1818">
        <f t="shared" si="17"/>
        <v>55610</v>
      </c>
      <c r="E353" s="1819">
        <f t="shared" si="15"/>
        <v>55639</v>
      </c>
      <c r="F353" s="1819">
        <f t="shared" si="16"/>
        <v>55639</v>
      </c>
      <c r="G353" s="1819">
        <f>WORKDAY(F353,$G$21,'Business Day Paris'!F332:F526)</f>
        <v>55653</v>
      </c>
      <c r="H353" s="1819">
        <f>WORKDAY(J353,$H$21,'Business Day Paris'!F332:F526)</f>
        <v>55659</v>
      </c>
      <c r="I353" s="1819">
        <f>WORKDAY(J353,$I$21,'Business Day Paris'!F332:F526)</f>
        <v>55661</v>
      </c>
      <c r="J353" s="1820">
        <f>IF(WORKDAY(EOMONTH(F353,0)+$J$21-1,1,'Business Day Paris'!F332:F526)&lt;=EOMONTH(Calendar!F354,0),WORKDAY(EOMONTH(F353,0)+$J$21-1,1,'Business Day Paris'!F332:F526),WORKDAY(EOMONTH(F353,0)+$J$21+1,-1,'Business Day Paris'!F332:F526))</f>
        <v>55666</v>
      </c>
      <c r="K353" s="1263"/>
    </row>
    <row r="354" spans="2:11">
      <c r="B354" s="1274">
        <v>332</v>
      </c>
      <c r="C354" s="2"/>
      <c r="D354" s="1818">
        <f t="shared" si="17"/>
        <v>55640</v>
      </c>
      <c r="E354" s="1819">
        <f t="shared" si="15"/>
        <v>55670</v>
      </c>
      <c r="F354" s="1819">
        <f t="shared" si="16"/>
        <v>55670</v>
      </c>
      <c r="G354" s="1819">
        <f>WORKDAY(F354,$G$21,'Business Day Paris'!F333:F527)</f>
        <v>55684</v>
      </c>
      <c r="H354" s="1819">
        <f>WORKDAY(J354,$H$21,'Business Day Paris'!F333:F527)</f>
        <v>55690</v>
      </c>
      <c r="I354" s="1819">
        <f>WORKDAY(J354,$I$21,'Business Day Paris'!F333:F527)</f>
        <v>55694</v>
      </c>
      <c r="J354" s="1820">
        <f>IF(WORKDAY(EOMONTH(F354,0)+$J$21-1,1,'Business Day Paris'!F333:F527)&lt;=EOMONTH(Calendar!F355,0),WORKDAY(EOMONTH(F354,0)+$J$21-1,1,'Business Day Paris'!F333:F527),WORKDAY(EOMONTH(F354,0)+$J$21+1,-1,'Business Day Paris'!F333:F527))</f>
        <v>55697</v>
      </c>
      <c r="K354" s="1263"/>
    </row>
    <row r="355" spans="2:11">
      <c r="B355" s="1274">
        <v>333</v>
      </c>
      <c r="C355" s="2"/>
      <c r="D355" s="1818">
        <f t="shared" si="17"/>
        <v>55671</v>
      </c>
      <c r="E355" s="1819">
        <f t="shared" si="15"/>
        <v>55700</v>
      </c>
      <c r="F355" s="1819">
        <f t="shared" si="16"/>
        <v>55700</v>
      </c>
      <c r="G355" s="1819">
        <f>WORKDAY(F355,$G$21,'Business Day Paris'!F334:F528)</f>
        <v>55712</v>
      </c>
      <c r="H355" s="1819">
        <f>WORKDAY(J355,$H$21,'Business Day Paris'!F334:F528)</f>
        <v>55722</v>
      </c>
      <c r="I355" s="1819">
        <f>WORKDAY(J355,$I$21,'Business Day Paris'!F334:F528)</f>
        <v>55724</v>
      </c>
      <c r="J355" s="1820">
        <f>IF(WORKDAY(EOMONTH(F355,0)+$J$21-1,1,'Business Day Paris'!F334:F528)&lt;=EOMONTH(Calendar!F356,0),WORKDAY(EOMONTH(F355,0)+$J$21-1,1,'Business Day Paris'!F334:F528),WORKDAY(EOMONTH(F355,0)+$J$21+1,-1,'Business Day Paris'!F334:F528))</f>
        <v>55729</v>
      </c>
      <c r="K355" s="1263"/>
    </row>
    <row r="356" spans="2:11">
      <c r="B356" s="1274">
        <v>334</v>
      </c>
      <c r="C356" s="2"/>
      <c r="D356" s="1818">
        <f t="shared" si="17"/>
        <v>55701</v>
      </c>
      <c r="E356" s="1819">
        <f t="shared" si="15"/>
        <v>55731</v>
      </c>
      <c r="F356" s="1819">
        <f t="shared" si="16"/>
        <v>55731</v>
      </c>
      <c r="G356" s="1819">
        <f>WORKDAY(F356,$G$21,'Business Day Paris'!F335:F529)</f>
        <v>55745</v>
      </c>
      <c r="H356" s="1819">
        <f>WORKDAY(J356,$H$21,'Business Day Paris'!F335:F529)</f>
        <v>55751</v>
      </c>
      <c r="I356" s="1819">
        <f>WORKDAY(J356,$I$21,'Business Day Paris'!F335:F529)</f>
        <v>55753</v>
      </c>
      <c r="J356" s="1820">
        <f>IF(WORKDAY(EOMONTH(F356,0)+$J$21-1,1,'Business Day Paris'!F335:F529)&lt;=EOMONTH(Calendar!F357,0),WORKDAY(EOMONTH(F356,0)+$J$21-1,1,'Business Day Paris'!F335:F529),WORKDAY(EOMONTH(F356,0)+$J$21+1,-1,'Business Day Paris'!F335:F529))</f>
        <v>55758</v>
      </c>
      <c r="K356" s="1263"/>
    </row>
    <row r="357" spans="2:11">
      <c r="B357" s="1274">
        <v>335</v>
      </c>
      <c r="C357" s="2"/>
      <c r="D357" s="1818">
        <f t="shared" si="17"/>
        <v>55732</v>
      </c>
      <c r="E357" s="1819">
        <f t="shared" si="15"/>
        <v>55762</v>
      </c>
      <c r="F357" s="1819">
        <f t="shared" si="16"/>
        <v>55762</v>
      </c>
      <c r="G357" s="1819">
        <f>WORKDAY(F357,$G$21,'Business Day Paris'!F336:F530)</f>
        <v>55775</v>
      </c>
      <c r="H357" s="1819">
        <f>WORKDAY(J357,$H$21,'Business Day Paris'!F336:F530)</f>
        <v>55782</v>
      </c>
      <c r="I357" s="1819">
        <f>WORKDAY(J357,$I$21,'Business Day Paris'!F336:F530)</f>
        <v>55786</v>
      </c>
      <c r="J357" s="1820">
        <f>IF(WORKDAY(EOMONTH(F357,0)+$J$21-1,1,'Business Day Paris'!F336:F530)&lt;=EOMONTH(Calendar!F358,0),WORKDAY(EOMONTH(F357,0)+$J$21-1,1,'Business Day Paris'!F336:F530),WORKDAY(EOMONTH(F357,0)+$J$21+1,-1,'Business Day Paris'!F336:F530))</f>
        <v>55789</v>
      </c>
      <c r="K357" s="1263"/>
    </row>
    <row r="358" spans="2:11">
      <c r="B358" s="1274">
        <v>336</v>
      </c>
      <c r="C358" s="2"/>
      <c r="D358" s="1818">
        <f t="shared" si="17"/>
        <v>55763</v>
      </c>
      <c r="E358" s="1819">
        <f t="shared" si="15"/>
        <v>55792</v>
      </c>
      <c r="F358" s="1819">
        <f t="shared" si="16"/>
        <v>55792</v>
      </c>
      <c r="G358" s="1819">
        <f>WORKDAY(F358,$G$21,'Business Day Paris'!F337:F531)</f>
        <v>55806</v>
      </c>
      <c r="H358" s="1819">
        <f>WORKDAY(J358,$H$21,'Business Day Paris'!F337:F531)</f>
        <v>55813</v>
      </c>
      <c r="I358" s="1819">
        <f>WORKDAY(J358,$I$21,'Business Day Paris'!F337:F531)</f>
        <v>55815</v>
      </c>
      <c r="J358" s="1820">
        <f>IF(WORKDAY(EOMONTH(F358,0)+$J$21-1,1,'Business Day Paris'!F337:F531)&lt;=EOMONTH(Calendar!F359,0),WORKDAY(EOMONTH(F358,0)+$J$21-1,1,'Business Day Paris'!F337:F531),WORKDAY(EOMONTH(F358,0)+$J$21+1,-1,'Business Day Paris'!F337:F531))</f>
        <v>55820</v>
      </c>
      <c r="K358" s="1263"/>
    </row>
    <row r="359" spans="2:11">
      <c r="B359" s="1274">
        <v>337</v>
      </c>
      <c r="C359" s="2"/>
      <c r="D359" s="1818">
        <f t="shared" si="17"/>
        <v>55793</v>
      </c>
      <c r="E359" s="1819">
        <f t="shared" si="15"/>
        <v>55823</v>
      </c>
      <c r="F359" s="1819">
        <f t="shared" si="16"/>
        <v>55823</v>
      </c>
      <c r="G359" s="1819">
        <f>WORKDAY(F359,$G$21,'Business Day Paris'!F338:F532)</f>
        <v>55837</v>
      </c>
      <c r="H359" s="1819">
        <f>WORKDAY(J359,$H$21,'Business Day Paris'!F338:F532)</f>
        <v>55843</v>
      </c>
      <c r="I359" s="1819">
        <f>WORKDAY(J359,$I$21,'Business Day Paris'!F338:F532)</f>
        <v>55845</v>
      </c>
      <c r="J359" s="1820">
        <f>IF(WORKDAY(EOMONTH(F359,0)+$J$21-1,1,'Business Day Paris'!F338:F532)&lt;=EOMONTH(Calendar!F360,0),WORKDAY(EOMONTH(F359,0)+$J$21-1,1,'Business Day Paris'!F338:F532),WORKDAY(EOMONTH(F359,0)+$J$21+1,-1,'Business Day Paris'!F338:F532))</f>
        <v>55850</v>
      </c>
      <c r="K359" s="1263"/>
    </row>
    <row r="360" spans="2:11">
      <c r="B360" s="1274">
        <v>338</v>
      </c>
      <c r="C360" s="2"/>
      <c r="D360" s="1818">
        <f t="shared" si="17"/>
        <v>55824</v>
      </c>
      <c r="E360" s="1819">
        <f t="shared" si="15"/>
        <v>55853</v>
      </c>
      <c r="F360" s="1819">
        <f t="shared" si="16"/>
        <v>55853</v>
      </c>
      <c r="G360" s="1819">
        <f>WORKDAY(F360,$G$21,'Business Day Paris'!F339:F533)</f>
        <v>55866</v>
      </c>
      <c r="H360" s="1819">
        <f>WORKDAY(J360,$H$21,'Business Day Paris'!F339:F533)</f>
        <v>55873</v>
      </c>
      <c r="I360" s="1819">
        <f>WORKDAY(J360,$I$21,'Business Day Paris'!F339:F533)</f>
        <v>55877</v>
      </c>
      <c r="J360" s="1820">
        <f>IF(WORKDAY(EOMONTH(F360,0)+$J$21-1,1,'Business Day Paris'!F339:F533)&lt;=EOMONTH(Calendar!F361,0),WORKDAY(EOMONTH(F360,0)+$J$21-1,1,'Business Day Paris'!F339:F533),WORKDAY(EOMONTH(F360,0)+$J$21+1,-1,'Business Day Paris'!F339:F533))</f>
        <v>55880</v>
      </c>
      <c r="K360" s="1263"/>
    </row>
    <row r="361" spans="2:11">
      <c r="B361" s="1274">
        <v>339</v>
      </c>
      <c r="C361" s="2"/>
      <c r="D361" s="1818">
        <f t="shared" si="17"/>
        <v>55854</v>
      </c>
      <c r="E361" s="1819">
        <f t="shared" si="15"/>
        <v>55884</v>
      </c>
      <c r="F361" s="1819">
        <f t="shared" si="16"/>
        <v>55884</v>
      </c>
      <c r="G361" s="1819">
        <f>WORKDAY(F361,$G$21,'Business Day Paris'!F340:F534)</f>
        <v>55898</v>
      </c>
      <c r="H361" s="1819">
        <f>WORKDAY(J361,$H$21,'Business Day Paris'!F340:F534)</f>
        <v>55904</v>
      </c>
      <c r="I361" s="1819">
        <f>WORKDAY(J361,$I$21,'Business Day Paris'!F340:F534)</f>
        <v>55906</v>
      </c>
      <c r="J361" s="1820">
        <f>IF(WORKDAY(EOMONTH(F361,0)+$J$21-1,1,'Business Day Paris'!F340:F534)&lt;=EOMONTH(Calendar!F362,0),WORKDAY(EOMONTH(F361,0)+$J$21-1,1,'Business Day Paris'!F340:F534),WORKDAY(EOMONTH(F361,0)+$J$21+1,-1,'Business Day Paris'!F340:F534))</f>
        <v>55911</v>
      </c>
      <c r="K361" s="1263"/>
    </row>
    <row r="362" spans="2:11">
      <c r="B362" s="1274">
        <v>340</v>
      </c>
      <c r="C362" s="2"/>
      <c r="D362" s="1818">
        <f t="shared" si="17"/>
        <v>55885</v>
      </c>
      <c r="E362" s="1819">
        <f t="shared" si="15"/>
        <v>55915</v>
      </c>
      <c r="F362" s="1819">
        <f t="shared" si="16"/>
        <v>55915</v>
      </c>
      <c r="G362" s="1819">
        <f>WORKDAY(F362,$G$21,'Business Day Paris'!F341:F535)</f>
        <v>55929</v>
      </c>
      <c r="H362" s="1819">
        <f>WORKDAY(J362,$H$21,'Business Day Paris'!F341:F535)</f>
        <v>55935</v>
      </c>
      <c r="I362" s="1819">
        <f>WORKDAY(J362,$I$21,'Business Day Paris'!F341:F535)</f>
        <v>55939</v>
      </c>
      <c r="J362" s="1820">
        <f>IF(WORKDAY(EOMONTH(F362,0)+$J$21-1,1,'Business Day Paris'!F341:F535)&lt;=EOMONTH(Calendar!F363,0),WORKDAY(EOMONTH(F362,0)+$J$21-1,1,'Business Day Paris'!F341:F535),WORKDAY(EOMONTH(F362,0)+$J$21+1,-1,'Business Day Paris'!F341:F535))</f>
        <v>55942</v>
      </c>
      <c r="K362" s="1263"/>
    </row>
    <row r="363" spans="2:11">
      <c r="B363" s="1274">
        <v>341</v>
      </c>
      <c r="C363" s="2"/>
      <c r="D363" s="1818">
        <f t="shared" si="17"/>
        <v>55916</v>
      </c>
      <c r="E363" s="1819">
        <f t="shared" si="15"/>
        <v>55943</v>
      </c>
      <c r="F363" s="1819">
        <f t="shared" si="16"/>
        <v>55943</v>
      </c>
      <c r="G363" s="1819">
        <f>WORKDAY(F363,$G$21,'Business Day Paris'!F342:F536)</f>
        <v>55957</v>
      </c>
      <c r="H363" s="1819">
        <f>WORKDAY(J363,$H$21,'Business Day Paris'!F342:F536)</f>
        <v>55963</v>
      </c>
      <c r="I363" s="1819">
        <f>WORKDAY(J363,$I$21,'Business Day Paris'!F342:F536)</f>
        <v>55967</v>
      </c>
      <c r="J363" s="1820">
        <f>IF(WORKDAY(EOMONTH(F363,0)+$J$21-1,1,'Business Day Paris'!F342:F536)&lt;=EOMONTH(Calendar!F364,0),WORKDAY(EOMONTH(F363,0)+$J$21-1,1,'Business Day Paris'!F342:F536),WORKDAY(EOMONTH(F363,0)+$J$21+1,-1,'Business Day Paris'!F342:F536))</f>
        <v>55970</v>
      </c>
      <c r="K363" s="1263"/>
    </row>
    <row r="364" spans="2:11">
      <c r="B364" s="1274">
        <v>342</v>
      </c>
      <c r="C364" s="2"/>
      <c r="D364" s="1818">
        <f t="shared" si="17"/>
        <v>55944</v>
      </c>
      <c r="E364" s="1819">
        <f t="shared" si="15"/>
        <v>55974</v>
      </c>
      <c r="F364" s="1819">
        <f t="shared" si="16"/>
        <v>55974</v>
      </c>
      <c r="G364" s="1819">
        <f>WORKDAY(F364,$G$21,'Business Day Paris'!F343:F537)</f>
        <v>55988</v>
      </c>
      <c r="H364" s="1819">
        <f>WORKDAY(J364,$H$21,'Business Day Paris'!F343:F537)</f>
        <v>55995</v>
      </c>
      <c r="I364" s="1819">
        <f>WORKDAY(J364,$I$21,'Business Day Paris'!F343:F537)</f>
        <v>55997</v>
      </c>
      <c r="J364" s="1820">
        <f>IF(WORKDAY(EOMONTH(F364,0)+$J$21-1,1,'Business Day Paris'!F343:F537)&lt;=EOMONTH(Calendar!F365,0),WORKDAY(EOMONTH(F364,0)+$J$21-1,1,'Business Day Paris'!F343:F537),WORKDAY(EOMONTH(F364,0)+$J$21+1,-1,'Business Day Paris'!F343:F537))</f>
        <v>56002</v>
      </c>
      <c r="K364" s="1263"/>
    </row>
    <row r="365" spans="2:11">
      <c r="B365" s="1274">
        <v>343</v>
      </c>
      <c r="C365" s="2"/>
      <c r="D365" s="1818">
        <f t="shared" si="17"/>
        <v>55975</v>
      </c>
      <c r="E365" s="1819">
        <f t="shared" si="15"/>
        <v>56004</v>
      </c>
      <c r="F365" s="1819">
        <f t="shared" si="16"/>
        <v>56004</v>
      </c>
      <c r="G365" s="1819">
        <f>WORKDAY(F365,$G$21,'Business Day Paris'!F344:F538)</f>
        <v>56018</v>
      </c>
      <c r="H365" s="1819">
        <f>WORKDAY(J365,$H$21,'Business Day Paris'!F344:F538)</f>
        <v>56024</v>
      </c>
      <c r="I365" s="1819">
        <f>WORKDAY(J365,$I$21,'Business Day Paris'!F344:F538)</f>
        <v>56026</v>
      </c>
      <c r="J365" s="1820">
        <f>IF(WORKDAY(EOMONTH(F365,0)+$J$21-1,1,'Business Day Paris'!F344:F538)&lt;=EOMONTH(Calendar!F366,0),WORKDAY(EOMONTH(F365,0)+$J$21-1,1,'Business Day Paris'!F344:F538),WORKDAY(EOMONTH(F365,0)+$J$21+1,-1,'Business Day Paris'!F344:F538))</f>
        <v>56031</v>
      </c>
      <c r="K365" s="1263"/>
    </row>
    <row r="366" spans="2:11">
      <c r="B366" s="1274">
        <v>344</v>
      </c>
      <c r="C366" s="2"/>
      <c r="D366" s="1818">
        <f t="shared" si="17"/>
        <v>56005</v>
      </c>
      <c r="E366" s="1819">
        <f t="shared" si="15"/>
        <v>56035</v>
      </c>
      <c r="F366" s="1819">
        <f t="shared" si="16"/>
        <v>56035</v>
      </c>
      <c r="G366" s="1819">
        <f>WORKDAY(F366,$G$21,'Business Day Paris'!F345:F539)</f>
        <v>56048</v>
      </c>
      <c r="H366" s="1819">
        <f>WORKDAY(J366,$H$21,'Business Day Paris'!F345:F539)</f>
        <v>56055</v>
      </c>
      <c r="I366" s="1819">
        <f>WORKDAY(J366,$I$21,'Business Day Paris'!F345:F539)</f>
        <v>56059</v>
      </c>
      <c r="J366" s="1820">
        <f>IF(WORKDAY(EOMONTH(F366,0)+$J$21-1,1,'Business Day Paris'!F345:F539)&lt;=EOMONTH(Calendar!F367,0),WORKDAY(EOMONTH(F366,0)+$J$21-1,1,'Business Day Paris'!F345:F539),WORKDAY(EOMONTH(F366,0)+$J$21+1,-1,'Business Day Paris'!F345:F539))</f>
        <v>56062</v>
      </c>
      <c r="K366" s="1263"/>
    </row>
    <row r="367" spans="2:11">
      <c r="B367" s="1274">
        <v>345</v>
      </c>
      <c r="C367" s="2"/>
      <c r="D367" s="1818">
        <f t="shared" si="17"/>
        <v>56036</v>
      </c>
      <c r="E367" s="1819">
        <f t="shared" si="15"/>
        <v>56065</v>
      </c>
      <c r="F367" s="1819">
        <f t="shared" si="16"/>
        <v>56065</v>
      </c>
      <c r="G367" s="1819">
        <f>WORKDAY(F367,$G$21,'Business Day Paris'!F346:F540)</f>
        <v>56079</v>
      </c>
      <c r="H367" s="1819">
        <f>WORKDAY(J367,$H$21,'Business Day Paris'!F346:F540)</f>
        <v>56086</v>
      </c>
      <c r="I367" s="1819">
        <f>WORKDAY(J367,$I$21,'Business Day Paris'!F346:F540)</f>
        <v>56088</v>
      </c>
      <c r="J367" s="1820">
        <f>IF(WORKDAY(EOMONTH(F367,0)+$J$21-1,1,'Business Day Paris'!F346:F540)&lt;=EOMONTH(Calendar!F368,0),WORKDAY(EOMONTH(F367,0)+$J$21-1,1,'Business Day Paris'!F346:F540),WORKDAY(EOMONTH(F367,0)+$J$21+1,-1,'Business Day Paris'!F346:F540))</f>
        <v>56093</v>
      </c>
      <c r="K367" s="1263"/>
    </row>
    <row r="368" spans="2:11">
      <c r="B368" s="1274">
        <v>346</v>
      </c>
      <c r="C368" s="2"/>
      <c r="D368" s="1818">
        <f t="shared" si="17"/>
        <v>56066</v>
      </c>
      <c r="E368" s="1819">
        <f t="shared" si="15"/>
        <v>56096</v>
      </c>
      <c r="F368" s="1819">
        <f t="shared" si="16"/>
        <v>56096</v>
      </c>
      <c r="G368" s="1819">
        <f>WORKDAY(F368,$G$21,'Business Day Paris'!F347:F541)</f>
        <v>56110</v>
      </c>
      <c r="H368" s="1819">
        <f>WORKDAY(J368,$H$21,'Business Day Paris'!F347:F541)</f>
        <v>56116</v>
      </c>
      <c r="I368" s="1819">
        <f>WORKDAY(J368,$I$21,'Business Day Paris'!F347:F541)</f>
        <v>56118</v>
      </c>
      <c r="J368" s="1820">
        <f>IF(WORKDAY(EOMONTH(F368,0)+$J$21-1,1,'Business Day Paris'!F347:F541)&lt;=EOMONTH(Calendar!F369,0),WORKDAY(EOMONTH(F368,0)+$J$21-1,1,'Business Day Paris'!F347:F541),WORKDAY(EOMONTH(F368,0)+$J$21+1,-1,'Business Day Paris'!F347:F541))</f>
        <v>56123</v>
      </c>
      <c r="K368" s="1263"/>
    </row>
    <row r="369" spans="2:11">
      <c r="B369" s="1274">
        <v>347</v>
      </c>
      <c r="C369" s="2"/>
      <c r="D369" s="1818">
        <f t="shared" si="17"/>
        <v>56097</v>
      </c>
      <c r="E369" s="1819">
        <f t="shared" si="15"/>
        <v>56127</v>
      </c>
      <c r="F369" s="1819">
        <f t="shared" si="16"/>
        <v>56127</v>
      </c>
      <c r="G369" s="1819">
        <f>WORKDAY(F369,$G$21,'Business Day Paris'!F348:F542)</f>
        <v>56139</v>
      </c>
      <c r="H369" s="1819">
        <f>WORKDAY(J369,$H$21,'Business Day Paris'!F348:F542)</f>
        <v>56149</v>
      </c>
      <c r="I369" s="1819">
        <f>WORKDAY(J369,$I$21,'Business Day Paris'!F348:F542)</f>
        <v>56151</v>
      </c>
      <c r="J369" s="1820">
        <f>IF(WORKDAY(EOMONTH(F369,0)+$J$21-1,1,'Business Day Paris'!F348:F542)&lt;=EOMONTH(Calendar!F370,0),WORKDAY(EOMONTH(F369,0)+$J$21-1,1,'Business Day Paris'!F348:F542),WORKDAY(EOMONTH(F369,0)+$J$21+1,-1,'Business Day Paris'!F348:F542))</f>
        <v>56156</v>
      </c>
      <c r="K369" s="1263"/>
    </row>
    <row r="370" spans="2:11">
      <c r="B370" s="1274">
        <v>348</v>
      </c>
      <c r="C370" s="2"/>
      <c r="D370" s="1818">
        <f t="shared" si="17"/>
        <v>56128</v>
      </c>
      <c r="E370" s="1819">
        <f t="shared" si="15"/>
        <v>56157</v>
      </c>
      <c r="F370" s="1819">
        <f t="shared" si="16"/>
        <v>56157</v>
      </c>
      <c r="G370" s="1819">
        <f>WORKDAY(F370,$G$21,'Business Day Paris'!F349:F543)</f>
        <v>56171</v>
      </c>
      <c r="H370" s="1819">
        <f>WORKDAY(J370,$H$21,'Business Day Paris'!F349:F543)</f>
        <v>56177</v>
      </c>
      <c r="I370" s="1819">
        <f>WORKDAY(J370,$I$21,'Business Day Paris'!F349:F543)</f>
        <v>56179</v>
      </c>
      <c r="J370" s="1820">
        <f>IF(WORKDAY(EOMONTH(F370,0)+$J$21-1,1,'Business Day Paris'!F349:F543)&lt;=EOMONTH(Calendar!F371,0),WORKDAY(EOMONTH(F370,0)+$J$21-1,1,'Business Day Paris'!F349:F543),WORKDAY(EOMONTH(F370,0)+$J$21+1,-1,'Business Day Paris'!F349:F543))</f>
        <v>56184</v>
      </c>
      <c r="K370" s="1263"/>
    </row>
    <row r="371" spans="2:11">
      <c r="B371" s="1274">
        <v>349</v>
      </c>
      <c r="C371" s="2"/>
      <c r="D371" s="1818">
        <f t="shared" si="17"/>
        <v>56158</v>
      </c>
      <c r="E371" s="1819">
        <f t="shared" si="15"/>
        <v>56188</v>
      </c>
      <c r="F371" s="1819">
        <f t="shared" si="16"/>
        <v>56188</v>
      </c>
      <c r="G371" s="1819">
        <f>WORKDAY(F371,$G$21,'Business Day Paris'!F350:F544)</f>
        <v>56202</v>
      </c>
      <c r="H371" s="1819">
        <f>WORKDAY(J371,$H$21,'Business Day Paris'!F350:F544)</f>
        <v>56208</v>
      </c>
      <c r="I371" s="1819">
        <f>WORKDAY(J371,$I$21,'Business Day Paris'!F350:F544)</f>
        <v>56212</v>
      </c>
      <c r="J371" s="1820">
        <f>IF(WORKDAY(EOMONTH(F371,0)+$J$21-1,1,'Business Day Paris'!F350:F544)&lt;=EOMONTH(Calendar!F372,0),WORKDAY(EOMONTH(F371,0)+$J$21-1,1,'Business Day Paris'!F350:F544),WORKDAY(EOMONTH(F371,0)+$J$21+1,-1,'Business Day Paris'!F350:F544))</f>
        <v>56215</v>
      </c>
      <c r="K371" s="1263"/>
    </row>
    <row r="372" spans="2:11">
      <c r="B372" s="1274">
        <v>350</v>
      </c>
      <c r="C372" s="2"/>
      <c r="D372" s="1818">
        <f t="shared" si="17"/>
        <v>56189</v>
      </c>
      <c r="E372" s="1819">
        <f t="shared" si="15"/>
        <v>56218</v>
      </c>
      <c r="F372" s="1819">
        <f t="shared" si="16"/>
        <v>56218</v>
      </c>
      <c r="G372" s="1819">
        <f>WORKDAY(F372,$G$21,'Business Day Paris'!F351:F545)</f>
        <v>56230</v>
      </c>
      <c r="H372" s="1819">
        <f>WORKDAY(J372,$H$21,'Business Day Paris'!F351:F545)</f>
        <v>56240</v>
      </c>
      <c r="I372" s="1819">
        <f>WORKDAY(J372,$I$21,'Business Day Paris'!F351:F545)</f>
        <v>56242</v>
      </c>
      <c r="J372" s="1820">
        <f>IF(WORKDAY(EOMONTH(F372,0)+$J$21-1,1,'Business Day Paris'!F351:F545)&lt;=EOMONTH(Calendar!F373,0),WORKDAY(EOMONTH(F372,0)+$J$21-1,1,'Business Day Paris'!F351:F545),WORKDAY(EOMONTH(F372,0)+$J$21+1,-1,'Business Day Paris'!F351:F545))</f>
        <v>56247</v>
      </c>
      <c r="K372" s="1263"/>
    </row>
    <row r="373" spans="2:11">
      <c r="B373" s="1274">
        <v>351</v>
      </c>
      <c r="C373" s="2"/>
      <c r="D373" s="1818">
        <f t="shared" si="17"/>
        <v>56219</v>
      </c>
      <c r="E373" s="1819">
        <f t="shared" si="15"/>
        <v>56249</v>
      </c>
      <c r="F373" s="1819">
        <f t="shared" si="16"/>
        <v>56249</v>
      </c>
      <c r="G373" s="1819">
        <f>WORKDAY(F373,$G$21,'Business Day Paris'!F352:F546)</f>
        <v>56263</v>
      </c>
      <c r="H373" s="1819">
        <f>WORKDAY(J373,$H$21,'Business Day Paris'!F352:F546)</f>
        <v>56269</v>
      </c>
      <c r="I373" s="1819">
        <f>WORKDAY(J373,$I$21,'Business Day Paris'!F352:F546)</f>
        <v>56271</v>
      </c>
      <c r="J373" s="1820">
        <f>IF(WORKDAY(EOMONTH(F373,0)+$J$21-1,1,'Business Day Paris'!F352:F546)&lt;=EOMONTH(Calendar!F374,0),WORKDAY(EOMONTH(F373,0)+$J$21-1,1,'Business Day Paris'!F352:F546),WORKDAY(EOMONTH(F373,0)+$J$21+1,-1,'Business Day Paris'!F352:F546))</f>
        <v>56276</v>
      </c>
      <c r="K373" s="1263"/>
    </row>
    <row r="374" spans="2:11">
      <c r="B374" s="1274">
        <v>352</v>
      </c>
      <c r="C374" s="2"/>
      <c r="D374" s="1818">
        <f t="shared" si="17"/>
        <v>56250</v>
      </c>
      <c r="E374" s="1819">
        <f t="shared" si="15"/>
        <v>56280</v>
      </c>
      <c r="F374" s="1819">
        <f t="shared" si="16"/>
        <v>56280</v>
      </c>
      <c r="G374" s="1819">
        <f>WORKDAY(F374,$G$21,'Business Day Paris'!F353:F547)</f>
        <v>56293</v>
      </c>
      <c r="H374" s="1819">
        <f>WORKDAY(J374,$H$21,'Business Day Paris'!F353:F547)</f>
        <v>56300</v>
      </c>
      <c r="I374" s="1819">
        <f>WORKDAY(J374,$I$21,'Business Day Paris'!F353:F547)</f>
        <v>56304</v>
      </c>
      <c r="J374" s="1820">
        <f>IF(WORKDAY(EOMONTH(F374,0)+$J$21-1,1,'Business Day Paris'!F353:F547)&lt;=EOMONTH(Calendar!F375,0),WORKDAY(EOMONTH(F374,0)+$J$21-1,1,'Business Day Paris'!F353:F547),WORKDAY(EOMONTH(F374,0)+$J$21+1,-1,'Business Day Paris'!F353:F547))</f>
        <v>56307</v>
      </c>
      <c r="K374" s="1263"/>
    </row>
    <row r="375" spans="2:11">
      <c r="B375" s="1274">
        <v>353</v>
      </c>
      <c r="C375" s="2"/>
      <c r="D375" s="1818">
        <f t="shared" si="17"/>
        <v>56281</v>
      </c>
      <c r="E375" s="1819">
        <f t="shared" si="15"/>
        <v>56308</v>
      </c>
      <c r="F375" s="1819">
        <f t="shared" si="16"/>
        <v>56308</v>
      </c>
      <c r="G375" s="1819">
        <f>WORKDAY(F375,$G$21,'Business Day Paris'!F354:F548)</f>
        <v>56321</v>
      </c>
      <c r="H375" s="1819">
        <f>WORKDAY(J375,$H$21,'Business Day Paris'!F354:F548)</f>
        <v>56328</v>
      </c>
      <c r="I375" s="1819">
        <f>WORKDAY(J375,$I$21,'Business Day Paris'!F354:F548)</f>
        <v>56332</v>
      </c>
      <c r="J375" s="1820">
        <f>IF(WORKDAY(EOMONTH(F375,0)+$J$21-1,1,'Business Day Paris'!F354:F548)&lt;=EOMONTH(Calendar!F376,0),WORKDAY(EOMONTH(F375,0)+$J$21-1,1,'Business Day Paris'!F354:F548),WORKDAY(EOMONTH(F375,0)+$J$21+1,-1,'Business Day Paris'!F354:F548))</f>
        <v>56335</v>
      </c>
      <c r="K375" s="1263"/>
    </row>
    <row r="376" spans="2:11">
      <c r="B376" s="1274">
        <v>354</v>
      </c>
      <c r="C376" s="2"/>
      <c r="D376" s="1818">
        <f t="shared" si="17"/>
        <v>56309</v>
      </c>
      <c r="E376" s="1819">
        <f t="shared" si="15"/>
        <v>56339</v>
      </c>
      <c r="F376" s="1819">
        <f t="shared" si="16"/>
        <v>56339</v>
      </c>
      <c r="G376" s="1819">
        <f>WORKDAY(F376,$G$21,'Business Day Paris'!F355:F549)</f>
        <v>56353</v>
      </c>
      <c r="H376" s="1819">
        <f>WORKDAY(J376,$H$21,'Business Day Paris'!F355:F549)</f>
        <v>56359</v>
      </c>
      <c r="I376" s="1819">
        <f>WORKDAY(J376,$I$21,'Business Day Paris'!F355:F549)</f>
        <v>56361</v>
      </c>
      <c r="J376" s="1820">
        <f>IF(WORKDAY(EOMONTH(F376,0)+$J$21-1,1,'Business Day Paris'!F355:F549)&lt;=EOMONTH(Calendar!F377,0),WORKDAY(EOMONTH(F376,0)+$J$21-1,1,'Business Day Paris'!F355:F549),WORKDAY(EOMONTH(F376,0)+$J$21+1,-1,'Business Day Paris'!F355:F549))</f>
        <v>56366</v>
      </c>
      <c r="K376" s="1263"/>
    </row>
    <row r="377" spans="2:11">
      <c r="B377" s="1274">
        <v>355</v>
      </c>
      <c r="C377" s="2"/>
      <c r="D377" s="1818">
        <f t="shared" si="17"/>
        <v>56340</v>
      </c>
      <c r="E377" s="1819">
        <f t="shared" si="15"/>
        <v>56369</v>
      </c>
      <c r="F377" s="1819">
        <f t="shared" si="16"/>
        <v>56369</v>
      </c>
      <c r="G377" s="1819">
        <f>WORKDAY(F377,$G$21,'Business Day Paris'!F356:F550)</f>
        <v>56383</v>
      </c>
      <c r="H377" s="1819">
        <f>WORKDAY(J377,$H$21,'Business Day Paris'!F356:F550)</f>
        <v>56389</v>
      </c>
      <c r="I377" s="1819">
        <f>WORKDAY(J377,$I$21,'Business Day Paris'!F356:F550)</f>
        <v>56391</v>
      </c>
      <c r="J377" s="1820">
        <f>IF(WORKDAY(EOMONTH(F377,0)+$J$21-1,1,'Business Day Paris'!F356:F550)&lt;=EOMONTH(Calendar!F378,0),WORKDAY(EOMONTH(F377,0)+$J$21-1,1,'Business Day Paris'!F356:F550),WORKDAY(EOMONTH(F377,0)+$J$21+1,-1,'Business Day Paris'!F356:F550))</f>
        <v>56396</v>
      </c>
      <c r="K377" s="1263"/>
    </row>
    <row r="378" spans="2:11">
      <c r="B378" s="1274">
        <v>356</v>
      </c>
      <c r="C378" s="2"/>
      <c r="D378" s="1818">
        <f t="shared" si="17"/>
        <v>56370</v>
      </c>
      <c r="E378" s="1819">
        <f t="shared" si="15"/>
        <v>56400</v>
      </c>
      <c r="F378" s="1819">
        <f t="shared" si="16"/>
        <v>56400</v>
      </c>
      <c r="G378" s="1819">
        <f>WORKDAY(F378,$G$21,'Business Day Paris'!F357:F551)</f>
        <v>56412</v>
      </c>
      <c r="H378" s="1819">
        <f>WORKDAY(J378,$H$21,'Business Day Paris'!F357:F551)</f>
        <v>56422</v>
      </c>
      <c r="I378" s="1819">
        <f>WORKDAY(J378,$I$21,'Business Day Paris'!F357:F551)</f>
        <v>56424</v>
      </c>
      <c r="J378" s="1820">
        <f>IF(WORKDAY(EOMONTH(F378,0)+$J$21-1,1,'Business Day Paris'!F357:F551)&lt;=EOMONTH(Calendar!F379,0),WORKDAY(EOMONTH(F378,0)+$J$21-1,1,'Business Day Paris'!F357:F551),WORKDAY(EOMONTH(F378,0)+$J$21+1,-1,'Business Day Paris'!F357:F551))</f>
        <v>56429</v>
      </c>
      <c r="K378" s="1263"/>
    </row>
    <row r="379" spans="2:11">
      <c r="B379" s="1274">
        <v>357</v>
      </c>
      <c r="C379" s="2"/>
      <c r="D379" s="1818">
        <f t="shared" si="17"/>
        <v>56401</v>
      </c>
      <c r="E379" s="1819">
        <f t="shared" si="15"/>
        <v>56430</v>
      </c>
      <c r="F379" s="1819">
        <f t="shared" si="16"/>
        <v>56430</v>
      </c>
      <c r="G379" s="1819">
        <f>WORKDAY(F379,$G$21,'Business Day Paris'!F358:F552)</f>
        <v>56444</v>
      </c>
      <c r="H379" s="1819">
        <f>WORKDAY(J379,$H$21,'Business Day Paris'!F358:F552)</f>
        <v>56450</v>
      </c>
      <c r="I379" s="1819">
        <f>WORKDAY(J379,$I$21,'Business Day Paris'!F358:F552)</f>
        <v>56452</v>
      </c>
      <c r="J379" s="1820">
        <f>IF(WORKDAY(EOMONTH(F379,0)+$J$21-1,1,'Business Day Paris'!F358:F552)&lt;=EOMONTH(Calendar!F380,0),WORKDAY(EOMONTH(F379,0)+$J$21-1,1,'Business Day Paris'!F358:F552),WORKDAY(EOMONTH(F379,0)+$J$21+1,-1,'Business Day Paris'!F358:F552))</f>
        <v>56457</v>
      </c>
      <c r="K379" s="1263"/>
    </row>
    <row r="380" spans="2:11">
      <c r="B380" s="1274">
        <v>358</v>
      </c>
      <c r="C380" s="2"/>
      <c r="D380" s="1818">
        <f t="shared" si="17"/>
        <v>56431</v>
      </c>
      <c r="E380" s="1819">
        <f t="shared" si="15"/>
        <v>56461</v>
      </c>
      <c r="F380" s="1819">
        <f t="shared" si="16"/>
        <v>56461</v>
      </c>
      <c r="G380" s="1819">
        <f>WORKDAY(F380,$G$21,'Business Day Paris'!F359:F553)</f>
        <v>56475</v>
      </c>
      <c r="H380" s="1819">
        <f>WORKDAY(J380,$H$21,'Business Day Paris'!F359:F553)</f>
        <v>56481</v>
      </c>
      <c r="I380" s="1819">
        <f>WORKDAY(J380,$I$21,'Business Day Paris'!F359:F553)</f>
        <v>56485</v>
      </c>
      <c r="J380" s="1820">
        <f>IF(WORKDAY(EOMONTH(F380,0)+$J$21-1,1,'Business Day Paris'!F359:F553)&lt;=EOMONTH(Calendar!F381,0),WORKDAY(EOMONTH(F380,0)+$J$21-1,1,'Business Day Paris'!F359:F553),WORKDAY(EOMONTH(F380,0)+$J$21+1,-1,'Business Day Paris'!F359:F553))</f>
        <v>56488</v>
      </c>
      <c r="K380" s="1263"/>
    </row>
    <row r="381" spans="2:11">
      <c r="B381" s="1274">
        <v>359</v>
      </c>
      <c r="C381" s="2"/>
      <c r="D381" s="1818">
        <f t="shared" si="17"/>
        <v>56462</v>
      </c>
      <c r="E381" s="1819">
        <f t="shared" si="15"/>
        <v>56492</v>
      </c>
      <c r="F381" s="1819">
        <f t="shared" si="16"/>
        <v>56492</v>
      </c>
      <c r="G381" s="1819">
        <f>WORKDAY(F381,$G$21,'Business Day Paris'!F360:F554)</f>
        <v>56506</v>
      </c>
      <c r="H381" s="1819">
        <f>WORKDAY(J381,$H$21,'Business Day Paris'!F360:F554)</f>
        <v>56513</v>
      </c>
      <c r="I381" s="1819">
        <f>WORKDAY(J381,$I$21,'Business Day Paris'!F360:F554)</f>
        <v>56515</v>
      </c>
      <c r="J381" s="1820">
        <f>IF(WORKDAY(EOMONTH(F381,0)+$J$21-1,1,'Business Day Paris'!F360:F554)&lt;=EOMONTH(Calendar!F382,0),WORKDAY(EOMONTH(F381,0)+$J$21-1,1,'Business Day Paris'!F360:F554),WORKDAY(EOMONTH(F381,0)+$J$21+1,-1,'Business Day Paris'!F360:F554))</f>
        <v>56520</v>
      </c>
      <c r="K381" s="1263"/>
    </row>
    <row r="382" spans="2:11">
      <c r="B382" s="1274">
        <v>360</v>
      </c>
      <c r="C382" s="2"/>
      <c r="D382" s="1818">
        <f t="shared" si="17"/>
        <v>56493</v>
      </c>
      <c r="E382" s="1819">
        <f t="shared" si="15"/>
        <v>56522</v>
      </c>
      <c r="F382" s="1819">
        <f t="shared" si="16"/>
        <v>56522</v>
      </c>
      <c r="G382" s="1819">
        <f>WORKDAY(F382,$G$21,'Business Day Paris'!F361:F555)</f>
        <v>56536</v>
      </c>
      <c r="H382" s="1819">
        <f>WORKDAY(J382,$H$21,'Business Day Paris'!F361:F555)</f>
        <v>56542</v>
      </c>
      <c r="I382" s="1819">
        <f>WORKDAY(J382,$I$21,'Business Day Paris'!F361:F555)</f>
        <v>56544</v>
      </c>
      <c r="J382" s="1820">
        <f>IF(WORKDAY(EOMONTH(F382,0)+$J$21-1,1,'Business Day Paris'!F361:F555)&lt;=EOMONTH(Calendar!F383,0),WORKDAY(EOMONTH(F382,0)+$J$21-1,1,'Business Day Paris'!F361:F555),WORKDAY(EOMONTH(F382,0)+$J$21+1,-1,'Business Day Paris'!F361:F555))</f>
        <v>56549</v>
      </c>
      <c r="K382" s="1263"/>
    </row>
    <row r="383" spans="2:11">
      <c r="B383" s="1274">
        <v>361</v>
      </c>
      <c r="C383" s="2"/>
      <c r="D383" s="1818">
        <f t="shared" si="17"/>
        <v>56523</v>
      </c>
      <c r="E383" s="1819">
        <f t="shared" si="15"/>
        <v>56553</v>
      </c>
      <c r="F383" s="1819">
        <f t="shared" si="16"/>
        <v>56553</v>
      </c>
      <c r="G383" s="1819">
        <f>WORKDAY(F383,$G$21,'Business Day Paris'!F362:F556)</f>
        <v>56566</v>
      </c>
      <c r="H383" s="1819">
        <f>WORKDAY(J383,$H$21,'Business Day Paris'!F362:F556)</f>
        <v>56573</v>
      </c>
      <c r="I383" s="1819">
        <f>WORKDAY(J383,$I$21,'Business Day Paris'!F362:F556)</f>
        <v>56577</v>
      </c>
      <c r="J383" s="1820">
        <f>IF(WORKDAY(EOMONTH(F383,0)+$J$21-1,1,'Business Day Paris'!F362:F556)&lt;=EOMONTH(Calendar!F384,0),WORKDAY(EOMONTH(F383,0)+$J$21-1,1,'Business Day Paris'!F362:F556),WORKDAY(EOMONTH(F383,0)+$J$21+1,-1,'Business Day Paris'!F362:F556))</f>
        <v>56580</v>
      </c>
      <c r="K383" s="1263"/>
    </row>
    <row r="384" spans="2:11">
      <c r="B384" s="1274">
        <v>362</v>
      </c>
      <c r="C384" s="2"/>
      <c r="D384" s="1818">
        <f t="shared" si="17"/>
        <v>56554</v>
      </c>
      <c r="E384" s="1819">
        <f t="shared" si="15"/>
        <v>56583</v>
      </c>
      <c r="F384" s="1819">
        <f t="shared" si="16"/>
        <v>56583</v>
      </c>
      <c r="G384" s="1819">
        <f>WORKDAY(F384,$G$21,'Business Day Paris'!F363:F557)</f>
        <v>56597</v>
      </c>
      <c r="H384" s="1819">
        <f>WORKDAY(J384,$H$21,'Business Day Paris'!F363:F557)</f>
        <v>56604</v>
      </c>
      <c r="I384" s="1819">
        <f>WORKDAY(J384,$I$21,'Business Day Paris'!F363:F557)</f>
        <v>56606</v>
      </c>
      <c r="J384" s="1820">
        <f>IF(WORKDAY(EOMONTH(F384,0)+$J$21-1,1,'Business Day Paris'!F363:F557)&lt;=EOMONTH(Calendar!F385,0),WORKDAY(EOMONTH(F384,0)+$J$21-1,1,'Business Day Paris'!F363:F557),WORKDAY(EOMONTH(F384,0)+$J$21+1,-1,'Business Day Paris'!F363:F557))</f>
        <v>56611</v>
      </c>
      <c r="K384" s="1263"/>
    </row>
    <row r="385" spans="2:11">
      <c r="B385" s="1274">
        <v>363</v>
      </c>
      <c r="C385" s="2"/>
      <c r="D385" s="1818">
        <f t="shared" si="17"/>
        <v>56584</v>
      </c>
      <c r="E385" s="1819">
        <f t="shared" si="15"/>
        <v>56614</v>
      </c>
      <c r="F385" s="1819">
        <f t="shared" si="16"/>
        <v>56614</v>
      </c>
      <c r="G385" s="1819">
        <f>WORKDAY(F385,$G$21,'Business Day Paris'!F364:F558)</f>
        <v>56628</v>
      </c>
      <c r="H385" s="1819">
        <f>WORKDAY(J385,$H$21,'Business Day Paris'!F364:F558)</f>
        <v>56634</v>
      </c>
      <c r="I385" s="1819">
        <f>WORKDAY(J385,$I$21,'Business Day Paris'!F364:F558)</f>
        <v>56636</v>
      </c>
      <c r="J385" s="1820">
        <f>IF(WORKDAY(EOMONTH(F385,0)+$J$21-1,1,'Business Day Paris'!F364:F558)&lt;=EOMONTH(Calendar!F386,0),WORKDAY(EOMONTH(F385,0)+$J$21-1,1,'Business Day Paris'!F364:F558),WORKDAY(EOMONTH(F385,0)+$J$21+1,-1,'Business Day Paris'!F364:F558))</f>
        <v>56641</v>
      </c>
      <c r="K385" s="1263"/>
    </row>
    <row r="386" spans="2:11">
      <c r="B386" s="1274">
        <v>364</v>
      </c>
      <c r="C386" s="2"/>
      <c r="D386" s="1818">
        <f t="shared" si="17"/>
        <v>56615</v>
      </c>
      <c r="E386" s="1819">
        <f t="shared" si="15"/>
        <v>56645</v>
      </c>
      <c r="F386" s="1819">
        <f t="shared" si="16"/>
        <v>56645</v>
      </c>
      <c r="G386" s="1819">
        <f>WORKDAY(F386,$G$21,'Business Day Paris'!F365:F559)</f>
        <v>56657</v>
      </c>
      <c r="H386" s="1819">
        <f>WORKDAY(J386,$H$21,'Business Day Paris'!F365:F559)</f>
        <v>56664</v>
      </c>
      <c r="I386" s="1819">
        <f>WORKDAY(J386,$I$21,'Business Day Paris'!F365:F559)</f>
        <v>56668</v>
      </c>
      <c r="J386" s="1820">
        <f>IF(WORKDAY(EOMONTH(F386,0)+$J$21-1,1,'Business Day Paris'!F365:F559)&lt;=EOMONTH(Calendar!F387,0),WORKDAY(EOMONTH(F386,0)+$J$21-1,1,'Business Day Paris'!F365:F559),WORKDAY(EOMONTH(F386,0)+$J$21+1,-1,'Business Day Paris'!F365:F559))</f>
        <v>56671</v>
      </c>
      <c r="K386" s="1263"/>
    </row>
    <row r="387" spans="2:11">
      <c r="B387" s="1274">
        <v>365</v>
      </c>
      <c r="C387" s="2"/>
      <c r="D387" s="1818">
        <f t="shared" si="17"/>
        <v>56646</v>
      </c>
      <c r="E387" s="1819">
        <f t="shared" si="15"/>
        <v>56673</v>
      </c>
      <c r="F387" s="1819">
        <f t="shared" si="16"/>
        <v>56673</v>
      </c>
      <c r="G387" s="1819">
        <f>WORKDAY(F387,$G$21,'Business Day Paris'!F366:F560)</f>
        <v>56685</v>
      </c>
      <c r="H387" s="1819">
        <f>WORKDAY(J387,$H$21,'Business Day Paris'!F366:F560)</f>
        <v>56695</v>
      </c>
      <c r="I387" s="1819">
        <f>WORKDAY(J387,$I$21,'Business Day Paris'!F366:F560)</f>
        <v>56697</v>
      </c>
      <c r="J387" s="1820">
        <f>IF(WORKDAY(EOMONTH(F387,0)+$J$21-1,1,'Business Day Paris'!F366:F560)&lt;=EOMONTH(Calendar!F388,0),WORKDAY(EOMONTH(F387,0)+$J$21-1,1,'Business Day Paris'!F366:F560),WORKDAY(EOMONTH(F387,0)+$J$21+1,-1,'Business Day Paris'!F366:F560))</f>
        <v>56702</v>
      </c>
      <c r="K387" s="1263"/>
    </row>
    <row r="388" spans="2:11">
      <c r="B388" s="1274">
        <v>366</v>
      </c>
      <c r="C388" s="2"/>
      <c r="D388" s="1818">
        <f t="shared" si="17"/>
        <v>56674</v>
      </c>
      <c r="E388" s="1819">
        <f t="shared" si="15"/>
        <v>56704</v>
      </c>
      <c r="F388" s="1819">
        <f t="shared" si="16"/>
        <v>56704</v>
      </c>
      <c r="G388" s="1819">
        <f>WORKDAY(F388,$G$21,'Business Day Paris'!F367:F561)</f>
        <v>56718</v>
      </c>
      <c r="H388" s="1819">
        <f>WORKDAY(J388,$H$21,'Business Day Paris'!F367:F561)</f>
        <v>56724</v>
      </c>
      <c r="I388" s="1819">
        <f>WORKDAY(J388,$I$21,'Business Day Paris'!F367:F561)</f>
        <v>56726</v>
      </c>
      <c r="J388" s="1820">
        <f>IF(WORKDAY(EOMONTH(F388,0)+$J$21-1,1,'Business Day Paris'!F367:F561)&lt;=EOMONTH(Calendar!F389,0),WORKDAY(EOMONTH(F388,0)+$J$21-1,1,'Business Day Paris'!F367:F561),WORKDAY(EOMONTH(F388,0)+$J$21+1,-1,'Business Day Paris'!F367:F561))</f>
        <v>56731</v>
      </c>
      <c r="K388" s="1263"/>
    </row>
    <row r="389" spans="2:11">
      <c r="B389" s="1274">
        <v>367</v>
      </c>
      <c r="C389" s="2"/>
      <c r="D389" s="1818">
        <f t="shared" si="17"/>
        <v>56705</v>
      </c>
      <c r="E389" s="1819">
        <f t="shared" si="15"/>
        <v>56734</v>
      </c>
      <c r="F389" s="1819">
        <f t="shared" si="16"/>
        <v>56734</v>
      </c>
      <c r="G389" s="1819">
        <f>WORKDAY(F389,$G$21,'Business Day Paris'!F368:F562)</f>
        <v>56748</v>
      </c>
      <c r="H389" s="1819">
        <f>WORKDAY(J389,$H$21,'Business Day Paris'!F368:F562)</f>
        <v>56754</v>
      </c>
      <c r="I389" s="1819">
        <f>WORKDAY(J389,$I$21,'Business Day Paris'!F368:F562)</f>
        <v>56758</v>
      </c>
      <c r="J389" s="1820">
        <f>IF(WORKDAY(EOMONTH(F389,0)+$J$21-1,1,'Business Day Paris'!F368:F562)&lt;=EOMONTH(Calendar!F390,0),WORKDAY(EOMONTH(F389,0)+$J$21-1,1,'Business Day Paris'!F368:F562),WORKDAY(EOMONTH(F389,0)+$J$21+1,-1,'Business Day Paris'!F368:F562))</f>
        <v>56761</v>
      </c>
      <c r="K389" s="1263"/>
    </row>
    <row r="390" spans="2:11">
      <c r="B390" s="1274">
        <v>368</v>
      </c>
      <c r="C390" s="2"/>
      <c r="D390" s="1818">
        <f t="shared" si="17"/>
        <v>56735</v>
      </c>
      <c r="E390" s="1819">
        <f t="shared" si="15"/>
        <v>56765</v>
      </c>
      <c r="F390" s="1819">
        <f t="shared" si="16"/>
        <v>56765</v>
      </c>
      <c r="G390" s="1819">
        <f>WORKDAY(F390,$G$21,'Business Day Paris'!F369:F563)</f>
        <v>56779</v>
      </c>
      <c r="H390" s="1819">
        <f>WORKDAY(J390,$H$21,'Business Day Paris'!F369:F563)</f>
        <v>56786</v>
      </c>
      <c r="I390" s="1819">
        <f>WORKDAY(J390,$I$21,'Business Day Paris'!F369:F563)</f>
        <v>56788</v>
      </c>
      <c r="J390" s="1820">
        <f>IF(WORKDAY(EOMONTH(F390,0)+$J$21-1,1,'Business Day Paris'!F369:F563)&lt;=EOMONTH(Calendar!F391,0),WORKDAY(EOMONTH(F390,0)+$J$21-1,1,'Business Day Paris'!F369:F563),WORKDAY(EOMONTH(F390,0)+$J$21+1,-1,'Business Day Paris'!F369:F563))</f>
        <v>56793</v>
      </c>
      <c r="K390" s="1263"/>
    </row>
    <row r="391" spans="2:11">
      <c r="B391" s="1274">
        <v>369</v>
      </c>
      <c r="C391" s="2"/>
      <c r="D391" s="1818">
        <f t="shared" si="17"/>
        <v>56766</v>
      </c>
      <c r="E391" s="1819">
        <f t="shared" si="15"/>
        <v>56795</v>
      </c>
      <c r="F391" s="1819">
        <f t="shared" si="16"/>
        <v>56795</v>
      </c>
      <c r="G391" s="1819">
        <f>WORKDAY(F391,$G$21,'Business Day Paris'!F370:F564)</f>
        <v>56809</v>
      </c>
      <c r="H391" s="1819">
        <f>WORKDAY(J391,$H$21,'Business Day Paris'!F370:F564)</f>
        <v>56815</v>
      </c>
      <c r="I391" s="1819">
        <f>WORKDAY(J391,$I$21,'Business Day Paris'!F370:F564)</f>
        <v>56817</v>
      </c>
      <c r="J391" s="1820">
        <f>IF(WORKDAY(EOMONTH(F391,0)+$J$21-1,1,'Business Day Paris'!F370:F564)&lt;=EOMONTH(Calendar!F392,0),WORKDAY(EOMONTH(F391,0)+$J$21-1,1,'Business Day Paris'!F370:F564),WORKDAY(EOMONTH(F391,0)+$J$21+1,-1,'Business Day Paris'!F370:F564))</f>
        <v>56822</v>
      </c>
      <c r="K391" s="1263"/>
    </row>
    <row r="392" spans="2:11">
      <c r="B392" s="1274">
        <v>370</v>
      </c>
      <c r="C392" s="2"/>
      <c r="D392" s="1818">
        <f t="shared" si="17"/>
        <v>56796</v>
      </c>
      <c r="E392" s="1819">
        <f t="shared" si="15"/>
        <v>56826</v>
      </c>
      <c r="F392" s="1819">
        <f t="shared" si="16"/>
        <v>56826</v>
      </c>
      <c r="G392" s="1819">
        <f>WORKDAY(F392,$G$21,'Business Day Paris'!F371:F565)</f>
        <v>56839</v>
      </c>
      <c r="H392" s="1819">
        <f>WORKDAY(J392,$H$21,'Business Day Paris'!F371:F565)</f>
        <v>56846</v>
      </c>
      <c r="I392" s="1819">
        <f>WORKDAY(J392,$I$21,'Business Day Paris'!F371:F565)</f>
        <v>56850</v>
      </c>
      <c r="J392" s="1820">
        <f>IF(WORKDAY(EOMONTH(F392,0)+$J$21-1,1,'Business Day Paris'!F371:F565)&lt;=EOMONTH(Calendar!F393,0),WORKDAY(EOMONTH(F392,0)+$J$21-1,1,'Business Day Paris'!F371:F565),WORKDAY(EOMONTH(F392,0)+$J$21+1,-1,'Business Day Paris'!F371:F565))</f>
        <v>56853</v>
      </c>
      <c r="K392" s="1263"/>
    </row>
    <row r="393" spans="2:11">
      <c r="B393" s="1274">
        <v>371</v>
      </c>
      <c r="C393" s="2"/>
      <c r="D393" s="1818">
        <f t="shared" si="17"/>
        <v>56827</v>
      </c>
      <c r="E393" s="1819">
        <f t="shared" si="15"/>
        <v>56857</v>
      </c>
      <c r="F393" s="1819">
        <f t="shared" si="16"/>
        <v>56857</v>
      </c>
      <c r="G393" s="1819">
        <f>WORKDAY(F393,$G$21,'Business Day Paris'!F372:F566)</f>
        <v>56871</v>
      </c>
      <c r="H393" s="1819">
        <f>WORKDAY(J393,$H$21,'Business Day Paris'!F372:F566)</f>
        <v>56877</v>
      </c>
      <c r="I393" s="1819">
        <f>WORKDAY(J393,$I$21,'Business Day Paris'!F372:F566)</f>
        <v>56879</v>
      </c>
      <c r="J393" s="1820">
        <f>IF(WORKDAY(EOMONTH(F393,0)+$J$21-1,1,'Business Day Paris'!F372:F566)&lt;=EOMONTH(Calendar!F394,0),WORKDAY(EOMONTH(F393,0)+$J$21-1,1,'Business Day Paris'!F372:F566),WORKDAY(EOMONTH(F393,0)+$J$21+1,-1,'Business Day Paris'!F372:F566))</f>
        <v>56884</v>
      </c>
      <c r="K393" s="1263"/>
    </row>
    <row r="394" spans="2:11">
      <c r="B394" s="1274">
        <v>372</v>
      </c>
      <c r="C394" s="2"/>
      <c r="D394" s="1818">
        <f t="shared" si="17"/>
        <v>56858</v>
      </c>
      <c r="E394" s="1819">
        <f t="shared" si="15"/>
        <v>56887</v>
      </c>
      <c r="F394" s="1819">
        <f t="shared" si="16"/>
        <v>56887</v>
      </c>
      <c r="G394" s="1819">
        <f>WORKDAY(F394,$G$21,'Business Day Paris'!F373:F567)</f>
        <v>56901</v>
      </c>
      <c r="H394" s="1819">
        <f>WORKDAY(J394,$H$21,'Business Day Paris'!F373:F567)</f>
        <v>56907</v>
      </c>
      <c r="I394" s="1819">
        <f>WORKDAY(J394,$I$21,'Business Day Paris'!F373:F567)</f>
        <v>56909</v>
      </c>
      <c r="J394" s="1820">
        <f>IF(WORKDAY(EOMONTH(F394,0)+$J$21-1,1,'Business Day Paris'!F373:F567)&lt;=EOMONTH(Calendar!F395,0),WORKDAY(EOMONTH(F394,0)+$J$21-1,1,'Business Day Paris'!F373:F567),WORKDAY(EOMONTH(F394,0)+$J$21+1,-1,'Business Day Paris'!F373:F567))</f>
        <v>56914</v>
      </c>
      <c r="K394" s="1263"/>
    </row>
    <row r="395" spans="2:11">
      <c r="B395" s="1274">
        <v>373</v>
      </c>
      <c r="C395" s="2"/>
      <c r="D395" s="1818">
        <f t="shared" si="17"/>
        <v>56888</v>
      </c>
      <c r="E395" s="1819">
        <f t="shared" si="15"/>
        <v>56918</v>
      </c>
      <c r="F395" s="1819">
        <f t="shared" si="16"/>
        <v>56918</v>
      </c>
      <c r="G395" s="1819">
        <f>WORKDAY(F395,$G$21,'Business Day Paris'!F374:F568)</f>
        <v>56930</v>
      </c>
      <c r="H395" s="1819">
        <f>WORKDAY(J395,$H$21,'Business Day Paris'!F374:F568)</f>
        <v>56940</v>
      </c>
      <c r="I395" s="1819">
        <f>WORKDAY(J395,$I$21,'Business Day Paris'!F374:F568)</f>
        <v>56942</v>
      </c>
      <c r="J395" s="1820">
        <f>IF(WORKDAY(EOMONTH(F395,0)+$J$21-1,1,'Business Day Paris'!F374:F568)&lt;=EOMONTH(Calendar!F396,0),WORKDAY(EOMONTH(F395,0)+$J$21-1,1,'Business Day Paris'!F374:F568),WORKDAY(EOMONTH(F395,0)+$J$21+1,-1,'Business Day Paris'!F374:F568))</f>
        <v>56947</v>
      </c>
      <c r="K395" s="1263"/>
    </row>
    <row r="396" spans="2:11">
      <c r="B396" s="1274">
        <v>374</v>
      </c>
      <c r="C396" s="2"/>
      <c r="D396" s="1818">
        <f t="shared" si="17"/>
        <v>56919</v>
      </c>
      <c r="E396" s="1819">
        <f t="shared" si="15"/>
        <v>56948</v>
      </c>
      <c r="F396" s="1819">
        <f t="shared" si="16"/>
        <v>56948</v>
      </c>
      <c r="G396" s="1819">
        <f>WORKDAY(F396,$G$21,'Business Day Paris'!F375:F569)</f>
        <v>56962</v>
      </c>
      <c r="H396" s="1819">
        <f>WORKDAY(J396,$H$21,'Business Day Paris'!F375:F569)</f>
        <v>56968</v>
      </c>
      <c r="I396" s="1819">
        <f>WORKDAY(J396,$I$21,'Business Day Paris'!F375:F569)</f>
        <v>56970</v>
      </c>
      <c r="J396" s="1820">
        <f>IF(WORKDAY(EOMONTH(F396,0)+$J$21-1,1,'Business Day Paris'!F375:F569)&lt;=EOMONTH(Calendar!F397,0),WORKDAY(EOMONTH(F396,0)+$J$21-1,1,'Business Day Paris'!F375:F569),WORKDAY(EOMONTH(F396,0)+$J$21+1,-1,'Business Day Paris'!F375:F569))</f>
        <v>56975</v>
      </c>
      <c r="K396" s="1263"/>
    </row>
    <row r="397" spans="2:11">
      <c r="B397" s="1274">
        <v>375</v>
      </c>
      <c r="C397" s="2"/>
      <c r="D397" s="1818">
        <f t="shared" si="17"/>
        <v>56949</v>
      </c>
      <c r="E397" s="1819">
        <f t="shared" si="15"/>
        <v>56979</v>
      </c>
      <c r="F397" s="1819">
        <f t="shared" si="16"/>
        <v>56979</v>
      </c>
      <c r="G397" s="1819">
        <f>WORKDAY(F397,$G$21,'Business Day Paris'!F376:F570)</f>
        <v>56993</v>
      </c>
      <c r="H397" s="1819">
        <f>WORKDAY(J397,$H$21,'Business Day Paris'!F376:F570)</f>
        <v>56999</v>
      </c>
      <c r="I397" s="1819">
        <f>WORKDAY(J397,$I$21,'Business Day Paris'!F376:F570)</f>
        <v>57003</v>
      </c>
      <c r="J397" s="1820">
        <f>IF(WORKDAY(EOMONTH(F397,0)+$J$21-1,1,'Business Day Paris'!F376:F570)&lt;=EOMONTH(Calendar!F398,0),WORKDAY(EOMONTH(F397,0)+$J$21-1,1,'Business Day Paris'!F376:F570),WORKDAY(EOMONTH(F397,0)+$J$21+1,-1,'Business Day Paris'!F376:F570))</f>
        <v>57006</v>
      </c>
      <c r="K397" s="1263"/>
    </row>
    <row r="398" spans="2:11">
      <c r="B398" s="1274">
        <v>376</v>
      </c>
      <c r="C398" s="2"/>
      <c r="D398" s="1818">
        <f t="shared" si="17"/>
        <v>56980</v>
      </c>
      <c r="E398" s="1819">
        <f t="shared" si="15"/>
        <v>57010</v>
      </c>
      <c r="F398" s="1819">
        <f t="shared" si="16"/>
        <v>57010</v>
      </c>
      <c r="G398" s="1819">
        <f>WORKDAY(F398,$G$21,'Business Day Paris'!F377:F571)</f>
        <v>57024</v>
      </c>
      <c r="H398" s="1819">
        <f>WORKDAY(J398,$H$21,'Business Day Paris'!F377:F571)</f>
        <v>57031</v>
      </c>
      <c r="I398" s="1819">
        <f>WORKDAY(J398,$I$21,'Business Day Paris'!F377:F571)</f>
        <v>57033</v>
      </c>
      <c r="J398" s="1820">
        <f>IF(WORKDAY(EOMONTH(F398,0)+$J$21-1,1,'Business Day Paris'!F377:F571)&lt;=EOMONTH(Calendar!F399,0),WORKDAY(EOMONTH(F398,0)+$J$21-1,1,'Business Day Paris'!F377:F571),WORKDAY(EOMONTH(F398,0)+$J$21+1,-1,'Business Day Paris'!F377:F571))</f>
        <v>57038</v>
      </c>
      <c r="K398" s="1263"/>
    </row>
    <row r="399" spans="2:11">
      <c r="B399" s="1274">
        <v>377</v>
      </c>
      <c r="C399" s="2"/>
      <c r="D399" s="1818">
        <f t="shared" si="17"/>
        <v>57011</v>
      </c>
      <c r="E399" s="1819">
        <f t="shared" si="15"/>
        <v>57039</v>
      </c>
      <c r="F399" s="1819">
        <f t="shared" si="16"/>
        <v>57039</v>
      </c>
      <c r="G399" s="1819">
        <f>WORKDAY(F399,$G$21,'Business Day Paris'!F378:F572)</f>
        <v>57053</v>
      </c>
      <c r="H399" s="1819">
        <f>WORKDAY(J399,$H$21,'Business Day Paris'!F378:F572)</f>
        <v>57059</v>
      </c>
      <c r="I399" s="1819">
        <f>WORKDAY(J399,$I$21,'Business Day Paris'!F378:F572)</f>
        <v>57061</v>
      </c>
      <c r="J399" s="1820">
        <f>IF(WORKDAY(EOMONTH(F399,0)+$J$21-1,1,'Business Day Paris'!F378:F572)&lt;=EOMONTH(Calendar!F400,0),WORKDAY(EOMONTH(F399,0)+$J$21-1,1,'Business Day Paris'!F378:F572),WORKDAY(EOMONTH(F399,0)+$J$21+1,-1,'Business Day Paris'!F378:F572))</f>
        <v>57066</v>
      </c>
      <c r="K399" s="1263"/>
    </row>
    <row r="400" spans="2:11">
      <c r="B400" s="1274">
        <v>378</v>
      </c>
      <c r="C400" s="2"/>
      <c r="D400" s="1818">
        <f t="shared" si="17"/>
        <v>57040</v>
      </c>
      <c r="E400" s="1819">
        <f t="shared" si="15"/>
        <v>57070</v>
      </c>
      <c r="F400" s="1819">
        <f t="shared" si="16"/>
        <v>57070</v>
      </c>
      <c r="G400" s="1819">
        <f>WORKDAY(F400,$G$21,'Business Day Paris'!F379:F573)</f>
        <v>57084</v>
      </c>
      <c r="H400" s="1819">
        <f>WORKDAY(J400,$H$21,'Business Day Paris'!F379:F573)</f>
        <v>57090</v>
      </c>
      <c r="I400" s="1819">
        <f>WORKDAY(J400,$I$21,'Business Day Paris'!F379:F573)</f>
        <v>57094</v>
      </c>
      <c r="J400" s="1820">
        <f>IF(WORKDAY(EOMONTH(F400,0)+$J$21-1,1,'Business Day Paris'!F379:F573)&lt;=EOMONTH(Calendar!F401,0),WORKDAY(EOMONTH(F400,0)+$J$21-1,1,'Business Day Paris'!F379:F573),WORKDAY(EOMONTH(F400,0)+$J$21+1,-1,'Business Day Paris'!F379:F573))</f>
        <v>57097</v>
      </c>
      <c r="K400" s="1263"/>
    </row>
    <row r="401" spans="2:11">
      <c r="B401" s="1274">
        <v>379</v>
      </c>
      <c r="C401" s="2"/>
      <c r="D401" s="1818">
        <f t="shared" si="17"/>
        <v>57071</v>
      </c>
      <c r="E401" s="1819">
        <f t="shared" si="15"/>
        <v>57100</v>
      </c>
      <c r="F401" s="1819">
        <f t="shared" si="16"/>
        <v>57100</v>
      </c>
      <c r="G401" s="1819">
        <f>WORKDAY(F401,$G$21,'Business Day Paris'!F380:F574)</f>
        <v>57112</v>
      </c>
      <c r="H401" s="1819">
        <f>WORKDAY(J401,$H$21,'Business Day Paris'!F380:F574)</f>
        <v>57122</v>
      </c>
      <c r="I401" s="1819">
        <f>WORKDAY(J401,$I$21,'Business Day Paris'!F380:F574)</f>
        <v>57124</v>
      </c>
      <c r="J401" s="1820">
        <f>IF(WORKDAY(EOMONTH(F401,0)+$J$21-1,1,'Business Day Paris'!F380:F574)&lt;=EOMONTH(Calendar!F402,0),WORKDAY(EOMONTH(F401,0)+$J$21-1,1,'Business Day Paris'!F380:F574),WORKDAY(EOMONTH(F401,0)+$J$21+1,-1,'Business Day Paris'!F380:F574))</f>
        <v>57129</v>
      </c>
      <c r="K401" s="1263"/>
    </row>
    <row r="402" spans="2:11">
      <c r="B402" s="1274">
        <v>380</v>
      </c>
      <c r="C402" s="2"/>
      <c r="D402" s="1818">
        <f t="shared" si="17"/>
        <v>57101</v>
      </c>
      <c r="E402" s="1819">
        <f t="shared" si="15"/>
        <v>57131</v>
      </c>
      <c r="F402" s="1819">
        <f t="shared" si="16"/>
        <v>57131</v>
      </c>
      <c r="G402" s="1819">
        <f>WORKDAY(F402,$G$21,'Business Day Paris'!F381:F575)</f>
        <v>57145</v>
      </c>
      <c r="H402" s="1819">
        <f>WORKDAY(J402,$H$21,'Business Day Paris'!F381:F575)</f>
        <v>57151</v>
      </c>
      <c r="I402" s="1819">
        <f>WORKDAY(J402,$I$21,'Business Day Paris'!F381:F575)</f>
        <v>57153</v>
      </c>
      <c r="J402" s="1820">
        <f>IF(WORKDAY(EOMONTH(F402,0)+$J$21-1,1,'Business Day Paris'!F381:F575)&lt;=EOMONTH(Calendar!F403,0),WORKDAY(EOMONTH(F402,0)+$J$21-1,1,'Business Day Paris'!F381:F575),WORKDAY(EOMONTH(F402,0)+$J$21+1,-1,'Business Day Paris'!F381:F575))</f>
        <v>57158</v>
      </c>
      <c r="K402" s="1263"/>
    </row>
    <row r="403" spans="2:11">
      <c r="B403" s="1274">
        <v>381</v>
      </c>
      <c r="C403" s="2"/>
      <c r="D403" s="1818">
        <f t="shared" si="17"/>
        <v>57132</v>
      </c>
      <c r="E403" s="1819">
        <f t="shared" si="15"/>
        <v>57161</v>
      </c>
      <c r="F403" s="1819">
        <f t="shared" si="16"/>
        <v>57161</v>
      </c>
      <c r="G403" s="1819">
        <f>WORKDAY(F403,$G$21,'Business Day Paris'!F382:F576)</f>
        <v>57175</v>
      </c>
      <c r="H403" s="1819">
        <f>WORKDAY(J403,$H$21,'Business Day Paris'!F382:F576)</f>
        <v>57181</v>
      </c>
      <c r="I403" s="1819">
        <f>WORKDAY(J403,$I$21,'Business Day Paris'!F382:F576)</f>
        <v>57185</v>
      </c>
      <c r="J403" s="1820">
        <f>IF(WORKDAY(EOMONTH(F403,0)+$J$21-1,1,'Business Day Paris'!F382:F576)&lt;=EOMONTH(Calendar!F404,0),WORKDAY(EOMONTH(F403,0)+$J$21-1,1,'Business Day Paris'!F382:F576),WORKDAY(EOMONTH(F403,0)+$J$21+1,-1,'Business Day Paris'!F382:F576))</f>
        <v>57188</v>
      </c>
      <c r="K403" s="1263"/>
    </row>
    <row r="404" spans="2:11">
      <c r="B404" s="1274">
        <v>382</v>
      </c>
      <c r="C404" s="2"/>
      <c r="D404" s="1818">
        <f t="shared" si="17"/>
        <v>57162</v>
      </c>
      <c r="E404" s="1819">
        <f t="shared" si="15"/>
        <v>57192</v>
      </c>
      <c r="F404" s="1819">
        <f t="shared" si="16"/>
        <v>57192</v>
      </c>
      <c r="G404" s="1819">
        <f>WORKDAY(F404,$G$21,'Business Day Paris'!F383:F577)</f>
        <v>57206</v>
      </c>
      <c r="H404" s="1819">
        <f>WORKDAY(J404,$H$21,'Business Day Paris'!F383:F577)</f>
        <v>57213</v>
      </c>
      <c r="I404" s="1819">
        <f>WORKDAY(J404,$I$21,'Business Day Paris'!F383:F577)</f>
        <v>57215</v>
      </c>
      <c r="J404" s="1820">
        <f>IF(WORKDAY(EOMONTH(F404,0)+$J$21-1,1,'Business Day Paris'!F383:F577)&lt;=EOMONTH(Calendar!F405,0),WORKDAY(EOMONTH(F404,0)+$J$21-1,1,'Business Day Paris'!F383:F577),WORKDAY(EOMONTH(F404,0)+$J$21+1,-1,'Business Day Paris'!F383:F577))</f>
        <v>57220</v>
      </c>
      <c r="K404" s="1263"/>
    </row>
    <row r="405" spans="2:11">
      <c r="B405" s="1274">
        <v>383</v>
      </c>
      <c r="C405" s="2"/>
      <c r="D405" s="1818">
        <f t="shared" si="17"/>
        <v>57193</v>
      </c>
      <c r="E405" s="1819">
        <f t="shared" si="15"/>
        <v>57223</v>
      </c>
      <c r="F405" s="1819">
        <f t="shared" si="16"/>
        <v>57223</v>
      </c>
      <c r="G405" s="1819">
        <f>WORKDAY(F405,$G$21,'Business Day Paris'!F384:F578)</f>
        <v>57237</v>
      </c>
      <c r="H405" s="1819">
        <f>WORKDAY(J405,$H$21,'Business Day Paris'!F384:F578)</f>
        <v>57243</v>
      </c>
      <c r="I405" s="1819">
        <f>WORKDAY(J405,$I$21,'Business Day Paris'!F384:F578)</f>
        <v>57245</v>
      </c>
      <c r="J405" s="1820">
        <f>IF(WORKDAY(EOMONTH(F405,0)+$J$21-1,1,'Business Day Paris'!F384:F578)&lt;=EOMONTH(Calendar!F406,0),WORKDAY(EOMONTH(F405,0)+$J$21-1,1,'Business Day Paris'!F384:F578),WORKDAY(EOMONTH(F405,0)+$J$21+1,-1,'Business Day Paris'!F384:F578))</f>
        <v>57250</v>
      </c>
      <c r="K405" s="1263"/>
    </row>
    <row r="406" spans="2:11">
      <c r="B406" s="1274">
        <v>384</v>
      </c>
      <c r="C406" s="2"/>
      <c r="D406" s="1818">
        <f t="shared" si="17"/>
        <v>57224</v>
      </c>
      <c r="E406" s="1819">
        <f t="shared" si="15"/>
        <v>57253</v>
      </c>
      <c r="F406" s="1819">
        <f t="shared" si="16"/>
        <v>57253</v>
      </c>
      <c r="G406" s="1819">
        <f>WORKDAY(F406,$G$21,'Business Day Paris'!F385:F579)</f>
        <v>57266</v>
      </c>
      <c r="H406" s="1819">
        <f>WORKDAY(J406,$H$21,'Business Day Paris'!F385:F579)</f>
        <v>57273</v>
      </c>
      <c r="I406" s="1819">
        <f>WORKDAY(J406,$I$21,'Business Day Paris'!F385:F579)</f>
        <v>57277</v>
      </c>
      <c r="J406" s="1820">
        <f>IF(WORKDAY(EOMONTH(F406,0)+$J$21-1,1,'Business Day Paris'!F385:F579)&lt;=EOMONTH(Calendar!F407,0),WORKDAY(EOMONTH(F406,0)+$J$21-1,1,'Business Day Paris'!F385:F579),WORKDAY(EOMONTH(F406,0)+$J$21+1,-1,'Business Day Paris'!F385:F579))</f>
        <v>57280</v>
      </c>
      <c r="K406" s="1263"/>
    </row>
    <row r="407" spans="2:11">
      <c r="B407" s="1274">
        <v>385</v>
      </c>
      <c r="C407" s="2"/>
      <c r="D407" s="1818">
        <f t="shared" si="17"/>
        <v>57254</v>
      </c>
      <c r="E407" s="1819">
        <f t="shared" si="15"/>
        <v>57284</v>
      </c>
      <c r="F407" s="1819">
        <f t="shared" si="16"/>
        <v>57284</v>
      </c>
      <c r="G407" s="1819">
        <f>WORKDAY(F407,$G$21,'Business Day Paris'!F386:F580)</f>
        <v>57298</v>
      </c>
      <c r="H407" s="1819">
        <f>WORKDAY(J407,$H$21,'Business Day Paris'!F386:F580)</f>
        <v>57304</v>
      </c>
      <c r="I407" s="1819">
        <f>WORKDAY(J407,$I$21,'Business Day Paris'!F386:F580)</f>
        <v>57306</v>
      </c>
      <c r="J407" s="1820">
        <f>IF(WORKDAY(EOMONTH(F407,0)+$J$21-1,1,'Business Day Paris'!F386:F580)&lt;=EOMONTH(Calendar!F408,0),WORKDAY(EOMONTH(F407,0)+$J$21-1,1,'Business Day Paris'!F386:F580),WORKDAY(EOMONTH(F407,0)+$J$21+1,-1,'Business Day Paris'!F386:F580))</f>
        <v>57311</v>
      </c>
      <c r="K407" s="1263"/>
    </row>
    <row r="408" spans="2:11">
      <c r="B408" s="1274">
        <v>386</v>
      </c>
      <c r="C408" s="2"/>
      <c r="D408" s="1818">
        <f t="shared" si="17"/>
        <v>57285</v>
      </c>
      <c r="E408" s="1819">
        <f t="shared" ref="E408:E471" si="18">EOMONTH(D408,0)</f>
        <v>57314</v>
      </c>
      <c r="F408" s="1819">
        <f t="shared" ref="F408:F471" si="19">E408</f>
        <v>57314</v>
      </c>
      <c r="G408" s="1819">
        <f>WORKDAY(F408,$G$21,'Business Day Paris'!F387:F581)</f>
        <v>57328</v>
      </c>
      <c r="H408" s="1819">
        <f>WORKDAY(J408,$H$21,'Business Day Paris'!F387:F581)</f>
        <v>57334</v>
      </c>
      <c r="I408" s="1819">
        <f>WORKDAY(J408,$I$21,'Business Day Paris'!F387:F581)</f>
        <v>57336</v>
      </c>
      <c r="J408" s="1820">
        <f>IF(WORKDAY(EOMONTH(F408,0)+$J$21-1,1,'Business Day Paris'!F387:F581)&lt;=EOMONTH(Calendar!F409,0),WORKDAY(EOMONTH(F408,0)+$J$21-1,1,'Business Day Paris'!F387:F581),WORKDAY(EOMONTH(F408,0)+$J$21+1,-1,'Business Day Paris'!F387:F581))</f>
        <v>57341</v>
      </c>
      <c r="K408" s="1263"/>
    </row>
    <row r="409" spans="2:11">
      <c r="B409" s="1274">
        <v>387</v>
      </c>
      <c r="C409" s="2"/>
      <c r="D409" s="1818">
        <f t="shared" ref="D409:D472" si="20">EOMONTH(D408,0)+1</f>
        <v>57315</v>
      </c>
      <c r="E409" s="1819">
        <f t="shared" si="18"/>
        <v>57345</v>
      </c>
      <c r="F409" s="1819">
        <f t="shared" si="19"/>
        <v>57345</v>
      </c>
      <c r="G409" s="1819">
        <f>WORKDAY(F409,$G$21,'Business Day Paris'!F388:F582)</f>
        <v>57357</v>
      </c>
      <c r="H409" s="1819">
        <f>WORKDAY(J409,$H$21,'Business Day Paris'!F388:F582)</f>
        <v>57367</v>
      </c>
      <c r="I409" s="1819">
        <f>WORKDAY(J409,$I$21,'Business Day Paris'!F388:F582)</f>
        <v>57369</v>
      </c>
      <c r="J409" s="1820">
        <f>IF(WORKDAY(EOMONTH(F409,0)+$J$21-1,1,'Business Day Paris'!F388:F582)&lt;=EOMONTH(Calendar!F410,0),WORKDAY(EOMONTH(F409,0)+$J$21-1,1,'Business Day Paris'!F388:F582),WORKDAY(EOMONTH(F409,0)+$J$21+1,-1,'Business Day Paris'!F388:F582))</f>
        <v>57374</v>
      </c>
      <c r="K409" s="1263"/>
    </row>
    <row r="410" spans="2:11">
      <c r="B410" s="1274">
        <v>388</v>
      </c>
      <c r="C410" s="2"/>
      <c r="D410" s="1818">
        <f t="shared" si="20"/>
        <v>57346</v>
      </c>
      <c r="E410" s="1819">
        <f t="shared" si="18"/>
        <v>57376</v>
      </c>
      <c r="F410" s="1819">
        <f t="shared" si="19"/>
        <v>57376</v>
      </c>
      <c r="G410" s="1819">
        <f>WORKDAY(F410,$G$21,'Business Day Paris'!F389:F583)</f>
        <v>57390</v>
      </c>
      <c r="H410" s="1819">
        <f>WORKDAY(J410,$H$21,'Business Day Paris'!F389:F583)</f>
        <v>57396</v>
      </c>
      <c r="I410" s="1819">
        <f>WORKDAY(J410,$I$21,'Business Day Paris'!F389:F583)</f>
        <v>57398</v>
      </c>
      <c r="J410" s="1820">
        <f>IF(WORKDAY(EOMONTH(F410,0)+$J$21-1,1,'Business Day Paris'!F389:F583)&lt;=EOMONTH(Calendar!F411,0),WORKDAY(EOMONTH(F410,0)+$J$21-1,1,'Business Day Paris'!F389:F583),WORKDAY(EOMONTH(F410,0)+$J$21+1,-1,'Business Day Paris'!F389:F583))</f>
        <v>57403</v>
      </c>
      <c r="K410" s="1263"/>
    </row>
    <row r="411" spans="2:11">
      <c r="B411" s="1274">
        <v>389</v>
      </c>
      <c r="C411" s="2"/>
      <c r="D411" s="1818">
        <f t="shared" si="20"/>
        <v>57377</v>
      </c>
      <c r="E411" s="1819">
        <f t="shared" si="18"/>
        <v>57404</v>
      </c>
      <c r="F411" s="1819">
        <f t="shared" si="19"/>
        <v>57404</v>
      </c>
      <c r="G411" s="1819">
        <f>WORKDAY(F411,$G$21,'Business Day Paris'!F390:F584)</f>
        <v>57418</v>
      </c>
      <c r="H411" s="1819">
        <f>WORKDAY(J411,$H$21,'Business Day Paris'!F390:F584)</f>
        <v>57424</v>
      </c>
      <c r="I411" s="1819">
        <f>WORKDAY(J411,$I$21,'Business Day Paris'!F390:F584)</f>
        <v>57426</v>
      </c>
      <c r="J411" s="1820">
        <f>IF(WORKDAY(EOMONTH(F411,0)+$J$21-1,1,'Business Day Paris'!F390:F584)&lt;=EOMONTH(Calendar!F412,0),WORKDAY(EOMONTH(F411,0)+$J$21-1,1,'Business Day Paris'!F390:F584),WORKDAY(EOMONTH(F411,0)+$J$21+1,-1,'Business Day Paris'!F390:F584))</f>
        <v>57431</v>
      </c>
      <c r="K411" s="1263"/>
    </row>
    <row r="412" spans="2:11">
      <c r="B412" s="1274">
        <v>390</v>
      </c>
      <c r="C412" s="2"/>
      <c r="D412" s="1818">
        <f t="shared" si="20"/>
        <v>57405</v>
      </c>
      <c r="E412" s="1819">
        <f t="shared" si="18"/>
        <v>57435</v>
      </c>
      <c r="F412" s="1819">
        <f t="shared" si="19"/>
        <v>57435</v>
      </c>
      <c r="G412" s="1819">
        <f>WORKDAY(F412,$G$21,'Business Day Paris'!F391:F585)</f>
        <v>57448</v>
      </c>
      <c r="H412" s="1819">
        <f>WORKDAY(J412,$H$21,'Business Day Paris'!F391:F585)</f>
        <v>57455</v>
      </c>
      <c r="I412" s="1819">
        <f>WORKDAY(J412,$I$21,'Business Day Paris'!F391:F585)</f>
        <v>57459</v>
      </c>
      <c r="J412" s="1820">
        <f>IF(WORKDAY(EOMONTH(F412,0)+$J$21-1,1,'Business Day Paris'!F391:F585)&lt;=EOMONTH(Calendar!F413,0),WORKDAY(EOMONTH(F412,0)+$J$21-1,1,'Business Day Paris'!F391:F585),WORKDAY(EOMONTH(F412,0)+$J$21+1,-1,'Business Day Paris'!F391:F585))</f>
        <v>57462</v>
      </c>
      <c r="K412" s="1263"/>
    </row>
    <row r="413" spans="2:11">
      <c r="B413" s="1274">
        <v>391</v>
      </c>
      <c r="C413" s="2"/>
      <c r="D413" s="1818">
        <f t="shared" si="20"/>
        <v>57436</v>
      </c>
      <c r="E413" s="1819">
        <f t="shared" si="18"/>
        <v>57465</v>
      </c>
      <c r="F413" s="1819">
        <f t="shared" si="19"/>
        <v>57465</v>
      </c>
      <c r="G413" s="1819">
        <f>WORKDAY(F413,$G$21,'Business Day Paris'!F392:F586)</f>
        <v>57479</v>
      </c>
      <c r="H413" s="1819">
        <f>WORKDAY(J413,$H$21,'Business Day Paris'!F392:F586)</f>
        <v>57486</v>
      </c>
      <c r="I413" s="1819">
        <f>WORKDAY(J413,$I$21,'Business Day Paris'!F392:F586)</f>
        <v>57488</v>
      </c>
      <c r="J413" s="1820">
        <f>IF(WORKDAY(EOMONTH(F413,0)+$J$21-1,1,'Business Day Paris'!F392:F586)&lt;=EOMONTH(Calendar!F414,0),WORKDAY(EOMONTH(F413,0)+$J$21-1,1,'Business Day Paris'!F392:F586),WORKDAY(EOMONTH(F413,0)+$J$21+1,-1,'Business Day Paris'!F392:F586))</f>
        <v>57493</v>
      </c>
      <c r="K413" s="1263"/>
    </row>
    <row r="414" spans="2:11">
      <c r="B414" s="1274">
        <v>392</v>
      </c>
      <c r="C414" s="2"/>
      <c r="D414" s="1818">
        <f t="shared" si="20"/>
        <v>57466</v>
      </c>
      <c r="E414" s="1819">
        <f t="shared" si="18"/>
        <v>57496</v>
      </c>
      <c r="F414" s="1819">
        <f t="shared" si="19"/>
        <v>57496</v>
      </c>
      <c r="G414" s="1819">
        <f>WORKDAY(F414,$G$21,'Business Day Paris'!F393:F587)</f>
        <v>57510</v>
      </c>
      <c r="H414" s="1819">
        <f>WORKDAY(J414,$H$21,'Business Day Paris'!F393:F587)</f>
        <v>57516</v>
      </c>
      <c r="I414" s="1819">
        <f>WORKDAY(J414,$I$21,'Business Day Paris'!F393:F587)</f>
        <v>57518</v>
      </c>
      <c r="J414" s="1820">
        <f>IF(WORKDAY(EOMONTH(F414,0)+$J$21-1,1,'Business Day Paris'!F393:F587)&lt;=EOMONTH(Calendar!F415,0),WORKDAY(EOMONTH(F414,0)+$J$21-1,1,'Business Day Paris'!F393:F587),WORKDAY(EOMONTH(F414,0)+$J$21+1,-1,'Business Day Paris'!F393:F587))</f>
        <v>57523</v>
      </c>
      <c r="K414" s="1263"/>
    </row>
    <row r="415" spans="2:11">
      <c r="B415" s="1274">
        <v>393</v>
      </c>
      <c r="C415" s="2"/>
      <c r="D415" s="1818">
        <f t="shared" si="20"/>
        <v>57497</v>
      </c>
      <c r="E415" s="1819">
        <f t="shared" si="18"/>
        <v>57526</v>
      </c>
      <c r="F415" s="1819">
        <f t="shared" si="19"/>
        <v>57526</v>
      </c>
      <c r="G415" s="1819">
        <f>WORKDAY(F415,$G$21,'Business Day Paris'!F394:F588)</f>
        <v>57539</v>
      </c>
      <c r="H415" s="1819">
        <f>WORKDAY(J415,$H$21,'Business Day Paris'!F394:F588)</f>
        <v>57546</v>
      </c>
      <c r="I415" s="1819">
        <f>WORKDAY(J415,$I$21,'Business Day Paris'!F394:F588)</f>
        <v>57550</v>
      </c>
      <c r="J415" s="1820">
        <f>IF(WORKDAY(EOMONTH(F415,0)+$J$21-1,1,'Business Day Paris'!F394:F588)&lt;=EOMONTH(Calendar!F416,0),WORKDAY(EOMONTH(F415,0)+$J$21-1,1,'Business Day Paris'!F394:F588),WORKDAY(EOMONTH(F415,0)+$J$21+1,-1,'Business Day Paris'!F394:F588))</f>
        <v>57553</v>
      </c>
      <c r="K415" s="1263"/>
    </row>
    <row r="416" spans="2:11">
      <c r="B416" s="1274">
        <v>394</v>
      </c>
      <c r="C416" s="2"/>
      <c r="D416" s="1818">
        <f t="shared" si="20"/>
        <v>57527</v>
      </c>
      <c r="E416" s="1819">
        <f t="shared" si="18"/>
        <v>57557</v>
      </c>
      <c r="F416" s="1819">
        <f t="shared" si="19"/>
        <v>57557</v>
      </c>
      <c r="G416" s="1819">
        <f>WORKDAY(F416,$G$21,'Business Day Paris'!F395:F589)</f>
        <v>57571</v>
      </c>
      <c r="H416" s="1819">
        <f>WORKDAY(J416,$H$21,'Business Day Paris'!F395:F589)</f>
        <v>57577</v>
      </c>
      <c r="I416" s="1819">
        <f>WORKDAY(J416,$I$21,'Business Day Paris'!F395:F589)</f>
        <v>57579</v>
      </c>
      <c r="J416" s="1820">
        <f>IF(WORKDAY(EOMONTH(F416,0)+$J$21-1,1,'Business Day Paris'!F395:F589)&lt;=EOMONTH(Calendar!F417,0),WORKDAY(EOMONTH(F416,0)+$J$21-1,1,'Business Day Paris'!F395:F589),WORKDAY(EOMONTH(F416,0)+$J$21+1,-1,'Business Day Paris'!F395:F589))</f>
        <v>57584</v>
      </c>
      <c r="K416" s="1263"/>
    </row>
    <row r="417" spans="2:11">
      <c r="B417" s="1274">
        <v>395</v>
      </c>
      <c r="C417" s="2"/>
      <c r="D417" s="1818">
        <f t="shared" si="20"/>
        <v>57558</v>
      </c>
      <c r="E417" s="1819">
        <f t="shared" si="18"/>
        <v>57588</v>
      </c>
      <c r="F417" s="1819">
        <f t="shared" si="19"/>
        <v>57588</v>
      </c>
      <c r="G417" s="1819">
        <f>WORKDAY(F417,$G$21,'Business Day Paris'!F396:F590)</f>
        <v>57602</v>
      </c>
      <c r="H417" s="1819">
        <f>WORKDAY(J417,$H$21,'Business Day Paris'!F396:F590)</f>
        <v>57608</v>
      </c>
      <c r="I417" s="1819">
        <f>WORKDAY(J417,$I$21,'Business Day Paris'!F396:F590)</f>
        <v>57612</v>
      </c>
      <c r="J417" s="1820">
        <f>IF(WORKDAY(EOMONTH(F417,0)+$J$21-1,1,'Business Day Paris'!F396:F590)&lt;=EOMONTH(Calendar!F418,0),WORKDAY(EOMONTH(F417,0)+$J$21-1,1,'Business Day Paris'!F396:F590),WORKDAY(EOMONTH(F417,0)+$J$21+1,-1,'Business Day Paris'!F396:F590))</f>
        <v>57615</v>
      </c>
      <c r="K417" s="1263"/>
    </row>
    <row r="418" spans="2:11">
      <c r="B418" s="1274">
        <v>396</v>
      </c>
      <c r="C418" s="2"/>
      <c r="D418" s="1818">
        <f t="shared" si="20"/>
        <v>57589</v>
      </c>
      <c r="E418" s="1819">
        <f t="shared" si="18"/>
        <v>57618</v>
      </c>
      <c r="F418" s="1819">
        <f t="shared" si="19"/>
        <v>57618</v>
      </c>
      <c r="G418" s="1819">
        <f>WORKDAY(F418,$G$21,'Business Day Paris'!F397:F591)</f>
        <v>57630</v>
      </c>
      <c r="H418" s="1819">
        <f>WORKDAY(J418,$H$21,'Business Day Paris'!F397:F591)</f>
        <v>57640</v>
      </c>
      <c r="I418" s="1819">
        <f>WORKDAY(J418,$I$21,'Business Day Paris'!F397:F591)</f>
        <v>57642</v>
      </c>
      <c r="J418" s="1820">
        <f>IF(WORKDAY(EOMONTH(F418,0)+$J$21-1,1,'Business Day Paris'!F397:F591)&lt;=EOMONTH(Calendar!F419,0),WORKDAY(EOMONTH(F418,0)+$J$21-1,1,'Business Day Paris'!F397:F591),WORKDAY(EOMONTH(F418,0)+$J$21+1,-1,'Business Day Paris'!F397:F591))</f>
        <v>57647</v>
      </c>
      <c r="K418" s="1263"/>
    </row>
    <row r="419" spans="2:11">
      <c r="B419" s="1274">
        <v>397</v>
      </c>
      <c r="C419" s="2"/>
      <c r="D419" s="1818">
        <f t="shared" si="20"/>
        <v>57619</v>
      </c>
      <c r="E419" s="1819">
        <f t="shared" si="18"/>
        <v>57649</v>
      </c>
      <c r="F419" s="1819">
        <f t="shared" si="19"/>
        <v>57649</v>
      </c>
      <c r="G419" s="1819">
        <f>WORKDAY(F419,$G$21,'Business Day Paris'!F398:F592)</f>
        <v>57663</v>
      </c>
      <c r="H419" s="1819">
        <f>WORKDAY(J419,$H$21,'Business Day Paris'!F398:F592)</f>
        <v>57669</v>
      </c>
      <c r="I419" s="1819">
        <f>WORKDAY(J419,$I$21,'Business Day Paris'!F398:F592)</f>
        <v>57671</v>
      </c>
      <c r="J419" s="1820">
        <f>IF(WORKDAY(EOMONTH(F419,0)+$J$21-1,1,'Business Day Paris'!F398:F592)&lt;=EOMONTH(Calendar!F420,0),WORKDAY(EOMONTH(F419,0)+$J$21-1,1,'Business Day Paris'!F398:F592),WORKDAY(EOMONTH(F419,0)+$J$21+1,-1,'Business Day Paris'!F398:F592))</f>
        <v>57676</v>
      </c>
      <c r="K419" s="1263"/>
    </row>
    <row r="420" spans="2:11">
      <c r="B420" s="1274">
        <v>398</v>
      </c>
      <c r="C420" s="2"/>
      <c r="D420" s="1818">
        <f t="shared" si="20"/>
        <v>57650</v>
      </c>
      <c r="E420" s="1819">
        <f t="shared" si="18"/>
        <v>57679</v>
      </c>
      <c r="F420" s="1819">
        <f t="shared" si="19"/>
        <v>57679</v>
      </c>
      <c r="G420" s="1819">
        <f>WORKDAY(F420,$G$21,'Business Day Paris'!F399:F593)</f>
        <v>57693</v>
      </c>
      <c r="H420" s="1819">
        <f>WORKDAY(J420,$H$21,'Business Day Paris'!F399:F593)</f>
        <v>57699</v>
      </c>
      <c r="I420" s="1819">
        <f>WORKDAY(J420,$I$21,'Business Day Paris'!F399:F593)</f>
        <v>57703</v>
      </c>
      <c r="J420" s="1820">
        <f>IF(WORKDAY(EOMONTH(F420,0)+$J$21-1,1,'Business Day Paris'!F399:F593)&lt;=EOMONTH(Calendar!F421,0),WORKDAY(EOMONTH(F420,0)+$J$21-1,1,'Business Day Paris'!F399:F593),WORKDAY(EOMONTH(F420,0)+$J$21+1,-1,'Business Day Paris'!F399:F593))</f>
        <v>57706</v>
      </c>
      <c r="K420" s="1263"/>
    </row>
    <row r="421" spans="2:11">
      <c r="B421" s="1274">
        <v>399</v>
      </c>
      <c r="C421" s="2"/>
      <c r="D421" s="1818">
        <f t="shared" si="20"/>
        <v>57680</v>
      </c>
      <c r="E421" s="1819">
        <f t="shared" si="18"/>
        <v>57710</v>
      </c>
      <c r="F421" s="1819">
        <f t="shared" si="19"/>
        <v>57710</v>
      </c>
      <c r="G421" s="1819">
        <f>WORKDAY(F421,$G$21,'Business Day Paris'!F400:F594)</f>
        <v>57724</v>
      </c>
      <c r="H421" s="1819">
        <f>WORKDAY(J421,$H$21,'Business Day Paris'!F400:F594)</f>
        <v>57731</v>
      </c>
      <c r="I421" s="1819">
        <f>WORKDAY(J421,$I$21,'Business Day Paris'!F400:F594)</f>
        <v>57733</v>
      </c>
      <c r="J421" s="1820">
        <f>IF(WORKDAY(EOMONTH(F421,0)+$J$21-1,1,'Business Day Paris'!F400:F594)&lt;=EOMONTH(Calendar!F422,0),WORKDAY(EOMONTH(F421,0)+$J$21-1,1,'Business Day Paris'!F400:F594),WORKDAY(EOMONTH(F421,0)+$J$21+1,-1,'Business Day Paris'!F400:F594))</f>
        <v>57738</v>
      </c>
      <c r="K421" s="1263"/>
    </row>
    <row r="422" spans="2:11">
      <c r="B422" s="1274">
        <v>400</v>
      </c>
      <c r="C422" s="2"/>
      <c r="D422" s="1818">
        <f t="shared" si="20"/>
        <v>57711</v>
      </c>
      <c r="E422" s="1819">
        <f t="shared" si="18"/>
        <v>57741</v>
      </c>
      <c r="F422" s="1819">
        <f t="shared" si="19"/>
        <v>57741</v>
      </c>
      <c r="G422" s="1819">
        <f>WORKDAY(F422,$G$21,'Business Day Paris'!F401:F595)</f>
        <v>57755</v>
      </c>
      <c r="H422" s="1819">
        <f>WORKDAY(J422,$H$21,'Business Day Paris'!F401:F595)</f>
        <v>57761</v>
      </c>
      <c r="I422" s="1819">
        <f>WORKDAY(J422,$I$21,'Business Day Paris'!F401:F595)</f>
        <v>57763</v>
      </c>
      <c r="J422" s="1820">
        <f>IF(WORKDAY(EOMONTH(F422,0)+$J$21-1,1,'Business Day Paris'!F401:F595)&lt;=EOMONTH(Calendar!F423,0),WORKDAY(EOMONTH(F422,0)+$J$21-1,1,'Business Day Paris'!F401:F595),WORKDAY(EOMONTH(F422,0)+$J$21+1,-1,'Business Day Paris'!F401:F595))</f>
        <v>57768</v>
      </c>
      <c r="K422" s="1263"/>
    </row>
    <row r="423" spans="2:11">
      <c r="B423" s="1274">
        <v>401</v>
      </c>
      <c r="C423" s="2"/>
      <c r="D423" s="1818">
        <f t="shared" si="20"/>
        <v>57742</v>
      </c>
      <c r="E423" s="1819">
        <f t="shared" si="18"/>
        <v>57769</v>
      </c>
      <c r="F423" s="1819">
        <f t="shared" si="19"/>
        <v>57769</v>
      </c>
      <c r="G423" s="1819">
        <f>WORKDAY(F423,$G$21,'Business Day Paris'!F402:F596)</f>
        <v>57783</v>
      </c>
      <c r="H423" s="1819">
        <f>WORKDAY(J423,$H$21,'Business Day Paris'!F402:F596)</f>
        <v>57789</v>
      </c>
      <c r="I423" s="1819">
        <f>WORKDAY(J423,$I$21,'Business Day Paris'!F402:F596)</f>
        <v>57791</v>
      </c>
      <c r="J423" s="1820">
        <f>IF(WORKDAY(EOMONTH(F423,0)+$J$21-1,1,'Business Day Paris'!F402:F596)&lt;=EOMONTH(Calendar!F424,0),WORKDAY(EOMONTH(F423,0)+$J$21-1,1,'Business Day Paris'!F402:F596),WORKDAY(EOMONTH(F423,0)+$J$21+1,-1,'Business Day Paris'!F402:F596))</f>
        <v>57796</v>
      </c>
      <c r="K423" s="1263"/>
    </row>
    <row r="424" spans="2:11">
      <c r="B424" s="1274">
        <v>402</v>
      </c>
      <c r="C424" s="2"/>
      <c r="D424" s="1818">
        <f t="shared" si="20"/>
        <v>57770</v>
      </c>
      <c r="E424" s="1819">
        <f t="shared" si="18"/>
        <v>57800</v>
      </c>
      <c r="F424" s="1819">
        <f t="shared" si="19"/>
        <v>57800</v>
      </c>
      <c r="G424" s="1819">
        <f>WORKDAY(F424,$G$21,'Business Day Paris'!F403:F597)</f>
        <v>57812</v>
      </c>
      <c r="H424" s="1819">
        <f>WORKDAY(J424,$H$21,'Business Day Paris'!F403:F597)</f>
        <v>57822</v>
      </c>
      <c r="I424" s="1819">
        <f>WORKDAY(J424,$I$21,'Business Day Paris'!F403:F597)</f>
        <v>57824</v>
      </c>
      <c r="J424" s="1820">
        <f>IF(WORKDAY(EOMONTH(F424,0)+$J$21-1,1,'Business Day Paris'!F403:F597)&lt;=EOMONTH(Calendar!F425,0),WORKDAY(EOMONTH(F424,0)+$J$21-1,1,'Business Day Paris'!F403:F597),WORKDAY(EOMONTH(F424,0)+$J$21+1,-1,'Business Day Paris'!F403:F597))</f>
        <v>57829</v>
      </c>
      <c r="K424" s="1263"/>
    </row>
    <row r="425" spans="2:11">
      <c r="B425" s="1274">
        <v>403</v>
      </c>
      <c r="C425" s="2"/>
      <c r="D425" s="1818">
        <f t="shared" si="20"/>
        <v>57801</v>
      </c>
      <c r="E425" s="1819">
        <f t="shared" si="18"/>
        <v>57830</v>
      </c>
      <c r="F425" s="1819">
        <f t="shared" si="19"/>
        <v>57830</v>
      </c>
      <c r="G425" s="1819">
        <f>WORKDAY(F425,$G$21,'Business Day Paris'!F404:F598)</f>
        <v>57844</v>
      </c>
      <c r="H425" s="1819">
        <f>WORKDAY(J425,$H$21,'Business Day Paris'!F404:F598)</f>
        <v>57850</v>
      </c>
      <c r="I425" s="1819">
        <f>WORKDAY(J425,$I$21,'Business Day Paris'!F404:F598)</f>
        <v>57852</v>
      </c>
      <c r="J425" s="1820">
        <f>IF(WORKDAY(EOMONTH(F425,0)+$J$21-1,1,'Business Day Paris'!F404:F598)&lt;=EOMONTH(Calendar!F426,0),WORKDAY(EOMONTH(F425,0)+$J$21-1,1,'Business Day Paris'!F404:F598),WORKDAY(EOMONTH(F425,0)+$J$21+1,-1,'Business Day Paris'!F404:F598))</f>
        <v>57857</v>
      </c>
      <c r="K425" s="1263"/>
    </row>
    <row r="426" spans="2:11">
      <c r="B426" s="1274">
        <v>404</v>
      </c>
      <c r="C426" s="2"/>
      <c r="D426" s="1818">
        <f t="shared" si="20"/>
        <v>57831</v>
      </c>
      <c r="E426" s="1819">
        <f t="shared" si="18"/>
        <v>57861</v>
      </c>
      <c r="F426" s="1819">
        <f t="shared" si="19"/>
        <v>57861</v>
      </c>
      <c r="G426" s="1819">
        <f>WORKDAY(F426,$G$21,'Business Day Paris'!F405:F599)</f>
        <v>57875</v>
      </c>
      <c r="H426" s="1819">
        <f>WORKDAY(J426,$H$21,'Business Day Paris'!F405:F599)</f>
        <v>57881</v>
      </c>
      <c r="I426" s="1819">
        <f>WORKDAY(J426,$I$21,'Business Day Paris'!F405:F599)</f>
        <v>57885</v>
      </c>
      <c r="J426" s="1820">
        <f>IF(WORKDAY(EOMONTH(F426,0)+$J$21-1,1,'Business Day Paris'!F405:F599)&lt;=EOMONTH(Calendar!F427,0),WORKDAY(EOMONTH(F426,0)+$J$21-1,1,'Business Day Paris'!F405:F599),WORKDAY(EOMONTH(F426,0)+$J$21+1,-1,'Business Day Paris'!F405:F599))</f>
        <v>57888</v>
      </c>
      <c r="K426" s="1263"/>
    </row>
    <row r="427" spans="2:11">
      <c r="B427" s="1274">
        <v>405</v>
      </c>
      <c r="C427" s="2"/>
      <c r="D427" s="1818">
        <f t="shared" si="20"/>
        <v>57862</v>
      </c>
      <c r="E427" s="1819">
        <f t="shared" si="18"/>
        <v>57891</v>
      </c>
      <c r="F427" s="1819">
        <f t="shared" si="19"/>
        <v>57891</v>
      </c>
      <c r="G427" s="1819">
        <f>WORKDAY(F427,$G$21,'Business Day Paris'!F406:F600)</f>
        <v>57903</v>
      </c>
      <c r="H427" s="1819">
        <f>WORKDAY(J427,$H$21,'Business Day Paris'!F406:F600)</f>
        <v>57913</v>
      </c>
      <c r="I427" s="1819">
        <f>WORKDAY(J427,$I$21,'Business Day Paris'!F406:F600)</f>
        <v>57915</v>
      </c>
      <c r="J427" s="1820">
        <f>IF(WORKDAY(EOMONTH(F427,0)+$J$21-1,1,'Business Day Paris'!F406:F600)&lt;=EOMONTH(Calendar!F428,0),WORKDAY(EOMONTH(F427,0)+$J$21-1,1,'Business Day Paris'!F406:F600),WORKDAY(EOMONTH(F427,0)+$J$21+1,-1,'Business Day Paris'!F406:F600))</f>
        <v>57920</v>
      </c>
      <c r="K427" s="1263"/>
    </row>
    <row r="428" spans="2:11">
      <c r="B428" s="1274">
        <v>406</v>
      </c>
      <c r="C428" s="2"/>
      <c r="D428" s="1818">
        <f t="shared" si="20"/>
        <v>57892</v>
      </c>
      <c r="E428" s="1819">
        <f t="shared" si="18"/>
        <v>57922</v>
      </c>
      <c r="F428" s="1819">
        <f t="shared" si="19"/>
        <v>57922</v>
      </c>
      <c r="G428" s="1819">
        <f>WORKDAY(F428,$G$21,'Business Day Paris'!F407:F601)</f>
        <v>57936</v>
      </c>
      <c r="H428" s="1819">
        <f>WORKDAY(J428,$H$21,'Business Day Paris'!F407:F601)</f>
        <v>57942</v>
      </c>
      <c r="I428" s="1819">
        <f>WORKDAY(J428,$I$21,'Business Day Paris'!F407:F601)</f>
        <v>57944</v>
      </c>
      <c r="J428" s="1820">
        <f>IF(WORKDAY(EOMONTH(F428,0)+$J$21-1,1,'Business Day Paris'!F407:F601)&lt;=EOMONTH(Calendar!F429,0),WORKDAY(EOMONTH(F428,0)+$J$21-1,1,'Business Day Paris'!F407:F601),WORKDAY(EOMONTH(F428,0)+$J$21+1,-1,'Business Day Paris'!F407:F601))</f>
        <v>57949</v>
      </c>
      <c r="K428" s="1263"/>
    </row>
    <row r="429" spans="2:11">
      <c r="B429" s="1274">
        <v>407</v>
      </c>
      <c r="C429" s="2"/>
      <c r="D429" s="1818">
        <f t="shared" si="20"/>
        <v>57923</v>
      </c>
      <c r="E429" s="1819">
        <f t="shared" si="18"/>
        <v>57953</v>
      </c>
      <c r="F429" s="1819">
        <f t="shared" si="19"/>
        <v>57953</v>
      </c>
      <c r="G429" s="1819">
        <f>WORKDAY(F429,$G$21,'Business Day Paris'!F408:F602)</f>
        <v>57966</v>
      </c>
      <c r="H429" s="1819">
        <f>WORKDAY(J429,$H$21,'Business Day Paris'!F408:F602)</f>
        <v>57973</v>
      </c>
      <c r="I429" s="1819">
        <f>WORKDAY(J429,$I$21,'Business Day Paris'!F408:F602)</f>
        <v>57977</v>
      </c>
      <c r="J429" s="1820">
        <f>IF(WORKDAY(EOMONTH(F429,0)+$J$21-1,1,'Business Day Paris'!F408:F602)&lt;=EOMONTH(Calendar!F430,0),WORKDAY(EOMONTH(F429,0)+$J$21-1,1,'Business Day Paris'!F408:F602),WORKDAY(EOMONTH(F429,0)+$J$21+1,-1,'Business Day Paris'!F408:F602))</f>
        <v>57980</v>
      </c>
      <c r="K429" s="1263"/>
    </row>
    <row r="430" spans="2:11">
      <c r="B430" s="1274">
        <v>408</v>
      </c>
      <c r="C430" s="2"/>
      <c r="D430" s="1818">
        <f t="shared" si="20"/>
        <v>57954</v>
      </c>
      <c r="E430" s="1819">
        <f t="shared" si="18"/>
        <v>57983</v>
      </c>
      <c r="F430" s="1819">
        <f t="shared" si="19"/>
        <v>57983</v>
      </c>
      <c r="G430" s="1819">
        <f>WORKDAY(F430,$G$21,'Business Day Paris'!F409:F603)</f>
        <v>57997</v>
      </c>
      <c r="H430" s="1819">
        <f>WORKDAY(J430,$H$21,'Business Day Paris'!F409:F603)</f>
        <v>58004</v>
      </c>
      <c r="I430" s="1819">
        <f>WORKDAY(J430,$I$21,'Business Day Paris'!F409:F603)</f>
        <v>58006</v>
      </c>
      <c r="J430" s="1820">
        <f>IF(WORKDAY(EOMONTH(F430,0)+$J$21-1,1,'Business Day Paris'!F409:F603)&lt;=EOMONTH(Calendar!F431,0),WORKDAY(EOMONTH(F430,0)+$J$21-1,1,'Business Day Paris'!F409:F603),WORKDAY(EOMONTH(F430,0)+$J$21+1,-1,'Business Day Paris'!F409:F603))</f>
        <v>58011</v>
      </c>
      <c r="K430" s="1263"/>
    </row>
    <row r="431" spans="2:11">
      <c r="B431" s="1274">
        <v>409</v>
      </c>
      <c r="C431" s="2"/>
      <c r="D431" s="1818">
        <f t="shared" si="20"/>
        <v>57984</v>
      </c>
      <c r="E431" s="1819">
        <f t="shared" si="18"/>
        <v>58014</v>
      </c>
      <c r="F431" s="1819">
        <f t="shared" si="19"/>
        <v>58014</v>
      </c>
      <c r="G431" s="1819">
        <f>WORKDAY(F431,$G$21,'Business Day Paris'!F410:F604)</f>
        <v>58028</v>
      </c>
      <c r="H431" s="1819">
        <f>WORKDAY(J431,$H$21,'Business Day Paris'!F410:F604)</f>
        <v>58034</v>
      </c>
      <c r="I431" s="1819">
        <f>WORKDAY(J431,$I$21,'Business Day Paris'!F410:F604)</f>
        <v>58036</v>
      </c>
      <c r="J431" s="1820">
        <f>IF(WORKDAY(EOMONTH(F431,0)+$J$21-1,1,'Business Day Paris'!F410:F604)&lt;=EOMONTH(Calendar!F432,0),WORKDAY(EOMONTH(F431,0)+$J$21-1,1,'Business Day Paris'!F410:F604),WORKDAY(EOMONTH(F431,0)+$J$21+1,-1,'Business Day Paris'!F410:F604))</f>
        <v>58041</v>
      </c>
      <c r="K431" s="1263"/>
    </row>
    <row r="432" spans="2:11">
      <c r="B432" s="1274">
        <v>410</v>
      </c>
      <c r="C432" s="2"/>
      <c r="D432" s="1818">
        <f t="shared" si="20"/>
        <v>58015</v>
      </c>
      <c r="E432" s="1819">
        <f t="shared" si="18"/>
        <v>58044</v>
      </c>
      <c r="F432" s="1819">
        <f t="shared" si="19"/>
        <v>58044</v>
      </c>
      <c r="G432" s="1819">
        <f>WORKDAY(F432,$G$21,'Business Day Paris'!F411:F605)</f>
        <v>58057</v>
      </c>
      <c r="H432" s="1819">
        <f>WORKDAY(J432,$H$21,'Business Day Paris'!F411:F605)</f>
        <v>58064</v>
      </c>
      <c r="I432" s="1819">
        <f>WORKDAY(J432,$I$21,'Business Day Paris'!F411:F605)</f>
        <v>58068</v>
      </c>
      <c r="J432" s="1820">
        <f>IF(WORKDAY(EOMONTH(F432,0)+$J$21-1,1,'Business Day Paris'!F411:F605)&lt;=EOMONTH(Calendar!F433,0),WORKDAY(EOMONTH(F432,0)+$J$21-1,1,'Business Day Paris'!F411:F605),WORKDAY(EOMONTH(F432,0)+$J$21+1,-1,'Business Day Paris'!F411:F605))</f>
        <v>58071</v>
      </c>
      <c r="K432" s="1263"/>
    </row>
    <row r="433" spans="2:11">
      <c r="B433" s="1274">
        <v>411</v>
      </c>
      <c r="C433" s="2"/>
      <c r="D433" s="1818">
        <f t="shared" si="20"/>
        <v>58045</v>
      </c>
      <c r="E433" s="1819">
        <f t="shared" si="18"/>
        <v>58075</v>
      </c>
      <c r="F433" s="1819">
        <f t="shared" si="19"/>
        <v>58075</v>
      </c>
      <c r="G433" s="1819">
        <f>WORKDAY(F433,$G$21,'Business Day Paris'!F412:F606)</f>
        <v>58089</v>
      </c>
      <c r="H433" s="1819">
        <f>WORKDAY(J433,$H$21,'Business Day Paris'!F412:F606)</f>
        <v>58095</v>
      </c>
      <c r="I433" s="1819">
        <f>WORKDAY(J433,$I$21,'Business Day Paris'!F412:F606)</f>
        <v>58097</v>
      </c>
      <c r="J433" s="1820">
        <f>IF(WORKDAY(EOMONTH(F433,0)+$J$21-1,1,'Business Day Paris'!F412:F606)&lt;=EOMONTH(Calendar!F434,0),WORKDAY(EOMONTH(F433,0)+$J$21-1,1,'Business Day Paris'!F412:F606),WORKDAY(EOMONTH(F433,0)+$J$21+1,-1,'Business Day Paris'!F412:F606))</f>
        <v>58102</v>
      </c>
      <c r="K433" s="1263"/>
    </row>
    <row r="434" spans="2:11">
      <c r="B434" s="1274">
        <v>412</v>
      </c>
      <c r="C434" s="2"/>
      <c r="D434" s="1818">
        <f t="shared" si="20"/>
        <v>58076</v>
      </c>
      <c r="E434" s="1819">
        <f t="shared" si="18"/>
        <v>58106</v>
      </c>
      <c r="F434" s="1819">
        <f t="shared" si="19"/>
        <v>58106</v>
      </c>
      <c r="G434" s="1819">
        <f>WORKDAY(F434,$G$21,'Business Day Paris'!F413:F607)</f>
        <v>58120</v>
      </c>
      <c r="H434" s="1819">
        <f>WORKDAY(J434,$H$21,'Business Day Paris'!F413:F607)</f>
        <v>58126</v>
      </c>
      <c r="I434" s="1819">
        <f>WORKDAY(J434,$I$21,'Business Day Paris'!F413:F607)</f>
        <v>58130</v>
      </c>
      <c r="J434" s="1820">
        <f>IF(WORKDAY(EOMONTH(F434,0)+$J$21-1,1,'Business Day Paris'!F413:F607)&lt;=EOMONTH(Calendar!F435,0),WORKDAY(EOMONTH(F434,0)+$J$21-1,1,'Business Day Paris'!F413:F607),WORKDAY(EOMONTH(F434,0)+$J$21+1,-1,'Business Day Paris'!F413:F607))</f>
        <v>58133</v>
      </c>
      <c r="K434" s="1263"/>
    </row>
    <row r="435" spans="2:11">
      <c r="B435" s="1274">
        <v>413</v>
      </c>
      <c r="C435" s="2"/>
      <c r="D435" s="1818">
        <f t="shared" si="20"/>
        <v>58107</v>
      </c>
      <c r="E435" s="1819">
        <f t="shared" si="18"/>
        <v>58134</v>
      </c>
      <c r="F435" s="1819">
        <f t="shared" si="19"/>
        <v>58134</v>
      </c>
      <c r="G435" s="1819">
        <f>WORKDAY(F435,$G$21,'Business Day Paris'!F414:F608)</f>
        <v>58148</v>
      </c>
      <c r="H435" s="1819">
        <f>WORKDAY(J435,$H$21,'Business Day Paris'!F414:F608)</f>
        <v>58154</v>
      </c>
      <c r="I435" s="1819">
        <f>WORKDAY(J435,$I$21,'Business Day Paris'!F414:F608)</f>
        <v>58158</v>
      </c>
      <c r="J435" s="1820">
        <f>IF(WORKDAY(EOMONTH(F435,0)+$J$21-1,1,'Business Day Paris'!F414:F608)&lt;=EOMONTH(Calendar!F436,0),WORKDAY(EOMONTH(F435,0)+$J$21-1,1,'Business Day Paris'!F414:F608),WORKDAY(EOMONTH(F435,0)+$J$21+1,-1,'Business Day Paris'!F414:F608))</f>
        <v>58161</v>
      </c>
      <c r="K435" s="1263"/>
    </row>
    <row r="436" spans="2:11">
      <c r="B436" s="1274">
        <v>414</v>
      </c>
      <c r="C436" s="2"/>
      <c r="D436" s="1818">
        <f t="shared" si="20"/>
        <v>58135</v>
      </c>
      <c r="E436" s="1819">
        <f t="shared" si="18"/>
        <v>58165</v>
      </c>
      <c r="F436" s="1819">
        <f t="shared" si="19"/>
        <v>58165</v>
      </c>
      <c r="G436" s="1819">
        <f>WORKDAY(F436,$G$21,'Business Day Paris'!F415:F609)</f>
        <v>58179</v>
      </c>
      <c r="H436" s="1819">
        <f>WORKDAY(J436,$H$21,'Business Day Paris'!F415:F609)</f>
        <v>58186</v>
      </c>
      <c r="I436" s="1819">
        <f>WORKDAY(J436,$I$21,'Business Day Paris'!F415:F609)</f>
        <v>58188</v>
      </c>
      <c r="J436" s="1820">
        <f>IF(WORKDAY(EOMONTH(F436,0)+$J$21-1,1,'Business Day Paris'!F415:F609)&lt;=EOMONTH(Calendar!F437,0),WORKDAY(EOMONTH(F436,0)+$J$21-1,1,'Business Day Paris'!F415:F609),WORKDAY(EOMONTH(F436,0)+$J$21+1,-1,'Business Day Paris'!F415:F609))</f>
        <v>58193</v>
      </c>
      <c r="K436" s="1263"/>
    </row>
    <row r="437" spans="2:11">
      <c r="B437" s="1274">
        <v>415</v>
      </c>
      <c r="C437" s="2"/>
      <c r="D437" s="1818">
        <f t="shared" si="20"/>
        <v>58166</v>
      </c>
      <c r="E437" s="1819">
        <f t="shared" si="18"/>
        <v>58195</v>
      </c>
      <c r="F437" s="1819">
        <f t="shared" si="19"/>
        <v>58195</v>
      </c>
      <c r="G437" s="1819">
        <f>WORKDAY(F437,$G$21,'Business Day Paris'!F416:F610)</f>
        <v>58209</v>
      </c>
      <c r="H437" s="1819">
        <f>WORKDAY(J437,$H$21,'Business Day Paris'!F416:F610)</f>
        <v>58215</v>
      </c>
      <c r="I437" s="1819">
        <f>WORKDAY(J437,$I$21,'Business Day Paris'!F416:F610)</f>
        <v>58217</v>
      </c>
      <c r="J437" s="1820">
        <f>IF(WORKDAY(EOMONTH(F437,0)+$J$21-1,1,'Business Day Paris'!F416:F610)&lt;=EOMONTH(Calendar!F438,0),WORKDAY(EOMONTH(F437,0)+$J$21-1,1,'Business Day Paris'!F416:F610),WORKDAY(EOMONTH(F437,0)+$J$21+1,-1,'Business Day Paris'!F416:F610))</f>
        <v>58222</v>
      </c>
      <c r="K437" s="1263"/>
    </row>
    <row r="438" spans="2:11">
      <c r="B438" s="1274">
        <v>416</v>
      </c>
      <c r="C438" s="2"/>
      <c r="D438" s="1818">
        <f t="shared" si="20"/>
        <v>58196</v>
      </c>
      <c r="E438" s="1819">
        <f t="shared" si="18"/>
        <v>58226</v>
      </c>
      <c r="F438" s="1819">
        <f t="shared" si="19"/>
        <v>58226</v>
      </c>
      <c r="G438" s="1819">
        <f>WORKDAY(F438,$G$21,'Business Day Paris'!F417:F611)</f>
        <v>58239</v>
      </c>
      <c r="H438" s="1819">
        <f>WORKDAY(J438,$H$21,'Business Day Paris'!F417:F611)</f>
        <v>58246</v>
      </c>
      <c r="I438" s="1819">
        <f>WORKDAY(J438,$I$21,'Business Day Paris'!F417:F611)</f>
        <v>58250</v>
      </c>
      <c r="J438" s="1820">
        <f>IF(WORKDAY(EOMONTH(F438,0)+$J$21-1,1,'Business Day Paris'!F417:F611)&lt;=EOMONTH(Calendar!F439,0),WORKDAY(EOMONTH(F438,0)+$J$21-1,1,'Business Day Paris'!F417:F611),WORKDAY(EOMONTH(F438,0)+$J$21+1,-1,'Business Day Paris'!F417:F611))</f>
        <v>58253</v>
      </c>
      <c r="K438" s="1263"/>
    </row>
    <row r="439" spans="2:11">
      <c r="B439" s="1274">
        <v>417</v>
      </c>
      <c r="C439" s="2"/>
      <c r="D439" s="1818">
        <f t="shared" si="20"/>
        <v>58227</v>
      </c>
      <c r="E439" s="1819">
        <f t="shared" si="18"/>
        <v>58256</v>
      </c>
      <c r="F439" s="1819">
        <f t="shared" si="19"/>
        <v>58256</v>
      </c>
      <c r="G439" s="1819">
        <f>WORKDAY(F439,$G$21,'Business Day Paris'!F418:F612)</f>
        <v>58270</v>
      </c>
      <c r="H439" s="1819">
        <f>WORKDAY(J439,$H$21,'Business Day Paris'!F418:F612)</f>
        <v>58277</v>
      </c>
      <c r="I439" s="1819">
        <f>WORKDAY(J439,$I$21,'Business Day Paris'!F418:F612)</f>
        <v>58279</v>
      </c>
      <c r="J439" s="1820">
        <f>IF(WORKDAY(EOMONTH(F439,0)+$J$21-1,1,'Business Day Paris'!F418:F612)&lt;=EOMONTH(Calendar!F440,0),WORKDAY(EOMONTH(F439,0)+$J$21-1,1,'Business Day Paris'!F418:F612),WORKDAY(EOMONTH(F439,0)+$J$21+1,-1,'Business Day Paris'!F418:F612))</f>
        <v>58284</v>
      </c>
      <c r="K439" s="1263"/>
    </row>
    <row r="440" spans="2:11">
      <c r="B440" s="1274">
        <v>418</v>
      </c>
      <c r="C440" s="2"/>
      <c r="D440" s="1818">
        <f t="shared" si="20"/>
        <v>58257</v>
      </c>
      <c r="E440" s="1819">
        <f t="shared" si="18"/>
        <v>58287</v>
      </c>
      <c r="F440" s="1819">
        <f t="shared" si="19"/>
        <v>58287</v>
      </c>
      <c r="G440" s="1819">
        <f>WORKDAY(F440,$G$21,'Business Day Paris'!F419:F613)</f>
        <v>58301</v>
      </c>
      <c r="H440" s="1819">
        <f>WORKDAY(J440,$H$21,'Business Day Paris'!F419:F613)</f>
        <v>58307</v>
      </c>
      <c r="I440" s="1819">
        <f>WORKDAY(J440,$I$21,'Business Day Paris'!F419:F613)</f>
        <v>58309</v>
      </c>
      <c r="J440" s="1820">
        <f>IF(WORKDAY(EOMONTH(F440,0)+$J$21-1,1,'Business Day Paris'!F419:F613)&lt;=EOMONTH(Calendar!F441,0),WORKDAY(EOMONTH(F440,0)+$J$21-1,1,'Business Day Paris'!F419:F613),WORKDAY(EOMONTH(F440,0)+$J$21+1,-1,'Business Day Paris'!F419:F613))</f>
        <v>58314</v>
      </c>
      <c r="K440" s="1263"/>
    </row>
    <row r="441" spans="2:11">
      <c r="B441" s="1274">
        <v>419</v>
      </c>
      <c r="C441" s="2"/>
      <c r="D441" s="1818">
        <f t="shared" si="20"/>
        <v>58288</v>
      </c>
      <c r="E441" s="1819">
        <f t="shared" si="18"/>
        <v>58318</v>
      </c>
      <c r="F441" s="1819">
        <f t="shared" si="19"/>
        <v>58318</v>
      </c>
      <c r="G441" s="1819">
        <f>WORKDAY(F441,$G$21,'Business Day Paris'!F420:F614)</f>
        <v>58330</v>
      </c>
      <c r="H441" s="1819">
        <f>WORKDAY(J441,$H$21,'Business Day Paris'!F420:F614)</f>
        <v>58340</v>
      </c>
      <c r="I441" s="1819">
        <f>WORKDAY(J441,$I$21,'Business Day Paris'!F420:F614)</f>
        <v>58342</v>
      </c>
      <c r="J441" s="1820">
        <f>IF(WORKDAY(EOMONTH(F441,0)+$J$21-1,1,'Business Day Paris'!F420:F614)&lt;=EOMONTH(Calendar!F442,0),WORKDAY(EOMONTH(F441,0)+$J$21-1,1,'Business Day Paris'!F420:F614),WORKDAY(EOMONTH(F441,0)+$J$21+1,-1,'Business Day Paris'!F420:F614))</f>
        <v>58347</v>
      </c>
      <c r="K441" s="1263"/>
    </row>
    <row r="442" spans="2:11">
      <c r="B442" s="1274">
        <v>420</v>
      </c>
      <c r="C442" s="2"/>
      <c r="D442" s="1818">
        <f t="shared" si="20"/>
        <v>58319</v>
      </c>
      <c r="E442" s="1819">
        <f t="shared" si="18"/>
        <v>58348</v>
      </c>
      <c r="F442" s="1819">
        <f t="shared" si="19"/>
        <v>58348</v>
      </c>
      <c r="G442" s="1819">
        <f>WORKDAY(F442,$G$21,'Business Day Paris'!F421:F615)</f>
        <v>58362</v>
      </c>
      <c r="H442" s="1819">
        <f>WORKDAY(J442,$H$21,'Business Day Paris'!F421:F615)</f>
        <v>58368</v>
      </c>
      <c r="I442" s="1819">
        <f>WORKDAY(J442,$I$21,'Business Day Paris'!F421:F615)</f>
        <v>58370</v>
      </c>
      <c r="J442" s="1820">
        <f>IF(WORKDAY(EOMONTH(F442,0)+$J$21-1,1,'Business Day Paris'!F421:F615)&lt;=EOMONTH(Calendar!F443,0),WORKDAY(EOMONTH(F442,0)+$J$21-1,1,'Business Day Paris'!F421:F615),WORKDAY(EOMONTH(F442,0)+$J$21+1,-1,'Business Day Paris'!F421:F615))</f>
        <v>58375</v>
      </c>
      <c r="K442" s="1263"/>
    </row>
    <row r="443" spans="2:11">
      <c r="B443" s="1274">
        <v>421</v>
      </c>
      <c r="C443" s="2"/>
      <c r="D443" s="1818">
        <f t="shared" si="20"/>
        <v>58349</v>
      </c>
      <c r="E443" s="1819">
        <f t="shared" si="18"/>
        <v>58379</v>
      </c>
      <c r="F443" s="1819">
        <f t="shared" si="19"/>
        <v>58379</v>
      </c>
      <c r="G443" s="1819">
        <f>WORKDAY(F443,$G$21,'Business Day Paris'!F422:F616)</f>
        <v>58393</v>
      </c>
      <c r="H443" s="1819">
        <f>WORKDAY(J443,$H$21,'Business Day Paris'!F422:F616)</f>
        <v>58399</v>
      </c>
      <c r="I443" s="1819">
        <f>WORKDAY(J443,$I$21,'Business Day Paris'!F422:F616)</f>
        <v>58403</v>
      </c>
      <c r="J443" s="1820">
        <f>IF(WORKDAY(EOMONTH(F443,0)+$J$21-1,1,'Business Day Paris'!F422:F616)&lt;=EOMONTH(Calendar!F444,0),WORKDAY(EOMONTH(F443,0)+$J$21-1,1,'Business Day Paris'!F422:F616),WORKDAY(EOMONTH(F443,0)+$J$21+1,-1,'Business Day Paris'!F422:F616))</f>
        <v>58406</v>
      </c>
      <c r="K443" s="1263"/>
    </row>
    <row r="444" spans="2:11">
      <c r="B444" s="1274">
        <v>422</v>
      </c>
      <c r="C444" s="2"/>
      <c r="D444" s="1818">
        <f t="shared" si="20"/>
        <v>58380</v>
      </c>
      <c r="E444" s="1819">
        <f t="shared" si="18"/>
        <v>58409</v>
      </c>
      <c r="F444" s="1819">
        <f t="shared" si="19"/>
        <v>58409</v>
      </c>
      <c r="G444" s="1819">
        <f>WORKDAY(F444,$G$21,'Business Day Paris'!F423:F617)</f>
        <v>58421</v>
      </c>
      <c r="H444" s="1819">
        <f>WORKDAY(J444,$H$21,'Business Day Paris'!F423:F617)</f>
        <v>58431</v>
      </c>
      <c r="I444" s="1819">
        <f>WORKDAY(J444,$I$21,'Business Day Paris'!F423:F617)</f>
        <v>58433</v>
      </c>
      <c r="J444" s="1820">
        <f>IF(WORKDAY(EOMONTH(F444,0)+$J$21-1,1,'Business Day Paris'!F423:F617)&lt;=EOMONTH(Calendar!F445,0),WORKDAY(EOMONTH(F444,0)+$J$21-1,1,'Business Day Paris'!F423:F617),WORKDAY(EOMONTH(F444,0)+$J$21+1,-1,'Business Day Paris'!F423:F617))</f>
        <v>58438</v>
      </c>
      <c r="K444" s="1263"/>
    </row>
    <row r="445" spans="2:11">
      <c r="B445" s="1274">
        <v>423</v>
      </c>
      <c r="C445" s="2"/>
      <c r="D445" s="1818">
        <f t="shared" si="20"/>
        <v>58410</v>
      </c>
      <c r="E445" s="1819">
        <f t="shared" si="18"/>
        <v>58440</v>
      </c>
      <c r="F445" s="1819">
        <f t="shared" si="19"/>
        <v>58440</v>
      </c>
      <c r="G445" s="1819">
        <f>WORKDAY(F445,$G$21,'Business Day Paris'!F424:F618)</f>
        <v>58454</v>
      </c>
      <c r="H445" s="1819">
        <f>WORKDAY(J445,$H$21,'Business Day Paris'!F424:F618)</f>
        <v>58460</v>
      </c>
      <c r="I445" s="1819">
        <f>WORKDAY(J445,$I$21,'Business Day Paris'!F424:F618)</f>
        <v>58462</v>
      </c>
      <c r="J445" s="1820">
        <f>IF(WORKDAY(EOMONTH(F445,0)+$J$21-1,1,'Business Day Paris'!F424:F618)&lt;=EOMONTH(Calendar!F446,0),WORKDAY(EOMONTH(F445,0)+$J$21-1,1,'Business Day Paris'!F424:F618),WORKDAY(EOMONTH(F445,0)+$J$21+1,-1,'Business Day Paris'!F424:F618))</f>
        <v>58467</v>
      </c>
      <c r="K445" s="1263"/>
    </row>
    <row r="446" spans="2:11">
      <c r="B446" s="1274">
        <v>424</v>
      </c>
      <c r="C446" s="2"/>
      <c r="D446" s="1818">
        <f t="shared" si="20"/>
        <v>58441</v>
      </c>
      <c r="E446" s="1819">
        <f t="shared" si="18"/>
        <v>58471</v>
      </c>
      <c r="F446" s="1819">
        <f t="shared" si="19"/>
        <v>58471</v>
      </c>
      <c r="G446" s="1819">
        <f>WORKDAY(F446,$G$21,'Business Day Paris'!F425:F619)</f>
        <v>58484</v>
      </c>
      <c r="H446" s="1819">
        <f>WORKDAY(J446,$H$21,'Business Day Paris'!F425:F619)</f>
        <v>58491</v>
      </c>
      <c r="I446" s="1819">
        <f>WORKDAY(J446,$I$21,'Business Day Paris'!F425:F619)</f>
        <v>58495</v>
      </c>
      <c r="J446" s="1820">
        <f>IF(WORKDAY(EOMONTH(F446,0)+$J$21-1,1,'Business Day Paris'!F425:F619)&lt;=EOMONTH(Calendar!F447,0),WORKDAY(EOMONTH(F446,0)+$J$21-1,1,'Business Day Paris'!F425:F619),WORKDAY(EOMONTH(F446,0)+$J$21+1,-1,'Business Day Paris'!F425:F619))</f>
        <v>58498</v>
      </c>
      <c r="K446" s="1263"/>
    </row>
    <row r="447" spans="2:11">
      <c r="B447" s="1274">
        <v>425</v>
      </c>
      <c r="C447" s="2"/>
      <c r="D447" s="1818">
        <f t="shared" si="20"/>
        <v>58472</v>
      </c>
      <c r="E447" s="1819">
        <f t="shared" si="18"/>
        <v>58500</v>
      </c>
      <c r="F447" s="1819">
        <f t="shared" si="19"/>
        <v>58500</v>
      </c>
      <c r="G447" s="1819">
        <f>WORKDAY(F447,$G$21,'Business Day Paris'!F426:F620)</f>
        <v>58512</v>
      </c>
      <c r="H447" s="1819">
        <f>WORKDAY(J447,$H$21,'Business Day Paris'!F426:F620)</f>
        <v>58522</v>
      </c>
      <c r="I447" s="1819">
        <f>WORKDAY(J447,$I$21,'Business Day Paris'!F426:F620)</f>
        <v>58524</v>
      </c>
      <c r="J447" s="1820">
        <f>IF(WORKDAY(EOMONTH(F447,0)+$J$21-1,1,'Business Day Paris'!F426:F620)&lt;=EOMONTH(Calendar!F448,0),WORKDAY(EOMONTH(F447,0)+$J$21-1,1,'Business Day Paris'!F426:F620),WORKDAY(EOMONTH(F447,0)+$J$21+1,-1,'Business Day Paris'!F426:F620))</f>
        <v>58529</v>
      </c>
      <c r="K447" s="1263"/>
    </row>
    <row r="448" spans="2:11">
      <c r="B448" s="1274">
        <v>426</v>
      </c>
      <c r="C448" s="2"/>
      <c r="D448" s="1818">
        <f t="shared" si="20"/>
        <v>58501</v>
      </c>
      <c r="E448" s="1819">
        <f t="shared" si="18"/>
        <v>58531</v>
      </c>
      <c r="F448" s="1819">
        <f t="shared" si="19"/>
        <v>58531</v>
      </c>
      <c r="G448" s="1819">
        <f>WORKDAY(F448,$G$21,'Business Day Paris'!F427:F621)</f>
        <v>58545</v>
      </c>
      <c r="H448" s="1819">
        <f>WORKDAY(J448,$H$21,'Business Day Paris'!F427:F621)</f>
        <v>58551</v>
      </c>
      <c r="I448" s="1819">
        <f>WORKDAY(J448,$I$21,'Business Day Paris'!F427:F621)</f>
        <v>58553</v>
      </c>
      <c r="J448" s="1820">
        <f>IF(WORKDAY(EOMONTH(F448,0)+$J$21-1,1,'Business Day Paris'!F427:F621)&lt;=EOMONTH(Calendar!F449,0),WORKDAY(EOMONTH(F448,0)+$J$21-1,1,'Business Day Paris'!F427:F621),WORKDAY(EOMONTH(F448,0)+$J$21+1,-1,'Business Day Paris'!F427:F621))</f>
        <v>58558</v>
      </c>
      <c r="K448" s="1263"/>
    </row>
    <row r="449" spans="2:11">
      <c r="B449" s="1274">
        <v>427</v>
      </c>
      <c r="C449" s="2"/>
      <c r="D449" s="1818">
        <f t="shared" si="20"/>
        <v>58532</v>
      </c>
      <c r="E449" s="1819">
        <f t="shared" si="18"/>
        <v>58561</v>
      </c>
      <c r="F449" s="1819">
        <f t="shared" si="19"/>
        <v>58561</v>
      </c>
      <c r="G449" s="1819">
        <f>WORKDAY(F449,$G$21,'Business Day Paris'!F428:F622)</f>
        <v>58575</v>
      </c>
      <c r="H449" s="1819">
        <f>WORKDAY(J449,$H$21,'Business Day Paris'!F428:F622)</f>
        <v>58581</v>
      </c>
      <c r="I449" s="1819">
        <f>WORKDAY(J449,$I$21,'Business Day Paris'!F428:F622)</f>
        <v>58585</v>
      </c>
      <c r="J449" s="1820">
        <f>IF(WORKDAY(EOMONTH(F449,0)+$J$21-1,1,'Business Day Paris'!F428:F622)&lt;=EOMONTH(Calendar!F450,0),WORKDAY(EOMONTH(F449,0)+$J$21-1,1,'Business Day Paris'!F428:F622),WORKDAY(EOMONTH(F449,0)+$J$21+1,-1,'Business Day Paris'!F428:F622))</f>
        <v>58588</v>
      </c>
      <c r="K449" s="1263"/>
    </row>
    <row r="450" spans="2:11">
      <c r="B450" s="1274">
        <v>428</v>
      </c>
      <c r="C450" s="2"/>
      <c r="D450" s="1818">
        <f t="shared" si="20"/>
        <v>58562</v>
      </c>
      <c r="E450" s="1819">
        <f t="shared" si="18"/>
        <v>58592</v>
      </c>
      <c r="F450" s="1819">
        <f t="shared" si="19"/>
        <v>58592</v>
      </c>
      <c r="G450" s="1819">
        <f>WORKDAY(F450,$G$21,'Business Day Paris'!F429:F623)</f>
        <v>58606</v>
      </c>
      <c r="H450" s="1819">
        <f>WORKDAY(J450,$H$21,'Business Day Paris'!F429:F623)</f>
        <v>58613</v>
      </c>
      <c r="I450" s="1819">
        <f>WORKDAY(J450,$I$21,'Business Day Paris'!F429:F623)</f>
        <v>58615</v>
      </c>
      <c r="J450" s="1820">
        <f>IF(WORKDAY(EOMONTH(F450,0)+$J$21-1,1,'Business Day Paris'!F429:F623)&lt;=EOMONTH(Calendar!F451,0),WORKDAY(EOMONTH(F450,0)+$J$21-1,1,'Business Day Paris'!F429:F623),WORKDAY(EOMONTH(F450,0)+$J$21+1,-1,'Business Day Paris'!F429:F623))</f>
        <v>58620</v>
      </c>
      <c r="K450" s="1263"/>
    </row>
    <row r="451" spans="2:11">
      <c r="B451" s="1274">
        <v>429</v>
      </c>
      <c r="C451" s="2"/>
      <c r="D451" s="1818">
        <f t="shared" si="20"/>
        <v>58593</v>
      </c>
      <c r="E451" s="1819">
        <f t="shared" si="18"/>
        <v>58622</v>
      </c>
      <c r="F451" s="1819">
        <f t="shared" si="19"/>
        <v>58622</v>
      </c>
      <c r="G451" s="1819">
        <f>WORKDAY(F451,$G$21,'Business Day Paris'!F430:F624)</f>
        <v>58636</v>
      </c>
      <c r="H451" s="1819">
        <f>WORKDAY(J451,$H$21,'Business Day Paris'!F430:F624)</f>
        <v>58642</v>
      </c>
      <c r="I451" s="1819">
        <f>WORKDAY(J451,$I$21,'Business Day Paris'!F430:F624)</f>
        <v>58644</v>
      </c>
      <c r="J451" s="1820">
        <f>IF(WORKDAY(EOMONTH(F451,0)+$J$21-1,1,'Business Day Paris'!F430:F624)&lt;=EOMONTH(Calendar!F452,0),WORKDAY(EOMONTH(F451,0)+$J$21-1,1,'Business Day Paris'!F430:F624),WORKDAY(EOMONTH(F451,0)+$J$21+1,-1,'Business Day Paris'!F430:F624))</f>
        <v>58649</v>
      </c>
      <c r="K451" s="1263"/>
    </row>
    <row r="452" spans="2:11">
      <c r="B452" s="1274">
        <v>430</v>
      </c>
      <c r="C452" s="2"/>
      <c r="D452" s="1818">
        <f t="shared" si="20"/>
        <v>58623</v>
      </c>
      <c r="E452" s="1819">
        <f t="shared" si="18"/>
        <v>58653</v>
      </c>
      <c r="F452" s="1819">
        <f t="shared" si="19"/>
        <v>58653</v>
      </c>
      <c r="G452" s="1819">
        <f>WORKDAY(F452,$G$21,'Business Day Paris'!F431:F625)</f>
        <v>58666</v>
      </c>
      <c r="H452" s="1819">
        <f>WORKDAY(J452,$H$21,'Business Day Paris'!F431:F625)</f>
        <v>58673</v>
      </c>
      <c r="I452" s="1819">
        <f>WORKDAY(J452,$I$21,'Business Day Paris'!F431:F625)</f>
        <v>58677</v>
      </c>
      <c r="J452" s="1820">
        <f>IF(WORKDAY(EOMONTH(F452,0)+$J$21-1,1,'Business Day Paris'!F431:F625)&lt;=EOMONTH(Calendar!F453,0),WORKDAY(EOMONTH(F452,0)+$J$21-1,1,'Business Day Paris'!F431:F625),WORKDAY(EOMONTH(F452,0)+$J$21+1,-1,'Business Day Paris'!F431:F625))</f>
        <v>58680</v>
      </c>
      <c r="K452" s="1263"/>
    </row>
    <row r="453" spans="2:11">
      <c r="B453" s="1274">
        <v>431</v>
      </c>
      <c r="C453" s="2"/>
      <c r="D453" s="1818">
        <f t="shared" si="20"/>
        <v>58654</v>
      </c>
      <c r="E453" s="1819">
        <f t="shared" si="18"/>
        <v>58684</v>
      </c>
      <c r="F453" s="1819">
        <f t="shared" si="19"/>
        <v>58684</v>
      </c>
      <c r="G453" s="1819">
        <f>WORKDAY(F453,$G$21,'Business Day Paris'!F432:F626)</f>
        <v>58698</v>
      </c>
      <c r="H453" s="1819">
        <f>WORKDAY(J453,$H$21,'Business Day Paris'!F432:F626)</f>
        <v>58704</v>
      </c>
      <c r="I453" s="1819">
        <f>WORKDAY(J453,$I$21,'Business Day Paris'!F432:F626)</f>
        <v>58706</v>
      </c>
      <c r="J453" s="1820">
        <f>IF(WORKDAY(EOMONTH(F453,0)+$J$21-1,1,'Business Day Paris'!F432:F626)&lt;=EOMONTH(Calendar!F454,0),WORKDAY(EOMONTH(F453,0)+$J$21-1,1,'Business Day Paris'!F432:F626),WORKDAY(EOMONTH(F453,0)+$J$21+1,-1,'Business Day Paris'!F432:F626))</f>
        <v>58711</v>
      </c>
      <c r="K453" s="1263"/>
    </row>
    <row r="454" spans="2:11">
      <c r="B454" s="1274">
        <v>432</v>
      </c>
      <c r="C454" s="2"/>
      <c r="D454" s="1818">
        <f t="shared" si="20"/>
        <v>58685</v>
      </c>
      <c r="E454" s="1819">
        <f t="shared" si="18"/>
        <v>58714</v>
      </c>
      <c r="F454" s="1819">
        <f t="shared" si="19"/>
        <v>58714</v>
      </c>
      <c r="G454" s="1819">
        <f>WORKDAY(F454,$G$21,'Business Day Paris'!F433:F627)</f>
        <v>58728</v>
      </c>
      <c r="H454" s="1819">
        <f>WORKDAY(J454,$H$21,'Business Day Paris'!F433:F627)</f>
        <v>58734</v>
      </c>
      <c r="I454" s="1819">
        <f>WORKDAY(J454,$I$21,'Business Day Paris'!F433:F627)</f>
        <v>58736</v>
      </c>
      <c r="J454" s="1820">
        <f>IF(WORKDAY(EOMONTH(F454,0)+$J$21-1,1,'Business Day Paris'!F433:F627)&lt;=EOMONTH(Calendar!F455,0),WORKDAY(EOMONTH(F454,0)+$J$21-1,1,'Business Day Paris'!F433:F627),WORKDAY(EOMONTH(F454,0)+$J$21+1,-1,'Business Day Paris'!F433:F627))</f>
        <v>58741</v>
      </c>
      <c r="K454" s="1263"/>
    </row>
    <row r="455" spans="2:11">
      <c r="B455" s="1274">
        <v>433</v>
      </c>
      <c r="C455" s="2"/>
      <c r="D455" s="1818">
        <f t="shared" si="20"/>
        <v>58715</v>
      </c>
      <c r="E455" s="1819">
        <f t="shared" si="18"/>
        <v>58745</v>
      </c>
      <c r="F455" s="1819">
        <f t="shared" si="19"/>
        <v>58745</v>
      </c>
      <c r="G455" s="1819">
        <f>WORKDAY(F455,$G$21,'Business Day Paris'!F434:F628)</f>
        <v>58757</v>
      </c>
      <c r="H455" s="1819">
        <f>WORKDAY(J455,$H$21,'Business Day Paris'!F434:F628)</f>
        <v>58767</v>
      </c>
      <c r="I455" s="1819">
        <f>WORKDAY(J455,$I$21,'Business Day Paris'!F434:F628)</f>
        <v>58769</v>
      </c>
      <c r="J455" s="1820">
        <f>IF(WORKDAY(EOMONTH(F455,0)+$J$21-1,1,'Business Day Paris'!F434:F628)&lt;=EOMONTH(Calendar!F456,0),WORKDAY(EOMONTH(F455,0)+$J$21-1,1,'Business Day Paris'!F434:F628),WORKDAY(EOMONTH(F455,0)+$J$21+1,-1,'Business Day Paris'!F434:F628))</f>
        <v>58774</v>
      </c>
      <c r="K455" s="1263"/>
    </row>
    <row r="456" spans="2:11">
      <c r="B456" s="1274">
        <v>434</v>
      </c>
      <c r="C456" s="2"/>
      <c r="D456" s="1818">
        <f t="shared" si="20"/>
        <v>58746</v>
      </c>
      <c r="E456" s="1819">
        <f t="shared" si="18"/>
        <v>58775</v>
      </c>
      <c r="F456" s="1819">
        <f t="shared" si="19"/>
        <v>58775</v>
      </c>
      <c r="G456" s="1819">
        <f>WORKDAY(F456,$G$21,'Business Day Paris'!F435:F629)</f>
        <v>58789</v>
      </c>
      <c r="H456" s="1819">
        <f>WORKDAY(J456,$H$21,'Business Day Paris'!F435:F629)</f>
        <v>58795</v>
      </c>
      <c r="I456" s="1819">
        <f>WORKDAY(J456,$I$21,'Business Day Paris'!F435:F629)</f>
        <v>58797</v>
      </c>
      <c r="J456" s="1820">
        <f>IF(WORKDAY(EOMONTH(F456,0)+$J$21-1,1,'Business Day Paris'!F435:F629)&lt;=EOMONTH(Calendar!F457,0),WORKDAY(EOMONTH(F456,0)+$J$21-1,1,'Business Day Paris'!F435:F629),WORKDAY(EOMONTH(F456,0)+$J$21+1,-1,'Business Day Paris'!F435:F629))</f>
        <v>58802</v>
      </c>
      <c r="K456" s="1263"/>
    </row>
    <row r="457" spans="2:11">
      <c r="B457" s="1274">
        <v>435</v>
      </c>
      <c r="C457" s="2"/>
      <c r="D457" s="1818">
        <f t="shared" si="20"/>
        <v>58776</v>
      </c>
      <c r="E457" s="1819">
        <f t="shared" si="18"/>
        <v>58806</v>
      </c>
      <c r="F457" s="1819">
        <f t="shared" si="19"/>
        <v>58806</v>
      </c>
      <c r="G457" s="1819">
        <f>WORKDAY(F457,$G$21,'Business Day Paris'!F436:F630)</f>
        <v>58820</v>
      </c>
      <c r="H457" s="1819">
        <f>WORKDAY(J457,$H$21,'Business Day Paris'!F436:F630)</f>
        <v>58826</v>
      </c>
      <c r="I457" s="1819">
        <f>WORKDAY(J457,$I$21,'Business Day Paris'!F436:F630)</f>
        <v>58830</v>
      </c>
      <c r="J457" s="1820">
        <f>IF(WORKDAY(EOMONTH(F457,0)+$J$21-1,1,'Business Day Paris'!F436:F630)&lt;=EOMONTH(Calendar!F458,0),WORKDAY(EOMONTH(F457,0)+$J$21-1,1,'Business Day Paris'!F436:F630),WORKDAY(EOMONTH(F457,0)+$J$21+1,-1,'Business Day Paris'!F436:F630))</f>
        <v>58833</v>
      </c>
      <c r="K457" s="1263"/>
    </row>
    <row r="458" spans="2:11">
      <c r="B458" s="1274">
        <v>436</v>
      </c>
      <c r="C458" s="2"/>
      <c r="D458" s="1818">
        <f t="shared" si="20"/>
        <v>58807</v>
      </c>
      <c r="E458" s="1819">
        <f t="shared" si="18"/>
        <v>58837</v>
      </c>
      <c r="F458" s="1819">
        <f t="shared" si="19"/>
        <v>58837</v>
      </c>
      <c r="G458" s="1819">
        <f>WORKDAY(F458,$G$21,'Business Day Paris'!F437:F631)</f>
        <v>58851</v>
      </c>
      <c r="H458" s="1819">
        <f>WORKDAY(J458,$H$21,'Business Day Paris'!F437:F631)</f>
        <v>58858</v>
      </c>
      <c r="I458" s="1819">
        <f>WORKDAY(J458,$I$21,'Business Day Paris'!F437:F631)</f>
        <v>58860</v>
      </c>
      <c r="J458" s="1820">
        <f>IF(WORKDAY(EOMONTH(F458,0)+$J$21-1,1,'Business Day Paris'!F437:F631)&lt;=EOMONTH(Calendar!F459,0),WORKDAY(EOMONTH(F458,0)+$J$21-1,1,'Business Day Paris'!F437:F631),WORKDAY(EOMONTH(F458,0)+$J$21+1,-1,'Business Day Paris'!F437:F631))</f>
        <v>58865</v>
      </c>
      <c r="K458" s="1263"/>
    </row>
    <row r="459" spans="2:11">
      <c r="B459" s="1274">
        <v>437</v>
      </c>
      <c r="C459" s="2"/>
      <c r="D459" s="1818">
        <f t="shared" si="20"/>
        <v>58838</v>
      </c>
      <c r="E459" s="1819">
        <f t="shared" si="18"/>
        <v>58865</v>
      </c>
      <c r="F459" s="1819">
        <f t="shared" si="19"/>
        <v>58865</v>
      </c>
      <c r="G459" s="1819">
        <f>WORKDAY(F459,$G$21,'Business Day Paris'!F438:F632)</f>
        <v>58879</v>
      </c>
      <c r="H459" s="1819">
        <f>WORKDAY(J459,$H$21,'Business Day Paris'!F438:F632)</f>
        <v>58886</v>
      </c>
      <c r="I459" s="1819">
        <f>WORKDAY(J459,$I$21,'Business Day Paris'!F438:F632)</f>
        <v>58888</v>
      </c>
      <c r="J459" s="1820">
        <f>IF(WORKDAY(EOMONTH(F459,0)+$J$21-1,1,'Business Day Paris'!F438:F632)&lt;=EOMONTH(Calendar!F460,0),WORKDAY(EOMONTH(F459,0)+$J$21-1,1,'Business Day Paris'!F438:F632),WORKDAY(EOMONTH(F459,0)+$J$21+1,-1,'Business Day Paris'!F438:F632))</f>
        <v>58893</v>
      </c>
      <c r="K459" s="1263"/>
    </row>
    <row r="460" spans="2:11">
      <c r="B460" s="1274">
        <v>438</v>
      </c>
      <c r="C460" s="2"/>
      <c r="D460" s="1818">
        <f t="shared" si="20"/>
        <v>58866</v>
      </c>
      <c r="E460" s="1819">
        <f t="shared" si="18"/>
        <v>58896</v>
      </c>
      <c r="F460" s="1819">
        <f t="shared" si="19"/>
        <v>58896</v>
      </c>
      <c r="G460" s="1819">
        <f>WORKDAY(F460,$G$21,'Business Day Paris'!F439:F633)</f>
        <v>58910</v>
      </c>
      <c r="H460" s="1819">
        <f>WORKDAY(J460,$H$21,'Business Day Paris'!F439:F633)</f>
        <v>58916</v>
      </c>
      <c r="I460" s="1819">
        <f>WORKDAY(J460,$I$21,'Business Day Paris'!F439:F633)</f>
        <v>58918</v>
      </c>
      <c r="J460" s="1820">
        <f>IF(WORKDAY(EOMONTH(F460,0)+$J$21-1,1,'Business Day Paris'!F439:F633)&lt;=EOMONTH(Calendar!F461,0),WORKDAY(EOMONTH(F460,0)+$J$21-1,1,'Business Day Paris'!F439:F633),WORKDAY(EOMONTH(F460,0)+$J$21+1,-1,'Business Day Paris'!F439:F633))</f>
        <v>58923</v>
      </c>
      <c r="K460" s="1263"/>
    </row>
    <row r="461" spans="2:11">
      <c r="B461" s="1274">
        <v>439</v>
      </c>
      <c r="C461" s="2"/>
      <c r="D461" s="1818">
        <f t="shared" si="20"/>
        <v>58897</v>
      </c>
      <c r="E461" s="1819">
        <f t="shared" si="18"/>
        <v>58926</v>
      </c>
      <c r="F461" s="1819">
        <f t="shared" si="19"/>
        <v>58926</v>
      </c>
      <c r="G461" s="1819">
        <f>WORKDAY(F461,$G$21,'Business Day Paris'!F440:F634)</f>
        <v>58939</v>
      </c>
      <c r="H461" s="1819">
        <f>WORKDAY(J461,$H$21,'Business Day Paris'!F440:F634)</f>
        <v>58946</v>
      </c>
      <c r="I461" s="1819">
        <f>WORKDAY(J461,$I$21,'Business Day Paris'!F440:F634)</f>
        <v>58950</v>
      </c>
      <c r="J461" s="1820">
        <f>IF(WORKDAY(EOMONTH(F461,0)+$J$21-1,1,'Business Day Paris'!F440:F634)&lt;=EOMONTH(Calendar!F462,0),WORKDAY(EOMONTH(F461,0)+$J$21-1,1,'Business Day Paris'!F440:F634),WORKDAY(EOMONTH(F461,0)+$J$21+1,-1,'Business Day Paris'!F440:F634))</f>
        <v>58953</v>
      </c>
      <c r="K461" s="1263"/>
    </row>
    <row r="462" spans="2:11">
      <c r="B462" s="1274">
        <v>440</v>
      </c>
      <c r="C462" s="2"/>
      <c r="D462" s="1818">
        <f t="shared" si="20"/>
        <v>58927</v>
      </c>
      <c r="E462" s="1819">
        <f t="shared" si="18"/>
        <v>58957</v>
      </c>
      <c r="F462" s="1819">
        <f t="shared" si="19"/>
        <v>58957</v>
      </c>
      <c r="G462" s="1819">
        <f>WORKDAY(F462,$G$21,'Business Day Paris'!F441:F635)</f>
        <v>58971</v>
      </c>
      <c r="H462" s="1819">
        <f>WORKDAY(J462,$H$21,'Business Day Paris'!F441:F635)</f>
        <v>58977</v>
      </c>
      <c r="I462" s="1819">
        <f>WORKDAY(J462,$I$21,'Business Day Paris'!F441:F635)</f>
        <v>58979</v>
      </c>
      <c r="J462" s="1820">
        <f>IF(WORKDAY(EOMONTH(F462,0)+$J$21-1,1,'Business Day Paris'!F441:F635)&lt;=EOMONTH(Calendar!F463,0),WORKDAY(EOMONTH(F462,0)+$J$21-1,1,'Business Day Paris'!F441:F635),WORKDAY(EOMONTH(F462,0)+$J$21+1,-1,'Business Day Paris'!F441:F635))</f>
        <v>58984</v>
      </c>
      <c r="K462" s="1263"/>
    </row>
    <row r="463" spans="2:11">
      <c r="B463" s="1274">
        <v>441</v>
      </c>
      <c r="C463" s="2"/>
      <c r="D463" s="1818">
        <f t="shared" si="20"/>
        <v>58958</v>
      </c>
      <c r="E463" s="1819">
        <f t="shared" si="18"/>
        <v>58987</v>
      </c>
      <c r="F463" s="1819">
        <f t="shared" si="19"/>
        <v>58987</v>
      </c>
      <c r="G463" s="1819">
        <f>WORKDAY(F463,$G$21,'Business Day Paris'!F442:F636)</f>
        <v>59001</v>
      </c>
      <c r="H463" s="1819">
        <f>WORKDAY(J463,$H$21,'Business Day Paris'!F442:F636)</f>
        <v>59007</v>
      </c>
      <c r="I463" s="1819">
        <f>WORKDAY(J463,$I$21,'Business Day Paris'!F442:F636)</f>
        <v>59009</v>
      </c>
      <c r="J463" s="1820">
        <f>IF(WORKDAY(EOMONTH(F463,0)+$J$21-1,1,'Business Day Paris'!F442:F636)&lt;=EOMONTH(Calendar!F464,0),WORKDAY(EOMONTH(F463,0)+$J$21-1,1,'Business Day Paris'!F442:F636),WORKDAY(EOMONTH(F463,0)+$J$21+1,-1,'Business Day Paris'!F442:F636))</f>
        <v>59014</v>
      </c>
      <c r="K463" s="1263"/>
    </row>
    <row r="464" spans="2:11">
      <c r="B464" s="1274">
        <v>442</v>
      </c>
      <c r="C464" s="2"/>
      <c r="D464" s="1818">
        <f t="shared" si="20"/>
        <v>58988</v>
      </c>
      <c r="E464" s="1819">
        <f t="shared" si="18"/>
        <v>59018</v>
      </c>
      <c r="F464" s="1819">
        <f t="shared" si="19"/>
        <v>59018</v>
      </c>
      <c r="G464" s="1819">
        <f>WORKDAY(F464,$G$21,'Business Day Paris'!F443:F637)</f>
        <v>59030</v>
      </c>
      <c r="H464" s="1819">
        <f>WORKDAY(J464,$H$21,'Business Day Paris'!F443:F637)</f>
        <v>59040</v>
      </c>
      <c r="I464" s="1819">
        <f>WORKDAY(J464,$I$21,'Business Day Paris'!F443:F637)</f>
        <v>59042</v>
      </c>
      <c r="J464" s="1820">
        <f>IF(WORKDAY(EOMONTH(F464,0)+$J$21-1,1,'Business Day Paris'!F443:F637)&lt;=EOMONTH(Calendar!F465,0),WORKDAY(EOMONTH(F464,0)+$J$21-1,1,'Business Day Paris'!F443:F637),WORKDAY(EOMONTH(F464,0)+$J$21+1,-1,'Business Day Paris'!F443:F637))</f>
        <v>59047</v>
      </c>
      <c r="K464" s="1263"/>
    </row>
    <row r="465" spans="2:11">
      <c r="B465" s="1274">
        <v>443</v>
      </c>
      <c r="C465" s="2"/>
      <c r="D465" s="1818">
        <f t="shared" si="20"/>
        <v>59019</v>
      </c>
      <c r="E465" s="1819">
        <f t="shared" si="18"/>
        <v>59049</v>
      </c>
      <c r="F465" s="1819">
        <f t="shared" si="19"/>
        <v>59049</v>
      </c>
      <c r="G465" s="1819">
        <f>WORKDAY(F465,$G$21,'Business Day Paris'!F444:F638)</f>
        <v>59063</v>
      </c>
      <c r="H465" s="1819">
        <f>WORKDAY(J465,$H$21,'Business Day Paris'!F444:F638)</f>
        <v>59069</v>
      </c>
      <c r="I465" s="1819">
        <f>WORKDAY(J465,$I$21,'Business Day Paris'!F444:F638)</f>
        <v>59071</v>
      </c>
      <c r="J465" s="1820">
        <f>IF(WORKDAY(EOMONTH(F465,0)+$J$21-1,1,'Business Day Paris'!F444:F638)&lt;=EOMONTH(Calendar!F466,0),WORKDAY(EOMONTH(F465,0)+$J$21-1,1,'Business Day Paris'!F444:F638),WORKDAY(EOMONTH(F465,0)+$J$21+1,-1,'Business Day Paris'!F444:F638))</f>
        <v>59076</v>
      </c>
      <c r="K465" s="1263"/>
    </row>
    <row r="466" spans="2:11">
      <c r="B466" s="1274">
        <v>444</v>
      </c>
      <c r="C466" s="2"/>
      <c r="D466" s="1818">
        <f t="shared" si="20"/>
        <v>59050</v>
      </c>
      <c r="E466" s="1819">
        <f t="shared" si="18"/>
        <v>59079</v>
      </c>
      <c r="F466" s="1819">
        <f t="shared" si="19"/>
        <v>59079</v>
      </c>
      <c r="G466" s="1819">
        <f>WORKDAY(F466,$G$21,'Business Day Paris'!F445:F639)</f>
        <v>59093</v>
      </c>
      <c r="H466" s="1819">
        <f>WORKDAY(J466,$H$21,'Business Day Paris'!F445:F639)</f>
        <v>59099</v>
      </c>
      <c r="I466" s="1819">
        <f>WORKDAY(J466,$I$21,'Business Day Paris'!F445:F639)</f>
        <v>59103</v>
      </c>
      <c r="J466" s="1820">
        <f>IF(WORKDAY(EOMONTH(F466,0)+$J$21-1,1,'Business Day Paris'!F445:F639)&lt;=EOMONTH(Calendar!F467,0),WORKDAY(EOMONTH(F466,0)+$J$21-1,1,'Business Day Paris'!F445:F639),WORKDAY(EOMONTH(F466,0)+$J$21+1,-1,'Business Day Paris'!F445:F639))</f>
        <v>59106</v>
      </c>
      <c r="K466" s="1263"/>
    </row>
    <row r="467" spans="2:11">
      <c r="B467" s="1274">
        <v>445</v>
      </c>
      <c r="C467" s="2"/>
      <c r="D467" s="1818">
        <f t="shared" si="20"/>
        <v>59080</v>
      </c>
      <c r="E467" s="1819">
        <f t="shared" si="18"/>
        <v>59110</v>
      </c>
      <c r="F467" s="1819">
        <f t="shared" si="19"/>
        <v>59110</v>
      </c>
      <c r="G467" s="1819">
        <f>WORKDAY(F467,$G$21,'Business Day Paris'!F446:F640)</f>
        <v>59124</v>
      </c>
      <c r="H467" s="1819">
        <f>WORKDAY(J467,$H$21,'Business Day Paris'!F446:F640)</f>
        <v>59131</v>
      </c>
      <c r="I467" s="1819">
        <f>WORKDAY(J467,$I$21,'Business Day Paris'!F446:F640)</f>
        <v>59133</v>
      </c>
      <c r="J467" s="1820">
        <f>IF(WORKDAY(EOMONTH(F467,0)+$J$21-1,1,'Business Day Paris'!F446:F640)&lt;=EOMONTH(Calendar!F468,0),WORKDAY(EOMONTH(F467,0)+$J$21-1,1,'Business Day Paris'!F446:F640),WORKDAY(EOMONTH(F467,0)+$J$21+1,-1,'Business Day Paris'!F446:F640))</f>
        <v>59138</v>
      </c>
      <c r="K467" s="1263"/>
    </row>
    <row r="468" spans="2:11">
      <c r="B468" s="1274">
        <v>446</v>
      </c>
      <c r="C468" s="2"/>
      <c r="D468" s="1818">
        <f t="shared" si="20"/>
        <v>59111</v>
      </c>
      <c r="E468" s="1819">
        <f t="shared" si="18"/>
        <v>59140</v>
      </c>
      <c r="F468" s="1819">
        <f t="shared" si="19"/>
        <v>59140</v>
      </c>
      <c r="G468" s="1819">
        <f>WORKDAY(F468,$G$21,'Business Day Paris'!F447:F641)</f>
        <v>59154</v>
      </c>
      <c r="H468" s="1819">
        <f>WORKDAY(J468,$H$21,'Business Day Paris'!F447:F641)</f>
        <v>59160</v>
      </c>
      <c r="I468" s="1819">
        <f>WORKDAY(J468,$I$21,'Business Day Paris'!F447:F641)</f>
        <v>59162</v>
      </c>
      <c r="J468" s="1820">
        <f>IF(WORKDAY(EOMONTH(F468,0)+$J$21-1,1,'Business Day Paris'!F447:F641)&lt;=EOMONTH(Calendar!F469,0),WORKDAY(EOMONTH(F468,0)+$J$21-1,1,'Business Day Paris'!F447:F641),WORKDAY(EOMONTH(F468,0)+$J$21+1,-1,'Business Day Paris'!F447:F641))</f>
        <v>59167</v>
      </c>
      <c r="K468" s="1263"/>
    </row>
    <row r="469" spans="2:11">
      <c r="B469" s="1274">
        <v>447</v>
      </c>
      <c r="C469" s="2"/>
      <c r="D469" s="1818">
        <f t="shared" si="20"/>
        <v>59141</v>
      </c>
      <c r="E469" s="1819">
        <f t="shared" si="18"/>
        <v>59171</v>
      </c>
      <c r="F469" s="1819">
        <f t="shared" si="19"/>
        <v>59171</v>
      </c>
      <c r="G469" s="1819">
        <f>WORKDAY(F469,$G$21,'Business Day Paris'!F448:F642)</f>
        <v>59184</v>
      </c>
      <c r="H469" s="1819">
        <f>WORKDAY(J469,$H$21,'Business Day Paris'!F448:F642)</f>
        <v>59191</v>
      </c>
      <c r="I469" s="1819">
        <f>WORKDAY(J469,$I$21,'Business Day Paris'!F448:F642)</f>
        <v>59195</v>
      </c>
      <c r="J469" s="1820">
        <f>IF(WORKDAY(EOMONTH(F469,0)+$J$21-1,1,'Business Day Paris'!F448:F642)&lt;=EOMONTH(Calendar!F470,0),WORKDAY(EOMONTH(F469,0)+$J$21-1,1,'Business Day Paris'!F448:F642),WORKDAY(EOMONTH(F469,0)+$J$21+1,-1,'Business Day Paris'!F448:F642))</f>
        <v>59198</v>
      </c>
      <c r="K469" s="1263"/>
    </row>
    <row r="470" spans="2:11">
      <c r="B470" s="1274">
        <v>448</v>
      </c>
      <c r="C470" s="2"/>
      <c r="D470" s="1818">
        <f t="shared" si="20"/>
        <v>59172</v>
      </c>
      <c r="E470" s="1819">
        <f t="shared" si="18"/>
        <v>59202</v>
      </c>
      <c r="F470" s="1819">
        <f t="shared" si="19"/>
        <v>59202</v>
      </c>
      <c r="G470" s="1819">
        <f>WORKDAY(F470,$G$21,'Business Day Paris'!F449:F643)</f>
        <v>59216</v>
      </c>
      <c r="H470" s="1819">
        <f>WORKDAY(J470,$H$21,'Business Day Paris'!F449:F643)</f>
        <v>59222</v>
      </c>
      <c r="I470" s="1819">
        <f>WORKDAY(J470,$I$21,'Business Day Paris'!F449:F643)</f>
        <v>59224</v>
      </c>
      <c r="J470" s="1820">
        <f>IF(WORKDAY(EOMONTH(F470,0)+$J$21-1,1,'Business Day Paris'!F449:F643)&lt;=EOMONTH(Calendar!F471,0),WORKDAY(EOMONTH(F470,0)+$J$21-1,1,'Business Day Paris'!F449:F643),WORKDAY(EOMONTH(F470,0)+$J$21+1,-1,'Business Day Paris'!F449:F643))</f>
        <v>59229</v>
      </c>
      <c r="K470" s="1263"/>
    </row>
    <row r="471" spans="2:11">
      <c r="B471" s="1274">
        <v>449</v>
      </c>
      <c r="C471" s="2"/>
      <c r="D471" s="1818">
        <f t="shared" si="20"/>
        <v>59203</v>
      </c>
      <c r="E471" s="1819">
        <f t="shared" si="18"/>
        <v>59230</v>
      </c>
      <c r="F471" s="1819">
        <f t="shared" si="19"/>
        <v>59230</v>
      </c>
      <c r="G471" s="1819">
        <f>WORKDAY(F471,$G$21,'Business Day Paris'!F450:F644)</f>
        <v>59244</v>
      </c>
      <c r="H471" s="1819">
        <f>WORKDAY(J471,$H$21,'Business Day Paris'!F450:F644)</f>
        <v>59250</v>
      </c>
      <c r="I471" s="1819">
        <f>WORKDAY(J471,$I$21,'Business Day Paris'!F450:F644)</f>
        <v>59252</v>
      </c>
      <c r="J471" s="1820">
        <f>IF(WORKDAY(EOMONTH(F471,0)+$J$21-1,1,'Business Day Paris'!F450:F644)&lt;=EOMONTH(Calendar!F472,0),WORKDAY(EOMONTH(F471,0)+$J$21-1,1,'Business Day Paris'!F450:F644),WORKDAY(EOMONTH(F471,0)+$J$21+1,-1,'Business Day Paris'!F450:F644))</f>
        <v>59257</v>
      </c>
      <c r="K471" s="1263"/>
    </row>
    <row r="472" spans="2:11">
      <c r="B472" s="1274">
        <v>450</v>
      </c>
      <c r="C472" s="2"/>
      <c r="D472" s="1818">
        <f t="shared" si="20"/>
        <v>59231</v>
      </c>
      <c r="E472" s="1819">
        <f t="shared" ref="E472:E478" si="21">EOMONTH(D472,0)</f>
        <v>59261</v>
      </c>
      <c r="F472" s="1819">
        <f t="shared" ref="F472:F478" si="22">E472</f>
        <v>59261</v>
      </c>
      <c r="G472" s="1819">
        <f>WORKDAY(F472,$G$21,'Business Day Paris'!F451:F645)</f>
        <v>59275</v>
      </c>
      <c r="H472" s="1819">
        <f>WORKDAY(J472,$H$21,'Business Day Paris'!F451:F645)</f>
        <v>59281</v>
      </c>
      <c r="I472" s="1819">
        <f>WORKDAY(J472,$I$21,'Business Day Paris'!F451:F645)</f>
        <v>59285</v>
      </c>
      <c r="J472" s="1820">
        <f>IF(WORKDAY(EOMONTH(F472,0)+$J$21-1,1,'Business Day Paris'!F451:F645)&lt;=EOMONTH(Calendar!F473,0),WORKDAY(EOMONTH(F472,0)+$J$21-1,1,'Business Day Paris'!F451:F645),WORKDAY(EOMONTH(F472,0)+$J$21+1,-1,'Business Day Paris'!F451:F645))</f>
        <v>59288</v>
      </c>
      <c r="K472" s="1263"/>
    </row>
    <row r="473" spans="2:11">
      <c r="B473" s="1274">
        <v>451</v>
      </c>
      <c r="C473" s="2"/>
      <c r="D473" s="1818">
        <f t="shared" ref="D473:D478" si="23">EOMONTH(D472,0)+1</f>
        <v>59262</v>
      </c>
      <c r="E473" s="1819">
        <f t="shared" si="21"/>
        <v>59291</v>
      </c>
      <c r="F473" s="1819">
        <f t="shared" si="22"/>
        <v>59291</v>
      </c>
      <c r="G473" s="1819">
        <f>WORKDAY(F473,$G$21,'Business Day Paris'!F452:F646)</f>
        <v>59303</v>
      </c>
      <c r="H473" s="1819">
        <f>WORKDAY(J473,$H$21,'Business Day Paris'!F452:F646)</f>
        <v>59313</v>
      </c>
      <c r="I473" s="1819">
        <f>WORKDAY(J473,$I$21,'Business Day Paris'!F452:F646)</f>
        <v>59315</v>
      </c>
      <c r="J473" s="1820">
        <f>IF(WORKDAY(EOMONTH(F473,0)+$J$21-1,1,'Business Day Paris'!F452:F646)&lt;=EOMONTH(Calendar!F474,0),WORKDAY(EOMONTH(F473,0)+$J$21-1,1,'Business Day Paris'!F452:F646),WORKDAY(EOMONTH(F473,0)+$J$21+1,-1,'Business Day Paris'!F452:F646))</f>
        <v>59320</v>
      </c>
      <c r="K473" s="1263"/>
    </row>
    <row r="474" spans="2:11">
      <c r="B474" s="1274">
        <v>452</v>
      </c>
      <c r="C474" s="2"/>
      <c r="D474" s="1818">
        <f t="shared" si="23"/>
        <v>59292</v>
      </c>
      <c r="E474" s="1819">
        <f t="shared" si="21"/>
        <v>59322</v>
      </c>
      <c r="F474" s="1819">
        <f t="shared" si="22"/>
        <v>59322</v>
      </c>
      <c r="G474" s="1819">
        <f>WORKDAY(F474,$G$21,'Business Day Paris'!F453:F647)</f>
        <v>59336</v>
      </c>
      <c r="H474" s="1819">
        <f>WORKDAY(J474,$H$21,'Business Day Paris'!F453:F647)</f>
        <v>59342</v>
      </c>
      <c r="I474" s="1819">
        <f>WORKDAY(J474,$I$21,'Business Day Paris'!F453:F647)</f>
        <v>59344</v>
      </c>
      <c r="J474" s="1820">
        <f>IF(WORKDAY(EOMONTH(F474,0)+$J$21-1,1,'Business Day Paris'!F453:F647)&lt;=EOMONTH(Calendar!F475,0),WORKDAY(EOMONTH(F474,0)+$J$21-1,1,'Business Day Paris'!F453:F647),WORKDAY(EOMONTH(F474,0)+$J$21+1,-1,'Business Day Paris'!F453:F647))</f>
        <v>59349</v>
      </c>
      <c r="K474" s="1263"/>
    </row>
    <row r="475" spans="2:11">
      <c r="B475" s="1274">
        <v>453</v>
      </c>
      <c r="C475" s="2"/>
      <c r="D475" s="1818">
        <f t="shared" si="23"/>
        <v>59323</v>
      </c>
      <c r="E475" s="1819">
        <f t="shared" si="21"/>
        <v>59352</v>
      </c>
      <c r="F475" s="1819">
        <f t="shared" si="22"/>
        <v>59352</v>
      </c>
      <c r="G475" s="1819">
        <f>WORKDAY(F475,$G$21,'Business Day Paris'!F454:F648)</f>
        <v>59366</v>
      </c>
      <c r="H475" s="1819">
        <f>WORKDAY(J475,$H$21,'Business Day Paris'!F454:F648)</f>
        <v>59372</v>
      </c>
      <c r="I475" s="1819">
        <f>WORKDAY(J475,$I$21,'Business Day Paris'!F454:F648)</f>
        <v>59376</v>
      </c>
      <c r="J475" s="1820">
        <f>IF(WORKDAY(EOMONTH(F475,0)+$J$21-1,1,'Business Day Paris'!F454:F648)&lt;=EOMONTH(Calendar!F476,0),WORKDAY(EOMONTH(F475,0)+$J$21-1,1,'Business Day Paris'!F454:F648),WORKDAY(EOMONTH(F475,0)+$J$21+1,-1,'Business Day Paris'!F454:F648))</f>
        <v>59379</v>
      </c>
      <c r="K475" s="1263"/>
    </row>
    <row r="476" spans="2:11">
      <c r="B476" s="1274">
        <v>454</v>
      </c>
      <c r="C476" s="2"/>
      <c r="D476" s="1818">
        <f t="shared" si="23"/>
        <v>59353</v>
      </c>
      <c r="E476" s="1819">
        <f t="shared" si="21"/>
        <v>59383</v>
      </c>
      <c r="F476" s="1819">
        <f t="shared" si="22"/>
        <v>59383</v>
      </c>
      <c r="G476" s="1819">
        <f>WORKDAY(F476,$G$21,'Business Day Paris'!F455:F649)</f>
        <v>59397</v>
      </c>
      <c r="H476" s="1819">
        <f>WORKDAY(J476,$H$21,'Business Day Paris'!F455:F649)</f>
        <v>59404</v>
      </c>
      <c r="I476" s="1819">
        <f>WORKDAY(J476,$I$21,'Business Day Paris'!F455:F649)</f>
        <v>59406</v>
      </c>
      <c r="J476" s="1820">
        <f>IF(WORKDAY(EOMONTH(F476,0)+$J$21-1,1,'Business Day Paris'!F455:F649)&lt;=EOMONTH(Calendar!F477,0),WORKDAY(EOMONTH(F476,0)+$J$21-1,1,'Business Day Paris'!F455:F649),WORKDAY(EOMONTH(F476,0)+$J$21+1,-1,'Business Day Paris'!F455:F649))</f>
        <v>59411</v>
      </c>
      <c r="K476" s="1263"/>
    </row>
    <row r="477" spans="2:11">
      <c r="B477" s="1274">
        <v>455</v>
      </c>
      <c r="C477" s="2"/>
      <c r="D477" s="1818">
        <f t="shared" si="23"/>
        <v>59384</v>
      </c>
      <c r="E477" s="1819">
        <f t="shared" si="21"/>
        <v>59414</v>
      </c>
      <c r="F477" s="1819">
        <f t="shared" si="22"/>
        <v>59414</v>
      </c>
      <c r="G477" s="1819">
        <f>WORKDAY(F477,$G$21,'Business Day Paris'!F456:F650)</f>
        <v>59428</v>
      </c>
      <c r="H477" s="1819">
        <f>WORKDAY(J477,$H$21,'Business Day Paris'!F456:F650)</f>
        <v>59434</v>
      </c>
      <c r="I477" s="1819">
        <f>WORKDAY(J477,$I$21,'Business Day Paris'!F456:F650)</f>
        <v>59436</v>
      </c>
      <c r="J477" s="1820">
        <f>IF(WORKDAY(EOMONTH(F477,0)+$J$21-1,1,'Business Day Paris'!F456:F650)&lt;=EOMONTH(Calendar!F478,0),WORKDAY(EOMONTH(F477,0)+$J$21-1,1,'Business Day Paris'!F456:F650),WORKDAY(EOMONTH(F477,0)+$J$21+1,-1,'Business Day Paris'!F456:F650))</f>
        <v>59441</v>
      </c>
      <c r="K477" s="1263"/>
    </row>
    <row r="478" spans="2:11" ht="15.75" thickBot="1">
      <c r="B478" s="1274">
        <v>456</v>
      </c>
      <c r="C478" s="1284"/>
      <c r="D478" s="1818">
        <f t="shared" si="23"/>
        <v>59415</v>
      </c>
      <c r="E478" s="1819">
        <f t="shared" si="21"/>
        <v>59444</v>
      </c>
      <c r="F478" s="1819">
        <f t="shared" si="22"/>
        <v>59444</v>
      </c>
      <c r="G478" s="1819">
        <f>WORKDAY(F478,$G$21,'Business Day Paris'!F457:F651)</f>
        <v>59457</v>
      </c>
      <c r="H478" s="1819">
        <f>WORKDAY(J478,$H$21,'Business Day Paris'!F457:F651)</f>
        <v>59464</v>
      </c>
      <c r="I478" s="1819">
        <f>WORKDAY(J478,$I$21,'Business Day Paris'!F457:F651)</f>
        <v>59468</v>
      </c>
      <c r="J478" s="1820">
        <f>IF(WORKDAY(EOMONTH(F478,0)+$J$21-1,1,'Business Day Paris'!F457:F651)&lt;=EOMONTH(Calendar!F479,0),WORKDAY(EOMONTH(F478,0)+$J$21-1,1,'Business Day Paris'!F457:F651),WORKDAY(EOMONTH(F478,0)+$J$21+1,-1,'Business Day Paris'!F457:F651))</f>
        <v>59471</v>
      </c>
      <c r="K478" s="1263"/>
    </row>
  </sheetData>
  <mergeCells count="7">
    <mergeCell ref="B5:Q5"/>
    <mergeCell ref="D18:H18"/>
    <mergeCell ref="D16:H16"/>
    <mergeCell ref="D14:H14"/>
    <mergeCell ref="D12:H12"/>
    <mergeCell ref="D10:H10"/>
    <mergeCell ref="D8:H8"/>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EC5F-F888-4C9F-8397-08A312662A86}">
  <sheetPr codeName="Sheet46"/>
  <dimension ref="A1:Q77"/>
  <sheetViews>
    <sheetView showGridLines="0" topLeftCell="E52" workbookViewId="0">
      <selection activeCell="J28" sqref="J28"/>
    </sheetView>
  </sheetViews>
  <sheetFormatPr defaultRowHeight="15"/>
  <cols>
    <col min="1" max="1" width="30.5703125" customWidth="1"/>
    <col min="2" max="2" width="28.7109375" customWidth="1"/>
    <col min="3" max="3" width="10.5703125" customWidth="1"/>
    <col min="4" max="4" width="20" customWidth="1"/>
    <col min="5" max="5" width="103.5703125" customWidth="1"/>
    <col min="6" max="6" width="10.85546875" customWidth="1"/>
    <col min="7" max="7" width="11" customWidth="1"/>
    <col min="8" max="8" width="21.5703125" customWidth="1"/>
    <col min="9" max="9" width="25.42578125" customWidth="1"/>
    <col min="10" max="10" width="42.7109375" customWidth="1"/>
    <col min="11" max="11" width="36.28515625" customWidth="1"/>
    <col min="12" max="17" width="25.85546875" customWidth="1"/>
  </cols>
  <sheetData>
    <row r="1" spans="1:9" ht="39" thickBot="1">
      <c r="A1" s="1711" t="s">
        <v>1395</v>
      </c>
      <c r="B1" s="1711" t="s">
        <v>1396</v>
      </c>
      <c r="C1" s="1712" t="s">
        <v>1397</v>
      </c>
      <c r="D1" s="1711" t="s">
        <v>1398</v>
      </c>
      <c r="E1" s="1711" t="s">
        <v>1399</v>
      </c>
      <c r="F1" s="1711" t="s">
        <v>1400</v>
      </c>
      <c r="G1" s="1711" t="s">
        <v>1401</v>
      </c>
      <c r="H1" s="1711" t="s">
        <v>1402</v>
      </c>
      <c r="I1" s="1713" t="s">
        <v>1403</v>
      </c>
    </row>
    <row r="2" spans="1:9" ht="32.25" customHeight="1" thickBot="1">
      <c r="A2" s="1714" t="s">
        <v>1404</v>
      </c>
      <c r="B2" s="1714" t="s">
        <v>1405</v>
      </c>
      <c r="C2" s="1715" t="s">
        <v>1405</v>
      </c>
      <c r="D2" s="1716"/>
      <c r="E2" s="1717"/>
      <c r="F2" s="1718" t="s">
        <v>145</v>
      </c>
      <c r="G2" s="1718" t="s">
        <v>145</v>
      </c>
      <c r="H2" s="1719"/>
      <c r="I2" s="1720"/>
    </row>
    <row r="3" spans="1:9" ht="40.5" customHeight="1" thickBot="1">
      <c r="A3" s="1714" t="s">
        <v>1404</v>
      </c>
      <c r="B3" s="1714" t="s">
        <v>1405</v>
      </c>
      <c r="C3" s="1712" t="s">
        <v>1406</v>
      </c>
      <c r="D3" s="1721" t="s">
        <v>1407</v>
      </c>
      <c r="E3" s="1722" t="s">
        <v>1408</v>
      </c>
      <c r="F3" s="1723" t="s">
        <v>1409</v>
      </c>
      <c r="G3" s="1723" t="s">
        <v>1409</v>
      </c>
      <c r="H3" s="1724" t="s">
        <v>1410</v>
      </c>
      <c r="I3" s="1724" t="s">
        <v>1083</v>
      </c>
    </row>
    <row r="4" spans="1:9" ht="26.25" thickBot="1">
      <c r="A4" s="1714" t="s">
        <v>1404</v>
      </c>
      <c r="B4" s="1714" t="s">
        <v>1405</v>
      </c>
      <c r="C4" s="1712" t="s">
        <v>1411</v>
      </c>
      <c r="D4" s="1721" t="s">
        <v>1412</v>
      </c>
      <c r="E4" s="1722" t="s">
        <v>1413</v>
      </c>
      <c r="F4" s="1723" t="s">
        <v>1409</v>
      </c>
      <c r="G4" s="1723" t="s">
        <v>1409</v>
      </c>
      <c r="H4" s="1724" t="s">
        <v>1414</v>
      </c>
      <c r="I4" s="1737">
        <f>'00 - Cover'!F16</f>
        <v>45747</v>
      </c>
    </row>
    <row r="5" spans="1:9" ht="26.25" thickBot="1">
      <c r="A5" s="1714" t="s">
        <v>1404</v>
      </c>
      <c r="B5" s="1714" t="s">
        <v>1405</v>
      </c>
      <c r="C5" s="1712" t="s">
        <v>1415</v>
      </c>
      <c r="D5" s="1721" t="s">
        <v>1416</v>
      </c>
      <c r="E5" s="1722" t="s">
        <v>1417</v>
      </c>
      <c r="F5" s="1723" t="s">
        <v>1409</v>
      </c>
      <c r="G5" s="1723" t="s">
        <v>1409</v>
      </c>
      <c r="H5" s="1724" t="s">
        <v>1418</v>
      </c>
      <c r="I5" s="1724" t="s">
        <v>1337</v>
      </c>
    </row>
    <row r="6" spans="1:9" ht="39" thickBot="1">
      <c r="A6" s="1714" t="s">
        <v>1404</v>
      </c>
      <c r="B6" s="1714" t="s">
        <v>1405</v>
      </c>
      <c r="C6" s="1712" t="s">
        <v>1419</v>
      </c>
      <c r="D6" s="1721" t="s">
        <v>1420</v>
      </c>
      <c r="E6" s="1722" t="s">
        <v>1421</v>
      </c>
      <c r="F6" s="1723" t="s">
        <v>1409</v>
      </c>
      <c r="G6" s="1723" t="s">
        <v>1409</v>
      </c>
      <c r="H6" s="1724" t="s">
        <v>1418</v>
      </c>
      <c r="I6" s="1724" t="s">
        <v>1848</v>
      </c>
    </row>
    <row r="7" spans="1:9" ht="26.25" thickBot="1">
      <c r="A7" s="1714" t="s">
        <v>1404</v>
      </c>
      <c r="B7" s="1714" t="s">
        <v>1405</v>
      </c>
      <c r="C7" s="1712" t="s">
        <v>1422</v>
      </c>
      <c r="D7" s="1721" t="s">
        <v>1423</v>
      </c>
      <c r="E7" s="1722" t="s">
        <v>1424</v>
      </c>
      <c r="F7" s="1723" t="s">
        <v>1409</v>
      </c>
      <c r="G7" s="1723" t="s">
        <v>1409</v>
      </c>
      <c r="H7" s="1724" t="s">
        <v>1425</v>
      </c>
      <c r="I7" s="1738" t="s">
        <v>1849</v>
      </c>
    </row>
    <row r="8" spans="1:9" ht="26.25" thickBot="1">
      <c r="A8" s="1714" t="s">
        <v>1404</v>
      </c>
      <c r="B8" s="1714" t="s">
        <v>1405</v>
      </c>
      <c r="C8" s="1712" t="s">
        <v>1426</v>
      </c>
      <c r="D8" s="1721" t="s">
        <v>1427</v>
      </c>
      <c r="E8" s="1722" t="s">
        <v>1428</v>
      </c>
      <c r="F8" s="1723" t="s">
        <v>1409</v>
      </c>
      <c r="G8" s="1723" t="s">
        <v>1409</v>
      </c>
      <c r="H8" s="1724" t="s">
        <v>1429</v>
      </c>
      <c r="I8" s="1739" t="s">
        <v>1970</v>
      </c>
    </row>
    <row r="9" spans="1:9" ht="30.75" thickBot="1">
      <c r="A9" s="1714" t="s">
        <v>1404</v>
      </c>
      <c r="B9" s="1714" t="s">
        <v>1405</v>
      </c>
      <c r="C9" s="1712" t="s">
        <v>1430</v>
      </c>
      <c r="D9" s="1721" t="s">
        <v>1431</v>
      </c>
      <c r="E9" s="1722" t="s">
        <v>1432</v>
      </c>
      <c r="F9" s="1723" t="s">
        <v>1409</v>
      </c>
      <c r="G9" s="1723" t="s">
        <v>1409</v>
      </c>
      <c r="H9" s="1724" t="s">
        <v>1425</v>
      </c>
      <c r="I9" s="1738" t="s">
        <v>1847</v>
      </c>
    </row>
    <row r="10" spans="1:9" ht="128.25" thickBot="1">
      <c r="A10" s="1714" t="s">
        <v>1404</v>
      </c>
      <c r="B10" s="1714" t="s">
        <v>1405</v>
      </c>
      <c r="C10" s="1712" t="s">
        <v>1433</v>
      </c>
      <c r="D10" s="1721" t="s">
        <v>1434</v>
      </c>
      <c r="E10" s="1722" t="s">
        <v>1435</v>
      </c>
      <c r="F10" s="1723" t="s">
        <v>1409</v>
      </c>
      <c r="G10" s="1723" t="s">
        <v>1409</v>
      </c>
      <c r="H10" s="1724" t="s">
        <v>1436</v>
      </c>
      <c r="I10" s="1724" t="s">
        <v>1850</v>
      </c>
    </row>
    <row r="11" spans="1:9" ht="128.25" thickBot="1">
      <c r="A11" s="1714" t="s">
        <v>1404</v>
      </c>
      <c r="B11" s="1714" t="s">
        <v>1405</v>
      </c>
      <c r="C11" s="1712" t="s">
        <v>1437</v>
      </c>
      <c r="D11" s="1721" t="s">
        <v>1438</v>
      </c>
      <c r="E11" s="1722" t="s">
        <v>1439</v>
      </c>
      <c r="F11" s="1723" t="s">
        <v>1409</v>
      </c>
      <c r="G11" s="1723" t="s">
        <v>1409</v>
      </c>
      <c r="H11" s="1724" t="s">
        <v>1436</v>
      </c>
      <c r="I11" s="1724" t="s">
        <v>1851</v>
      </c>
    </row>
    <row r="12" spans="1:9" ht="192" thickBot="1">
      <c r="A12" s="1714" t="s">
        <v>1404</v>
      </c>
      <c r="B12" s="1714" t="s">
        <v>1405</v>
      </c>
      <c r="C12" s="1712" t="s">
        <v>1440</v>
      </c>
      <c r="D12" s="1721" t="s">
        <v>1441</v>
      </c>
      <c r="E12" s="1722" t="s">
        <v>1442</v>
      </c>
      <c r="F12" s="1723" t="s">
        <v>1409</v>
      </c>
      <c r="G12" s="1723" t="s">
        <v>1409</v>
      </c>
      <c r="H12" s="1724" t="s">
        <v>1436</v>
      </c>
      <c r="I12" s="1724" t="s">
        <v>1852</v>
      </c>
    </row>
    <row r="13" spans="1:9" ht="39" thickBot="1">
      <c r="A13" s="1714" t="s">
        <v>1404</v>
      </c>
      <c r="B13" s="1714" t="s">
        <v>1405</v>
      </c>
      <c r="C13" s="1712" t="s">
        <v>1443</v>
      </c>
      <c r="D13" s="1721" t="s">
        <v>1444</v>
      </c>
      <c r="E13" s="1722" t="s">
        <v>1445</v>
      </c>
      <c r="F13" s="1723" t="s">
        <v>1409</v>
      </c>
      <c r="G13" s="1723" t="s">
        <v>1409</v>
      </c>
      <c r="H13" s="1724" t="s">
        <v>1446</v>
      </c>
      <c r="I13" s="1724" t="s">
        <v>1853</v>
      </c>
    </row>
    <row r="14" spans="1:9" ht="39" thickBot="1">
      <c r="A14" s="1714" t="s">
        <v>1404</v>
      </c>
      <c r="B14" s="1714" t="s">
        <v>1405</v>
      </c>
      <c r="C14" s="1712" t="s">
        <v>1447</v>
      </c>
      <c r="D14" s="1721" t="s">
        <v>1448</v>
      </c>
      <c r="E14" s="1722" t="s">
        <v>1449</v>
      </c>
      <c r="F14" s="1723" t="s">
        <v>1409</v>
      </c>
      <c r="G14" s="1723" t="s">
        <v>1409</v>
      </c>
      <c r="H14" s="1724" t="s">
        <v>1446</v>
      </c>
      <c r="I14" s="1724" t="s">
        <v>1854</v>
      </c>
    </row>
    <row r="15" spans="1:9" ht="26.25" thickBot="1">
      <c r="A15" s="1714" t="s">
        <v>1404</v>
      </c>
      <c r="B15" s="1714" t="s">
        <v>1405</v>
      </c>
      <c r="C15" s="1712" t="s">
        <v>1450</v>
      </c>
      <c r="D15" s="1721" t="s">
        <v>1451</v>
      </c>
      <c r="E15" s="1722" t="s">
        <v>1452</v>
      </c>
      <c r="F15" s="1723" t="s">
        <v>1409</v>
      </c>
      <c r="G15" s="1723" t="s">
        <v>1453</v>
      </c>
      <c r="H15" s="1724" t="s">
        <v>1414</v>
      </c>
      <c r="I15" s="1724" t="s">
        <v>1855</v>
      </c>
    </row>
    <row r="16" spans="1:9" ht="39" thickBot="1">
      <c r="A16" s="1714" t="s">
        <v>1404</v>
      </c>
      <c r="B16" s="1714" t="s">
        <v>1405</v>
      </c>
      <c r="C16" s="1712" t="s">
        <v>1454</v>
      </c>
      <c r="D16" s="1721" t="s">
        <v>1455</v>
      </c>
      <c r="E16" s="1722" t="s">
        <v>1456</v>
      </c>
      <c r="F16" s="1723" t="s">
        <v>1409</v>
      </c>
      <c r="G16" s="1723" t="s">
        <v>1453</v>
      </c>
      <c r="H16" s="1724" t="s">
        <v>1457</v>
      </c>
      <c r="I16" s="1740">
        <f>'04 - Monthly Collection'!AA13</f>
        <v>114698.74</v>
      </c>
    </row>
    <row r="17" spans="1:9" ht="15.75" thickBot="1">
      <c r="A17" s="1714"/>
      <c r="B17" s="1714"/>
      <c r="C17" s="1712"/>
      <c r="D17" s="1721"/>
      <c r="E17" s="1722"/>
      <c r="F17" s="1723"/>
      <c r="G17" s="1723"/>
      <c r="H17" s="1724"/>
      <c r="I17" s="1724" t="s">
        <v>311</v>
      </c>
    </row>
    <row r="18" spans="1:9" ht="39" thickBot="1">
      <c r="A18" s="1714" t="s">
        <v>1404</v>
      </c>
      <c r="B18" s="1714" t="s">
        <v>1405</v>
      </c>
      <c r="C18" s="1712" t="s">
        <v>1458</v>
      </c>
      <c r="D18" s="1721" t="s">
        <v>1459</v>
      </c>
      <c r="E18" s="1722" t="s">
        <v>1460</v>
      </c>
      <c r="F18" s="1723" t="s">
        <v>1409</v>
      </c>
      <c r="G18" s="1723" t="s">
        <v>1453</v>
      </c>
      <c r="H18" s="1724" t="s">
        <v>1457</v>
      </c>
      <c r="I18" s="1740">
        <f>'04 - Monthly Collection'!AJ13</f>
        <v>883.23</v>
      </c>
    </row>
    <row r="19" spans="1:9" ht="15.75" thickBot="1">
      <c r="A19" s="1714"/>
      <c r="B19" s="1714"/>
      <c r="C19" s="1712"/>
      <c r="D19" s="1721"/>
      <c r="E19" s="1722"/>
      <c r="F19" s="1723"/>
      <c r="G19" s="1723"/>
      <c r="H19" s="1724"/>
      <c r="I19" s="1724" t="s">
        <v>311</v>
      </c>
    </row>
    <row r="20" spans="1:9" ht="39" thickBot="1">
      <c r="A20" s="1714" t="s">
        <v>1404</v>
      </c>
      <c r="B20" s="1714" t="s">
        <v>1405</v>
      </c>
      <c r="C20" s="1712" t="s">
        <v>1461</v>
      </c>
      <c r="D20" s="1721" t="s">
        <v>1462</v>
      </c>
      <c r="E20" s="1722" t="s">
        <v>1463</v>
      </c>
      <c r="F20" s="1723" t="s">
        <v>1409</v>
      </c>
      <c r="G20" s="1723" t="s">
        <v>1453</v>
      </c>
      <c r="H20" s="1724" t="s">
        <v>1457</v>
      </c>
      <c r="I20" s="1740">
        <f>'04 - Monthly Collection'!H13</f>
        <v>56619023.489999995</v>
      </c>
    </row>
    <row r="21" spans="1:9" ht="15.75" thickBot="1">
      <c r="A21" s="1714"/>
      <c r="B21" s="1714"/>
      <c r="C21" s="1712"/>
      <c r="D21" s="1721"/>
      <c r="E21" s="1722"/>
      <c r="F21" s="1723"/>
      <c r="G21" s="1723"/>
      <c r="H21" s="1724"/>
      <c r="I21" s="1724" t="s">
        <v>311</v>
      </c>
    </row>
    <row r="22" spans="1:9" ht="39" thickBot="1">
      <c r="A22" s="1714" t="s">
        <v>1404</v>
      </c>
      <c r="B22" s="1714" t="s">
        <v>1405</v>
      </c>
      <c r="C22" s="1712" t="s">
        <v>1464</v>
      </c>
      <c r="D22" s="1721" t="s">
        <v>1465</v>
      </c>
      <c r="E22" s="1722" t="s">
        <v>1466</v>
      </c>
      <c r="F22" s="1723" t="s">
        <v>1409</v>
      </c>
      <c r="G22" s="1723" t="s">
        <v>1453</v>
      </c>
      <c r="H22" s="1724" t="s">
        <v>1457</v>
      </c>
      <c r="I22" s="1740">
        <f>'04 - Monthly Collection'!Q13+'03 - Monthly Asset Follow up'!R18</f>
        <v>17176377.75</v>
      </c>
    </row>
    <row r="23" spans="1:9" ht="15.75" thickBot="1">
      <c r="A23" s="1714"/>
      <c r="B23" s="1714"/>
      <c r="C23" s="1712"/>
      <c r="D23" s="1721"/>
      <c r="E23" s="1722"/>
      <c r="F23" s="1723"/>
      <c r="G23" s="1723"/>
      <c r="H23" s="1724"/>
      <c r="I23" s="1724" t="s">
        <v>311</v>
      </c>
    </row>
    <row r="24" spans="1:9" ht="26.25" thickBot="1">
      <c r="A24" s="1714" t="s">
        <v>1404</v>
      </c>
      <c r="B24" s="1714" t="s">
        <v>1405</v>
      </c>
      <c r="C24" s="1712" t="s">
        <v>1467</v>
      </c>
      <c r="D24" s="1721" t="s">
        <v>1468</v>
      </c>
      <c r="E24" s="1722" t="s">
        <v>1469</v>
      </c>
      <c r="F24" s="1723" t="s">
        <v>1409</v>
      </c>
      <c r="G24" s="1723" t="s">
        <v>1453</v>
      </c>
      <c r="H24" s="1724" t="s">
        <v>1446</v>
      </c>
      <c r="I24" s="1724" t="s">
        <v>1854</v>
      </c>
    </row>
    <row r="25" spans="1:9" ht="51.75" thickBot="1">
      <c r="A25" s="1714" t="s">
        <v>1404</v>
      </c>
      <c r="B25" s="1714" t="s">
        <v>1405</v>
      </c>
      <c r="C25" s="1712" t="s">
        <v>1470</v>
      </c>
      <c r="D25" s="1721" t="s">
        <v>1471</v>
      </c>
      <c r="E25" s="1722" t="s">
        <v>1472</v>
      </c>
      <c r="F25" s="1723" t="s">
        <v>1409</v>
      </c>
      <c r="G25" s="1723" t="s">
        <v>1409</v>
      </c>
      <c r="H25" s="1724" t="s">
        <v>1457</v>
      </c>
      <c r="I25" s="1740">
        <f>'15 - Priority of Payments'!J35</f>
        <v>3638454.6999993883</v>
      </c>
    </row>
    <row r="26" spans="1:9" ht="15.75" thickBot="1">
      <c r="A26" s="1714"/>
      <c r="B26" s="1714"/>
      <c r="C26" s="1712"/>
      <c r="D26" s="1721"/>
      <c r="E26" s="1722"/>
      <c r="F26" s="1723"/>
      <c r="G26" s="1723"/>
      <c r="H26" s="1724"/>
      <c r="I26" s="1724" t="s">
        <v>311</v>
      </c>
    </row>
    <row r="27" spans="1:9" ht="26.25" thickBot="1">
      <c r="A27" s="1714" t="s">
        <v>1404</v>
      </c>
      <c r="B27" s="1714" t="s">
        <v>1405</v>
      </c>
      <c r="C27" s="1712" t="s">
        <v>1473</v>
      </c>
      <c r="D27" s="1725" t="s">
        <v>1474</v>
      </c>
      <c r="E27" s="1722" t="s">
        <v>1475</v>
      </c>
      <c r="F27" s="1723" t="s">
        <v>1409</v>
      </c>
      <c r="G27" s="1723" t="s">
        <v>1409</v>
      </c>
      <c r="H27" s="1723" t="s">
        <v>1446</v>
      </c>
      <c r="I27" s="1724" t="s">
        <v>1854</v>
      </c>
    </row>
    <row r="28" spans="1:9" ht="51.75" thickBot="1">
      <c r="A28" s="1714" t="s">
        <v>1404</v>
      </c>
      <c r="B28" s="1714" t="s">
        <v>1405</v>
      </c>
      <c r="C28" s="1712" t="s">
        <v>1476</v>
      </c>
      <c r="D28" s="1721" t="s">
        <v>1477</v>
      </c>
      <c r="E28" s="1722" t="s">
        <v>1478</v>
      </c>
      <c r="F28" s="1723" t="s">
        <v>1409</v>
      </c>
      <c r="G28" s="1723" t="s">
        <v>1409</v>
      </c>
      <c r="H28" s="1724" t="s">
        <v>1479</v>
      </c>
      <c r="I28" s="1740">
        <f>'16 - Simplified Balance Sheet'!E14/('16 - Simplified Balance Sheet'!J13+'16 - Simplified Balance Sheet'!J15)</f>
        <v>0.99999990011188333</v>
      </c>
    </row>
    <row r="29" spans="1:9" ht="77.25" thickBot="1">
      <c r="A29" s="1714" t="s">
        <v>1404</v>
      </c>
      <c r="B29" s="1714" t="s">
        <v>1405</v>
      </c>
      <c r="C29" s="1712" t="s">
        <v>1480</v>
      </c>
      <c r="D29" s="1721" t="s">
        <v>1481</v>
      </c>
      <c r="E29" s="1722" t="s">
        <v>1482</v>
      </c>
      <c r="F29" s="1723" t="s">
        <v>1409</v>
      </c>
      <c r="G29" s="1723" t="s">
        <v>1409</v>
      </c>
      <c r="H29" s="1724" t="s">
        <v>1479</v>
      </c>
      <c r="I29" s="1740">
        <f>100*(1-((1-('06 - Prepayment Rate'!E12/'06 - Prepayment Rate'!F12))^12))</f>
        <v>2.2932911521340582</v>
      </c>
    </row>
    <row r="30" spans="1:9" ht="39" thickBot="1">
      <c r="A30" s="1714" t="s">
        <v>1404</v>
      </c>
      <c r="B30" s="1714" t="s">
        <v>1405</v>
      </c>
      <c r="C30" s="1712" t="s">
        <v>1483</v>
      </c>
      <c r="D30" s="1721" t="s">
        <v>1484</v>
      </c>
      <c r="E30" s="1722" t="s">
        <v>1485</v>
      </c>
      <c r="F30" s="1723" t="s">
        <v>1409</v>
      </c>
      <c r="G30" s="1723" t="s">
        <v>1409</v>
      </c>
      <c r="H30" s="1724" t="s">
        <v>1457</v>
      </c>
      <c r="I30" s="1745">
        <v>0</v>
      </c>
    </row>
    <row r="31" spans="1:9" ht="15.75" thickBot="1">
      <c r="A31" s="1714"/>
      <c r="B31" s="1714"/>
      <c r="C31" s="1712"/>
      <c r="D31" s="1721"/>
      <c r="E31" s="1722"/>
      <c r="F31" s="1723"/>
      <c r="G31" s="1723"/>
      <c r="H31" s="1724"/>
      <c r="I31" s="1724" t="s">
        <v>311</v>
      </c>
    </row>
    <row r="32" spans="1:9" ht="51.75" thickBot="1">
      <c r="A32" s="1714" t="s">
        <v>1404</v>
      </c>
      <c r="B32" s="1714" t="s">
        <v>1405</v>
      </c>
      <c r="C32" s="1712" t="s">
        <v>1486</v>
      </c>
      <c r="D32" s="1721" t="s">
        <v>1487</v>
      </c>
      <c r="E32" s="1722" t="s">
        <v>1488</v>
      </c>
      <c r="F32" s="1723" t="s">
        <v>1409</v>
      </c>
      <c r="G32" s="1723" t="s">
        <v>1409</v>
      </c>
      <c r="H32" s="1724" t="s">
        <v>1457</v>
      </c>
      <c r="I32" s="1745">
        <v>0</v>
      </c>
    </row>
    <row r="33" spans="1:9" ht="15.75" thickBot="1">
      <c r="A33" s="1714"/>
      <c r="B33" s="1714"/>
      <c r="C33" s="1712"/>
      <c r="D33" s="1721"/>
      <c r="E33" s="1722"/>
      <c r="F33" s="1723"/>
      <c r="G33" s="1723"/>
      <c r="H33" s="1724"/>
      <c r="I33" s="1724" t="s">
        <v>311</v>
      </c>
    </row>
    <row r="34" spans="1:9" ht="51.75" thickBot="1">
      <c r="A34" s="1714" t="s">
        <v>1404</v>
      </c>
      <c r="B34" s="1714" t="s">
        <v>1405</v>
      </c>
      <c r="C34" s="1712" t="s">
        <v>1489</v>
      </c>
      <c r="D34" s="1721" t="s">
        <v>1490</v>
      </c>
      <c r="E34" s="1722" t="s">
        <v>1491</v>
      </c>
      <c r="F34" s="1723" t="s">
        <v>1453</v>
      </c>
      <c r="G34" s="1723" t="s">
        <v>1453</v>
      </c>
      <c r="H34" s="1724" t="s">
        <v>1457</v>
      </c>
      <c r="I34" s="1740">
        <f>'03 - Monthly Asset Follow up'!M17</f>
        <v>1994383.54</v>
      </c>
    </row>
    <row r="35" spans="1:9" ht="15.75" thickBot="1">
      <c r="A35" s="1714"/>
      <c r="B35" s="1714"/>
      <c r="C35" s="1712"/>
      <c r="D35" s="1721"/>
      <c r="E35" s="1722"/>
      <c r="F35" s="1723"/>
      <c r="G35" s="1723"/>
      <c r="H35" s="1724"/>
      <c r="I35" s="1724" t="s">
        <v>311</v>
      </c>
    </row>
    <row r="36" spans="1:9" ht="90" thickBot="1">
      <c r="A36" s="1714" t="s">
        <v>1404</v>
      </c>
      <c r="B36" s="1714" t="s">
        <v>1405</v>
      </c>
      <c r="C36" s="1712" t="s">
        <v>1492</v>
      </c>
      <c r="D36" s="1721" t="s">
        <v>1493</v>
      </c>
      <c r="E36" s="1722" t="s">
        <v>1494</v>
      </c>
      <c r="F36" s="1723" t="s">
        <v>1409</v>
      </c>
      <c r="G36" s="1723" t="s">
        <v>1409</v>
      </c>
      <c r="H36" s="1724" t="s">
        <v>1457</v>
      </c>
      <c r="I36" s="1724">
        <v>0</v>
      </c>
    </row>
    <row r="37" spans="1:9" ht="15.75" thickBot="1">
      <c r="A37" s="1714"/>
      <c r="B37" s="1714"/>
      <c r="C37" s="1712"/>
      <c r="D37" s="1721"/>
      <c r="E37" s="1722"/>
      <c r="F37" s="1723"/>
      <c r="G37" s="1723"/>
      <c r="H37" s="1724"/>
      <c r="I37" s="1724" t="s">
        <v>311</v>
      </c>
    </row>
    <row r="38" spans="1:9" ht="77.25" thickBot="1">
      <c r="A38" s="1714" t="s">
        <v>1404</v>
      </c>
      <c r="B38" s="1714" t="s">
        <v>1405</v>
      </c>
      <c r="C38" s="1712" t="s">
        <v>1495</v>
      </c>
      <c r="D38" s="1721" t="s">
        <v>1496</v>
      </c>
      <c r="E38" s="1722" t="s">
        <v>1497</v>
      </c>
      <c r="F38" s="1723" t="s">
        <v>1409</v>
      </c>
      <c r="G38" s="1723" t="s">
        <v>1409</v>
      </c>
      <c r="H38" s="1724" t="s">
        <v>1479</v>
      </c>
      <c r="I38" s="1724">
        <f>100*(1-(1-('03 - Monthly Asset Follow up'!BM17/'03 - Monthly Asset Follow up'!C17))^12)</f>
        <v>4.2926768013162864E-2</v>
      </c>
    </row>
    <row r="39" spans="1:9" ht="51.75" thickBot="1">
      <c r="A39" s="1714" t="s">
        <v>1404</v>
      </c>
      <c r="B39" s="1714" t="s">
        <v>1405</v>
      </c>
      <c r="C39" s="1712" t="s">
        <v>1498</v>
      </c>
      <c r="D39" s="1721" t="s">
        <v>1499</v>
      </c>
      <c r="E39" s="1722" t="s">
        <v>1500</v>
      </c>
      <c r="F39" s="1723" t="s">
        <v>1409</v>
      </c>
      <c r="G39" s="1723" t="s">
        <v>1409</v>
      </c>
      <c r="H39" s="1724" t="s">
        <v>1457</v>
      </c>
      <c r="I39" s="1740">
        <f>'03 - Monthly Asset Follow up'!BM17</f>
        <v>279860.34999999998</v>
      </c>
    </row>
    <row r="40" spans="1:9" ht="15.75" thickBot="1">
      <c r="A40" s="1714"/>
      <c r="B40" s="1714"/>
      <c r="C40" s="1712"/>
      <c r="D40" s="1721"/>
      <c r="E40" s="1722"/>
      <c r="F40" s="1723"/>
      <c r="G40" s="1723"/>
      <c r="H40" s="1724"/>
      <c r="I40" s="1724" t="s">
        <v>311</v>
      </c>
    </row>
    <row r="41" spans="1:9" ht="51.75" thickBot="1">
      <c r="A41" s="1714" t="s">
        <v>1404</v>
      </c>
      <c r="B41" s="1714" t="s">
        <v>1405</v>
      </c>
      <c r="C41" s="1712" t="s">
        <v>1501</v>
      </c>
      <c r="D41" s="1721" t="s">
        <v>1502</v>
      </c>
      <c r="E41" s="1722" t="s">
        <v>1503</v>
      </c>
      <c r="F41" s="1723" t="s">
        <v>1453</v>
      </c>
      <c r="G41" s="1723" t="s">
        <v>1453</v>
      </c>
      <c r="H41" s="1724" t="s">
        <v>1457</v>
      </c>
      <c r="I41" s="1724"/>
    </row>
    <row r="42" spans="1:9" ht="15.75" thickBot="1">
      <c r="A42" s="1714"/>
      <c r="B42" s="1714"/>
      <c r="C42" s="1712"/>
      <c r="D42" s="1721"/>
      <c r="E42" s="1722"/>
      <c r="F42" s="1723"/>
      <c r="G42" s="1723"/>
      <c r="H42" s="1724"/>
      <c r="I42" s="1724" t="s">
        <v>311</v>
      </c>
    </row>
    <row r="43" spans="1:9" ht="77.25" thickBot="1">
      <c r="A43" s="1714" t="s">
        <v>1404</v>
      </c>
      <c r="B43" s="1714" t="s">
        <v>1405</v>
      </c>
      <c r="C43" s="1712" t="s">
        <v>1504</v>
      </c>
      <c r="D43" s="1721" t="s">
        <v>1505</v>
      </c>
      <c r="E43" s="1722" t="s">
        <v>1506</v>
      </c>
      <c r="F43" s="1723" t="s">
        <v>1409</v>
      </c>
      <c r="G43" s="1723" t="s">
        <v>1453</v>
      </c>
      <c r="H43" s="1724" t="s">
        <v>1436</v>
      </c>
      <c r="I43" s="1724" t="s">
        <v>1855</v>
      </c>
    </row>
    <row r="44" spans="1:9" ht="39" thickBot="1">
      <c r="A44" s="1714" t="s">
        <v>1404</v>
      </c>
      <c r="B44" s="1714" t="s">
        <v>1405</v>
      </c>
      <c r="C44" s="1712" t="s">
        <v>1507</v>
      </c>
      <c r="D44" s="1721" t="s">
        <v>1508</v>
      </c>
      <c r="E44" s="1722" t="s">
        <v>1509</v>
      </c>
      <c r="F44" s="1723" t="s">
        <v>1409</v>
      </c>
      <c r="G44" s="1723" t="s">
        <v>1453</v>
      </c>
      <c r="H44" s="1724" t="s">
        <v>1479</v>
      </c>
      <c r="I44" s="1724" t="s">
        <v>1855</v>
      </c>
    </row>
    <row r="45" spans="1:9" ht="39" thickBot="1">
      <c r="A45" s="1714" t="s">
        <v>1404</v>
      </c>
      <c r="B45" s="1714" t="s">
        <v>1405</v>
      </c>
      <c r="C45" s="1712" t="s">
        <v>1510</v>
      </c>
      <c r="D45" s="1721" t="s">
        <v>1511</v>
      </c>
      <c r="E45" s="1722" t="s">
        <v>1512</v>
      </c>
      <c r="F45" s="1723" t="s">
        <v>1409</v>
      </c>
      <c r="G45" s="1723" t="s">
        <v>1453</v>
      </c>
      <c r="H45" s="1724" t="s">
        <v>1479</v>
      </c>
      <c r="I45" s="1724" t="s">
        <v>1855</v>
      </c>
    </row>
    <row r="46" spans="1:9" ht="39" thickBot="1">
      <c r="A46" s="1714" t="s">
        <v>1404</v>
      </c>
      <c r="B46" s="1714" t="s">
        <v>1405</v>
      </c>
      <c r="C46" s="1712" t="s">
        <v>1513</v>
      </c>
      <c r="D46" s="1721" t="s">
        <v>1514</v>
      </c>
      <c r="E46" s="1722" t="s">
        <v>1515</v>
      </c>
      <c r="F46" s="1723" t="s">
        <v>1409</v>
      </c>
      <c r="G46" s="1723" t="s">
        <v>1453</v>
      </c>
      <c r="H46" s="1724" t="s">
        <v>1479</v>
      </c>
      <c r="I46" s="1724" t="s">
        <v>1855</v>
      </c>
    </row>
    <row r="47" spans="1:9" ht="39" thickBot="1">
      <c r="A47" s="1714" t="s">
        <v>1404</v>
      </c>
      <c r="B47" s="1714" t="s">
        <v>1405</v>
      </c>
      <c r="C47" s="1712" t="s">
        <v>1516</v>
      </c>
      <c r="D47" s="1721" t="s">
        <v>1517</v>
      </c>
      <c r="E47" s="1722" t="s">
        <v>1518</v>
      </c>
      <c r="F47" s="1723" t="s">
        <v>1409</v>
      </c>
      <c r="G47" s="1723" t="s">
        <v>1453</v>
      </c>
      <c r="H47" s="1724" t="s">
        <v>1479</v>
      </c>
      <c r="I47" s="1724" t="s">
        <v>1855</v>
      </c>
    </row>
    <row r="48" spans="1:9" ht="39" thickBot="1">
      <c r="A48" s="1714" t="s">
        <v>1404</v>
      </c>
      <c r="B48" s="1714" t="s">
        <v>1405</v>
      </c>
      <c r="C48" s="1712" t="s">
        <v>1519</v>
      </c>
      <c r="D48" s="1721" t="s">
        <v>1520</v>
      </c>
      <c r="E48" s="1722" t="s">
        <v>1521</v>
      </c>
      <c r="F48" s="1723" t="s">
        <v>1409</v>
      </c>
      <c r="G48" s="1723" t="s">
        <v>1453</v>
      </c>
      <c r="H48" s="1724" t="s">
        <v>1479</v>
      </c>
      <c r="I48" s="1724" t="s">
        <v>1855</v>
      </c>
    </row>
    <row r="49" spans="1:16" ht="51.75" thickBot="1">
      <c r="A49" s="1714" t="s">
        <v>1404</v>
      </c>
      <c r="B49" s="1714" t="s">
        <v>1405</v>
      </c>
      <c r="C49" s="1712" t="s">
        <v>1522</v>
      </c>
      <c r="D49" s="1721" t="s">
        <v>1523</v>
      </c>
      <c r="E49" s="1722" t="s">
        <v>1524</v>
      </c>
      <c r="F49" s="1723" t="s">
        <v>1409</v>
      </c>
      <c r="G49" s="1723" t="s">
        <v>1453</v>
      </c>
      <c r="H49" s="1724" t="s">
        <v>1479</v>
      </c>
      <c r="I49" s="1724" t="s">
        <v>1855</v>
      </c>
    </row>
    <row r="50" spans="1:16" ht="39" thickBot="1">
      <c r="A50" s="1714" t="s">
        <v>1404</v>
      </c>
      <c r="B50" s="1714" t="s">
        <v>1405</v>
      </c>
      <c r="C50" s="1712" t="s">
        <v>1525</v>
      </c>
      <c r="D50" s="1721" t="s">
        <v>1526</v>
      </c>
      <c r="E50" s="1722" t="s">
        <v>1527</v>
      </c>
      <c r="F50" s="1723" t="s">
        <v>1409</v>
      </c>
      <c r="G50" s="1723" t="s">
        <v>1453</v>
      </c>
      <c r="H50" s="1724" t="s">
        <v>1479</v>
      </c>
      <c r="I50" s="1724" t="s">
        <v>1855</v>
      </c>
    </row>
    <row r="51" spans="1:16" ht="51.75" thickBot="1">
      <c r="A51" s="1714" t="s">
        <v>1404</v>
      </c>
      <c r="B51" s="1714" t="s">
        <v>1405</v>
      </c>
      <c r="C51" s="1712" t="s">
        <v>1528</v>
      </c>
      <c r="D51" s="1721" t="s">
        <v>1529</v>
      </c>
      <c r="E51" s="1722" t="s">
        <v>1530</v>
      </c>
      <c r="F51" s="1723" t="s">
        <v>1409</v>
      </c>
      <c r="G51" s="1723" t="s">
        <v>1409</v>
      </c>
      <c r="H51" s="1724" t="s">
        <v>1479</v>
      </c>
      <c r="I51" s="1724">
        <f>'08 - Delinquent Home Loans Stat'!G13/'08 - Delinquent Home Loans Stat'!C13</f>
        <v>4.1685417550950415E-4</v>
      </c>
    </row>
    <row r="52" spans="1:16" ht="51.75" thickBot="1">
      <c r="A52" s="1714" t="s">
        <v>1404</v>
      </c>
      <c r="B52" s="1714" t="s">
        <v>1405</v>
      </c>
      <c r="C52" s="1712" t="s">
        <v>1531</v>
      </c>
      <c r="D52" s="1721" t="s">
        <v>1532</v>
      </c>
      <c r="E52" s="1722" t="s">
        <v>1533</v>
      </c>
      <c r="F52" s="1723" t="s">
        <v>1409</v>
      </c>
      <c r="G52" s="1723" t="s">
        <v>1409</v>
      </c>
      <c r="H52" s="1724" t="s">
        <v>1479</v>
      </c>
      <c r="I52" s="1724">
        <f>'08 - Delinquent Home Loans Stat'!I13/'08 - Delinquent Home Loans Stat'!C13</f>
        <v>9.2411992462064973E-4</v>
      </c>
    </row>
    <row r="53" spans="1:16" ht="51.75" thickBot="1">
      <c r="A53" s="1714" t="s">
        <v>1404</v>
      </c>
      <c r="B53" s="1714" t="s">
        <v>1405</v>
      </c>
      <c r="C53" s="1712" t="s">
        <v>1534</v>
      </c>
      <c r="D53" s="1721" t="s">
        <v>1535</v>
      </c>
      <c r="E53" s="1722" t="s">
        <v>1536</v>
      </c>
      <c r="F53" s="1723" t="s">
        <v>1409</v>
      </c>
      <c r="G53" s="1723" t="s">
        <v>1409</v>
      </c>
      <c r="H53" s="1724" t="s">
        <v>1479</v>
      </c>
      <c r="I53" s="1724">
        <f>'08 - Delinquent Home Loans Stat'!K13/'08 - Delinquent Home Loans Stat'!C13</f>
        <v>3.3670672492703511E-4</v>
      </c>
    </row>
    <row r="54" spans="1:16" ht="51.75" thickBot="1">
      <c r="A54" s="1714" t="s">
        <v>1404</v>
      </c>
      <c r="B54" s="1714" t="s">
        <v>1405</v>
      </c>
      <c r="C54" s="1712" t="s">
        <v>1537</v>
      </c>
      <c r="D54" s="1721" t="s">
        <v>1538</v>
      </c>
      <c r="E54" s="1722" t="s">
        <v>1539</v>
      </c>
      <c r="F54" s="1723" t="s">
        <v>1409</v>
      </c>
      <c r="G54" s="1723" t="s">
        <v>1409</v>
      </c>
      <c r="H54" s="1724" t="s">
        <v>1479</v>
      </c>
      <c r="I54" s="1724">
        <f>'08 - Delinquent Home Loans Stat'!M13/'08 - Delinquent Home Loans Stat'!C13</f>
        <v>2.1458754969281776E-4</v>
      </c>
    </row>
    <row r="55" spans="1:16" ht="51.75" thickBot="1">
      <c r="A55" s="1714" t="s">
        <v>1404</v>
      </c>
      <c r="B55" s="1714" t="s">
        <v>1405</v>
      </c>
      <c r="C55" s="1712" t="s">
        <v>1540</v>
      </c>
      <c r="D55" s="1721" t="s">
        <v>1541</v>
      </c>
      <c r="E55" s="1722" t="s">
        <v>1542</v>
      </c>
      <c r="F55" s="1723" t="s">
        <v>1409</v>
      </c>
      <c r="G55" s="1723" t="s">
        <v>1409</v>
      </c>
      <c r="H55" s="1724" t="s">
        <v>1479</v>
      </c>
      <c r="I55" s="1812">
        <f>'08 - Delinquent Home Loans Stat'!O13/'08 - Delinquent Home Loans Stat'!C13</f>
        <v>1.2291892307279874E-4</v>
      </c>
    </row>
    <row r="56" spans="1:16" ht="51.75" thickBot="1">
      <c r="A56" s="1714" t="s">
        <v>1404</v>
      </c>
      <c r="B56" s="1714" t="s">
        <v>1405</v>
      </c>
      <c r="C56" s="1712" t="s">
        <v>1543</v>
      </c>
      <c r="D56" s="1721" t="s">
        <v>1544</v>
      </c>
      <c r="E56" s="1722" t="s">
        <v>1545</v>
      </c>
      <c r="F56" s="1723" t="s">
        <v>1409</v>
      </c>
      <c r="G56" s="1723" t="s">
        <v>1409</v>
      </c>
      <c r="H56" s="1724" t="s">
        <v>1479</v>
      </c>
      <c r="I56" s="1724">
        <f>'08 - Delinquent Home Loans Stat'!Q13/'08 - Delinquent Home Loans Stat'!C13</f>
        <v>1.2205964737811779E-5</v>
      </c>
    </row>
    <row r="57" spans="1:16" ht="51.75" thickBot="1">
      <c r="A57" s="1714" t="s">
        <v>1404</v>
      </c>
      <c r="B57" s="1714" t="s">
        <v>1405</v>
      </c>
      <c r="C57" s="1712" t="s">
        <v>1546</v>
      </c>
      <c r="D57" s="1721" t="s">
        <v>1547</v>
      </c>
      <c r="E57" s="1722" t="s">
        <v>1548</v>
      </c>
      <c r="F57" s="1723" t="s">
        <v>1409</v>
      </c>
      <c r="G57" s="1723" t="s">
        <v>1409</v>
      </c>
      <c r="H57" s="1724" t="s">
        <v>1479</v>
      </c>
      <c r="I57" s="1724">
        <f>('08 - Delinquent Home Loans Stat'!S13+'08 - Delinquent Home Loans Stat'!U13+'08 - Delinquent Home Loans Stat'!W13+'08 - Delinquent Home Loans Stat'!Y13+'08 - Delinquent Home Loans Stat'!AA13+'08 - Delinquent Home Loans Stat'!AC13)/'08 - Delinquent Home Loans Stat'!C13</f>
        <v>0</v>
      </c>
    </row>
    <row r="58" spans="1:16" ht="26.25" thickBot="1">
      <c r="A58" s="1714" t="s">
        <v>1404</v>
      </c>
      <c r="B58" s="1714" t="s">
        <v>1549</v>
      </c>
      <c r="C58" s="1715" t="s">
        <v>1549</v>
      </c>
      <c r="D58" s="1716"/>
      <c r="E58" s="1717"/>
      <c r="F58" s="1718" t="s">
        <v>145</v>
      </c>
      <c r="G58" s="1718" t="s">
        <v>145</v>
      </c>
      <c r="H58" s="1719"/>
      <c r="I58" s="1720"/>
    </row>
    <row r="59" spans="1:16" ht="26.25" thickBot="1">
      <c r="A59" s="1714" t="s">
        <v>1404</v>
      </c>
      <c r="B59" s="1714" t="s">
        <v>1549</v>
      </c>
      <c r="C59" s="1712" t="s">
        <v>1550</v>
      </c>
      <c r="D59" s="1721" t="s">
        <v>1407</v>
      </c>
      <c r="E59" s="1722" t="s">
        <v>1551</v>
      </c>
      <c r="F59" s="1723" t="s">
        <v>1409</v>
      </c>
      <c r="G59" s="1723" t="s">
        <v>1409</v>
      </c>
      <c r="H59" s="1724" t="s">
        <v>1410</v>
      </c>
      <c r="I59" s="1724"/>
    </row>
    <row r="60" spans="1:16" ht="39" thickBot="1">
      <c r="A60" s="1714" t="s">
        <v>1404</v>
      </c>
      <c r="B60" s="1714" t="s">
        <v>1549</v>
      </c>
      <c r="C60" s="1712" t="s">
        <v>1552</v>
      </c>
      <c r="D60" s="1721" t="s">
        <v>1553</v>
      </c>
      <c r="E60" s="1722" t="s">
        <v>1554</v>
      </c>
      <c r="F60" s="1723" t="s">
        <v>1409</v>
      </c>
      <c r="G60" s="1723" t="s">
        <v>1409</v>
      </c>
      <c r="H60" s="1724" t="s">
        <v>1555</v>
      </c>
      <c r="I60" s="1740" t="str">
        <f>'17 - Events'!C10</f>
        <v>Servicer Termination Events</v>
      </c>
      <c r="J60" s="1740" t="str">
        <f>'17 - Events'!C22</f>
        <v>Sequential Amortisation Event</v>
      </c>
      <c r="K60" s="1740" t="str">
        <f>'17 - Events'!C28</f>
        <v>Borrower Notification Events</v>
      </c>
      <c r="L60" s="1740" t="str">
        <f>'17 - Events'!C37</f>
        <v>Issuer Liquidation Event</v>
      </c>
      <c r="M60" s="1740" t="str">
        <f>'17 - Events'!C47</f>
        <v>Accelerated Amortisation Event</v>
      </c>
      <c r="N60" s="1740" t="str">
        <f>'17 - Events'!C52</f>
        <v>Servicer Downgrade Event</v>
      </c>
      <c r="O60" s="1740" t="str">
        <f>'17 - Events'!C58</f>
        <v>Insolvency Event</v>
      </c>
      <c r="P60" s="1740" t="str">
        <f>'17 - Events'!C62</f>
        <v>Breach of the Account Bank's obligations</v>
      </c>
    </row>
    <row r="61" spans="1:16" ht="39" thickBot="1">
      <c r="A61" s="1714" t="s">
        <v>1404</v>
      </c>
      <c r="B61" s="1714" t="s">
        <v>1549</v>
      </c>
      <c r="C61" s="1712" t="s">
        <v>1556</v>
      </c>
      <c r="D61" s="1721" t="s">
        <v>1557</v>
      </c>
      <c r="E61" s="1722" t="s">
        <v>1558</v>
      </c>
      <c r="F61" s="1723" t="s">
        <v>1409</v>
      </c>
      <c r="G61" s="1723" t="s">
        <v>1409</v>
      </c>
      <c r="H61" s="1724" t="s">
        <v>1555</v>
      </c>
      <c r="I61" s="1724" t="str">
        <f>I60</f>
        <v>Servicer Termination Events</v>
      </c>
      <c r="J61" s="1724" t="str">
        <f t="shared" ref="J61:N61" si="0">J60</f>
        <v>Sequential Amortisation Event</v>
      </c>
      <c r="K61" s="1740" t="str">
        <f>K60</f>
        <v>Borrower Notification Events</v>
      </c>
      <c r="L61" s="1724" t="str">
        <f t="shared" si="0"/>
        <v>Issuer Liquidation Event</v>
      </c>
      <c r="M61" s="1724" t="str">
        <f t="shared" si="0"/>
        <v>Accelerated Amortisation Event</v>
      </c>
      <c r="N61" s="1724" t="str">
        <f t="shared" si="0"/>
        <v>Servicer Downgrade Event</v>
      </c>
      <c r="O61" s="1724" t="str">
        <f t="shared" ref="O61" si="1">O60</f>
        <v>Insolvency Event</v>
      </c>
      <c r="P61" s="1724" t="str">
        <f t="shared" ref="P61" si="2">P60</f>
        <v>Breach of the Account Bank's obligations</v>
      </c>
    </row>
    <row r="62" spans="1:16" ht="370.5" thickBot="1">
      <c r="A62" s="1714" t="s">
        <v>1404</v>
      </c>
      <c r="B62" s="1714" t="s">
        <v>1549</v>
      </c>
      <c r="C62" s="1712" t="s">
        <v>1559</v>
      </c>
      <c r="D62" s="1721" t="s">
        <v>1560</v>
      </c>
      <c r="E62" s="1722" t="s">
        <v>1561</v>
      </c>
      <c r="F62" s="1723" t="s">
        <v>1409</v>
      </c>
      <c r="G62" s="1723" t="s">
        <v>1409</v>
      </c>
      <c r="H62" s="1724" t="s">
        <v>1562</v>
      </c>
      <c r="I62" s="1722" t="s">
        <v>1866</v>
      </c>
      <c r="J62" s="1724" t="str">
        <f>'17 - Events'!C24&amp;'17 - Events'!C26</f>
        <v>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the amount to the credit of General Reserve Account is less than the General Reserve Required Amount on the immediately succeeding Payment Date after giving effect to the Amortisation Period Priority of Payments.</v>
      </c>
      <c r="K62" s="1740" t="str">
        <f>'17 - Events'!C30&amp;'17 - Events'!C32&amp;'17 - Events'!C34</f>
        <v>The occurrence of any of the following events:
(a)	in accordance with Article L. 214-172 of the French Monetary and Financial Code, upon the appointment of a Substitute Servicer pursuant to the Servicing Agreement; or(b)	French laws and regulations require that the Borrowers are informed (including, without limitation in case of a change of the Servicer following the occurrence of a Servicer Termination Event); or(c)the Servicer becomes subject to any procedure governed by Book VI of the French Commercial.</v>
      </c>
      <c r="L62" s="1740" t="str">
        <f>'17 - Events'!C39&amp;'17 - Events'!C41&amp;'17 - Events'!C43&amp;'17 - Events'!C45</f>
        <v>The occurrence of the following events:
(a)	the liquidation of the Issuer is in the interest of the holders of the Units and Noteholders; or(b)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or(c)	the Notes and the Units issued by the Issuer are held by a single holder and such holder requests the liquidation of the Issuer; or(d)	the Notes and the Units issued by the Issuer are held solely by the Seller and the Seller requests the liquidation of the Issuer.</v>
      </c>
      <c r="M62" s="1740" t="str">
        <f>'17 - Events'!C49</f>
        <v>During the Amortisation Period, all or part of the Class A Notes Interest Amount has remained unpaid for eight (8) Business Days following a Payment Date.</v>
      </c>
      <c r="N62" s="1740" t="str">
        <f>'17 - Events'!C54&amp;'17 - Events'!C56</f>
        <v>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and(b) an unsecured, unguaranteed and unsubordinated long-term debt obligations rating of Baa3 by Moody’s.</v>
      </c>
      <c r="O62" s="1740" t="str">
        <f>'17 - Events'!C60</f>
        <v>If the Account Bank is subject to a proceeding governed by the provisions of Book VI of the French Commercial Code.</v>
      </c>
      <c r="P62" s="1740" t="str">
        <f>'17 - Events'!C64</f>
        <v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v>
      </c>
    </row>
    <row r="63" spans="1:16" ht="39" thickBot="1">
      <c r="A63" s="1714" t="s">
        <v>1404</v>
      </c>
      <c r="B63" s="1714" t="s">
        <v>1549</v>
      </c>
      <c r="C63" s="1712" t="s">
        <v>1563</v>
      </c>
      <c r="D63" s="1721" t="s">
        <v>1564</v>
      </c>
      <c r="E63" s="1722" t="s">
        <v>1565</v>
      </c>
      <c r="F63" s="1723" t="s">
        <v>1409</v>
      </c>
      <c r="G63" s="1723" t="s">
        <v>1453</v>
      </c>
      <c r="H63" s="1724" t="s">
        <v>1566</v>
      </c>
      <c r="I63" s="1724" t="s">
        <v>1855</v>
      </c>
      <c r="J63" s="1724" t="s">
        <v>1855</v>
      </c>
      <c r="K63" s="1724" t="s">
        <v>1855</v>
      </c>
      <c r="L63" s="1724" t="s">
        <v>1855</v>
      </c>
      <c r="M63" s="1724" t="s">
        <v>1855</v>
      </c>
      <c r="N63" s="1724" t="s">
        <v>1855</v>
      </c>
      <c r="O63" s="1724" t="s">
        <v>1855</v>
      </c>
      <c r="P63" s="1724" t="s">
        <v>1855</v>
      </c>
    </row>
    <row r="64" spans="1:16" ht="51.75" thickBot="1">
      <c r="A64" s="1714" t="s">
        <v>1404</v>
      </c>
      <c r="B64" s="1714" t="s">
        <v>1549</v>
      </c>
      <c r="C64" s="1712" t="s">
        <v>1567</v>
      </c>
      <c r="D64" s="1721" t="s">
        <v>1568</v>
      </c>
      <c r="E64" s="1722" t="s">
        <v>1569</v>
      </c>
      <c r="F64" s="1723" t="s">
        <v>1409</v>
      </c>
      <c r="G64" s="1723" t="s">
        <v>1453</v>
      </c>
      <c r="H64" s="1724" t="s">
        <v>1566</v>
      </c>
      <c r="I64" s="1724" t="s">
        <v>1855</v>
      </c>
      <c r="J64" s="1724" t="s">
        <v>1855</v>
      </c>
      <c r="K64" s="1724" t="s">
        <v>1855</v>
      </c>
      <c r="L64" s="1724" t="s">
        <v>1855</v>
      </c>
      <c r="M64" s="1724" t="s">
        <v>1855</v>
      </c>
      <c r="N64" s="1724" t="s">
        <v>1855</v>
      </c>
      <c r="O64" s="1724" t="s">
        <v>1855</v>
      </c>
      <c r="P64" s="1724" t="s">
        <v>1855</v>
      </c>
    </row>
    <row r="65" spans="1:17" ht="39" thickBot="1">
      <c r="A65" s="1714" t="s">
        <v>1404</v>
      </c>
      <c r="B65" s="1714" t="s">
        <v>1549</v>
      </c>
      <c r="C65" s="1712" t="s">
        <v>1570</v>
      </c>
      <c r="D65" s="1721" t="s">
        <v>1571</v>
      </c>
      <c r="E65" s="1722" t="s">
        <v>1572</v>
      </c>
      <c r="F65" s="1723" t="s">
        <v>1409</v>
      </c>
      <c r="G65" s="1723" t="s">
        <v>1409</v>
      </c>
      <c r="H65" s="1724" t="s">
        <v>1446</v>
      </c>
      <c r="I65" s="1724" t="s">
        <v>1854</v>
      </c>
      <c r="J65" s="1724" t="s">
        <v>1854</v>
      </c>
      <c r="K65" s="1724" t="s">
        <v>1854</v>
      </c>
      <c r="L65" s="1724" t="s">
        <v>1854</v>
      </c>
      <c r="M65" s="1724" t="s">
        <v>1854</v>
      </c>
      <c r="N65" s="1724" t="s">
        <v>1854</v>
      </c>
      <c r="O65" s="1724" t="s">
        <v>1854</v>
      </c>
      <c r="P65" s="1724" t="s">
        <v>1854</v>
      </c>
    </row>
    <row r="66" spans="1:17" ht="26.25" thickBot="1">
      <c r="A66" s="1714" t="s">
        <v>1404</v>
      </c>
      <c r="B66" s="1714" t="s">
        <v>1549</v>
      </c>
      <c r="C66" s="1712" t="s">
        <v>1573</v>
      </c>
      <c r="D66" s="1721" t="s">
        <v>1574</v>
      </c>
      <c r="E66" s="1722" t="s">
        <v>1575</v>
      </c>
      <c r="F66" s="1723" t="s">
        <v>1409</v>
      </c>
      <c r="G66" s="1723" t="s">
        <v>1453</v>
      </c>
      <c r="H66" s="1724" t="s">
        <v>1576</v>
      </c>
      <c r="I66" s="1724" t="s">
        <v>1855</v>
      </c>
      <c r="J66" s="1724" t="s">
        <v>1855</v>
      </c>
      <c r="K66" s="1724" t="s">
        <v>1855</v>
      </c>
      <c r="L66" s="1724" t="s">
        <v>1855</v>
      </c>
      <c r="M66" s="1724" t="s">
        <v>1855</v>
      </c>
      <c r="N66" s="1724" t="s">
        <v>1855</v>
      </c>
      <c r="O66" s="1724" t="s">
        <v>1855</v>
      </c>
      <c r="P66" s="1724" t="s">
        <v>1855</v>
      </c>
    </row>
    <row r="67" spans="1:17" ht="26.25" thickBot="1">
      <c r="A67" s="1714" t="s">
        <v>1404</v>
      </c>
      <c r="B67" s="1714" t="s">
        <v>1549</v>
      </c>
      <c r="C67" s="1712" t="s">
        <v>1577</v>
      </c>
      <c r="D67" s="1721" t="s">
        <v>1578</v>
      </c>
      <c r="E67" s="1722" t="s">
        <v>1579</v>
      </c>
      <c r="F67" s="1723" t="s">
        <v>1409</v>
      </c>
      <c r="G67" s="1723" t="s">
        <v>1453</v>
      </c>
      <c r="H67" s="1724" t="s">
        <v>1576</v>
      </c>
      <c r="I67" s="1724">
        <v>30</v>
      </c>
      <c r="J67" s="1724">
        <v>30</v>
      </c>
      <c r="K67" s="1724">
        <v>30</v>
      </c>
      <c r="L67" s="1724">
        <v>30</v>
      </c>
      <c r="M67" s="1724">
        <v>30</v>
      </c>
      <c r="N67" s="1724">
        <v>30</v>
      </c>
      <c r="O67" s="1724">
        <v>30</v>
      </c>
      <c r="P67" s="1724">
        <v>30</v>
      </c>
    </row>
    <row r="68" spans="1:17" ht="90" thickBot="1">
      <c r="A68" s="1714" t="s">
        <v>1404</v>
      </c>
      <c r="B68" s="1714" t="s">
        <v>1549</v>
      </c>
      <c r="C68" s="1712" t="s">
        <v>1580</v>
      </c>
      <c r="D68" s="1721" t="s">
        <v>1581</v>
      </c>
      <c r="E68" s="1722" t="s">
        <v>1582</v>
      </c>
      <c r="F68" s="1723" t="s">
        <v>1409</v>
      </c>
      <c r="G68" s="1723" t="s">
        <v>1409</v>
      </c>
      <c r="H68" s="1724" t="s">
        <v>1436</v>
      </c>
      <c r="I68" s="1724" t="s">
        <v>1865</v>
      </c>
      <c r="J68" s="1724" t="s">
        <v>1865</v>
      </c>
      <c r="K68" s="1724" t="s">
        <v>1865</v>
      </c>
      <c r="L68" s="1724" t="s">
        <v>1865</v>
      </c>
      <c r="M68" s="1724" t="s">
        <v>1865</v>
      </c>
      <c r="N68" s="1724" t="s">
        <v>1865</v>
      </c>
      <c r="O68" s="1724" t="s">
        <v>1865</v>
      </c>
      <c r="P68" s="1724" t="s">
        <v>1865</v>
      </c>
    </row>
    <row r="69" spans="1:17" ht="15.75" thickBot="1">
      <c r="A69" s="1714" t="s">
        <v>1404</v>
      </c>
      <c r="B69" s="1714" t="s">
        <v>1583</v>
      </c>
      <c r="C69" s="1715" t="s">
        <v>1583</v>
      </c>
      <c r="D69" s="1716"/>
      <c r="E69" s="1717"/>
      <c r="F69" s="1718" t="s">
        <v>145</v>
      </c>
      <c r="G69" s="1718" t="s">
        <v>145</v>
      </c>
      <c r="H69" s="1719"/>
      <c r="I69" s="1720"/>
    </row>
    <row r="70" spans="1:17" ht="15.75" thickBot="1">
      <c r="A70" s="1714" t="s">
        <v>1404</v>
      </c>
      <c r="B70" s="1714" t="s">
        <v>1583</v>
      </c>
      <c r="C70" s="1712" t="s">
        <v>1584</v>
      </c>
      <c r="D70" s="1721" t="s">
        <v>1407</v>
      </c>
      <c r="E70" s="1722" t="s">
        <v>1551</v>
      </c>
      <c r="F70" s="1723" t="s">
        <v>1409</v>
      </c>
      <c r="G70" s="1723" t="s">
        <v>1409</v>
      </c>
      <c r="H70" s="1724" t="s">
        <v>1410</v>
      </c>
      <c r="I70" s="1724"/>
    </row>
    <row r="71" spans="1:17" ht="26.25" thickBot="1">
      <c r="A71" s="1714" t="s">
        <v>1404</v>
      </c>
      <c r="B71" s="1714" t="s">
        <v>1583</v>
      </c>
      <c r="C71" s="1712" t="s">
        <v>1585</v>
      </c>
      <c r="D71" s="1721" t="s">
        <v>1586</v>
      </c>
      <c r="E71" s="1722" t="s">
        <v>1587</v>
      </c>
      <c r="F71" s="1723" t="s">
        <v>1409</v>
      </c>
      <c r="G71" s="1723" t="s">
        <v>1409</v>
      </c>
      <c r="H71" s="1724" t="s">
        <v>1555</v>
      </c>
      <c r="I71" s="1724" t="s">
        <v>1856</v>
      </c>
      <c r="J71" s="1724" t="s">
        <v>1857</v>
      </c>
      <c r="K71" s="1724" t="s">
        <v>1858</v>
      </c>
      <c r="L71" s="1724" t="s">
        <v>1859</v>
      </c>
      <c r="M71" s="1724" t="s">
        <v>1860</v>
      </c>
      <c r="N71" s="1724" t="s">
        <v>1861</v>
      </c>
      <c r="O71" s="1724" t="s">
        <v>1862</v>
      </c>
      <c r="P71" s="1724" t="s">
        <v>1863</v>
      </c>
      <c r="Q71" s="1724" t="s">
        <v>1864</v>
      </c>
    </row>
    <row r="72" spans="1:17" ht="26.25" thickBot="1">
      <c r="A72" s="1714" t="s">
        <v>1404</v>
      </c>
      <c r="B72" s="1714" t="s">
        <v>1583</v>
      </c>
      <c r="C72" s="1712" t="s">
        <v>1588</v>
      </c>
      <c r="D72" s="1721" t="s">
        <v>1589</v>
      </c>
      <c r="E72" s="1722" t="s">
        <v>1590</v>
      </c>
      <c r="F72" s="1723" t="s">
        <v>1409</v>
      </c>
      <c r="G72" s="1723" t="s">
        <v>1409</v>
      </c>
      <c r="H72" s="1724" t="s">
        <v>1555</v>
      </c>
      <c r="I72" s="1724" t="str">
        <f>I71</f>
        <v>ADA</v>
      </c>
      <c r="J72" s="1724" t="str">
        <f t="shared" ref="J72:Q72" si="3">J71</f>
        <v>PoP_AmrtP(A)</v>
      </c>
      <c r="K72" s="1724" t="str">
        <f t="shared" si="3"/>
        <v>PoP_AmrtP(B)</v>
      </c>
      <c r="L72" s="1724" t="str">
        <f t="shared" si="3"/>
        <v>PoP_AmrtP(C)</v>
      </c>
      <c r="M72" s="1724" t="str">
        <f t="shared" si="3"/>
        <v>PoP_AmrtP(D)</v>
      </c>
      <c r="N72" s="1724" t="str">
        <f t="shared" si="3"/>
        <v>PoP_AmrtP(E)</v>
      </c>
      <c r="O72" s="1724" t="str">
        <f t="shared" si="3"/>
        <v>PoP_AmrtP(AF</v>
      </c>
      <c r="P72" s="1724" t="str">
        <f t="shared" si="3"/>
        <v>PoP_AmrtP(G)</v>
      </c>
      <c r="Q72" s="1724" t="str">
        <f t="shared" si="3"/>
        <v>PoP_AmrtP(H)</v>
      </c>
    </row>
    <row r="73" spans="1:17" ht="225.75" thickBot="1">
      <c r="A73" s="1714" t="s">
        <v>1404</v>
      </c>
      <c r="B73" s="1714" t="s">
        <v>1583</v>
      </c>
      <c r="C73" s="1712" t="s">
        <v>1591</v>
      </c>
      <c r="D73" s="1721" t="s">
        <v>1592</v>
      </c>
      <c r="E73" s="1722" t="s">
        <v>1593</v>
      </c>
      <c r="F73" s="1723" t="s">
        <v>1409</v>
      </c>
      <c r="G73" s="1723" t="s">
        <v>1409</v>
      </c>
      <c r="H73" s="1724" t="s">
        <v>1555</v>
      </c>
      <c r="I73" s="1741" t="str">
        <f t="array" ref="I73:Q73">TRANSPOSE('15 - Priority of Payments'!F27:H35)</f>
        <v xml:space="preserve">Available Distribution Amount </v>
      </c>
      <c r="J73" s="1743" t="str">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K73" s="1743" t="str">
        <v>(B)	 on a pro rata and pari passu basis, any due and payable Class A Notes Interest Amounts on the Class A Notes;</v>
      </c>
      <c r="L73" s="1743" t="str">
        <v>(C) 	in transfer to the credit of the General Reserve Account of an amount equal to the General Reserve Replenishment Amount applicable on such Payment Date;;</v>
      </c>
      <c r="M73" s="1743" t="str">
        <v>(D) 	on a pro rata and pari passu basis, the Class A Notes Amortisation Amount in respect of the redemption of the Class A Notes;</v>
      </c>
      <c r="N73" s="1743" t="str">
        <v>(E)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O73" s="1743" t="str">
        <v xml:space="preserve">(F) 	 on a pro rata and pari passu basis, the Class B Notes Amortisation Amount in respect of the redemption of the Class B Notes; </v>
      </c>
      <c r="P73" s="1743" t="str">
        <v>(G)	  payment of any General Reserve Release Amount as repayment of the deposit made by the Seller under the General Reserve Deposit Agreement and, in priority to such payment, such amounts remaining unpaid from the previous Payment Dates; and</v>
      </c>
      <c r="Q73" s="1743" t="str">
        <v>(H)	 on any Payment Date which is not the Issuer Liquidation Date, the Excess Spread as interest payment to the Unitholders.</v>
      </c>
    </row>
    <row r="74" spans="1:17" ht="77.25" thickBot="1">
      <c r="A74" s="1714" t="s">
        <v>1404</v>
      </c>
      <c r="B74" s="1714" t="s">
        <v>1583</v>
      </c>
      <c r="C74" s="1712" t="s">
        <v>1594</v>
      </c>
      <c r="D74" s="1721" t="s">
        <v>1595</v>
      </c>
      <c r="E74" s="1722" t="s">
        <v>1596</v>
      </c>
      <c r="F74" s="1723" t="s">
        <v>1409</v>
      </c>
      <c r="G74" s="1723" t="s">
        <v>1409</v>
      </c>
      <c r="H74" s="1724" t="s">
        <v>1457</v>
      </c>
      <c r="I74" s="1740">
        <f>'15 - Priority of Payments'!J27</f>
        <v>69263377.490000695</v>
      </c>
      <c r="J74" s="1742">
        <f t="array" ref="J74:Q74">-TRANSPOSE('15 - Priority of Payments'!J28:J35)</f>
        <v>-1658133.7599999998</v>
      </c>
      <c r="K74" s="1742">
        <v>-3909142.28</v>
      </c>
      <c r="L74" s="1742">
        <v>0</v>
      </c>
      <c r="M74" s="1742">
        <v>-56293514.400000006</v>
      </c>
      <c r="N74" s="1742">
        <v>-514323.48</v>
      </c>
      <c r="O74" s="1742">
        <v>-2962812.5999999996</v>
      </c>
      <c r="P74" s="1742">
        <v>-286220.88000000268</v>
      </c>
      <c r="Q74" s="1742">
        <v>-3638454.6999993883</v>
      </c>
    </row>
    <row r="75" spans="1:17" ht="15.75" thickBot="1">
      <c r="A75" s="1714"/>
      <c r="B75" s="1714"/>
      <c r="C75" s="1712"/>
      <c r="D75" s="1721"/>
      <c r="E75" s="1722"/>
      <c r="F75" s="1723"/>
      <c r="G75" s="1723"/>
      <c r="H75" s="1724"/>
      <c r="I75" s="1724" t="s">
        <v>311</v>
      </c>
      <c r="J75" s="1724" t="s">
        <v>311</v>
      </c>
      <c r="K75" s="1724" t="s">
        <v>311</v>
      </c>
      <c r="L75" s="1724" t="s">
        <v>311</v>
      </c>
      <c r="M75" s="1724" t="s">
        <v>311</v>
      </c>
      <c r="N75" s="1724" t="s">
        <v>311</v>
      </c>
      <c r="O75" s="1724" t="s">
        <v>311</v>
      </c>
      <c r="P75" s="1724" t="s">
        <v>311</v>
      </c>
      <c r="Q75" s="1724" t="s">
        <v>311</v>
      </c>
    </row>
    <row r="76" spans="1:17" ht="64.5" thickBot="1">
      <c r="A76" s="1714" t="s">
        <v>1404</v>
      </c>
      <c r="B76" s="1714" t="s">
        <v>1583</v>
      </c>
      <c r="C76" s="1712" t="s">
        <v>1597</v>
      </c>
      <c r="D76" s="1721" t="s">
        <v>1598</v>
      </c>
      <c r="E76" s="1722" t="s">
        <v>1599</v>
      </c>
      <c r="F76" s="1723" t="s">
        <v>1409</v>
      </c>
      <c r="G76" s="1723" t="s">
        <v>1409</v>
      </c>
      <c r="H76" s="1724" t="s">
        <v>1457</v>
      </c>
      <c r="I76" s="1740">
        <f t="array" ref="I76:Q76">ROUND(TRANSPOSE('15 - Priority of Payments'!L27:L35),2)</f>
        <v>69263677.489999995</v>
      </c>
      <c r="J76" s="1740">
        <v>67605543.730000004</v>
      </c>
      <c r="K76" s="1740">
        <v>63696401.450000003</v>
      </c>
      <c r="L76" s="1740">
        <v>63696401.450000003</v>
      </c>
      <c r="M76" s="1740">
        <v>7402887.0499999998</v>
      </c>
      <c r="N76" s="1740">
        <v>6888563.5700000003</v>
      </c>
      <c r="O76" s="1740">
        <v>3925750.97</v>
      </c>
      <c r="P76" s="1740">
        <v>3639530.09</v>
      </c>
      <c r="Q76" s="1740">
        <v>1075.3900000000001</v>
      </c>
    </row>
    <row r="77" spans="1:17" ht="15.75" thickBot="1">
      <c r="A77" s="1714"/>
      <c r="B77" s="1714"/>
      <c r="C77" s="1712"/>
      <c r="D77" s="1721"/>
      <c r="E77" s="1722"/>
      <c r="F77" s="1723"/>
      <c r="G77" s="1723"/>
      <c r="H77" s="1724"/>
      <c r="I77" s="1724" t="s">
        <v>311</v>
      </c>
      <c r="J77" s="1724" t="s">
        <v>311</v>
      </c>
      <c r="K77" s="1724" t="s">
        <v>311</v>
      </c>
      <c r="L77" s="1724" t="s">
        <v>311</v>
      </c>
      <c r="M77" s="1724" t="s">
        <v>311</v>
      </c>
      <c r="N77" s="1724" t="s">
        <v>311</v>
      </c>
      <c r="O77" s="1724" t="s">
        <v>311</v>
      </c>
      <c r="P77" s="1724" t="s">
        <v>311</v>
      </c>
      <c r="Q77" s="1724" t="s">
        <v>311</v>
      </c>
    </row>
  </sheetData>
  <phoneticPr fontId="153" type="noConversion"/>
  <hyperlinks>
    <hyperlink ref="I9" r:id="rId1" xr:uid="{CD123254-8F27-472D-9575-28EF289B302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1E81-4371-4285-8A0C-F7AE347DE1D9}">
  <dimension ref="A1"/>
  <sheetViews>
    <sheetView workbookViewId="0"/>
  </sheetViews>
  <sheetFormatPr defaultRowHeight="1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35C79-BBC1-46EC-862D-A6E212413089}">
  <sheetPr codeName="Sheet47"/>
  <dimension ref="A1:R98"/>
  <sheetViews>
    <sheetView showGridLines="0" topLeftCell="A64" zoomScale="85" zoomScaleNormal="85" workbookViewId="0">
      <selection activeCell="J28" sqref="J28"/>
    </sheetView>
  </sheetViews>
  <sheetFormatPr defaultRowHeight="15"/>
  <cols>
    <col min="1" max="1" width="31.42578125" customWidth="1"/>
    <col min="2" max="4" width="26.7109375" customWidth="1"/>
    <col min="5" max="9" width="31.42578125" customWidth="1"/>
    <col min="10" max="18" width="28.85546875" customWidth="1"/>
  </cols>
  <sheetData>
    <row r="1" spans="1:9" ht="26.25" thickBot="1">
      <c r="A1" s="1711" t="s">
        <v>1395</v>
      </c>
      <c r="B1" s="1711" t="s">
        <v>1396</v>
      </c>
      <c r="C1" s="1712" t="s">
        <v>1397</v>
      </c>
      <c r="D1" s="1711" t="s">
        <v>1398</v>
      </c>
      <c r="E1" s="1711" t="s">
        <v>1399</v>
      </c>
      <c r="F1" s="1711" t="s">
        <v>1400</v>
      </c>
      <c r="G1" s="1711" t="s">
        <v>1401</v>
      </c>
      <c r="H1" s="1711" t="s">
        <v>1402</v>
      </c>
      <c r="I1" s="1713" t="s">
        <v>1403</v>
      </c>
    </row>
    <row r="2" spans="1:9" ht="39" thickBot="1">
      <c r="A2" s="1726" t="s">
        <v>1600</v>
      </c>
      <c r="B2" s="1714" t="s">
        <v>1405</v>
      </c>
      <c r="C2" s="1715" t="s">
        <v>1405</v>
      </c>
      <c r="D2" s="1716"/>
      <c r="E2" s="1717"/>
      <c r="F2" s="1718" t="s">
        <v>145</v>
      </c>
      <c r="G2" s="1718" t="s">
        <v>145</v>
      </c>
      <c r="H2" s="1719"/>
      <c r="I2" s="1720"/>
    </row>
    <row r="3" spans="1:9" ht="64.5" thickBot="1">
      <c r="A3" s="1726" t="s">
        <v>1600</v>
      </c>
      <c r="B3" s="1714" t="s">
        <v>1405</v>
      </c>
      <c r="C3" s="1712" t="s">
        <v>1601</v>
      </c>
      <c r="D3" s="1721" t="s">
        <v>1407</v>
      </c>
      <c r="E3" s="1722" t="s">
        <v>1408</v>
      </c>
      <c r="F3" s="1727" t="s">
        <v>1409</v>
      </c>
      <c r="G3" s="1723" t="s">
        <v>1409</v>
      </c>
      <c r="H3" s="1724" t="s">
        <v>1410</v>
      </c>
      <c r="I3" s="1724"/>
    </row>
    <row r="4" spans="1:9" ht="102.75" thickBot="1">
      <c r="A4" s="1726" t="s">
        <v>1600</v>
      </c>
      <c r="B4" s="1714" t="s">
        <v>1405</v>
      </c>
      <c r="C4" s="1712" t="s">
        <v>1602</v>
      </c>
      <c r="D4" s="1721" t="s">
        <v>1412</v>
      </c>
      <c r="E4" s="1722" t="s">
        <v>1603</v>
      </c>
      <c r="F4" s="1727" t="s">
        <v>1409</v>
      </c>
      <c r="G4" s="1723" t="s">
        <v>1409</v>
      </c>
      <c r="H4" s="1724" t="s">
        <v>1414</v>
      </c>
      <c r="I4" s="1737">
        <f>'00 - Cover'!F17</f>
        <v>45747</v>
      </c>
    </row>
    <row r="5" spans="1:9" ht="51.75" thickBot="1">
      <c r="A5" s="1726" t="s">
        <v>1600</v>
      </c>
      <c r="B5" s="1714" t="s">
        <v>1405</v>
      </c>
      <c r="C5" s="1712" t="s">
        <v>1604</v>
      </c>
      <c r="D5" s="1721" t="s">
        <v>1605</v>
      </c>
      <c r="E5" s="1722" t="s">
        <v>1606</v>
      </c>
      <c r="F5" s="1723" t="s">
        <v>1409</v>
      </c>
      <c r="G5" s="1723" t="s">
        <v>1453</v>
      </c>
      <c r="H5" s="1724" t="s">
        <v>1446</v>
      </c>
      <c r="I5" s="1724" t="s">
        <v>1855</v>
      </c>
    </row>
    <row r="6" spans="1:9" ht="64.5" thickBot="1">
      <c r="A6" s="1726" t="s">
        <v>1600</v>
      </c>
      <c r="B6" s="1714" t="s">
        <v>1405</v>
      </c>
      <c r="C6" s="1712" t="s">
        <v>1607</v>
      </c>
      <c r="D6" s="1721" t="s">
        <v>1608</v>
      </c>
      <c r="E6" s="1722" t="s">
        <v>1609</v>
      </c>
      <c r="F6" s="1723" t="s">
        <v>1409</v>
      </c>
      <c r="G6" s="1723" t="s">
        <v>1453</v>
      </c>
      <c r="H6" s="1724" t="s">
        <v>1446</v>
      </c>
      <c r="I6" s="1724" t="s">
        <v>1854</v>
      </c>
    </row>
    <row r="7" spans="1:9" ht="64.5" thickBot="1">
      <c r="A7" s="1726" t="s">
        <v>1600</v>
      </c>
      <c r="B7" s="1714" t="s">
        <v>1405</v>
      </c>
      <c r="C7" s="1712" t="s">
        <v>1610</v>
      </c>
      <c r="D7" s="1721" t="s">
        <v>1611</v>
      </c>
      <c r="E7" s="1722" t="s">
        <v>1612</v>
      </c>
      <c r="F7" s="1723" t="s">
        <v>1409</v>
      </c>
      <c r="G7" s="1723" t="s">
        <v>1453</v>
      </c>
      <c r="H7" s="1724" t="s">
        <v>1446</v>
      </c>
      <c r="I7" s="1724" t="s">
        <v>1854</v>
      </c>
    </row>
    <row r="8" spans="1:9" ht="77.25" thickBot="1">
      <c r="A8" s="1726" t="s">
        <v>1600</v>
      </c>
      <c r="B8" s="1714" t="s">
        <v>1405</v>
      </c>
      <c r="C8" s="1712" t="s">
        <v>1613</v>
      </c>
      <c r="D8" s="1721" t="s">
        <v>1614</v>
      </c>
      <c r="E8" s="1722" t="s">
        <v>1615</v>
      </c>
      <c r="F8" s="1723" t="s">
        <v>1409</v>
      </c>
      <c r="G8" s="1723" t="s">
        <v>1453</v>
      </c>
      <c r="H8" s="1724" t="s">
        <v>1562</v>
      </c>
      <c r="I8" s="1724" t="s">
        <v>1855</v>
      </c>
    </row>
    <row r="9" spans="1:9" ht="77.25" thickBot="1">
      <c r="A9" s="1726" t="s">
        <v>1600</v>
      </c>
      <c r="B9" s="1714" t="s">
        <v>1405</v>
      </c>
      <c r="C9" s="1712" t="s">
        <v>1616</v>
      </c>
      <c r="D9" s="1721" t="s">
        <v>1617</v>
      </c>
      <c r="E9" s="1722" t="s">
        <v>1618</v>
      </c>
      <c r="F9" s="1723" t="s">
        <v>1409</v>
      </c>
      <c r="G9" s="1723" t="s">
        <v>1453</v>
      </c>
      <c r="H9" s="1724" t="s">
        <v>1446</v>
      </c>
      <c r="I9" s="1724" t="s">
        <v>1853</v>
      </c>
    </row>
    <row r="10" spans="1:9" ht="192" thickBot="1">
      <c r="A10" s="1726" t="s">
        <v>1600</v>
      </c>
      <c r="B10" s="1714" t="s">
        <v>1405</v>
      </c>
      <c r="C10" s="1712" t="s">
        <v>1619</v>
      </c>
      <c r="D10" s="1721" t="s">
        <v>1620</v>
      </c>
      <c r="E10" s="1722" t="s">
        <v>1621</v>
      </c>
      <c r="F10" s="1723" t="s">
        <v>1409</v>
      </c>
      <c r="G10" s="1723" t="s">
        <v>1409</v>
      </c>
      <c r="H10" s="1724" t="s">
        <v>1436</v>
      </c>
      <c r="I10" s="1724" t="s">
        <v>1867</v>
      </c>
    </row>
    <row r="11" spans="1:9" ht="204.75" thickBot="1">
      <c r="A11" s="1726" t="s">
        <v>1600</v>
      </c>
      <c r="B11" s="1714" t="s">
        <v>1405</v>
      </c>
      <c r="C11" s="1712" t="s">
        <v>1622</v>
      </c>
      <c r="D11" s="1721" t="s">
        <v>1623</v>
      </c>
      <c r="E11" s="1722" t="s">
        <v>1624</v>
      </c>
      <c r="F11" s="1723" t="s">
        <v>1409</v>
      </c>
      <c r="G11" s="1723" t="s">
        <v>1453</v>
      </c>
      <c r="H11" s="1724" t="s">
        <v>1436</v>
      </c>
      <c r="I11" s="1724" t="s">
        <v>1855</v>
      </c>
    </row>
    <row r="12" spans="1:9" ht="128.25" thickBot="1">
      <c r="A12" s="1726" t="s">
        <v>1600</v>
      </c>
      <c r="B12" s="1714" t="s">
        <v>1405</v>
      </c>
      <c r="C12" s="1712" t="s">
        <v>1625</v>
      </c>
      <c r="D12" s="1721" t="s">
        <v>1626</v>
      </c>
      <c r="E12" s="1722" t="s">
        <v>1627</v>
      </c>
      <c r="F12" s="1723" t="s">
        <v>1409</v>
      </c>
      <c r="G12" s="1723" t="s">
        <v>1453</v>
      </c>
      <c r="H12" s="1724" t="s">
        <v>1457</v>
      </c>
      <c r="I12" s="1724" t="s">
        <v>1855</v>
      </c>
    </row>
    <row r="13" spans="1:9" ht="15.75" thickBot="1">
      <c r="A13" s="1726"/>
      <c r="B13" s="1714"/>
      <c r="C13" s="1712"/>
      <c r="D13" s="1721"/>
      <c r="E13" s="1722"/>
      <c r="F13" s="1723"/>
      <c r="G13" s="1723"/>
      <c r="H13" s="1724"/>
      <c r="I13" s="1724" t="s">
        <v>311</v>
      </c>
    </row>
    <row r="14" spans="1:9" ht="128.25" thickBot="1">
      <c r="A14" s="1726" t="s">
        <v>1600</v>
      </c>
      <c r="B14" s="1714" t="s">
        <v>1405</v>
      </c>
      <c r="C14" s="1712" t="s">
        <v>1628</v>
      </c>
      <c r="D14" s="1721" t="s">
        <v>1629</v>
      </c>
      <c r="E14" s="1722" t="s">
        <v>1630</v>
      </c>
      <c r="F14" s="1723" t="s">
        <v>1409</v>
      </c>
      <c r="G14" s="1723" t="s">
        <v>1453</v>
      </c>
      <c r="H14" s="1724" t="s">
        <v>1457</v>
      </c>
      <c r="I14" s="1724" t="s">
        <v>1855</v>
      </c>
    </row>
    <row r="15" spans="1:9" ht="15.75" thickBot="1">
      <c r="A15" s="1726"/>
      <c r="B15" s="1714"/>
      <c r="C15" s="1712"/>
      <c r="D15" s="1721"/>
      <c r="E15" s="1722"/>
      <c r="F15" s="1723"/>
      <c r="G15" s="1723"/>
      <c r="H15" s="1724"/>
      <c r="I15" s="1724" t="s">
        <v>311</v>
      </c>
    </row>
    <row r="16" spans="1:9" ht="64.5" thickBot="1">
      <c r="A16" s="1726" t="s">
        <v>1600</v>
      </c>
      <c r="B16" s="1714" t="s">
        <v>1405</v>
      </c>
      <c r="C16" s="1712" t="s">
        <v>1631</v>
      </c>
      <c r="D16" s="1721" t="s">
        <v>1632</v>
      </c>
      <c r="E16" s="1722" t="s">
        <v>1633</v>
      </c>
      <c r="F16" s="1723" t="s">
        <v>1409</v>
      </c>
      <c r="G16" s="1723" t="s">
        <v>1453</v>
      </c>
      <c r="H16" s="1724" t="s">
        <v>1634</v>
      </c>
      <c r="I16" s="1724" t="s">
        <v>1855</v>
      </c>
    </row>
    <row r="17" spans="1:9" ht="115.5" thickBot="1">
      <c r="A17" s="1726" t="s">
        <v>1600</v>
      </c>
      <c r="B17" s="1714" t="s">
        <v>1405</v>
      </c>
      <c r="C17" s="1712" t="s">
        <v>1635</v>
      </c>
      <c r="D17" s="1721" t="s">
        <v>1636</v>
      </c>
      <c r="E17" s="1722" t="s">
        <v>1637</v>
      </c>
      <c r="F17" s="1723" t="s">
        <v>1409</v>
      </c>
      <c r="G17" s="1723" t="s">
        <v>1453</v>
      </c>
      <c r="H17" s="1724" t="s">
        <v>1457</v>
      </c>
      <c r="I17" s="1724" t="s">
        <v>1855</v>
      </c>
    </row>
    <row r="18" spans="1:9" ht="15.75" thickBot="1">
      <c r="A18" s="1726"/>
      <c r="B18" s="1714"/>
      <c r="C18" s="1712"/>
      <c r="D18" s="1721"/>
      <c r="E18" s="1722"/>
      <c r="F18" s="1723"/>
      <c r="G18" s="1723"/>
      <c r="H18" s="1724"/>
      <c r="I18" s="1724" t="s">
        <v>311</v>
      </c>
    </row>
    <row r="19" spans="1:9" ht="77.25" thickBot="1">
      <c r="A19" s="1726" t="s">
        <v>1600</v>
      </c>
      <c r="B19" s="1714" t="s">
        <v>1405</v>
      </c>
      <c r="C19" s="1712" t="s">
        <v>1638</v>
      </c>
      <c r="D19" s="1721" t="s">
        <v>1639</v>
      </c>
      <c r="E19" s="1722" t="s">
        <v>1640</v>
      </c>
      <c r="F19" s="1723" t="s">
        <v>1409</v>
      </c>
      <c r="G19" s="1723" t="s">
        <v>1453</v>
      </c>
      <c r="H19" s="1724" t="s">
        <v>1479</v>
      </c>
      <c r="I19" s="1724" t="s">
        <v>1855</v>
      </c>
    </row>
    <row r="20" spans="1:9" ht="64.5" thickBot="1">
      <c r="A20" s="1726" t="s">
        <v>1600</v>
      </c>
      <c r="B20" s="1714" t="s">
        <v>1405</v>
      </c>
      <c r="C20" s="1712" t="s">
        <v>1641</v>
      </c>
      <c r="D20" s="1721" t="s">
        <v>1642</v>
      </c>
      <c r="E20" s="1722" t="s">
        <v>1643</v>
      </c>
      <c r="F20" s="1723" t="s">
        <v>1409</v>
      </c>
      <c r="G20" s="1723" t="s">
        <v>1453</v>
      </c>
      <c r="H20" s="1724" t="s">
        <v>1479</v>
      </c>
      <c r="I20" s="1724" t="s">
        <v>1855</v>
      </c>
    </row>
    <row r="21" spans="1:9" ht="102.75" thickBot="1">
      <c r="A21" s="1726" t="s">
        <v>1600</v>
      </c>
      <c r="B21" s="1714" t="s">
        <v>1405</v>
      </c>
      <c r="C21" s="1712" t="s">
        <v>1644</v>
      </c>
      <c r="D21" s="1721" t="s">
        <v>1645</v>
      </c>
      <c r="E21" s="1722" t="s">
        <v>1646</v>
      </c>
      <c r="F21" s="1723" t="s">
        <v>1409</v>
      </c>
      <c r="G21" s="1723" t="s">
        <v>1453</v>
      </c>
      <c r="H21" s="1724" t="s">
        <v>1457</v>
      </c>
      <c r="I21" s="1724" t="s">
        <v>1855</v>
      </c>
    </row>
    <row r="22" spans="1:9" ht="15.75" thickBot="1">
      <c r="A22" s="1726"/>
      <c r="B22" s="1714"/>
      <c r="C22" s="1712"/>
      <c r="D22" s="1721"/>
      <c r="E22" s="1722"/>
      <c r="F22" s="1723"/>
      <c r="G22" s="1723"/>
      <c r="H22" s="1724"/>
      <c r="I22" s="1724" t="s">
        <v>311</v>
      </c>
    </row>
    <row r="23" spans="1:9" ht="409.6" thickBot="1">
      <c r="A23" s="1726" t="s">
        <v>1600</v>
      </c>
      <c r="B23" s="1714" t="s">
        <v>1405</v>
      </c>
      <c r="C23" s="1712" t="s">
        <v>1647</v>
      </c>
      <c r="D23" s="1725" t="s">
        <v>1648</v>
      </c>
      <c r="E23" s="1722" t="s">
        <v>1649</v>
      </c>
      <c r="F23" s="1723" t="s">
        <v>1409</v>
      </c>
      <c r="G23" s="1723" t="s">
        <v>1453</v>
      </c>
      <c r="H23" s="1724" t="s">
        <v>1436</v>
      </c>
      <c r="I23" s="1724" t="s">
        <v>1855</v>
      </c>
    </row>
    <row r="24" spans="1:9" ht="39" thickBot="1">
      <c r="A24" s="1726" t="s">
        <v>1600</v>
      </c>
      <c r="B24" s="1714" t="s">
        <v>1405</v>
      </c>
      <c r="C24" s="1712" t="s">
        <v>1650</v>
      </c>
      <c r="D24" s="1725" t="s">
        <v>1651</v>
      </c>
      <c r="E24" s="1722" t="s">
        <v>1652</v>
      </c>
      <c r="F24" s="1723" t="s">
        <v>1409</v>
      </c>
      <c r="G24" s="1723" t="s">
        <v>1453</v>
      </c>
      <c r="H24" s="1724" t="s">
        <v>1414</v>
      </c>
      <c r="I24" s="1724" t="s">
        <v>1855</v>
      </c>
    </row>
    <row r="25" spans="1:9" ht="77.25" thickBot="1">
      <c r="A25" s="1726" t="s">
        <v>1600</v>
      </c>
      <c r="B25" s="1714" t="s">
        <v>1405</v>
      </c>
      <c r="C25" s="1712" t="s">
        <v>1653</v>
      </c>
      <c r="D25" s="1725" t="s">
        <v>1654</v>
      </c>
      <c r="E25" s="1722" t="s">
        <v>1655</v>
      </c>
      <c r="F25" s="1723" t="s">
        <v>1409</v>
      </c>
      <c r="G25" s="1723" t="s">
        <v>1453</v>
      </c>
      <c r="H25" s="1724" t="s">
        <v>1457</v>
      </c>
      <c r="I25" s="1724" t="s">
        <v>1855</v>
      </c>
    </row>
    <row r="26" spans="1:9" ht="15.75" thickBot="1">
      <c r="A26" s="1726"/>
      <c r="B26" s="1714"/>
      <c r="C26" s="1712"/>
      <c r="D26" s="1725"/>
      <c r="E26" s="1722"/>
      <c r="F26" s="1723"/>
      <c r="G26" s="1723"/>
      <c r="H26" s="1724"/>
      <c r="I26" s="1724" t="s">
        <v>311</v>
      </c>
    </row>
    <row r="27" spans="1:9" ht="39" thickBot="1">
      <c r="A27" s="1726" t="s">
        <v>1600</v>
      </c>
      <c r="B27" s="1714" t="s">
        <v>1405</v>
      </c>
      <c r="C27" s="1712" t="s">
        <v>1656</v>
      </c>
      <c r="D27" s="1725" t="s">
        <v>1657</v>
      </c>
      <c r="E27" s="1722" t="s">
        <v>1658</v>
      </c>
      <c r="F27" s="1723" t="s">
        <v>1409</v>
      </c>
      <c r="G27" s="1723" t="s">
        <v>1453</v>
      </c>
      <c r="H27" s="1724" t="s">
        <v>1659</v>
      </c>
      <c r="I27" s="1724" t="s">
        <v>1855</v>
      </c>
    </row>
    <row r="28" spans="1:9" ht="39" thickBot="1">
      <c r="A28" s="1726" t="s">
        <v>1600</v>
      </c>
      <c r="B28" s="1714" t="s">
        <v>1405</v>
      </c>
      <c r="C28" s="1712" t="s">
        <v>1660</v>
      </c>
      <c r="D28" s="1725" t="s">
        <v>1661</v>
      </c>
      <c r="E28" s="1722" t="s">
        <v>1662</v>
      </c>
      <c r="F28" s="1723" t="s">
        <v>1409</v>
      </c>
      <c r="G28" s="1723" t="s">
        <v>1453</v>
      </c>
      <c r="H28" s="1724" t="s">
        <v>1659</v>
      </c>
      <c r="I28" s="1724" t="s">
        <v>1855</v>
      </c>
    </row>
    <row r="29" spans="1:9" ht="39" thickBot="1">
      <c r="A29" s="1726" t="s">
        <v>1600</v>
      </c>
      <c r="B29" s="1714" t="s">
        <v>1405</v>
      </c>
      <c r="C29" s="1712" t="s">
        <v>1663</v>
      </c>
      <c r="D29" s="1725" t="s">
        <v>1664</v>
      </c>
      <c r="E29" s="1722" t="s">
        <v>1665</v>
      </c>
      <c r="F29" s="1723" t="s">
        <v>1409</v>
      </c>
      <c r="G29" s="1723" t="s">
        <v>1453</v>
      </c>
      <c r="H29" s="1724" t="s">
        <v>1479</v>
      </c>
      <c r="I29" s="1724" t="s">
        <v>1855</v>
      </c>
    </row>
    <row r="30" spans="1:9" ht="39" thickBot="1">
      <c r="A30" s="1726" t="s">
        <v>1600</v>
      </c>
      <c r="B30" s="1714" t="s">
        <v>1405</v>
      </c>
      <c r="C30" s="1712" t="s">
        <v>1666</v>
      </c>
      <c r="D30" s="1725" t="s">
        <v>1667</v>
      </c>
      <c r="E30" s="1722" t="s">
        <v>1668</v>
      </c>
      <c r="F30" s="1723" t="s">
        <v>1409</v>
      </c>
      <c r="G30" s="1723" t="s">
        <v>1453</v>
      </c>
      <c r="H30" s="1724" t="s">
        <v>1414</v>
      </c>
      <c r="I30" s="1724" t="s">
        <v>1855</v>
      </c>
    </row>
    <row r="31" spans="1:9" ht="77.25" thickBot="1">
      <c r="A31" s="1726" t="s">
        <v>1600</v>
      </c>
      <c r="B31" s="1714" t="s">
        <v>1405</v>
      </c>
      <c r="C31" s="1712" t="s">
        <v>1669</v>
      </c>
      <c r="D31" s="1725" t="s">
        <v>1670</v>
      </c>
      <c r="E31" s="1722" t="s">
        <v>1671</v>
      </c>
      <c r="F31" s="1723" t="s">
        <v>1409</v>
      </c>
      <c r="G31" s="1723" t="s">
        <v>1453</v>
      </c>
      <c r="H31" s="1724" t="s">
        <v>1457</v>
      </c>
      <c r="I31" s="1724" t="s">
        <v>1855</v>
      </c>
    </row>
    <row r="32" spans="1:9" ht="15.75" thickBot="1">
      <c r="A32" s="1726"/>
      <c r="B32" s="1714"/>
      <c r="C32" s="1746"/>
      <c r="D32" s="1747"/>
      <c r="E32" s="1748"/>
      <c r="F32" s="1727"/>
      <c r="G32" s="1727"/>
      <c r="H32" s="1749"/>
      <c r="I32" s="1724" t="s">
        <v>311</v>
      </c>
    </row>
    <row r="33" spans="1:11" ht="39" thickBot="1">
      <c r="A33" s="1726" t="s">
        <v>1600</v>
      </c>
      <c r="B33" s="1714" t="s">
        <v>1672</v>
      </c>
      <c r="C33" s="1715" t="s">
        <v>1673</v>
      </c>
      <c r="D33" s="1716"/>
      <c r="E33" s="1717"/>
      <c r="F33" s="1718" t="s">
        <v>145</v>
      </c>
      <c r="G33" s="1718" t="s">
        <v>145</v>
      </c>
      <c r="H33" s="1719"/>
      <c r="I33" s="1720"/>
    </row>
    <row r="34" spans="1:11" ht="39" thickBot="1">
      <c r="A34" s="1726" t="s">
        <v>1600</v>
      </c>
      <c r="B34" s="1714" t="s">
        <v>1672</v>
      </c>
      <c r="C34" s="1712" t="s">
        <v>1674</v>
      </c>
      <c r="D34" s="1721" t="s">
        <v>1407</v>
      </c>
      <c r="E34" s="1722" t="s">
        <v>1675</v>
      </c>
      <c r="F34" s="1723" t="s">
        <v>1409</v>
      </c>
      <c r="G34" s="1723" t="s">
        <v>1409</v>
      </c>
      <c r="H34" s="1724" t="s">
        <v>1410</v>
      </c>
      <c r="I34" s="1724"/>
      <c r="J34" s="1724"/>
      <c r="K34" s="1724"/>
    </row>
    <row r="35" spans="1:11" ht="51.75" thickBot="1">
      <c r="A35" s="1726" t="s">
        <v>1600</v>
      </c>
      <c r="B35" s="1714" t="s">
        <v>1672</v>
      </c>
      <c r="C35" s="1712" t="s">
        <v>1676</v>
      </c>
      <c r="D35" s="1721" t="s">
        <v>1677</v>
      </c>
      <c r="E35" s="1722" t="s">
        <v>1678</v>
      </c>
      <c r="F35" s="1723" t="s">
        <v>1409</v>
      </c>
      <c r="G35" s="1723" t="s">
        <v>1409</v>
      </c>
      <c r="H35" s="1724" t="s">
        <v>1555</v>
      </c>
      <c r="I35" s="1724" t="s">
        <v>120</v>
      </c>
      <c r="J35" s="1724" t="s">
        <v>121</v>
      </c>
      <c r="K35" s="1724" t="s">
        <v>132</v>
      </c>
    </row>
    <row r="36" spans="1:11" ht="102.75" thickBot="1">
      <c r="A36" s="1726" t="s">
        <v>1600</v>
      </c>
      <c r="B36" s="1714" t="s">
        <v>1672</v>
      </c>
      <c r="C36" s="1712" t="s">
        <v>1679</v>
      </c>
      <c r="D36" s="1721" t="s">
        <v>1680</v>
      </c>
      <c r="E36" s="1722" t="s">
        <v>1681</v>
      </c>
      <c r="F36" s="1723" t="s">
        <v>1409</v>
      </c>
      <c r="G36" s="1723" t="s">
        <v>1409</v>
      </c>
      <c r="H36" s="1724" t="s">
        <v>1555</v>
      </c>
      <c r="I36" s="1724" t="s">
        <v>120</v>
      </c>
      <c r="J36" s="1724" t="s">
        <v>121</v>
      </c>
      <c r="K36" s="1724" t="s">
        <v>132</v>
      </c>
    </row>
    <row r="37" spans="1:11" ht="39" thickBot="1">
      <c r="A37" s="1726" t="s">
        <v>1600</v>
      </c>
      <c r="B37" s="1714" t="s">
        <v>1672</v>
      </c>
      <c r="C37" s="1712" t="s">
        <v>1682</v>
      </c>
      <c r="D37" s="1721" t="s">
        <v>1683</v>
      </c>
      <c r="E37" s="1722" t="s">
        <v>1684</v>
      </c>
      <c r="F37" s="1723" t="s">
        <v>1409</v>
      </c>
      <c r="G37" s="1723" t="s">
        <v>1453</v>
      </c>
      <c r="H37" s="1724" t="s">
        <v>1685</v>
      </c>
      <c r="I37" s="1724" t="str">
        <f>'11 - Notes Follow-up'!E17</f>
        <v>FR001400SOX4</v>
      </c>
      <c r="J37" s="1724" t="s">
        <v>1855</v>
      </c>
      <c r="K37" s="1724" t="s">
        <v>1855</v>
      </c>
    </row>
    <row r="38" spans="1:11" ht="90" thickBot="1">
      <c r="A38" s="1726" t="s">
        <v>1600</v>
      </c>
      <c r="B38" s="1714" t="s">
        <v>1672</v>
      </c>
      <c r="C38" s="1712" t="s">
        <v>1686</v>
      </c>
      <c r="D38" s="1721" t="s">
        <v>1687</v>
      </c>
      <c r="E38" s="1722" t="s">
        <v>1688</v>
      </c>
      <c r="F38" s="1723" t="s">
        <v>1409</v>
      </c>
      <c r="G38" s="1723" t="s">
        <v>1453</v>
      </c>
      <c r="H38" s="1724" t="s">
        <v>1418</v>
      </c>
      <c r="I38" s="1724" t="s">
        <v>120</v>
      </c>
      <c r="J38" s="1724" t="s">
        <v>121</v>
      </c>
      <c r="K38" s="1724" t="s">
        <v>132</v>
      </c>
    </row>
    <row r="39" spans="1:11" ht="217.5" thickBot="1">
      <c r="A39" s="1726" t="s">
        <v>1600</v>
      </c>
      <c r="B39" s="1714" t="s">
        <v>1672</v>
      </c>
      <c r="C39" s="1712" t="s">
        <v>1689</v>
      </c>
      <c r="D39" s="1721" t="s">
        <v>1690</v>
      </c>
      <c r="E39" s="1722" t="s">
        <v>1691</v>
      </c>
      <c r="F39" s="1723" t="s">
        <v>1409</v>
      </c>
      <c r="G39" s="1723" t="s">
        <v>1409</v>
      </c>
      <c r="H39" s="1724" t="s">
        <v>1436</v>
      </c>
      <c r="I39" s="1724" t="s">
        <v>1868</v>
      </c>
      <c r="J39" s="1724" t="s">
        <v>1868</v>
      </c>
      <c r="K39" s="1724" t="s">
        <v>1869</v>
      </c>
    </row>
    <row r="40" spans="1:11" ht="39" thickBot="1">
      <c r="A40" s="1726" t="s">
        <v>1600</v>
      </c>
      <c r="B40" s="1714" t="s">
        <v>1672</v>
      </c>
      <c r="C40" s="1712" t="s">
        <v>1692</v>
      </c>
      <c r="D40" s="1721" t="s">
        <v>402</v>
      </c>
      <c r="E40" s="1722" t="s">
        <v>1693</v>
      </c>
      <c r="F40" s="1723" t="s">
        <v>1409</v>
      </c>
      <c r="G40" s="1723" t="s">
        <v>1409</v>
      </c>
      <c r="H40" s="1724" t="s">
        <v>1659</v>
      </c>
      <c r="I40" s="1724" t="s">
        <v>311</v>
      </c>
      <c r="J40" s="1724" t="s">
        <v>311</v>
      </c>
      <c r="K40" s="1724" t="s">
        <v>311</v>
      </c>
    </row>
    <row r="41" spans="1:11" ht="77.25" thickBot="1">
      <c r="A41" s="1726" t="s">
        <v>1600</v>
      </c>
      <c r="B41" s="1714" t="s">
        <v>1672</v>
      </c>
      <c r="C41" s="1712" t="s">
        <v>1694</v>
      </c>
      <c r="D41" s="1721" t="s">
        <v>437</v>
      </c>
      <c r="E41" s="1722" t="s">
        <v>1695</v>
      </c>
      <c r="F41" s="1723" t="s">
        <v>1409</v>
      </c>
      <c r="G41" s="1723" t="s">
        <v>1409</v>
      </c>
      <c r="H41" s="1724" t="s">
        <v>1457</v>
      </c>
      <c r="I41" s="1740">
        <f>'11 - Notes Follow-up'!E16</f>
        <v>7773200000</v>
      </c>
      <c r="J41" s="1740">
        <f>'11 - Notes Follow-up'!M16</f>
        <v>409200000</v>
      </c>
      <c r="K41" s="1740">
        <f>'11 - Notes Follow-up'!T15</f>
        <v>300</v>
      </c>
    </row>
    <row r="42" spans="1:11" ht="15.75" thickBot="1">
      <c r="A42" s="1726"/>
      <c r="B42" s="1714"/>
      <c r="C42" s="1712"/>
      <c r="D42" s="1721"/>
      <c r="E42" s="1722"/>
      <c r="F42" s="1723"/>
      <c r="G42" s="1723"/>
      <c r="H42" s="1724"/>
      <c r="I42" s="1724" t="s">
        <v>311</v>
      </c>
      <c r="J42" s="1724" t="s">
        <v>311</v>
      </c>
      <c r="K42" s="1724" t="s">
        <v>311</v>
      </c>
    </row>
    <row r="43" spans="1:11" ht="90" thickBot="1">
      <c r="A43" s="1726" t="s">
        <v>1600</v>
      </c>
      <c r="B43" s="1714" t="s">
        <v>1672</v>
      </c>
      <c r="C43" s="1712" t="s">
        <v>1696</v>
      </c>
      <c r="D43" s="1721" t="s">
        <v>438</v>
      </c>
      <c r="E43" s="1722" t="s">
        <v>1697</v>
      </c>
      <c r="F43" s="1723" t="s">
        <v>1409</v>
      </c>
      <c r="G43" s="1723" t="s">
        <v>1409</v>
      </c>
      <c r="H43" s="1724" t="s">
        <v>1457</v>
      </c>
      <c r="I43" s="1740">
        <f>'11 - Notes Follow-up'!G25</f>
        <v>7374455827.6400013</v>
      </c>
      <c r="J43" s="1740">
        <f>'11 - Notes Follow-up'!O25</f>
        <v>388129228.07999998</v>
      </c>
      <c r="K43" s="1740">
        <f>'11 - Notes Follow-up'!V25</f>
        <v>300</v>
      </c>
    </row>
    <row r="44" spans="1:11" ht="15.75" thickBot="1">
      <c r="A44" s="1726"/>
      <c r="B44" s="1714"/>
      <c r="C44" s="1712"/>
      <c r="D44" s="1721"/>
      <c r="E44" s="1722"/>
      <c r="F44" s="1723"/>
      <c r="G44" s="1723"/>
      <c r="H44" s="1724"/>
      <c r="I44" s="1724" t="s">
        <v>311</v>
      </c>
      <c r="J44" s="1724" t="s">
        <v>311</v>
      </c>
      <c r="K44" s="1724" t="s">
        <v>311</v>
      </c>
    </row>
    <row r="45" spans="1:11" ht="102.75" thickBot="1">
      <c r="A45" s="1726" t="s">
        <v>1600</v>
      </c>
      <c r="B45" s="1714" t="s">
        <v>1672</v>
      </c>
      <c r="C45" s="1712" t="s">
        <v>1698</v>
      </c>
      <c r="D45" s="1721" t="s">
        <v>1699</v>
      </c>
      <c r="E45" s="1722" t="s">
        <v>1700</v>
      </c>
      <c r="F45" s="1723" t="s">
        <v>1409</v>
      </c>
      <c r="G45" s="1723" t="s">
        <v>1409</v>
      </c>
      <c r="H45" s="1724" t="s">
        <v>1436</v>
      </c>
      <c r="I45" s="1724" t="s">
        <v>1870</v>
      </c>
      <c r="J45" s="1724" t="s">
        <v>1870</v>
      </c>
      <c r="K45" s="1724" t="s">
        <v>1870</v>
      </c>
    </row>
    <row r="46" spans="1:11" ht="64.5" thickBot="1">
      <c r="A46" s="1726" t="s">
        <v>1600</v>
      </c>
      <c r="B46" s="1714" t="s">
        <v>1672</v>
      </c>
      <c r="C46" s="1712" t="s">
        <v>1701</v>
      </c>
      <c r="D46" s="1721" t="s">
        <v>1702</v>
      </c>
      <c r="E46" s="1722" t="s">
        <v>1703</v>
      </c>
      <c r="F46" s="1723" t="s">
        <v>1409</v>
      </c>
      <c r="G46" s="1723" t="s">
        <v>1453</v>
      </c>
      <c r="H46" s="1724" t="s">
        <v>1414</v>
      </c>
      <c r="I46" s="1737">
        <f>'11 - Notes Follow-up'!B25</f>
        <v>45775</v>
      </c>
      <c r="J46" s="1737">
        <f>I46</f>
        <v>45775</v>
      </c>
      <c r="K46" s="1737">
        <f>J46</f>
        <v>45775</v>
      </c>
    </row>
    <row r="47" spans="1:11" ht="64.5" thickBot="1">
      <c r="A47" s="1726" t="s">
        <v>1600</v>
      </c>
      <c r="B47" s="1714" t="s">
        <v>1672</v>
      </c>
      <c r="C47" s="1712" t="s">
        <v>1704</v>
      </c>
      <c r="D47" s="1721" t="s">
        <v>1705</v>
      </c>
      <c r="E47" s="1722" t="s">
        <v>1706</v>
      </c>
      <c r="F47" s="1723" t="s">
        <v>1409</v>
      </c>
      <c r="G47" s="1723" t="s">
        <v>1453</v>
      </c>
      <c r="H47" s="1724" t="s">
        <v>1414</v>
      </c>
      <c r="I47" s="1737">
        <f>I46</f>
        <v>45775</v>
      </c>
      <c r="J47" s="1737">
        <f>J46</f>
        <v>45775</v>
      </c>
      <c r="K47" s="1737">
        <f>J47</f>
        <v>45775</v>
      </c>
    </row>
    <row r="48" spans="1:11" ht="39" thickBot="1">
      <c r="A48" s="1726" t="s">
        <v>1600</v>
      </c>
      <c r="B48" s="1714" t="s">
        <v>1672</v>
      </c>
      <c r="C48" s="1712" t="s">
        <v>1707</v>
      </c>
      <c r="D48" s="1721" t="s">
        <v>1708</v>
      </c>
      <c r="E48" s="1722" t="s">
        <v>1709</v>
      </c>
      <c r="F48" s="1723" t="s">
        <v>1409</v>
      </c>
      <c r="G48" s="1723" t="s">
        <v>1409</v>
      </c>
      <c r="H48" s="1724" t="s">
        <v>1479</v>
      </c>
      <c r="I48" s="1724">
        <f>'11 - Notes Follow-up'!E15*10000</f>
        <v>60</v>
      </c>
      <c r="J48" s="1724">
        <f>'11 - Notes Follow-up'!M15*10000</f>
        <v>150</v>
      </c>
      <c r="K48" s="1724">
        <v>0</v>
      </c>
    </row>
    <row r="49" spans="1:11" ht="64.5" thickBot="1">
      <c r="A49" s="1726" t="s">
        <v>1600</v>
      </c>
      <c r="B49" s="1714" t="s">
        <v>1672</v>
      </c>
      <c r="C49" s="1712" t="s">
        <v>1710</v>
      </c>
      <c r="D49" s="1721" t="s">
        <v>1711</v>
      </c>
      <c r="E49" s="1722" t="s">
        <v>1712</v>
      </c>
      <c r="F49" s="1723" t="s">
        <v>1409</v>
      </c>
      <c r="G49" s="1723" t="s">
        <v>1453</v>
      </c>
      <c r="H49" s="1724" t="s">
        <v>1479</v>
      </c>
      <c r="I49" s="1745">
        <v>0</v>
      </c>
      <c r="J49" s="1745">
        <v>0</v>
      </c>
      <c r="K49" s="1745">
        <v>0</v>
      </c>
    </row>
    <row r="50" spans="1:11" ht="39" thickBot="1">
      <c r="A50" s="1726" t="s">
        <v>1600</v>
      </c>
      <c r="B50" s="1714" t="s">
        <v>1672</v>
      </c>
      <c r="C50" s="1712" t="s">
        <v>1713</v>
      </c>
      <c r="D50" s="1721" t="s">
        <v>1714</v>
      </c>
      <c r="E50" s="1722" t="s">
        <v>1715</v>
      </c>
      <c r="F50" s="1723" t="s">
        <v>1409</v>
      </c>
      <c r="G50" s="1723" t="s">
        <v>1453</v>
      </c>
      <c r="H50" s="1724" t="s">
        <v>1479</v>
      </c>
      <c r="I50" s="1724" t="s">
        <v>1855</v>
      </c>
      <c r="J50" s="1724" t="s">
        <v>1855</v>
      </c>
      <c r="K50" s="1724" t="s">
        <v>1855</v>
      </c>
    </row>
    <row r="51" spans="1:11" ht="39" thickBot="1">
      <c r="A51" s="1726" t="s">
        <v>1600</v>
      </c>
      <c r="B51" s="1714" t="s">
        <v>1672</v>
      </c>
      <c r="C51" s="1712" t="s">
        <v>1716</v>
      </c>
      <c r="D51" s="1721" t="s">
        <v>1717</v>
      </c>
      <c r="E51" s="1722" t="s">
        <v>1718</v>
      </c>
      <c r="F51" s="1723" t="s">
        <v>1409</v>
      </c>
      <c r="G51" s="1723" t="s">
        <v>1453</v>
      </c>
      <c r="H51" s="1724" t="s">
        <v>1479</v>
      </c>
      <c r="I51" s="1724" t="s">
        <v>1855</v>
      </c>
      <c r="J51" s="1724" t="s">
        <v>1855</v>
      </c>
      <c r="K51" s="1724" t="s">
        <v>1855</v>
      </c>
    </row>
    <row r="52" spans="1:11" ht="51.75" thickBot="1">
      <c r="A52" s="1726" t="s">
        <v>1600</v>
      </c>
      <c r="B52" s="1714" t="s">
        <v>1672</v>
      </c>
      <c r="C52" s="1712" t="s">
        <v>1719</v>
      </c>
      <c r="D52" s="1721" t="s">
        <v>1720</v>
      </c>
      <c r="E52" s="1722" t="s">
        <v>1721</v>
      </c>
      <c r="F52" s="1723" t="s">
        <v>1409</v>
      </c>
      <c r="G52" s="1723" t="s">
        <v>1453</v>
      </c>
      <c r="H52" s="1724" t="s">
        <v>1479</v>
      </c>
      <c r="I52" s="1724" t="s">
        <v>1855</v>
      </c>
      <c r="J52" s="1724" t="s">
        <v>1855</v>
      </c>
      <c r="K52" s="1724" t="s">
        <v>1855</v>
      </c>
    </row>
    <row r="53" spans="1:11" ht="64.5" thickBot="1">
      <c r="A53" s="1726" t="s">
        <v>1600</v>
      </c>
      <c r="B53" s="1714" t="s">
        <v>1672</v>
      </c>
      <c r="C53" s="1712" t="s">
        <v>1722</v>
      </c>
      <c r="D53" s="1721" t="s">
        <v>1723</v>
      </c>
      <c r="E53" s="1722" t="s">
        <v>1724</v>
      </c>
      <c r="F53" s="1723" t="s">
        <v>1409</v>
      </c>
      <c r="G53" s="1723" t="s">
        <v>1453</v>
      </c>
      <c r="H53" s="1724" t="s">
        <v>1414</v>
      </c>
      <c r="I53" s="1724" t="s">
        <v>1855</v>
      </c>
      <c r="J53" s="1724" t="s">
        <v>1855</v>
      </c>
      <c r="K53" s="1724" t="s">
        <v>1855</v>
      </c>
    </row>
    <row r="54" spans="1:11" ht="90" thickBot="1">
      <c r="A54" s="1726" t="s">
        <v>1600</v>
      </c>
      <c r="B54" s="1714" t="s">
        <v>1672</v>
      </c>
      <c r="C54" s="1712" t="s">
        <v>1725</v>
      </c>
      <c r="D54" s="1721" t="s">
        <v>1726</v>
      </c>
      <c r="E54" s="1722" t="s">
        <v>1727</v>
      </c>
      <c r="F54" s="1723" t="s">
        <v>1409</v>
      </c>
      <c r="G54" s="1723" t="s">
        <v>1453</v>
      </c>
      <c r="H54" s="1724" t="s">
        <v>1436</v>
      </c>
      <c r="I54" s="1724" t="s">
        <v>1871</v>
      </c>
      <c r="J54" s="1724" t="s">
        <v>1871</v>
      </c>
      <c r="K54" s="1724" t="s">
        <v>1871</v>
      </c>
    </row>
    <row r="55" spans="1:11" ht="409.6" thickBot="1">
      <c r="A55" s="1726" t="s">
        <v>1600</v>
      </c>
      <c r="B55" s="1714" t="s">
        <v>1672</v>
      </c>
      <c r="C55" s="1712" t="s">
        <v>1728</v>
      </c>
      <c r="D55" s="1721" t="s">
        <v>1729</v>
      </c>
      <c r="E55" s="1722" t="s">
        <v>1730</v>
      </c>
      <c r="F55" s="1723" t="s">
        <v>1409</v>
      </c>
      <c r="G55" s="1723" t="s">
        <v>1453</v>
      </c>
      <c r="H55" s="1724" t="s">
        <v>1436</v>
      </c>
      <c r="I55" s="1724" t="s">
        <v>1855</v>
      </c>
      <c r="J55" s="1724" t="s">
        <v>1855</v>
      </c>
      <c r="K55" s="1724" t="s">
        <v>1855</v>
      </c>
    </row>
    <row r="56" spans="1:11" ht="217.5" thickBot="1">
      <c r="A56" s="1726" t="s">
        <v>1600</v>
      </c>
      <c r="B56" s="1714" t="s">
        <v>1672</v>
      </c>
      <c r="C56" s="1712" t="s">
        <v>1731</v>
      </c>
      <c r="D56" s="1721" t="s">
        <v>1732</v>
      </c>
      <c r="E56" s="1722" t="s">
        <v>1733</v>
      </c>
      <c r="F56" s="1723" t="s">
        <v>1409</v>
      </c>
      <c r="G56" s="1723" t="s">
        <v>1453</v>
      </c>
      <c r="H56" s="1724" t="s">
        <v>1436</v>
      </c>
      <c r="I56" s="1724" t="s">
        <v>1855</v>
      </c>
      <c r="J56" s="1724" t="s">
        <v>1855</v>
      </c>
      <c r="K56" s="1724" t="s">
        <v>1855</v>
      </c>
    </row>
    <row r="57" spans="1:11" ht="39" thickBot="1">
      <c r="A57" s="1726" t="s">
        <v>1600</v>
      </c>
      <c r="B57" s="1714" t="s">
        <v>1672</v>
      </c>
      <c r="C57" s="1712" t="s">
        <v>1734</v>
      </c>
      <c r="D57" s="1721" t="s">
        <v>6</v>
      </c>
      <c r="E57" s="1722" t="s">
        <v>1735</v>
      </c>
      <c r="F57" s="1723" t="s">
        <v>1409</v>
      </c>
      <c r="G57" s="1723" t="s">
        <v>1409</v>
      </c>
      <c r="H57" s="1724" t="s">
        <v>1414</v>
      </c>
      <c r="I57" s="1737">
        <f>'00 - Cover'!F13</f>
        <v>45588</v>
      </c>
      <c r="J57" s="1737">
        <f>I57</f>
        <v>45588</v>
      </c>
      <c r="K57" s="1737">
        <f>J57</f>
        <v>45588</v>
      </c>
    </row>
    <row r="58" spans="1:11" ht="39" thickBot="1">
      <c r="A58" s="1726" t="s">
        <v>1600</v>
      </c>
      <c r="B58" s="1714" t="s">
        <v>1672</v>
      </c>
      <c r="C58" s="1712" t="s">
        <v>1736</v>
      </c>
      <c r="D58" s="1721" t="s">
        <v>1737</v>
      </c>
      <c r="E58" s="1722" t="s">
        <v>1738</v>
      </c>
      <c r="F58" s="1723" t="s">
        <v>1409</v>
      </c>
      <c r="G58" s="1723" t="s">
        <v>1453</v>
      </c>
      <c r="H58" s="1724" t="s">
        <v>1414</v>
      </c>
      <c r="I58" s="1737">
        <v>45623</v>
      </c>
      <c r="J58" s="1737">
        <v>45623</v>
      </c>
      <c r="K58" s="1737">
        <v>45623</v>
      </c>
    </row>
    <row r="59" spans="1:11" ht="39" thickBot="1">
      <c r="A59" s="1726" t="s">
        <v>1600</v>
      </c>
      <c r="B59" s="1714" t="s">
        <v>1672</v>
      </c>
      <c r="C59" s="1712" t="s">
        <v>1739</v>
      </c>
      <c r="D59" s="1721" t="s">
        <v>1740</v>
      </c>
      <c r="E59" s="1722" t="s">
        <v>1741</v>
      </c>
      <c r="F59" s="1723" t="s">
        <v>1409</v>
      </c>
      <c r="G59" s="1723" t="s">
        <v>1453</v>
      </c>
      <c r="H59" s="1724" t="s">
        <v>1414</v>
      </c>
      <c r="I59" s="1737">
        <v>59471</v>
      </c>
      <c r="J59" s="1737">
        <v>59471</v>
      </c>
      <c r="K59" s="1737">
        <v>59471</v>
      </c>
    </row>
    <row r="60" spans="1:11" ht="141" thickBot="1">
      <c r="A60" s="1726" t="s">
        <v>1600</v>
      </c>
      <c r="B60" s="1714" t="s">
        <v>1672</v>
      </c>
      <c r="C60" s="1712" t="s">
        <v>1742</v>
      </c>
      <c r="D60" s="1721" t="s">
        <v>1743</v>
      </c>
      <c r="E60" s="1722" t="s">
        <v>1744</v>
      </c>
      <c r="F60" s="1723" t="s">
        <v>1409</v>
      </c>
      <c r="G60" s="1723" t="s">
        <v>1453</v>
      </c>
      <c r="H60" s="1724" t="s">
        <v>1436</v>
      </c>
      <c r="I60" s="1724" t="s">
        <v>1873</v>
      </c>
      <c r="J60" s="1724" t="s">
        <v>1873</v>
      </c>
      <c r="K60" s="1724" t="s">
        <v>1892</v>
      </c>
    </row>
    <row r="61" spans="1:11" ht="64.5" thickBot="1">
      <c r="A61" s="1726" t="s">
        <v>1600</v>
      </c>
      <c r="B61" s="1714" t="s">
        <v>1672</v>
      </c>
      <c r="C61" s="1712" t="s">
        <v>1745</v>
      </c>
      <c r="D61" s="1721" t="s">
        <v>1746</v>
      </c>
      <c r="E61" s="1722" t="s">
        <v>1747</v>
      </c>
      <c r="F61" s="1723" t="s">
        <v>1409</v>
      </c>
      <c r="G61" s="1723" t="s">
        <v>1453</v>
      </c>
      <c r="H61" s="1724" t="s">
        <v>1414</v>
      </c>
      <c r="I61" s="1724" t="s">
        <v>1855</v>
      </c>
      <c r="J61" s="1724" t="s">
        <v>1855</v>
      </c>
      <c r="K61" s="1724" t="s">
        <v>1855</v>
      </c>
    </row>
    <row r="62" spans="1:11" ht="39" thickBot="1">
      <c r="A62" s="1726" t="s">
        <v>1600</v>
      </c>
      <c r="B62" s="1714" t="s">
        <v>1672</v>
      </c>
      <c r="C62" s="1712" t="s">
        <v>1748</v>
      </c>
      <c r="D62" s="1721" t="s">
        <v>1749</v>
      </c>
      <c r="E62" s="1722" t="s">
        <v>1750</v>
      </c>
      <c r="F62" s="1723" t="s">
        <v>1409</v>
      </c>
      <c r="G62" s="1723" t="s">
        <v>1453</v>
      </c>
      <c r="H62" s="1724" t="s">
        <v>1555</v>
      </c>
      <c r="I62" s="1724" t="s">
        <v>1855</v>
      </c>
      <c r="J62" s="1724" t="s">
        <v>1855</v>
      </c>
      <c r="K62" s="1724" t="s">
        <v>1855</v>
      </c>
    </row>
    <row r="63" spans="1:11" ht="39" thickBot="1">
      <c r="A63" s="1726" t="s">
        <v>1600</v>
      </c>
      <c r="B63" s="1714" t="s">
        <v>1672</v>
      </c>
      <c r="C63" s="1712" t="s">
        <v>1751</v>
      </c>
      <c r="D63" s="1721" t="s">
        <v>1752</v>
      </c>
      <c r="E63" s="1722" t="s">
        <v>1753</v>
      </c>
      <c r="F63" s="1723" t="s">
        <v>1409</v>
      </c>
      <c r="G63" s="1723" t="s">
        <v>1453</v>
      </c>
      <c r="H63" s="1724" t="s">
        <v>1414</v>
      </c>
      <c r="I63" s="1724" t="s">
        <v>1855</v>
      </c>
      <c r="J63" s="1724" t="s">
        <v>1855</v>
      </c>
      <c r="K63" s="1724" t="s">
        <v>1855</v>
      </c>
    </row>
    <row r="64" spans="1:11" ht="153.75" thickBot="1">
      <c r="A64" s="1726" t="s">
        <v>1600</v>
      </c>
      <c r="B64" s="1714" t="s">
        <v>1672</v>
      </c>
      <c r="C64" s="1712" t="s">
        <v>1754</v>
      </c>
      <c r="D64" s="1721" t="s">
        <v>303</v>
      </c>
      <c r="E64" s="1722" t="s">
        <v>1755</v>
      </c>
      <c r="F64" s="1723" t="s">
        <v>1409</v>
      </c>
      <c r="G64" s="1723" t="s">
        <v>1453</v>
      </c>
      <c r="H64" s="1724" t="s">
        <v>1436</v>
      </c>
      <c r="I64" s="1724" t="s">
        <v>1874</v>
      </c>
      <c r="J64" s="1724" t="s">
        <v>1874</v>
      </c>
      <c r="K64" s="1724" t="s">
        <v>1872</v>
      </c>
    </row>
    <row r="65" spans="1:11" ht="255.75" thickBot="1">
      <c r="A65" s="1726" t="s">
        <v>1600</v>
      </c>
      <c r="B65" s="1714" t="s">
        <v>1672</v>
      </c>
      <c r="C65" s="1712" t="s">
        <v>1756</v>
      </c>
      <c r="D65" s="1721" t="s">
        <v>1757</v>
      </c>
      <c r="E65" s="1722" t="s">
        <v>1758</v>
      </c>
      <c r="F65" s="1723" t="s">
        <v>1409</v>
      </c>
      <c r="G65" s="1723" t="s">
        <v>1453</v>
      </c>
      <c r="H65" s="1724" t="s">
        <v>1436</v>
      </c>
      <c r="I65" s="1724" t="s">
        <v>1875</v>
      </c>
      <c r="J65" s="1724" t="s">
        <v>1875</v>
      </c>
      <c r="K65" s="1724" t="s">
        <v>1875</v>
      </c>
    </row>
    <row r="66" spans="1:11" ht="51.75" thickBot="1">
      <c r="A66" s="1726" t="s">
        <v>1600</v>
      </c>
      <c r="B66" s="1714" t="s">
        <v>1672</v>
      </c>
      <c r="C66" s="1712" t="s">
        <v>1759</v>
      </c>
      <c r="D66" s="1721" t="s">
        <v>1760</v>
      </c>
      <c r="E66" s="1722" t="s">
        <v>1761</v>
      </c>
      <c r="F66" s="1723" t="s">
        <v>1409</v>
      </c>
      <c r="G66" s="1723" t="s">
        <v>1409</v>
      </c>
      <c r="H66" s="1724" t="s">
        <v>1479</v>
      </c>
      <c r="I66" s="1750"/>
      <c r="J66" s="1750"/>
      <c r="K66" s="1750" t="s">
        <v>1876</v>
      </c>
    </row>
    <row r="67" spans="1:11" ht="64.5" thickBot="1">
      <c r="A67" s="1726" t="s">
        <v>1600</v>
      </c>
      <c r="B67" s="1714" t="s">
        <v>1672</v>
      </c>
      <c r="C67" s="1712" t="s">
        <v>1762</v>
      </c>
      <c r="D67" s="1721" t="s">
        <v>1763</v>
      </c>
      <c r="E67" s="1722" t="s">
        <v>1764</v>
      </c>
      <c r="F67" s="1723" t="s">
        <v>1409</v>
      </c>
      <c r="G67" s="1723" t="s">
        <v>1453</v>
      </c>
      <c r="H67" s="1724" t="s">
        <v>1479</v>
      </c>
      <c r="I67" s="1744"/>
      <c r="J67" s="1744"/>
      <c r="K67" s="1744" t="s">
        <v>1893</v>
      </c>
    </row>
    <row r="68" spans="1:11" ht="51.75" thickBot="1">
      <c r="A68" s="1726" t="s">
        <v>1600</v>
      </c>
      <c r="B68" s="1714" t="s">
        <v>1672</v>
      </c>
      <c r="C68" s="1712" t="s">
        <v>1765</v>
      </c>
      <c r="D68" s="1721" t="s">
        <v>1766</v>
      </c>
      <c r="E68" s="1722" t="s">
        <v>1767</v>
      </c>
      <c r="F68" s="1723" t="s">
        <v>1409</v>
      </c>
      <c r="G68" s="1723" t="s">
        <v>1409</v>
      </c>
      <c r="H68" s="1724" t="s">
        <v>1479</v>
      </c>
      <c r="I68" s="1740">
        <f>'11 bis-Notes Calculation'!L17*100</f>
        <v>5</v>
      </c>
      <c r="J68" s="1740">
        <v>0</v>
      </c>
      <c r="K68" s="1740">
        <v>0</v>
      </c>
    </row>
    <row r="69" spans="1:11" ht="51.75" thickBot="1">
      <c r="A69" s="1726" t="s">
        <v>1600</v>
      </c>
      <c r="B69" s="1714" t="s">
        <v>1672</v>
      </c>
      <c r="C69" s="1712" t="s">
        <v>1768</v>
      </c>
      <c r="D69" s="1721" t="s">
        <v>1769</v>
      </c>
      <c r="E69" s="1722" t="s">
        <v>1770</v>
      </c>
      <c r="F69" s="1723" t="s">
        <v>1409</v>
      </c>
      <c r="G69" s="1723" t="s">
        <v>1453</v>
      </c>
      <c r="H69" s="1724" t="s">
        <v>1479</v>
      </c>
      <c r="I69" s="1740">
        <v>5</v>
      </c>
      <c r="J69" s="1740">
        <v>0</v>
      </c>
      <c r="K69" s="1740">
        <v>0</v>
      </c>
    </row>
    <row r="70" spans="1:11" ht="217.5" thickBot="1">
      <c r="A70" s="1726" t="s">
        <v>1600</v>
      </c>
      <c r="B70" s="1714" t="s">
        <v>1672</v>
      </c>
      <c r="C70" s="1712" t="s">
        <v>1771</v>
      </c>
      <c r="D70" s="1721" t="s">
        <v>1772</v>
      </c>
      <c r="E70" s="1722" t="s">
        <v>1773</v>
      </c>
      <c r="F70" s="1723" t="s">
        <v>1409</v>
      </c>
      <c r="G70" s="1723" t="s">
        <v>1409</v>
      </c>
      <c r="H70" s="1724" t="s">
        <v>1555</v>
      </c>
      <c r="I70" s="1724" t="s">
        <v>1895</v>
      </c>
      <c r="J70" s="1724" t="s">
        <v>1894</v>
      </c>
      <c r="K70" s="1724" t="s">
        <v>1894</v>
      </c>
    </row>
    <row r="71" spans="1:11" ht="115.5" thickBot="1">
      <c r="A71" s="1726" t="s">
        <v>1600</v>
      </c>
      <c r="B71" s="1714" t="s">
        <v>1672</v>
      </c>
      <c r="C71" s="1712" t="s">
        <v>1774</v>
      </c>
      <c r="D71" s="1721" t="s">
        <v>1775</v>
      </c>
      <c r="E71" s="1722" t="s">
        <v>1776</v>
      </c>
      <c r="F71" s="1723" t="s">
        <v>1409</v>
      </c>
      <c r="G71" s="1723" t="s">
        <v>1453</v>
      </c>
      <c r="H71" s="1724" t="s">
        <v>1685</v>
      </c>
      <c r="I71" s="1724" t="str">
        <f t="shared" ref="I71:J71" si="0">I37</f>
        <v>FR001400SOX4</v>
      </c>
      <c r="J71" s="1724" t="str">
        <f t="shared" si="0"/>
        <v>ND5</v>
      </c>
      <c r="K71" s="1724" t="str">
        <f>K37</f>
        <v>ND5</v>
      </c>
    </row>
    <row r="72" spans="1:11" ht="102.75" thickBot="1">
      <c r="A72" s="1726" t="s">
        <v>1600</v>
      </c>
      <c r="B72" s="1714" t="s">
        <v>1672</v>
      </c>
      <c r="C72" s="1712" t="s">
        <v>1777</v>
      </c>
      <c r="D72" s="1721" t="s">
        <v>1778</v>
      </c>
      <c r="E72" s="1722" t="s">
        <v>1779</v>
      </c>
      <c r="F72" s="1723" t="s">
        <v>1409</v>
      </c>
      <c r="G72" s="1723" t="s">
        <v>1453</v>
      </c>
      <c r="H72" s="1724" t="s">
        <v>1685</v>
      </c>
      <c r="I72" s="1724" t="str">
        <f>I37</f>
        <v>FR001400SOX4</v>
      </c>
      <c r="J72" s="1724" t="str">
        <f t="shared" ref="J72:K72" si="1">J37</f>
        <v>ND5</v>
      </c>
      <c r="K72" s="1724" t="str">
        <f t="shared" si="1"/>
        <v>ND5</v>
      </c>
    </row>
    <row r="73" spans="1:11" ht="90" thickBot="1">
      <c r="A73" s="1726" t="s">
        <v>1600</v>
      </c>
      <c r="B73" s="1714" t="s">
        <v>1672</v>
      </c>
      <c r="C73" s="1712" t="s">
        <v>1780</v>
      </c>
      <c r="D73" s="1721" t="s">
        <v>1781</v>
      </c>
      <c r="E73" s="1722" t="s">
        <v>1782</v>
      </c>
      <c r="F73" s="1723" t="s">
        <v>1409</v>
      </c>
      <c r="G73" s="1723" t="s">
        <v>1453</v>
      </c>
      <c r="H73" s="1724" t="s">
        <v>1457</v>
      </c>
      <c r="I73" s="1740">
        <f>'10 -Principal Deficiency Amount'!G12</f>
        <v>0</v>
      </c>
      <c r="J73" s="1740">
        <v>0</v>
      </c>
      <c r="K73" s="1740">
        <v>0</v>
      </c>
    </row>
    <row r="74" spans="1:11" ht="15.75" thickBot="1">
      <c r="A74" s="1726"/>
      <c r="B74" s="1714"/>
      <c r="C74" s="1712"/>
      <c r="D74" s="1721"/>
      <c r="E74" s="1722"/>
      <c r="F74" s="1723"/>
      <c r="G74" s="1723"/>
      <c r="H74" s="1724"/>
      <c r="I74" s="1724" t="s">
        <v>311</v>
      </c>
      <c r="J74" s="1724" t="s">
        <v>311</v>
      </c>
      <c r="K74" s="1724" t="s">
        <v>311</v>
      </c>
    </row>
    <row r="75" spans="1:11" ht="90" thickBot="1">
      <c r="A75" s="1726" t="s">
        <v>1600</v>
      </c>
      <c r="B75" s="1714" t="s">
        <v>1672</v>
      </c>
      <c r="C75" s="1712" t="s">
        <v>1783</v>
      </c>
      <c r="D75" s="1721" t="s">
        <v>1784</v>
      </c>
      <c r="E75" s="1722" t="s">
        <v>1785</v>
      </c>
      <c r="F75" s="1723" t="s">
        <v>1409</v>
      </c>
      <c r="G75" s="1723" t="s">
        <v>1453</v>
      </c>
      <c r="H75" s="1724" t="s">
        <v>1786</v>
      </c>
      <c r="I75" s="1724" t="s">
        <v>1855</v>
      </c>
      <c r="J75" s="1724" t="s">
        <v>1855</v>
      </c>
      <c r="K75" s="1724" t="s">
        <v>1855</v>
      </c>
    </row>
    <row r="76" spans="1:11" ht="77.25" thickBot="1">
      <c r="A76" s="1726" t="s">
        <v>1600</v>
      </c>
      <c r="B76" s="1714" t="s">
        <v>1672</v>
      </c>
      <c r="C76" s="1712" t="s">
        <v>1787</v>
      </c>
      <c r="D76" s="1721" t="s">
        <v>1788</v>
      </c>
      <c r="E76" s="1722" t="s">
        <v>1789</v>
      </c>
      <c r="F76" s="1723" t="s">
        <v>1409</v>
      </c>
      <c r="G76" s="1723" t="s">
        <v>1453</v>
      </c>
      <c r="H76" s="1724" t="s">
        <v>1555</v>
      </c>
      <c r="I76" s="1724" t="s">
        <v>1855</v>
      </c>
      <c r="J76" s="1724" t="s">
        <v>1855</v>
      </c>
      <c r="K76" s="1724" t="s">
        <v>1855</v>
      </c>
    </row>
    <row r="77" spans="1:11" ht="102.75" thickBot="1">
      <c r="A77" s="1726" t="s">
        <v>1600</v>
      </c>
      <c r="B77" s="1714" t="s">
        <v>1672</v>
      </c>
      <c r="C77" s="1712" t="s">
        <v>1790</v>
      </c>
      <c r="D77" s="1721" t="s">
        <v>1791</v>
      </c>
      <c r="E77" s="1722" t="s">
        <v>1792</v>
      </c>
      <c r="F77" s="1723" t="s">
        <v>1409</v>
      </c>
      <c r="G77" s="1723" t="s">
        <v>1453</v>
      </c>
      <c r="H77" s="1724" t="s">
        <v>1793</v>
      </c>
      <c r="I77" s="1724" t="s">
        <v>1855</v>
      </c>
      <c r="J77" s="1724" t="s">
        <v>1855</v>
      </c>
      <c r="K77" s="1724" t="s">
        <v>1855</v>
      </c>
    </row>
    <row r="78" spans="1:11" ht="141" thickBot="1">
      <c r="A78" s="1726" t="s">
        <v>1600</v>
      </c>
      <c r="B78" s="1714" t="s">
        <v>1672</v>
      </c>
      <c r="C78" s="1712" t="s">
        <v>1794</v>
      </c>
      <c r="D78" s="1721" t="s">
        <v>1795</v>
      </c>
      <c r="E78" s="1722" t="s">
        <v>1796</v>
      </c>
      <c r="F78" s="1723" t="s">
        <v>1409</v>
      </c>
      <c r="G78" s="1723" t="s">
        <v>1453</v>
      </c>
      <c r="H78" s="1724" t="s">
        <v>1436</v>
      </c>
      <c r="I78" s="1724" t="s">
        <v>1855</v>
      </c>
      <c r="J78" s="1724" t="s">
        <v>1855</v>
      </c>
      <c r="K78" s="1724" t="s">
        <v>1855</v>
      </c>
    </row>
    <row r="79" spans="1:11" ht="39" thickBot="1">
      <c r="A79" s="1726" t="s">
        <v>1600</v>
      </c>
      <c r="B79" s="1714" t="s">
        <v>1797</v>
      </c>
      <c r="C79" s="1715" t="s">
        <v>1798</v>
      </c>
      <c r="D79" s="1716"/>
      <c r="E79" s="1717"/>
      <c r="F79" s="1718" t="s">
        <v>145</v>
      </c>
      <c r="G79" s="1718" t="s">
        <v>145</v>
      </c>
      <c r="H79" s="1719"/>
      <c r="I79" s="1720"/>
      <c r="J79" s="1720"/>
    </row>
    <row r="80" spans="1:11" ht="39" thickBot="1">
      <c r="A80" s="1726" t="s">
        <v>1600</v>
      </c>
      <c r="B80" s="1714" t="s">
        <v>1797</v>
      </c>
      <c r="C80" s="1712" t="s">
        <v>1799</v>
      </c>
      <c r="D80" s="1721" t="s">
        <v>1407</v>
      </c>
      <c r="E80" s="1722" t="s">
        <v>1675</v>
      </c>
      <c r="F80" s="1723" t="s">
        <v>1409</v>
      </c>
      <c r="G80" s="1723" t="s">
        <v>1409</v>
      </c>
      <c r="H80" s="1724" t="s">
        <v>1410</v>
      </c>
      <c r="I80" s="1724"/>
      <c r="J80" s="1724"/>
      <c r="K80" s="1724"/>
    </row>
    <row r="81" spans="1:18" ht="39" thickBot="1">
      <c r="A81" s="1726" t="s">
        <v>1600</v>
      </c>
      <c r="B81" s="1714" t="s">
        <v>1797</v>
      </c>
      <c r="C81" s="1712" t="s">
        <v>1800</v>
      </c>
      <c r="D81" s="1721" t="s">
        <v>1801</v>
      </c>
      <c r="E81" s="1722" t="s">
        <v>1802</v>
      </c>
      <c r="F81" s="1723" t="s">
        <v>1409</v>
      </c>
      <c r="G81" s="1723" t="s">
        <v>1409</v>
      </c>
      <c r="H81" s="1724" t="s">
        <v>1555</v>
      </c>
      <c r="I81" s="1724" t="s">
        <v>1897</v>
      </c>
      <c r="J81" s="1724" t="s">
        <v>1898</v>
      </c>
      <c r="K81" s="1724" t="s">
        <v>1899</v>
      </c>
    </row>
    <row r="82" spans="1:18" ht="102.75" thickBot="1">
      <c r="A82" s="1726" t="s">
        <v>1600</v>
      </c>
      <c r="B82" s="1714" t="s">
        <v>1797</v>
      </c>
      <c r="C82" s="1712" t="s">
        <v>1803</v>
      </c>
      <c r="D82" s="1721" t="s">
        <v>1804</v>
      </c>
      <c r="E82" s="1722" t="s">
        <v>1805</v>
      </c>
      <c r="F82" s="1723" t="s">
        <v>1409</v>
      </c>
      <c r="G82" s="1723" t="s">
        <v>1409</v>
      </c>
      <c r="H82" s="1724" t="s">
        <v>1555</v>
      </c>
      <c r="I82" s="1724" t="str">
        <f>I81</f>
        <v>Operating_Account</v>
      </c>
      <c r="J82" s="1724" t="str">
        <f>J81</f>
        <v>General_Reserve_Account</v>
      </c>
      <c r="K82" s="1724" t="str">
        <f>K81</f>
        <v>Commingling_Reserve_Account</v>
      </c>
    </row>
    <row r="83" spans="1:18" ht="115.5" thickBot="1">
      <c r="A83" s="1726" t="s">
        <v>1600</v>
      </c>
      <c r="B83" s="1714" t="s">
        <v>1797</v>
      </c>
      <c r="C83" s="1712" t="s">
        <v>1806</v>
      </c>
      <c r="D83" s="1721" t="s">
        <v>1807</v>
      </c>
      <c r="E83" s="1722" t="s">
        <v>1808</v>
      </c>
      <c r="F83" s="1723" t="s">
        <v>1409</v>
      </c>
      <c r="G83" s="1723" t="s">
        <v>1409</v>
      </c>
      <c r="H83" s="1724" t="s">
        <v>1436</v>
      </c>
      <c r="I83" s="1724" t="s">
        <v>1872</v>
      </c>
      <c r="J83" s="1724" t="s">
        <v>1891</v>
      </c>
      <c r="K83" s="1724" t="s">
        <v>1900</v>
      </c>
    </row>
    <row r="84" spans="1:18" ht="115.5" thickBot="1">
      <c r="A84" s="1726" t="s">
        <v>1600</v>
      </c>
      <c r="B84" s="1714" t="s">
        <v>1797</v>
      </c>
      <c r="C84" s="1712" t="s">
        <v>1809</v>
      </c>
      <c r="D84" s="1721" t="s">
        <v>1810</v>
      </c>
      <c r="E84" s="1722" t="s">
        <v>1811</v>
      </c>
      <c r="F84" s="1723" t="s">
        <v>1409</v>
      </c>
      <c r="G84" s="1723" t="s">
        <v>1453</v>
      </c>
      <c r="H84" s="1724" t="s">
        <v>1457</v>
      </c>
      <c r="I84" s="1724" t="s">
        <v>1855</v>
      </c>
      <c r="J84" s="1740">
        <f>'Reserve calculation'!H12</f>
        <v>37153746.710000001</v>
      </c>
      <c r="K84" s="1724" t="s">
        <v>1855</v>
      </c>
    </row>
    <row r="85" spans="1:18" ht="15.75" thickBot="1">
      <c r="A85" s="1726"/>
      <c r="B85" s="1714"/>
      <c r="C85" s="1712"/>
      <c r="D85" s="1721"/>
      <c r="E85" s="1722"/>
      <c r="F85" s="1723"/>
      <c r="G85" s="1723"/>
      <c r="H85" s="1724"/>
      <c r="I85" s="1724" t="s">
        <v>311</v>
      </c>
      <c r="J85" s="1724" t="s">
        <v>311</v>
      </c>
      <c r="K85" s="1724" t="s">
        <v>311</v>
      </c>
    </row>
    <row r="86" spans="1:18" ht="90" thickBot="1">
      <c r="A86" s="1726" t="s">
        <v>1600</v>
      </c>
      <c r="B86" s="1714" t="s">
        <v>1797</v>
      </c>
      <c r="C86" s="1712" t="s">
        <v>1812</v>
      </c>
      <c r="D86" s="1721" t="s">
        <v>1813</v>
      </c>
      <c r="E86" s="1722" t="s">
        <v>1814</v>
      </c>
      <c r="F86" s="1723" t="s">
        <v>1409</v>
      </c>
      <c r="G86" s="1723" t="s">
        <v>1409</v>
      </c>
      <c r="H86" s="1724" t="s">
        <v>1457</v>
      </c>
      <c r="I86" s="1724">
        <f>'13 - Issuer Account'!I29</f>
        <v>1075.3900012969971</v>
      </c>
      <c r="J86" s="1740">
        <f>'13 - Issuer Account'!I41</f>
        <v>37153746.710000001</v>
      </c>
      <c r="K86" s="1724">
        <f>'13 - Issuer Account'!I52</f>
        <v>0</v>
      </c>
    </row>
    <row r="87" spans="1:18" ht="15.75" thickBot="1">
      <c r="A87" s="1726"/>
      <c r="B87" s="1714"/>
      <c r="C87" s="1712"/>
      <c r="D87" s="1721"/>
      <c r="E87" s="1722"/>
      <c r="F87" s="1723"/>
      <c r="G87" s="1723"/>
      <c r="H87" s="1724"/>
      <c r="I87" s="1724" t="s">
        <v>311</v>
      </c>
      <c r="J87" s="1724" t="s">
        <v>311</v>
      </c>
      <c r="K87" s="1724" t="s">
        <v>311</v>
      </c>
    </row>
    <row r="88" spans="1:18" ht="39" thickBot="1">
      <c r="A88" s="1726" t="s">
        <v>1600</v>
      </c>
      <c r="B88" s="1714" t="s">
        <v>1797</v>
      </c>
      <c r="C88" s="1712" t="s">
        <v>1815</v>
      </c>
      <c r="D88" s="1721" t="s">
        <v>1816</v>
      </c>
      <c r="E88" s="1722" t="s">
        <v>1817</v>
      </c>
      <c r="F88" s="1723" t="s">
        <v>1409</v>
      </c>
      <c r="G88" s="1723" t="s">
        <v>1409</v>
      </c>
      <c r="H88" s="1724" t="s">
        <v>1446</v>
      </c>
      <c r="I88" s="1724" t="s">
        <v>1854</v>
      </c>
      <c r="J88" s="1724" t="s">
        <v>1853</v>
      </c>
      <c r="K88" s="1724"/>
    </row>
    <row r="89" spans="1:18" ht="39" thickBot="1">
      <c r="A89" s="1726" t="s">
        <v>1600</v>
      </c>
      <c r="B89" s="1714" t="s">
        <v>1818</v>
      </c>
      <c r="C89" s="1715" t="s">
        <v>1819</v>
      </c>
      <c r="D89" s="1716"/>
      <c r="E89" s="1717"/>
      <c r="F89" s="1718" t="s">
        <v>145</v>
      </c>
      <c r="G89" s="1718" t="s">
        <v>145</v>
      </c>
      <c r="H89" s="1719"/>
      <c r="I89" s="1720"/>
    </row>
    <row r="90" spans="1:18" ht="39" thickBot="1">
      <c r="A90" s="1726" t="s">
        <v>1600</v>
      </c>
      <c r="B90" s="1714" t="s">
        <v>1818</v>
      </c>
      <c r="C90" s="1712" t="s">
        <v>1820</v>
      </c>
      <c r="D90" s="1721" t="s">
        <v>1407</v>
      </c>
      <c r="E90" s="1722" t="s">
        <v>1675</v>
      </c>
      <c r="F90" s="1723" t="s">
        <v>1409</v>
      </c>
      <c r="G90" s="1723" t="s">
        <v>1409</v>
      </c>
      <c r="H90" s="1724" t="s">
        <v>1410</v>
      </c>
      <c r="I90" s="1724"/>
    </row>
    <row r="91" spans="1:18" ht="51.75" thickBot="1">
      <c r="A91" s="1726" t="s">
        <v>1600</v>
      </c>
      <c r="B91" s="1714" t="s">
        <v>1818</v>
      </c>
      <c r="C91" s="1712" t="s">
        <v>1821</v>
      </c>
      <c r="D91" s="1721" t="s">
        <v>1822</v>
      </c>
      <c r="E91" s="1722" t="s">
        <v>1823</v>
      </c>
      <c r="F91" s="1723" t="s">
        <v>1409</v>
      </c>
      <c r="G91" s="1723" t="s">
        <v>1409</v>
      </c>
      <c r="H91" s="1724" t="s">
        <v>1786</v>
      </c>
      <c r="I91" s="1724" t="s">
        <v>1877</v>
      </c>
      <c r="J91" s="1724" t="s">
        <v>1877</v>
      </c>
      <c r="K91" s="1724" t="s">
        <v>1877</v>
      </c>
      <c r="L91" s="1737" t="str">
        <f>'00 - Cover'!F11</f>
        <v>9695000NVUKTJ495CJ05</v>
      </c>
      <c r="M91" s="1724" t="s">
        <v>1877</v>
      </c>
      <c r="N91" s="1724" t="s">
        <v>1877</v>
      </c>
      <c r="O91" s="1724" t="s">
        <v>1877</v>
      </c>
      <c r="P91" s="1724" t="s">
        <v>1877</v>
      </c>
      <c r="Q91" s="1724" t="s">
        <v>1877</v>
      </c>
      <c r="R91" s="1724" t="s">
        <v>1877</v>
      </c>
    </row>
    <row r="92" spans="1:18" ht="77.25" thickBot="1">
      <c r="A92" s="1726" t="s">
        <v>1600</v>
      </c>
      <c r="B92" s="1714" t="s">
        <v>1818</v>
      </c>
      <c r="C92" s="1712" t="s">
        <v>1824</v>
      </c>
      <c r="D92" s="1721" t="s">
        <v>1825</v>
      </c>
      <c r="E92" s="1722" t="s">
        <v>1826</v>
      </c>
      <c r="F92" s="1723" t="s">
        <v>1409</v>
      </c>
      <c r="G92" s="1723" t="s">
        <v>1409</v>
      </c>
      <c r="H92" s="1724" t="s">
        <v>1418</v>
      </c>
      <c r="I92" s="1724" t="s">
        <v>1878</v>
      </c>
      <c r="J92" s="1724" t="s">
        <v>1878</v>
      </c>
      <c r="K92" s="1724" t="s">
        <v>1878</v>
      </c>
      <c r="L92" s="1724" t="s">
        <v>1896</v>
      </c>
      <c r="M92" s="1724" t="s">
        <v>1878</v>
      </c>
      <c r="N92" s="1724" t="s">
        <v>1878</v>
      </c>
      <c r="O92" s="1724" t="s">
        <v>1878</v>
      </c>
      <c r="P92" s="1724" t="s">
        <v>1878</v>
      </c>
      <c r="Q92" s="1724" t="s">
        <v>1878</v>
      </c>
      <c r="R92" s="1724" t="s">
        <v>1878</v>
      </c>
    </row>
    <row r="93" spans="1:18" ht="409.6" thickBot="1">
      <c r="A93" s="1726" t="s">
        <v>1600</v>
      </c>
      <c r="B93" s="1714" t="s">
        <v>1818</v>
      </c>
      <c r="C93" s="1712" t="s">
        <v>1827</v>
      </c>
      <c r="D93" s="1721" t="s">
        <v>1828</v>
      </c>
      <c r="E93" s="1722" t="s">
        <v>1829</v>
      </c>
      <c r="F93" s="1723" t="s">
        <v>1409</v>
      </c>
      <c r="G93" s="1723" t="s">
        <v>1409</v>
      </c>
      <c r="H93" s="1724" t="s">
        <v>1436</v>
      </c>
      <c r="I93" s="1724" t="s">
        <v>1879</v>
      </c>
      <c r="J93" s="1724" t="s">
        <v>1879</v>
      </c>
      <c r="K93" s="1724" t="s">
        <v>1879</v>
      </c>
      <c r="L93" s="1724" t="s">
        <v>1880</v>
      </c>
      <c r="M93" s="1724" t="s">
        <v>1881</v>
      </c>
      <c r="N93" s="1724" t="s">
        <v>1851</v>
      </c>
      <c r="O93" s="1724" t="s">
        <v>1882</v>
      </c>
      <c r="P93" s="1724" t="s">
        <v>1882</v>
      </c>
      <c r="Q93" s="1724" t="s">
        <v>1883</v>
      </c>
      <c r="R93" s="1724" t="s">
        <v>1884</v>
      </c>
    </row>
    <row r="94" spans="1:18" ht="39" thickBot="1">
      <c r="A94" s="1726" t="s">
        <v>1600</v>
      </c>
      <c r="B94" s="1714" t="s">
        <v>1818</v>
      </c>
      <c r="C94" s="1712" t="s">
        <v>1830</v>
      </c>
      <c r="D94" s="1721" t="s">
        <v>1831</v>
      </c>
      <c r="E94" s="1722" t="s">
        <v>1832</v>
      </c>
      <c r="F94" s="1723" t="s">
        <v>1409</v>
      </c>
      <c r="G94" s="1723" t="s">
        <v>1409</v>
      </c>
      <c r="H94" s="1724" t="s">
        <v>1833</v>
      </c>
      <c r="I94" s="1724" t="s">
        <v>976</v>
      </c>
      <c r="J94" s="1724" t="s">
        <v>976</v>
      </c>
      <c r="K94" s="1724" t="s">
        <v>976</v>
      </c>
      <c r="L94" s="1724" t="s">
        <v>976</v>
      </c>
      <c r="M94" s="1724" t="s">
        <v>976</v>
      </c>
      <c r="N94" s="1724" t="s">
        <v>976</v>
      </c>
      <c r="O94" s="1724" t="s">
        <v>976</v>
      </c>
      <c r="P94" s="1724" t="s">
        <v>976</v>
      </c>
      <c r="Q94" s="1724" t="s">
        <v>976</v>
      </c>
      <c r="R94" s="1724" t="s">
        <v>976</v>
      </c>
    </row>
    <row r="95" spans="1:18" ht="153.75" thickBot="1">
      <c r="A95" s="1726" t="s">
        <v>1600</v>
      </c>
      <c r="B95" s="1714" t="s">
        <v>1818</v>
      </c>
      <c r="C95" s="1712" t="s">
        <v>1834</v>
      </c>
      <c r="D95" s="1721" t="s">
        <v>1835</v>
      </c>
      <c r="E95" s="1722" t="s">
        <v>1836</v>
      </c>
      <c r="F95" s="1723" t="s">
        <v>1409</v>
      </c>
      <c r="G95" s="1723" t="s">
        <v>1453</v>
      </c>
      <c r="H95" s="1724" t="s">
        <v>1562</v>
      </c>
      <c r="I95" s="1724" t="s">
        <v>1059</v>
      </c>
      <c r="J95" s="1724" t="s">
        <v>1885</v>
      </c>
      <c r="K95" s="1724" t="s">
        <v>1886</v>
      </c>
      <c r="L95" s="1724" t="s">
        <v>1855</v>
      </c>
      <c r="M95" s="1724" t="s">
        <v>1855</v>
      </c>
      <c r="N95" s="1724" t="s">
        <v>1855</v>
      </c>
      <c r="O95" s="1724" t="s">
        <v>1855</v>
      </c>
      <c r="P95" s="1724" t="s">
        <v>1855</v>
      </c>
      <c r="Q95" s="1724" t="s">
        <v>1855</v>
      </c>
      <c r="R95" s="1724" t="s">
        <v>1855</v>
      </c>
    </row>
    <row r="96" spans="1:18" ht="153.75" thickBot="1">
      <c r="A96" s="1726" t="s">
        <v>1600</v>
      </c>
      <c r="B96" s="1714" t="s">
        <v>1818</v>
      </c>
      <c r="C96" s="1712" t="s">
        <v>1837</v>
      </c>
      <c r="D96" s="1721" t="s">
        <v>1838</v>
      </c>
      <c r="E96" s="1722" t="s">
        <v>1839</v>
      </c>
      <c r="F96" s="1723" t="s">
        <v>1409</v>
      </c>
      <c r="G96" s="1723" t="s">
        <v>1453</v>
      </c>
      <c r="H96" s="1724" t="s">
        <v>1562</v>
      </c>
      <c r="I96" s="1724" t="s">
        <v>1145</v>
      </c>
      <c r="J96" s="1724" t="s">
        <v>1146</v>
      </c>
      <c r="K96" s="1724" t="s">
        <v>1147</v>
      </c>
      <c r="L96" s="1724" t="s">
        <v>1855</v>
      </c>
      <c r="M96" s="1724" t="s">
        <v>1855</v>
      </c>
      <c r="N96" s="1724" t="s">
        <v>1855</v>
      </c>
      <c r="O96" s="1724" t="s">
        <v>1855</v>
      </c>
      <c r="P96" s="1724" t="s">
        <v>1855</v>
      </c>
      <c r="Q96" s="1724" t="s">
        <v>1855</v>
      </c>
      <c r="R96" s="1724" t="s">
        <v>1855</v>
      </c>
    </row>
    <row r="97" spans="1:18" ht="204.75" thickBot="1">
      <c r="A97" s="1726" t="s">
        <v>1600</v>
      </c>
      <c r="B97" s="1714" t="s">
        <v>1818</v>
      </c>
      <c r="C97" s="1712" t="s">
        <v>1840</v>
      </c>
      <c r="D97" s="1721" t="s">
        <v>1841</v>
      </c>
      <c r="E97" s="1722" t="s">
        <v>1842</v>
      </c>
      <c r="F97" s="1723" t="s">
        <v>1409</v>
      </c>
      <c r="G97" s="1723" t="s">
        <v>1453</v>
      </c>
      <c r="H97" s="1724" t="s">
        <v>1786</v>
      </c>
      <c r="I97" s="1724" t="s">
        <v>1887</v>
      </c>
      <c r="J97" s="1724" t="s">
        <v>1887</v>
      </c>
      <c r="K97" s="1724" t="s">
        <v>1888</v>
      </c>
      <c r="L97" s="1724" t="s">
        <v>1855</v>
      </c>
      <c r="M97" s="1724" t="s">
        <v>1855</v>
      </c>
      <c r="N97" s="1724" t="s">
        <v>1855</v>
      </c>
      <c r="O97" s="1724" t="s">
        <v>1855</v>
      </c>
      <c r="P97" s="1724" t="s">
        <v>1855</v>
      </c>
      <c r="Q97" s="1724" t="s">
        <v>1855</v>
      </c>
      <c r="R97" s="1724" t="s">
        <v>1855</v>
      </c>
    </row>
    <row r="98" spans="1:18" ht="217.5" thickBot="1">
      <c r="A98" s="1726" t="s">
        <v>1600</v>
      </c>
      <c r="B98" s="1714" t="s">
        <v>1818</v>
      </c>
      <c r="C98" s="1712" t="s">
        <v>1843</v>
      </c>
      <c r="D98" s="1721" t="s">
        <v>1844</v>
      </c>
      <c r="E98" s="1722" t="s">
        <v>1845</v>
      </c>
      <c r="F98" s="1723" t="s">
        <v>1409</v>
      </c>
      <c r="G98" s="1723" t="s">
        <v>1453</v>
      </c>
      <c r="H98" s="1724" t="s">
        <v>1418</v>
      </c>
      <c r="I98" s="1724" t="s">
        <v>1889</v>
      </c>
      <c r="J98" s="1724" t="s">
        <v>1889</v>
      </c>
      <c r="K98" s="1724" t="s">
        <v>1890</v>
      </c>
      <c r="L98" s="1724" t="s">
        <v>1855</v>
      </c>
      <c r="M98" s="1724" t="s">
        <v>1855</v>
      </c>
      <c r="N98" s="1724" t="s">
        <v>1855</v>
      </c>
      <c r="O98" s="1724" t="s">
        <v>1855</v>
      </c>
      <c r="P98" s="1724" t="s">
        <v>1855</v>
      </c>
      <c r="Q98" s="1724" t="s">
        <v>1855</v>
      </c>
      <c r="R98" s="1724" t="s">
        <v>1855</v>
      </c>
    </row>
  </sheetData>
  <phoneticPr fontId="15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08E1-D7D2-44CB-BBFE-1CA4724B1CA5}">
  <sheetPr>
    <tabColor theme="6" tint="-0.249977111117893"/>
    <pageSetUpPr fitToPage="1"/>
  </sheetPr>
  <dimension ref="A1:AC28"/>
  <sheetViews>
    <sheetView showGridLines="0" zoomScale="85" zoomScaleNormal="100" zoomScaleSheetLayoutView="80" workbookViewId="0">
      <selection activeCell="L18" sqref="L18"/>
    </sheetView>
  </sheetViews>
  <sheetFormatPr defaultColWidth="11.5703125" defaultRowHeight="12.75"/>
  <cols>
    <col min="1" max="1" width="12.5703125" style="1789" bestFit="1" customWidth="1"/>
    <col min="2" max="3" width="17.42578125" style="1789" bestFit="1" customWidth="1"/>
    <col min="4" max="4" width="17.5703125" style="1789" bestFit="1" customWidth="1"/>
    <col min="5" max="5" width="16.5703125" style="1789" bestFit="1" customWidth="1"/>
    <col min="6" max="6" width="18" style="1789" bestFit="1" customWidth="1"/>
    <col min="7" max="7" width="65.5703125" style="1789" bestFit="1" customWidth="1"/>
    <col min="8" max="8" width="41.42578125" style="1789" bestFit="1" customWidth="1"/>
    <col min="9" max="9" width="15.42578125" style="1789" bestFit="1" customWidth="1"/>
    <col min="10" max="10" width="11.42578125" style="1789" bestFit="1" customWidth="1"/>
    <col min="11" max="11" width="14.42578125" style="1789" bestFit="1" customWidth="1"/>
    <col min="12" max="12" width="35.42578125" style="1789" bestFit="1" customWidth="1"/>
    <col min="13" max="14" width="27.42578125" style="1789" bestFit="1" customWidth="1"/>
    <col min="15" max="15" width="34.42578125" style="1789" bestFit="1" customWidth="1"/>
    <col min="16" max="16" width="36.5703125" style="1789" bestFit="1" customWidth="1"/>
    <col min="17" max="17" width="20.5703125" style="1789" bestFit="1" customWidth="1"/>
    <col min="18" max="18" width="30.5703125" style="1789" bestFit="1" customWidth="1"/>
    <col min="19" max="20" width="19.5703125" style="1789" bestFit="1" customWidth="1"/>
    <col min="21" max="22" width="36.5703125" style="1789" bestFit="1" customWidth="1"/>
    <col min="23" max="23" width="28" style="1789" bestFit="1" customWidth="1"/>
    <col min="24" max="24" width="34.42578125" style="1789" bestFit="1" customWidth="1"/>
    <col min="25" max="257" width="11.5703125" style="1789"/>
    <col min="258" max="258" width="18.42578125" style="1789" customWidth="1"/>
    <col min="259" max="259" width="47.42578125" style="1789" customWidth="1"/>
    <col min="260" max="260" width="15.5703125" style="1789" customWidth="1"/>
    <col min="261" max="261" width="17" style="1789" customWidth="1"/>
    <col min="262" max="262" width="22.42578125" style="1789" customWidth="1"/>
    <col min="263" max="264" width="15.5703125" style="1789" customWidth="1"/>
    <col min="265" max="265" width="25.5703125" style="1789" customWidth="1"/>
    <col min="266" max="513" width="11.5703125" style="1789"/>
    <col min="514" max="514" width="18.42578125" style="1789" customWidth="1"/>
    <col min="515" max="515" width="47.42578125" style="1789" customWidth="1"/>
    <col min="516" max="516" width="15.5703125" style="1789" customWidth="1"/>
    <col min="517" max="517" width="17" style="1789" customWidth="1"/>
    <col min="518" max="518" width="22.42578125" style="1789" customWidth="1"/>
    <col min="519" max="520" width="15.5703125" style="1789" customWidth="1"/>
    <col min="521" max="521" width="25.5703125" style="1789" customWidth="1"/>
    <col min="522" max="769" width="11.5703125" style="1789"/>
    <col min="770" max="770" width="18.42578125" style="1789" customWidth="1"/>
    <col min="771" max="771" width="47.42578125" style="1789" customWidth="1"/>
    <col min="772" max="772" width="15.5703125" style="1789" customWidth="1"/>
    <col min="773" max="773" width="17" style="1789" customWidth="1"/>
    <col min="774" max="774" width="22.42578125" style="1789" customWidth="1"/>
    <col min="775" max="776" width="15.5703125" style="1789" customWidth="1"/>
    <col min="777" max="777" width="25.5703125" style="1789" customWidth="1"/>
    <col min="778" max="1025" width="11.5703125" style="1789"/>
    <col min="1026" max="1026" width="18.42578125" style="1789" customWidth="1"/>
    <col min="1027" max="1027" width="47.42578125" style="1789" customWidth="1"/>
    <col min="1028" max="1028" width="15.5703125" style="1789" customWidth="1"/>
    <col min="1029" max="1029" width="17" style="1789" customWidth="1"/>
    <col min="1030" max="1030" width="22.42578125" style="1789" customWidth="1"/>
    <col min="1031" max="1032" width="15.5703125" style="1789" customWidth="1"/>
    <col min="1033" max="1033" width="25.5703125" style="1789" customWidth="1"/>
    <col min="1034" max="1281" width="11.5703125" style="1789"/>
    <col min="1282" max="1282" width="18.42578125" style="1789" customWidth="1"/>
    <col min="1283" max="1283" width="47.42578125" style="1789" customWidth="1"/>
    <col min="1284" max="1284" width="15.5703125" style="1789" customWidth="1"/>
    <col min="1285" max="1285" width="17" style="1789" customWidth="1"/>
    <col min="1286" max="1286" width="22.42578125" style="1789" customWidth="1"/>
    <col min="1287" max="1288" width="15.5703125" style="1789" customWidth="1"/>
    <col min="1289" max="1289" width="25.5703125" style="1789" customWidth="1"/>
    <col min="1290" max="1537" width="11.5703125" style="1789"/>
    <col min="1538" max="1538" width="18.42578125" style="1789" customWidth="1"/>
    <col min="1539" max="1539" width="47.42578125" style="1789" customWidth="1"/>
    <col min="1540" max="1540" width="15.5703125" style="1789" customWidth="1"/>
    <col min="1541" max="1541" width="17" style="1789" customWidth="1"/>
    <col min="1542" max="1542" width="22.42578125" style="1789" customWidth="1"/>
    <col min="1543" max="1544" width="15.5703125" style="1789" customWidth="1"/>
    <col min="1545" max="1545" width="25.5703125" style="1789" customWidth="1"/>
    <col min="1546" max="1793" width="11.5703125" style="1789"/>
    <col min="1794" max="1794" width="18.42578125" style="1789" customWidth="1"/>
    <col min="1795" max="1795" width="47.42578125" style="1789" customWidth="1"/>
    <col min="1796" max="1796" width="15.5703125" style="1789" customWidth="1"/>
    <col min="1797" max="1797" width="17" style="1789" customWidth="1"/>
    <col min="1798" max="1798" width="22.42578125" style="1789" customWidth="1"/>
    <col min="1799" max="1800" width="15.5703125" style="1789" customWidth="1"/>
    <col min="1801" max="1801" width="25.5703125" style="1789" customWidth="1"/>
    <col min="1802" max="2049" width="11.5703125" style="1789"/>
    <col min="2050" max="2050" width="18.42578125" style="1789" customWidth="1"/>
    <col min="2051" max="2051" width="47.42578125" style="1789" customWidth="1"/>
    <col min="2052" max="2052" width="15.5703125" style="1789" customWidth="1"/>
    <col min="2053" max="2053" width="17" style="1789" customWidth="1"/>
    <col min="2054" max="2054" width="22.42578125" style="1789" customWidth="1"/>
    <col min="2055" max="2056" width="15.5703125" style="1789" customWidth="1"/>
    <col min="2057" max="2057" width="25.5703125" style="1789" customWidth="1"/>
    <col min="2058" max="2305" width="11.5703125" style="1789"/>
    <col min="2306" max="2306" width="18.42578125" style="1789" customWidth="1"/>
    <col min="2307" max="2307" width="47.42578125" style="1789" customWidth="1"/>
    <col min="2308" max="2308" width="15.5703125" style="1789" customWidth="1"/>
    <col min="2309" max="2309" width="17" style="1789" customWidth="1"/>
    <col min="2310" max="2310" width="22.42578125" style="1789" customWidth="1"/>
    <col min="2311" max="2312" width="15.5703125" style="1789" customWidth="1"/>
    <col min="2313" max="2313" width="25.5703125" style="1789" customWidth="1"/>
    <col min="2314" max="2561" width="11.5703125" style="1789"/>
    <col min="2562" max="2562" width="18.42578125" style="1789" customWidth="1"/>
    <col min="2563" max="2563" width="47.42578125" style="1789" customWidth="1"/>
    <col min="2564" max="2564" width="15.5703125" style="1789" customWidth="1"/>
    <col min="2565" max="2565" width="17" style="1789" customWidth="1"/>
    <col min="2566" max="2566" width="22.42578125" style="1789" customWidth="1"/>
    <col min="2567" max="2568" width="15.5703125" style="1789" customWidth="1"/>
    <col min="2569" max="2569" width="25.5703125" style="1789" customWidth="1"/>
    <col min="2570" max="2817" width="11.5703125" style="1789"/>
    <col min="2818" max="2818" width="18.42578125" style="1789" customWidth="1"/>
    <col min="2819" max="2819" width="47.42578125" style="1789" customWidth="1"/>
    <col min="2820" max="2820" width="15.5703125" style="1789" customWidth="1"/>
    <col min="2821" max="2821" width="17" style="1789" customWidth="1"/>
    <col min="2822" max="2822" width="22.42578125" style="1789" customWidth="1"/>
    <col min="2823" max="2824" width="15.5703125" style="1789" customWidth="1"/>
    <col min="2825" max="2825" width="25.5703125" style="1789" customWidth="1"/>
    <col min="2826" max="3073" width="11.5703125" style="1789"/>
    <col min="3074" max="3074" width="18.42578125" style="1789" customWidth="1"/>
    <col min="3075" max="3075" width="47.42578125" style="1789" customWidth="1"/>
    <col min="3076" max="3076" width="15.5703125" style="1789" customWidth="1"/>
    <col min="3077" max="3077" width="17" style="1789" customWidth="1"/>
    <col min="3078" max="3078" width="22.42578125" style="1789" customWidth="1"/>
    <col min="3079" max="3080" width="15.5703125" style="1789" customWidth="1"/>
    <col min="3081" max="3081" width="25.5703125" style="1789" customWidth="1"/>
    <col min="3082" max="3329" width="11.5703125" style="1789"/>
    <col min="3330" max="3330" width="18.42578125" style="1789" customWidth="1"/>
    <col min="3331" max="3331" width="47.42578125" style="1789" customWidth="1"/>
    <col min="3332" max="3332" width="15.5703125" style="1789" customWidth="1"/>
    <col min="3333" max="3333" width="17" style="1789" customWidth="1"/>
    <col min="3334" max="3334" width="22.42578125" style="1789" customWidth="1"/>
    <col min="3335" max="3336" width="15.5703125" style="1789" customWidth="1"/>
    <col min="3337" max="3337" width="25.5703125" style="1789" customWidth="1"/>
    <col min="3338" max="3585" width="11.5703125" style="1789"/>
    <col min="3586" max="3586" width="18.42578125" style="1789" customWidth="1"/>
    <col min="3587" max="3587" width="47.42578125" style="1789" customWidth="1"/>
    <col min="3588" max="3588" width="15.5703125" style="1789" customWidth="1"/>
    <col min="3589" max="3589" width="17" style="1789" customWidth="1"/>
    <col min="3590" max="3590" width="22.42578125" style="1789" customWidth="1"/>
    <col min="3591" max="3592" width="15.5703125" style="1789" customWidth="1"/>
    <col min="3593" max="3593" width="25.5703125" style="1789" customWidth="1"/>
    <col min="3594" max="3841" width="11.5703125" style="1789"/>
    <col min="3842" max="3842" width="18.42578125" style="1789" customWidth="1"/>
    <col min="3843" max="3843" width="47.42578125" style="1789" customWidth="1"/>
    <col min="3844" max="3844" width="15.5703125" style="1789" customWidth="1"/>
    <col min="3845" max="3845" width="17" style="1789" customWidth="1"/>
    <col min="3846" max="3846" width="22.42578125" style="1789" customWidth="1"/>
    <col min="3847" max="3848" width="15.5703125" style="1789" customWidth="1"/>
    <col min="3849" max="3849" width="25.5703125" style="1789" customWidth="1"/>
    <col min="3850" max="4097" width="11.5703125" style="1789"/>
    <col min="4098" max="4098" width="18.42578125" style="1789" customWidth="1"/>
    <col min="4099" max="4099" width="47.42578125" style="1789" customWidth="1"/>
    <col min="4100" max="4100" width="15.5703125" style="1789" customWidth="1"/>
    <col min="4101" max="4101" width="17" style="1789" customWidth="1"/>
    <col min="4102" max="4102" width="22.42578125" style="1789" customWidth="1"/>
    <col min="4103" max="4104" width="15.5703125" style="1789" customWidth="1"/>
    <col min="4105" max="4105" width="25.5703125" style="1789" customWidth="1"/>
    <col min="4106" max="4353" width="11.5703125" style="1789"/>
    <col min="4354" max="4354" width="18.42578125" style="1789" customWidth="1"/>
    <col min="4355" max="4355" width="47.42578125" style="1789" customWidth="1"/>
    <col min="4356" max="4356" width="15.5703125" style="1789" customWidth="1"/>
    <col min="4357" max="4357" width="17" style="1789" customWidth="1"/>
    <col min="4358" max="4358" width="22.42578125" style="1789" customWidth="1"/>
    <col min="4359" max="4360" width="15.5703125" style="1789" customWidth="1"/>
    <col min="4361" max="4361" width="25.5703125" style="1789" customWidth="1"/>
    <col min="4362" max="4609" width="11.5703125" style="1789"/>
    <col min="4610" max="4610" width="18.42578125" style="1789" customWidth="1"/>
    <col min="4611" max="4611" width="47.42578125" style="1789" customWidth="1"/>
    <col min="4612" max="4612" width="15.5703125" style="1789" customWidth="1"/>
    <col min="4613" max="4613" width="17" style="1789" customWidth="1"/>
    <col min="4614" max="4614" width="22.42578125" style="1789" customWidth="1"/>
    <col min="4615" max="4616" width="15.5703125" style="1789" customWidth="1"/>
    <col min="4617" max="4617" width="25.5703125" style="1789" customWidth="1"/>
    <col min="4618" max="4865" width="11.5703125" style="1789"/>
    <col min="4866" max="4866" width="18.42578125" style="1789" customWidth="1"/>
    <col min="4867" max="4867" width="47.42578125" style="1789" customWidth="1"/>
    <col min="4868" max="4868" width="15.5703125" style="1789" customWidth="1"/>
    <col min="4869" max="4869" width="17" style="1789" customWidth="1"/>
    <col min="4870" max="4870" width="22.42578125" style="1789" customWidth="1"/>
    <col min="4871" max="4872" width="15.5703125" style="1789" customWidth="1"/>
    <col min="4873" max="4873" width="25.5703125" style="1789" customWidth="1"/>
    <col min="4874" max="5121" width="11.5703125" style="1789"/>
    <col min="5122" max="5122" width="18.42578125" style="1789" customWidth="1"/>
    <col min="5123" max="5123" width="47.42578125" style="1789" customWidth="1"/>
    <col min="5124" max="5124" width="15.5703125" style="1789" customWidth="1"/>
    <col min="5125" max="5125" width="17" style="1789" customWidth="1"/>
    <col min="5126" max="5126" width="22.42578125" style="1789" customWidth="1"/>
    <col min="5127" max="5128" width="15.5703125" style="1789" customWidth="1"/>
    <col min="5129" max="5129" width="25.5703125" style="1789" customWidth="1"/>
    <col min="5130" max="5377" width="11.5703125" style="1789"/>
    <col min="5378" max="5378" width="18.42578125" style="1789" customWidth="1"/>
    <col min="5379" max="5379" width="47.42578125" style="1789" customWidth="1"/>
    <col min="5380" max="5380" width="15.5703125" style="1789" customWidth="1"/>
    <col min="5381" max="5381" width="17" style="1789" customWidth="1"/>
    <col min="5382" max="5382" width="22.42578125" style="1789" customWidth="1"/>
    <col min="5383" max="5384" width="15.5703125" style="1789" customWidth="1"/>
    <col min="5385" max="5385" width="25.5703125" style="1789" customWidth="1"/>
    <col min="5386" max="5633" width="11.5703125" style="1789"/>
    <col min="5634" max="5634" width="18.42578125" style="1789" customWidth="1"/>
    <col min="5635" max="5635" width="47.42578125" style="1789" customWidth="1"/>
    <col min="5636" max="5636" width="15.5703125" style="1789" customWidth="1"/>
    <col min="5637" max="5637" width="17" style="1789" customWidth="1"/>
    <col min="5638" max="5638" width="22.42578125" style="1789" customWidth="1"/>
    <col min="5639" max="5640" width="15.5703125" style="1789" customWidth="1"/>
    <col min="5641" max="5641" width="25.5703125" style="1789" customWidth="1"/>
    <col min="5642" max="5889" width="11.5703125" style="1789"/>
    <col min="5890" max="5890" width="18.42578125" style="1789" customWidth="1"/>
    <col min="5891" max="5891" width="47.42578125" style="1789" customWidth="1"/>
    <col min="5892" max="5892" width="15.5703125" style="1789" customWidth="1"/>
    <col min="5893" max="5893" width="17" style="1789" customWidth="1"/>
    <col min="5894" max="5894" width="22.42578125" style="1789" customWidth="1"/>
    <col min="5895" max="5896" width="15.5703125" style="1789" customWidth="1"/>
    <col min="5897" max="5897" width="25.5703125" style="1789" customWidth="1"/>
    <col min="5898" max="6145" width="11.5703125" style="1789"/>
    <col min="6146" max="6146" width="18.42578125" style="1789" customWidth="1"/>
    <col min="6147" max="6147" width="47.42578125" style="1789" customWidth="1"/>
    <col min="6148" max="6148" width="15.5703125" style="1789" customWidth="1"/>
    <col min="6149" max="6149" width="17" style="1789" customWidth="1"/>
    <col min="6150" max="6150" width="22.42578125" style="1789" customWidth="1"/>
    <col min="6151" max="6152" width="15.5703125" style="1789" customWidth="1"/>
    <col min="6153" max="6153" width="25.5703125" style="1789" customWidth="1"/>
    <col min="6154" max="6401" width="11.5703125" style="1789"/>
    <col min="6402" max="6402" width="18.42578125" style="1789" customWidth="1"/>
    <col min="6403" max="6403" width="47.42578125" style="1789" customWidth="1"/>
    <col min="6404" max="6404" width="15.5703125" style="1789" customWidth="1"/>
    <col min="6405" max="6405" width="17" style="1789" customWidth="1"/>
    <col min="6406" max="6406" width="22.42578125" style="1789" customWidth="1"/>
    <col min="6407" max="6408" width="15.5703125" style="1789" customWidth="1"/>
    <col min="6409" max="6409" width="25.5703125" style="1789" customWidth="1"/>
    <col min="6410" max="6657" width="11.5703125" style="1789"/>
    <col min="6658" max="6658" width="18.42578125" style="1789" customWidth="1"/>
    <col min="6659" max="6659" width="47.42578125" style="1789" customWidth="1"/>
    <col min="6660" max="6660" width="15.5703125" style="1789" customWidth="1"/>
    <col min="6661" max="6661" width="17" style="1789" customWidth="1"/>
    <col min="6662" max="6662" width="22.42578125" style="1789" customWidth="1"/>
    <col min="6663" max="6664" width="15.5703125" style="1789" customWidth="1"/>
    <col min="6665" max="6665" width="25.5703125" style="1789" customWidth="1"/>
    <col min="6666" max="6913" width="11.5703125" style="1789"/>
    <col min="6914" max="6914" width="18.42578125" style="1789" customWidth="1"/>
    <col min="6915" max="6915" width="47.42578125" style="1789" customWidth="1"/>
    <col min="6916" max="6916" width="15.5703125" style="1789" customWidth="1"/>
    <col min="6917" max="6917" width="17" style="1789" customWidth="1"/>
    <col min="6918" max="6918" width="22.42578125" style="1789" customWidth="1"/>
    <col min="6919" max="6920" width="15.5703125" style="1789" customWidth="1"/>
    <col min="6921" max="6921" width="25.5703125" style="1789" customWidth="1"/>
    <col min="6922" max="7169" width="11.5703125" style="1789"/>
    <col min="7170" max="7170" width="18.42578125" style="1789" customWidth="1"/>
    <col min="7171" max="7171" width="47.42578125" style="1789" customWidth="1"/>
    <col min="7172" max="7172" width="15.5703125" style="1789" customWidth="1"/>
    <col min="7173" max="7173" width="17" style="1789" customWidth="1"/>
    <col min="7174" max="7174" width="22.42578125" style="1789" customWidth="1"/>
    <col min="7175" max="7176" width="15.5703125" style="1789" customWidth="1"/>
    <col min="7177" max="7177" width="25.5703125" style="1789" customWidth="1"/>
    <col min="7178" max="7425" width="11.5703125" style="1789"/>
    <col min="7426" max="7426" width="18.42578125" style="1789" customWidth="1"/>
    <col min="7427" max="7427" width="47.42578125" style="1789" customWidth="1"/>
    <col min="7428" max="7428" width="15.5703125" style="1789" customWidth="1"/>
    <col min="7429" max="7429" width="17" style="1789" customWidth="1"/>
    <col min="7430" max="7430" width="22.42578125" style="1789" customWidth="1"/>
    <col min="7431" max="7432" width="15.5703125" style="1789" customWidth="1"/>
    <col min="7433" max="7433" width="25.5703125" style="1789" customWidth="1"/>
    <col min="7434" max="7681" width="11.5703125" style="1789"/>
    <col min="7682" max="7682" width="18.42578125" style="1789" customWidth="1"/>
    <col min="7683" max="7683" width="47.42578125" style="1789" customWidth="1"/>
    <col min="7684" max="7684" width="15.5703125" style="1789" customWidth="1"/>
    <col min="7685" max="7685" width="17" style="1789" customWidth="1"/>
    <col min="7686" max="7686" width="22.42578125" style="1789" customWidth="1"/>
    <col min="7687" max="7688" width="15.5703125" style="1789" customWidth="1"/>
    <col min="7689" max="7689" width="25.5703125" style="1789" customWidth="1"/>
    <col min="7690" max="7937" width="11.5703125" style="1789"/>
    <col min="7938" max="7938" width="18.42578125" style="1789" customWidth="1"/>
    <col min="7939" max="7939" width="47.42578125" style="1789" customWidth="1"/>
    <col min="7940" max="7940" width="15.5703125" style="1789" customWidth="1"/>
    <col min="7941" max="7941" width="17" style="1789" customWidth="1"/>
    <col min="7942" max="7942" width="22.42578125" style="1789" customWidth="1"/>
    <col min="7943" max="7944" width="15.5703125" style="1789" customWidth="1"/>
    <col min="7945" max="7945" width="25.5703125" style="1789" customWidth="1"/>
    <col min="7946" max="8193" width="11.5703125" style="1789"/>
    <col min="8194" max="8194" width="18.42578125" style="1789" customWidth="1"/>
    <col min="8195" max="8195" width="47.42578125" style="1789" customWidth="1"/>
    <col min="8196" max="8196" width="15.5703125" style="1789" customWidth="1"/>
    <col min="8197" max="8197" width="17" style="1789" customWidth="1"/>
    <col min="8198" max="8198" width="22.42578125" style="1789" customWidth="1"/>
    <col min="8199" max="8200" width="15.5703125" style="1789" customWidth="1"/>
    <col min="8201" max="8201" width="25.5703125" style="1789" customWidth="1"/>
    <col min="8202" max="8449" width="11.5703125" style="1789"/>
    <col min="8450" max="8450" width="18.42578125" style="1789" customWidth="1"/>
    <col min="8451" max="8451" width="47.42578125" style="1789" customWidth="1"/>
    <col min="8452" max="8452" width="15.5703125" style="1789" customWidth="1"/>
    <col min="8453" max="8453" width="17" style="1789" customWidth="1"/>
    <col min="8454" max="8454" width="22.42578125" style="1789" customWidth="1"/>
    <col min="8455" max="8456" width="15.5703125" style="1789" customWidth="1"/>
    <col min="8457" max="8457" width="25.5703125" style="1789" customWidth="1"/>
    <col min="8458" max="8705" width="11.5703125" style="1789"/>
    <col min="8706" max="8706" width="18.42578125" style="1789" customWidth="1"/>
    <col min="8707" max="8707" width="47.42578125" style="1789" customWidth="1"/>
    <col min="8708" max="8708" width="15.5703125" style="1789" customWidth="1"/>
    <col min="8709" max="8709" width="17" style="1789" customWidth="1"/>
    <col min="8710" max="8710" width="22.42578125" style="1789" customWidth="1"/>
    <col min="8711" max="8712" width="15.5703125" style="1789" customWidth="1"/>
    <col min="8713" max="8713" width="25.5703125" style="1789" customWidth="1"/>
    <col min="8714" max="8961" width="11.5703125" style="1789"/>
    <col min="8962" max="8962" width="18.42578125" style="1789" customWidth="1"/>
    <col min="8963" max="8963" width="47.42578125" style="1789" customWidth="1"/>
    <col min="8964" max="8964" width="15.5703125" style="1789" customWidth="1"/>
    <col min="8965" max="8965" width="17" style="1789" customWidth="1"/>
    <col min="8966" max="8966" width="22.42578125" style="1789" customWidth="1"/>
    <col min="8967" max="8968" width="15.5703125" style="1789" customWidth="1"/>
    <col min="8969" max="8969" width="25.5703125" style="1789" customWidth="1"/>
    <col min="8970" max="9217" width="11.5703125" style="1789"/>
    <col min="9218" max="9218" width="18.42578125" style="1789" customWidth="1"/>
    <col min="9219" max="9219" width="47.42578125" style="1789" customWidth="1"/>
    <col min="9220" max="9220" width="15.5703125" style="1789" customWidth="1"/>
    <col min="9221" max="9221" width="17" style="1789" customWidth="1"/>
    <col min="9222" max="9222" width="22.42578125" style="1789" customWidth="1"/>
    <col min="9223" max="9224" width="15.5703125" style="1789" customWidth="1"/>
    <col min="9225" max="9225" width="25.5703125" style="1789" customWidth="1"/>
    <col min="9226" max="9473" width="11.5703125" style="1789"/>
    <col min="9474" max="9474" width="18.42578125" style="1789" customWidth="1"/>
    <col min="9475" max="9475" width="47.42578125" style="1789" customWidth="1"/>
    <col min="9476" max="9476" width="15.5703125" style="1789" customWidth="1"/>
    <col min="9477" max="9477" width="17" style="1789" customWidth="1"/>
    <col min="9478" max="9478" width="22.42578125" style="1789" customWidth="1"/>
    <col min="9479" max="9480" width="15.5703125" style="1789" customWidth="1"/>
    <col min="9481" max="9481" width="25.5703125" style="1789" customWidth="1"/>
    <col min="9482" max="9729" width="11.5703125" style="1789"/>
    <col min="9730" max="9730" width="18.42578125" style="1789" customWidth="1"/>
    <col min="9731" max="9731" width="47.42578125" style="1789" customWidth="1"/>
    <col min="9732" max="9732" width="15.5703125" style="1789" customWidth="1"/>
    <col min="9733" max="9733" width="17" style="1789" customWidth="1"/>
    <col min="9734" max="9734" width="22.42578125" style="1789" customWidth="1"/>
    <col min="9735" max="9736" width="15.5703125" style="1789" customWidth="1"/>
    <col min="9737" max="9737" width="25.5703125" style="1789" customWidth="1"/>
    <col min="9738" max="9985" width="11.5703125" style="1789"/>
    <col min="9986" max="9986" width="18.42578125" style="1789" customWidth="1"/>
    <col min="9987" max="9987" width="47.42578125" style="1789" customWidth="1"/>
    <col min="9988" max="9988" width="15.5703125" style="1789" customWidth="1"/>
    <col min="9989" max="9989" width="17" style="1789" customWidth="1"/>
    <col min="9990" max="9990" width="22.42578125" style="1789" customWidth="1"/>
    <col min="9991" max="9992" width="15.5703125" style="1789" customWidth="1"/>
    <col min="9993" max="9993" width="25.5703125" style="1789" customWidth="1"/>
    <col min="9994" max="10241" width="11.5703125" style="1789"/>
    <col min="10242" max="10242" width="18.42578125" style="1789" customWidth="1"/>
    <col min="10243" max="10243" width="47.42578125" style="1789" customWidth="1"/>
    <col min="10244" max="10244" width="15.5703125" style="1789" customWidth="1"/>
    <col min="10245" max="10245" width="17" style="1789" customWidth="1"/>
    <col min="10246" max="10246" width="22.42578125" style="1789" customWidth="1"/>
    <col min="10247" max="10248" width="15.5703125" style="1789" customWidth="1"/>
    <col min="10249" max="10249" width="25.5703125" style="1789" customWidth="1"/>
    <col min="10250" max="10497" width="11.5703125" style="1789"/>
    <col min="10498" max="10498" width="18.42578125" style="1789" customWidth="1"/>
    <col min="10499" max="10499" width="47.42578125" style="1789" customWidth="1"/>
    <col min="10500" max="10500" width="15.5703125" style="1789" customWidth="1"/>
    <col min="10501" max="10501" width="17" style="1789" customWidth="1"/>
    <col min="10502" max="10502" width="22.42578125" style="1789" customWidth="1"/>
    <col min="10503" max="10504" width="15.5703125" style="1789" customWidth="1"/>
    <col min="10505" max="10505" width="25.5703125" style="1789" customWidth="1"/>
    <col min="10506" max="10753" width="11.5703125" style="1789"/>
    <col min="10754" max="10754" width="18.42578125" style="1789" customWidth="1"/>
    <col min="10755" max="10755" width="47.42578125" style="1789" customWidth="1"/>
    <col min="10756" max="10756" width="15.5703125" style="1789" customWidth="1"/>
    <col min="10757" max="10757" width="17" style="1789" customWidth="1"/>
    <col min="10758" max="10758" width="22.42578125" style="1789" customWidth="1"/>
    <col min="10759" max="10760" width="15.5703125" style="1789" customWidth="1"/>
    <col min="10761" max="10761" width="25.5703125" style="1789" customWidth="1"/>
    <col min="10762" max="11009" width="11.5703125" style="1789"/>
    <col min="11010" max="11010" width="18.42578125" style="1789" customWidth="1"/>
    <col min="11011" max="11011" width="47.42578125" style="1789" customWidth="1"/>
    <col min="11012" max="11012" width="15.5703125" style="1789" customWidth="1"/>
    <col min="11013" max="11013" width="17" style="1789" customWidth="1"/>
    <col min="11014" max="11014" width="22.42578125" style="1789" customWidth="1"/>
    <col min="11015" max="11016" width="15.5703125" style="1789" customWidth="1"/>
    <col min="11017" max="11017" width="25.5703125" style="1789" customWidth="1"/>
    <col min="11018" max="11265" width="11.5703125" style="1789"/>
    <col min="11266" max="11266" width="18.42578125" style="1789" customWidth="1"/>
    <col min="11267" max="11267" width="47.42578125" style="1789" customWidth="1"/>
    <col min="11268" max="11268" width="15.5703125" style="1789" customWidth="1"/>
    <col min="11269" max="11269" width="17" style="1789" customWidth="1"/>
    <col min="11270" max="11270" width="22.42578125" style="1789" customWidth="1"/>
    <col min="11271" max="11272" width="15.5703125" style="1789" customWidth="1"/>
    <col min="11273" max="11273" width="25.5703125" style="1789" customWidth="1"/>
    <col min="11274" max="11521" width="11.5703125" style="1789"/>
    <col min="11522" max="11522" width="18.42578125" style="1789" customWidth="1"/>
    <col min="11523" max="11523" width="47.42578125" style="1789" customWidth="1"/>
    <col min="11524" max="11524" width="15.5703125" style="1789" customWidth="1"/>
    <col min="11525" max="11525" width="17" style="1789" customWidth="1"/>
    <col min="11526" max="11526" width="22.42578125" style="1789" customWidth="1"/>
    <col min="11527" max="11528" width="15.5703125" style="1789" customWidth="1"/>
    <col min="11529" max="11529" width="25.5703125" style="1789" customWidth="1"/>
    <col min="11530" max="11777" width="11.5703125" style="1789"/>
    <col min="11778" max="11778" width="18.42578125" style="1789" customWidth="1"/>
    <col min="11779" max="11779" width="47.42578125" style="1789" customWidth="1"/>
    <col min="11780" max="11780" width="15.5703125" style="1789" customWidth="1"/>
    <col min="11781" max="11781" width="17" style="1789" customWidth="1"/>
    <col min="11782" max="11782" width="22.42578125" style="1789" customWidth="1"/>
    <col min="11783" max="11784" width="15.5703125" style="1789" customWidth="1"/>
    <col min="11785" max="11785" width="25.5703125" style="1789" customWidth="1"/>
    <col min="11786" max="12033" width="11.5703125" style="1789"/>
    <col min="12034" max="12034" width="18.42578125" style="1789" customWidth="1"/>
    <col min="12035" max="12035" width="47.42578125" style="1789" customWidth="1"/>
    <col min="12036" max="12036" width="15.5703125" style="1789" customWidth="1"/>
    <col min="12037" max="12037" width="17" style="1789" customWidth="1"/>
    <col min="12038" max="12038" width="22.42578125" style="1789" customWidth="1"/>
    <col min="12039" max="12040" width="15.5703125" style="1789" customWidth="1"/>
    <col min="12041" max="12041" width="25.5703125" style="1789" customWidth="1"/>
    <col min="12042" max="12289" width="11.5703125" style="1789"/>
    <col min="12290" max="12290" width="18.42578125" style="1789" customWidth="1"/>
    <col min="12291" max="12291" width="47.42578125" style="1789" customWidth="1"/>
    <col min="12292" max="12292" width="15.5703125" style="1789" customWidth="1"/>
    <col min="12293" max="12293" width="17" style="1789" customWidth="1"/>
    <col min="12294" max="12294" width="22.42578125" style="1789" customWidth="1"/>
    <col min="12295" max="12296" width="15.5703125" style="1789" customWidth="1"/>
    <col min="12297" max="12297" width="25.5703125" style="1789" customWidth="1"/>
    <col min="12298" max="12545" width="11.5703125" style="1789"/>
    <col min="12546" max="12546" width="18.42578125" style="1789" customWidth="1"/>
    <col min="12547" max="12547" width="47.42578125" style="1789" customWidth="1"/>
    <col min="12548" max="12548" width="15.5703125" style="1789" customWidth="1"/>
    <col min="12549" max="12549" width="17" style="1789" customWidth="1"/>
    <col min="12550" max="12550" width="22.42578125" style="1789" customWidth="1"/>
    <col min="12551" max="12552" width="15.5703125" style="1789" customWidth="1"/>
    <col min="12553" max="12553" width="25.5703125" style="1789" customWidth="1"/>
    <col min="12554" max="12801" width="11.5703125" style="1789"/>
    <col min="12802" max="12802" width="18.42578125" style="1789" customWidth="1"/>
    <col min="12803" max="12803" width="47.42578125" style="1789" customWidth="1"/>
    <col min="12804" max="12804" width="15.5703125" style="1789" customWidth="1"/>
    <col min="12805" max="12805" width="17" style="1789" customWidth="1"/>
    <col min="12806" max="12806" width="22.42578125" style="1789" customWidth="1"/>
    <col min="12807" max="12808" width="15.5703125" style="1789" customWidth="1"/>
    <col min="12809" max="12809" width="25.5703125" style="1789" customWidth="1"/>
    <col min="12810" max="13057" width="11.5703125" style="1789"/>
    <col min="13058" max="13058" width="18.42578125" style="1789" customWidth="1"/>
    <col min="13059" max="13059" width="47.42578125" style="1789" customWidth="1"/>
    <col min="13060" max="13060" width="15.5703125" style="1789" customWidth="1"/>
    <col min="13061" max="13061" width="17" style="1789" customWidth="1"/>
    <col min="13062" max="13062" width="22.42578125" style="1789" customWidth="1"/>
    <col min="13063" max="13064" width="15.5703125" style="1789" customWidth="1"/>
    <col min="13065" max="13065" width="25.5703125" style="1789" customWidth="1"/>
    <col min="13066" max="13313" width="11.5703125" style="1789"/>
    <col min="13314" max="13314" width="18.42578125" style="1789" customWidth="1"/>
    <col min="13315" max="13315" width="47.42578125" style="1789" customWidth="1"/>
    <col min="13316" max="13316" width="15.5703125" style="1789" customWidth="1"/>
    <col min="13317" max="13317" width="17" style="1789" customWidth="1"/>
    <col min="13318" max="13318" width="22.42578125" style="1789" customWidth="1"/>
    <col min="13319" max="13320" width="15.5703125" style="1789" customWidth="1"/>
    <col min="13321" max="13321" width="25.5703125" style="1789" customWidth="1"/>
    <col min="13322" max="13569" width="11.5703125" style="1789"/>
    <col min="13570" max="13570" width="18.42578125" style="1789" customWidth="1"/>
    <col min="13571" max="13571" width="47.42578125" style="1789" customWidth="1"/>
    <col min="13572" max="13572" width="15.5703125" style="1789" customWidth="1"/>
    <col min="13573" max="13573" width="17" style="1789" customWidth="1"/>
    <col min="13574" max="13574" width="22.42578125" style="1789" customWidth="1"/>
    <col min="13575" max="13576" width="15.5703125" style="1789" customWidth="1"/>
    <col min="13577" max="13577" width="25.5703125" style="1789" customWidth="1"/>
    <col min="13578" max="13825" width="11.5703125" style="1789"/>
    <col min="13826" max="13826" width="18.42578125" style="1789" customWidth="1"/>
    <col min="13827" max="13827" width="47.42578125" style="1789" customWidth="1"/>
    <col min="13828" max="13828" width="15.5703125" style="1789" customWidth="1"/>
    <col min="13829" max="13829" width="17" style="1789" customWidth="1"/>
    <col min="13830" max="13830" width="22.42578125" style="1789" customWidth="1"/>
    <col min="13831" max="13832" width="15.5703125" style="1789" customWidth="1"/>
    <col min="13833" max="13833" width="25.5703125" style="1789" customWidth="1"/>
    <col min="13834" max="14081" width="11.5703125" style="1789"/>
    <col min="14082" max="14082" width="18.42578125" style="1789" customWidth="1"/>
    <col min="14083" max="14083" width="47.42578125" style="1789" customWidth="1"/>
    <col min="14084" max="14084" width="15.5703125" style="1789" customWidth="1"/>
    <col min="14085" max="14085" width="17" style="1789" customWidth="1"/>
    <col min="14086" max="14086" width="22.42578125" style="1789" customWidth="1"/>
    <col min="14087" max="14088" width="15.5703125" style="1789" customWidth="1"/>
    <col min="14089" max="14089" width="25.5703125" style="1789" customWidth="1"/>
    <col min="14090" max="14337" width="11.5703125" style="1789"/>
    <col min="14338" max="14338" width="18.42578125" style="1789" customWidth="1"/>
    <col min="14339" max="14339" width="47.42578125" style="1789" customWidth="1"/>
    <col min="14340" max="14340" width="15.5703125" style="1789" customWidth="1"/>
    <col min="14341" max="14341" width="17" style="1789" customWidth="1"/>
    <col min="14342" max="14342" width="22.42578125" style="1789" customWidth="1"/>
    <col min="14343" max="14344" width="15.5703125" style="1789" customWidth="1"/>
    <col min="14345" max="14345" width="25.5703125" style="1789" customWidth="1"/>
    <col min="14346" max="14593" width="11.5703125" style="1789"/>
    <col min="14594" max="14594" width="18.42578125" style="1789" customWidth="1"/>
    <col min="14595" max="14595" width="47.42578125" style="1789" customWidth="1"/>
    <col min="14596" max="14596" width="15.5703125" style="1789" customWidth="1"/>
    <col min="14597" max="14597" width="17" style="1789" customWidth="1"/>
    <col min="14598" max="14598" width="22.42578125" style="1789" customWidth="1"/>
    <col min="14599" max="14600" width="15.5703125" style="1789" customWidth="1"/>
    <col min="14601" max="14601" width="25.5703125" style="1789" customWidth="1"/>
    <col min="14602" max="14849" width="11.5703125" style="1789"/>
    <col min="14850" max="14850" width="18.42578125" style="1789" customWidth="1"/>
    <col min="14851" max="14851" width="47.42578125" style="1789" customWidth="1"/>
    <col min="14852" max="14852" width="15.5703125" style="1789" customWidth="1"/>
    <col min="14853" max="14853" width="17" style="1789" customWidth="1"/>
    <col min="14854" max="14854" width="22.42578125" style="1789" customWidth="1"/>
    <col min="14855" max="14856" width="15.5703125" style="1789" customWidth="1"/>
    <col min="14857" max="14857" width="25.5703125" style="1789" customWidth="1"/>
    <col min="14858" max="15105" width="11.5703125" style="1789"/>
    <col min="15106" max="15106" width="18.42578125" style="1789" customWidth="1"/>
    <col min="15107" max="15107" width="47.42578125" style="1789" customWidth="1"/>
    <col min="15108" max="15108" width="15.5703125" style="1789" customWidth="1"/>
    <col min="15109" max="15109" width="17" style="1789" customWidth="1"/>
    <col min="15110" max="15110" width="22.42578125" style="1789" customWidth="1"/>
    <col min="15111" max="15112" width="15.5703125" style="1789" customWidth="1"/>
    <col min="15113" max="15113" width="25.5703125" style="1789" customWidth="1"/>
    <col min="15114" max="15361" width="11.5703125" style="1789"/>
    <col min="15362" max="15362" width="18.42578125" style="1789" customWidth="1"/>
    <col min="15363" max="15363" width="47.42578125" style="1789" customWidth="1"/>
    <col min="15364" max="15364" width="15.5703125" style="1789" customWidth="1"/>
    <col min="15365" max="15365" width="17" style="1789" customWidth="1"/>
    <col min="15366" max="15366" width="22.42578125" style="1789" customWidth="1"/>
    <col min="15367" max="15368" width="15.5703125" style="1789" customWidth="1"/>
    <col min="15369" max="15369" width="25.5703125" style="1789" customWidth="1"/>
    <col min="15370" max="15617" width="11.5703125" style="1789"/>
    <col min="15618" max="15618" width="18.42578125" style="1789" customWidth="1"/>
    <col min="15619" max="15619" width="47.42578125" style="1789" customWidth="1"/>
    <col min="15620" max="15620" width="15.5703125" style="1789" customWidth="1"/>
    <col min="15621" max="15621" width="17" style="1789" customWidth="1"/>
    <col min="15622" max="15622" width="22.42578125" style="1789" customWidth="1"/>
    <col min="15623" max="15624" width="15.5703125" style="1789" customWidth="1"/>
    <col min="15625" max="15625" width="25.5703125" style="1789" customWidth="1"/>
    <col min="15626" max="15873" width="11.5703125" style="1789"/>
    <col min="15874" max="15874" width="18.42578125" style="1789" customWidth="1"/>
    <col min="15875" max="15875" width="47.42578125" style="1789" customWidth="1"/>
    <col min="15876" max="15876" width="15.5703125" style="1789" customWidth="1"/>
    <col min="15877" max="15877" width="17" style="1789" customWidth="1"/>
    <col min="15878" max="15878" width="22.42578125" style="1789" customWidth="1"/>
    <col min="15879" max="15880" width="15.5703125" style="1789" customWidth="1"/>
    <col min="15881" max="15881" width="25.5703125" style="1789" customWidth="1"/>
    <col min="15882" max="16129" width="11.5703125" style="1789"/>
    <col min="16130" max="16130" width="18.42578125" style="1789" customWidth="1"/>
    <col min="16131" max="16131" width="47.42578125" style="1789" customWidth="1"/>
    <col min="16132" max="16132" width="15.5703125" style="1789" customWidth="1"/>
    <col min="16133" max="16133" width="17" style="1789" customWidth="1"/>
    <col min="16134" max="16134" width="22.42578125" style="1789" customWidth="1"/>
    <col min="16135" max="16136" width="15.5703125" style="1789" customWidth="1"/>
    <col min="16137" max="16137" width="25.5703125" style="1789" customWidth="1"/>
    <col min="16138" max="16384" width="11.5703125" style="1789"/>
  </cols>
  <sheetData>
    <row r="1" spans="1:29">
      <c r="A1" s="1782" t="s">
        <v>1972</v>
      </c>
      <c r="B1" s="1782" t="s">
        <v>1973</v>
      </c>
      <c r="C1" s="1782" t="s">
        <v>1974</v>
      </c>
      <c r="D1" s="1782" t="s">
        <v>1975</v>
      </c>
      <c r="E1" s="1783" t="s">
        <v>1976</v>
      </c>
      <c r="F1" s="1782" t="s">
        <v>1977</v>
      </c>
      <c r="G1" s="1782" t="s">
        <v>1978</v>
      </c>
      <c r="H1" s="1782" t="s">
        <v>1979</v>
      </c>
      <c r="I1" s="1784" t="s">
        <v>1980</v>
      </c>
      <c r="J1" s="1784" t="s">
        <v>1981</v>
      </c>
      <c r="K1" s="1785" t="s">
        <v>1982</v>
      </c>
      <c r="L1" s="1786" t="s">
        <v>1983</v>
      </c>
      <c r="M1" s="1786" t="s">
        <v>1984</v>
      </c>
      <c r="N1" s="1786" t="s">
        <v>1985</v>
      </c>
      <c r="O1" s="1786" t="s">
        <v>1986</v>
      </c>
      <c r="P1" s="1787" t="s">
        <v>1987</v>
      </c>
      <c r="Q1" s="1787" t="s">
        <v>1988</v>
      </c>
      <c r="R1" s="1787" t="s">
        <v>1989</v>
      </c>
      <c r="S1" s="1787" t="s">
        <v>1990</v>
      </c>
      <c r="T1" s="1787" t="s">
        <v>1991</v>
      </c>
      <c r="U1" s="1784" t="s">
        <v>1992</v>
      </c>
      <c r="V1" s="1784" t="s">
        <v>1993</v>
      </c>
      <c r="W1" s="1784" t="s">
        <v>1994</v>
      </c>
      <c r="X1" s="1784" t="s">
        <v>1995</v>
      </c>
      <c r="Y1" s="1788" t="s">
        <v>1996</v>
      </c>
      <c r="Z1" s="1788" t="s">
        <v>1997</v>
      </c>
      <c r="AA1" s="1788" t="s">
        <v>1998</v>
      </c>
      <c r="AB1" s="1788" t="s">
        <v>1999</v>
      </c>
      <c r="AC1" s="1788" t="s">
        <v>2000</v>
      </c>
    </row>
    <row r="2" spans="1:29">
      <c r="A2" s="1790" t="str">
        <f t="shared" ref="A2" si="0">ROW()-1&amp;"_"&amp;TEXT(J2,"JJMMAA")</f>
        <v>1_280425</v>
      </c>
      <c r="B2" s="1790" t="str">
        <f>'Contact Information'!$C$13</f>
        <v>Red &amp; Black Home Loans France 3</v>
      </c>
      <c r="C2" s="1790" t="s">
        <v>2001</v>
      </c>
      <c r="D2" s="1791" t="s">
        <v>2002</v>
      </c>
      <c r="E2" s="1792">
        <f>'Cashflow Synthesis'!E13</f>
        <v>1629550.14</v>
      </c>
      <c r="F2" s="1793" t="s">
        <v>311</v>
      </c>
      <c r="G2" s="1794" t="str">
        <f>LEFT('Cashflow Synthesis'!D13,34)</f>
        <v>Administration and Management Fee</v>
      </c>
      <c r="H2" s="1794" t="str">
        <f t="shared" ref="H2" si="1">G2</f>
        <v>Administration and Management Fee</v>
      </c>
      <c r="I2" s="1795">
        <f ca="1">TODAY()</f>
        <v>45776</v>
      </c>
      <c r="J2" s="1795">
        <f>'Cover Page'!$C$14</f>
        <v>45775</v>
      </c>
      <c r="K2" s="1796" t="s">
        <v>2003</v>
      </c>
      <c r="L2" s="1801" t="s">
        <v>408</v>
      </c>
      <c r="M2" s="1790" t="s">
        <v>409</v>
      </c>
      <c r="N2" s="1790" t="s">
        <v>2008</v>
      </c>
      <c r="O2" s="1797" t="str">
        <f>'Cashflow Synthesis'!H13</f>
        <v>FR76 3000 3041 7000 0670 0230 635</v>
      </c>
      <c r="P2" s="1790" t="s">
        <v>409</v>
      </c>
      <c r="Q2" s="1790">
        <v>0</v>
      </c>
      <c r="R2" s="1798">
        <v>0</v>
      </c>
      <c r="S2" s="1791">
        <v>0</v>
      </c>
      <c r="T2" s="1791">
        <v>0</v>
      </c>
      <c r="U2" s="1790" t="str">
        <f>'Cashflow Synthesis'!J13</f>
        <v>SG</v>
      </c>
      <c r="V2" s="1790" t="str">
        <f>U2</f>
        <v>SG</v>
      </c>
      <c r="W2" s="1790" t="str">
        <f>'Cashflow Synthesis'!I13</f>
        <v>SOGEFRPP</v>
      </c>
      <c r="X2" s="1790" t="str">
        <f>'Cashflow Synthesis'!K13</f>
        <v xml:space="preserve">FR76 3000 3049 7100 0070 0023 951	</v>
      </c>
      <c r="Y2" s="1799" t="s">
        <v>2004</v>
      </c>
      <c r="Z2" s="1799" t="s">
        <v>2005</v>
      </c>
      <c r="AA2" s="1799" t="s">
        <v>976</v>
      </c>
      <c r="AB2" s="1799" t="s">
        <v>2006</v>
      </c>
      <c r="AC2" s="1799" t="s">
        <v>2007</v>
      </c>
    </row>
    <row r="3" spans="1:29">
      <c r="A3" s="1790" t="str">
        <f t="shared" ref="A3:A21" si="2">ROW()-1&amp;"_"&amp;TEXT(J3,"JJMMAA")</f>
        <v>2_280425</v>
      </c>
      <c r="B3" s="1790" t="str">
        <f>'Contact Information'!$C$13</f>
        <v>Red &amp; Black Home Loans France 3</v>
      </c>
      <c r="C3" s="1790" t="s">
        <v>2001</v>
      </c>
      <c r="D3" s="1791" t="s">
        <v>2002</v>
      </c>
      <c r="E3" s="1792">
        <f>'Cashflow Synthesis'!E14</f>
        <v>9136.9500000000007</v>
      </c>
      <c r="F3" s="1793" t="s">
        <v>311</v>
      </c>
      <c r="G3" s="1794" t="str">
        <f>LEFT('Cashflow Synthesis'!D14,34)</f>
        <v>Servicing and Recovery Fee</v>
      </c>
      <c r="H3" s="1794" t="str">
        <f t="shared" ref="H3:H21" si="3">G3</f>
        <v>Servicing and Recovery Fee</v>
      </c>
      <c r="I3" s="1795">
        <f t="shared" ref="I3:I21" ca="1" si="4">TODAY()</f>
        <v>45776</v>
      </c>
      <c r="J3" s="1795">
        <f>'Cover Page'!$C$14</f>
        <v>45775</v>
      </c>
      <c r="K3" s="1796" t="s">
        <v>2003</v>
      </c>
      <c r="L3" s="1801" t="s">
        <v>408</v>
      </c>
      <c r="M3" s="1790" t="s">
        <v>409</v>
      </c>
      <c r="N3" s="1790" t="s">
        <v>2008</v>
      </c>
      <c r="O3" s="1797" t="str">
        <f>'Cashflow Synthesis'!H14</f>
        <v>FR76 3000 3041 7000 0670 0230 635</v>
      </c>
      <c r="P3" s="1790" t="s">
        <v>409</v>
      </c>
      <c r="Q3" s="1790">
        <v>0</v>
      </c>
      <c r="R3" s="1798">
        <v>0</v>
      </c>
      <c r="S3" s="1791">
        <v>0</v>
      </c>
      <c r="T3" s="1791">
        <v>0</v>
      </c>
      <c r="U3" s="1790" t="str">
        <f>'Cashflow Synthesis'!J14</f>
        <v>SG</v>
      </c>
      <c r="V3" s="1790" t="str">
        <f t="shared" ref="V3:V21" si="5">U3</f>
        <v>SG</v>
      </c>
      <c r="W3" s="1790" t="str">
        <f>'Cashflow Synthesis'!I14</f>
        <v>SOGEFRPP</v>
      </c>
      <c r="X3" s="1790" t="str">
        <f>'Cashflow Synthesis'!K14</f>
        <v xml:space="preserve">FR76 3000 3049 7100 0070 0023 951	</v>
      </c>
      <c r="Y3" s="1799" t="s">
        <v>2004</v>
      </c>
      <c r="Z3" s="1799" t="s">
        <v>2005</v>
      </c>
      <c r="AA3" s="1799" t="s">
        <v>976</v>
      </c>
      <c r="AB3" s="1799" t="s">
        <v>2006</v>
      </c>
      <c r="AC3" s="1799" t="s">
        <v>2007</v>
      </c>
    </row>
    <row r="4" spans="1:29">
      <c r="A4" s="1790" t="str">
        <f t="shared" si="2"/>
        <v>3_280425</v>
      </c>
      <c r="B4" s="1790" t="str">
        <f>'Contact Information'!$C$13</f>
        <v>Red &amp; Black Home Loans France 3</v>
      </c>
      <c r="C4" s="1790" t="s">
        <v>2001</v>
      </c>
      <c r="D4" s="1791" t="s">
        <v>2002</v>
      </c>
      <c r="E4" s="1792">
        <f>'Cashflow Synthesis'!E15</f>
        <v>5416.67</v>
      </c>
      <c r="F4" s="1793" t="s">
        <v>311</v>
      </c>
      <c r="G4" s="1794" t="str">
        <f>LEFT('Cashflow Synthesis'!D15,34)</f>
        <v>Management Company fees</v>
      </c>
      <c r="H4" s="1794" t="str">
        <f t="shared" si="3"/>
        <v>Management Company fees</v>
      </c>
      <c r="I4" s="1795">
        <f t="shared" ca="1" si="4"/>
        <v>45776</v>
      </c>
      <c r="J4" s="1795">
        <f>'Cover Page'!$C$14</f>
        <v>45775</v>
      </c>
      <c r="K4" s="1796" t="s">
        <v>2003</v>
      </c>
      <c r="L4" s="1801" t="s">
        <v>408</v>
      </c>
      <c r="M4" s="1790" t="s">
        <v>409</v>
      </c>
      <c r="N4" s="1790" t="s">
        <v>2008</v>
      </c>
      <c r="O4" s="1797" t="str">
        <f>'Cashflow Synthesis'!H15</f>
        <v>FR76 3000 3041 7000 0670 0230 635</v>
      </c>
      <c r="P4" s="1790" t="s">
        <v>409</v>
      </c>
      <c r="Q4" s="1790">
        <v>0</v>
      </c>
      <c r="R4" s="1798">
        <v>0</v>
      </c>
      <c r="S4" s="1791">
        <v>0</v>
      </c>
      <c r="T4" s="1791">
        <v>0</v>
      </c>
      <c r="U4" s="1790" t="str">
        <f>'Cashflow Synthesis'!J15</f>
        <v>IQEQ Management</v>
      </c>
      <c r="V4" s="1790" t="str">
        <f t="shared" si="5"/>
        <v>IQEQ Management</v>
      </c>
      <c r="W4" s="1790" t="str">
        <f>'Cashflow Synthesis'!I15</f>
        <v>CCFRFRPP</v>
      </c>
      <c r="X4" s="1790" t="str">
        <f>'Cashflow Synthesis'!K15</f>
        <v>FR76 3005 6000 5000 5000 7046 525</v>
      </c>
      <c r="Y4" s="1799" t="s">
        <v>2004</v>
      </c>
      <c r="Z4" s="1799" t="s">
        <v>2005</v>
      </c>
      <c r="AA4" s="1799" t="s">
        <v>976</v>
      </c>
      <c r="AB4" s="1799" t="s">
        <v>2006</v>
      </c>
      <c r="AC4" s="1799" t="s">
        <v>2007</v>
      </c>
    </row>
    <row r="5" spans="1:29">
      <c r="A5" s="1790" t="str">
        <f t="shared" si="2"/>
        <v>4_280425</v>
      </c>
      <c r="B5" s="1790" t="str">
        <f>'Contact Information'!$C$13</f>
        <v>Red &amp; Black Home Loans France 3</v>
      </c>
      <c r="C5" s="1790" t="s">
        <v>2001</v>
      </c>
      <c r="D5" s="1791" t="s">
        <v>2002</v>
      </c>
      <c r="E5" s="1792">
        <f>'Cashflow Synthesis'!E16</f>
        <v>12500</v>
      </c>
      <c r="F5" s="1793" t="s">
        <v>311</v>
      </c>
      <c r="G5" s="1794" t="str">
        <f>LEFT('Cashflow Synthesis'!D16,34)</f>
        <v>Custodian fee</v>
      </c>
      <c r="H5" s="1794" t="str">
        <f t="shared" si="3"/>
        <v>Custodian fee</v>
      </c>
      <c r="I5" s="1795">
        <f t="shared" ca="1" si="4"/>
        <v>45776</v>
      </c>
      <c r="J5" s="1795">
        <f>'Cover Page'!$C$14</f>
        <v>45775</v>
      </c>
      <c r="K5" s="1796" t="s">
        <v>2003</v>
      </c>
      <c r="L5" s="1801" t="s">
        <v>408</v>
      </c>
      <c r="M5" s="1790" t="s">
        <v>409</v>
      </c>
      <c r="N5" s="1790" t="s">
        <v>2008</v>
      </c>
      <c r="O5" s="1797" t="str">
        <f>'Cashflow Synthesis'!H16</f>
        <v>FR76 3000 3041 7000 0670 0230 635</v>
      </c>
      <c r="P5" s="1790" t="s">
        <v>409</v>
      </c>
      <c r="Q5" s="1790">
        <v>0</v>
      </c>
      <c r="R5" s="1798">
        <v>0</v>
      </c>
      <c r="S5" s="1791">
        <v>0</v>
      </c>
      <c r="T5" s="1791">
        <v>0</v>
      </c>
      <c r="U5" s="1790" t="str">
        <f>'Cashflow Synthesis'!J16</f>
        <v>SGSS</v>
      </c>
      <c r="V5" s="1790" t="str">
        <f t="shared" si="5"/>
        <v>SGSS</v>
      </c>
      <c r="W5" s="1790" t="str">
        <f>'Cashflow Synthesis'!I16</f>
        <v>SOGEFRPP</v>
      </c>
      <c r="X5" s="1790" t="str">
        <f>'Cashflow Synthesis'!K16</f>
        <v>FR76 3000 3055 8100 0993 8864 676</v>
      </c>
      <c r="Y5" s="1799" t="s">
        <v>2004</v>
      </c>
      <c r="Z5" s="1799" t="s">
        <v>2005</v>
      </c>
      <c r="AA5" s="1799" t="s">
        <v>976</v>
      </c>
      <c r="AB5" s="1799" t="s">
        <v>2006</v>
      </c>
      <c r="AC5" s="1799" t="s">
        <v>2007</v>
      </c>
    </row>
    <row r="6" spans="1:29">
      <c r="A6" s="1790" t="str">
        <f t="shared" si="2"/>
        <v>5_280425</v>
      </c>
      <c r="B6" s="1790" t="str">
        <f>'Contact Information'!$C$13</f>
        <v>Red &amp; Black Home Loans France 3</v>
      </c>
      <c r="C6" s="1790" t="s">
        <v>2001</v>
      </c>
      <c r="D6" s="1791" t="s">
        <v>2002</v>
      </c>
      <c r="E6" s="1792">
        <f>'Cashflow Synthesis'!E17</f>
        <v>480</v>
      </c>
      <c r="F6" s="1793" t="s">
        <v>311</v>
      </c>
      <c r="G6" s="1794" t="str">
        <f>LEFT('Cashflow Synthesis'!D17,34)</f>
        <v xml:space="preserve">Paying Agent </v>
      </c>
      <c r="H6" s="1794" t="str">
        <f t="shared" si="3"/>
        <v xml:space="preserve">Paying Agent </v>
      </c>
      <c r="I6" s="1795">
        <f t="shared" ca="1" si="4"/>
        <v>45776</v>
      </c>
      <c r="J6" s="1795">
        <f>'Cover Page'!$C$14</f>
        <v>45775</v>
      </c>
      <c r="K6" s="1796" t="s">
        <v>2003</v>
      </c>
      <c r="L6" s="1801" t="s">
        <v>408</v>
      </c>
      <c r="M6" s="1790" t="s">
        <v>409</v>
      </c>
      <c r="N6" s="1790" t="s">
        <v>2008</v>
      </c>
      <c r="O6" s="1797" t="str">
        <f>'Cashflow Synthesis'!H17</f>
        <v>FR76 3000 3041 7000 0670 0230 635</v>
      </c>
      <c r="P6" s="1790" t="s">
        <v>409</v>
      </c>
      <c r="Q6" s="1790">
        <v>0</v>
      </c>
      <c r="R6" s="1798">
        <v>0</v>
      </c>
      <c r="S6" s="1791">
        <v>0</v>
      </c>
      <c r="T6" s="1791">
        <v>0</v>
      </c>
      <c r="U6" s="1790" t="str">
        <f>'Cashflow Synthesis'!J17</f>
        <v>SGSS</v>
      </c>
      <c r="V6" s="1790" t="str">
        <f t="shared" si="5"/>
        <v>SGSS</v>
      </c>
      <c r="W6" s="1790" t="str">
        <f>'Cashflow Synthesis'!I17</f>
        <v>SOGEFRPP</v>
      </c>
      <c r="X6" s="1790" t="str">
        <f>'Cashflow Synthesis'!K17</f>
        <v>FR76 3000 3055 8100 0993 8864 676</v>
      </c>
      <c r="Y6" s="1799" t="s">
        <v>2004</v>
      </c>
      <c r="Z6" s="1799" t="s">
        <v>2005</v>
      </c>
      <c r="AA6" s="1799" t="s">
        <v>976</v>
      </c>
      <c r="AB6" s="1799" t="s">
        <v>2006</v>
      </c>
      <c r="AC6" s="1799" t="s">
        <v>2007</v>
      </c>
    </row>
    <row r="7" spans="1:29">
      <c r="A7" s="1790" t="str">
        <f t="shared" si="2"/>
        <v>6_280425</v>
      </c>
      <c r="B7" s="1790" t="str">
        <f>'Contact Information'!$C$13</f>
        <v>Red &amp; Black Home Loans France 3</v>
      </c>
      <c r="C7" s="1790" t="s">
        <v>2001</v>
      </c>
      <c r="D7" s="1791" t="s">
        <v>2002</v>
      </c>
      <c r="E7" s="1792">
        <f>'Cashflow Synthesis'!E18</f>
        <v>1050</v>
      </c>
      <c r="F7" s="1793" t="s">
        <v>311</v>
      </c>
      <c r="G7" s="1794" t="str">
        <f>LEFT('Cashflow Synthesis'!D18,34)</f>
        <v>Account Bank and Cash Manager</v>
      </c>
      <c r="H7" s="1794" t="str">
        <f t="shared" si="3"/>
        <v>Account Bank and Cash Manager</v>
      </c>
      <c r="I7" s="1795">
        <f t="shared" ca="1" si="4"/>
        <v>45776</v>
      </c>
      <c r="J7" s="1795">
        <f>'Cover Page'!$C$14</f>
        <v>45775</v>
      </c>
      <c r="K7" s="1796" t="s">
        <v>2003</v>
      </c>
      <c r="L7" s="1801" t="s">
        <v>408</v>
      </c>
      <c r="M7" s="1790" t="s">
        <v>409</v>
      </c>
      <c r="N7" s="1790" t="s">
        <v>2008</v>
      </c>
      <c r="O7" s="1797" t="str">
        <f>'Cashflow Synthesis'!H18</f>
        <v>FR76 3000 3041 7000 0670 0230 635</v>
      </c>
      <c r="P7" s="1790" t="s">
        <v>409</v>
      </c>
      <c r="Q7" s="1790">
        <v>0</v>
      </c>
      <c r="R7" s="1798">
        <v>0</v>
      </c>
      <c r="S7" s="1791">
        <v>0</v>
      </c>
      <c r="T7" s="1791">
        <v>0</v>
      </c>
      <c r="U7" s="1790" t="str">
        <f>'Cashflow Synthesis'!J18</f>
        <v>SG</v>
      </c>
      <c r="V7" s="1790" t="str">
        <f t="shared" si="5"/>
        <v>SG</v>
      </c>
      <c r="W7" s="1790" t="str">
        <f>'Cashflow Synthesis'!I18</f>
        <v>SOGEFRPP</v>
      </c>
      <c r="X7" s="1790" t="str">
        <f>'Cashflow Synthesis'!K18</f>
        <v>FR76 3000 3041 7000 0670 0230 635</v>
      </c>
      <c r="Y7" s="1799" t="s">
        <v>2004</v>
      </c>
      <c r="Z7" s="1799" t="s">
        <v>2005</v>
      </c>
      <c r="AA7" s="1799" t="s">
        <v>976</v>
      </c>
      <c r="AB7" s="1799" t="s">
        <v>2006</v>
      </c>
      <c r="AC7" s="1799" t="s">
        <v>2007</v>
      </c>
    </row>
    <row r="8" spans="1:29">
      <c r="A8" s="1790" t="str">
        <f t="shared" si="2"/>
        <v>7_280425</v>
      </c>
      <c r="B8" s="1790" t="str">
        <f>'Contact Information'!$C$13</f>
        <v>Red &amp; Black Home Loans France 3</v>
      </c>
      <c r="C8" s="1790" t="s">
        <v>2001</v>
      </c>
      <c r="D8" s="1791" t="s">
        <v>2002</v>
      </c>
      <c r="E8" s="1792">
        <f>'Cashflow Synthesis'!E19</f>
        <v>0</v>
      </c>
      <c r="F8" s="1793" t="s">
        <v>311</v>
      </c>
      <c r="G8" s="1794" t="str">
        <f>LEFT('Cashflow Synthesis'!D19,34)</f>
        <v>Data Protection Agent</v>
      </c>
      <c r="H8" s="1794" t="str">
        <f t="shared" si="3"/>
        <v>Data Protection Agent</v>
      </c>
      <c r="I8" s="1795">
        <f t="shared" ca="1" si="4"/>
        <v>45776</v>
      </c>
      <c r="J8" s="1795">
        <f>'Cover Page'!$C$14</f>
        <v>45775</v>
      </c>
      <c r="K8" s="1796" t="s">
        <v>2003</v>
      </c>
      <c r="L8" s="1801" t="s">
        <v>408</v>
      </c>
      <c r="M8" s="1790" t="s">
        <v>409</v>
      </c>
      <c r="N8" s="1790" t="s">
        <v>2008</v>
      </c>
      <c r="O8" s="1797" t="str">
        <f>'Cashflow Synthesis'!H19</f>
        <v>FR76 3000 3041 7000 0670 0230 635</v>
      </c>
      <c r="P8" s="1790" t="s">
        <v>409</v>
      </c>
      <c r="Q8" s="1790">
        <v>0</v>
      </c>
      <c r="R8" s="1798">
        <v>0</v>
      </c>
      <c r="S8" s="1791">
        <v>0</v>
      </c>
      <c r="T8" s="1791">
        <v>0</v>
      </c>
      <c r="U8" s="1790" t="str">
        <f>'Cashflow Synthesis'!J19</f>
        <v>SGSS</v>
      </c>
      <c r="V8" s="1790" t="str">
        <f t="shared" si="5"/>
        <v>SGSS</v>
      </c>
      <c r="W8" s="1790" t="str">
        <f>'Cashflow Synthesis'!I19</f>
        <v>SOGEFRPP</v>
      </c>
      <c r="X8" s="1790" t="str">
        <f>'Cashflow Synthesis'!K19</f>
        <v>FR76 3000 3055 8100 0993 8864 676</v>
      </c>
      <c r="Y8" s="1799" t="s">
        <v>2004</v>
      </c>
      <c r="Z8" s="1799" t="s">
        <v>2005</v>
      </c>
      <c r="AA8" s="1799" t="s">
        <v>976</v>
      </c>
      <c r="AB8" s="1799" t="s">
        <v>2006</v>
      </c>
      <c r="AC8" s="1799" t="s">
        <v>2007</v>
      </c>
    </row>
    <row r="9" spans="1:29">
      <c r="A9" s="1790" t="str">
        <f t="shared" si="2"/>
        <v>8_280425</v>
      </c>
      <c r="B9" s="1790" t="str">
        <f>'Contact Information'!$C$13</f>
        <v>Red &amp; Black Home Loans France 3</v>
      </c>
      <c r="C9" s="1790" t="s">
        <v>2001</v>
      </c>
      <c r="D9" s="1791" t="s">
        <v>2002</v>
      </c>
      <c r="E9" s="1792">
        <f>'Cashflow Synthesis'!E20</f>
        <v>0</v>
      </c>
      <c r="F9" s="1793" t="s">
        <v>311</v>
      </c>
      <c r="G9" s="1794" t="str">
        <f>LEFT('Cashflow Synthesis'!D20,34)</f>
        <v>Issuer Registrar</v>
      </c>
      <c r="H9" s="1794" t="str">
        <f t="shared" si="3"/>
        <v>Issuer Registrar</v>
      </c>
      <c r="I9" s="1795">
        <f t="shared" ca="1" si="4"/>
        <v>45776</v>
      </c>
      <c r="J9" s="1795">
        <f>'Cover Page'!$C$14</f>
        <v>45775</v>
      </c>
      <c r="K9" s="1796" t="s">
        <v>2003</v>
      </c>
      <c r="L9" s="1801" t="s">
        <v>408</v>
      </c>
      <c r="M9" s="1790" t="s">
        <v>409</v>
      </c>
      <c r="N9" s="1790" t="s">
        <v>2008</v>
      </c>
      <c r="O9" s="1797" t="str">
        <f>'Cashflow Synthesis'!H20</f>
        <v>FR76 3000 3041 7000 0670 0230 635</v>
      </c>
      <c r="P9" s="1790" t="s">
        <v>409</v>
      </c>
      <c r="Q9" s="1790">
        <v>0</v>
      </c>
      <c r="R9" s="1798">
        <v>0</v>
      </c>
      <c r="S9" s="1791">
        <v>0</v>
      </c>
      <c r="T9" s="1791">
        <v>0</v>
      </c>
      <c r="U9" s="1790" t="str">
        <f>'Cashflow Synthesis'!J20</f>
        <v>SGSS</v>
      </c>
      <c r="V9" s="1790" t="str">
        <f t="shared" si="5"/>
        <v>SGSS</v>
      </c>
      <c r="W9" s="1790" t="str">
        <f>'Cashflow Synthesis'!I20</f>
        <v>SOGEFRPP</v>
      </c>
      <c r="X9" s="1790" t="str">
        <f>'Cashflow Synthesis'!K20</f>
        <v>FR76 3000 3055 8100 0993 8864 676</v>
      </c>
      <c r="Y9" s="1799" t="s">
        <v>2004</v>
      </c>
      <c r="Z9" s="1799" t="s">
        <v>2005</v>
      </c>
      <c r="AA9" s="1799" t="s">
        <v>976</v>
      </c>
      <c r="AB9" s="1799" t="s">
        <v>2006</v>
      </c>
      <c r="AC9" s="1799" t="s">
        <v>2007</v>
      </c>
    </row>
    <row r="10" spans="1:29">
      <c r="A10" s="1790" t="str">
        <f t="shared" si="2"/>
        <v>9_280425</v>
      </c>
      <c r="B10" s="1790" t="str">
        <f>'Contact Information'!$C$13</f>
        <v>Red &amp; Black Home Loans France 3</v>
      </c>
      <c r="C10" s="1790" t="s">
        <v>2001</v>
      </c>
      <c r="D10" s="1791" t="s">
        <v>2002</v>
      </c>
      <c r="E10" s="1792">
        <f>'Cashflow Synthesis'!E21</f>
        <v>0</v>
      </c>
      <c r="F10" s="1793" t="s">
        <v>311</v>
      </c>
      <c r="G10" s="1794" t="str">
        <f>LEFT('Cashflow Synthesis'!D21,34)</f>
        <v>Rating Agencies</v>
      </c>
      <c r="H10" s="1794" t="str">
        <f t="shared" si="3"/>
        <v>Rating Agencies</v>
      </c>
      <c r="I10" s="1795">
        <f t="shared" ca="1" si="4"/>
        <v>45776</v>
      </c>
      <c r="J10" s="1795">
        <f>'Cover Page'!$C$14</f>
        <v>45775</v>
      </c>
      <c r="K10" s="1796" t="s">
        <v>2003</v>
      </c>
      <c r="L10" s="1801" t="s">
        <v>408</v>
      </c>
      <c r="M10" s="1790" t="s">
        <v>409</v>
      </c>
      <c r="N10" s="1790" t="s">
        <v>2008</v>
      </c>
      <c r="O10" s="1797" t="str">
        <f>'Cashflow Synthesis'!H21</f>
        <v>FR76 3000 3041 7000 0670 0230 635</v>
      </c>
      <c r="P10" s="1790" t="s">
        <v>409</v>
      </c>
      <c r="Q10" s="1790">
        <v>0</v>
      </c>
      <c r="R10" s="1798">
        <v>0</v>
      </c>
      <c r="S10" s="1791">
        <v>0</v>
      </c>
      <c r="T10" s="1791">
        <v>0</v>
      </c>
      <c r="U10" s="1790" t="str">
        <f>'Cashflow Synthesis'!J21</f>
        <v>DBRS</v>
      </c>
      <c r="V10" s="1790" t="str">
        <f t="shared" si="5"/>
        <v>DBRS</v>
      </c>
      <c r="W10" s="1790" t="str">
        <f>'Cashflow Synthesis'!I21</f>
        <v>DEUTDEFF</v>
      </c>
      <c r="X10" s="1790" t="str">
        <f>'Cashflow Synthesis'!K21</f>
        <v>DE18 5011 0800 6161 5223 77</v>
      </c>
      <c r="Y10" s="1799" t="s">
        <v>2004</v>
      </c>
      <c r="Z10" s="1799" t="s">
        <v>2005</v>
      </c>
      <c r="AA10" s="1799" t="s">
        <v>976</v>
      </c>
      <c r="AB10" s="1799" t="s">
        <v>2006</v>
      </c>
      <c r="AC10" s="1799" t="s">
        <v>2007</v>
      </c>
    </row>
    <row r="11" spans="1:29">
      <c r="A11" s="1790" t="str">
        <f t="shared" si="2"/>
        <v>10_280425</v>
      </c>
      <c r="B11" s="1790" t="str">
        <f>'Contact Information'!$C$13</f>
        <v>Red &amp; Black Home Loans France 3</v>
      </c>
      <c r="C11" s="1790" t="s">
        <v>2001</v>
      </c>
      <c r="D11" s="1791" t="s">
        <v>2002</v>
      </c>
      <c r="E11" s="1792">
        <f>'Cashflow Synthesis'!E22</f>
        <v>0</v>
      </c>
      <c r="F11" s="1793" t="s">
        <v>311</v>
      </c>
      <c r="G11" s="1794" t="str">
        <f>LEFT('Cashflow Synthesis'!D22,34)</f>
        <v>Issuer Statutory Auditor</v>
      </c>
      <c r="H11" s="1794" t="str">
        <f t="shared" si="3"/>
        <v>Issuer Statutory Auditor</v>
      </c>
      <c r="I11" s="1795">
        <f t="shared" ca="1" si="4"/>
        <v>45776</v>
      </c>
      <c r="J11" s="1795">
        <f>'Cover Page'!$C$14</f>
        <v>45775</v>
      </c>
      <c r="K11" s="1796" t="s">
        <v>2003</v>
      </c>
      <c r="L11" s="1801" t="s">
        <v>408</v>
      </c>
      <c r="M11" s="1790" t="s">
        <v>409</v>
      </c>
      <c r="N11" s="1790" t="s">
        <v>2008</v>
      </c>
      <c r="O11" s="1797" t="str">
        <f>'Cashflow Synthesis'!H22</f>
        <v>FR76 3000 3041 7000 0670 0230 635</v>
      </c>
      <c r="P11" s="1790" t="s">
        <v>409</v>
      </c>
      <c r="Q11" s="1790">
        <v>0</v>
      </c>
      <c r="R11" s="1798">
        <v>0</v>
      </c>
      <c r="S11" s="1791">
        <v>0</v>
      </c>
      <c r="T11" s="1791">
        <v>0</v>
      </c>
      <c r="U11" s="1790" t="str">
        <f>'Cashflow Synthesis'!J22</f>
        <v>PWC</v>
      </c>
      <c r="V11" s="1790" t="str">
        <f t="shared" si="5"/>
        <v>PWC</v>
      </c>
      <c r="W11" s="1790" t="str">
        <f>'Cashflow Synthesis'!I22</f>
        <v>N/A</v>
      </c>
      <c r="X11" s="1790" t="str">
        <f>'Cashflow Synthesis'!K22</f>
        <v>TBC</v>
      </c>
      <c r="Y11" s="1799" t="s">
        <v>2004</v>
      </c>
      <c r="Z11" s="1799" t="s">
        <v>2005</v>
      </c>
      <c r="AA11" s="1799" t="s">
        <v>976</v>
      </c>
      <c r="AB11" s="1799" t="s">
        <v>2006</v>
      </c>
      <c r="AC11" s="1799" t="s">
        <v>2007</v>
      </c>
    </row>
    <row r="12" spans="1:29">
      <c r="A12" s="1790" t="str">
        <f t="shared" si="2"/>
        <v>11_280425</v>
      </c>
      <c r="B12" s="1790" t="str">
        <f>'Contact Information'!$C$13</f>
        <v>Red &amp; Black Home Loans France 3</v>
      </c>
      <c r="C12" s="1790" t="s">
        <v>2001</v>
      </c>
      <c r="D12" s="1791" t="s">
        <v>2002</v>
      </c>
      <c r="E12" s="1792">
        <f>'Cashflow Synthesis'!E23</f>
        <v>0</v>
      </c>
      <c r="F12" s="1793" t="s">
        <v>311</v>
      </c>
      <c r="G12" s="1794" t="str">
        <f>LEFT('Cashflow Synthesis'!D23,34)</f>
        <v>INSEE Fees</v>
      </c>
      <c r="H12" s="1794" t="str">
        <f t="shared" si="3"/>
        <v>INSEE Fees</v>
      </c>
      <c r="I12" s="1795">
        <f t="shared" ca="1" si="4"/>
        <v>45776</v>
      </c>
      <c r="J12" s="1795">
        <f>'Cover Page'!$C$14</f>
        <v>45775</v>
      </c>
      <c r="K12" s="1796" t="s">
        <v>2003</v>
      </c>
      <c r="L12" s="1801" t="s">
        <v>408</v>
      </c>
      <c r="M12" s="1790" t="s">
        <v>409</v>
      </c>
      <c r="N12" s="1790" t="s">
        <v>2008</v>
      </c>
      <c r="O12" s="1797" t="str">
        <f>'Cashflow Synthesis'!H23</f>
        <v>FR76 3000 3041 7000 0670 0230 635</v>
      </c>
      <c r="P12" s="1790" t="s">
        <v>409</v>
      </c>
      <c r="Q12" s="1790">
        <v>0</v>
      </c>
      <c r="R12" s="1798">
        <v>0</v>
      </c>
      <c r="S12" s="1791">
        <v>0</v>
      </c>
      <c r="T12" s="1791">
        <v>0</v>
      </c>
      <c r="U12" s="1790" t="str">
        <f>'Cashflow Synthesis'!J23</f>
        <v>IQEQ Management</v>
      </c>
      <c r="V12" s="1790" t="str">
        <f t="shared" si="5"/>
        <v>IQEQ Management</v>
      </c>
      <c r="W12" s="1790" t="str">
        <f>'Cashflow Synthesis'!I23</f>
        <v>CCFRFRPP</v>
      </c>
      <c r="X12" s="1790" t="str">
        <f>'Cashflow Synthesis'!K23</f>
        <v>FR76 3005 6000 5000 5000 7046 525</v>
      </c>
      <c r="Y12" s="1799" t="s">
        <v>2004</v>
      </c>
      <c r="Z12" s="1799" t="s">
        <v>2005</v>
      </c>
      <c r="AA12" s="1799" t="s">
        <v>976</v>
      </c>
      <c r="AB12" s="1799" t="s">
        <v>2006</v>
      </c>
      <c r="AC12" s="1799" t="s">
        <v>2007</v>
      </c>
    </row>
    <row r="13" spans="1:29">
      <c r="A13" s="1790" t="str">
        <f t="shared" si="2"/>
        <v>12_280425</v>
      </c>
      <c r="B13" s="1790" t="str">
        <f>'Contact Information'!$C$13</f>
        <v>Red &amp; Black Home Loans France 3</v>
      </c>
      <c r="C13" s="1790" t="s">
        <v>2001</v>
      </c>
      <c r="D13" s="1791" t="s">
        <v>2002</v>
      </c>
      <c r="E13" s="1792">
        <f>'Cashflow Synthesis'!E24</f>
        <v>0</v>
      </c>
      <c r="F13" s="1793" t="s">
        <v>311</v>
      </c>
      <c r="G13" s="1794" t="str">
        <f>LEFT('Cashflow Synthesis'!D24,34)</f>
        <v>AMF fees</v>
      </c>
      <c r="H13" s="1794" t="str">
        <f t="shared" si="3"/>
        <v>AMF fees</v>
      </c>
      <c r="I13" s="1795">
        <f t="shared" ca="1" si="4"/>
        <v>45776</v>
      </c>
      <c r="J13" s="1795">
        <f>'Cover Page'!$C$14</f>
        <v>45775</v>
      </c>
      <c r="K13" s="1796" t="s">
        <v>2003</v>
      </c>
      <c r="L13" s="1801" t="s">
        <v>408</v>
      </c>
      <c r="M13" s="1790" t="s">
        <v>409</v>
      </c>
      <c r="N13" s="1790" t="s">
        <v>2008</v>
      </c>
      <c r="O13" s="1797" t="str">
        <f>'Cashflow Synthesis'!H24</f>
        <v>FR76 3000 3041 7000 0670 0230 635</v>
      </c>
      <c r="P13" s="1790" t="s">
        <v>409</v>
      </c>
      <c r="Q13" s="1790">
        <v>0</v>
      </c>
      <c r="R13" s="1798">
        <v>0</v>
      </c>
      <c r="S13" s="1791">
        <v>0</v>
      </c>
      <c r="T13" s="1791">
        <v>0</v>
      </c>
      <c r="U13" s="1790" t="str">
        <f>'Cashflow Synthesis'!J24</f>
        <v>IQEQ Management</v>
      </c>
      <c r="V13" s="1790" t="str">
        <f t="shared" si="5"/>
        <v>IQEQ Management</v>
      </c>
      <c r="W13" s="1790" t="str">
        <f>'Cashflow Synthesis'!I24</f>
        <v>CCFRFRPP</v>
      </c>
      <c r="X13" s="1790" t="str">
        <f>'Cashflow Synthesis'!K24</f>
        <v>FR76 3005 6000 5000 5000 7046 525</v>
      </c>
      <c r="Y13" s="1799" t="s">
        <v>2004</v>
      </c>
      <c r="Z13" s="1799" t="s">
        <v>2005</v>
      </c>
      <c r="AA13" s="1799" t="s">
        <v>976</v>
      </c>
      <c r="AB13" s="1799" t="s">
        <v>2006</v>
      </c>
      <c r="AC13" s="1799" t="s">
        <v>2007</v>
      </c>
    </row>
    <row r="14" spans="1:29">
      <c r="A14" s="1790" t="str">
        <f t="shared" si="2"/>
        <v>13_280425</v>
      </c>
      <c r="B14" s="1790" t="str">
        <f>'Contact Information'!$C$13</f>
        <v>Red &amp; Black Home Loans France 3</v>
      </c>
      <c r="C14" s="1790" t="s">
        <v>2001</v>
      </c>
      <c r="D14" s="1791" t="s">
        <v>2002</v>
      </c>
      <c r="E14" s="1792">
        <f>'Cashflow Synthesis'!E25</f>
        <v>3909142.28</v>
      </c>
      <c r="F14" s="1793" t="s">
        <v>311</v>
      </c>
      <c r="G14" s="1794" t="str">
        <f>LEFT('Cashflow Synthesis'!D25,34)</f>
        <v>Class A Notes Interest Amounts</v>
      </c>
      <c r="H14" s="1794" t="str">
        <f t="shared" si="3"/>
        <v>Class A Notes Interest Amounts</v>
      </c>
      <c r="I14" s="1795">
        <f t="shared" ca="1" si="4"/>
        <v>45776</v>
      </c>
      <c r="J14" s="1795">
        <f>'Cover Page'!$C$14</f>
        <v>45775</v>
      </c>
      <c r="K14" s="1796" t="s">
        <v>2003</v>
      </c>
      <c r="L14" s="1801" t="s">
        <v>408</v>
      </c>
      <c r="M14" s="1790" t="s">
        <v>409</v>
      </c>
      <c r="N14" s="1790" t="s">
        <v>2008</v>
      </c>
      <c r="O14" s="1797" t="str">
        <f>'Cashflow Synthesis'!H25</f>
        <v>FR76 3000 3041 7000 0670 0230 635</v>
      </c>
      <c r="P14" s="1790" t="s">
        <v>409</v>
      </c>
      <c r="Q14" s="1790">
        <v>0</v>
      </c>
      <c r="R14" s="1798">
        <v>0</v>
      </c>
      <c r="S14" s="1791">
        <v>0</v>
      </c>
      <c r="T14" s="1791">
        <v>0</v>
      </c>
      <c r="U14" s="1790" t="str">
        <f>'Cashflow Synthesis'!J25</f>
        <v>SG</v>
      </c>
      <c r="V14" s="1790" t="str">
        <f t="shared" si="5"/>
        <v>SG</v>
      </c>
      <c r="W14" s="1790" t="str">
        <f>'Cashflow Synthesis'!I25</f>
        <v>SOGEFRPP</v>
      </c>
      <c r="X14" s="1790" t="str">
        <f>'Cashflow Synthesis'!K25</f>
        <v>FR76 3000 3050 0700 0993 3321 297</v>
      </c>
      <c r="Y14" s="1799" t="s">
        <v>2004</v>
      </c>
      <c r="Z14" s="1799" t="s">
        <v>2005</v>
      </c>
      <c r="AA14" s="1799" t="s">
        <v>976</v>
      </c>
      <c r="AB14" s="1799" t="s">
        <v>2006</v>
      </c>
      <c r="AC14" s="1799" t="s">
        <v>2007</v>
      </c>
    </row>
    <row r="15" spans="1:29">
      <c r="A15" s="1790" t="str">
        <f t="shared" si="2"/>
        <v>14_280425</v>
      </c>
      <c r="B15" s="1790" t="str">
        <f>'Contact Information'!$C$13</f>
        <v>Red &amp; Black Home Loans France 3</v>
      </c>
      <c r="C15" s="1790" t="s">
        <v>2001</v>
      </c>
      <c r="D15" s="1791" t="s">
        <v>2002</v>
      </c>
      <c r="E15" s="1792">
        <f>'Cashflow Synthesis'!E26</f>
        <v>56293514.400000006</v>
      </c>
      <c r="F15" s="1793" t="s">
        <v>311</v>
      </c>
      <c r="G15" s="1794" t="str">
        <f>LEFT('Cashflow Synthesis'!D26,34)</f>
        <v>Class A Notes Amortisation Amount</v>
      </c>
      <c r="H15" s="1794" t="str">
        <f t="shared" si="3"/>
        <v>Class A Notes Amortisation Amount</v>
      </c>
      <c r="I15" s="1795">
        <f t="shared" ca="1" si="4"/>
        <v>45776</v>
      </c>
      <c r="J15" s="1795">
        <f>'Cover Page'!$C$14</f>
        <v>45775</v>
      </c>
      <c r="K15" s="1796" t="s">
        <v>2003</v>
      </c>
      <c r="L15" s="1801" t="s">
        <v>408</v>
      </c>
      <c r="M15" s="1790" t="s">
        <v>409</v>
      </c>
      <c r="N15" s="1790" t="s">
        <v>2008</v>
      </c>
      <c r="O15" s="1797" t="str">
        <f>'Cashflow Synthesis'!H26</f>
        <v>FR76 3000 3041 7000 0670 0230 635</v>
      </c>
      <c r="P15" s="1790" t="s">
        <v>409</v>
      </c>
      <c r="Q15" s="1790">
        <v>0</v>
      </c>
      <c r="R15" s="1798">
        <v>0</v>
      </c>
      <c r="S15" s="1791">
        <v>0</v>
      </c>
      <c r="T15" s="1791">
        <v>0</v>
      </c>
      <c r="U15" s="1790" t="str">
        <f>'Cashflow Synthesis'!J26</f>
        <v>SG</v>
      </c>
      <c r="V15" s="1790" t="str">
        <f t="shared" si="5"/>
        <v>SG</v>
      </c>
      <c r="W15" s="1790" t="str">
        <f>'Cashflow Synthesis'!I26</f>
        <v>SOGEFRPP</v>
      </c>
      <c r="X15" s="1790" t="str">
        <f>'Cashflow Synthesis'!K26</f>
        <v>FR76 3000 3050 0700 0993 3321 297</v>
      </c>
      <c r="Y15" s="1799" t="s">
        <v>2004</v>
      </c>
      <c r="Z15" s="1799" t="s">
        <v>2005</v>
      </c>
      <c r="AA15" s="1799" t="s">
        <v>976</v>
      </c>
      <c r="AB15" s="1799" t="s">
        <v>2006</v>
      </c>
      <c r="AC15" s="1799" t="s">
        <v>2007</v>
      </c>
    </row>
    <row r="16" spans="1:29">
      <c r="A16" s="1790" t="str">
        <f t="shared" si="2"/>
        <v>15_280425</v>
      </c>
      <c r="B16" s="1790" t="str">
        <f>'Contact Information'!$C$13</f>
        <v>Red &amp; Black Home Loans France 3</v>
      </c>
      <c r="C16" s="1790" t="s">
        <v>2001</v>
      </c>
      <c r="D16" s="1791" t="s">
        <v>2002</v>
      </c>
      <c r="E16" s="1792">
        <f>'Cashflow Synthesis'!E27</f>
        <v>514323.48</v>
      </c>
      <c r="F16" s="1793" t="s">
        <v>311</v>
      </c>
      <c r="G16" s="1794" t="str">
        <f>LEFT('Cashflow Synthesis'!D27,34)</f>
        <v>Class B Notes Interest Amounts</v>
      </c>
      <c r="H16" s="1794" t="str">
        <f t="shared" si="3"/>
        <v>Class B Notes Interest Amounts</v>
      </c>
      <c r="I16" s="1795">
        <f t="shared" ca="1" si="4"/>
        <v>45776</v>
      </c>
      <c r="J16" s="1795">
        <f>'Cover Page'!$C$14</f>
        <v>45775</v>
      </c>
      <c r="K16" s="1796" t="s">
        <v>2003</v>
      </c>
      <c r="L16" s="1801" t="s">
        <v>408</v>
      </c>
      <c r="M16" s="1790" t="s">
        <v>409</v>
      </c>
      <c r="N16" s="1790" t="s">
        <v>2008</v>
      </c>
      <c r="O16" s="1797" t="str">
        <f>'Cashflow Synthesis'!H27</f>
        <v>FR76 3000 3041 7000 0670 0230 635</v>
      </c>
      <c r="P16" s="1790" t="s">
        <v>409</v>
      </c>
      <c r="Q16" s="1790">
        <v>0</v>
      </c>
      <c r="R16" s="1798">
        <v>0</v>
      </c>
      <c r="S16" s="1791">
        <v>0</v>
      </c>
      <c r="T16" s="1791">
        <v>0</v>
      </c>
      <c r="U16" s="1790" t="str">
        <f>'Cashflow Synthesis'!J27</f>
        <v>SG</v>
      </c>
      <c r="V16" s="1790" t="str">
        <f t="shared" si="5"/>
        <v>SG</v>
      </c>
      <c r="W16" s="1790" t="str">
        <f>'Cashflow Synthesis'!I27</f>
        <v>SOGEFRPP</v>
      </c>
      <c r="X16" s="1790" t="str">
        <f>'Cashflow Synthesis'!K27</f>
        <v>FR76 3000 3070 0303 6019 9836 136</v>
      </c>
      <c r="Y16" s="1799" t="s">
        <v>2004</v>
      </c>
      <c r="Z16" s="1799" t="s">
        <v>2005</v>
      </c>
      <c r="AA16" s="1799" t="s">
        <v>976</v>
      </c>
      <c r="AB16" s="1799" t="s">
        <v>2006</v>
      </c>
      <c r="AC16" s="1799" t="s">
        <v>2007</v>
      </c>
    </row>
    <row r="17" spans="1:29">
      <c r="A17" s="1790" t="str">
        <f t="shared" si="2"/>
        <v>16_280425</v>
      </c>
      <c r="B17" s="1790" t="str">
        <f>'Contact Information'!$C$13</f>
        <v>Red &amp; Black Home Loans France 3</v>
      </c>
      <c r="C17" s="1790" t="s">
        <v>2001</v>
      </c>
      <c r="D17" s="1791" t="s">
        <v>2002</v>
      </c>
      <c r="E17" s="1792">
        <f>'Cashflow Synthesis'!E28</f>
        <v>2962812.5999999996</v>
      </c>
      <c r="F17" s="1793" t="s">
        <v>311</v>
      </c>
      <c r="G17" s="1794" t="str">
        <f>LEFT('Cashflow Synthesis'!D28,34)</f>
        <v>Class B Notes Amortisation Amount</v>
      </c>
      <c r="H17" s="1794" t="str">
        <f t="shared" si="3"/>
        <v>Class B Notes Amortisation Amount</v>
      </c>
      <c r="I17" s="1795">
        <f t="shared" ca="1" si="4"/>
        <v>45776</v>
      </c>
      <c r="J17" s="1795">
        <f>'Cover Page'!$C$14</f>
        <v>45775</v>
      </c>
      <c r="K17" s="1796" t="s">
        <v>2003</v>
      </c>
      <c r="L17" s="1801" t="s">
        <v>408</v>
      </c>
      <c r="M17" s="1790" t="s">
        <v>409</v>
      </c>
      <c r="N17" s="1790" t="s">
        <v>2008</v>
      </c>
      <c r="O17" s="1797" t="str">
        <f>'Cashflow Synthesis'!H28</f>
        <v>FR76 3000 3041 7000 0670 0230 635</v>
      </c>
      <c r="P17" s="1790" t="s">
        <v>409</v>
      </c>
      <c r="Q17" s="1790">
        <v>0</v>
      </c>
      <c r="R17" s="1798">
        <v>0</v>
      </c>
      <c r="S17" s="1791">
        <v>0</v>
      </c>
      <c r="T17" s="1791">
        <v>0</v>
      </c>
      <c r="U17" s="1790" t="str">
        <f>'Cashflow Synthesis'!J28</f>
        <v>SG</v>
      </c>
      <c r="V17" s="1790" t="str">
        <f t="shared" si="5"/>
        <v>SG</v>
      </c>
      <c r="W17" s="1790" t="str">
        <f>'Cashflow Synthesis'!I28</f>
        <v>SOGEFRPP</v>
      </c>
      <c r="X17" s="1790" t="str">
        <f>'Cashflow Synthesis'!K28</f>
        <v>FR76 3000 3070 0303 6019 9836 136</v>
      </c>
      <c r="Y17" s="1799" t="s">
        <v>2004</v>
      </c>
      <c r="Z17" s="1799" t="s">
        <v>2005</v>
      </c>
      <c r="AA17" s="1799" t="s">
        <v>976</v>
      </c>
      <c r="AB17" s="1799" t="s">
        <v>2006</v>
      </c>
      <c r="AC17" s="1799" t="s">
        <v>2007</v>
      </c>
    </row>
    <row r="18" spans="1:29">
      <c r="A18" s="1790" t="str">
        <f t="shared" si="2"/>
        <v>17_280425</v>
      </c>
      <c r="B18" s="1790" t="str">
        <f>'Contact Information'!$C$13</f>
        <v>Red &amp; Black Home Loans France 3</v>
      </c>
      <c r="C18" s="1790" t="s">
        <v>2001</v>
      </c>
      <c r="D18" s="1791" t="s">
        <v>2002</v>
      </c>
      <c r="E18" s="1792">
        <f>'Cashflow Synthesis'!E29</f>
        <v>0</v>
      </c>
      <c r="F18" s="1793" t="s">
        <v>311</v>
      </c>
      <c r="G18" s="1794" t="str">
        <f>LEFT('Cashflow Synthesis'!D29,34)</f>
        <v>the Financial Income (if negative)</v>
      </c>
      <c r="H18" s="1794" t="str">
        <f t="shared" si="3"/>
        <v>the Financial Income (if negative)</v>
      </c>
      <c r="I18" s="1795">
        <f t="shared" ca="1" si="4"/>
        <v>45776</v>
      </c>
      <c r="J18" s="1795">
        <f>'Cover Page'!$C$14</f>
        <v>45775</v>
      </c>
      <c r="K18" s="1796" t="s">
        <v>2003</v>
      </c>
      <c r="L18" s="1801" t="s">
        <v>2014</v>
      </c>
      <c r="M18" s="1790" t="s">
        <v>409</v>
      </c>
      <c r="N18" s="1790" t="s">
        <v>2008</v>
      </c>
      <c r="O18" s="1797" t="str">
        <f>'Cashflow Synthesis'!H29</f>
        <v>FR76 3000 3041 7000 0670 0231 411</v>
      </c>
      <c r="P18" s="1790" t="s">
        <v>409</v>
      </c>
      <c r="Q18" s="1790">
        <v>0</v>
      </c>
      <c r="R18" s="1798">
        <v>0</v>
      </c>
      <c r="S18" s="1791">
        <v>0</v>
      </c>
      <c r="T18" s="1791">
        <v>0</v>
      </c>
      <c r="U18" s="1790" t="str">
        <f>'Cashflow Synthesis'!J29</f>
        <v>Operating Account</v>
      </c>
      <c r="V18" s="1790" t="str">
        <f t="shared" si="5"/>
        <v>Operating Account</v>
      </c>
      <c r="W18" s="1790" t="str">
        <f>'Cashflow Synthesis'!I29</f>
        <v>SOGEFRPP</v>
      </c>
      <c r="X18" s="1790" t="str">
        <f>'Cashflow Synthesis'!K29</f>
        <v>FR76 3000 3041 7000 0670 0230 635</v>
      </c>
      <c r="Y18" s="1799" t="s">
        <v>2004</v>
      </c>
      <c r="Z18" s="1799" t="s">
        <v>2005</v>
      </c>
      <c r="AA18" s="1799" t="s">
        <v>976</v>
      </c>
      <c r="AB18" s="1799" t="s">
        <v>2006</v>
      </c>
      <c r="AC18" s="1799" t="s">
        <v>2007</v>
      </c>
    </row>
    <row r="19" spans="1:29">
      <c r="A19" s="1790" t="str">
        <f t="shared" si="2"/>
        <v>18_280425</v>
      </c>
      <c r="B19" s="1790" t="str">
        <f>'Contact Information'!$C$13</f>
        <v>Red &amp; Black Home Loans France 3</v>
      </c>
      <c r="C19" s="1790" t="s">
        <v>2001</v>
      </c>
      <c r="D19" s="1791" t="s">
        <v>2002</v>
      </c>
      <c r="E19" s="1792">
        <f>'Cashflow Synthesis'!E30</f>
        <v>3638454.6999993883</v>
      </c>
      <c r="F19" s="1793" t="s">
        <v>311</v>
      </c>
      <c r="G19" s="1794" t="str">
        <f>LEFT('Cashflow Synthesis'!D30,34)</f>
        <v>Final Excess Spread</v>
      </c>
      <c r="H19" s="1794" t="str">
        <f t="shared" si="3"/>
        <v>Final Excess Spread</v>
      </c>
      <c r="I19" s="1795">
        <f t="shared" ca="1" si="4"/>
        <v>45776</v>
      </c>
      <c r="J19" s="1795">
        <f>'Cover Page'!$C$14</f>
        <v>45775</v>
      </c>
      <c r="K19" s="1796" t="s">
        <v>2003</v>
      </c>
      <c r="L19" s="1801" t="s">
        <v>408</v>
      </c>
      <c r="M19" s="1790" t="s">
        <v>409</v>
      </c>
      <c r="N19" s="1790" t="s">
        <v>2008</v>
      </c>
      <c r="O19" s="1797" t="str">
        <f>'Cashflow Synthesis'!H30</f>
        <v>FR76 3000 3041 7000 0670 0230 635</v>
      </c>
      <c r="P19" s="1790" t="s">
        <v>409</v>
      </c>
      <c r="Q19" s="1790">
        <v>0</v>
      </c>
      <c r="R19" s="1798">
        <v>0</v>
      </c>
      <c r="S19" s="1791">
        <v>0</v>
      </c>
      <c r="T19" s="1791">
        <v>0</v>
      </c>
      <c r="U19" s="1790" t="str">
        <f>'Cashflow Synthesis'!J30</f>
        <v>SG</v>
      </c>
      <c r="V19" s="1790" t="str">
        <f t="shared" si="5"/>
        <v>SG</v>
      </c>
      <c r="W19" s="1790" t="str">
        <f>'Cashflow Synthesis'!I30</f>
        <v>SOGEFRPP</v>
      </c>
      <c r="X19" s="1790" t="str">
        <f>'Cashflow Synthesis'!K30</f>
        <v>FR76 3000 3049 7100 0071 0454 458</v>
      </c>
      <c r="Y19" s="1799" t="s">
        <v>2004</v>
      </c>
      <c r="Z19" s="1799" t="s">
        <v>2005</v>
      </c>
      <c r="AA19" s="1799" t="s">
        <v>976</v>
      </c>
      <c r="AB19" s="1799" t="s">
        <v>2006</v>
      </c>
      <c r="AC19" s="1799" t="s">
        <v>2007</v>
      </c>
    </row>
    <row r="20" spans="1:29">
      <c r="A20" s="1790" t="str">
        <f t="shared" si="2"/>
        <v>19_280425</v>
      </c>
      <c r="B20" s="1790" t="str">
        <f>'Contact Information'!$C$13</f>
        <v>Red &amp; Black Home Loans France 3</v>
      </c>
      <c r="C20" s="1790" t="s">
        <v>2001</v>
      </c>
      <c r="D20" s="1791" t="s">
        <v>2002</v>
      </c>
      <c r="E20" s="1792">
        <f>'Cashflow Synthesis'!E31</f>
        <v>286220.88000000268</v>
      </c>
      <c r="F20" s="1793" t="s">
        <v>311</v>
      </c>
      <c r="G20" s="1794" t="str">
        <f>LEFT('Cashflow Synthesis'!D31,34)</f>
        <v xml:space="preserve">Transfer from the General Reserve </v>
      </c>
      <c r="H20" s="1794" t="str">
        <f t="shared" si="3"/>
        <v xml:space="preserve">Transfer from the General Reserve </v>
      </c>
      <c r="I20" s="1795">
        <f t="shared" ca="1" si="4"/>
        <v>45776</v>
      </c>
      <c r="J20" s="1795">
        <f>'Cover Page'!$C$14</f>
        <v>45775</v>
      </c>
      <c r="K20" s="1796" t="s">
        <v>2003</v>
      </c>
      <c r="L20" s="1801" t="s">
        <v>2014</v>
      </c>
      <c r="M20" s="1790" t="s">
        <v>409</v>
      </c>
      <c r="N20" s="1790" t="s">
        <v>2008</v>
      </c>
      <c r="O20" s="1797" t="str">
        <f>'Cashflow Synthesis'!H31</f>
        <v>FR76 3000 3041 7000 0670 0231 411</v>
      </c>
      <c r="P20" s="1790" t="s">
        <v>409</v>
      </c>
      <c r="Q20" s="1790">
        <v>0</v>
      </c>
      <c r="R20" s="1798">
        <v>0</v>
      </c>
      <c r="S20" s="1791">
        <v>0</v>
      </c>
      <c r="T20" s="1791">
        <v>0</v>
      </c>
      <c r="U20" s="1790" t="str">
        <f>'Cashflow Synthesis'!J31</f>
        <v>SG</v>
      </c>
      <c r="V20" s="1790" t="str">
        <f t="shared" si="5"/>
        <v>SG</v>
      </c>
      <c r="W20" s="1790" t="str">
        <f>'Cashflow Synthesis'!I31</f>
        <v>SOGEFRPP</v>
      </c>
      <c r="X20" s="1790" t="str">
        <f>'Cashflow Synthesis'!K31</f>
        <v>FR76 3000 3071 2500 0993 8092 482</v>
      </c>
      <c r="Y20" s="1799" t="s">
        <v>2004</v>
      </c>
      <c r="Z20" s="1799" t="s">
        <v>2005</v>
      </c>
      <c r="AA20" s="1799" t="s">
        <v>976</v>
      </c>
      <c r="AB20" s="1799" t="s">
        <v>2006</v>
      </c>
      <c r="AC20" s="1799" t="s">
        <v>2007</v>
      </c>
    </row>
    <row r="21" spans="1:29">
      <c r="A21" s="1790" t="str">
        <f t="shared" si="2"/>
        <v>20_280425</v>
      </c>
      <c r="B21" s="1790" t="str">
        <f>'Contact Information'!$C$13</f>
        <v>Red &amp; Black Home Loans France 3</v>
      </c>
      <c r="C21" s="1790" t="s">
        <v>2001</v>
      </c>
      <c r="D21" s="1791" t="s">
        <v>2002</v>
      </c>
      <c r="E21" s="1792">
        <f>'Cashflow Synthesis'!E32</f>
        <v>0</v>
      </c>
      <c r="F21" s="1793" t="s">
        <v>311</v>
      </c>
      <c r="G21" s="1794" t="str">
        <f>LEFT('Cashflow Synthesis'!D32,34)</f>
        <v>Transfer from the Commingling Rese</v>
      </c>
      <c r="H21" s="1794" t="str">
        <f t="shared" si="3"/>
        <v>Transfer from the Commingling Rese</v>
      </c>
      <c r="I21" s="1795">
        <f t="shared" ca="1" si="4"/>
        <v>45776</v>
      </c>
      <c r="J21" s="1795">
        <f>'Cover Page'!$C$14</f>
        <v>45775</v>
      </c>
      <c r="K21" s="1796" t="s">
        <v>2003</v>
      </c>
      <c r="L21" s="1801" t="s">
        <v>2013</v>
      </c>
      <c r="M21" s="1790" t="s">
        <v>409</v>
      </c>
      <c r="N21" s="1790" t="s">
        <v>2008</v>
      </c>
      <c r="O21" s="1797">
        <f>'Cashflow Synthesis'!H32</f>
        <v>0</v>
      </c>
      <c r="P21" s="1790" t="s">
        <v>409</v>
      </c>
      <c r="Q21" s="1790">
        <v>0</v>
      </c>
      <c r="R21" s="1798">
        <v>0</v>
      </c>
      <c r="S21" s="1791">
        <v>0</v>
      </c>
      <c r="T21" s="1791">
        <v>0</v>
      </c>
      <c r="U21" s="1790" t="str">
        <f>'Cashflow Synthesis'!J32</f>
        <v>Operating Account</v>
      </c>
      <c r="V21" s="1790" t="str">
        <f t="shared" si="5"/>
        <v>Operating Account</v>
      </c>
      <c r="W21" s="1790">
        <f>'Cashflow Synthesis'!I32</f>
        <v>0</v>
      </c>
      <c r="X21" s="1790" t="str">
        <f>'Cashflow Synthesis'!K32</f>
        <v>FR76 3000 3041 7000 0670 0230 635</v>
      </c>
      <c r="Y21" s="1799" t="s">
        <v>2004</v>
      </c>
      <c r="Z21" s="1799" t="s">
        <v>2005</v>
      </c>
      <c r="AA21" s="1799" t="s">
        <v>976</v>
      </c>
      <c r="AB21" s="1799" t="s">
        <v>2006</v>
      </c>
      <c r="AC21" s="1799" t="s">
        <v>2007</v>
      </c>
    </row>
    <row r="22" spans="1:29" ht="15.75" customHeight="1">
      <c r="D22" s="1800"/>
    </row>
    <row r="23" spans="1:29" ht="15.75" customHeight="1">
      <c r="D23" s="1800"/>
    </row>
    <row r="24" spans="1:29" ht="15.75" customHeight="1">
      <c r="D24" s="1800"/>
    </row>
    <row r="25" spans="1:29">
      <c r="D25" s="1800"/>
    </row>
    <row r="28" spans="1:29">
      <c r="D28" s="1800"/>
    </row>
  </sheetData>
  <pageMargins left="0.7" right="0.7" top="0.75" bottom="0.75" header="0.3" footer="0.3"/>
  <pageSetup paperSize="9" scale="2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F985-296F-4A7A-998F-2DD52EACF10B}">
  <sheetPr codeName="Sheet48"/>
  <dimension ref="A1:BA3"/>
  <sheetViews>
    <sheetView tabSelected="1" topLeftCell="AG1" zoomScale="80" zoomScaleNormal="80" workbookViewId="0">
      <selection activeCell="AZ4" sqref="AZ4"/>
    </sheetView>
  </sheetViews>
  <sheetFormatPr defaultRowHeight="15"/>
  <cols>
    <col min="1" max="1" width="30.85546875" bestFit="1" customWidth="1"/>
    <col min="4" max="4" width="33.140625" bestFit="1" customWidth="1"/>
    <col min="51" max="51" width="9.28515625" bestFit="1" customWidth="1"/>
  </cols>
  <sheetData>
    <row r="1" spans="1:53">
      <c r="A1" t="s">
        <v>1415</v>
      </c>
      <c r="B1" t="s">
        <v>1419</v>
      </c>
      <c r="C1" t="s">
        <v>1422</v>
      </c>
      <c r="D1" t="s">
        <v>1426</v>
      </c>
      <c r="E1" t="s">
        <v>1430</v>
      </c>
      <c r="F1" t="s">
        <v>1433</v>
      </c>
      <c r="G1" t="s">
        <v>1437</v>
      </c>
      <c r="H1" t="s">
        <v>1440</v>
      </c>
      <c r="I1" t="s">
        <v>1443</v>
      </c>
      <c r="J1" t="s">
        <v>1447</v>
      </c>
      <c r="K1" t="s">
        <v>1450</v>
      </c>
      <c r="L1" t="s">
        <v>1454</v>
      </c>
      <c r="M1" t="s">
        <v>1913</v>
      </c>
      <c r="N1" t="s">
        <v>1458</v>
      </c>
      <c r="O1" t="s">
        <v>1914</v>
      </c>
      <c r="P1" t="s">
        <v>1461</v>
      </c>
      <c r="Q1" t="s">
        <v>1915</v>
      </c>
      <c r="R1" t="s">
        <v>1464</v>
      </c>
      <c r="S1" t="s">
        <v>1916</v>
      </c>
      <c r="T1" t="s">
        <v>1467</v>
      </c>
      <c r="U1" t="s">
        <v>1470</v>
      </c>
      <c r="V1" t="s">
        <v>1917</v>
      </c>
      <c r="W1" t="s">
        <v>1473</v>
      </c>
      <c r="X1" t="s">
        <v>1476</v>
      </c>
      <c r="Y1" t="s">
        <v>1480</v>
      </c>
      <c r="Z1" t="s">
        <v>1483</v>
      </c>
      <c r="AA1" t="s">
        <v>1918</v>
      </c>
      <c r="AB1" t="s">
        <v>1486</v>
      </c>
      <c r="AC1" t="s">
        <v>1919</v>
      </c>
      <c r="AD1" t="s">
        <v>1489</v>
      </c>
      <c r="AE1" t="s">
        <v>1920</v>
      </c>
      <c r="AF1" t="s">
        <v>1492</v>
      </c>
      <c r="AG1" t="s">
        <v>1921</v>
      </c>
      <c r="AH1" t="s">
        <v>1495</v>
      </c>
      <c r="AI1" t="s">
        <v>1498</v>
      </c>
      <c r="AJ1" t="s">
        <v>1922</v>
      </c>
      <c r="AK1" t="s">
        <v>1501</v>
      </c>
      <c r="AL1" t="s">
        <v>1923</v>
      </c>
      <c r="AM1" t="s">
        <v>1504</v>
      </c>
      <c r="AN1" t="s">
        <v>1507</v>
      </c>
      <c r="AO1" t="s">
        <v>1510</v>
      </c>
      <c r="AP1" t="s">
        <v>1513</v>
      </c>
      <c r="AQ1" t="s">
        <v>1516</v>
      </c>
      <c r="AR1" t="s">
        <v>1519</v>
      </c>
      <c r="AS1" t="s">
        <v>1522</v>
      </c>
      <c r="AT1" t="s">
        <v>1525</v>
      </c>
      <c r="AU1" t="s">
        <v>1528</v>
      </c>
      <c r="AV1" t="s">
        <v>1531</v>
      </c>
      <c r="AW1" t="s">
        <v>1534</v>
      </c>
      <c r="AX1" t="s">
        <v>1537</v>
      </c>
      <c r="AY1" t="s">
        <v>1540</v>
      </c>
      <c r="AZ1" t="s">
        <v>1543</v>
      </c>
      <c r="BA1" t="s">
        <v>1546</v>
      </c>
    </row>
    <row r="2" spans="1:53">
      <c r="A2" t="s">
        <v>1416</v>
      </c>
      <c r="B2" t="s">
        <v>1420</v>
      </c>
      <c r="C2" t="s">
        <v>1423</v>
      </c>
      <c r="D2" t="s">
        <v>1427</v>
      </c>
      <c r="E2" t="s">
        <v>1431</v>
      </c>
      <c r="F2" t="s">
        <v>1434</v>
      </c>
      <c r="G2" t="s">
        <v>1438</v>
      </c>
      <c r="H2" t="s">
        <v>1441</v>
      </c>
      <c r="I2" t="s">
        <v>1444</v>
      </c>
      <c r="J2" t="s">
        <v>1448</v>
      </c>
      <c r="K2" t="s">
        <v>1451</v>
      </c>
      <c r="L2" t="s">
        <v>1455</v>
      </c>
      <c r="M2" t="s">
        <v>1924</v>
      </c>
      <c r="N2" t="s">
        <v>1459</v>
      </c>
      <c r="O2" t="s">
        <v>1925</v>
      </c>
      <c r="P2" t="s">
        <v>1462</v>
      </c>
      <c r="Q2" t="s">
        <v>1926</v>
      </c>
      <c r="R2" t="s">
        <v>1465</v>
      </c>
      <c r="S2" t="s">
        <v>1927</v>
      </c>
      <c r="T2" t="s">
        <v>1468</v>
      </c>
      <c r="U2" t="s">
        <v>1471</v>
      </c>
      <c r="V2" t="s">
        <v>1928</v>
      </c>
      <c r="W2" t="s">
        <v>1474</v>
      </c>
      <c r="X2" t="s">
        <v>1477</v>
      </c>
      <c r="Y2" t="s">
        <v>1481</v>
      </c>
      <c r="Z2" t="s">
        <v>1484</v>
      </c>
      <c r="AA2" t="s">
        <v>1929</v>
      </c>
      <c r="AB2" t="s">
        <v>1487</v>
      </c>
      <c r="AC2" t="s">
        <v>1930</v>
      </c>
      <c r="AD2" t="s">
        <v>1490</v>
      </c>
      <c r="AE2" t="s">
        <v>1931</v>
      </c>
      <c r="AF2" t="s">
        <v>1493</v>
      </c>
      <c r="AG2" t="s">
        <v>1932</v>
      </c>
      <c r="AH2" t="s">
        <v>1496</v>
      </c>
      <c r="AI2" t="s">
        <v>1499</v>
      </c>
      <c r="AJ2" t="s">
        <v>1933</v>
      </c>
      <c r="AK2" t="s">
        <v>1502</v>
      </c>
      <c r="AL2" t="s">
        <v>1934</v>
      </c>
      <c r="AM2" t="s">
        <v>1505</v>
      </c>
      <c r="AN2" t="s">
        <v>1508</v>
      </c>
      <c r="AO2" t="s">
        <v>1511</v>
      </c>
      <c r="AP2" t="s">
        <v>1514</v>
      </c>
      <c r="AQ2" t="s">
        <v>1517</v>
      </c>
      <c r="AR2" t="s">
        <v>1520</v>
      </c>
      <c r="AS2" t="s">
        <v>1523</v>
      </c>
      <c r="AT2" t="s">
        <v>1526</v>
      </c>
      <c r="AU2" t="s">
        <v>1529</v>
      </c>
      <c r="AV2" t="s">
        <v>1532</v>
      </c>
      <c r="AW2" t="s">
        <v>1535</v>
      </c>
      <c r="AX2" t="s">
        <v>1538</v>
      </c>
      <c r="AY2" t="s">
        <v>1541</v>
      </c>
      <c r="AZ2" t="s">
        <v>1544</v>
      </c>
      <c r="BA2" t="s">
        <v>1547</v>
      </c>
    </row>
    <row r="3" spans="1:53">
      <c r="A3" t="str">
        <f>IFERROR(VLOOKUP(A1,'Annex 12'!$C$3:$I$57,7,FALSE),"EUR")</f>
        <v>Red &amp; Black Home Loans France 3</v>
      </c>
      <c r="B3" t="str">
        <f>IFERROR(VLOOKUP(B1,'Annex 12'!$C$3:$I$57,7,FALSE),"EUR")</f>
        <v>Societe Generale</v>
      </c>
      <c r="C3" t="str">
        <f>IFERROR(VLOOKUP(C1,'Annex 12'!$C$3:$I$57,7,FALSE),"EUR")</f>
        <v>Martine DOMINGUES</v>
      </c>
      <c r="D3" t="str">
        <f>IFERROR(VLOOKUP(D1,'Annex 12'!$C$3:$I$57,7,FALSE),"EUR")</f>
        <v>+33-158980806</v>
      </c>
      <c r="E3" t="str">
        <f>IFERROR(VLOOKUP(E1,'Annex 12'!$C$3:$I$57,7,FALSE),"EUR")</f>
        <v>Martine.Domingues@socgen.com</v>
      </c>
      <c r="F3" t="str">
        <f>IFERROR(VLOOKUP(F1,'Annex 12'!$C$3:$I$57,7,FALSE),"EUR")</f>
        <v>FLTR</v>
      </c>
      <c r="G3" t="str">
        <f>IFERROR(VLOOKUP(G1,'Annex 12'!$C$3:$I$57,7,FALSE),"EUR")</f>
        <v>SELL</v>
      </c>
      <c r="H3" t="str">
        <f>IFERROR(VLOOKUP(H1,'Annex 12'!$C$3:$I$57,7,FALSE),"EUR")</f>
        <v>RMRT</v>
      </c>
      <c r="I3" t="str">
        <f>IFERROR(VLOOKUP(I1,'Annex 12'!$C$3:$I$57,7,FALSE),"EUR")</f>
        <v>Y</v>
      </c>
      <c r="J3" t="str">
        <f>IFERROR(VLOOKUP(J1,'Annex 12'!$C$3:$I$57,7,FALSE),"EUR")</f>
        <v>N</v>
      </c>
      <c r="K3" t="str">
        <f>IFERROR(VLOOKUP(K1,'Annex 12'!$C$3:$I$57,7,FALSE),"EUR")</f>
        <v>ND5</v>
      </c>
      <c r="L3">
        <f>IFERROR(VLOOKUP(L1,'Annex 12'!$C$3:$I$57,7,FALSE),"EUR")</f>
        <v>114698.74</v>
      </c>
      <c r="M3" t="str">
        <f>IFERROR(VLOOKUP(M1,'Annex 12'!$C$3:$I$57,7,FALSE),"EUR")</f>
        <v>EUR</v>
      </c>
      <c r="N3">
        <f>IFERROR(VLOOKUP(N1,'Annex 12'!$C$3:$I$57,7,FALSE),"EUR")</f>
        <v>883.23</v>
      </c>
      <c r="O3" t="str">
        <f>IFERROR(VLOOKUP(O1,'Annex 12'!$C$3:$I$57,7,FALSE),"EUR")</f>
        <v>EUR</v>
      </c>
      <c r="P3">
        <f>IFERROR(VLOOKUP(P1,'Annex 12'!$C$3:$I$57,7,FALSE),"EUR")</f>
        <v>56619023.489999995</v>
      </c>
      <c r="Q3" t="str">
        <f>IFERROR(VLOOKUP(Q1,'Annex 12'!$C$3:$I$57,7,FALSE),"EUR")</f>
        <v>EUR</v>
      </c>
      <c r="R3">
        <f>IFERROR(VLOOKUP(R1,'Annex 12'!$C$3:$I$57,7,FALSE),"EUR")</f>
        <v>17176377.75</v>
      </c>
      <c r="S3" t="str">
        <f>IFERROR(VLOOKUP(S1,'Annex 12'!$C$3:$I$57,7,FALSE),"EUR")</f>
        <v>EUR</v>
      </c>
      <c r="T3" t="str">
        <f>IFERROR(VLOOKUP(T1,'Annex 12'!$C$3:$I$57,7,FALSE),"EUR")</f>
        <v>N</v>
      </c>
      <c r="U3">
        <f>IFERROR(VLOOKUP(U1,'Annex 12'!$C$3:$I$57,7,FALSE),"EUR")</f>
        <v>3638454.6999993883</v>
      </c>
      <c r="V3" t="str">
        <f>IFERROR(VLOOKUP(V1,'Annex 12'!$C$3:$I$57,7,FALSE),"EUR")</f>
        <v>EUR</v>
      </c>
      <c r="W3" t="str">
        <f>IFERROR(VLOOKUP(W1,'Annex 12'!$C$3:$I$57,7,FALSE),"EUR")</f>
        <v>N</v>
      </c>
      <c r="X3">
        <f>IFERROR(VLOOKUP(X1,'Annex 12'!$C$3:$I$57,7,FALSE),"EUR")</f>
        <v>0.99999990011188333</v>
      </c>
      <c r="Y3">
        <f>IFERROR(VLOOKUP(Y1,'Annex 12'!$C$3:$I$57,7,FALSE),"EUR")</f>
        <v>2.2932911521340582</v>
      </c>
      <c r="Z3">
        <f>IFERROR(VLOOKUP(Z1,'Annex 12'!$C$3:$I$57,7,FALSE),"EUR")</f>
        <v>0</v>
      </c>
      <c r="AA3" t="str">
        <f>IFERROR(VLOOKUP(AA1,'Annex 12'!$C$3:$I$57,7,FALSE),"EUR")</f>
        <v>EUR</v>
      </c>
      <c r="AB3">
        <f>IFERROR(VLOOKUP(AB1,'Annex 12'!$C$3:$I$57,7,FALSE),"EUR")</f>
        <v>0</v>
      </c>
      <c r="AC3" t="str">
        <f>IFERROR(VLOOKUP(AC1,'Annex 12'!$C$3:$I$57,7,FALSE),"EUR")</f>
        <v>EUR</v>
      </c>
      <c r="AD3">
        <f>IFERROR(VLOOKUP(AD1,'Annex 12'!$C$3:$I$57,7,FALSE),"EUR")</f>
        <v>1994383.54</v>
      </c>
      <c r="AE3" t="str">
        <f>IFERROR(VLOOKUP(AE1,'Annex 12'!$C$3:$I$57,7,FALSE),"EUR")</f>
        <v>EUR</v>
      </c>
      <c r="AF3">
        <f>IFERROR(VLOOKUP(AF1,'Annex 12'!$C$3:$I$57,7,FALSE),"EUR")</f>
        <v>0</v>
      </c>
      <c r="AG3" t="str">
        <f>IFERROR(VLOOKUP(AG1,'Annex 12'!$C$3:$I$57,7,FALSE),"EUR")</f>
        <v>EUR</v>
      </c>
      <c r="AH3">
        <f>IFERROR(VLOOKUP(AH1,'Annex 12'!$C$3:$I$57,7,FALSE),"EUR")</f>
        <v>4.2926768013162864E-2</v>
      </c>
      <c r="AI3">
        <f>IFERROR(VLOOKUP(AI1,'Annex 12'!$C$3:$I$57,7,FALSE),"EUR")</f>
        <v>279860.34999999998</v>
      </c>
      <c r="AJ3" t="str">
        <f>IFERROR(VLOOKUP(AJ1,'Annex 12'!$C$3:$I$57,7,FALSE),"EUR")</f>
        <v>EUR</v>
      </c>
      <c r="AK3">
        <f>IFERROR(VLOOKUP(AK1,'Annex 12'!$C$3:$I$57,7,FALSE),"EUR")</f>
        <v>0</v>
      </c>
      <c r="AL3" t="str">
        <f>IFERROR(VLOOKUP(AL1,'Annex 12'!$C$3:$I$57,7,FALSE),"EUR")</f>
        <v>EUR</v>
      </c>
      <c r="AM3" t="str">
        <f>IFERROR(VLOOKUP(AM1,'Annex 12'!$C$3:$I$57,7,FALSE),"EUR")</f>
        <v>ND5</v>
      </c>
      <c r="AN3" t="str">
        <f>IFERROR(VLOOKUP(AN1,'Annex 12'!$C$3:$I$57,7,FALSE),"EUR")</f>
        <v>ND5</v>
      </c>
      <c r="AO3" t="str">
        <f>IFERROR(VLOOKUP(AO1,'Annex 12'!$C$3:$I$57,7,FALSE),"EUR")</f>
        <v>ND5</v>
      </c>
      <c r="AP3" t="str">
        <f>IFERROR(VLOOKUP(AP1,'Annex 12'!$C$3:$I$57,7,FALSE),"EUR")</f>
        <v>ND5</v>
      </c>
      <c r="AQ3" t="str">
        <f>IFERROR(VLOOKUP(AQ1,'Annex 12'!$C$3:$I$57,7,FALSE),"EUR")</f>
        <v>ND5</v>
      </c>
      <c r="AR3" t="str">
        <f>IFERROR(VLOOKUP(AR1,'Annex 12'!$C$3:$I$57,7,FALSE),"EUR")</f>
        <v>ND5</v>
      </c>
      <c r="AS3" t="str">
        <f>IFERROR(VLOOKUP(AS1,'Annex 12'!$C$3:$I$57,7,FALSE),"EUR")</f>
        <v>ND5</v>
      </c>
      <c r="AT3" t="str">
        <f>IFERROR(VLOOKUP(AT1,'Annex 12'!$C$3:$I$57,7,FALSE),"EUR")</f>
        <v>ND5</v>
      </c>
      <c r="AU3">
        <f>IFERROR(VLOOKUP(AU1,'Annex 12'!$C$3:$I$57,7,FALSE),"EUR")</f>
        <v>4.1685417550950415E-4</v>
      </c>
      <c r="AV3">
        <f>IFERROR(VLOOKUP(AV1,'Annex 12'!$C$3:$I$57,7,FALSE),"EUR")</f>
        <v>9.2411992462064973E-4</v>
      </c>
      <c r="AW3">
        <f>IFERROR(VLOOKUP(AW1,'Annex 12'!$C$3:$I$57,7,FALSE),"EUR")</f>
        <v>3.3670672492703511E-4</v>
      </c>
      <c r="AX3">
        <f>IFERROR(VLOOKUP(AX1,'Annex 12'!$C$3:$I$57,7,FALSE),"EUR")</f>
        <v>2.1458754969281776E-4</v>
      </c>
      <c r="AY3" s="1813">
        <f>IFERROR(VLOOKUP(AY1,'Annex 12'!$C$3:$I$57,7,FALSE),"EUR")</f>
        <v>1.2291892307279874E-4</v>
      </c>
      <c r="AZ3">
        <f>ROUND(IFERROR(VLOOKUP(AZ1,'Annex 12'!$C$3:$I$57,7,FALSE),"EUR"),2)</f>
        <v>0</v>
      </c>
      <c r="BA3">
        <f>IFERROR(VLOOKUP(BA1,'Annex 12'!$C$3:$I$57,7,FALSE),"EUR")</f>
        <v>0</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B080-EFE1-47F0-808B-B321746DEE14}">
  <sheetPr codeName="Sheet49"/>
  <dimension ref="A1:G11"/>
  <sheetViews>
    <sheetView workbookViewId="0">
      <selection activeCell="J28" sqref="J28"/>
    </sheetView>
  </sheetViews>
  <sheetFormatPr defaultRowHeight="15"/>
  <cols>
    <col min="4" max="4" width="11.7109375" bestFit="1" customWidth="1"/>
    <col min="5" max="5" width="16.28515625" bestFit="1" customWidth="1"/>
    <col min="6" max="6" width="9.140625" customWidth="1"/>
  </cols>
  <sheetData>
    <row r="1" spans="1:7">
      <c r="A1" t="s">
        <v>1585</v>
      </c>
      <c r="B1" t="s">
        <v>1588</v>
      </c>
      <c r="C1" t="s">
        <v>1591</v>
      </c>
      <c r="D1" t="s">
        <v>1594</v>
      </c>
      <c r="E1" t="s">
        <v>1935</v>
      </c>
      <c r="F1" t="s">
        <v>1597</v>
      </c>
      <c r="G1" t="s">
        <v>1936</v>
      </c>
    </row>
    <row r="2" spans="1:7">
      <c r="A2" t="s">
        <v>1586</v>
      </c>
      <c r="B2" t="s">
        <v>1589</v>
      </c>
      <c r="C2" t="s">
        <v>1592</v>
      </c>
      <c r="D2" t="s">
        <v>1595</v>
      </c>
      <c r="E2" t="s">
        <v>1937</v>
      </c>
      <c r="F2" t="s">
        <v>1598</v>
      </c>
      <c r="G2" t="s">
        <v>1938</v>
      </c>
    </row>
    <row r="3" spans="1:7">
      <c r="A3" t="s">
        <v>1856</v>
      </c>
      <c r="B3" t="s">
        <v>1856</v>
      </c>
      <c r="C3" t="s">
        <v>1001</v>
      </c>
      <c r="D3">
        <f t="array" ref="D3:D11">TRANSPOSE('Annex 12'!I74:Q74)</f>
        <v>69263377.490000695</v>
      </c>
      <c r="E3" t="s">
        <v>311</v>
      </c>
      <c r="F3">
        <f t="array" ref="F3:F11">TRANSPOSE('Annex 12'!I76:Q76)</f>
        <v>69263677.489999995</v>
      </c>
      <c r="G3" t="s">
        <v>311</v>
      </c>
    </row>
    <row r="4" spans="1:7">
      <c r="A4" t="s">
        <v>1857</v>
      </c>
      <c r="B4" t="s">
        <v>1857</v>
      </c>
      <c r="C4" t="s">
        <v>1939</v>
      </c>
      <c r="D4">
        <v>-1658133.7599999998</v>
      </c>
      <c r="E4" t="s">
        <v>311</v>
      </c>
      <c r="F4">
        <v>67605543.730000004</v>
      </c>
      <c r="G4" t="s">
        <v>311</v>
      </c>
    </row>
    <row r="5" spans="1:7">
      <c r="A5" t="s">
        <v>1858</v>
      </c>
      <c r="B5" t="s">
        <v>1858</v>
      </c>
      <c r="C5" t="s">
        <v>1940</v>
      </c>
      <c r="D5">
        <v>-3909142.28</v>
      </c>
      <c r="E5" t="s">
        <v>311</v>
      </c>
      <c r="F5">
        <v>63696401.450000003</v>
      </c>
      <c r="G5" t="s">
        <v>311</v>
      </c>
    </row>
    <row r="6" spans="1:7">
      <c r="A6" t="s">
        <v>1859</v>
      </c>
      <c r="B6" t="s">
        <v>1859</v>
      </c>
      <c r="C6" t="s">
        <v>1941</v>
      </c>
      <c r="D6">
        <v>0</v>
      </c>
      <c r="E6" t="s">
        <v>311</v>
      </c>
      <c r="F6">
        <v>63696401.450000003</v>
      </c>
      <c r="G6" t="s">
        <v>311</v>
      </c>
    </row>
    <row r="7" spans="1:7">
      <c r="A7" t="s">
        <v>1860</v>
      </c>
      <c r="B7" t="s">
        <v>1860</v>
      </c>
      <c r="C7" t="s">
        <v>1942</v>
      </c>
      <c r="D7">
        <v>-56293514.400000006</v>
      </c>
      <c r="E7" t="s">
        <v>311</v>
      </c>
      <c r="F7">
        <v>7402887.0499999998</v>
      </c>
      <c r="G7" t="s">
        <v>311</v>
      </c>
    </row>
    <row r="8" spans="1:7">
      <c r="A8" t="s">
        <v>1861</v>
      </c>
      <c r="B8" t="s">
        <v>1861</v>
      </c>
      <c r="C8" t="s">
        <v>1943</v>
      </c>
      <c r="D8">
        <v>-514323.48</v>
      </c>
      <c r="E8" t="s">
        <v>311</v>
      </c>
      <c r="F8">
        <v>6888563.5700000003</v>
      </c>
      <c r="G8" t="s">
        <v>311</v>
      </c>
    </row>
    <row r="9" spans="1:7">
      <c r="A9" t="s">
        <v>1862</v>
      </c>
      <c r="B9" t="s">
        <v>1862</v>
      </c>
      <c r="C9" t="s">
        <v>1944</v>
      </c>
      <c r="D9">
        <v>-2962812.5999999996</v>
      </c>
      <c r="E9" t="s">
        <v>311</v>
      </c>
      <c r="F9">
        <v>3925750.97</v>
      </c>
      <c r="G9" t="s">
        <v>311</v>
      </c>
    </row>
    <row r="10" spans="1:7">
      <c r="A10" t="s">
        <v>1863</v>
      </c>
      <c r="B10" t="s">
        <v>1863</v>
      </c>
      <c r="C10" t="s">
        <v>1945</v>
      </c>
      <c r="D10">
        <v>-286220.88000000268</v>
      </c>
      <c r="E10" t="s">
        <v>311</v>
      </c>
      <c r="F10">
        <v>3639530.09</v>
      </c>
      <c r="G10" t="s">
        <v>311</v>
      </c>
    </row>
    <row r="11" spans="1:7">
      <c r="A11" t="s">
        <v>1864</v>
      </c>
      <c r="B11" t="s">
        <v>1864</v>
      </c>
      <c r="C11" t="s">
        <v>1946</v>
      </c>
      <c r="D11">
        <v>-3638454.6999993883</v>
      </c>
      <c r="E11" t="s">
        <v>311</v>
      </c>
      <c r="F11">
        <v>1075.3900000000001</v>
      </c>
      <c r="G11" t="s">
        <v>311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B336F-F0C9-4FCB-B267-D328610A9A84}">
  <sheetPr codeName="Sheet50"/>
  <dimension ref="A1:H12"/>
  <sheetViews>
    <sheetView workbookViewId="0">
      <selection activeCell="J28" sqref="J28"/>
    </sheetView>
  </sheetViews>
  <sheetFormatPr defaultRowHeight="15"/>
  <cols>
    <col min="1" max="1" width="31.42578125" bestFit="1" customWidth="1"/>
    <col min="2" max="2" width="32.5703125" bestFit="1" customWidth="1"/>
    <col min="3" max="3" width="16.85546875" bestFit="1" customWidth="1"/>
    <col min="4" max="4" width="35.7109375" bestFit="1" customWidth="1"/>
    <col min="5" max="5" width="28.140625" bestFit="1" customWidth="1"/>
    <col min="6" max="6" width="18.5703125" bestFit="1" customWidth="1"/>
    <col min="7" max="7" width="44.28515625" bestFit="1" customWidth="1"/>
    <col min="8" max="8" width="31.140625" bestFit="1" customWidth="1"/>
  </cols>
  <sheetData>
    <row r="1" spans="1:8">
      <c r="A1" t="s">
        <v>1821</v>
      </c>
      <c r="B1" t="s">
        <v>1824</v>
      </c>
      <c r="C1" t="s">
        <v>1827</v>
      </c>
      <c r="D1" t="s">
        <v>1830</v>
      </c>
      <c r="E1" t="s">
        <v>1834</v>
      </c>
      <c r="F1" t="s">
        <v>1837</v>
      </c>
      <c r="G1" t="s">
        <v>1840</v>
      </c>
      <c r="H1" t="s">
        <v>1843</v>
      </c>
    </row>
    <row r="2" spans="1:8">
      <c r="A2" t="s">
        <v>1822</v>
      </c>
      <c r="B2" t="s">
        <v>1825</v>
      </c>
      <c r="C2" t="s">
        <v>1828</v>
      </c>
      <c r="D2" t="s">
        <v>1831</v>
      </c>
      <c r="E2" t="s">
        <v>1835</v>
      </c>
      <c r="F2" t="s">
        <v>1838</v>
      </c>
      <c r="G2" t="s">
        <v>1841</v>
      </c>
      <c r="H2" t="s">
        <v>1844</v>
      </c>
    </row>
    <row r="3" spans="1:8">
      <c r="A3" t="s">
        <v>1877</v>
      </c>
      <c r="B3" t="s">
        <v>1878</v>
      </c>
      <c r="C3" t="s">
        <v>1879</v>
      </c>
      <c r="D3" t="s">
        <v>976</v>
      </c>
      <c r="E3" t="s">
        <v>1059</v>
      </c>
      <c r="F3" t="s">
        <v>1145</v>
      </c>
      <c r="G3" t="s">
        <v>1887</v>
      </c>
      <c r="H3" t="s">
        <v>1889</v>
      </c>
    </row>
    <row r="4" spans="1:8">
      <c r="A4" t="s">
        <v>1877</v>
      </c>
      <c r="B4" t="s">
        <v>1878</v>
      </c>
      <c r="C4" t="s">
        <v>1879</v>
      </c>
      <c r="D4" t="s">
        <v>976</v>
      </c>
      <c r="E4" t="s">
        <v>1885</v>
      </c>
      <c r="F4" t="s">
        <v>1146</v>
      </c>
      <c r="G4" t="s">
        <v>1887</v>
      </c>
      <c r="H4" t="s">
        <v>1889</v>
      </c>
    </row>
    <row r="5" spans="1:8">
      <c r="A5" t="s">
        <v>1877</v>
      </c>
      <c r="B5" t="s">
        <v>1878</v>
      </c>
      <c r="C5" t="s">
        <v>1879</v>
      </c>
      <c r="D5" t="s">
        <v>976</v>
      </c>
      <c r="E5" t="s">
        <v>1886</v>
      </c>
      <c r="F5" t="s">
        <v>1147</v>
      </c>
      <c r="G5" t="s">
        <v>1888</v>
      </c>
      <c r="H5" t="s">
        <v>1890</v>
      </c>
    </row>
    <row r="6" spans="1:8">
      <c r="A6" t="s">
        <v>1083</v>
      </c>
      <c r="B6" t="s">
        <v>1896</v>
      </c>
      <c r="C6" t="s">
        <v>1880</v>
      </c>
      <c r="D6" t="s">
        <v>976</v>
      </c>
      <c r="E6" t="s">
        <v>1855</v>
      </c>
      <c r="F6" t="s">
        <v>1855</v>
      </c>
      <c r="G6" t="s">
        <v>1855</v>
      </c>
      <c r="H6" t="s">
        <v>1855</v>
      </c>
    </row>
    <row r="7" spans="1:8">
      <c r="A7" t="s">
        <v>1877</v>
      </c>
      <c r="B7" t="s">
        <v>1878</v>
      </c>
      <c r="C7" t="s">
        <v>1881</v>
      </c>
      <c r="D7" t="s">
        <v>976</v>
      </c>
      <c r="E7" t="s">
        <v>1855</v>
      </c>
      <c r="F7" t="s">
        <v>1855</v>
      </c>
      <c r="G7" t="s">
        <v>1855</v>
      </c>
      <c r="H7" t="s">
        <v>1855</v>
      </c>
    </row>
    <row r="8" spans="1:8">
      <c r="A8" t="s">
        <v>1877</v>
      </c>
      <c r="B8" t="s">
        <v>1878</v>
      </c>
      <c r="C8" t="s">
        <v>1851</v>
      </c>
      <c r="D8" t="s">
        <v>976</v>
      </c>
      <c r="E8" t="s">
        <v>1855</v>
      </c>
      <c r="F8" t="s">
        <v>1855</v>
      </c>
      <c r="G8" t="s">
        <v>1855</v>
      </c>
      <c r="H8" t="s">
        <v>1855</v>
      </c>
    </row>
    <row r="9" spans="1:8">
      <c r="A9" t="s">
        <v>1877</v>
      </c>
      <c r="B9" t="s">
        <v>1878</v>
      </c>
      <c r="C9" t="s">
        <v>1882</v>
      </c>
      <c r="D9" t="s">
        <v>976</v>
      </c>
      <c r="E9" t="s">
        <v>1855</v>
      </c>
      <c r="F9" t="s">
        <v>1855</v>
      </c>
      <c r="G9" t="s">
        <v>1855</v>
      </c>
      <c r="H9" t="s">
        <v>1855</v>
      </c>
    </row>
    <row r="10" spans="1:8">
      <c r="A10" t="s">
        <v>1877</v>
      </c>
      <c r="B10" t="s">
        <v>1878</v>
      </c>
      <c r="C10" t="s">
        <v>1882</v>
      </c>
      <c r="D10" t="s">
        <v>976</v>
      </c>
      <c r="E10" t="s">
        <v>1855</v>
      </c>
      <c r="F10" t="s">
        <v>1855</v>
      </c>
      <c r="G10" t="s">
        <v>1855</v>
      </c>
      <c r="H10" t="s">
        <v>1855</v>
      </c>
    </row>
    <row r="11" spans="1:8">
      <c r="A11" t="s">
        <v>1877</v>
      </c>
      <c r="B11" t="s">
        <v>1878</v>
      </c>
      <c r="C11" t="s">
        <v>1883</v>
      </c>
      <c r="D11" t="s">
        <v>976</v>
      </c>
      <c r="E11" t="s">
        <v>1855</v>
      </c>
      <c r="F11" t="s">
        <v>1855</v>
      </c>
      <c r="G11" t="s">
        <v>1855</v>
      </c>
      <c r="H11" t="s">
        <v>1855</v>
      </c>
    </row>
    <row r="12" spans="1:8">
      <c r="A12" t="s">
        <v>1877</v>
      </c>
      <c r="B12" t="s">
        <v>1878</v>
      </c>
      <c r="C12" t="s">
        <v>1884</v>
      </c>
      <c r="D12" t="s">
        <v>976</v>
      </c>
      <c r="E12" t="s">
        <v>1855</v>
      </c>
      <c r="F12" t="s">
        <v>1855</v>
      </c>
      <c r="G12" t="s">
        <v>1855</v>
      </c>
      <c r="H12" t="s">
        <v>1855</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C29-B6BC-4D04-8658-A12858B49A69}">
  <sheetPr codeName="Sheet51"/>
  <dimension ref="A1:AB3"/>
  <sheetViews>
    <sheetView workbookViewId="0">
      <selection activeCell="J28" sqref="J28"/>
    </sheetView>
  </sheetViews>
  <sheetFormatPr defaultRowHeight="15"/>
  <sheetData>
    <row r="1" spans="1:28">
      <c r="A1" t="s">
        <v>1604</v>
      </c>
      <c r="B1" t="s">
        <v>1607</v>
      </c>
      <c r="C1" t="s">
        <v>1610</v>
      </c>
      <c r="D1" t="s">
        <v>1613</v>
      </c>
      <c r="E1" t="s">
        <v>1616</v>
      </c>
      <c r="F1" t="s">
        <v>1619</v>
      </c>
      <c r="G1" t="s">
        <v>1622</v>
      </c>
      <c r="H1" t="s">
        <v>1625</v>
      </c>
      <c r="I1" t="s">
        <v>1947</v>
      </c>
      <c r="J1" t="s">
        <v>1628</v>
      </c>
      <c r="K1" t="s">
        <v>1948</v>
      </c>
      <c r="L1" t="s">
        <v>1631</v>
      </c>
      <c r="M1" t="s">
        <v>1635</v>
      </c>
      <c r="N1" t="s">
        <v>1949</v>
      </c>
      <c r="O1" t="s">
        <v>1638</v>
      </c>
      <c r="P1" t="s">
        <v>1641</v>
      </c>
      <c r="Q1" t="s">
        <v>1644</v>
      </c>
      <c r="R1" t="s">
        <v>1950</v>
      </c>
      <c r="S1" t="s">
        <v>1647</v>
      </c>
      <c r="T1" t="s">
        <v>1650</v>
      </c>
      <c r="U1" t="s">
        <v>1653</v>
      </c>
      <c r="V1" t="s">
        <v>1951</v>
      </c>
      <c r="W1" t="s">
        <v>1656</v>
      </c>
      <c r="X1" t="s">
        <v>1660</v>
      </c>
      <c r="Y1" t="s">
        <v>1663</v>
      </c>
      <c r="Z1" t="s">
        <v>1666</v>
      </c>
      <c r="AA1" t="s">
        <v>1669</v>
      </c>
      <c r="AB1" t="s">
        <v>1952</v>
      </c>
    </row>
    <row r="2" spans="1:28">
      <c r="A2" t="s">
        <v>1605</v>
      </c>
      <c r="B2" t="s">
        <v>1608</v>
      </c>
      <c r="C2" t="s">
        <v>1611</v>
      </c>
      <c r="D2" t="s">
        <v>1614</v>
      </c>
      <c r="E2" t="s">
        <v>1617</v>
      </c>
      <c r="F2" t="s">
        <v>1620</v>
      </c>
      <c r="G2" t="s">
        <v>1623</v>
      </c>
      <c r="H2" t="s">
        <v>1626</v>
      </c>
      <c r="I2" t="s">
        <v>1953</v>
      </c>
      <c r="J2" t="s">
        <v>1629</v>
      </c>
      <c r="K2" t="s">
        <v>1954</v>
      </c>
      <c r="L2" t="s">
        <v>1632</v>
      </c>
      <c r="M2" t="s">
        <v>1636</v>
      </c>
      <c r="N2" t="s">
        <v>1955</v>
      </c>
      <c r="O2" t="s">
        <v>1639</v>
      </c>
      <c r="P2" t="s">
        <v>1642</v>
      </c>
      <c r="Q2" t="s">
        <v>1645</v>
      </c>
      <c r="R2" t="s">
        <v>1956</v>
      </c>
      <c r="S2" t="s">
        <v>1648</v>
      </c>
      <c r="T2" t="s">
        <v>1651</v>
      </c>
      <c r="U2" t="s">
        <v>1654</v>
      </c>
      <c r="V2" t="s">
        <v>1957</v>
      </c>
      <c r="W2" t="s">
        <v>1657</v>
      </c>
      <c r="X2" t="s">
        <v>1661</v>
      </c>
      <c r="Y2" t="s">
        <v>1664</v>
      </c>
      <c r="Z2" t="s">
        <v>1667</v>
      </c>
      <c r="AA2" t="s">
        <v>1670</v>
      </c>
      <c r="AB2" t="s">
        <v>1958</v>
      </c>
    </row>
    <row r="3" spans="1:28">
      <c r="A3" t="s">
        <v>1855</v>
      </c>
      <c r="B3" t="s">
        <v>1854</v>
      </c>
      <c r="C3" t="s">
        <v>1854</v>
      </c>
      <c r="D3" t="s">
        <v>1855</v>
      </c>
      <c r="E3" t="s">
        <v>1853</v>
      </c>
      <c r="F3" t="s">
        <v>1867</v>
      </c>
      <c r="G3" t="s">
        <v>1855</v>
      </c>
      <c r="H3" t="s">
        <v>1855</v>
      </c>
      <c r="I3" t="s">
        <v>311</v>
      </c>
      <c r="J3" t="s">
        <v>1855</v>
      </c>
      <c r="K3" t="s">
        <v>311</v>
      </c>
      <c r="L3" t="s">
        <v>1855</v>
      </c>
      <c r="M3" t="s">
        <v>1855</v>
      </c>
      <c r="N3" t="s">
        <v>311</v>
      </c>
      <c r="O3" t="s">
        <v>1855</v>
      </c>
      <c r="P3" t="s">
        <v>1855</v>
      </c>
      <c r="Q3" t="s">
        <v>1855</v>
      </c>
      <c r="R3" t="s">
        <v>311</v>
      </c>
      <c r="S3" t="s">
        <v>1855</v>
      </c>
      <c r="T3" t="s">
        <v>1855</v>
      </c>
      <c r="U3" t="s">
        <v>1855</v>
      </c>
      <c r="V3" t="s">
        <v>311</v>
      </c>
      <c r="W3" t="s">
        <v>1855</v>
      </c>
      <c r="X3" t="s">
        <v>1855</v>
      </c>
      <c r="Y3" t="s">
        <v>1855</v>
      </c>
      <c r="Z3" t="s">
        <v>1855</v>
      </c>
      <c r="AA3" t="s">
        <v>1855</v>
      </c>
      <c r="AB3" t="s">
        <v>311</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3E8C-2E1D-4973-99FA-1E7B49904281}">
  <sheetPr codeName="Sheet52"/>
  <dimension ref="A1:H5"/>
  <sheetViews>
    <sheetView workbookViewId="0">
      <selection activeCell="J28" sqref="J28"/>
    </sheetView>
  </sheetViews>
  <sheetFormatPr defaultRowHeight="15"/>
  <cols>
    <col min="4" max="4" width="17.28515625" customWidth="1"/>
    <col min="6" max="6" width="14.7109375" bestFit="1" customWidth="1"/>
  </cols>
  <sheetData>
    <row r="1" spans="1:8">
      <c r="A1" t="s">
        <v>1800</v>
      </c>
      <c r="B1" t="s">
        <v>1803</v>
      </c>
      <c r="C1" t="s">
        <v>1806</v>
      </c>
      <c r="D1" t="s">
        <v>1809</v>
      </c>
      <c r="E1" t="s">
        <v>1959</v>
      </c>
      <c r="F1" t="s">
        <v>1812</v>
      </c>
      <c r="G1" t="s">
        <v>1960</v>
      </c>
      <c r="H1" t="s">
        <v>1815</v>
      </c>
    </row>
    <row r="2" spans="1:8">
      <c r="A2" t="s">
        <v>1801</v>
      </c>
      <c r="B2" t="s">
        <v>1804</v>
      </c>
      <c r="C2" t="s">
        <v>1807</v>
      </c>
      <c r="D2" t="s">
        <v>1810</v>
      </c>
      <c r="E2" t="s">
        <v>1961</v>
      </c>
      <c r="F2" t="s">
        <v>1813</v>
      </c>
      <c r="G2" t="s">
        <v>1962</v>
      </c>
      <c r="H2" t="s">
        <v>1816</v>
      </c>
    </row>
    <row r="3" spans="1:8">
      <c r="A3" t="s">
        <v>1897</v>
      </c>
      <c r="B3" t="s">
        <v>1897</v>
      </c>
      <c r="C3" t="s">
        <v>1872</v>
      </c>
      <c r="D3" t="s">
        <v>1855</v>
      </c>
      <c r="E3" t="s">
        <v>311</v>
      </c>
      <c r="F3" s="1774">
        <f>'13 - Issuer Account'!I29</f>
        <v>1075.3900012969971</v>
      </c>
      <c r="G3" t="s">
        <v>311</v>
      </c>
      <c r="H3" t="s">
        <v>1854</v>
      </c>
    </row>
    <row r="4" spans="1:8">
      <c r="A4" t="s">
        <v>1898</v>
      </c>
      <c r="B4" t="s">
        <v>1898</v>
      </c>
      <c r="C4" t="s">
        <v>1891</v>
      </c>
      <c r="D4">
        <f>'Reserve calculation'!H12</f>
        <v>37153746.710000001</v>
      </c>
      <c r="E4" t="s">
        <v>311</v>
      </c>
      <c r="F4">
        <f>'13 - Issuer Account'!I41</f>
        <v>37153746.710000001</v>
      </c>
      <c r="G4" t="s">
        <v>311</v>
      </c>
      <c r="H4" t="s">
        <v>1853</v>
      </c>
    </row>
    <row r="5" spans="1:8">
      <c r="A5" t="s">
        <v>1899</v>
      </c>
      <c r="B5" t="s">
        <v>1899</v>
      </c>
      <c r="C5" t="s">
        <v>1900</v>
      </c>
      <c r="D5" t="s">
        <v>1855</v>
      </c>
      <c r="E5" t="s">
        <v>311</v>
      </c>
      <c r="F5">
        <f>'13 - Issuer Account'!I52</f>
        <v>0</v>
      </c>
      <c r="G5" t="s">
        <v>311</v>
      </c>
      <c r="H5" t="s">
        <v>1854</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CA46-8B76-4D17-A17C-52B603BAB5EB}">
  <sheetPr codeName="Sheet53"/>
  <dimension ref="A1:AR5"/>
  <sheetViews>
    <sheetView workbookViewId="0">
      <selection activeCell="J28" sqref="J28"/>
    </sheetView>
  </sheetViews>
  <sheetFormatPr defaultRowHeight="15"/>
  <cols>
    <col min="1" max="1" width="24.7109375" bestFit="1" customWidth="1"/>
    <col min="2" max="2" width="21.85546875" bestFit="1" customWidth="1"/>
    <col min="3" max="3" width="43" bestFit="1" customWidth="1"/>
    <col min="4" max="4" width="13.85546875" bestFit="1" customWidth="1"/>
    <col min="5" max="5" width="18.42578125" bestFit="1" customWidth="1"/>
    <col min="6" max="6" width="8.85546875" bestFit="1" customWidth="1"/>
    <col min="7" max="7" width="23.85546875" bestFit="1" customWidth="1"/>
    <col min="8" max="8" width="16.42578125" bestFit="1" customWidth="1"/>
    <col min="9" max="9" width="23.5703125" bestFit="1" customWidth="1"/>
    <col min="10" max="10" width="16.42578125" bestFit="1" customWidth="1"/>
    <col min="11" max="11" width="26.5703125" bestFit="1" customWidth="1"/>
    <col min="12" max="12" width="21.140625" bestFit="1" customWidth="1"/>
    <col min="13" max="13" width="22" bestFit="1" customWidth="1"/>
    <col min="14" max="14" width="15.140625" bestFit="1" customWidth="1"/>
    <col min="15" max="15" width="34" bestFit="1" customWidth="1"/>
    <col min="16" max="16" width="12.85546875" bestFit="1" customWidth="1"/>
    <col min="17" max="17" width="11.5703125" bestFit="1" customWidth="1"/>
    <col min="18" max="18" width="32.42578125" bestFit="1" customWidth="1"/>
    <col min="19" max="19" width="31.42578125" bestFit="1" customWidth="1"/>
    <col min="20" max="20" width="23.5703125" bestFit="1" customWidth="1"/>
    <col min="21" max="21" width="25.5703125" bestFit="1" customWidth="1"/>
    <col min="22" max="22" width="31.28515625" bestFit="1" customWidth="1"/>
    <col min="23" max="23" width="10.7109375" bestFit="1" customWidth="1"/>
    <col min="24" max="24" width="18.28515625" bestFit="1" customWidth="1"/>
    <col min="25" max="25" width="13.7109375" bestFit="1" customWidth="1"/>
    <col min="26" max="26" width="16.140625" bestFit="1" customWidth="1"/>
    <col min="27" max="27" width="13.7109375" bestFit="1" customWidth="1"/>
    <col min="28" max="28" width="22.5703125" bestFit="1" customWidth="1"/>
    <col min="29" max="29" width="13.28515625" bestFit="1" customWidth="1"/>
    <col min="30" max="30" width="21" bestFit="1" customWidth="1"/>
    <col min="31" max="31" width="22.140625" bestFit="1" customWidth="1"/>
    <col min="32" max="32" width="24.140625" bestFit="1" customWidth="1"/>
    <col min="33" max="33" width="24.42578125" bestFit="1" customWidth="1"/>
    <col min="34" max="34" width="26.7109375" bestFit="1" customWidth="1"/>
    <col min="35" max="35" width="27" bestFit="1" customWidth="1"/>
    <col min="36" max="36" width="255.7109375" bestFit="1" customWidth="1"/>
    <col min="37" max="37" width="18.7109375" bestFit="1" customWidth="1"/>
    <col min="38" max="38" width="15.140625" bestFit="1" customWidth="1"/>
    <col min="39" max="39" width="44.5703125" bestFit="1" customWidth="1"/>
    <col min="40" max="40" width="17.5703125" bestFit="1" customWidth="1"/>
    <col min="41" max="41" width="30" bestFit="1" customWidth="1"/>
    <col min="42" max="42" width="15.7109375" bestFit="1" customWidth="1"/>
    <col min="43" max="43" width="23.140625" bestFit="1" customWidth="1"/>
    <col min="44" max="44" width="15.140625" bestFit="1" customWidth="1"/>
  </cols>
  <sheetData>
    <row r="1" spans="1:44">
      <c r="A1" t="s">
        <v>1676</v>
      </c>
      <c r="B1" t="s">
        <v>1679</v>
      </c>
      <c r="C1" t="s">
        <v>1682</v>
      </c>
      <c r="D1" t="s">
        <v>1686</v>
      </c>
      <c r="E1" t="s">
        <v>1689</v>
      </c>
      <c r="F1" t="s">
        <v>1692</v>
      </c>
      <c r="G1" t="s">
        <v>1694</v>
      </c>
      <c r="H1" t="s">
        <v>1963</v>
      </c>
      <c r="I1" t="s">
        <v>1696</v>
      </c>
      <c r="J1" t="s">
        <v>1964</v>
      </c>
      <c r="K1" t="s">
        <v>1698</v>
      </c>
      <c r="L1" t="s">
        <v>1701</v>
      </c>
      <c r="M1" t="s">
        <v>1704</v>
      </c>
      <c r="N1" t="s">
        <v>1707</v>
      </c>
      <c r="O1" t="s">
        <v>1710</v>
      </c>
      <c r="P1" t="s">
        <v>1713</v>
      </c>
      <c r="Q1" t="s">
        <v>1716</v>
      </c>
      <c r="R1" t="s">
        <v>1719</v>
      </c>
      <c r="S1" t="s">
        <v>1722</v>
      </c>
      <c r="T1" t="s">
        <v>1725</v>
      </c>
      <c r="U1" t="s">
        <v>1728</v>
      </c>
      <c r="V1" t="s">
        <v>1731</v>
      </c>
      <c r="W1" t="s">
        <v>1734</v>
      </c>
      <c r="X1" t="s">
        <v>1736</v>
      </c>
      <c r="Y1" t="s">
        <v>1739</v>
      </c>
      <c r="Z1" t="s">
        <v>1742</v>
      </c>
      <c r="AA1" t="s">
        <v>1745</v>
      </c>
      <c r="AB1" t="s">
        <v>1748</v>
      </c>
      <c r="AC1" t="s">
        <v>1751</v>
      </c>
      <c r="AD1" t="s">
        <v>1754</v>
      </c>
      <c r="AE1" t="s">
        <v>1756</v>
      </c>
      <c r="AF1" t="s">
        <v>1759</v>
      </c>
      <c r="AG1" t="s">
        <v>1762</v>
      </c>
      <c r="AH1" t="s">
        <v>1765</v>
      </c>
      <c r="AI1" t="s">
        <v>1768</v>
      </c>
      <c r="AJ1" t="s">
        <v>1771</v>
      </c>
      <c r="AK1" t="s">
        <v>1774</v>
      </c>
      <c r="AL1" t="s">
        <v>1777</v>
      </c>
      <c r="AM1" t="s">
        <v>1780</v>
      </c>
      <c r="AN1" t="s">
        <v>1965</v>
      </c>
      <c r="AO1" t="s">
        <v>1783</v>
      </c>
      <c r="AP1" t="s">
        <v>1787</v>
      </c>
      <c r="AQ1" t="s">
        <v>1790</v>
      </c>
      <c r="AR1" t="s">
        <v>1794</v>
      </c>
    </row>
    <row r="2" spans="1:44">
      <c r="A2" t="s">
        <v>1677</v>
      </c>
      <c r="B2" t="s">
        <v>1680</v>
      </c>
      <c r="C2" t="s">
        <v>1683</v>
      </c>
      <c r="D2" t="s">
        <v>1687</v>
      </c>
      <c r="E2" t="s">
        <v>1690</v>
      </c>
      <c r="F2" t="s">
        <v>402</v>
      </c>
      <c r="G2" t="s">
        <v>437</v>
      </c>
      <c r="H2" t="s">
        <v>1966</v>
      </c>
      <c r="I2" t="s">
        <v>438</v>
      </c>
      <c r="J2" t="s">
        <v>1967</v>
      </c>
      <c r="K2" t="s">
        <v>1699</v>
      </c>
      <c r="L2" t="s">
        <v>1702</v>
      </c>
      <c r="M2" t="s">
        <v>1705</v>
      </c>
      <c r="N2" t="s">
        <v>1708</v>
      </c>
      <c r="O2" t="s">
        <v>1711</v>
      </c>
      <c r="P2" t="s">
        <v>1714</v>
      </c>
      <c r="Q2" t="s">
        <v>1717</v>
      </c>
      <c r="R2" t="s">
        <v>1720</v>
      </c>
      <c r="S2" t="s">
        <v>1723</v>
      </c>
      <c r="T2" t="s">
        <v>1726</v>
      </c>
      <c r="U2" t="s">
        <v>1729</v>
      </c>
      <c r="V2" t="s">
        <v>1732</v>
      </c>
      <c r="W2" t="s">
        <v>6</v>
      </c>
      <c r="X2" t="s">
        <v>1737</v>
      </c>
      <c r="Y2" t="s">
        <v>1740</v>
      </c>
      <c r="Z2" t="s">
        <v>1743</v>
      </c>
      <c r="AA2" t="s">
        <v>1746</v>
      </c>
      <c r="AB2" t="s">
        <v>1749</v>
      </c>
      <c r="AC2" t="s">
        <v>1752</v>
      </c>
      <c r="AD2" t="s">
        <v>303</v>
      </c>
      <c r="AE2" t="s">
        <v>1757</v>
      </c>
      <c r="AF2" t="s">
        <v>1760</v>
      </c>
      <c r="AG2" t="s">
        <v>1763</v>
      </c>
      <c r="AH2" t="s">
        <v>1766</v>
      </c>
      <c r="AI2" t="s">
        <v>1769</v>
      </c>
      <c r="AJ2" t="s">
        <v>1772</v>
      </c>
      <c r="AK2" t="s">
        <v>1775</v>
      </c>
      <c r="AL2" t="s">
        <v>1778</v>
      </c>
      <c r="AM2" t="s">
        <v>1781</v>
      </c>
      <c r="AN2" t="s">
        <v>1968</v>
      </c>
      <c r="AO2" t="s">
        <v>1784</v>
      </c>
      <c r="AP2" t="s">
        <v>1788</v>
      </c>
      <c r="AQ2" t="s">
        <v>1791</v>
      </c>
      <c r="AR2" t="s">
        <v>1795</v>
      </c>
    </row>
    <row r="3" spans="1:44">
      <c r="A3" t="s">
        <v>120</v>
      </c>
      <c r="B3" t="s">
        <v>120</v>
      </c>
      <c r="C3" t="s">
        <v>1324</v>
      </c>
      <c r="D3" t="s">
        <v>120</v>
      </c>
      <c r="E3" t="s">
        <v>1868</v>
      </c>
      <c r="F3" t="s">
        <v>311</v>
      </c>
      <c r="G3">
        <v>7773200000</v>
      </c>
      <c r="H3" t="s">
        <v>311</v>
      </c>
      <c r="I3">
        <f>'11 - Notes Follow-up'!G25</f>
        <v>7374455827.6400013</v>
      </c>
      <c r="J3" t="s">
        <v>311</v>
      </c>
      <c r="K3" t="s">
        <v>1870</v>
      </c>
      <c r="L3" s="1773" t="str">
        <f>TEXT('00 - Cover'!$F$20,"AAAA-MM-JJ")</f>
        <v>2025-04-28</v>
      </c>
      <c r="M3" s="1773" t="str">
        <f>TEXT('00 - Cover'!$F$20,"AAAA-MM-JJ")</f>
        <v>2025-04-28</v>
      </c>
      <c r="N3">
        <v>60</v>
      </c>
      <c r="O3">
        <v>0</v>
      </c>
      <c r="P3" t="s">
        <v>1855</v>
      </c>
      <c r="Q3" t="s">
        <v>1855</v>
      </c>
      <c r="R3" t="s">
        <v>1855</v>
      </c>
      <c r="S3" t="s">
        <v>1855</v>
      </c>
      <c r="T3" t="s">
        <v>1871</v>
      </c>
      <c r="U3" t="s">
        <v>1855</v>
      </c>
      <c r="V3" t="s">
        <v>1855</v>
      </c>
      <c r="W3" s="1263" t="str">
        <f>TEXT("23/10/2024","AAAA-MM-JJ")</f>
        <v>2024-10-23</v>
      </c>
      <c r="X3" s="1773" t="str">
        <f>TEXT('00 - Cover'!$F$20,"AAAA-MM-JJ")</f>
        <v>2025-04-28</v>
      </c>
      <c r="Y3" s="1773" t="str">
        <f>TEXT("27/10/2062","AAAA-MM-JJ")</f>
        <v>2062-10-27</v>
      </c>
      <c r="Z3" t="s">
        <v>1873</v>
      </c>
      <c r="AA3" t="s">
        <v>1855</v>
      </c>
      <c r="AB3" t="s">
        <v>1855</v>
      </c>
      <c r="AC3" t="s">
        <v>1855</v>
      </c>
      <c r="AD3" t="s">
        <v>1874</v>
      </c>
      <c r="AE3" t="s">
        <v>1875</v>
      </c>
      <c r="AF3">
        <v>5</v>
      </c>
      <c r="AG3">
        <v>5</v>
      </c>
      <c r="AH3">
        <v>5</v>
      </c>
      <c r="AI3">
        <v>5</v>
      </c>
      <c r="AJ3" t="s">
        <v>1969</v>
      </c>
      <c r="AK3" t="s">
        <v>1324</v>
      </c>
      <c r="AL3" t="s">
        <v>1324</v>
      </c>
      <c r="AM3">
        <v>0</v>
      </c>
      <c r="AN3" t="s">
        <v>311</v>
      </c>
      <c r="AO3" t="s">
        <v>1855</v>
      </c>
      <c r="AP3" t="s">
        <v>1855</v>
      </c>
      <c r="AQ3" t="s">
        <v>1855</v>
      </c>
      <c r="AR3" t="s">
        <v>1855</v>
      </c>
    </row>
    <row r="4" spans="1:44">
      <c r="A4" t="s">
        <v>121</v>
      </c>
      <c r="B4" t="s">
        <v>121</v>
      </c>
      <c r="C4" t="s">
        <v>1855</v>
      </c>
      <c r="D4" t="s">
        <v>121</v>
      </c>
      <c r="E4" t="s">
        <v>1868</v>
      </c>
      <c r="F4" t="s">
        <v>311</v>
      </c>
      <c r="G4">
        <v>409200000</v>
      </c>
      <c r="H4" t="s">
        <v>311</v>
      </c>
      <c r="I4">
        <f>'11 - Notes Follow-up'!O25</f>
        <v>388129228.07999998</v>
      </c>
      <c r="J4" t="s">
        <v>311</v>
      </c>
      <c r="K4" t="s">
        <v>1870</v>
      </c>
      <c r="L4" s="1773" t="str">
        <f>TEXT('00 - Cover'!$F$20,"AAAA-MM-JJ")</f>
        <v>2025-04-28</v>
      </c>
      <c r="M4" s="1773" t="str">
        <f>TEXT('00 - Cover'!$F$20,"AAAA-MM-JJ")</f>
        <v>2025-04-28</v>
      </c>
      <c r="N4">
        <v>150</v>
      </c>
      <c r="O4">
        <v>0</v>
      </c>
      <c r="P4" t="s">
        <v>1855</v>
      </c>
      <c r="Q4" t="s">
        <v>1855</v>
      </c>
      <c r="R4" t="s">
        <v>1855</v>
      </c>
      <c r="S4" t="s">
        <v>1855</v>
      </c>
      <c r="T4" t="s">
        <v>1871</v>
      </c>
      <c r="U4" t="s">
        <v>1855</v>
      </c>
      <c r="V4" t="s">
        <v>1855</v>
      </c>
      <c r="W4" s="1263" t="str">
        <f t="shared" ref="W4:W5" si="0">TEXT("23/10/2024","AAAA-MM-JJ")</f>
        <v>2024-10-23</v>
      </c>
      <c r="X4" s="1773" t="str">
        <f>TEXT('00 - Cover'!$F$20,"AAAA-MM-JJ")</f>
        <v>2025-04-28</v>
      </c>
      <c r="Y4" s="1773" t="str">
        <f t="shared" ref="Y4:Y5" si="1">TEXT("27/10/2062","AAAA-MM-JJ")</f>
        <v>2062-10-27</v>
      </c>
      <c r="Z4" t="s">
        <v>1873</v>
      </c>
      <c r="AA4" t="s">
        <v>1855</v>
      </c>
      <c r="AB4" t="s">
        <v>1855</v>
      </c>
      <c r="AC4" t="s">
        <v>1855</v>
      </c>
      <c r="AD4" t="s">
        <v>1874</v>
      </c>
      <c r="AE4" t="s">
        <v>1875</v>
      </c>
      <c r="AF4">
        <v>0</v>
      </c>
      <c r="AG4">
        <v>0</v>
      </c>
      <c r="AH4">
        <v>0</v>
      </c>
      <c r="AI4">
        <v>0</v>
      </c>
      <c r="AJ4" t="s">
        <v>1894</v>
      </c>
      <c r="AK4" t="s">
        <v>1855</v>
      </c>
      <c r="AL4" t="s">
        <v>1855</v>
      </c>
      <c r="AM4">
        <v>0</v>
      </c>
      <c r="AN4" t="s">
        <v>311</v>
      </c>
      <c r="AO4" t="s">
        <v>1855</v>
      </c>
      <c r="AP4" t="s">
        <v>1855</v>
      </c>
      <c r="AQ4" t="s">
        <v>1855</v>
      </c>
      <c r="AR4" t="s">
        <v>1855</v>
      </c>
    </row>
    <row r="5" spans="1:44">
      <c r="A5" t="s">
        <v>132</v>
      </c>
      <c r="B5" t="s">
        <v>132</v>
      </c>
      <c r="C5" t="s">
        <v>1855</v>
      </c>
      <c r="D5" t="s">
        <v>132</v>
      </c>
      <c r="E5" t="s">
        <v>1869</v>
      </c>
      <c r="F5" t="s">
        <v>311</v>
      </c>
      <c r="G5">
        <v>300</v>
      </c>
      <c r="H5" t="s">
        <v>311</v>
      </c>
      <c r="I5">
        <f>'11 - Notes Follow-up'!V25</f>
        <v>300</v>
      </c>
      <c r="J5" t="s">
        <v>311</v>
      </c>
      <c r="K5" t="s">
        <v>1870</v>
      </c>
      <c r="L5" s="1773" t="str">
        <f>TEXT('00 - Cover'!$F$20,"AAAA-MM-JJ")</f>
        <v>2025-04-28</v>
      </c>
      <c r="M5" s="1773" t="str">
        <f>TEXT('00 - Cover'!$F$20,"AAAA-MM-JJ")</f>
        <v>2025-04-28</v>
      </c>
      <c r="N5">
        <v>0</v>
      </c>
      <c r="O5">
        <v>0</v>
      </c>
      <c r="P5" t="s">
        <v>1855</v>
      </c>
      <c r="Q5" t="s">
        <v>1855</v>
      </c>
      <c r="R5" t="s">
        <v>1855</v>
      </c>
      <c r="S5" t="s">
        <v>1855</v>
      </c>
      <c r="T5" t="s">
        <v>1871</v>
      </c>
      <c r="U5" t="s">
        <v>1855</v>
      </c>
      <c r="V5" t="s">
        <v>1855</v>
      </c>
      <c r="W5" s="1263" t="str">
        <f t="shared" si="0"/>
        <v>2024-10-23</v>
      </c>
      <c r="X5" s="1773" t="str">
        <f>TEXT('00 - Cover'!$F$20,"AAAA-MM-JJ")</f>
        <v>2025-04-28</v>
      </c>
      <c r="Y5" s="1773" t="str">
        <f t="shared" si="1"/>
        <v>2062-10-27</v>
      </c>
      <c r="Z5" t="s">
        <v>1892</v>
      </c>
      <c r="AA5" t="s">
        <v>1855</v>
      </c>
      <c r="AB5" t="s">
        <v>1855</v>
      </c>
      <c r="AC5" t="s">
        <v>1855</v>
      </c>
      <c r="AD5" t="s">
        <v>1872</v>
      </c>
      <c r="AE5" t="s">
        <v>1875</v>
      </c>
      <c r="AF5">
        <v>0</v>
      </c>
      <c r="AG5">
        <v>0</v>
      </c>
      <c r="AH5">
        <v>0</v>
      </c>
      <c r="AI5">
        <v>0</v>
      </c>
      <c r="AJ5" t="s">
        <v>1894</v>
      </c>
      <c r="AK5" t="s">
        <v>1855</v>
      </c>
      <c r="AL5" t="s">
        <v>1855</v>
      </c>
      <c r="AM5">
        <v>0</v>
      </c>
      <c r="AN5" t="s">
        <v>311</v>
      </c>
      <c r="AO5" t="s">
        <v>1855</v>
      </c>
      <c r="AP5" t="s">
        <v>1855</v>
      </c>
      <c r="AQ5" t="s">
        <v>1855</v>
      </c>
      <c r="AR5" t="s">
        <v>1855</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53DA-CD8A-4A0F-AE97-45FE89C39D82}">
  <sheetPr codeName="Sheet54"/>
  <dimension ref="A1:I10"/>
  <sheetViews>
    <sheetView workbookViewId="0">
      <selection activeCell="J28" sqref="J28"/>
    </sheetView>
  </sheetViews>
  <sheetFormatPr defaultRowHeight="15"/>
  <sheetData>
    <row r="1" spans="1:9">
      <c r="A1" t="s">
        <v>1552</v>
      </c>
      <c r="B1" t="s">
        <v>1556</v>
      </c>
      <c r="C1" t="s">
        <v>1559</v>
      </c>
      <c r="D1" t="s">
        <v>1563</v>
      </c>
      <c r="E1" t="s">
        <v>1567</v>
      </c>
      <c r="F1" t="s">
        <v>1570</v>
      </c>
      <c r="G1" t="s">
        <v>1573</v>
      </c>
      <c r="H1" t="s">
        <v>1577</v>
      </c>
      <c r="I1" t="s">
        <v>1580</v>
      </c>
    </row>
    <row r="2" spans="1:9">
      <c r="A2" t="s">
        <v>1553</v>
      </c>
      <c r="B2" t="s">
        <v>1557</v>
      </c>
      <c r="C2" t="s">
        <v>1560</v>
      </c>
      <c r="D2" t="s">
        <v>1564</v>
      </c>
      <c r="E2" t="s">
        <v>1568</v>
      </c>
      <c r="F2" t="s">
        <v>1571</v>
      </c>
      <c r="G2" t="s">
        <v>1574</v>
      </c>
      <c r="H2" t="s">
        <v>1578</v>
      </c>
      <c r="I2" t="s">
        <v>1581</v>
      </c>
    </row>
    <row r="3" spans="1:9">
      <c r="A3" t="str">
        <f t="array" ref="A3:I10">TRANSPOSE('Annex 12'!I60:P68)</f>
        <v>Servicer Termination Events</v>
      </c>
      <c r="B3" t="str">
        <v>Servicer Termination Events</v>
      </c>
      <c r="C3" t="str">
        <v>1.	Breach of Obligations
2.Breach of Representations
3.	Servicer Reports
4.Insolvency and Resolution Measures
5.Regulatory Events</v>
      </c>
      <c r="D3" t="str">
        <v>ND5</v>
      </c>
      <c r="E3" t="str">
        <v>ND5</v>
      </c>
      <c r="F3" t="str">
        <v>N</v>
      </c>
      <c r="G3" t="str">
        <v>ND5</v>
      </c>
      <c r="H3">
        <v>30</v>
      </c>
      <c r="I3" t="str">
        <v>CHPP</v>
      </c>
    </row>
    <row r="4" spans="1:9">
      <c r="A4" t="str">
        <v>Sequential Amortisation Event</v>
      </c>
      <c r="B4" t="str">
        <v>Sequential Amortisation Event</v>
      </c>
      <c r="C4" t="str">
        <v>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the amount to the credit of General Reserve Account is less than the General Reserve Required Amount on the immediately succeeding Payment Date after giving effect to the Amortisation Period Priority of Payments.</v>
      </c>
      <c r="D4" t="str">
        <v>ND5</v>
      </c>
      <c r="E4" t="str">
        <v>ND5</v>
      </c>
      <c r="F4" t="str">
        <v>N</v>
      </c>
      <c r="G4" t="str">
        <v>ND5</v>
      </c>
      <c r="H4">
        <v>30</v>
      </c>
      <c r="I4" t="str">
        <v>CHPP</v>
      </c>
    </row>
    <row r="5" spans="1:9">
      <c r="A5" t="str">
        <v>Borrower Notification Events</v>
      </c>
      <c r="B5" t="str">
        <v>Borrower Notification Events</v>
      </c>
      <c r="C5" t="str">
        <v>The occurrence of any of the following events:
(a)	in accordance with Article L. 214-172 of the French Monetary and Financial Code, upon the appointment of a Substitute Servicer pursuant to the Servicing Agreement; or(b)	French laws and regulations require that the Borrowers are informed (including, without limitation in case of a change of the Servicer following the occurrence of a Servicer Termination Event); or(c)the Servicer becomes subject to any procedure governed by Book VI of the French Commercial.</v>
      </c>
      <c r="D5" t="str">
        <v>ND5</v>
      </c>
      <c r="E5" t="str">
        <v>ND5</v>
      </c>
      <c r="F5" t="str">
        <v>N</v>
      </c>
      <c r="G5" t="str">
        <v>ND5</v>
      </c>
      <c r="H5">
        <v>30</v>
      </c>
      <c r="I5" t="str">
        <v>CHPP</v>
      </c>
    </row>
    <row r="6" spans="1:9">
      <c r="A6" t="str">
        <v>Issuer Liquidation Event</v>
      </c>
      <c r="B6" t="str">
        <v>Issuer Liquidation Event</v>
      </c>
      <c r="C6" t="str">
        <v>The occurrence of the following events:
(a)	the liquidation of the Issuer is in the interest of the holders of the Units and Noteholders; or(b)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or(c)	the Notes and the Units issued by the Issuer are held by a single holder and such holder requests the liquidation of the Issuer; or(d)	the Notes and the Units issued by the Issuer are held solely by the Seller and the Seller requests the liquidation of the Issuer.</v>
      </c>
      <c r="D6" t="str">
        <v>ND5</v>
      </c>
      <c r="E6" t="str">
        <v>ND5</v>
      </c>
      <c r="F6" t="str">
        <v>N</v>
      </c>
      <c r="G6" t="str">
        <v>ND5</v>
      </c>
      <c r="H6">
        <v>30</v>
      </c>
      <c r="I6" t="str">
        <v>CHPP</v>
      </c>
    </row>
    <row r="7" spans="1:9">
      <c r="A7" t="str">
        <v>Accelerated Amortisation Event</v>
      </c>
      <c r="B7" t="str">
        <v>Accelerated Amortisation Event</v>
      </c>
      <c r="C7" t="str">
        <v>During the Amortisation Period, all or part of the Class A Notes Interest Amount has remained unpaid for eight (8) Business Days following a Payment Date.</v>
      </c>
      <c r="D7" t="str">
        <v>ND5</v>
      </c>
      <c r="E7" t="str">
        <v>ND5</v>
      </c>
      <c r="F7" t="str">
        <v>N</v>
      </c>
      <c r="G7" t="str">
        <v>ND5</v>
      </c>
      <c r="H7">
        <v>30</v>
      </c>
      <c r="I7" t="str">
        <v>CHPP</v>
      </c>
    </row>
    <row r="8" spans="1:9">
      <c r="A8" t="str">
        <v>Servicer Downgrade Event</v>
      </c>
      <c r="B8" t="str">
        <v>Servicer Downgrade Event</v>
      </c>
      <c r="C8" t="str">
        <v>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and(b) an unsecured, unguaranteed and unsubordinated long-term debt obligations rating of Baa3 by Moody’s.</v>
      </c>
      <c r="D8" t="str">
        <v>ND5</v>
      </c>
      <c r="E8" t="str">
        <v>ND5</v>
      </c>
      <c r="F8" t="str">
        <v>N</v>
      </c>
      <c r="G8" t="str">
        <v>ND5</v>
      </c>
      <c r="H8">
        <v>30</v>
      </c>
      <c r="I8" t="str">
        <v>CHPP</v>
      </c>
    </row>
    <row r="9" spans="1:9">
      <c r="A9" t="str">
        <v>Insolvency Event</v>
      </c>
      <c r="B9" t="str">
        <v>Insolvency Event</v>
      </c>
      <c r="C9" t="str">
        <v>If the Account Bank is subject to a proceeding governed by the provisions of Book VI of the French Commercial Code.</v>
      </c>
      <c r="D9" t="str">
        <v>ND5</v>
      </c>
      <c r="E9" t="str">
        <v>ND5</v>
      </c>
      <c r="F9" t="str">
        <v>N</v>
      </c>
      <c r="G9" t="str">
        <v>ND5</v>
      </c>
      <c r="H9">
        <v>30</v>
      </c>
      <c r="I9" t="str">
        <v>CHPP</v>
      </c>
    </row>
    <row r="10" spans="1:9">
      <c r="A10" t="str">
        <v>Breach of the Account Bank's obligations</v>
      </c>
      <c r="B10" t="str">
        <v>Breach of the Account Bank's obligations</v>
      </c>
      <c r="C10" t="str">
        <v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v>
      </c>
      <c r="D10" t="str">
        <v>ND5</v>
      </c>
      <c r="E10" t="str">
        <v>ND5</v>
      </c>
      <c r="F10" t="str">
        <v>N</v>
      </c>
      <c r="G10" t="str">
        <v>ND5</v>
      </c>
      <c r="H10">
        <v>30</v>
      </c>
      <c r="I10" t="str">
        <v>CHPP</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33</vt:i4>
      </vt:variant>
    </vt:vector>
  </HeadingPairs>
  <TitlesOfParts>
    <vt:vector size="89" baseType="lpstr">
      <vt:lpstr>00 - Cover</vt:lpstr>
      <vt:lpstr>02 - Eligibility Criteria</vt:lpstr>
      <vt:lpstr>03 - Monthly Asset Follow up</vt:lpstr>
      <vt:lpstr>04 - Monthly Collection</vt:lpstr>
      <vt:lpstr>05 - Repurchase and Rescission</vt:lpstr>
      <vt:lpstr>06 - Prepayment Rate</vt:lpstr>
      <vt:lpstr>07 - Asset Amortisation Profile</vt:lpstr>
      <vt:lpstr>08 - Delinquent Home Loans Stat</vt:lpstr>
      <vt:lpstr>09 - Default &amp; Recovery Stat</vt:lpstr>
      <vt:lpstr>10 -Principal Deficiency Amount</vt:lpstr>
      <vt:lpstr>11 - Notes Follow-up</vt:lpstr>
      <vt:lpstr>11 bis-Notes Calculation</vt:lpstr>
      <vt:lpstr>12 - Notes Interest</vt:lpstr>
      <vt:lpstr>Reserve calculation</vt:lpstr>
      <vt:lpstr>13 - Issuer Account</vt:lpstr>
      <vt:lpstr>14 - Fees</vt:lpstr>
      <vt:lpstr>15 - Priority of Payments</vt:lpstr>
      <vt:lpstr>16 - Simplified Balance Sheet</vt:lpstr>
      <vt:lpstr>17 - Events</vt:lpstr>
      <vt:lpstr>Cover Page</vt:lpstr>
      <vt:lpstr>Contact Information</vt:lpstr>
      <vt:lpstr>Key Figures</vt:lpstr>
      <vt:lpstr>Triggers</vt:lpstr>
      <vt:lpstr>Ratings</vt:lpstr>
      <vt:lpstr>Notes Information I</vt:lpstr>
      <vt:lpstr>Notes Information II</vt:lpstr>
      <vt:lpstr>Notes Follow up</vt:lpstr>
      <vt:lpstr>Asset Follow up</vt:lpstr>
      <vt:lpstr>Collections</vt:lpstr>
      <vt:lpstr>Reserves</vt:lpstr>
      <vt:lpstr>Issuer Expenses</vt:lpstr>
      <vt:lpstr>Priority of Payments</vt:lpstr>
      <vt:lpstr>Cashflow Synthesis</vt:lpstr>
      <vt:lpstr>Balance Sheet</vt:lpstr>
      <vt:lpstr>Stratification Tables</vt:lpstr>
      <vt:lpstr>Delinquencies Analysis</vt:lpstr>
      <vt:lpstr>Default &amp; Recovery Analysis</vt:lpstr>
      <vt:lpstr>Prepayment Analysis</vt:lpstr>
      <vt:lpstr>AMORT. PROFILE 0% CPR</vt:lpstr>
      <vt:lpstr>AMORT. PROFILE 8% CPR (SG)</vt:lpstr>
      <vt:lpstr>Business Day Paris</vt:lpstr>
      <vt:lpstr>Output</vt:lpstr>
      <vt:lpstr>HISTORICAL_DATA</vt:lpstr>
      <vt:lpstr>INPUT_DATA</vt:lpstr>
      <vt:lpstr>Calendar</vt:lpstr>
      <vt:lpstr>Annex 12</vt:lpstr>
      <vt:lpstr>Sheet1</vt:lpstr>
      <vt:lpstr>Annex 14</vt:lpstr>
      <vt:lpstr>Instructions</vt:lpstr>
      <vt:lpstr>2_Securitisation</vt:lpstr>
      <vt:lpstr>2_Cashflow</vt:lpstr>
      <vt:lpstr>12_Counterparty</vt:lpstr>
      <vt:lpstr>12_Securitisation</vt:lpstr>
      <vt:lpstr>12_Account</vt:lpstr>
      <vt:lpstr>12_Bond</vt:lpstr>
      <vt:lpstr>2_TestsEventsTriggers</vt:lpstr>
      <vt:lpstr>'00 - Cover'!Print_Area</vt:lpstr>
      <vt:lpstr>'02 - Eligibility Criteria'!Print_Area</vt:lpstr>
      <vt:lpstr>'06 - Prepayment Rate'!Print_Area</vt:lpstr>
      <vt:lpstr>'07 - Asset Amortisation Profile'!Print_Area</vt:lpstr>
      <vt:lpstr>'08 - Delinquent Home Loans Stat'!Print_Area</vt:lpstr>
      <vt:lpstr>'09 - Default &amp; Recovery Stat'!Print_Area</vt:lpstr>
      <vt:lpstr>'10 -Principal Deficiency Amount'!Print_Area</vt:lpstr>
      <vt:lpstr>'11 - Notes Follow-up'!Print_Area</vt:lpstr>
      <vt:lpstr>'11 bis-Notes Calculation'!Print_Area</vt:lpstr>
      <vt:lpstr>'12 - Notes Interest'!Print_Area</vt:lpstr>
      <vt:lpstr>'13 - Issuer Account'!Print_Area</vt:lpstr>
      <vt:lpstr>'14 - Fees'!Print_Area</vt:lpstr>
      <vt:lpstr>'15 - Priority of Payments'!Print_Area</vt:lpstr>
      <vt:lpstr>'16 - Simplified Balance Sheet'!Print_Area</vt:lpstr>
      <vt:lpstr>'Asset Follow up'!Print_Area</vt:lpstr>
      <vt:lpstr>'Balance Sheet'!Print_Area</vt:lpstr>
      <vt:lpstr>'Cashflow Synthesis'!Print_Area</vt:lpstr>
      <vt:lpstr>Collections!Print_Area</vt:lpstr>
      <vt:lpstr>'Contact Information'!Print_Area</vt:lpstr>
      <vt:lpstr>'Cover Page'!Print_Area</vt:lpstr>
      <vt:lpstr>'Default &amp; Recovery Analysis'!Print_Area</vt:lpstr>
      <vt:lpstr>'Delinquencies Analysis'!Print_Area</vt:lpstr>
      <vt:lpstr>Instructions!Print_Area</vt:lpstr>
      <vt:lpstr>'Issuer Expenses'!Print_Area</vt:lpstr>
      <vt:lpstr>'Notes Follow up'!Print_Area</vt:lpstr>
      <vt:lpstr>'Notes Information I'!Print_Area</vt:lpstr>
      <vt:lpstr>'Notes Information II'!Print_Area</vt:lpstr>
      <vt:lpstr>'Prepayment Analysis'!Print_Area</vt:lpstr>
      <vt:lpstr>'Priority of Payments'!Print_Area</vt:lpstr>
      <vt:lpstr>Ratings!Print_Area</vt:lpstr>
      <vt:lpstr>Reserves!Print_Area</vt:lpstr>
      <vt:lpstr>'Stratification Tables'!Print_Area</vt:lpstr>
      <vt:lpstr>Triggers!Print_Area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Ghannam</dc:creator>
  <cp:lastModifiedBy>Majd Fredj</cp:lastModifiedBy>
  <cp:lastPrinted>2024-11-27T09:24:40Z</cp:lastPrinted>
  <dcterms:created xsi:type="dcterms:W3CDTF">2015-06-05T18:17:20Z</dcterms:created>
  <dcterms:modified xsi:type="dcterms:W3CDTF">2025-04-29T12:12:10Z</dcterms:modified>
</cp:coreProperties>
</file>